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aixin\样板间投顾+增值组合\"/>
    </mc:Choice>
  </mc:AlternateContent>
  <bookViews>
    <workbookView xWindow="0" yWindow="0" windowWidth="25600" windowHeight="11620" activeTab="1"/>
  </bookViews>
  <sheets>
    <sheet name="净值底稿" sheetId="1" r:id="rId1"/>
    <sheet name="2080回测" sheetId="2" r:id="rId2"/>
  </sheets>
  <externalReferences>
    <externalReference r:id="rId3"/>
  </externalReferences>
  <calcPr calcId="152511"/>
  <fileRecoveryPr repairLoad="1"/>
</workbook>
</file>

<file path=xl/calcChain.xml><?xml version="1.0" encoding="utf-8"?>
<calcChain xmlns="http://schemas.openxmlformats.org/spreadsheetml/2006/main">
  <c r="A2" i="2" l="1"/>
  <c r="A1658" i="2" l="1"/>
  <c r="C1658" i="2"/>
  <c r="D1658" i="2"/>
  <c r="E1658" i="2"/>
  <c r="P1658" i="2"/>
  <c r="Q1658" i="2"/>
  <c r="AI1658" i="2"/>
  <c r="AJ1658" i="2"/>
  <c r="A1659" i="2"/>
  <c r="AJ1659" i="2" s="1"/>
  <c r="C1659" i="2"/>
  <c r="D1659" i="2"/>
  <c r="H1659" i="2" s="1"/>
  <c r="E1659" i="2"/>
  <c r="I1659" i="2" s="1"/>
  <c r="G1659" i="2"/>
  <c r="P1659" i="2"/>
  <c r="Q1659" i="2"/>
  <c r="A1660" i="2"/>
  <c r="AJ1660" i="2" s="1"/>
  <c r="C1660" i="2"/>
  <c r="G1660" i="2" s="1"/>
  <c r="D1660" i="2"/>
  <c r="H1660" i="2" s="1"/>
  <c r="E1660" i="2"/>
  <c r="P1660" i="2"/>
  <c r="Q1660" i="2"/>
  <c r="A1661" i="2"/>
  <c r="C1661" i="2"/>
  <c r="G1661" i="2" s="1"/>
  <c r="D1661" i="2"/>
  <c r="E1661" i="2"/>
  <c r="P1661" i="2"/>
  <c r="Q1661" i="2"/>
  <c r="A1662" i="2"/>
  <c r="AJ1662" i="2" s="1"/>
  <c r="C1662" i="2"/>
  <c r="D1662" i="2"/>
  <c r="E1662" i="2"/>
  <c r="I1662" i="2" s="1"/>
  <c r="P1662" i="2"/>
  <c r="Q1662" i="2"/>
  <c r="A1663" i="2"/>
  <c r="C1663" i="2"/>
  <c r="D1663" i="2"/>
  <c r="E1663" i="2"/>
  <c r="P1663" i="2"/>
  <c r="Q1663" i="2"/>
  <c r="A1664" i="2"/>
  <c r="AI1664" i="2" s="1"/>
  <c r="C1664" i="2"/>
  <c r="G1664" i="2" s="1"/>
  <c r="D1664" i="2"/>
  <c r="E1664" i="2"/>
  <c r="P1664" i="2"/>
  <c r="Q1664" i="2"/>
  <c r="A1665" i="2"/>
  <c r="Y1665" i="2" s="1"/>
  <c r="C1665" i="2"/>
  <c r="D1665" i="2"/>
  <c r="E1665" i="2"/>
  <c r="I1665" i="2" s="1"/>
  <c r="P1665" i="2"/>
  <c r="Q1665" i="2"/>
  <c r="A1666" i="2"/>
  <c r="AI1666" i="2" s="1"/>
  <c r="C1666" i="2"/>
  <c r="D1666" i="2"/>
  <c r="H1666" i="2" s="1"/>
  <c r="E1666" i="2"/>
  <c r="P1666" i="2"/>
  <c r="Q1666" i="2"/>
  <c r="A1667" i="2"/>
  <c r="C1667" i="2"/>
  <c r="D1667" i="2"/>
  <c r="E1667" i="2"/>
  <c r="P1667" i="2"/>
  <c r="Q1667" i="2"/>
  <c r="A1668" i="2"/>
  <c r="AI1668" i="2" s="1"/>
  <c r="C1668" i="2"/>
  <c r="G1668" i="2" s="1"/>
  <c r="D1668" i="2"/>
  <c r="E1668" i="2"/>
  <c r="P1668" i="2"/>
  <c r="Q1668" i="2"/>
  <c r="AJ1668" i="2"/>
  <c r="A1669" i="2"/>
  <c r="Y1669" i="2" s="1"/>
  <c r="C1669" i="2"/>
  <c r="D1669" i="2"/>
  <c r="E1669" i="2"/>
  <c r="I1669" i="2" s="1"/>
  <c r="P1669" i="2"/>
  <c r="Q1669" i="2"/>
  <c r="A1670" i="2"/>
  <c r="AI1670" i="2" s="1"/>
  <c r="C1670" i="2"/>
  <c r="G1670" i="2" s="1"/>
  <c r="D1670" i="2"/>
  <c r="H1670" i="2" s="1"/>
  <c r="E1670" i="2"/>
  <c r="I1670" i="2" s="1"/>
  <c r="P1670" i="2"/>
  <c r="Q1670" i="2"/>
  <c r="AJ1670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A1649" i="2"/>
  <c r="A1650" i="2"/>
  <c r="A1651" i="2"/>
  <c r="A1652" i="2"/>
  <c r="A1653" i="2"/>
  <c r="A1654" i="2"/>
  <c r="A1655" i="2"/>
  <c r="A1656" i="2"/>
  <c r="A1657" i="2"/>
  <c r="Y1658" i="2" s="1"/>
  <c r="A43" i="2"/>
  <c r="A3" i="1"/>
  <c r="I1667" i="2" l="1"/>
  <c r="AJ1664" i="2"/>
  <c r="H1662" i="2"/>
  <c r="H1667" i="2"/>
  <c r="G1663" i="2"/>
  <c r="I1663" i="2"/>
  <c r="H1668" i="2"/>
  <c r="Y1667" i="2"/>
  <c r="H1663" i="2"/>
  <c r="Y1663" i="2"/>
  <c r="I1666" i="2"/>
  <c r="G1665" i="2"/>
  <c r="I1660" i="2"/>
  <c r="AI1662" i="2"/>
  <c r="Y1661" i="2"/>
  <c r="AI1660" i="2"/>
  <c r="AJ1666" i="2"/>
  <c r="Y1659" i="2"/>
  <c r="H1664" i="2"/>
  <c r="G1662" i="2"/>
  <c r="G1667" i="2"/>
  <c r="G1666" i="2"/>
  <c r="Y1660" i="2"/>
  <c r="I1661" i="2"/>
  <c r="H1669" i="2"/>
  <c r="AJ1667" i="2"/>
  <c r="H1665" i="2"/>
  <c r="AJ1663" i="2"/>
  <c r="H1661" i="2"/>
  <c r="G1669" i="2"/>
  <c r="Y1668" i="2"/>
  <c r="I1668" i="2"/>
  <c r="AI1667" i="2"/>
  <c r="Y1664" i="2"/>
  <c r="I1664" i="2"/>
  <c r="AI1663" i="2"/>
  <c r="AI1659" i="2"/>
  <c r="AJ1669" i="2"/>
  <c r="AJ1665" i="2"/>
  <c r="AJ1661" i="2"/>
  <c r="Y1670" i="2"/>
  <c r="AI1669" i="2"/>
  <c r="Y1666" i="2"/>
  <c r="AI1665" i="2"/>
  <c r="Y1662" i="2"/>
  <c r="AI1661" i="2"/>
  <c r="J43" i="2"/>
  <c r="U43" i="2" s="1"/>
  <c r="Z43" i="2" s="1"/>
  <c r="Q1657" i="2"/>
  <c r="P1657" i="2"/>
  <c r="E1657" i="2"/>
  <c r="I1658" i="2" s="1"/>
  <c r="D1657" i="2"/>
  <c r="H1658" i="2" s="1"/>
  <c r="C1657" i="2"/>
  <c r="G1658" i="2" s="1"/>
  <c r="E1656" i="2"/>
  <c r="D1656" i="2"/>
  <c r="C1656" i="2"/>
  <c r="E1655" i="2"/>
  <c r="D1655" i="2"/>
  <c r="C1655" i="2"/>
  <c r="E1654" i="2"/>
  <c r="D1654" i="2"/>
  <c r="C1654" i="2"/>
  <c r="AI1654" i="2"/>
  <c r="E1653" i="2"/>
  <c r="D1653" i="2"/>
  <c r="C1653" i="2"/>
  <c r="E1652" i="2"/>
  <c r="D1652" i="2"/>
  <c r="C1652" i="2"/>
  <c r="AI1652" i="2"/>
  <c r="E1651" i="2"/>
  <c r="D1651" i="2"/>
  <c r="C1651" i="2"/>
  <c r="E1650" i="2"/>
  <c r="D1650" i="2"/>
  <c r="C1650" i="2"/>
  <c r="AI1650" i="2"/>
  <c r="E1649" i="2"/>
  <c r="D1649" i="2"/>
  <c r="C1649" i="2"/>
  <c r="AJ1649" i="2"/>
  <c r="E1648" i="2"/>
  <c r="D1648" i="2"/>
  <c r="C1648" i="2"/>
  <c r="E1647" i="2"/>
  <c r="D1647" i="2"/>
  <c r="C1647" i="2"/>
  <c r="E1646" i="2"/>
  <c r="I1647" i="2" s="1"/>
  <c r="D1646" i="2"/>
  <c r="C1646" i="2"/>
  <c r="AJ1646" i="2"/>
  <c r="E1645" i="2"/>
  <c r="D1645" i="2"/>
  <c r="C1645" i="2"/>
  <c r="G1646" i="2" s="1"/>
  <c r="E1644" i="2"/>
  <c r="D1644" i="2"/>
  <c r="C1644" i="2"/>
  <c r="AI1644" i="2"/>
  <c r="E1643" i="2"/>
  <c r="D1643" i="2"/>
  <c r="C1643" i="2"/>
  <c r="E1642" i="2"/>
  <c r="D1642" i="2"/>
  <c r="C1642" i="2"/>
  <c r="E1641" i="2"/>
  <c r="D1641" i="2"/>
  <c r="C1641" i="2"/>
  <c r="E1640" i="2"/>
  <c r="D1640" i="2"/>
  <c r="C1640" i="2"/>
  <c r="AI1640" i="2"/>
  <c r="E1639" i="2"/>
  <c r="D1639" i="2"/>
  <c r="C1639" i="2"/>
  <c r="E1638" i="2"/>
  <c r="D1638" i="2"/>
  <c r="C1638" i="2"/>
  <c r="E1637" i="2"/>
  <c r="D1637" i="2"/>
  <c r="C1637" i="2"/>
  <c r="AI1637" i="2"/>
  <c r="E1636" i="2"/>
  <c r="D1636" i="2"/>
  <c r="C1636" i="2"/>
  <c r="E1635" i="2"/>
  <c r="D1635" i="2"/>
  <c r="C1635" i="2"/>
  <c r="AI1635" i="2"/>
  <c r="E1634" i="2"/>
  <c r="D1634" i="2"/>
  <c r="C1634" i="2"/>
  <c r="E1633" i="2"/>
  <c r="D1633" i="2"/>
  <c r="C1633" i="2"/>
  <c r="E1632" i="2"/>
  <c r="D1632" i="2"/>
  <c r="C1632" i="2"/>
  <c r="AI1632" i="2"/>
  <c r="E1631" i="2"/>
  <c r="D1631" i="2"/>
  <c r="C1631" i="2"/>
  <c r="E1630" i="2"/>
  <c r="D1630" i="2"/>
  <c r="C1630" i="2"/>
  <c r="E1629" i="2"/>
  <c r="D1629" i="2"/>
  <c r="C1629" i="2"/>
  <c r="AJ1629" i="2"/>
  <c r="E1628" i="2"/>
  <c r="D1628" i="2"/>
  <c r="C1628" i="2"/>
  <c r="E1627" i="2"/>
  <c r="D1627" i="2"/>
  <c r="C1627" i="2"/>
  <c r="AJ1627" i="2"/>
  <c r="E1626" i="2"/>
  <c r="D1626" i="2"/>
  <c r="C1626" i="2"/>
  <c r="E1625" i="2"/>
  <c r="D1625" i="2"/>
  <c r="C1625" i="2"/>
  <c r="E1624" i="2"/>
  <c r="D1624" i="2"/>
  <c r="C1624" i="2"/>
  <c r="AI1624" i="2"/>
  <c r="E1623" i="2"/>
  <c r="D1623" i="2"/>
  <c r="C1623" i="2"/>
  <c r="E1622" i="2"/>
  <c r="D1622" i="2"/>
  <c r="C1622" i="2"/>
  <c r="E1621" i="2"/>
  <c r="D1621" i="2"/>
  <c r="C1621" i="2"/>
  <c r="AJ1621" i="2"/>
  <c r="E1620" i="2"/>
  <c r="D1620" i="2"/>
  <c r="C1620" i="2"/>
  <c r="E1619" i="2"/>
  <c r="D1619" i="2"/>
  <c r="C1619" i="2"/>
  <c r="AI1619" i="2"/>
  <c r="E1618" i="2"/>
  <c r="D1618" i="2"/>
  <c r="C1618" i="2"/>
  <c r="E1617" i="2"/>
  <c r="D1617" i="2"/>
  <c r="C1617" i="2"/>
  <c r="AJ1617" i="2"/>
  <c r="E1616" i="2"/>
  <c r="D1616" i="2"/>
  <c r="C1616" i="2"/>
  <c r="AJ1616" i="2"/>
  <c r="E1615" i="2"/>
  <c r="D1615" i="2"/>
  <c r="C1615" i="2"/>
  <c r="E1614" i="2"/>
  <c r="D1614" i="2"/>
  <c r="C1614" i="2"/>
  <c r="E1613" i="2"/>
  <c r="D1613" i="2"/>
  <c r="C1613" i="2"/>
  <c r="E1612" i="2"/>
  <c r="D1612" i="2"/>
  <c r="C1612" i="2"/>
  <c r="E1611" i="2"/>
  <c r="D1611" i="2"/>
  <c r="C1611" i="2"/>
  <c r="AI1611" i="2"/>
  <c r="E1610" i="2"/>
  <c r="D1610" i="2"/>
  <c r="C1610" i="2"/>
  <c r="E1609" i="2"/>
  <c r="D1609" i="2"/>
  <c r="C1609" i="2"/>
  <c r="E1608" i="2"/>
  <c r="D1608" i="2"/>
  <c r="C1608" i="2"/>
  <c r="AJ1608" i="2"/>
  <c r="E1607" i="2"/>
  <c r="D1607" i="2"/>
  <c r="C1607" i="2"/>
  <c r="E1606" i="2"/>
  <c r="D1606" i="2"/>
  <c r="C1606" i="2"/>
  <c r="E1605" i="2"/>
  <c r="D1605" i="2"/>
  <c r="C1605" i="2"/>
  <c r="E1604" i="2"/>
  <c r="D1604" i="2"/>
  <c r="C1604" i="2"/>
  <c r="AI1604" i="2"/>
  <c r="E1603" i="2"/>
  <c r="D1603" i="2"/>
  <c r="C1603" i="2"/>
  <c r="AJ1603" i="2"/>
  <c r="E1602" i="2"/>
  <c r="D1602" i="2"/>
  <c r="C1602" i="2"/>
  <c r="E1601" i="2"/>
  <c r="D1601" i="2"/>
  <c r="C1601" i="2"/>
  <c r="E1600" i="2"/>
  <c r="D1600" i="2"/>
  <c r="C1600" i="2"/>
  <c r="E1599" i="2"/>
  <c r="D1599" i="2"/>
  <c r="C1599" i="2"/>
  <c r="E1598" i="2"/>
  <c r="D1598" i="2"/>
  <c r="C1598" i="2"/>
  <c r="AI1598" i="2"/>
  <c r="E1597" i="2"/>
  <c r="D1597" i="2"/>
  <c r="C1597" i="2"/>
  <c r="E1596" i="2"/>
  <c r="D1596" i="2"/>
  <c r="C1596" i="2"/>
  <c r="E1595" i="2"/>
  <c r="D1595" i="2"/>
  <c r="C1595" i="2"/>
  <c r="AJ1595" i="2"/>
  <c r="E1594" i="2"/>
  <c r="D1594" i="2"/>
  <c r="C1594" i="2"/>
  <c r="E1593" i="2"/>
  <c r="D1593" i="2"/>
  <c r="C1593" i="2"/>
  <c r="E1592" i="2"/>
  <c r="D1592" i="2"/>
  <c r="C1592" i="2"/>
  <c r="E1591" i="2"/>
  <c r="D1591" i="2"/>
  <c r="C1591" i="2"/>
  <c r="E1590" i="2"/>
  <c r="D1590" i="2"/>
  <c r="C1590" i="2"/>
  <c r="AI1590" i="2"/>
  <c r="E1589" i="2"/>
  <c r="D1589" i="2"/>
  <c r="C1589" i="2"/>
  <c r="E1588" i="2"/>
  <c r="D1588" i="2"/>
  <c r="C1588" i="2"/>
  <c r="E1587" i="2"/>
  <c r="D1587" i="2"/>
  <c r="C1587" i="2"/>
  <c r="E1586" i="2"/>
  <c r="D1586" i="2"/>
  <c r="C1586" i="2"/>
  <c r="E1585" i="2"/>
  <c r="D1585" i="2"/>
  <c r="C1585" i="2"/>
  <c r="E1584" i="2"/>
  <c r="D1584" i="2"/>
  <c r="C1584" i="2"/>
  <c r="AJ1584" i="2"/>
  <c r="E1583" i="2"/>
  <c r="D1583" i="2"/>
  <c r="C1583" i="2"/>
  <c r="E1582" i="2"/>
  <c r="D1582" i="2"/>
  <c r="C1582" i="2"/>
  <c r="AI1582" i="2"/>
  <c r="E1581" i="2"/>
  <c r="D1581" i="2"/>
  <c r="C1581" i="2"/>
  <c r="G1582" i="2" s="1"/>
  <c r="AJ1581" i="2"/>
  <c r="E1580" i="2"/>
  <c r="D1580" i="2"/>
  <c r="C1580" i="2"/>
  <c r="E1579" i="2"/>
  <c r="D1579" i="2"/>
  <c r="C1579" i="2"/>
  <c r="AI1579" i="2"/>
  <c r="E1578" i="2"/>
  <c r="D1578" i="2"/>
  <c r="C1578" i="2"/>
  <c r="AJ1578" i="2"/>
  <c r="E1577" i="2"/>
  <c r="D1577" i="2"/>
  <c r="C1577" i="2"/>
  <c r="E1576" i="2"/>
  <c r="D1576" i="2"/>
  <c r="C1576" i="2"/>
  <c r="AJ1576" i="2"/>
  <c r="E1575" i="2"/>
  <c r="D1575" i="2"/>
  <c r="C1575" i="2"/>
  <c r="AJ1575" i="2"/>
  <c r="E1574" i="2"/>
  <c r="D1574" i="2"/>
  <c r="C1574" i="2"/>
  <c r="E1573" i="2"/>
  <c r="D1573" i="2"/>
  <c r="C1573" i="2"/>
  <c r="E1572" i="2"/>
  <c r="D1572" i="2"/>
  <c r="C1572" i="2"/>
  <c r="E1571" i="2"/>
  <c r="D1571" i="2"/>
  <c r="C1571" i="2"/>
  <c r="E1570" i="2"/>
  <c r="D1570" i="2"/>
  <c r="C1570" i="2"/>
  <c r="AI1570" i="2"/>
  <c r="E1569" i="2"/>
  <c r="D1569" i="2"/>
  <c r="C1569" i="2"/>
  <c r="E1568" i="2"/>
  <c r="D1568" i="2"/>
  <c r="C1568" i="2"/>
  <c r="AJ1568" i="2"/>
  <c r="E1567" i="2"/>
  <c r="D1567" i="2"/>
  <c r="C1567" i="2"/>
  <c r="G1568" i="2" s="1"/>
  <c r="AJ1567" i="2"/>
  <c r="E1566" i="2"/>
  <c r="D1566" i="2"/>
  <c r="C1566" i="2"/>
  <c r="AJ1566" i="2"/>
  <c r="E1565" i="2"/>
  <c r="D1565" i="2"/>
  <c r="C1565" i="2"/>
  <c r="E1564" i="2"/>
  <c r="D1564" i="2"/>
  <c r="C1564" i="2"/>
  <c r="AI1564" i="2"/>
  <c r="E1563" i="2"/>
  <c r="D1563" i="2"/>
  <c r="C1563" i="2"/>
  <c r="E1562" i="2"/>
  <c r="D1562" i="2"/>
  <c r="C1562" i="2"/>
  <c r="AI1562" i="2"/>
  <c r="E1561" i="2"/>
  <c r="D1561" i="2"/>
  <c r="C1561" i="2"/>
  <c r="E1560" i="2"/>
  <c r="D1560" i="2"/>
  <c r="C1560" i="2"/>
  <c r="AJ1560" i="2"/>
  <c r="E1559" i="2"/>
  <c r="D1559" i="2"/>
  <c r="C1559" i="2"/>
  <c r="AJ1559" i="2"/>
  <c r="E1558" i="2"/>
  <c r="D1558" i="2"/>
  <c r="C1558" i="2"/>
  <c r="E1557" i="2"/>
  <c r="D1557" i="2"/>
  <c r="C1557" i="2"/>
  <c r="E1556" i="2"/>
  <c r="D1556" i="2"/>
  <c r="C1556" i="2"/>
  <c r="E1555" i="2"/>
  <c r="D1555" i="2"/>
  <c r="C1555" i="2"/>
  <c r="AI1555" i="2"/>
  <c r="E1554" i="2"/>
  <c r="D1554" i="2"/>
  <c r="C1554" i="2"/>
  <c r="E1553" i="2"/>
  <c r="D1553" i="2"/>
  <c r="C1553" i="2"/>
  <c r="E1552" i="2"/>
  <c r="D1552" i="2"/>
  <c r="C1552" i="2"/>
  <c r="AI1552" i="2"/>
  <c r="E1551" i="2"/>
  <c r="D1551" i="2"/>
  <c r="C1551" i="2"/>
  <c r="G1552" i="2" s="1"/>
  <c r="AI1551" i="2"/>
  <c r="E1550" i="2"/>
  <c r="D1550" i="2"/>
  <c r="C1550" i="2"/>
  <c r="E1549" i="2"/>
  <c r="D1549" i="2"/>
  <c r="C1549" i="2"/>
  <c r="E1548" i="2"/>
  <c r="D1548" i="2"/>
  <c r="C1548" i="2"/>
  <c r="AJ1548" i="2"/>
  <c r="E1547" i="2"/>
  <c r="D1547" i="2"/>
  <c r="C1547" i="2"/>
  <c r="E1546" i="2"/>
  <c r="D1546" i="2"/>
  <c r="C1546" i="2"/>
  <c r="E1545" i="2"/>
  <c r="D1545" i="2"/>
  <c r="C1545" i="2"/>
  <c r="E1544" i="2"/>
  <c r="D1544" i="2"/>
  <c r="C1544" i="2"/>
  <c r="AI1544" i="2"/>
  <c r="E1543" i="2"/>
  <c r="D1543" i="2"/>
  <c r="C1543" i="2"/>
  <c r="E1542" i="2"/>
  <c r="D1542" i="2"/>
  <c r="C1542" i="2"/>
  <c r="E1541" i="2"/>
  <c r="D1541" i="2"/>
  <c r="C1541" i="2"/>
  <c r="G1542" i="2" s="1"/>
  <c r="AI1541" i="2"/>
  <c r="E1540" i="2"/>
  <c r="D1540" i="2"/>
  <c r="C1540" i="2"/>
  <c r="AI1540" i="2"/>
  <c r="E1539" i="2"/>
  <c r="D1539" i="2"/>
  <c r="C1539" i="2"/>
  <c r="E1538" i="2"/>
  <c r="D1538" i="2"/>
  <c r="C1538" i="2"/>
  <c r="E1537" i="2"/>
  <c r="D1537" i="2"/>
  <c r="C1537" i="2"/>
  <c r="E1536" i="2"/>
  <c r="D1536" i="2"/>
  <c r="C1536" i="2"/>
  <c r="AI1536" i="2"/>
  <c r="E1535" i="2"/>
  <c r="D1535" i="2"/>
  <c r="C1535" i="2"/>
  <c r="E1534" i="2"/>
  <c r="D1534" i="2"/>
  <c r="C1534" i="2"/>
  <c r="E1533" i="2"/>
  <c r="D1533" i="2"/>
  <c r="C1533" i="2"/>
  <c r="E1532" i="2"/>
  <c r="D1532" i="2"/>
  <c r="C1532" i="2"/>
  <c r="E1531" i="2"/>
  <c r="D1531" i="2"/>
  <c r="C1531" i="2"/>
  <c r="E1530" i="2"/>
  <c r="D1530" i="2"/>
  <c r="C1530" i="2"/>
  <c r="E1529" i="2"/>
  <c r="D1529" i="2"/>
  <c r="C1529" i="2"/>
  <c r="AJ1529" i="2"/>
  <c r="E1528" i="2"/>
  <c r="D1528" i="2"/>
  <c r="C1528" i="2"/>
  <c r="AI1528" i="2"/>
  <c r="E1527" i="2"/>
  <c r="D1527" i="2"/>
  <c r="C1527" i="2"/>
  <c r="E1526" i="2"/>
  <c r="D1526" i="2"/>
  <c r="C1526" i="2"/>
  <c r="E1525" i="2"/>
  <c r="D1525" i="2"/>
  <c r="C1525" i="2"/>
  <c r="E1524" i="2"/>
  <c r="D1524" i="2"/>
  <c r="C1524" i="2"/>
  <c r="AJ1524" i="2"/>
  <c r="E1523" i="2"/>
  <c r="D1523" i="2"/>
  <c r="C1523" i="2"/>
  <c r="AI1523" i="2"/>
  <c r="E1522" i="2"/>
  <c r="D1522" i="2"/>
  <c r="C1522" i="2"/>
  <c r="E1521" i="2"/>
  <c r="D1521" i="2"/>
  <c r="C1521" i="2"/>
  <c r="AJ1521" i="2"/>
  <c r="E1520" i="2"/>
  <c r="D1520" i="2"/>
  <c r="C1520" i="2"/>
  <c r="AI1520" i="2"/>
  <c r="E1519" i="2"/>
  <c r="D1519" i="2"/>
  <c r="C1519" i="2"/>
  <c r="E1518" i="2"/>
  <c r="D1518" i="2"/>
  <c r="C1518" i="2"/>
  <c r="E1517" i="2"/>
  <c r="D1517" i="2"/>
  <c r="C1517" i="2"/>
  <c r="E1516" i="2"/>
  <c r="D1516" i="2"/>
  <c r="C1516" i="2"/>
  <c r="E1515" i="2"/>
  <c r="D1515" i="2"/>
  <c r="C1515" i="2"/>
  <c r="E1514" i="2"/>
  <c r="D1514" i="2"/>
  <c r="C1514" i="2"/>
  <c r="E1513" i="2"/>
  <c r="D1513" i="2"/>
  <c r="C1513" i="2"/>
  <c r="E1512" i="2"/>
  <c r="D1512" i="2"/>
  <c r="C1512" i="2"/>
  <c r="E1511" i="2"/>
  <c r="D1511" i="2"/>
  <c r="C1511" i="2"/>
  <c r="E1510" i="2"/>
  <c r="D1510" i="2"/>
  <c r="C1510" i="2"/>
  <c r="E1509" i="2"/>
  <c r="D1509" i="2"/>
  <c r="C1509" i="2"/>
  <c r="E1508" i="2"/>
  <c r="D1508" i="2"/>
  <c r="C1508" i="2"/>
  <c r="E1507" i="2"/>
  <c r="D1507" i="2"/>
  <c r="C1507" i="2"/>
  <c r="E1506" i="2"/>
  <c r="D1506" i="2"/>
  <c r="C1506" i="2"/>
  <c r="AJ1506" i="2"/>
  <c r="E1505" i="2"/>
  <c r="D1505" i="2"/>
  <c r="C1505" i="2"/>
  <c r="E1504" i="2"/>
  <c r="D1504" i="2"/>
  <c r="C1504" i="2"/>
  <c r="E1503" i="2"/>
  <c r="D1503" i="2"/>
  <c r="C1503" i="2"/>
  <c r="E1502" i="2"/>
  <c r="D1502" i="2"/>
  <c r="C1502" i="2"/>
  <c r="E1501" i="2"/>
  <c r="D1501" i="2"/>
  <c r="C1501" i="2"/>
  <c r="AI1501" i="2"/>
  <c r="E1500" i="2"/>
  <c r="D1500" i="2"/>
  <c r="C1500" i="2"/>
  <c r="E1499" i="2"/>
  <c r="D1499" i="2"/>
  <c r="C1499" i="2"/>
  <c r="E1498" i="2"/>
  <c r="D1498" i="2"/>
  <c r="C1498" i="2"/>
  <c r="AJ1498" i="2"/>
  <c r="E1497" i="2"/>
  <c r="D1497" i="2"/>
  <c r="C1497" i="2"/>
  <c r="E1496" i="2"/>
  <c r="D1496" i="2"/>
  <c r="C1496" i="2"/>
  <c r="AJ1496" i="2"/>
  <c r="E1495" i="2"/>
  <c r="D1495" i="2"/>
  <c r="C1495" i="2"/>
  <c r="E1494" i="2"/>
  <c r="D1494" i="2"/>
  <c r="C1494" i="2"/>
  <c r="E1493" i="2"/>
  <c r="D1493" i="2"/>
  <c r="C1493" i="2"/>
  <c r="AI1493" i="2"/>
  <c r="E1492" i="2"/>
  <c r="D1492" i="2"/>
  <c r="C1492" i="2"/>
  <c r="E1491" i="2"/>
  <c r="D1491" i="2"/>
  <c r="C1491" i="2"/>
  <c r="AI1491" i="2"/>
  <c r="E1490" i="2"/>
  <c r="D1490" i="2"/>
  <c r="C1490" i="2"/>
  <c r="AJ1490" i="2"/>
  <c r="E1489" i="2"/>
  <c r="D1489" i="2"/>
  <c r="C1489" i="2"/>
  <c r="E1488" i="2"/>
  <c r="D1488" i="2"/>
  <c r="C1488" i="2"/>
  <c r="E1487" i="2"/>
  <c r="D1487" i="2"/>
  <c r="C1487" i="2"/>
  <c r="AJ1487" i="2"/>
  <c r="E1486" i="2"/>
  <c r="D1486" i="2"/>
  <c r="C1486" i="2"/>
  <c r="E1485" i="2"/>
  <c r="D1485" i="2"/>
  <c r="C1485" i="2"/>
  <c r="E1484" i="2"/>
  <c r="D1484" i="2"/>
  <c r="C1484" i="2"/>
  <c r="E1483" i="2"/>
  <c r="D1483" i="2"/>
  <c r="C1483" i="2"/>
  <c r="E1482" i="2"/>
  <c r="D1482" i="2"/>
  <c r="C1482" i="2"/>
  <c r="E1481" i="2"/>
  <c r="D1481" i="2"/>
  <c r="C1481" i="2"/>
  <c r="G1482" i="2" s="1"/>
  <c r="E1480" i="2"/>
  <c r="D1480" i="2"/>
  <c r="C1480" i="2"/>
  <c r="AJ1480" i="2"/>
  <c r="E1479" i="2"/>
  <c r="D1479" i="2"/>
  <c r="C1479" i="2"/>
  <c r="AJ1479" i="2"/>
  <c r="E1478" i="2"/>
  <c r="D1478" i="2"/>
  <c r="C1478" i="2"/>
  <c r="E1477" i="2"/>
  <c r="D1477" i="2"/>
  <c r="C1477" i="2"/>
  <c r="E1476" i="2"/>
  <c r="D1476" i="2"/>
  <c r="C1476" i="2"/>
  <c r="E1475" i="2"/>
  <c r="D1475" i="2"/>
  <c r="C1475" i="2"/>
  <c r="E1474" i="2"/>
  <c r="D1474" i="2"/>
  <c r="C1474" i="2"/>
  <c r="AI1474" i="2"/>
  <c r="E1473" i="2"/>
  <c r="D1473" i="2"/>
  <c r="C1473" i="2"/>
  <c r="E1472" i="2"/>
  <c r="D1472" i="2"/>
  <c r="C1472" i="2"/>
  <c r="E1471" i="2"/>
  <c r="D1471" i="2"/>
  <c r="C1471" i="2"/>
  <c r="AJ1471" i="2"/>
  <c r="E1470" i="2"/>
  <c r="D1470" i="2"/>
  <c r="C1470" i="2"/>
  <c r="E1469" i="2"/>
  <c r="D1469" i="2"/>
  <c r="C1469" i="2"/>
  <c r="E1468" i="2"/>
  <c r="D1468" i="2"/>
  <c r="C1468" i="2"/>
  <c r="E1467" i="2"/>
  <c r="D1467" i="2"/>
  <c r="C1467" i="2"/>
  <c r="G1468" i="2" s="1"/>
  <c r="E1466" i="2"/>
  <c r="D1466" i="2"/>
  <c r="C1466" i="2"/>
  <c r="E1465" i="2"/>
  <c r="D1465" i="2"/>
  <c r="C1465" i="2"/>
  <c r="E1464" i="2"/>
  <c r="D1464" i="2"/>
  <c r="C1464" i="2"/>
  <c r="E1463" i="2"/>
  <c r="D1463" i="2"/>
  <c r="C1463" i="2"/>
  <c r="AJ1463" i="2"/>
  <c r="E1462" i="2"/>
  <c r="D1462" i="2"/>
  <c r="C1462" i="2"/>
  <c r="E1461" i="2"/>
  <c r="D1461" i="2"/>
  <c r="C1461" i="2"/>
  <c r="AJ1461" i="2"/>
  <c r="E1460" i="2"/>
  <c r="D1460" i="2"/>
  <c r="C1460" i="2"/>
  <c r="AI1460" i="2"/>
  <c r="E1459" i="2"/>
  <c r="D1459" i="2"/>
  <c r="C1459" i="2"/>
  <c r="E1458" i="2"/>
  <c r="D1458" i="2"/>
  <c r="C1458" i="2"/>
  <c r="AI1458" i="2"/>
  <c r="E1457" i="2"/>
  <c r="D1457" i="2"/>
  <c r="C1457" i="2"/>
  <c r="E1456" i="2"/>
  <c r="D1456" i="2"/>
  <c r="C1456" i="2"/>
  <c r="AJ1456" i="2"/>
  <c r="E1455" i="2"/>
  <c r="D1455" i="2"/>
  <c r="C1455" i="2"/>
  <c r="E1454" i="2"/>
  <c r="D1454" i="2"/>
  <c r="C1454" i="2"/>
  <c r="AI1454" i="2"/>
  <c r="E1453" i="2"/>
  <c r="D1453" i="2"/>
  <c r="C1453" i="2"/>
  <c r="AI1453" i="2"/>
  <c r="E1452" i="2"/>
  <c r="D1452" i="2"/>
  <c r="C1452" i="2"/>
  <c r="E1451" i="2"/>
  <c r="D1451" i="2"/>
  <c r="C1451" i="2"/>
  <c r="E1450" i="2"/>
  <c r="D1450" i="2"/>
  <c r="C1450" i="2"/>
  <c r="AI1450" i="2"/>
  <c r="E1449" i="2"/>
  <c r="D1449" i="2"/>
  <c r="C1449" i="2"/>
  <c r="E1448" i="2"/>
  <c r="D1448" i="2"/>
  <c r="C1448" i="2"/>
  <c r="E1447" i="2"/>
  <c r="D1447" i="2"/>
  <c r="C1447" i="2"/>
  <c r="E1446" i="2"/>
  <c r="D1446" i="2"/>
  <c r="C1446" i="2"/>
  <c r="E1445" i="2"/>
  <c r="D1445" i="2"/>
  <c r="C1445" i="2"/>
  <c r="AI1445" i="2"/>
  <c r="E1444" i="2"/>
  <c r="D1444" i="2"/>
  <c r="C1444" i="2"/>
  <c r="AJ1444" i="2"/>
  <c r="E1443" i="2"/>
  <c r="D1443" i="2"/>
  <c r="C1443" i="2"/>
  <c r="E1442" i="2"/>
  <c r="D1442" i="2"/>
  <c r="C1442" i="2"/>
  <c r="E1441" i="2"/>
  <c r="D1441" i="2"/>
  <c r="C1441" i="2"/>
  <c r="E1440" i="2"/>
  <c r="D1440" i="2"/>
  <c r="C1440" i="2"/>
  <c r="AJ1440" i="2"/>
  <c r="E1439" i="2"/>
  <c r="D1439" i="2"/>
  <c r="C1439" i="2"/>
  <c r="AJ1439" i="2"/>
  <c r="E1438" i="2"/>
  <c r="D1438" i="2"/>
  <c r="C1438" i="2"/>
  <c r="AJ1438" i="2"/>
  <c r="E1437" i="2"/>
  <c r="D1437" i="2"/>
  <c r="C1437" i="2"/>
  <c r="E1436" i="2"/>
  <c r="D1436" i="2"/>
  <c r="C1436" i="2"/>
  <c r="E1435" i="2"/>
  <c r="D1435" i="2"/>
  <c r="C1435" i="2"/>
  <c r="E1434" i="2"/>
  <c r="D1434" i="2"/>
  <c r="C1434" i="2"/>
  <c r="E1433" i="2"/>
  <c r="D1433" i="2"/>
  <c r="C1433" i="2"/>
  <c r="E1432" i="2"/>
  <c r="D1432" i="2"/>
  <c r="C1432" i="2"/>
  <c r="AJ1432" i="2"/>
  <c r="E1431" i="2"/>
  <c r="D1431" i="2"/>
  <c r="C1431" i="2"/>
  <c r="AI1431" i="2"/>
  <c r="E1430" i="2"/>
  <c r="D1430" i="2"/>
  <c r="C1430" i="2"/>
  <c r="E1429" i="2"/>
  <c r="D1429" i="2"/>
  <c r="C1429" i="2"/>
  <c r="E1428" i="2"/>
  <c r="D1428" i="2"/>
  <c r="C1428" i="2"/>
  <c r="E1427" i="2"/>
  <c r="D1427" i="2"/>
  <c r="C1427" i="2"/>
  <c r="E1426" i="2"/>
  <c r="D1426" i="2"/>
  <c r="C1426" i="2"/>
  <c r="E1425" i="2"/>
  <c r="D1425" i="2"/>
  <c r="C1425" i="2"/>
  <c r="E1424" i="2"/>
  <c r="D1424" i="2"/>
  <c r="C1424" i="2"/>
  <c r="E1423" i="2"/>
  <c r="D1423" i="2"/>
  <c r="C1423" i="2"/>
  <c r="AI1423" i="2"/>
  <c r="E1422" i="2"/>
  <c r="I1422" i="2" s="1"/>
  <c r="D1422" i="2"/>
  <c r="C1422" i="2"/>
  <c r="E1421" i="2"/>
  <c r="D1421" i="2"/>
  <c r="C1421" i="2"/>
  <c r="AJ1421" i="2"/>
  <c r="E1420" i="2"/>
  <c r="D1420" i="2"/>
  <c r="C1420" i="2"/>
  <c r="E1419" i="2"/>
  <c r="D1419" i="2"/>
  <c r="C1419" i="2"/>
  <c r="E1418" i="2"/>
  <c r="D1418" i="2"/>
  <c r="C1418" i="2"/>
  <c r="AI1418" i="2"/>
  <c r="E1417" i="2"/>
  <c r="D1417" i="2"/>
  <c r="C1417" i="2"/>
  <c r="E1416" i="2"/>
  <c r="D1416" i="2"/>
  <c r="C1416" i="2"/>
  <c r="AI1416" i="2"/>
  <c r="E1415" i="2"/>
  <c r="D1415" i="2"/>
  <c r="C1415" i="2"/>
  <c r="AI1415" i="2"/>
  <c r="E1414" i="2"/>
  <c r="D1414" i="2"/>
  <c r="C1414" i="2"/>
  <c r="E1413" i="2"/>
  <c r="D1413" i="2"/>
  <c r="C1413" i="2"/>
  <c r="E1412" i="2"/>
  <c r="D1412" i="2"/>
  <c r="C1412" i="2"/>
  <c r="E1411" i="2"/>
  <c r="D1411" i="2"/>
  <c r="C1411" i="2"/>
  <c r="E1410" i="2"/>
  <c r="D1410" i="2"/>
  <c r="C1410" i="2"/>
  <c r="E1409" i="2"/>
  <c r="D1409" i="2"/>
  <c r="C1409" i="2"/>
  <c r="E1408" i="2"/>
  <c r="D1408" i="2"/>
  <c r="C1408" i="2"/>
  <c r="E1407" i="2"/>
  <c r="D1407" i="2"/>
  <c r="C1407" i="2"/>
  <c r="AJ1407" i="2"/>
  <c r="E1406" i="2"/>
  <c r="D1406" i="2"/>
  <c r="C1406" i="2"/>
  <c r="E1405" i="2"/>
  <c r="D1405" i="2"/>
  <c r="C1405" i="2"/>
  <c r="AJ1405" i="2"/>
  <c r="E1404" i="2"/>
  <c r="D1404" i="2"/>
  <c r="C1404" i="2"/>
  <c r="E1403" i="2"/>
  <c r="D1403" i="2"/>
  <c r="C1403" i="2"/>
  <c r="AJ1403" i="2"/>
  <c r="E1402" i="2"/>
  <c r="D1402" i="2"/>
  <c r="C1402" i="2"/>
  <c r="E1401" i="2"/>
  <c r="D1401" i="2"/>
  <c r="C1401" i="2"/>
  <c r="E1400" i="2"/>
  <c r="D1400" i="2"/>
  <c r="C1400" i="2"/>
  <c r="AI1400" i="2"/>
  <c r="E1399" i="2"/>
  <c r="D1399" i="2"/>
  <c r="C1399" i="2"/>
  <c r="AJ1399" i="2"/>
  <c r="E1398" i="2"/>
  <c r="D1398" i="2"/>
  <c r="C1398" i="2"/>
  <c r="AJ1398" i="2"/>
  <c r="E1397" i="2"/>
  <c r="D1397" i="2"/>
  <c r="C1397" i="2"/>
  <c r="AJ1397" i="2"/>
  <c r="E1396" i="2"/>
  <c r="D1396" i="2"/>
  <c r="C1396" i="2"/>
  <c r="E1395" i="2"/>
  <c r="D1395" i="2"/>
  <c r="C1395" i="2"/>
  <c r="AJ1395" i="2"/>
  <c r="E1394" i="2"/>
  <c r="D1394" i="2"/>
  <c r="C1394" i="2"/>
  <c r="E1393" i="2"/>
  <c r="D1393" i="2"/>
  <c r="C1393" i="2"/>
  <c r="E1392" i="2"/>
  <c r="D1392" i="2"/>
  <c r="C1392" i="2"/>
  <c r="AI1392" i="2"/>
  <c r="E1391" i="2"/>
  <c r="D1391" i="2"/>
  <c r="C1391" i="2"/>
  <c r="E1390" i="2"/>
  <c r="D1390" i="2"/>
  <c r="C1390" i="2"/>
  <c r="AI1390" i="2"/>
  <c r="E1389" i="2"/>
  <c r="D1389" i="2"/>
  <c r="C1389" i="2"/>
  <c r="AJ1389" i="2"/>
  <c r="E1388" i="2"/>
  <c r="D1388" i="2"/>
  <c r="C1388" i="2"/>
  <c r="E1387" i="2"/>
  <c r="D1387" i="2"/>
  <c r="C1387" i="2"/>
  <c r="E1386" i="2"/>
  <c r="D1386" i="2"/>
  <c r="C1386" i="2"/>
  <c r="E1385" i="2"/>
  <c r="D1385" i="2"/>
  <c r="C1385" i="2"/>
  <c r="AJ1385" i="2"/>
  <c r="E1384" i="2"/>
  <c r="D1384" i="2"/>
  <c r="C1384" i="2"/>
  <c r="AI1384" i="2"/>
  <c r="E1383" i="2"/>
  <c r="D1383" i="2"/>
  <c r="C1383" i="2"/>
  <c r="AJ1383" i="2"/>
  <c r="E1382" i="2"/>
  <c r="D1382" i="2"/>
  <c r="C1382" i="2"/>
  <c r="AI1382" i="2"/>
  <c r="E1381" i="2"/>
  <c r="D1381" i="2"/>
  <c r="C1381" i="2"/>
  <c r="AI1381" i="2"/>
  <c r="E1380" i="2"/>
  <c r="D1380" i="2"/>
  <c r="C1380" i="2"/>
  <c r="E1379" i="2"/>
  <c r="D1379" i="2"/>
  <c r="C1379" i="2"/>
  <c r="E1378" i="2"/>
  <c r="D1378" i="2"/>
  <c r="C1378" i="2"/>
  <c r="E1377" i="2"/>
  <c r="D1377" i="2"/>
  <c r="C1377" i="2"/>
  <c r="AI1377" i="2"/>
  <c r="E1376" i="2"/>
  <c r="D1376" i="2"/>
  <c r="C1376" i="2"/>
  <c r="E1375" i="2"/>
  <c r="D1375" i="2"/>
  <c r="C1375" i="2"/>
  <c r="E1374" i="2"/>
  <c r="D1374" i="2"/>
  <c r="C1374" i="2"/>
  <c r="AI1374" i="2"/>
  <c r="E1373" i="2"/>
  <c r="D1373" i="2"/>
  <c r="C1373" i="2"/>
  <c r="AJ1373" i="2"/>
  <c r="E1372" i="2"/>
  <c r="D1372" i="2"/>
  <c r="C1372" i="2"/>
  <c r="E1371" i="2"/>
  <c r="D1371" i="2"/>
  <c r="C1371" i="2"/>
  <c r="AJ1371" i="2"/>
  <c r="E1370" i="2"/>
  <c r="D1370" i="2"/>
  <c r="C1370" i="2"/>
  <c r="E1369" i="2"/>
  <c r="D1369" i="2"/>
  <c r="C1369" i="2"/>
  <c r="E1368" i="2"/>
  <c r="D1368" i="2"/>
  <c r="C1368" i="2"/>
  <c r="E1367" i="2"/>
  <c r="D1367" i="2"/>
  <c r="C1367" i="2"/>
  <c r="E1366" i="2"/>
  <c r="D1366" i="2"/>
  <c r="C1366" i="2"/>
  <c r="E1365" i="2"/>
  <c r="D1365" i="2"/>
  <c r="C1365" i="2"/>
  <c r="E1364" i="2"/>
  <c r="D1364" i="2"/>
  <c r="C1364" i="2"/>
  <c r="E1363" i="2"/>
  <c r="D1363" i="2"/>
  <c r="C1363" i="2"/>
  <c r="AJ1363" i="2"/>
  <c r="E1362" i="2"/>
  <c r="D1362" i="2"/>
  <c r="C1362" i="2"/>
  <c r="E1361" i="2"/>
  <c r="D1361" i="2"/>
  <c r="C1361" i="2"/>
  <c r="E1360" i="2"/>
  <c r="D1360" i="2"/>
  <c r="C1360" i="2"/>
  <c r="E1359" i="2"/>
  <c r="D1359" i="2"/>
  <c r="C1359" i="2"/>
  <c r="E1358" i="2"/>
  <c r="D1358" i="2"/>
  <c r="C1358" i="2"/>
  <c r="AI1358" i="2"/>
  <c r="E1357" i="2"/>
  <c r="D1357" i="2"/>
  <c r="C1357" i="2"/>
  <c r="E1356" i="2"/>
  <c r="D1356" i="2"/>
  <c r="C1356" i="2"/>
  <c r="E1355" i="2"/>
  <c r="D1355" i="2"/>
  <c r="C1355" i="2"/>
  <c r="AJ1355" i="2"/>
  <c r="E1354" i="2"/>
  <c r="D1354" i="2"/>
  <c r="C1354" i="2"/>
  <c r="E1353" i="2"/>
  <c r="D1353" i="2"/>
  <c r="C1353" i="2"/>
  <c r="E1352" i="2"/>
  <c r="D1352" i="2"/>
  <c r="C1352" i="2"/>
  <c r="E1351" i="2"/>
  <c r="D1351" i="2"/>
  <c r="C1351" i="2"/>
  <c r="AI1351" i="2"/>
  <c r="E1350" i="2"/>
  <c r="D1350" i="2"/>
  <c r="C1350" i="2"/>
  <c r="E1349" i="2"/>
  <c r="D1349" i="2"/>
  <c r="C1349" i="2"/>
  <c r="E1348" i="2"/>
  <c r="D1348" i="2"/>
  <c r="C1348" i="2"/>
  <c r="E1347" i="2"/>
  <c r="D1347" i="2"/>
  <c r="C1347" i="2"/>
  <c r="E1346" i="2"/>
  <c r="D1346" i="2"/>
  <c r="C1346" i="2"/>
  <c r="AJ1346" i="2"/>
  <c r="E1345" i="2"/>
  <c r="D1345" i="2"/>
  <c r="C1345" i="2"/>
  <c r="E1344" i="2"/>
  <c r="D1344" i="2"/>
  <c r="C1344" i="2"/>
  <c r="E1343" i="2"/>
  <c r="D1343" i="2"/>
  <c r="C1343" i="2"/>
  <c r="AI1343" i="2"/>
  <c r="E1342" i="2"/>
  <c r="D1342" i="2"/>
  <c r="C1342" i="2"/>
  <c r="E1341" i="2"/>
  <c r="D1341" i="2"/>
  <c r="C1341" i="2"/>
  <c r="E1340" i="2"/>
  <c r="D1340" i="2"/>
  <c r="C1340" i="2"/>
  <c r="AJ1340" i="2"/>
  <c r="E1339" i="2"/>
  <c r="D1339" i="2"/>
  <c r="C1339" i="2"/>
  <c r="AI1339" i="2"/>
  <c r="E1338" i="2"/>
  <c r="D1338" i="2"/>
  <c r="C1338" i="2"/>
  <c r="E1337" i="2"/>
  <c r="D1337" i="2"/>
  <c r="C1337" i="2"/>
  <c r="E1336" i="2"/>
  <c r="D1336" i="2"/>
  <c r="C1336" i="2"/>
  <c r="E1335" i="2"/>
  <c r="D1335" i="2"/>
  <c r="C1335" i="2"/>
  <c r="AI1335" i="2"/>
  <c r="E1334" i="2"/>
  <c r="D1334" i="2"/>
  <c r="C1334" i="2"/>
  <c r="E1333" i="2"/>
  <c r="D1333" i="2"/>
  <c r="C1333" i="2"/>
  <c r="E1332" i="2"/>
  <c r="D1332" i="2"/>
  <c r="C1332" i="2"/>
  <c r="E1331" i="2"/>
  <c r="D1331" i="2"/>
  <c r="C1331" i="2"/>
  <c r="E1330" i="2"/>
  <c r="D1330" i="2"/>
  <c r="C1330" i="2"/>
  <c r="E1329" i="2"/>
  <c r="D1329" i="2"/>
  <c r="C1329" i="2"/>
  <c r="E1328" i="2"/>
  <c r="D1328" i="2"/>
  <c r="C1328" i="2"/>
  <c r="E1327" i="2"/>
  <c r="D1327" i="2"/>
  <c r="C1327" i="2"/>
  <c r="AI1327" i="2"/>
  <c r="E1326" i="2"/>
  <c r="D1326" i="2"/>
  <c r="C1326" i="2"/>
  <c r="E1325" i="2"/>
  <c r="D1325" i="2"/>
  <c r="C1325" i="2"/>
  <c r="E1324" i="2"/>
  <c r="D1324" i="2"/>
  <c r="C1324" i="2"/>
  <c r="AJ1324" i="2"/>
  <c r="E1323" i="2"/>
  <c r="D1323" i="2"/>
  <c r="C1323" i="2"/>
  <c r="E1322" i="2"/>
  <c r="D1322" i="2"/>
  <c r="C1322" i="2"/>
  <c r="E1321" i="2"/>
  <c r="D1321" i="2"/>
  <c r="C1321" i="2"/>
  <c r="AI1321" i="2"/>
  <c r="E1320" i="2"/>
  <c r="D1320" i="2"/>
  <c r="C1320" i="2"/>
  <c r="E1319" i="2"/>
  <c r="D1319" i="2"/>
  <c r="C1319" i="2"/>
  <c r="AJ1319" i="2"/>
  <c r="E1318" i="2"/>
  <c r="D1318" i="2"/>
  <c r="C1318" i="2"/>
  <c r="AJ1318" i="2"/>
  <c r="E1317" i="2"/>
  <c r="D1317" i="2"/>
  <c r="C1317" i="2"/>
  <c r="E1316" i="2"/>
  <c r="D1316" i="2"/>
  <c r="C1316" i="2"/>
  <c r="E1315" i="2"/>
  <c r="D1315" i="2"/>
  <c r="C1315" i="2"/>
  <c r="E1314" i="2"/>
  <c r="D1314" i="2"/>
  <c r="C1314" i="2"/>
  <c r="E1313" i="2"/>
  <c r="D1313" i="2"/>
  <c r="C1313" i="2"/>
  <c r="E1312" i="2"/>
  <c r="D1312" i="2"/>
  <c r="C1312" i="2"/>
  <c r="E1311" i="2"/>
  <c r="D1311" i="2"/>
  <c r="C1311" i="2"/>
  <c r="E1310" i="2"/>
  <c r="D1310" i="2"/>
  <c r="C1310" i="2"/>
  <c r="E1309" i="2"/>
  <c r="D1309" i="2"/>
  <c r="C1309" i="2"/>
  <c r="E1308" i="2"/>
  <c r="D1308" i="2"/>
  <c r="C1308" i="2"/>
  <c r="AI1308" i="2"/>
  <c r="E1307" i="2"/>
  <c r="D1307" i="2"/>
  <c r="C1307" i="2"/>
  <c r="E1306" i="2"/>
  <c r="D1306" i="2"/>
  <c r="C1306" i="2"/>
  <c r="E1305" i="2"/>
  <c r="D1305" i="2"/>
  <c r="C1305" i="2"/>
  <c r="E1304" i="2"/>
  <c r="D1304" i="2"/>
  <c r="C1304" i="2"/>
  <c r="E1303" i="2"/>
  <c r="D1303" i="2"/>
  <c r="C1303" i="2"/>
  <c r="AI1303" i="2"/>
  <c r="E1302" i="2"/>
  <c r="D1302" i="2"/>
  <c r="C1302" i="2"/>
  <c r="E1301" i="2"/>
  <c r="D1301" i="2"/>
  <c r="C1301" i="2"/>
  <c r="AI1301" i="2"/>
  <c r="E1300" i="2"/>
  <c r="D1300" i="2"/>
  <c r="C1300" i="2"/>
  <c r="AJ1300" i="2"/>
  <c r="E1299" i="2"/>
  <c r="D1299" i="2"/>
  <c r="C1299" i="2"/>
  <c r="E1298" i="2"/>
  <c r="D1298" i="2"/>
  <c r="C1298" i="2"/>
  <c r="E1297" i="2"/>
  <c r="D1297" i="2"/>
  <c r="C1297" i="2"/>
  <c r="E1296" i="2"/>
  <c r="D1296" i="2"/>
  <c r="C1296" i="2"/>
  <c r="E1295" i="2"/>
  <c r="D1295" i="2"/>
  <c r="C1295" i="2"/>
  <c r="E1294" i="2"/>
  <c r="D1294" i="2"/>
  <c r="C1294" i="2"/>
  <c r="E1293" i="2"/>
  <c r="D1293" i="2"/>
  <c r="C1293" i="2"/>
  <c r="E1292" i="2"/>
  <c r="D1292" i="2"/>
  <c r="C1292" i="2"/>
  <c r="E1291" i="2"/>
  <c r="D1291" i="2"/>
  <c r="C1291" i="2"/>
  <c r="E1290" i="2"/>
  <c r="D1290" i="2"/>
  <c r="C1290" i="2"/>
  <c r="E1289" i="2"/>
  <c r="D1289" i="2"/>
  <c r="C1289" i="2"/>
  <c r="G1290" i="2" s="1"/>
  <c r="AI1289" i="2"/>
  <c r="E1288" i="2"/>
  <c r="D1288" i="2"/>
  <c r="C1288" i="2"/>
  <c r="E1287" i="2"/>
  <c r="D1287" i="2"/>
  <c r="C1287" i="2"/>
  <c r="E1286" i="2"/>
  <c r="D1286" i="2"/>
  <c r="C1286" i="2"/>
  <c r="E1285" i="2"/>
  <c r="D1285" i="2"/>
  <c r="C1285" i="2"/>
  <c r="AI1285" i="2"/>
  <c r="E1284" i="2"/>
  <c r="D1284" i="2"/>
  <c r="C1284" i="2"/>
  <c r="AI1284" i="2"/>
  <c r="E1283" i="2"/>
  <c r="D1283" i="2"/>
  <c r="C1283" i="2"/>
  <c r="E1282" i="2"/>
  <c r="D1282" i="2"/>
  <c r="C1282" i="2"/>
  <c r="E1281" i="2"/>
  <c r="D1281" i="2"/>
  <c r="C1281" i="2"/>
  <c r="AI1281" i="2"/>
  <c r="E1280" i="2"/>
  <c r="D1280" i="2"/>
  <c r="C1280" i="2"/>
  <c r="E1279" i="2"/>
  <c r="D1279" i="2"/>
  <c r="C1279" i="2"/>
  <c r="E1278" i="2"/>
  <c r="D1278" i="2"/>
  <c r="C1278" i="2"/>
  <c r="E1277" i="2"/>
  <c r="D1277" i="2"/>
  <c r="C1277" i="2"/>
  <c r="AI1277" i="2"/>
  <c r="E1276" i="2"/>
  <c r="D1276" i="2"/>
  <c r="C1276" i="2"/>
  <c r="AJ1276" i="2"/>
  <c r="E1275" i="2"/>
  <c r="D1275" i="2"/>
  <c r="C1275" i="2"/>
  <c r="E1274" i="2"/>
  <c r="D1274" i="2"/>
  <c r="C1274" i="2"/>
  <c r="E1273" i="2"/>
  <c r="D1273" i="2"/>
  <c r="C1273" i="2"/>
  <c r="E1272" i="2"/>
  <c r="D1272" i="2"/>
  <c r="C1272" i="2"/>
  <c r="E1271" i="2"/>
  <c r="D1271" i="2"/>
  <c r="C1271" i="2"/>
  <c r="E1270" i="2"/>
  <c r="D1270" i="2"/>
  <c r="C1270" i="2"/>
  <c r="E1269" i="2"/>
  <c r="D1269" i="2"/>
  <c r="C1269" i="2"/>
  <c r="AI1269" i="2"/>
  <c r="E1268" i="2"/>
  <c r="D1268" i="2"/>
  <c r="C1268" i="2"/>
  <c r="E1267" i="2"/>
  <c r="D1267" i="2"/>
  <c r="C1267" i="2"/>
  <c r="E1266" i="2"/>
  <c r="D1266" i="2"/>
  <c r="C1266" i="2"/>
  <c r="E1265" i="2"/>
  <c r="D1265" i="2"/>
  <c r="C1265" i="2"/>
  <c r="G1266" i="2" s="1"/>
  <c r="AI1265" i="2"/>
  <c r="E1264" i="2"/>
  <c r="D1264" i="2"/>
  <c r="C1264" i="2"/>
  <c r="E1263" i="2"/>
  <c r="D1263" i="2"/>
  <c r="C1263" i="2"/>
  <c r="AJ1263" i="2"/>
  <c r="E1262" i="2"/>
  <c r="D1262" i="2"/>
  <c r="C1262" i="2"/>
  <c r="AJ1262" i="2"/>
  <c r="E1261" i="2"/>
  <c r="D1261" i="2"/>
  <c r="C1261" i="2"/>
  <c r="AI1261" i="2"/>
  <c r="E1260" i="2"/>
  <c r="D1260" i="2"/>
  <c r="C1260" i="2"/>
  <c r="E1259" i="2"/>
  <c r="D1259" i="2"/>
  <c r="C1259" i="2"/>
  <c r="AI1259" i="2"/>
  <c r="E1258" i="2"/>
  <c r="D1258" i="2"/>
  <c r="C1258" i="2"/>
  <c r="E1257" i="2"/>
  <c r="D1257" i="2"/>
  <c r="C1257" i="2"/>
  <c r="AI1257" i="2"/>
  <c r="E1256" i="2"/>
  <c r="D1256" i="2"/>
  <c r="C1256" i="2"/>
  <c r="E1255" i="2"/>
  <c r="D1255" i="2"/>
  <c r="C1255" i="2"/>
  <c r="AJ1255" i="2"/>
  <c r="E1254" i="2"/>
  <c r="D1254" i="2"/>
  <c r="C1254" i="2"/>
  <c r="AJ1254" i="2"/>
  <c r="E1253" i="2"/>
  <c r="D1253" i="2"/>
  <c r="C1253" i="2"/>
  <c r="G1254" i="2" s="1"/>
  <c r="AI1253" i="2"/>
  <c r="E1252" i="2"/>
  <c r="D1252" i="2"/>
  <c r="C1252" i="2"/>
  <c r="E1251" i="2"/>
  <c r="D1251" i="2"/>
  <c r="C1251" i="2"/>
  <c r="AI1251" i="2"/>
  <c r="E1250" i="2"/>
  <c r="D1250" i="2"/>
  <c r="C1250" i="2"/>
  <c r="E1249" i="2"/>
  <c r="D1249" i="2"/>
  <c r="C1249" i="2"/>
  <c r="E1248" i="2"/>
  <c r="D1248" i="2"/>
  <c r="C1248" i="2"/>
  <c r="E1247" i="2"/>
  <c r="D1247" i="2"/>
  <c r="C1247" i="2"/>
  <c r="E1246" i="2"/>
  <c r="D1246" i="2"/>
  <c r="C1246" i="2"/>
  <c r="E1245" i="2"/>
  <c r="D1245" i="2"/>
  <c r="C1245" i="2"/>
  <c r="E1244" i="2"/>
  <c r="D1244" i="2"/>
  <c r="C1244" i="2"/>
  <c r="E1243" i="2"/>
  <c r="D1243" i="2"/>
  <c r="C1243" i="2"/>
  <c r="E1242" i="2"/>
  <c r="D1242" i="2"/>
  <c r="C1242" i="2"/>
  <c r="E1241" i="2"/>
  <c r="D1241" i="2"/>
  <c r="C1241" i="2"/>
  <c r="AI1241" i="2"/>
  <c r="E1240" i="2"/>
  <c r="D1240" i="2"/>
  <c r="C1240" i="2"/>
  <c r="E1239" i="2"/>
  <c r="D1239" i="2"/>
  <c r="C1239" i="2"/>
  <c r="E1238" i="2"/>
  <c r="D1238" i="2"/>
  <c r="C1238" i="2"/>
  <c r="AJ1238" i="2"/>
  <c r="E1237" i="2"/>
  <c r="D1237" i="2"/>
  <c r="C1237" i="2"/>
  <c r="G1237" i="2" s="1"/>
  <c r="E1236" i="2"/>
  <c r="D1236" i="2"/>
  <c r="C1236" i="2"/>
  <c r="AJ1236" i="2"/>
  <c r="E1235" i="2"/>
  <c r="D1235" i="2"/>
  <c r="C1235" i="2"/>
  <c r="E1234" i="2"/>
  <c r="D1234" i="2"/>
  <c r="C1234" i="2"/>
  <c r="AJ1234" i="2"/>
  <c r="E1233" i="2"/>
  <c r="D1233" i="2"/>
  <c r="C1233" i="2"/>
  <c r="E1232" i="2"/>
  <c r="D1232" i="2"/>
  <c r="C1232" i="2"/>
  <c r="E1231" i="2"/>
  <c r="D1231" i="2"/>
  <c r="C1231" i="2"/>
  <c r="G1232" i="2" s="1"/>
  <c r="AJ1231" i="2"/>
  <c r="E1230" i="2"/>
  <c r="D1230" i="2"/>
  <c r="C1230" i="2"/>
  <c r="E1229" i="2"/>
  <c r="D1229" i="2"/>
  <c r="C1229" i="2"/>
  <c r="G1230" i="2" s="1"/>
  <c r="AI1229" i="2"/>
  <c r="E1228" i="2"/>
  <c r="D1228" i="2"/>
  <c r="C1228" i="2"/>
  <c r="E1227" i="2"/>
  <c r="D1227" i="2"/>
  <c r="C1227" i="2"/>
  <c r="E1226" i="2"/>
  <c r="D1226" i="2"/>
  <c r="C1226" i="2"/>
  <c r="E1225" i="2"/>
  <c r="D1225" i="2"/>
  <c r="C1225" i="2"/>
  <c r="E1224" i="2"/>
  <c r="D1224" i="2"/>
  <c r="C1224" i="2"/>
  <c r="E1223" i="2"/>
  <c r="D1223" i="2"/>
  <c r="C1223" i="2"/>
  <c r="G1224" i="2" s="1"/>
  <c r="E1222" i="2"/>
  <c r="D1222" i="2"/>
  <c r="C1222" i="2"/>
  <c r="AJ1222" i="2"/>
  <c r="E1221" i="2"/>
  <c r="D1221" i="2"/>
  <c r="C1221" i="2"/>
  <c r="E1220" i="2"/>
  <c r="D1220" i="2"/>
  <c r="C1220" i="2"/>
  <c r="AJ1220" i="2"/>
  <c r="E1219" i="2"/>
  <c r="D1219" i="2"/>
  <c r="C1219" i="2"/>
  <c r="E1218" i="2"/>
  <c r="D1218" i="2"/>
  <c r="C1218" i="2"/>
  <c r="AJ1218" i="2"/>
  <c r="E1217" i="2"/>
  <c r="D1217" i="2"/>
  <c r="C1217" i="2"/>
  <c r="AI1217" i="2"/>
  <c r="E1216" i="2"/>
  <c r="D1216" i="2"/>
  <c r="C1216" i="2"/>
  <c r="E1215" i="2"/>
  <c r="D1215" i="2"/>
  <c r="C1215" i="2"/>
  <c r="E1214" i="2"/>
  <c r="D1214" i="2"/>
  <c r="C1214" i="2"/>
  <c r="AI1214" i="2"/>
  <c r="E1213" i="2"/>
  <c r="D1213" i="2"/>
  <c r="C1213" i="2"/>
  <c r="E1212" i="2"/>
  <c r="D1212" i="2"/>
  <c r="C1212" i="2"/>
  <c r="E1211" i="2"/>
  <c r="D1211" i="2"/>
  <c r="C1211" i="2"/>
  <c r="E1210" i="2"/>
  <c r="D1210" i="2"/>
  <c r="C1210" i="2"/>
  <c r="E1209" i="2"/>
  <c r="D1209" i="2"/>
  <c r="C1209" i="2"/>
  <c r="AJ1209" i="2"/>
  <c r="E1208" i="2"/>
  <c r="D1208" i="2"/>
  <c r="C1208" i="2"/>
  <c r="E1207" i="2"/>
  <c r="D1207" i="2"/>
  <c r="C1207" i="2"/>
  <c r="E1206" i="2"/>
  <c r="D1206" i="2"/>
  <c r="C1206" i="2"/>
  <c r="E1205" i="2"/>
  <c r="D1205" i="2"/>
  <c r="C1205" i="2"/>
  <c r="E1204" i="2"/>
  <c r="D1204" i="2"/>
  <c r="C1204" i="2"/>
  <c r="E1203" i="2"/>
  <c r="D1203" i="2"/>
  <c r="C1203" i="2"/>
  <c r="G1204" i="2" s="1"/>
  <c r="E1202" i="2"/>
  <c r="D1202" i="2"/>
  <c r="C1202" i="2"/>
  <c r="AJ1202" i="2"/>
  <c r="E1201" i="2"/>
  <c r="D1201" i="2"/>
  <c r="C1201" i="2"/>
  <c r="AJ1201" i="2"/>
  <c r="E1200" i="2"/>
  <c r="D1200" i="2"/>
  <c r="C1200" i="2"/>
  <c r="E1199" i="2"/>
  <c r="D1199" i="2"/>
  <c r="C1199" i="2"/>
  <c r="AJ1199" i="2"/>
  <c r="E1198" i="2"/>
  <c r="D1198" i="2"/>
  <c r="C1198" i="2"/>
  <c r="AJ1198" i="2"/>
  <c r="E1197" i="2"/>
  <c r="D1197" i="2"/>
  <c r="C1197" i="2"/>
  <c r="E1196" i="2"/>
  <c r="D1196" i="2"/>
  <c r="C1196" i="2"/>
  <c r="E1195" i="2"/>
  <c r="D1195" i="2"/>
  <c r="C1195" i="2"/>
  <c r="AJ1195" i="2"/>
  <c r="E1194" i="2"/>
  <c r="D1194" i="2"/>
  <c r="C1194" i="2"/>
  <c r="AI1194" i="2"/>
  <c r="E1193" i="2"/>
  <c r="D1193" i="2"/>
  <c r="C1193" i="2"/>
  <c r="E1192" i="2"/>
  <c r="D1192" i="2"/>
  <c r="C1192" i="2"/>
  <c r="E1191" i="2"/>
  <c r="D1191" i="2"/>
  <c r="C1191" i="2"/>
  <c r="E1190" i="2"/>
  <c r="D1190" i="2"/>
  <c r="C1190" i="2"/>
  <c r="E1189" i="2"/>
  <c r="D1189" i="2"/>
  <c r="C1189" i="2"/>
  <c r="E1188" i="2"/>
  <c r="D1188" i="2"/>
  <c r="C1188" i="2"/>
  <c r="AI1188" i="2"/>
  <c r="E1187" i="2"/>
  <c r="D1187" i="2"/>
  <c r="C1187" i="2"/>
  <c r="E1186" i="2"/>
  <c r="D1186" i="2"/>
  <c r="C1186" i="2"/>
  <c r="E1185" i="2"/>
  <c r="D1185" i="2"/>
  <c r="C1185" i="2"/>
  <c r="AJ1185" i="2"/>
  <c r="E1184" i="2"/>
  <c r="D1184" i="2"/>
  <c r="C1184" i="2"/>
  <c r="E1183" i="2"/>
  <c r="D1183" i="2"/>
  <c r="C1183" i="2"/>
  <c r="E1182" i="2"/>
  <c r="D1182" i="2"/>
  <c r="C1182" i="2"/>
  <c r="E1181" i="2"/>
  <c r="D1181" i="2"/>
  <c r="C1181" i="2"/>
  <c r="AJ1181" i="2"/>
  <c r="E1180" i="2"/>
  <c r="D1180" i="2"/>
  <c r="C1180" i="2"/>
  <c r="AI1180" i="2"/>
  <c r="E1179" i="2"/>
  <c r="D1179" i="2"/>
  <c r="C1179" i="2"/>
  <c r="AJ1179" i="2"/>
  <c r="E1178" i="2"/>
  <c r="D1178" i="2"/>
  <c r="C1178" i="2"/>
  <c r="E1177" i="2"/>
  <c r="D1177" i="2"/>
  <c r="C1177" i="2"/>
  <c r="E1176" i="2"/>
  <c r="D1176" i="2"/>
  <c r="C1176" i="2"/>
  <c r="E1175" i="2"/>
  <c r="D1175" i="2"/>
  <c r="C1175" i="2"/>
  <c r="E1174" i="2"/>
  <c r="D1174" i="2"/>
  <c r="C1174" i="2"/>
  <c r="AJ1174" i="2"/>
  <c r="E1173" i="2"/>
  <c r="D1173" i="2"/>
  <c r="C1173" i="2"/>
  <c r="E1172" i="2"/>
  <c r="D1172" i="2"/>
  <c r="C1172" i="2"/>
  <c r="E1171" i="2"/>
  <c r="D1171" i="2"/>
  <c r="C1171" i="2"/>
  <c r="E1170" i="2"/>
  <c r="D1170" i="2"/>
  <c r="C1170" i="2"/>
  <c r="AI1170" i="2"/>
  <c r="E1169" i="2"/>
  <c r="D1169" i="2"/>
  <c r="C1169" i="2"/>
  <c r="AJ1169" i="2"/>
  <c r="E1168" i="2"/>
  <c r="D1168" i="2"/>
  <c r="C1168" i="2"/>
  <c r="E1167" i="2"/>
  <c r="D1167" i="2"/>
  <c r="C1167" i="2"/>
  <c r="G1167" i="2" s="1"/>
  <c r="E1166" i="2"/>
  <c r="D1166" i="2"/>
  <c r="C1166" i="2"/>
  <c r="AJ1166" i="2"/>
  <c r="E1165" i="2"/>
  <c r="D1165" i="2"/>
  <c r="C1165" i="2"/>
  <c r="G1166" i="2" s="1"/>
  <c r="AJ1165" i="2"/>
  <c r="E1164" i="2"/>
  <c r="D1164" i="2"/>
  <c r="C1164" i="2"/>
  <c r="AI1164" i="2"/>
  <c r="E1163" i="2"/>
  <c r="D1163" i="2"/>
  <c r="C1163" i="2"/>
  <c r="G1164" i="2" s="1"/>
  <c r="AJ1163" i="2"/>
  <c r="E1162" i="2"/>
  <c r="D1162" i="2"/>
  <c r="C1162" i="2"/>
  <c r="E1161" i="2"/>
  <c r="D1161" i="2"/>
  <c r="C1161" i="2"/>
  <c r="E1160" i="2"/>
  <c r="D1160" i="2"/>
  <c r="C1160" i="2"/>
  <c r="E1159" i="2"/>
  <c r="D1159" i="2"/>
  <c r="C1159" i="2"/>
  <c r="E1158" i="2"/>
  <c r="D1158" i="2"/>
  <c r="C1158" i="2"/>
  <c r="AJ1158" i="2"/>
  <c r="E1157" i="2"/>
  <c r="D1157" i="2"/>
  <c r="C1157" i="2"/>
  <c r="E1156" i="2"/>
  <c r="D1156" i="2"/>
  <c r="C1156" i="2"/>
  <c r="AI1156" i="2"/>
  <c r="E1155" i="2"/>
  <c r="D1155" i="2"/>
  <c r="C1155" i="2"/>
  <c r="AJ1155" i="2"/>
  <c r="E1154" i="2"/>
  <c r="D1154" i="2"/>
  <c r="C1154" i="2"/>
  <c r="E1153" i="2"/>
  <c r="D1153" i="2"/>
  <c r="C1153" i="2"/>
  <c r="AJ1153" i="2"/>
  <c r="E1152" i="2"/>
  <c r="D1152" i="2"/>
  <c r="C1152" i="2"/>
  <c r="AI1152" i="2"/>
  <c r="E1151" i="2"/>
  <c r="D1151" i="2"/>
  <c r="C1151" i="2"/>
  <c r="AJ1151" i="2"/>
  <c r="E1150" i="2"/>
  <c r="D1150" i="2"/>
  <c r="C1150" i="2"/>
  <c r="AJ1150" i="2"/>
  <c r="E1149" i="2"/>
  <c r="D1149" i="2"/>
  <c r="C1149" i="2"/>
  <c r="AJ1149" i="2"/>
  <c r="E1148" i="2"/>
  <c r="D1148" i="2"/>
  <c r="C1148" i="2"/>
  <c r="E1147" i="2"/>
  <c r="D1147" i="2"/>
  <c r="C1147" i="2"/>
  <c r="E1146" i="2"/>
  <c r="D1146" i="2"/>
  <c r="C1146" i="2"/>
  <c r="E1145" i="2"/>
  <c r="D1145" i="2"/>
  <c r="C1145" i="2"/>
  <c r="E1144" i="2"/>
  <c r="D1144" i="2"/>
  <c r="C1144" i="2"/>
  <c r="E1143" i="2"/>
  <c r="D1143" i="2"/>
  <c r="C1143" i="2"/>
  <c r="E1142" i="2"/>
  <c r="D1142" i="2"/>
  <c r="C1142" i="2"/>
  <c r="E1141" i="2"/>
  <c r="D1141" i="2"/>
  <c r="C1141" i="2"/>
  <c r="AJ1141" i="2"/>
  <c r="E1140" i="2"/>
  <c r="D1140" i="2"/>
  <c r="C1140" i="2"/>
  <c r="E1139" i="2"/>
  <c r="D1139" i="2"/>
  <c r="C1139" i="2"/>
  <c r="E1138" i="2"/>
  <c r="D1138" i="2"/>
  <c r="C1138" i="2"/>
  <c r="AI1138" i="2"/>
  <c r="E1137" i="2"/>
  <c r="D1137" i="2"/>
  <c r="C1137" i="2"/>
  <c r="AJ1137" i="2"/>
  <c r="E1136" i="2"/>
  <c r="D1136" i="2"/>
  <c r="C1136" i="2"/>
  <c r="E1135" i="2"/>
  <c r="D1135" i="2"/>
  <c r="C1135" i="2"/>
  <c r="AJ1135" i="2"/>
  <c r="E1134" i="2"/>
  <c r="D1134" i="2"/>
  <c r="C1134" i="2"/>
  <c r="E1133" i="2"/>
  <c r="D1133" i="2"/>
  <c r="C1133" i="2"/>
  <c r="E1132" i="2"/>
  <c r="D1132" i="2"/>
  <c r="C1132" i="2"/>
  <c r="E1131" i="2"/>
  <c r="D1131" i="2"/>
  <c r="C1131" i="2"/>
  <c r="E1130" i="2"/>
  <c r="D1130" i="2"/>
  <c r="C1130" i="2"/>
  <c r="AI1130" i="2"/>
  <c r="E1129" i="2"/>
  <c r="D1129" i="2"/>
  <c r="C1129" i="2"/>
  <c r="AJ1129" i="2"/>
  <c r="E1128" i="2"/>
  <c r="D1128" i="2"/>
  <c r="C1128" i="2"/>
  <c r="E1127" i="2"/>
  <c r="D1127" i="2"/>
  <c r="C1127" i="2"/>
  <c r="E1126" i="2"/>
  <c r="D1126" i="2"/>
  <c r="C1126" i="2"/>
  <c r="E1125" i="2"/>
  <c r="D1125" i="2"/>
  <c r="C1125" i="2"/>
  <c r="AJ1125" i="2"/>
  <c r="E1124" i="2"/>
  <c r="D1124" i="2"/>
  <c r="C1124" i="2"/>
  <c r="E1123" i="2"/>
  <c r="D1123" i="2"/>
  <c r="C1123" i="2"/>
  <c r="E1122" i="2"/>
  <c r="D1122" i="2"/>
  <c r="C1122" i="2"/>
  <c r="AI1122" i="2"/>
  <c r="E1121" i="2"/>
  <c r="D1121" i="2"/>
  <c r="C1121" i="2"/>
  <c r="AJ1121" i="2"/>
  <c r="E1120" i="2"/>
  <c r="D1120" i="2"/>
  <c r="C1120" i="2"/>
  <c r="E1119" i="2"/>
  <c r="D1119" i="2"/>
  <c r="C1119" i="2"/>
  <c r="AJ1119" i="2"/>
  <c r="E1118" i="2"/>
  <c r="D1118" i="2"/>
  <c r="C1118" i="2"/>
  <c r="E1117" i="2"/>
  <c r="D1117" i="2"/>
  <c r="C1117" i="2"/>
  <c r="AI1117" i="2"/>
  <c r="E1116" i="2"/>
  <c r="D1116" i="2"/>
  <c r="C1116" i="2"/>
  <c r="E1115" i="2"/>
  <c r="D1115" i="2"/>
  <c r="C1115" i="2"/>
  <c r="E1114" i="2"/>
  <c r="D1114" i="2"/>
  <c r="C1114" i="2"/>
  <c r="AI1114" i="2"/>
  <c r="E1113" i="2"/>
  <c r="D1113" i="2"/>
  <c r="C1113" i="2"/>
  <c r="AJ1113" i="2"/>
  <c r="E1112" i="2"/>
  <c r="D1112" i="2"/>
  <c r="C1112" i="2"/>
  <c r="E1111" i="2"/>
  <c r="D1111" i="2"/>
  <c r="C1111" i="2"/>
  <c r="AJ1111" i="2"/>
  <c r="E1110" i="2"/>
  <c r="I1110" i="2" s="1"/>
  <c r="D1110" i="2"/>
  <c r="C1110" i="2"/>
  <c r="E1109" i="2"/>
  <c r="D1109" i="2"/>
  <c r="C1109" i="2"/>
  <c r="AI1109" i="2"/>
  <c r="E1108" i="2"/>
  <c r="D1108" i="2"/>
  <c r="C1108" i="2"/>
  <c r="E1107" i="2"/>
  <c r="D1107" i="2"/>
  <c r="C1107" i="2"/>
  <c r="E1106" i="2"/>
  <c r="D1106" i="2"/>
  <c r="C1106" i="2"/>
  <c r="AI1106" i="2"/>
  <c r="E1105" i="2"/>
  <c r="D1105" i="2"/>
  <c r="C1105" i="2"/>
  <c r="E1104" i="2"/>
  <c r="D1104" i="2"/>
  <c r="C1104" i="2"/>
  <c r="AI1104" i="2"/>
  <c r="E1103" i="2"/>
  <c r="D1103" i="2"/>
  <c r="C1103" i="2"/>
  <c r="AJ1103" i="2"/>
  <c r="E1102" i="2"/>
  <c r="D1102" i="2"/>
  <c r="C1102" i="2"/>
  <c r="E1101" i="2"/>
  <c r="D1101" i="2"/>
  <c r="C1101" i="2"/>
  <c r="E1100" i="2"/>
  <c r="D1100" i="2"/>
  <c r="C1100" i="2"/>
  <c r="E1099" i="2"/>
  <c r="D1099" i="2"/>
  <c r="C1099" i="2"/>
  <c r="E1098" i="2"/>
  <c r="D1098" i="2"/>
  <c r="C1098" i="2"/>
  <c r="E1097" i="2"/>
  <c r="D1097" i="2"/>
  <c r="C1097" i="2"/>
  <c r="E1096" i="2"/>
  <c r="D1096" i="2"/>
  <c r="C1096" i="2"/>
  <c r="AI1096" i="2"/>
  <c r="E1095" i="2"/>
  <c r="D1095" i="2"/>
  <c r="C1095" i="2"/>
  <c r="AI1095" i="2"/>
  <c r="E1094" i="2"/>
  <c r="D1094" i="2"/>
  <c r="C1094" i="2"/>
  <c r="E1093" i="2"/>
  <c r="D1093" i="2"/>
  <c r="C1093" i="2"/>
  <c r="E1092" i="2"/>
  <c r="D1092" i="2"/>
  <c r="C1092" i="2"/>
  <c r="AJ1092" i="2"/>
  <c r="E1091" i="2"/>
  <c r="D1091" i="2"/>
  <c r="C1091" i="2"/>
  <c r="AI1091" i="2"/>
  <c r="E1090" i="2"/>
  <c r="D1090" i="2"/>
  <c r="C1090" i="2"/>
  <c r="E1089" i="2"/>
  <c r="D1089" i="2"/>
  <c r="C1089" i="2"/>
  <c r="AJ1089" i="2"/>
  <c r="E1088" i="2"/>
  <c r="D1088" i="2"/>
  <c r="C1088" i="2"/>
  <c r="E1087" i="2"/>
  <c r="D1087" i="2"/>
  <c r="C1087" i="2"/>
  <c r="AJ1087" i="2"/>
  <c r="E1086" i="2"/>
  <c r="D1086" i="2"/>
  <c r="C1086" i="2"/>
  <c r="E1085" i="2"/>
  <c r="D1085" i="2"/>
  <c r="C1085" i="2"/>
  <c r="E1084" i="2"/>
  <c r="D1084" i="2"/>
  <c r="C1084" i="2"/>
  <c r="AI1084" i="2"/>
  <c r="E1083" i="2"/>
  <c r="D1083" i="2"/>
  <c r="C1083" i="2"/>
  <c r="E1082" i="2"/>
  <c r="D1082" i="2"/>
  <c r="C1082" i="2"/>
  <c r="E1081" i="2"/>
  <c r="D1081" i="2"/>
  <c r="C1081" i="2"/>
  <c r="AJ1081" i="2"/>
  <c r="E1080" i="2"/>
  <c r="D1080" i="2"/>
  <c r="C1080" i="2"/>
  <c r="E1079" i="2"/>
  <c r="D1079" i="2"/>
  <c r="C1079" i="2"/>
  <c r="E1078" i="2"/>
  <c r="D1078" i="2"/>
  <c r="C1078" i="2"/>
  <c r="AI1078" i="2"/>
  <c r="E1077" i="2"/>
  <c r="D1077" i="2"/>
  <c r="C1077" i="2"/>
  <c r="E1076" i="2"/>
  <c r="D1076" i="2"/>
  <c r="C1076" i="2"/>
  <c r="AI1076" i="2"/>
  <c r="E1075" i="2"/>
  <c r="D1075" i="2"/>
  <c r="C1075" i="2"/>
  <c r="E1074" i="2"/>
  <c r="D1074" i="2"/>
  <c r="C1074" i="2"/>
  <c r="AI1074" i="2"/>
  <c r="E1073" i="2"/>
  <c r="D1073" i="2"/>
  <c r="C1073" i="2"/>
  <c r="AJ1073" i="2"/>
  <c r="E1072" i="2"/>
  <c r="D1072" i="2"/>
  <c r="C1072" i="2"/>
  <c r="E1071" i="2"/>
  <c r="D1071" i="2"/>
  <c r="C1071" i="2"/>
  <c r="AJ1071" i="2"/>
  <c r="E1070" i="2"/>
  <c r="D1070" i="2"/>
  <c r="C1070" i="2"/>
  <c r="E1069" i="2"/>
  <c r="D1069" i="2"/>
  <c r="C1069" i="2"/>
  <c r="E1068" i="2"/>
  <c r="D1068" i="2"/>
  <c r="C1068" i="2"/>
  <c r="E1067" i="2"/>
  <c r="D1067" i="2"/>
  <c r="C1067" i="2"/>
  <c r="E1066" i="2"/>
  <c r="D1066" i="2"/>
  <c r="C1066" i="2"/>
  <c r="AI1066" i="2"/>
  <c r="E1065" i="2"/>
  <c r="D1065" i="2"/>
  <c r="C1065" i="2"/>
  <c r="AJ1065" i="2"/>
  <c r="E1064" i="2"/>
  <c r="D1064" i="2"/>
  <c r="C1064" i="2"/>
  <c r="E1063" i="2"/>
  <c r="D1063" i="2"/>
  <c r="C1063" i="2"/>
  <c r="AJ1063" i="2"/>
  <c r="E1062" i="2"/>
  <c r="D1062" i="2"/>
  <c r="C1062" i="2"/>
  <c r="E1061" i="2"/>
  <c r="D1061" i="2"/>
  <c r="C1061" i="2"/>
  <c r="E1060" i="2"/>
  <c r="D1060" i="2"/>
  <c r="C1060" i="2"/>
  <c r="E1059" i="2"/>
  <c r="D1059" i="2"/>
  <c r="C1059" i="2"/>
  <c r="AJ1059" i="2"/>
  <c r="E1058" i="2"/>
  <c r="D1058" i="2"/>
  <c r="C1058" i="2"/>
  <c r="AI1058" i="2"/>
  <c r="E1057" i="2"/>
  <c r="D1057" i="2"/>
  <c r="C1057" i="2"/>
  <c r="AJ1057" i="2"/>
  <c r="E1056" i="2"/>
  <c r="D1056" i="2"/>
  <c r="C1056" i="2"/>
  <c r="E1055" i="2"/>
  <c r="D1055" i="2"/>
  <c r="C1055" i="2"/>
  <c r="AJ1055" i="2"/>
  <c r="E1054" i="2"/>
  <c r="D1054" i="2"/>
  <c r="C1054" i="2"/>
  <c r="E1053" i="2"/>
  <c r="D1053" i="2"/>
  <c r="C1053" i="2"/>
  <c r="E1052" i="2"/>
  <c r="D1052" i="2"/>
  <c r="C1052" i="2"/>
  <c r="AI1052" i="2"/>
  <c r="E1051" i="2"/>
  <c r="D1051" i="2"/>
  <c r="C1051" i="2"/>
  <c r="E1050" i="2"/>
  <c r="D1050" i="2"/>
  <c r="C1050" i="2"/>
  <c r="E1049" i="2"/>
  <c r="D1049" i="2"/>
  <c r="C1049" i="2"/>
  <c r="AJ1049" i="2"/>
  <c r="E1048" i="2"/>
  <c r="D1048" i="2"/>
  <c r="C1048" i="2"/>
  <c r="E1047" i="2"/>
  <c r="D1047" i="2"/>
  <c r="C1047" i="2"/>
  <c r="E1046" i="2"/>
  <c r="D1046" i="2"/>
  <c r="C1046" i="2"/>
  <c r="AI1046" i="2"/>
  <c r="E1045" i="2"/>
  <c r="D1045" i="2"/>
  <c r="C1045" i="2"/>
  <c r="E1044" i="2"/>
  <c r="D1044" i="2"/>
  <c r="C1044" i="2"/>
  <c r="AI1044" i="2"/>
  <c r="E1043" i="2"/>
  <c r="D1043" i="2"/>
  <c r="C1043" i="2"/>
  <c r="E1042" i="2"/>
  <c r="D1042" i="2"/>
  <c r="C1042" i="2"/>
  <c r="E1041" i="2"/>
  <c r="D1041" i="2"/>
  <c r="C1041" i="2"/>
  <c r="AJ1041" i="2"/>
  <c r="E1040" i="2"/>
  <c r="D1040" i="2"/>
  <c r="C1040" i="2"/>
  <c r="E1039" i="2"/>
  <c r="D1039" i="2"/>
  <c r="C1039" i="2"/>
  <c r="E1038" i="2"/>
  <c r="D1038" i="2"/>
  <c r="C1038" i="2"/>
  <c r="AI1038" i="2"/>
  <c r="E1037" i="2"/>
  <c r="D1037" i="2"/>
  <c r="C1037" i="2"/>
  <c r="E1036" i="2"/>
  <c r="D1036" i="2"/>
  <c r="C1036" i="2"/>
  <c r="E1035" i="2"/>
  <c r="D1035" i="2"/>
  <c r="C1035" i="2"/>
  <c r="E1034" i="2"/>
  <c r="D1034" i="2"/>
  <c r="C1034" i="2"/>
  <c r="E1033" i="2"/>
  <c r="D1033" i="2"/>
  <c r="C1033" i="2"/>
  <c r="E1032" i="2"/>
  <c r="D1032" i="2"/>
  <c r="C1032" i="2"/>
  <c r="E1031" i="2"/>
  <c r="D1031" i="2"/>
  <c r="C1031" i="2"/>
  <c r="E1030" i="2"/>
  <c r="D1030" i="2"/>
  <c r="C1030" i="2"/>
  <c r="E1029" i="2"/>
  <c r="D1029" i="2"/>
  <c r="C1029" i="2"/>
  <c r="AI1029" i="2"/>
  <c r="E1028" i="2"/>
  <c r="D1028" i="2"/>
  <c r="C1028" i="2"/>
  <c r="AJ1028" i="2"/>
  <c r="E1027" i="2"/>
  <c r="D1027" i="2"/>
  <c r="C1027" i="2"/>
  <c r="E1026" i="2"/>
  <c r="D1026" i="2"/>
  <c r="C1026" i="2"/>
  <c r="E1025" i="2"/>
  <c r="D1025" i="2"/>
  <c r="C1025" i="2"/>
  <c r="E1024" i="2"/>
  <c r="D1024" i="2"/>
  <c r="C1024" i="2"/>
  <c r="E1023" i="2"/>
  <c r="D1023" i="2"/>
  <c r="C1023" i="2"/>
  <c r="E1022" i="2"/>
  <c r="D1022" i="2"/>
  <c r="C1022" i="2"/>
  <c r="E1021" i="2"/>
  <c r="D1021" i="2"/>
  <c r="C1021" i="2"/>
  <c r="AI1021" i="2"/>
  <c r="E1020" i="2"/>
  <c r="D1020" i="2"/>
  <c r="C1020" i="2"/>
  <c r="AJ1020" i="2"/>
  <c r="E1019" i="2"/>
  <c r="D1019" i="2"/>
  <c r="C1019" i="2"/>
  <c r="E1018" i="2"/>
  <c r="D1018" i="2"/>
  <c r="C1018" i="2"/>
  <c r="E1017" i="2"/>
  <c r="D1017" i="2"/>
  <c r="C1017" i="2"/>
  <c r="E1016" i="2"/>
  <c r="D1016" i="2"/>
  <c r="C1016" i="2"/>
  <c r="E1015" i="2"/>
  <c r="D1015" i="2"/>
  <c r="C1015" i="2"/>
  <c r="AI1015" i="2"/>
  <c r="E1014" i="2"/>
  <c r="D1014" i="2"/>
  <c r="C1014" i="2"/>
  <c r="E1013" i="2"/>
  <c r="D1013" i="2"/>
  <c r="C1013" i="2"/>
  <c r="E1012" i="2"/>
  <c r="D1012" i="2"/>
  <c r="C1012" i="2"/>
  <c r="AJ1012" i="2"/>
  <c r="E1011" i="2"/>
  <c r="D1011" i="2"/>
  <c r="C1011" i="2"/>
  <c r="E1010" i="2"/>
  <c r="D1010" i="2"/>
  <c r="C1010" i="2"/>
  <c r="E1009" i="2"/>
  <c r="D1009" i="2"/>
  <c r="C1009" i="2"/>
  <c r="E1008" i="2"/>
  <c r="D1008" i="2"/>
  <c r="C1008" i="2"/>
  <c r="E1007" i="2"/>
  <c r="D1007" i="2"/>
  <c r="C1007" i="2"/>
  <c r="AI1007" i="2"/>
  <c r="E1006" i="2"/>
  <c r="D1006" i="2"/>
  <c r="C1006" i="2"/>
  <c r="E1005" i="2"/>
  <c r="D1005" i="2"/>
  <c r="C1005" i="2"/>
  <c r="E1004" i="2"/>
  <c r="D1004" i="2"/>
  <c r="C1004" i="2"/>
  <c r="AJ1004" i="2"/>
  <c r="E1003" i="2"/>
  <c r="D1003" i="2"/>
  <c r="C1003" i="2"/>
  <c r="E1002" i="2"/>
  <c r="D1002" i="2"/>
  <c r="C1002" i="2"/>
  <c r="E1001" i="2"/>
  <c r="D1001" i="2"/>
  <c r="C1001" i="2"/>
  <c r="E1000" i="2"/>
  <c r="D1000" i="2"/>
  <c r="C1000" i="2"/>
  <c r="E999" i="2"/>
  <c r="D999" i="2"/>
  <c r="C999" i="2"/>
  <c r="AI999" i="2"/>
  <c r="E998" i="2"/>
  <c r="D998" i="2"/>
  <c r="C998" i="2"/>
  <c r="E997" i="2"/>
  <c r="D997" i="2"/>
  <c r="C997" i="2"/>
  <c r="E996" i="2"/>
  <c r="D996" i="2"/>
  <c r="C996" i="2"/>
  <c r="AJ996" i="2"/>
  <c r="E995" i="2"/>
  <c r="D995" i="2"/>
  <c r="C995" i="2"/>
  <c r="E994" i="2"/>
  <c r="D994" i="2"/>
  <c r="C994" i="2"/>
  <c r="E993" i="2"/>
  <c r="D993" i="2"/>
  <c r="C993" i="2"/>
  <c r="E992" i="2"/>
  <c r="D992" i="2"/>
  <c r="C992" i="2"/>
  <c r="E991" i="2"/>
  <c r="D991" i="2"/>
  <c r="C991" i="2"/>
  <c r="AI991" i="2"/>
  <c r="E990" i="2"/>
  <c r="D990" i="2"/>
  <c r="C990" i="2"/>
  <c r="E989" i="2"/>
  <c r="D989" i="2"/>
  <c r="C989" i="2"/>
  <c r="E988" i="2"/>
  <c r="D988" i="2"/>
  <c r="C988" i="2"/>
  <c r="AJ988" i="2"/>
  <c r="E987" i="2"/>
  <c r="D987" i="2"/>
  <c r="C987" i="2"/>
  <c r="E986" i="2"/>
  <c r="D986" i="2"/>
  <c r="C986" i="2"/>
  <c r="E985" i="2"/>
  <c r="D985" i="2"/>
  <c r="C985" i="2"/>
  <c r="E984" i="2"/>
  <c r="D984" i="2"/>
  <c r="C984" i="2"/>
  <c r="E983" i="2"/>
  <c r="D983" i="2"/>
  <c r="C983" i="2"/>
  <c r="AI983" i="2"/>
  <c r="E982" i="2"/>
  <c r="D982" i="2"/>
  <c r="C982" i="2"/>
  <c r="E981" i="2"/>
  <c r="D981" i="2"/>
  <c r="C981" i="2"/>
  <c r="E980" i="2"/>
  <c r="D980" i="2"/>
  <c r="C980" i="2"/>
  <c r="E979" i="2"/>
  <c r="D979" i="2"/>
  <c r="C979" i="2"/>
  <c r="AI979" i="2"/>
  <c r="E978" i="2"/>
  <c r="D978" i="2"/>
  <c r="C978" i="2"/>
  <c r="AI978" i="2"/>
  <c r="E977" i="2"/>
  <c r="D977" i="2"/>
  <c r="C977" i="2"/>
  <c r="E976" i="2"/>
  <c r="D976" i="2"/>
  <c r="C976" i="2"/>
  <c r="E975" i="2"/>
  <c r="D975" i="2"/>
  <c r="C975" i="2"/>
  <c r="E974" i="2"/>
  <c r="D974" i="2"/>
  <c r="C974" i="2"/>
  <c r="AJ974" i="2"/>
  <c r="E973" i="2"/>
  <c r="D973" i="2"/>
  <c r="C973" i="2"/>
  <c r="E972" i="2"/>
  <c r="D972" i="2"/>
  <c r="C972" i="2"/>
  <c r="E971" i="2"/>
  <c r="D971" i="2"/>
  <c r="C971" i="2"/>
  <c r="E970" i="2"/>
  <c r="D970" i="2"/>
  <c r="C970" i="2"/>
  <c r="AJ970" i="2"/>
  <c r="E969" i="2"/>
  <c r="D969" i="2"/>
  <c r="C969" i="2"/>
  <c r="E968" i="2"/>
  <c r="D968" i="2"/>
  <c r="C968" i="2"/>
  <c r="E967" i="2"/>
  <c r="D967" i="2"/>
  <c r="C967" i="2"/>
  <c r="E966" i="2"/>
  <c r="D966" i="2"/>
  <c r="C966" i="2"/>
  <c r="AJ966" i="2"/>
  <c r="E965" i="2"/>
  <c r="D965" i="2"/>
  <c r="C965" i="2"/>
  <c r="AJ965" i="2"/>
  <c r="E964" i="2"/>
  <c r="D964" i="2"/>
  <c r="C964" i="2"/>
  <c r="E963" i="2"/>
  <c r="D963" i="2"/>
  <c r="C963" i="2"/>
  <c r="E962" i="2"/>
  <c r="D962" i="2"/>
  <c r="C962" i="2"/>
  <c r="E961" i="2"/>
  <c r="D961" i="2"/>
  <c r="C961" i="2"/>
  <c r="E960" i="2"/>
  <c r="D960" i="2"/>
  <c r="C960" i="2"/>
  <c r="E959" i="2"/>
  <c r="D959" i="2"/>
  <c r="C959" i="2"/>
  <c r="E958" i="2"/>
  <c r="D958" i="2"/>
  <c r="C958" i="2"/>
  <c r="AJ958" i="2"/>
  <c r="E957" i="2"/>
  <c r="D957" i="2"/>
  <c r="C957" i="2"/>
  <c r="E956" i="2"/>
  <c r="D956" i="2"/>
  <c r="C956" i="2"/>
  <c r="E955" i="2"/>
  <c r="D955" i="2"/>
  <c r="C955" i="2"/>
  <c r="E954" i="2"/>
  <c r="D954" i="2"/>
  <c r="C954" i="2"/>
  <c r="AJ954" i="2"/>
  <c r="E953" i="2"/>
  <c r="D953" i="2"/>
  <c r="C953" i="2"/>
  <c r="E952" i="2"/>
  <c r="D952" i="2"/>
  <c r="C952" i="2"/>
  <c r="E951" i="2"/>
  <c r="D951" i="2"/>
  <c r="C951" i="2"/>
  <c r="E950" i="2"/>
  <c r="D950" i="2"/>
  <c r="C950" i="2"/>
  <c r="AJ950" i="2"/>
  <c r="E949" i="2"/>
  <c r="D949" i="2"/>
  <c r="C949" i="2"/>
  <c r="E948" i="2"/>
  <c r="D948" i="2"/>
  <c r="C948" i="2"/>
  <c r="E947" i="2"/>
  <c r="D947" i="2"/>
  <c r="C947" i="2"/>
  <c r="E946" i="2"/>
  <c r="D946" i="2"/>
  <c r="C946" i="2"/>
  <c r="AJ946" i="2"/>
  <c r="E945" i="2"/>
  <c r="D945" i="2"/>
  <c r="C945" i="2"/>
  <c r="E944" i="2"/>
  <c r="D944" i="2"/>
  <c r="C944" i="2"/>
  <c r="E943" i="2"/>
  <c r="D943" i="2"/>
  <c r="C943" i="2"/>
  <c r="E942" i="2"/>
  <c r="D942" i="2"/>
  <c r="C942" i="2"/>
  <c r="E941" i="2"/>
  <c r="D941" i="2"/>
  <c r="C941" i="2"/>
  <c r="AI941" i="2"/>
  <c r="E940" i="2"/>
  <c r="D940" i="2"/>
  <c r="C940" i="2"/>
  <c r="E939" i="2"/>
  <c r="D939" i="2"/>
  <c r="C939" i="2"/>
  <c r="E938" i="2"/>
  <c r="D938" i="2"/>
  <c r="C938" i="2"/>
  <c r="E937" i="2"/>
  <c r="D937" i="2"/>
  <c r="C937" i="2"/>
  <c r="AI937" i="2"/>
  <c r="E936" i="2"/>
  <c r="D936" i="2"/>
  <c r="C936" i="2"/>
  <c r="AI936" i="2"/>
  <c r="E935" i="2"/>
  <c r="D935" i="2"/>
  <c r="C935" i="2"/>
  <c r="E934" i="2"/>
  <c r="D934" i="2"/>
  <c r="C934" i="2"/>
  <c r="E933" i="2"/>
  <c r="D933" i="2"/>
  <c r="C933" i="2"/>
  <c r="AI933" i="2"/>
  <c r="E932" i="2"/>
  <c r="D932" i="2"/>
  <c r="C932" i="2"/>
  <c r="E931" i="2"/>
  <c r="D931" i="2"/>
  <c r="C931" i="2"/>
  <c r="E930" i="2"/>
  <c r="D930" i="2"/>
  <c r="C930" i="2"/>
  <c r="AJ930" i="2"/>
  <c r="E929" i="2"/>
  <c r="D929" i="2"/>
  <c r="C929" i="2"/>
  <c r="E928" i="2"/>
  <c r="D928" i="2"/>
  <c r="C928" i="2"/>
  <c r="AI928" i="2"/>
  <c r="E927" i="2"/>
  <c r="D927" i="2"/>
  <c r="C927" i="2"/>
  <c r="E926" i="2"/>
  <c r="D926" i="2"/>
  <c r="C926" i="2"/>
  <c r="E925" i="2"/>
  <c r="D925" i="2"/>
  <c r="C925" i="2"/>
  <c r="AI925" i="2"/>
  <c r="E924" i="2"/>
  <c r="D924" i="2"/>
  <c r="C924" i="2"/>
  <c r="E923" i="2"/>
  <c r="D923" i="2"/>
  <c r="C923" i="2"/>
  <c r="E922" i="2"/>
  <c r="D922" i="2"/>
  <c r="C922" i="2"/>
  <c r="AJ922" i="2"/>
  <c r="E921" i="2"/>
  <c r="D921" i="2"/>
  <c r="C921" i="2"/>
  <c r="E920" i="2"/>
  <c r="D920" i="2"/>
  <c r="C920" i="2"/>
  <c r="AI920" i="2"/>
  <c r="E919" i="2"/>
  <c r="D919" i="2"/>
  <c r="C919" i="2"/>
  <c r="E918" i="2"/>
  <c r="D918" i="2"/>
  <c r="C918" i="2"/>
  <c r="AJ918" i="2"/>
  <c r="E917" i="2"/>
  <c r="D917" i="2"/>
  <c r="C917" i="2"/>
  <c r="AI917" i="2"/>
  <c r="E916" i="2"/>
  <c r="D916" i="2"/>
  <c r="C916" i="2"/>
  <c r="E915" i="2"/>
  <c r="D915" i="2"/>
  <c r="C915" i="2"/>
  <c r="E914" i="2"/>
  <c r="D914" i="2"/>
  <c r="C914" i="2"/>
  <c r="AJ914" i="2"/>
  <c r="E913" i="2"/>
  <c r="D913" i="2"/>
  <c r="C913" i="2"/>
  <c r="E912" i="2"/>
  <c r="D912" i="2"/>
  <c r="C912" i="2"/>
  <c r="E911" i="2"/>
  <c r="D911" i="2"/>
  <c r="C911" i="2"/>
  <c r="AI911" i="2"/>
  <c r="E910" i="2"/>
  <c r="D910" i="2"/>
  <c r="C910" i="2"/>
  <c r="E909" i="2"/>
  <c r="D909" i="2"/>
  <c r="C909" i="2"/>
  <c r="AJ909" i="2"/>
  <c r="E908" i="2"/>
  <c r="D908" i="2"/>
  <c r="C908" i="2"/>
  <c r="E907" i="2"/>
  <c r="D907" i="2"/>
  <c r="C907" i="2"/>
  <c r="E906" i="2"/>
  <c r="D906" i="2"/>
  <c r="C906" i="2"/>
  <c r="E905" i="2"/>
  <c r="D905" i="2"/>
  <c r="C905" i="2"/>
  <c r="E904" i="2"/>
  <c r="D904" i="2"/>
  <c r="C904" i="2"/>
  <c r="AI904" i="2"/>
  <c r="E903" i="2"/>
  <c r="D903" i="2"/>
  <c r="C903" i="2"/>
  <c r="AI903" i="2"/>
  <c r="E902" i="2"/>
  <c r="D902" i="2"/>
  <c r="C902" i="2"/>
  <c r="E901" i="2"/>
  <c r="D901" i="2"/>
  <c r="C901" i="2"/>
  <c r="AJ901" i="2"/>
  <c r="E900" i="2"/>
  <c r="D900" i="2"/>
  <c r="C900" i="2"/>
  <c r="E899" i="2"/>
  <c r="D899" i="2"/>
  <c r="C899" i="2"/>
  <c r="AI899" i="2"/>
  <c r="E898" i="2"/>
  <c r="D898" i="2"/>
  <c r="C898" i="2"/>
  <c r="E897" i="2"/>
  <c r="D897" i="2"/>
  <c r="C897" i="2"/>
  <c r="E896" i="2"/>
  <c r="D896" i="2"/>
  <c r="C896" i="2"/>
  <c r="E895" i="2"/>
  <c r="D895" i="2"/>
  <c r="C895" i="2"/>
  <c r="G896" i="2" s="1"/>
  <c r="AI895" i="2"/>
  <c r="E894" i="2"/>
  <c r="D894" i="2"/>
  <c r="C894" i="2"/>
  <c r="E893" i="2"/>
  <c r="D893" i="2"/>
  <c r="C893" i="2"/>
  <c r="E892" i="2"/>
  <c r="D892" i="2"/>
  <c r="C892" i="2"/>
  <c r="E891" i="2"/>
  <c r="D891" i="2"/>
  <c r="C891" i="2"/>
  <c r="AI891" i="2"/>
  <c r="E890" i="2"/>
  <c r="D890" i="2"/>
  <c r="C890" i="2"/>
  <c r="E889" i="2"/>
  <c r="D889" i="2"/>
  <c r="C889" i="2"/>
  <c r="E888" i="2"/>
  <c r="D888" i="2"/>
  <c r="C888" i="2"/>
  <c r="AI888" i="2"/>
  <c r="E887" i="2"/>
  <c r="D887" i="2"/>
  <c r="C887" i="2"/>
  <c r="E886" i="2"/>
  <c r="D886" i="2"/>
  <c r="C886" i="2"/>
  <c r="E885" i="2"/>
  <c r="D885" i="2"/>
  <c r="C885" i="2"/>
  <c r="E884" i="2"/>
  <c r="D884" i="2"/>
  <c r="C884" i="2"/>
  <c r="E883" i="2"/>
  <c r="D883" i="2"/>
  <c r="C883" i="2"/>
  <c r="AI883" i="2"/>
  <c r="E882" i="2"/>
  <c r="D882" i="2"/>
  <c r="C882" i="2"/>
  <c r="E881" i="2"/>
  <c r="D881" i="2"/>
  <c r="C881" i="2"/>
  <c r="E880" i="2"/>
  <c r="D880" i="2"/>
  <c r="C880" i="2"/>
  <c r="E879" i="2"/>
  <c r="D879" i="2"/>
  <c r="C879" i="2"/>
  <c r="E878" i="2"/>
  <c r="D878" i="2"/>
  <c r="C878" i="2"/>
  <c r="E877" i="2"/>
  <c r="D877" i="2"/>
  <c r="C877" i="2"/>
  <c r="AJ877" i="2"/>
  <c r="E876" i="2"/>
  <c r="D876" i="2"/>
  <c r="C876" i="2"/>
  <c r="E875" i="2"/>
  <c r="D875" i="2"/>
  <c r="C875" i="2"/>
  <c r="AI875" i="2"/>
  <c r="E874" i="2"/>
  <c r="D874" i="2"/>
  <c r="C874" i="2"/>
  <c r="E873" i="2"/>
  <c r="D873" i="2"/>
  <c r="C873" i="2"/>
  <c r="E872" i="2"/>
  <c r="D872" i="2"/>
  <c r="C872" i="2"/>
  <c r="E871" i="2"/>
  <c r="D871" i="2"/>
  <c r="C871" i="2"/>
  <c r="E870" i="2"/>
  <c r="D870" i="2"/>
  <c r="C870" i="2"/>
  <c r="AI870" i="2"/>
  <c r="E869" i="2"/>
  <c r="D869" i="2"/>
  <c r="C869" i="2"/>
  <c r="AJ869" i="2"/>
  <c r="E868" i="2"/>
  <c r="D868" i="2"/>
  <c r="C868" i="2"/>
  <c r="E867" i="2"/>
  <c r="D867" i="2"/>
  <c r="C867" i="2"/>
  <c r="E866" i="2"/>
  <c r="D866" i="2"/>
  <c r="C866" i="2"/>
  <c r="E865" i="2"/>
  <c r="D865" i="2"/>
  <c r="C865" i="2"/>
  <c r="E864" i="2"/>
  <c r="D864" i="2"/>
  <c r="C864" i="2"/>
  <c r="AI864" i="2"/>
  <c r="E863" i="2"/>
  <c r="D863" i="2"/>
  <c r="C863" i="2"/>
  <c r="E862" i="2"/>
  <c r="D862" i="2"/>
  <c r="C862" i="2"/>
  <c r="E861" i="2"/>
  <c r="D861" i="2"/>
  <c r="C861" i="2"/>
  <c r="AJ861" i="2"/>
  <c r="E860" i="2"/>
  <c r="D860" i="2"/>
  <c r="C860" i="2"/>
  <c r="E859" i="2"/>
  <c r="D859" i="2"/>
  <c r="C859" i="2"/>
  <c r="E858" i="2"/>
  <c r="D858" i="2"/>
  <c r="C858" i="2"/>
  <c r="E857" i="2"/>
  <c r="D857" i="2"/>
  <c r="C857" i="2"/>
  <c r="E856" i="2"/>
  <c r="D856" i="2"/>
  <c r="C856" i="2"/>
  <c r="AI856" i="2"/>
  <c r="E855" i="2"/>
  <c r="D855" i="2"/>
  <c r="H855" i="2" s="1"/>
  <c r="C855" i="2"/>
  <c r="E854" i="2"/>
  <c r="D854" i="2"/>
  <c r="C854" i="2"/>
  <c r="E853" i="2"/>
  <c r="D853" i="2"/>
  <c r="C853" i="2"/>
  <c r="AJ853" i="2"/>
  <c r="E852" i="2"/>
  <c r="D852" i="2"/>
  <c r="C852" i="2"/>
  <c r="E851" i="2"/>
  <c r="D851" i="2"/>
  <c r="C851" i="2"/>
  <c r="AI851" i="2"/>
  <c r="E850" i="2"/>
  <c r="D850" i="2"/>
  <c r="C850" i="2"/>
  <c r="E849" i="2"/>
  <c r="D849" i="2"/>
  <c r="C849" i="2"/>
  <c r="E848" i="2"/>
  <c r="D848" i="2"/>
  <c r="C848" i="2"/>
  <c r="E847" i="2"/>
  <c r="D847" i="2"/>
  <c r="C847" i="2"/>
  <c r="E846" i="2"/>
  <c r="D846" i="2"/>
  <c r="C846" i="2"/>
  <c r="E845" i="2"/>
  <c r="D845" i="2"/>
  <c r="C845" i="2"/>
  <c r="AI845" i="2"/>
  <c r="E844" i="2"/>
  <c r="D844" i="2"/>
  <c r="C844" i="2"/>
  <c r="E843" i="2"/>
  <c r="D843" i="2"/>
  <c r="H844" i="2" s="1"/>
  <c r="C843" i="2"/>
  <c r="E842" i="2"/>
  <c r="D842" i="2"/>
  <c r="C842" i="2"/>
  <c r="AI842" i="2"/>
  <c r="E841" i="2"/>
  <c r="D841" i="2"/>
  <c r="C841" i="2"/>
  <c r="AI841" i="2"/>
  <c r="E840" i="2"/>
  <c r="D840" i="2"/>
  <c r="C840" i="2"/>
  <c r="E839" i="2"/>
  <c r="D839" i="2"/>
  <c r="C839" i="2"/>
  <c r="E838" i="2"/>
  <c r="D838" i="2"/>
  <c r="C838" i="2"/>
  <c r="AJ838" i="2"/>
  <c r="E837" i="2"/>
  <c r="D837" i="2"/>
  <c r="C837" i="2"/>
  <c r="E836" i="2"/>
  <c r="D836" i="2"/>
  <c r="C836" i="2"/>
  <c r="E835" i="2"/>
  <c r="D835" i="2"/>
  <c r="C835" i="2"/>
  <c r="E834" i="2"/>
  <c r="D834" i="2"/>
  <c r="C834" i="2"/>
  <c r="E833" i="2"/>
  <c r="D833" i="2"/>
  <c r="C833" i="2"/>
  <c r="AI833" i="2"/>
  <c r="E832" i="2"/>
  <c r="D832" i="2"/>
  <c r="C832" i="2"/>
  <c r="E831" i="2"/>
  <c r="D831" i="2"/>
  <c r="C831" i="2"/>
  <c r="E830" i="2"/>
  <c r="D830" i="2"/>
  <c r="C830" i="2"/>
  <c r="AJ830" i="2"/>
  <c r="E829" i="2"/>
  <c r="D829" i="2"/>
  <c r="C829" i="2"/>
  <c r="AI829" i="2"/>
  <c r="E828" i="2"/>
  <c r="D828" i="2"/>
  <c r="C828" i="2"/>
  <c r="E827" i="2"/>
  <c r="D827" i="2"/>
  <c r="C827" i="2"/>
  <c r="E826" i="2"/>
  <c r="D826" i="2"/>
  <c r="C826" i="2"/>
  <c r="AI826" i="2"/>
  <c r="E825" i="2"/>
  <c r="D825" i="2"/>
  <c r="C825" i="2"/>
  <c r="AI825" i="2"/>
  <c r="E824" i="2"/>
  <c r="D824" i="2"/>
  <c r="C824" i="2"/>
  <c r="E823" i="2"/>
  <c r="D823" i="2"/>
  <c r="C823" i="2"/>
  <c r="E822" i="2"/>
  <c r="D822" i="2"/>
  <c r="C822" i="2"/>
  <c r="AJ822" i="2"/>
  <c r="E821" i="2"/>
  <c r="D821" i="2"/>
  <c r="C821" i="2"/>
  <c r="E820" i="2"/>
  <c r="D820" i="2"/>
  <c r="C820" i="2"/>
  <c r="E819" i="2"/>
  <c r="D819" i="2"/>
  <c r="C819" i="2"/>
  <c r="E818" i="2"/>
  <c r="D818" i="2"/>
  <c r="C818" i="2"/>
  <c r="E817" i="2"/>
  <c r="D817" i="2"/>
  <c r="C817" i="2"/>
  <c r="AI817" i="2"/>
  <c r="E816" i="2"/>
  <c r="D816" i="2"/>
  <c r="C816" i="2"/>
  <c r="E815" i="2"/>
  <c r="D815" i="2"/>
  <c r="C815" i="2"/>
  <c r="E814" i="2"/>
  <c r="D814" i="2"/>
  <c r="C814" i="2"/>
  <c r="AJ814" i="2"/>
  <c r="E813" i="2"/>
  <c r="D813" i="2"/>
  <c r="C813" i="2"/>
  <c r="E812" i="2"/>
  <c r="D812" i="2"/>
  <c r="C812" i="2"/>
  <c r="E811" i="2"/>
  <c r="D811" i="2"/>
  <c r="C811" i="2"/>
  <c r="E810" i="2"/>
  <c r="D810" i="2"/>
  <c r="C810" i="2"/>
  <c r="AJ810" i="2"/>
  <c r="E809" i="2"/>
  <c r="D809" i="2"/>
  <c r="C809" i="2"/>
  <c r="AI809" i="2"/>
  <c r="E808" i="2"/>
  <c r="D808" i="2"/>
  <c r="C808" i="2"/>
  <c r="E807" i="2"/>
  <c r="D807" i="2"/>
  <c r="C807" i="2"/>
  <c r="E806" i="2"/>
  <c r="D806" i="2"/>
  <c r="C806" i="2"/>
  <c r="AJ806" i="2"/>
  <c r="E805" i="2"/>
  <c r="D805" i="2"/>
  <c r="C805" i="2"/>
  <c r="E804" i="2"/>
  <c r="D804" i="2"/>
  <c r="C804" i="2"/>
  <c r="E803" i="2"/>
  <c r="D803" i="2"/>
  <c r="C803" i="2"/>
  <c r="E802" i="2"/>
  <c r="D802" i="2"/>
  <c r="C802" i="2"/>
  <c r="E801" i="2"/>
  <c r="D801" i="2"/>
  <c r="C801" i="2"/>
  <c r="AI801" i="2"/>
  <c r="E800" i="2"/>
  <c r="D800" i="2"/>
  <c r="C800" i="2"/>
  <c r="E799" i="2"/>
  <c r="D799" i="2"/>
  <c r="C799" i="2"/>
  <c r="E798" i="2"/>
  <c r="D798" i="2"/>
  <c r="C798" i="2"/>
  <c r="E797" i="2"/>
  <c r="D797" i="2"/>
  <c r="C797" i="2"/>
  <c r="AI797" i="2"/>
  <c r="E796" i="2"/>
  <c r="D796" i="2"/>
  <c r="C796" i="2"/>
  <c r="E795" i="2"/>
  <c r="D795" i="2"/>
  <c r="C795" i="2"/>
  <c r="E794" i="2"/>
  <c r="D794" i="2"/>
  <c r="C794" i="2"/>
  <c r="AI794" i="2"/>
  <c r="E793" i="2"/>
  <c r="D793" i="2"/>
  <c r="C793" i="2"/>
  <c r="AI793" i="2"/>
  <c r="E792" i="2"/>
  <c r="D792" i="2"/>
  <c r="C792" i="2"/>
  <c r="E791" i="2"/>
  <c r="D791" i="2"/>
  <c r="C791" i="2"/>
  <c r="AJ791" i="2"/>
  <c r="E790" i="2"/>
  <c r="D790" i="2"/>
  <c r="C790" i="2"/>
  <c r="AJ790" i="2"/>
  <c r="E789" i="2"/>
  <c r="D789" i="2"/>
  <c r="C789" i="2"/>
  <c r="E788" i="2"/>
  <c r="D788" i="2"/>
  <c r="C788" i="2"/>
  <c r="E787" i="2"/>
  <c r="D787" i="2"/>
  <c r="C787" i="2"/>
  <c r="E786" i="2"/>
  <c r="D786" i="2"/>
  <c r="C786" i="2"/>
  <c r="E785" i="2"/>
  <c r="D785" i="2"/>
  <c r="C785" i="2"/>
  <c r="AI785" i="2"/>
  <c r="E784" i="2"/>
  <c r="D784" i="2"/>
  <c r="C784" i="2"/>
  <c r="E783" i="2"/>
  <c r="D783" i="2"/>
  <c r="C783" i="2"/>
  <c r="E782" i="2"/>
  <c r="D782" i="2"/>
  <c r="C782" i="2"/>
  <c r="AJ782" i="2"/>
  <c r="E781" i="2"/>
  <c r="D781" i="2"/>
  <c r="C781" i="2"/>
  <c r="E780" i="2"/>
  <c r="D780" i="2"/>
  <c r="C780" i="2"/>
  <c r="E779" i="2"/>
  <c r="D779" i="2"/>
  <c r="C779" i="2"/>
  <c r="E778" i="2"/>
  <c r="D778" i="2"/>
  <c r="C778" i="2"/>
  <c r="AJ778" i="2"/>
  <c r="E777" i="2"/>
  <c r="D777" i="2"/>
  <c r="C777" i="2"/>
  <c r="AI777" i="2"/>
  <c r="E776" i="2"/>
  <c r="D776" i="2"/>
  <c r="C776" i="2"/>
  <c r="E775" i="2"/>
  <c r="D775" i="2"/>
  <c r="C775" i="2"/>
  <c r="E774" i="2"/>
  <c r="D774" i="2"/>
  <c r="C774" i="2"/>
  <c r="AJ774" i="2"/>
  <c r="E773" i="2"/>
  <c r="D773" i="2"/>
  <c r="C773" i="2"/>
  <c r="E772" i="2"/>
  <c r="D772" i="2"/>
  <c r="C772" i="2"/>
  <c r="E771" i="2"/>
  <c r="D771" i="2"/>
  <c r="C771" i="2"/>
  <c r="E770" i="2"/>
  <c r="D770" i="2"/>
  <c r="C770" i="2"/>
  <c r="AJ770" i="2"/>
  <c r="E769" i="2"/>
  <c r="D769" i="2"/>
  <c r="C769" i="2"/>
  <c r="AI769" i="2"/>
  <c r="E768" i="2"/>
  <c r="D768" i="2"/>
  <c r="C768" i="2"/>
  <c r="E767" i="2"/>
  <c r="D767" i="2"/>
  <c r="C767" i="2"/>
  <c r="E766" i="2"/>
  <c r="D766" i="2"/>
  <c r="C766" i="2"/>
  <c r="AJ766" i="2"/>
  <c r="E765" i="2"/>
  <c r="D765" i="2"/>
  <c r="C765" i="2"/>
  <c r="E764" i="2"/>
  <c r="D764" i="2"/>
  <c r="C764" i="2"/>
  <c r="E763" i="2"/>
  <c r="D763" i="2"/>
  <c r="C763" i="2"/>
  <c r="E762" i="2"/>
  <c r="D762" i="2"/>
  <c r="C762" i="2"/>
  <c r="E761" i="2"/>
  <c r="D761" i="2"/>
  <c r="C761" i="2"/>
  <c r="AI761" i="2"/>
  <c r="E760" i="2"/>
  <c r="D760" i="2"/>
  <c r="C760" i="2"/>
  <c r="AJ760" i="2"/>
  <c r="E759" i="2"/>
  <c r="D759" i="2"/>
  <c r="C759" i="2"/>
  <c r="E758" i="2"/>
  <c r="D758" i="2"/>
  <c r="C758" i="2"/>
  <c r="E757" i="2"/>
  <c r="D757" i="2"/>
  <c r="C757" i="2"/>
  <c r="E756" i="2"/>
  <c r="D756" i="2"/>
  <c r="C756" i="2"/>
  <c r="E755" i="2"/>
  <c r="D755" i="2"/>
  <c r="C755" i="2"/>
  <c r="E754" i="2"/>
  <c r="D754" i="2"/>
  <c r="C754" i="2"/>
  <c r="E753" i="2"/>
  <c r="D753" i="2"/>
  <c r="C753" i="2"/>
  <c r="AI753" i="2"/>
  <c r="E752" i="2"/>
  <c r="D752" i="2"/>
  <c r="C752" i="2"/>
  <c r="AJ752" i="2"/>
  <c r="E751" i="2"/>
  <c r="D751" i="2"/>
  <c r="C751" i="2"/>
  <c r="E750" i="2"/>
  <c r="D750" i="2"/>
  <c r="C750" i="2"/>
  <c r="E749" i="2"/>
  <c r="D749" i="2"/>
  <c r="C749" i="2"/>
  <c r="AI749" i="2"/>
  <c r="E748" i="2"/>
  <c r="D748" i="2"/>
  <c r="C748" i="2"/>
  <c r="E747" i="2"/>
  <c r="D747" i="2"/>
  <c r="C747" i="2"/>
  <c r="E746" i="2"/>
  <c r="D746" i="2"/>
  <c r="C746" i="2"/>
  <c r="AJ746" i="2"/>
  <c r="E745" i="2"/>
  <c r="D745" i="2"/>
  <c r="C745" i="2"/>
  <c r="E744" i="2"/>
  <c r="D744" i="2"/>
  <c r="C744" i="2"/>
  <c r="AJ744" i="2"/>
  <c r="E743" i="2"/>
  <c r="D743" i="2"/>
  <c r="C743" i="2"/>
  <c r="E742" i="2"/>
  <c r="D742" i="2"/>
  <c r="C742" i="2"/>
  <c r="AI742" i="2"/>
  <c r="E741" i="2"/>
  <c r="D741" i="2"/>
  <c r="C741" i="2"/>
  <c r="E740" i="2"/>
  <c r="D740" i="2"/>
  <c r="C740" i="2"/>
  <c r="E739" i="2"/>
  <c r="D739" i="2"/>
  <c r="C739" i="2"/>
  <c r="E738" i="2"/>
  <c r="D738" i="2"/>
  <c r="C738" i="2"/>
  <c r="AJ738" i="2"/>
  <c r="E737" i="2"/>
  <c r="D737" i="2"/>
  <c r="C737" i="2"/>
  <c r="AI737" i="2"/>
  <c r="E736" i="2"/>
  <c r="D736" i="2"/>
  <c r="C736" i="2"/>
  <c r="E735" i="2"/>
  <c r="D735" i="2"/>
  <c r="C735" i="2"/>
  <c r="E734" i="2"/>
  <c r="D734" i="2"/>
  <c r="C734" i="2"/>
  <c r="AJ734" i="2"/>
  <c r="E733" i="2"/>
  <c r="D733" i="2"/>
  <c r="C733" i="2"/>
  <c r="E732" i="2"/>
  <c r="D732" i="2"/>
  <c r="C732" i="2"/>
  <c r="E731" i="2"/>
  <c r="D731" i="2"/>
  <c r="C731" i="2"/>
  <c r="E730" i="2"/>
  <c r="D730" i="2"/>
  <c r="C730" i="2"/>
  <c r="AI730" i="2"/>
  <c r="E729" i="2"/>
  <c r="D729" i="2"/>
  <c r="C729" i="2"/>
  <c r="E728" i="2"/>
  <c r="D728" i="2"/>
  <c r="C728" i="2"/>
  <c r="E727" i="2"/>
  <c r="D727" i="2"/>
  <c r="C727" i="2"/>
  <c r="E726" i="2"/>
  <c r="D726" i="2"/>
  <c r="C726" i="2"/>
  <c r="AJ726" i="2"/>
  <c r="E725" i="2"/>
  <c r="D725" i="2"/>
  <c r="C725" i="2"/>
  <c r="E724" i="2"/>
  <c r="D724" i="2"/>
  <c r="C724" i="2"/>
  <c r="E723" i="2"/>
  <c r="D723" i="2"/>
  <c r="C723" i="2"/>
  <c r="E722" i="2"/>
  <c r="D722" i="2"/>
  <c r="C722" i="2"/>
  <c r="AJ722" i="2"/>
  <c r="E721" i="2"/>
  <c r="D721" i="2"/>
  <c r="C721" i="2"/>
  <c r="AI721" i="2"/>
  <c r="E720" i="2"/>
  <c r="D720" i="2"/>
  <c r="C720" i="2"/>
  <c r="E719" i="2"/>
  <c r="D719" i="2"/>
  <c r="C719" i="2"/>
  <c r="E718" i="2"/>
  <c r="D718" i="2"/>
  <c r="C718" i="2"/>
  <c r="AJ718" i="2"/>
  <c r="E717" i="2"/>
  <c r="D717" i="2"/>
  <c r="C717" i="2"/>
  <c r="E716" i="2"/>
  <c r="D716" i="2"/>
  <c r="C716" i="2"/>
  <c r="E715" i="2"/>
  <c r="D715" i="2"/>
  <c r="C715" i="2"/>
  <c r="E714" i="2"/>
  <c r="D714" i="2"/>
  <c r="C714" i="2"/>
  <c r="AJ714" i="2"/>
  <c r="E713" i="2"/>
  <c r="D713" i="2"/>
  <c r="C713" i="2"/>
  <c r="AI713" i="2"/>
  <c r="E712" i="2"/>
  <c r="D712" i="2"/>
  <c r="C712" i="2"/>
  <c r="E711" i="2"/>
  <c r="D711" i="2"/>
  <c r="C711" i="2"/>
  <c r="E710" i="2"/>
  <c r="D710" i="2"/>
  <c r="C710" i="2"/>
  <c r="AJ710" i="2"/>
  <c r="E709" i="2"/>
  <c r="D709" i="2"/>
  <c r="C709" i="2"/>
  <c r="E708" i="2"/>
  <c r="D708" i="2"/>
  <c r="C708" i="2"/>
  <c r="E707" i="2"/>
  <c r="D707" i="2"/>
  <c r="C707" i="2"/>
  <c r="E706" i="2"/>
  <c r="D706" i="2"/>
  <c r="C706" i="2"/>
  <c r="AI706" i="2"/>
  <c r="E705" i="2"/>
  <c r="D705" i="2"/>
  <c r="C705" i="2"/>
  <c r="AI705" i="2"/>
  <c r="E704" i="2"/>
  <c r="D704" i="2"/>
  <c r="C704" i="2"/>
  <c r="E703" i="2"/>
  <c r="D703" i="2"/>
  <c r="C703" i="2"/>
  <c r="E702" i="2"/>
  <c r="D702" i="2"/>
  <c r="C702" i="2"/>
  <c r="E701" i="2"/>
  <c r="D701" i="2"/>
  <c r="C701" i="2"/>
  <c r="G701" i="2" s="1"/>
  <c r="E700" i="2"/>
  <c r="D700" i="2"/>
  <c r="C700" i="2"/>
  <c r="E699" i="2"/>
  <c r="D699" i="2"/>
  <c r="C699" i="2"/>
  <c r="E698" i="2"/>
  <c r="D698" i="2"/>
  <c r="C698" i="2"/>
  <c r="AI698" i="2"/>
  <c r="E697" i="2"/>
  <c r="D697" i="2"/>
  <c r="C697" i="2"/>
  <c r="E696" i="2"/>
  <c r="D696" i="2"/>
  <c r="C696" i="2"/>
  <c r="E695" i="2"/>
  <c r="D695" i="2"/>
  <c r="C695" i="2"/>
  <c r="G696" i="2" s="1"/>
  <c r="AJ695" i="2"/>
  <c r="E694" i="2"/>
  <c r="D694" i="2"/>
  <c r="C694" i="2"/>
  <c r="E693" i="2"/>
  <c r="D693" i="2"/>
  <c r="C693" i="2"/>
  <c r="AI693" i="2"/>
  <c r="E692" i="2"/>
  <c r="D692" i="2"/>
  <c r="C692" i="2"/>
  <c r="E691" i="2"/>
  <c r="D691" i="2"/>
  <c r="C691" i="2"/>
  <c r="E690" i="2"/>
  <c r="D690" i="2"/>
  <c r="C690" i="2"/>
  <c r="AI690" i="2"/>
  <c r="E689" i="2"/>
  <c r="D689" i="2"/>
  <c r="C689" i="2"/>
  <c r="G689" i="2" s="1"/>
  <c r="E688" i="2"/>
  <c r="D688" i="2"/>
  <c r="C688" i="2"/>
  <c r="E687" i="2"/>
  <c r="D687" i="2"/>
  <c r="C687" i="2"/>
  <c r="E686" i="2"/>
  <c r="D686" i="2"/>
  <c r="C686" i="2"/>
  <c r="E685" i="2"/>
  <c r="D685" i="2"/>
  <c r="C685" i="2"/>
  <c r="AI685" i="2"/>
  <c r="E684" i="2"/>
  <c r="D684" i="2"/>
  <c r="C684" i="2"/>
  <c r="E683" i="2"/>
  <c r="D683" i="2"/>
  <c r="C683" i="2"/>
  <c r="E682" i="2"/>
  <c r="D682" i="2"/>
  <c r="C682" i="2"/>
  <c r="E681" i="2"/>
  <c r="D681" i="2"/>
  <c r="C681" i="2"/>
  <c r="E680" i="2"/>
  <c r="D680" i="2"/>
  <c r="C680" i="2"/>
  <c r="E679" i="2"/>
  <c r="D679" i="2"/>
  <c r="C679" i="2"/>
  <c r="AJ679" i="2"/>
  <c r="E678" i="2"/>
  <c r="D678" i="2"/>
  <c r="C678" i="2"/>
  <c r="E677" i="2"/>
  <c r="D677" i="2"/>
  <c r="C677" i="2"/>
  <c r="E676" i="2"/>
  <c r="D676" i="2"/>
  <c r="C676" i="2"/>
  <c r="E675" i="2"/>
  <c r="D675" i="2"/>
  <c r="C675" i="2"/>
  <c r="E674" i="2"/>
  <c r="D674" i="2"/>
  <c r="C674" i="2"/>
  <c r="AI674" i="2"/>
  <c r="E673" i="2"/>
  <c r="D673" i="2"/>
  <c r="C673" i="2"/>
  <c r="E672" i="2"/>
  <c r="D672" i="2"/>
  <c r="C672" i="2"/>
  <c r="E671" i="2"/>
  <c r="D671" i="2"/>
  <c r="C671" i="2"/>
  <c r="E670" i="2"/>
  <c r="D670" i="2"/>
  <c r="C670" i="2"/>
  <c r="E669" i="2"/>
  <c r="D669" i="2"/>
  <c r="C669" i="2"/>
  <c r="AI669" i="2"/>
  <c r="E668" i="2"/>
  <c r="D668" i="2"/>
  <c r="C668" i="2"/>
  <c r="E667" i="2"/>
  <c r="D667" i="2"/>
  <c r="C667" i="2"/>
  <c r="E666" i="2"/>
  <c r="D666" i="2"/>
  <c r="C666" i="2"/>
  <c r="E665" i="2"/>
  <c r="D665" i="2"/>
  <c r="C665" i="2"/>
  <c r="E664" i="2"/>
  <c r="D664" i="2"/>
  <c r="C664" i="2"/>
  <c r="E663" i="2"/>
  <c r="D663" i="2"/>
  <c r="C663" i="2"/>
  <c r="AJ663" i="2"/>
  <c r="E662" i="2"/>
  <c r="D662" i="2"/>
  <c r="C662" i="2"/>
  <c r="E661" i="2"/>
  <c r="D661" i="2"/>
  <c r="C661" i="2"/>
  <c r="E660" i="2"/>
  <c r="D660" i="2"/>
  <c r="C660" i="2"/>
  <c r="E659" i="2"/>
  <c r="D659" i="2"/>
  <c r="C659" i="2"/>
  <c r="E658" i="2"/>
  <c r="D658" i="2"/>
  <c r="C658" i="2"/>
  <c r="AI658" i="2"/>
  <c r="E657" i="2"/>
  <c r="D657" i="2"/>
  <c r="C657" i="2"/>
  <c r="E656" i="2"/>
  <c r="D656" i="2"/>
  <c r="C656" i="2"/>
  <c r="E655" i="2"/>
  <c r="D655" i="2"/>
  <c r="C655" i="2"/>
  <c r="E654" i="2"/>
  <c r="D654" i="2"/>
  <c r="C654" i="2"/>
  <c r="AI654" i="2"/>
  <c r="E653" i="2"/>
  <c r="D653" i="2"/>
  <c r="C653" i="2"/>
  <c r="E652" i="2"/>
  <c r="D652" i="2"/>
  <c r="C652" i="2"/>
  <c r="E651" i="2"/>
  <c r="D651" i="2"/>
  <c r="C651" i="2"/>
  <c r="E650" i="2"/>
  <c r="D650" i="2"/>
  <c r="C650" i="2"/>
  <c r="E649" i="2"/>
  <c r="D649" i="2"/>
  <c r="C649" i="2"/>
  <c r="E648" i="2"/>
  <c r="D648" i="2"/>
  <c r="C648" i="2"/>
  <c r="E647" i="2"/>
  <c r="D647" i="2"/>
  <c r="C647" i="2"/>
  <c r="E646" i="2"/>
  <c r="D646" i="2"/>
  <c r="C646" i="2"/>
  <c r="E645" i="2"/>
  <c r="D645" i="2"/>
  <c r="C645" i="2"/>
  <c r="AI645" i="2"/>
  <c r="E644" i="2"/>
  <c r="D644" i="2"/>
  <c r="C644" i="2"/>
  <c r="E643" i="2"/>
  <c r="D643" i="2"/>
  <c r="C643" i="2"/>
  <c r="E642" i="2"/>
  <c r="D642" i="2"/>
  <c r="C642" i="2"/>
  <c r="AI642" i="2"/>
  <c r="E641" i="2"/>
  <c r="D641" i="2"/>
  <c r="C641" i="2"/>
  <c r="E640" i="2"/>
  <c r="D640" i="2"/>
  <c r="C640" i="2"/>
  <c r="E639" i="2"/>
  <c r="D639" i="2"/>
  <c r="C639" i="2"/>
  <c r="AJ639" i="2"/>
  <c r="E638" i="2"/>
  <c r="D638" i="2"/>
  <c r="C638" i="2"/>
  <c r="E637" i="2"/>
  <c r="D637" i="2"/>
  <c r="C637" i="2"/>
  <c r="AI637" i="2"/>
  <c r="E636" i="2"/>
  <c r="D636" i="2"/>
  <c r="C636" i="2"/>
  <c r="E635" i="2"/>
  <c r="D635" i="2"/>
  <c r="C635" i="2"/>
  <c r="E634" i="2"/>
  <c r="D634" i="2"/>
  <c r="C634" i="2"/>
  <c r="AI634" i="2"/>
  <c r="E633" i="2"/>
  <c r="D633" i="2"/>
  <c r="C633" i="2"/>
  <c r="E632" i="2"/>
  <c r="D632" i="2"/>
  <c r="C632" i="2"/>
  <c r="E631" i="2"/>
  <c r="D631" i="2"/>
  <c r="C631" i="2"/>
  <c r="AJ631" i="2"/>
  <c r="E630" i="2"/>
  <c r="D630" i="2"/>
  <c r="C630" i="2"/>
  <c r="E629" i="2"/>
  <c r="D629" i="2"/>
  <c r="C629" i="2"/>
  <c r="E628" i="2"/>
  <c r="D628" i="2"/>
  <c r="C628" i="2"/>
  <c r="E627" i="2"/>
  <c r="D627" i="2"/>
  <c r="C627" i="2"/>
  <c r="E626" i="2"/>
  <c r="D626" i="2"/>
  <c r="C626" i="2"/>
  <c r="E625" i="2"/>
  <c r="D625" i="2"/>
  <c r="C625" i="2"/>
  <c r="G625" i="2" s="1"/>
  <c r="E624" i="2"/>
  <c r="D624" i="2"/>
  <c r="C624" i="2"/>
  <c r="E623" i="2"/>
  <c r="D623" i="2"/>
  <c r="C623" i="2"/>
  <c r="G624" i="2" s="1"/>
  <c r="AJ623" i="2"/>
  <c r="E622" i="2"/>
  <c r="D622" i="2"/>
  <c r="C622" i="2"/>
  <c r="E621" i="2"/>
  <c r="D621" i="2"/>
  <c r="H622" i="2" s="1"/>
  <c r="C621" i="2"/>
  <c r="E620" i="2"/>
  <c r="D620" i="2"/>
  <c r="C620" i="2"/>
  <c r="E619" i="2"/>
  <c r="D619" i="2"/>
  <c r="C619" i="2"/>
  <c r="E618" i="2"/>
  <c r="D618" i="2"/>
  <c r="C618" i="2"/>
  <c r="AI618" i="2"/>
  <c r="E617" i="2"/>
  <c r="D617" i="2"/>
  <c r="C617" i="2"/>
  <c r="E616" i="2"/>
  <c r="D616" i="2"/>
  <c r="C616" i="2"/>
  <c r="E615" i="2"/>
  <c r="D615" i="2"/>
  <c r="C615" i="2"/>
  <c r="E614" i="2"/>
  <c r="D614" i="2"/>
  <c r="C614" i="2"/>
  <c r="E613" i="2"/>
  <c r="D613" i="2"/>
  <c r="C613" i="2"/>
  <c r="E612" i="2"/>
  <c r="D612" i="2"/>
  <c r="C612" i="2"/>
  <c r="E611" i="2"/>
  <c r="D611" i="2"/>
  <c r="C611" i="2"/>
  <c r="E610" i="2"/>
  <c r="D610" i="2"/>
  <c r="C610" i="2"/>
  <c r="AI610" i="2"/>
  <c r="E609" i="2"/>
  <c r="D609" i="2"/>
  <c r="C609" i="2"/>
  <c r="E608" i="2"/>
  <c r="D608" i="2"/>
  <c r="C608" i="2"/>
  <c r="E607" i="2"/>
  <c r="D607" i="2"/>
  <c r="C607" i="2"/>
  <c r="AJ607" i="2"/>
  <c r="E606" i="2"/>
  <c r="D606" i="2"/>
  <c r="C606" i="2"/>
  <c r="AI606" i="2"/>
  <c r="E605" i="2"/>
  <c r="D605" i="2"/>
  <c r="C605" i="2"/>
  <c r="AI605" i="2"/>
  <c r="E604" i="2"/>
  <c r="D604" i="2"/>
  <c r="C604" i="2"/>
  <c r="E603" i="2"/>
  <c r="D603" i="2"/>
  <c r="C603" i="2"/>
  <c r="E602" i="2"/>
  <c r="D602" i="2"/>
  <c r="C602" i="2"/>
  <c r="AI602" i="2"/>
  <c r="E601" i="2"/>
  <c r="D601" i="2"/>
  <c r="C601" i="2"/>
  <c r="E600" i="2"/>
  <c r="D600" i="2"/>
  <c r="C600" i="2"/>
  <c r="E599" i="2"/>
  <c r="D599" i="2"/>
  <c r="C599" i="2"/>
  <c r="E598" i="2"/>
  <c r="D598" i="2"/>
  <c r="C598" i="2"/>
  <c r="E597" i="2"/>
  <c r="D597" i="2"/>
  <c r="C597" i="2"/>
  <c r="E596" i="2"/>
  <c r="D596" i="2"/>
  <c r="C596" i="2"/>
  <c r="E595" i="2"/>
  <c r="D595" i="2"/>
  <c r="C595" i="2"/>
  <c r="E594" i="2"/>
  <c r="D594" i="2"/>
  <c r="C594" i="2"/>
  <c r="AI594" i="2"/>
  <c r="E593" i="2"/>
  <c r="D593" i="2"/>
  <c r="C593" i="2"/>
  <c r="E592" i="2"/>
  <c r="D592" i="2"/>
  <c r="C592" i="2"/>
  <c r="E591" i="2"/>
  <c r="D591" i="2"/>
  <c r="C591" i="2"/>
  <c r="E590" i="2"/>
  <c r="D590" i="2"/>
  <c r="C590" i="2"/>
  <c r="E589" i="2"/>
  <c r="D589" i="2"/>
  <c r="C589" i="2"/>
  <c r="AI589" i="2"/>
  <c r="E588" i="2"/>
  <c r="D588" i="2"/>
  <c r="C588" i="2"/>
  <c r="E587" i="2"/>
  <c r="D587" i="2"/>
  <c r="C587" i="2"/>
  <c r="E586" i="2"/>
  <c r="D586" i="2"/>
  <c r="C586" i="2"/>
  <c r="AI586" i="2"/>
  <c r="E585" i="2"/>
  <c r="D585" i="2"/>
  <c r="C585" i="2"/>
  <c r="E584" i="2"/>
  <c r="D584" i="2"/>
  <c r="C584" i="2"/>
  <c r="E583" i="2"/>
  <c r="D583" i="2"/>
  <c r="C583" i="2"/>
  <c r="AJ583" i="2"/>
  <c r="E582" i="2"/>
  <c r="D582" i="2"/>
  <c r="C582" i="2"/>
  <c r="AI582" i="2"/>
  <c r="E581" i="2"/>
  <c r="D581" i="2"/>
  <c r="C581" i="2"/>
  <c r="AI581" i="2"/>
  <c r="E580" i="2"/>
  <c r="D580" i="2"/>
  <c r="C580" i="2"/>
  <c r="E579" i="2"/>
  <c r="D579" i="2"/>
  <c r="C579" i="2"/>
  <c r="E578" i="2"/>
  <c r="D578" i="2"/>
  <c r="C578" i="2"/>
  <c r="E577" i="2"/>
  <c r="D577" i="2"/>
  <c r="C577" i="2"/>
  <c r="E576" i="2"/>
  <c r="D576" i="2"/>
  <c r="C576" i="2"/>
  <c r="E575" i="2"/>
  <c r="D575" i="2"/>
  <c r="C575" i="2"/>
  <c r="AJ575" i="2"/>
  <c r="E574" i="2"/>
  <c r="D574" i="2"/>
  <c r="C574" i="2"/>
  <c r="E573" i="2"/>
  <c r="D573" i="2"/>
  <c r="C573" i="2"/>
  <c r="AJ573" i="2"/>
  <c r="E572" i="2"/>
  <c r="D572" i="2"/>
  <c r="C572" i="2"/>
  <c r="E571" i="2"/>
  <c r="D571" i="2"/>
  <c r="C571" i="2"/>
  <c r="E570" i="2"/>
  <c r="D570" i="2"/>
  <c r="C570" i="2"/>
  <c r="AI570" i="2"/>
  <c r="E569" i="2"/>
  <c r="D569" i="2"/>
  <c r="C569" i="2"/>
  <c r="E568" i="2"/>
  <c r="D568" i="2"/>
  <c r="C568" i="2"/>
  <c r="E567" i="2"/>
  <c r="D567" i="2"/>
  <c r="C567" i="2"/>
  <c r="AJ567" i="2"/>
  <c r="E566" i="2"/>
  <c r="D566" i="2"/>
  <c r="C566" i="2"/>
  <c r="E565" i="2"/>
  <c r="D565" i="2"/>
  <c r="C565" i="2"/>
  <c r="E564" i="2"/>
  <c r="D564" i="2"/>
  <c r="C564" i="2"/>
  <c r="E563" i="2"/>
  <c r="D563" i="2"/>
  <c r="C563" i="2"/>
  <c r="E562" i="2"/>
  <c r="D562" i="2"/>
  <c r="C562" i="2"/>
  <c r="E561" i="2"/>
  <c r="D561" i="2"/>
  <c r="C561" i="2"/>
  <c r="E560" i="2"/>
  <c r="D560" i="2"/>
  <c r="C560" i="2"/>
  <c r="E559" i="2"/>
  <c r="D559" i="2"/>
  <c r="C559" i="2"/>
  <c r="AJ559" i="2"/>
  <c r="E558" i="2"/>
  <c r="D558" i="2"/>
  <c r="C558" i="2"/>
  <c r="E557" i="2"/>
  <c r="D557" i="2"/>
  <c r="C557" i="2"/>
  <c r="AI557" i="2"/>
  <c r="E556" i="2"/>
  <c r="D556" i="2"/>
  <c r="C556" i="2"/>
  <c r="E555" i="2"/>
  <c r="D555" i="2"/>
  <c r="C555" i="2"/>
  <c r="E554" i="2"/>
  <c r="D554" i="2"/>
  <c r="C554" i="2"/>
  <c r="E553" i="2"/>
  <c r="D553" i="2"/>
  <c r="C553" i="2"/>
  <c r="E552" i="2"/>
  <c r="D552" i="2"/>
  <c r="C552" i="2"/>
  <c r="E551" i="2"/>
  <c r="D551" i="2"/>
  <c r="C551" i="2"/>
  <c r="AJ551" i="2"/>
  <c r="E550" i="2"/>
  <c r="D550" i="2"/>
  <c r="C550" i="2"/>
  <c r="E549" i="2"/>
  <c r="D549" i="2"/>
  <c r="C549" i="2"/>
  <c r="E548" i="2"/>
  <c r="D548" i="2"/>
  <c r="C548" i="2"/>
  <c r="E547" i="2"/>
  <c r="D547" i="2"/>
  <c r="C547" i="2"/>
  <c r="E546" i="2"/>
  <c r="D546" i="2"/>
  <c r="C546" i="2"/>
  <c r="AI546" i="2"/>
  <c r="E545" i="2"/>
  <c r="D545" i="2"/>
  <c r="C545" i="2"/>
  <c r="E544" i="2"/>
  <c r="D544" i="2"/>
  <c r="C544" i="2"/>
  <c r="E543" i="2"/>
  <c r="D543" i="2"/>
  <c r="C543" i="2"/>
  <c r="AJ543" i="2"/>
  <c r="E542" i="2"/>
  <c r="D542" i="2"/>
  <c r="C542" i="2"/>
  <c r="E541" i="2"/>
  <c r="D541" i="2"/>
  <c r="C541" i="2"/>
  <c r="AJ541" i="2"/>
  <c r="E540" i="2"/>
  <c r="D540" i="2"/>
  <c r="C540" i="2"/>
  <c r="E539" i="2"/>
  <c r="D539" i="2"/>
  <c r="C539" i="2"/>
  <c r="E538" i="2"/>
  <c r="D538" i="2"/>
  <c r="C538" i="2"/>
  <c r="AI538" i="2"/>
  <c r="E537" i="2"/>
  <c r="D537" i="2"/>
  <c r="C537" i="2"/>
  <c r="E536" i="2"/>
  <c r="D536" i="2"/>
  <c r="C536" i="2"/>
  <c r="E535" i="2"/>
  <c r="D535" i="2"/>
  <c r="C535" i="2"/>
  <c r="AJ535" i="2"/>
  <c r="E534" i="2"/>
  <c r="D534" i="2"/>
  <c r="C534" i="2"/>
  <c r="E533" i="2"/>
  <c r="D533" i="2"/>
  <c r="C533" i="2"/>
  <c r="E532" i="2"/>
  <c r="D532" i="2"/>
  <c r="C532" i="2"/>
  <c r="E531" i="2"/>
  <c r="D531" i="2"/>
  <c r="C531" i="2"/>
  <c r="E530" i="2"/>
  <c r="D530" i="2"/>
  <c r="C530" i="2"/>
  <c r="AI530" i="2"/>
  <c r="E529" i="2"/>
  <c r="D529" i="2"/>
  <c r="C529" i="2"/>
  <c r="E528" i="2"/>
  <c r="D528" i="2"/>
  <c r="C528" i="2"/>
  <c r="E527" i="2"/>
  <c r="D527" i="2"/>
  <c r="C527" i="2"/>
  <c r="AJ527" i="2"/>
  <c r="E526" i="2"/>
  <c r="D526" i="2"/>
  <c r="C526" i="2"/>
  <c r="E525" i="2"/>
  <c r="D525" i="2"/>
  <c r="C525" i="2"/>
  <c r="E524" i="2"/>
  <c r="D524" i="2"/>
  <c r="C524" i="2"/>
  <c r="E523" i="2"/>
  <c r="D523" i="2"/>
  <c r="C523" i="2"/>
  <c r="E522" i="2"/>
  <c r="D522" i="2"/>
  <c r="C522" i="2"/>
  <c r="AI522" i="2"/>
  <c r="E521" i="2"/>
  <c r="D521" i="2"/>
  <c r="C521" i="2"/>
  <c r="E520" i="2"/>
  <c r="D520" i="2"/>
  <c r="C520" i="2"/>
  <c r="AI520" i="2"/>
  <c r="E519" i="2"/>
  <c r="D519" i="2"/>
  <c r="C519" i="2"/>
  <c r="E518" i="2"/>
  <c r="D518" i="2"/>
  <c r="C518" i="2"/>
  <c r="E517" i="2"/>
  <c r="D517" i="2"/>
  <c r="C517" i="2"/>
  <c r="AJ517" i="2"/>
  <c r="E516" i="2"/>
  <c r="D516" i="2"/>
  <c r="C516" i="2"/>
  <c r="E515" i="2"/>
  <c r="D515" i="2"/>
  <c r="C515" i="2"/>
  <c r="E514" i="2"/>
  <c r="D514" i="2"/>
  <c r="C514" i="2"/>
  <c r="AI514" i="2"/>
  <c r="E513" i="2"/>
  <c r="D513" i="2"/>
  <c r="C513" i="2"/>
  <c r="AI513" i="2"/>
  <c r="E512" i="2"/>
  <c r="D512" i="2"/>
  <c r="C512" i="2"/>
  <c r="E511" i="2"/>
  <c r="D511" i="2"/>
  <c r="C511" i="2"/>
  <c r="E510" i="2"/>
  <c r="D510" i="2"/>
  <c r="C510" i="2"/>
  <c r="E509" i="2"/>
  <c r="D509" i="2"/>
  <c r="C509" i="2"/>
  <c r="AJ509" i="2"/>
  <c r="E508" i="2"/>
  <c r="D508" i="2"/>
  <c r="C508" i="2"/>
  <c r="E507" i="2"/>
  <c r="D507" i="2"/>
  <c r="C507" i="2"/>
  <c r="E506" i="2"/>
  <c r="D506" i="2"/>
  <c r="C506" i="2"/>
  <c r="AI506" i="2"/>
  <c r="E505" i="2"/>
  <c r="D505" i="2"/>
  <c r="C505" i="2"/>
  <c r="E504" i="2"/>
  <c r="D504" i="2"/>
  <c r="C504" i="2"/>
  <c r="E503" i="2"/>
  <c r="D503" i="2"/>
  <c r="C503" i="2"/>
  <c r="E502" i="2"/>
  <c r="D502" i="2"/>
  <c r="C502" i="2"/>
  <c r="E501" i="2"/>
  <c r="D501" i="2"/>
  <c r="C501" i="2"/>
  <c r="E500" i="2"/>
  <c r="D500" i="2"/>
  <c r="C500" i="2"/>
  <c r="E499" i="2"/>
  <c r="D499" i="2"/>
  <c r="C499" i="2"/>
  <c r="E498" i="2"/>
  <c r="D498" i="2"/>
  <c r="C498" i="2"/>
  <c r="E497" i="2"/>
  <c r="D497" i="2"/>
  <c r="C497" i="2"/>
  <c r="E496" i="2"/>
  <c r="D496" i="2"/>
  <c r="C496" i="2"/>
  <c r="E495" i="2"/>
  <c r="D495" i="2"/>
  <c r="C495" i="2"/>
  <c r="AJ495" i="2"/>
  <c r="E494" i="2"/>
  <c r="D494" i="2"/>
  <c r="C494" i="2"/>
  <c r="E493" i="2"/>
  <c r="D493" i="2"/>
  <c r="C493" i="2"/>
  <c r="AJ493" i="2"/>
  <c r="E492" i="2"/>
  <c r="D492" i="2"/>
  <c r="C492" i="2"/>
  <c r="E491" i="2"/>
  <c r="D491" i="2"/>
  <c r="C491" i="2"/>
  <c r="E490" i="2"/>
  <c r="D490" i="2"/>
  <c r="C490" i="2"/>
  <c r="AI490" i="2"/>
  <c r="E489" i="2"/>
  <c r="D489" i="2"/>
  <c r="C489" i="2"/>
  <c r="AI489" i="2"/>
  <c r="E488" i="2"/>
  <c r="D488" i="2"/>
  <c r="C488" i="2"/>
  <c r="E487" i="2"/>
  <c r="D487" i="2"/>
  <c r="C487" i="2"/>
  <c r="AJ487" i="2"/>
  <c r="E486" i="2"/>
  <c r="D486" i="2"/>
  <c r="C486" i="2"/>
  <c r="E485" i="2"/>
  <c r="D485" i="2"/>
  <c r="C485" i="2"/>
  <c r="E484" i="2"/>
  <c r="D484" i="2"/>
  <c r="C484" i="2"/>
  <c r="E483" i="2"/>
  <c r="D483" i="2"/>
  <c r="C483" i="2"/>
  <c r="AJ483" i="2"/>
  <c r="E482" i="2"/>
  <c r="D482" i="2"/>
  <c r="C482" i="2"/>
  <c r="AI482" i="2"/>
  <c r="E481" i="2"/>
  <c r="D481" i="2"/>
  <c r="C481" i="2"/>
  <c r="E480" i="2"/>
  <c r="D480" i="2"/>
  <c r="C480" i="2"/>
  <c r="E479" i="2"/>
  <c r="D479" i="2"/>
  <c r="C479" i="2"/>
  <c r="AJ479" i="2"/>
  <c r="E478" i="2"/>
  <c r="D478" i="2"/>
  <c r="C478" i="2"/>
  <c r="E477" i="2"/>
  <c r="D477" i="2"/>
  <c r="C477" i="2"/>
  <c r="E476" i="2"/>
  <c r="D476" i="2"/>
  <c r="C476" i="2"/>
  <c r="E475" i="2"/>
  <c r="D475" i="2"/>
  <c r="C475" i="2"/>
  <c r="E474" i="2"/>
  <c r="D474" i="2"/>
  <c r="C474" i="2"/>
  <c r="AI474" i="2"/>
  <c r="E473" i="2"/>
  <c r="D473" i="2"/>
  <c r="C473" i="2"/>
  <c r="E472" i="2"/>
  <c r="D472" i="2"/>
  <c r="C472" i="2"/>
  <c r="AI472" i="2"/>
  <c r="E471" i="2"/>
  <c r="D471" i="2"/>
  <c r="C471" i="2"/>
  <c r="AJ471" i="2"/>
  <c r="E470" i="2"/>
  <c r="D470" i="2"/>
  <c r="C470" i="2"/>
  <c r="E469" i="2"/>
  <c r="D469" i="2"/>
  <c r="C469" i="2"/>
  <c r="E468" i="2"/>
  <c r="D468" i="2"/>
  <c r="C468" i="2"/>
  <c r="E467" i="2"/>
  <c r="D467" i="2"/>
  <c r="C467" i="2"/>
  <c r="E466" i="2"/>
  <c r="D466" i="2"/>
  <c r="C466" i="2"/>
  <c r="AI466" i="2"/>
  <c r="E465" i="2"/>
  <c r="D465" i="2"/>
  <c r="C465" i="2"/>
  <c r="E464" i="2"/>
  <c r="D464" i="2"/>
  <c r="C464" i="2"/>
  <c r="E463" i="2"/>
  <c r="D463" i="2"/>
  <c r="C463" i="2"/>
  <c r="AJ463" i="2"/>
  <c r="E462" i="2"/>
  <c r="D462" i="2"/>
  <c r="C462" i="2"/>
  <c r="E461" i="2"/>
  <c r="D461" i="2"/>
  <c r="C461" i="2"/>
  <c r="E460" i="2"/>
  <c r="D460" i="2"/>
  <c r="C460" i="2"/>
  <c r="E459" i="2"/>
  <c r="D459" i="2"/>
  <c r="C459" i="2"/>
  <c r="E458" i="2"/>
  <c r="D458" i="2"/>
  <c r="C458" i="2"/>
  <c r="AI458" i="2"/>
  <c r="E457" i="2"/>
  <c r="D457" i="2"/>
  <c r="C457" i="2"/>
  <c r="AI457" i="2"/>
  <c r="E456" i="2"/>
  <c r="D456" i="2"/>
  <c r="C456" i="2"/>
  <c r="E455" i="2"/>
  <c r="D455" i="2"/>
  <c r="C455" i="2"/>
  <c r="AJ455" i="2"/>
  <c r="E454" i="2"/>
  <c r="D454" i="2"/>
  <c r="C454" i="2"/>
  <c r="E453" i="2"/>
  <c r="D453" i="2"/>
  <c r="C453" i="2"/>
  <c r="AJ453" i="2"/>
  <c r="E452" i="2"/>
  <c r="D452" i="2"/>
  <c r="C452" i="2"/>
  <c r="E451" i="2"/>
  <c r="D451" i="2"/>
  <c r="C451" i="2"/>
  <c r="E450" i="2"/>
  <c r="D450" i="2"/>
  <c r="C450" i="2"/>
  <c r="AI450" i="2"/>
  <c r="E449" i="2"/>
  <c r="D449" i="2"/>
  <c r="C449" i="2"/>
  <c r="E448" i="2"/>
  <c r="D448" i="2"/>
  <c r="C448" i="2"/>
  <c r="E447" i="2"/>
  <c r="D447" i="2"/>
  <c r="C447" i="2"/>
  <c r="AJ447" i="2"/>
  <c r="E446" i="2"/>
  <c r="D446" i="2"/>
  <c r="C446" i="2"/>
  <c r="AI446" i="2"/>
  <c r="E445" i="2"/>
  <c r="D445" i="2"/>
  <c r="C445" i="2"/>
  <c r="AJ445" i="2"/>
  <c r="E444" i="2"/>
  <c r="D444" i="2"/>
  <c r="C444" i="2"/>
  <c r="E443" i="2"/>
  <c r="D443" i="2"/>
  <c r="C443" i="2"/>
  <c r="E442" i="2"/>
  <c r="D442" i="2"/>
  <c r="C442" i="2"/>
  <c r="AI442" i="2"/>
  <c r="E441" i="2"/>
  <c r="D441" i="2"/>
  <c r="C441" i="2"/>
  <c r="E440" i="2"/>
  <c r="D440" i="2"/>
  <c r="C440" i="2"/>
  <c r="E439" i="2"/>
  <c r="D439" i="2"/>
  <c r="C439" i="2"/>
  <c r="E438" i="2"/>
  <c r="D438" i="2"/>
  <c r="C438" i="2"/>
  <c r="AJ438" i="2"/>
  <c r="E437" i="2"/>
  <c r="D437" i="2"/>
  <c r="C437" i="2"/>
  <c r="AJ437" i="2"/>
  <c r="E436" i="2"/>
  <c r="D436" i="2"/>
  <c r="C436" i="2"/>
  <c r="E435" i="2"/>
  <c r="D435" i="2"/>
  <c r="C435" i="2"/>
  <c r="E434" i="2"/>
  <c r="D434" i="2"/>
  <c r="C434" i="2"/>
  <c r="E433" i="2"/>
  <c r="D433" i="2"/>
  <c r="C433" i="2"/>
  <c r="E432" i="2"/>
  <c r="D432" i="2"/>
  <c r="C432" i="2"/>
  <c r="E431" i="2"/>
  <c r="D431" i="2"/>
  <c r="C431" i="2"/>
  <c r="E430" i="2"/>
  <c r="D430" i="2"/>
  <c r="C430" i="2"/>
  <c r="AJ430" i="2"/>
  <c r="E429" i="2"/>
  <c r="D429" i="2"/>
  <c r="C429" i="2"/>
  <c r="AJ429" i="2"/>
  <c r="E428" i="2"/>
  <c r="D428" i="2"/>
  <c r="C428" i="2"/>
  <c r="E427" i="2"/>
  <c r="D427" i="2"/>
  <c r="C427" i="2"/>
  <c r="AJ427" i="2"/>
  <c r="E426" i="2"/>
  <c r="D426" i="2"/>
  <c r="C426" i="2"/>
  <c r="E425" i="2"/>
  <c r="D425" i="2"/>
  <c r="C425" i="2"/>
  <c r="AJ425" i="2"/>
  <c r="E424" i="2"/>
  <c r="D424" i="2"/>
  <c r="C424" i="2"/>
  <c r="AI424" i="2"/>
  <c r="E423" i="2"/>
  <c r="D423" i="2"/>
  <c r="C423" i="2"/>
  <c r="E422" i="2"/>
  <c r="D422" i="2"/>
  <c r="C422" i="2"/>
  <c r="AI422" i="2"/>
  <c r="E421" i="2"/>
  <c r="D421" i="2"/>
  <c r="C421" i="2"/>
  <c r="AJ421" i="2"/>
  <c r="E420" i="2"/>
  <c r="D420" i="2"/>
  <c r="C420" i="2"/>
  <c r="E419" i="2"/>
  <c r="D419" i="2"/>
  <c r="C419" i="2"/>
  <c r="E418" i="2"/>
  <c r="D418" i="2"/>
  <c r="C418" i="2"/>
  <c r="E417" i="2"/>
  <c r="D417" i="2"/>
  <c r="C417" i="2"/>
  <c r="AJ417" i="2"/>
  <c r="E416" i="2"/>
  <c r="D416" i="2"/>
  <c r="C416" i="2"/>
  <c r="AI416" i="2"/>
  <c r="E415" i="2"/>
  <c r="D415" i="2"/>
  <c r="C415" i="2"/>
  <c r="AJ415" i="2"/>
  <c r="E414" i="2"/>
  <c r="D414" i="2"/>
  <c r="C414" i="2"/>
  <c r="AI414" i="2"/>
  <c r="E413" i="2"/>
  <c r="D413" i="2"/>
  <c r="C413" i="2"/>
  <c r="AJ413" i="2"/>
  <c r="E412" i="2"/>
  <c r="D412" i="2"/>
  <c r="C412" i="2"/>
  <c r="E411" i="2"/>
  <c r="D411" i="2"/>
  <c r="C411" i="2"/>
  <c r="E410" i="2"/>
  <c r="D410" i="2"/>
  <c r="C410" i="2"/>
  <c r="E409" i="2"/>
  <c r="D409" i="2"/>
  <c r="C409" i="2"/>
  <c r="E408" i="2"/>
  <c r="D408" i="2"/>
  <c r="C408" i="2"/>
  <c r="AI408" i="2"/>
  <c r="E407" i="2"/>
  <c r="D407" i="2"/>
  <c r="C407" i="2"/>
  <c r="AJ407" i="2"/>
  <c r="E406" i="2"/>
  <c r="D406" i="2"/>
  <c r="C406" i="2"/>
  <c r="AJ406" i="2"/>
  <c r="E405" i="2"/>
  <c r="D405" i="2"/>
  <c r="C405" i="2"/>
  <c r="AJ405" i="2"/>
  <c r="E404" i="2"/>
  <c r="D404" i="2"/>
  <c r="C404" i="2"/>
  <c r="E403" i="2"/>
  <c r="D403" i="2"/>
  <c r="C403" i="2"/>
  <c r="AJ403" i="2"/>
  <c r="E402" i="2"/>
  <c r="D402" i="2"/>
  <c r="C402" i="2"/>
  <c r="E401" i="2"/>
  <c r="D401" i="2"/>
  <c r="C401" i="2"/>
  <c r="E400" i="2"/>
  <c r="D400" i="2"/>
  <c r="C400" i="2"/>
  <c r="AI400" i="2"/>
  <c r="E399" i="2"/>
  <c r="D399" i="2"/>
  <c r="C399" i="2"/>
  <c r="AJ399" i="2"/>
  <c r="E398" i="2"/>
  <c r="D398" i="2"/>
  <c r="C398" i="2"/>
  <c r="E397" i="2"/>
  <c r="D397" i="2"/>
  <c r="C397" i="2"/>
  <c r="AJ397" i="2"/>
  <c r="E396" i="2"/>
  <c r="D396" i="2"/>
  <c r="C396" i="2"/>
  <c r="E395" i="2"/>
  <c r="D395" i="2"/>
  <c r="C395" i="2"/>
  <c r="E394" i="2"/>
  <c r="D394" i="2"/>
  <c r="C394" i="2"/>
  <c r="E393" i="2"/>
  <c r="D393" i="2"/>
  <c r="C393" i="2"/>
  <c r="E392" i="2"/>
  <c r="D392" i="2"/>
  <c r="C392" i="2"/>
  <c r="AI392" i="2"/>
  <c r="E391" i="2"/>
  <c r="D391" i="2"/>
  <c r="C391" i="2"/>
  <c r="AJ391" i="2"/>
  <c r="E390" i="2"/>
  <c r="D390" i="2"/>
  <c r="C390" i="2"/>
  <c r="E389" i="2"/>
  <c r="D389" i="2"/>
  <c r="C389" i="2"/>
  <c r="AJ389" i="2"/>
  <c r="E388" i="2"/>
  <c r="D388" i="2"/>
  <c r="C388" i="2"/>
  <c r="E387" i="2"/>
  <c r="D387" i="2"/>
  <c r="C387" i="2"/>
  <c r="E386" i="2"/>
  <c r="D386" i="2"/>
  <c r="C386" i="2"/>
  <c r="E385" i="2"/>
  <c r="D385" i="2"/>
  <c r="C385" i="2"/>
  <c r="E384" i="2"/>
  <c r="D384" i="2"/>
  <c r="C384" i="2"/>
  <c r="AI384" i="2"/>
  <c r="E383" i="2"/>
  <c r="D383" i="2"/>
  <c r="C383" i="2"/>
  <c r="AJ383" i="2"/>
  <c r="E382" i="2"/>
  <c r="D382" i="2"/>
  <c r="C382" i="2"/>
  <c r="E381" i="2"/>
  <c r="D381" i="2"/>
  <c r="C381" i="2"/>
  <c r="AJ381" i="2"/>
  <c r="E380" i="2"/>
  <c r="D380" i="2"/>
  <c r="C380" i="2"/>
  <c r="E379" i="2"/>
  <c r="D379" i="2"/>
  <c r="C379" i="2"/>
  <c r="AJ379" i="2"/>
  <c r="E378" i="2"/>
  <c r="D378" i="2"/>
  <c r="C378" i="2"/>
  <c r="E377" i="2"/>
  <c r="D377" i="2"/>
  <c r="C377" i="2"/>
  <c r="E376" i="2"/>
  <c r="D376" i="2"/>
  <c r="C376" i="2"/>
  <c r="AI376" i="2"/>
  <c r="E375" i="2"/>
  <c r="D375" i="2"/>
  <c r="C375" i="2"/>
  <c r="AJ375" i="2"/>
  <c r="E374" i="2"/>
  <c r="D374" i="2"/>
  <c r="C374" i="2"/>
  <c r="E373" i="2"/>
  <c r="D373" i="2"/>
  <c r="C373" i="2"/>
  <c r="E372" i="2"/>
  <c r="D372" i="2"/>
  <c r="C372" i="2"/>
  <c r="E371" i="2"/>
  <c r="D371" i="2"/>
  <c r="C371" i="2"/>
  <c r="E370" i="2"/>
  <c r="D370" i="2"/>
  <c r="C370" i="2"/>
  <c r="E369" i="2"/>
  <c r="D369" i="2"/>
  <c r="C369" i="2"/>
  <c r="E368" i="2"/>
  <c r="D368" i="2"/>
  <c r="C368" i="2"/>
  <c r="E367" i="2"/>
  <c r="D367" i="2"/>
  <c r="C367" i="2"/>
  <c r="AJ367" i="2"/>
  <c r="E366" i="2"/>
  <c r="D366" i="2"/>
  <c r="C366" i="2"/>
  <c r="E365" i="2"/>
  <c r="D365" i="2"/>
  <c r="C365" i="2"/>
  <c r="AJ365" i="2"/>
  <c r="E364" i="2"/>
  <c r="D364" i="2"/>
  <c r="C364" i="2"/>
  <c r="E363" i="2"/>
  <c r="D363" i="2"/>
  <c r="C363" i="2"/>
  <c r="AJ363" i="2"/>
  <c r="E362" i="2"/>
  <c r="D362" i="2"/>
  <c r="C362" i="2"/>
  <c r="E361" i="2"/>
  <c r="D361" i="2"/>
  <c r="C361" i="2"/>
  <c r="E360" i="2"/>
  <c r="D360" i="2"/>
  <c r="C360" i="2"/>
  <c r="AI360" i="2"/>
  <c r="E359" i="2"/>
  <c r="D359" i="2"/>
  <c r="C359" i="2"/>
  <c r="E358" i="2"/>
  <c r="D358" i="2"/>
  <c r="C358" i="2"/>
  <c r="E357" i="2"/>
  <c r="D357" i="2"/>
  <c r="C357" i="2"/>
  <c r="AJ357" i="2"/>
  <c r="E356" i="2"/>
  <c r="D356" i="2"/>
  <c r="C356" i="2"/>
  <c r="AI356" i="2"/>
  <c r="E355" i="2"/>
  <c r="D355" i="2"/>
  <c r="C355" i="2"/>
  <c r="AJ355" i="2"/>
  <c r="E354" i="2"/>
  <c r="D354" i="2"/>
  <c r="C354" i="2"/>
  <c r="E353" i="2"/>
  <c r="D353" i="2"/>
  <c r="C353" i="2"/>
  <c r="AJ353" i="2"/>
  <c r="E352" i="2"/>
  <c r="D352" i="2"/>
  <c r="C352" i="2"/>
  <c r="E351" i="2"/>
  <c r="D351" i="2"/>
  <c r="C351" i="2"/>
  <c r="AJ351" i="2"/>
  <c r="E350" i="2"/>
  <c r="D350" i="2"/>
  <c r="C350" i="2"/>
  <c r="E349" i="2"/>
  <c r="D349" i="2"/>
  <c r="C349" i="2"/>
  <c r="AJ349" i="2"/>
  <c r="E348" i="2"/>
  <c r="D348" i="2"/>
  <c r="C348" i="2"/>
  <c r="E347" i="2"/>
  <c r="D347" i="2"/>
  <c r="C347" i="2"/>
  <c r="E346" i="2"/>
  <c r="D346" i="2"/>
  <c r="C346" i="2"/>
  <c r="E345" i="2"/>
  <c r="D345" i="2"/>
  <c r="C345" i="2"/>
  <c r="E344" i="2"/>
  <c r="D344" i="2"/>
  <c r="C344" i="2"/>
  <c r="AI344" i="2"/>
  <c r="E343" i="2"/>
  <c r="D343" i="2"/>
  <c r="C343" i="2"/>
  <c r="AJ343" i="2"/>
  <c r="E342" i="2"/>
  <c r="D342" i="2"/>
  <c r="C342" i="2"/>
  <c r="E341" i="2"/>
  <c r="D341" i="2"/>
  <c r="C341" i="2"/>
  <c r="AJ341" i="2"/>
  <c r="E340" i="2"/>
  <c r="D340" i="2"/>
  <c r="C340" i="2"/>
  <c r="AI340" i="2"/>
  <c r="E339" i="2"/>
  <c r="D339" i="2"/>
  <c r="C339" i="2"/>
  <c r="AJ339" i="2"/>
  <c r="E338" i="2"/>
  <c r="D338" i="2"/>
  <c r="C338" i="2"/>
  <c r="E337" i="2"/>
  <c r="D337" i="2"/>
  <c r="C337" i="2"/>
  <c r="AJ337" i="2"/>
  <c r="E336" i="2"/>
  <c r="D336" i="2"/>
  <c r="C336" i="2"/>
  <c r="AI336" i="2"/>
  <c r="E335" i="2"/>
  <c r="D335" i="2"/>
  <c r="C335" i="2"/>
  <c r="AJ335" i="2"/>
  <c r="E334" i="2"/>
  <c r="D334" i="2"/>
  <c r="C334" i="2"/>
  <c r="AI334" i="2"/>
  <c r="E333" i="2"/>
  <c r="D333" i="2"/>
  <c r="C333" i="2"/>
  <c r="AJ333" i="2"/>
  <c r="E332" i="2"/>
  <c r="D332" i="2"/>
  <c r="C332" i="2"/>
  <c r="AI332" i="2"/>
  <c r="E331" i="2"/>
  <c r="D331" i="2"/>
  <c r="C331" i="2"/>
  <c r="AJ331" i="2"/>
  <c r="E330" i="2"/>
  <c r="D330" i="2"/>
  <c r="C330" i="2"/>
  <c r="AJ330" i="2"/>
  <c r="E329" i="2"/>
  <c r="D329" i="2"/>
  <c r="C329" i="2"/>
  <c r="AJ329" i="2"/>
  <c r="E328" i="2"/>
  <c r="D328" i="2"/>
  <c r="C328" i="2"/>
  <c r="AI328" i="2"/>
  <c r="E327" i="2"/>
  <c r="D327" i="2"/>
  <c r="C327" i="2"/>
  <c r="E326" i="2"/>
  <c r="D326" i="2"/>
  <c r="C326" i="2"/>
  <c r="E325" i="2"/>
  <c r="D325" i="2"/>
  <c r="C325" i="2"/>
  <c r="AJ325" i="2"/>
  <c r="E324" i="2"/>
  <c r="D324" i="2"/>
  <c r="C324" i="2"/>
  <c r="AI324" i="2"/>
  <c r="E323" i="2"/>
  <c r="D323" i="2"/>
  <c r="C323" i="2"/>
  <c r="AJ323" i="2"/>
  <c r="E322" i="2"/>
  <c r="D322" i="2"/>
  <c r="C322" i="2"/>
  <c r="AJ322" i="2"/>
  <c r="E321" i="2"/>
  <c r="D321" i="2"/>
  <c r="C321" i="2"/>
  <c r="AJ321" i="2"/>
  <c r="E320" i="2"/>
  <c r="D320" i="2"/>
  <c r="C320" i="2"/>
  <c r="AI320" i="2"/>
  <c r="E319" i="2"/>
  <c r="D319" i="2"/>
  <c r="C319" i="2"/>
  <c r="E318" i="2"/>
  <c r="D318" i="2"/>
  <c r="C318" i="2"/>
  <c r="E317" i="2"/>
  <c r="D317" i="2"/>
  <c r="C317" i="2"/>
  <c r="AI317" i="2"/>
  <c r="E316" i="2"/>
  <c r="D316" i="2"/>
  <c r="C316" i="2"/>
  <c r="AJ316" i="2"/>
  <c r="E315" i="2"/>
  <c r="D315" i="2"/>
  <c r="C315" i="2"/>
  <c r="E314" i="2"/>
  <c r="D314" i="2"/>
  <c r="C314" i="2"/>
  <c r="E313" i="2"/>
  <c r="D313" i="2"/>
  <c r="C313" i="2"/>
  <c r="AJ313" i="2"/>
  <c r="E312" i="2"/>
  <c r="D312" i="2"/>
  <c r="C312" i="2"/>
  <c r="AI312" i="2"/>
  <c r="E311" i="2"/>
  <c r="D311" i="2"/>
  <c r="C311" i="2"/>
  <c r="E310" i="2"/>
  <c r="D310" i="2"/>
  <c r="C310" i="2"/>
  <c r="E309" i="2"/>
  <c r="D309" i="2"/>
  <c r="C309" i="2"/>
  <c r="AI309" i="2"/>
  <c r="E308" i="2"/>
  <c r="D308" i="2"/>
  <c r="C308" i="2"/>
  <c r="AJ308" i="2"/>
  <c r="E307" i="2"/>
  <c r="D307" i="2"/>
  <c r="C307" i="2"/>
  <c r="AJ307" i="2"/>
  <c r="E306" i="2"/>
  <c r="D306" i="2"/>
  <c r="C306" i="2"/>
  <c r="AJ306" i="2"/>
  <c r="E305" i="2"/>
  <c r="D305" i="2"/>
  <c r="C305" i="2"/>
  <c r="AI305" i="2"/>
  <c r="E304" i="2"/>
  <c r="D304" i="2"/>
  <c r="C304" i="2"/>
  <c r="AI304" i="2"/>
  <c r="E303" i="2"/>
  <c r="D303" i="2"/>
  <c r="C303" i="2"/>
  <c r="E302" i="2"/>
  <c r="D302" i="2"/>
  <c r="C302" i="2"/>
  <c r="E301" i="2"/>
  <c r="D301" i="2"/>
  <c r="C301" i="2"/>
  <c r="AI301" i="2"/>
  <c r="E300" i="2"/>
  <c r="D300" i="2"/>
  <c r="C300" i="2"/>
  <c r="AJ300" i="2"/>
  <c r="E299" i="2"/>
  <c r="D299" i="2"/>
  <c r="C299" i="2"/>
  <c r="E298" i="2"/>
  <c r="D298" i="2"/>
  <c r="C298" i="2"/>
  <c r="AJ298" i="2"/>
  <c r="E297" i="2"/>
  <c r="D297" i="2"/>
  <c r="C297" i="2"/>
  <c r="E296" i="2"/>
  <c r="D296" i="2"/>
  <c r="C296" i="2"/>
  <c r="AI296" i="2"/>
  <c r="E295" i="2"/>
  <c r="D295" i="2"/>
  <c r="C295" i="2"/>
  <c r="E294" i="2"/>
  <c r="D294" i="2"/>
  <c r="C294" i="2"/>
  <c r="E293" i="2"/>
  <c r="D293" i="2"/>
  <c r="C293" i="2"/>
  <c r="E292" i="2"/>
  <c r="D292" i="2"/>
  <c r="C292" i="2"/>
  <c r="AJ292" i="2"/>
  <c r="E291" i="2"/>
  <c r="D291" i="2"/>
  <c r="C291" i="2"/>
  <c r="E290" i="2"/>
  <c r="D290" i="2"/>
  <c r="C290" i="2"/>
  <c r="AJ290" i="2"/>
  <c r="E289" i="2"/>
  <c r="D289" i="2"/>
  <c r="C289" i="2"/>
  <c r="AI289" i="2"/>
  <c r="E288" i="2"/>
  <c r="D288" i="2"/>
  <c r="C288" i="2"/>
  <c r="AI288" i="2"/>
  <c r="E287" i="2"/>
  <c r="D287" i="2"/>
  <c r="C287" i="2"/>
  <c r="E286" i="2"/>
  <c r="D286" i="2"/>
  <c r="C286" i="2"/>
  <c r="E285" i="2"/>
  <c r="D285" i="2"/>
  <c r="C285" i="2"/>
  <c r="AI285" i="2"/>
  <c r="E284" i="2"/>
  <c r="D284" i="2"/>
  <c r="C284" i="2"/>
  <c r="AJ284" i="2"/>
  <c r="E283" i="2"/>
  <c r="D283" i="2"/>
  <c r="C283" i="2"/>
  <c r="E282" i="2"/>
  <c r="D282" i="2"/>
  <c r="C282" i="2"/>
  <c r="E281" i="2"/>
  <c r="D281" i="2"/>
  <c r="C281" i="2"/>
  <c r="AI281" i="2"/>
  <c r="E280" i="2"/>
  <c r="D280" i="2"/>
  <c r="C280" i="2"/>
  <c r="AI280" i="2"/>
  <c r="E279" i="2"/>
  <c r="D279" i="2"/>
  <c r="C279" i="2"/>
  <c r="E278" i="2"/>
  <c r="D278" i="2"/>
  <c r="C278" i="2"/>
  <c r="E277" i="2"/>
  <c r="D277" i="2"/>
  <c r="C277" i="2"/>
  <c r="AI277" i="2"/>
  <c r="E276" i="2"/>
  <c r="D276" i="2"/>
  <c r="C276" i="2"/>
  <c r="AJ276" i="2"/>
  <c r="E275" i="2"/>
  <c r="D275" i="2"/>
  <c r="C275" i="2"/>
  <c r="E274" i="2"/>
  <c r="D274" i="2"/>
  <c r="C274" i="2"/>
  <c r="AJ274" i="2"/>
  <c r="E273" i="2"/>
  <c r="D273" i="2"/>
  <c r="C273" i="2"/>
  <c r="E272" i="2"/>
  <c r="D272" i="2"/>
  <c r="C272" i="2"/>
  <c r="AI272" i="2"/>
  <c r="E271" i="2"/>
  <c r="D271" i="2"/>
  <c r="C271" i="2"/>
  <c r="E270" i="2"/>
  <c r="D270" i="2"/>
  <c r="C270" i="2"/>
  <c r="E269" i="2"/>
  <c r="D269" i="2"/>
  <c r="C269" i="2"/>
  <c r="AI269" i="2"/>
  <c r="E268" i="2"/>
  <c r="D268" i="2"/>
  <c r="C268" i="2"/>
  <c r="AJ268" i="2"/>
  <c r="E267" i="2"/>
  <c r="D267" i="2"/>
  <c r="C267" i="2"/>
  <c r="E266" i="2"/>
  <c r="D266" i="2"/>
  <c r="C266" i="2"/>
  <c r="AJ266" i="2"/>
  <c r="E265" i="2"/>
  <c r="D265" i="2"/>
  <c r="C265" i="2"/>
  <c r="E264" i="2"/>
  <c r="D264" i="2"/>
  <c r="C264" i="2"/>
  <c r="AI264" i="2"/>
  <c r="E263" i="2"/>
  <c r="D263" i="2"/>
  <c r="C263" i="2"/>
  <c r="E262" i="2"/>
  <c r="D262" i="2"/>
  <c r="C262" i="2"/>
  <c r="E261" i="2"/>
  <c r="D261" i="2"/>
  <c r="C261" i="2"/>
  <c r="AI261" i="2"/>
  <c r="E260" i="2"/>
  <c r="D260" i="2"/>
  <c r="C260" i="2"/>
  <c r="AJ260" i="2"/>
  <c r="E259" i="2"/>
  <c r="D259" i="2"/>
  <c r="C259" i="2"/>
  <c r="E258" i="2"/>
  <c r="D258" i="2"/>
  <c r="C258" i="2"/>
  <c r="AJ258" i="2"/>
  <c r="E257" i="2"/>
  <c r="D257" i="2"/>
  <c r="C257" i="2"/>
  <c r="E256" i="2"/>
  <c r="D256" i="2"/>
  <c r="C256" i="2"/>
  <c r="AI256" i="2"/>
  <c r="E255" i="2"/>
  <c r="D255" i="2"/>
  <c r="C255" i="2"/>
  <c r="E254" i="2"/>
  <c r="D254" i="2"/>
  <c r="C254" i="2"/>
  <c r="E253" i="2"/>
  <c r="D253" i="2"/>
  <c r="C253" i="2"/>
  <c r="AI253" i="2"/>
  <c r="E252" i="2"/>
  <c r="D252" i="2"/>
  <c r="C252" i="2"/>
  <c r="AJ252" i="2"/>
  <c r="E251" i="2"/>
  <c r="D251" i="2"/>
  <c r="C251" i="2"/>
  <c r="E250" i="2"/>
  <c r="D250" i="2"/>
  <c r="C250" i="2"/>
  <c r="AJ250" i="2"/>
  <c r="E249" i="2"/>
  <c r="D249" i="2"/>
  <c r="C249" i="2"/>
  <c r="E248" i="2"/>
  <c r="D248" i="2"/>
  <c r="C248" i="2"/>
  <c r="AI248" i="2"/>
  <c r="E247" i="2"/>
  <c r="D247" i="2"/>
  <c r="C247" i="2"/>
  <c r="AJ247" i="2"/>
  <c r="E246" i="2"/>
  <c r="D246" i="2"/>
  <c r="C246" i="2"/>
  <c r="E245" i="2"/>
  <c r="D245" i="2"/>
  <c r="C245" i="2"/>
  <c r="AI245" i="2"/>
  <c r="E244" i="2"/>
  <c r="D244" i="2"/>
  <c r="C244" i="2"/>
  <c r="E243" i="2"/>
  <c r="D243" i="2"/>
  <c r="C243" i="2"/>
  <c r="E242" i="2"/>
  <c r="D242" i="2"/>
  <c r="C242" i="2"/>
  <c r="AJ242" i="2"/>
  <c r="E241" i="2"/>
  <c r="D241" i="2"/>
  <c r="C241" i="2"/>
  <c r="E240" i="2"/>
  <c r="D240" i="2"/>
  <c r="C240" i="2"/>
  <c r="AI240" i="2"/>
  <c r="E239" i="2"/>
  <c r="D239" i="2"/>
  <c r="C239" i="2"/>
  <c r="E238" i="2"/>
  <c r="D238" i="2"/>
  <c r="C238" i="2"/>
  <c r="E237" i="2"/>
  <c r="D237" i="2"/>
  <c r="C237" i="2"/>
  <c r="AI237" i="2"/>
  <c r="E236" i="2"/>
  <c r="D236" i="2"/>
  <c r="C236" i="2"/>
  <c r="AJ236" i="2"/>
  <c r="E235" i="2"/>
  <c r="D235" i="2"/>
  <c r="C235" i="2"/>
  <c r="E234" i="2"/>
  <c r="D234" i="2"/>
  <c r="C234" i="2"/>
  <c r="AJ234" i="2"/>
  <c r="E233" i="2"/>
  <c r="D233" i="2"/>
  <c r="C233" i="2"/>
  <c r="E232" i="2"/>
  <c r="D232" i="2"/>
  <c r="C232" i="2"/>
  <c r="AI232" i="2"/>
  <c r="E231" i="2"/>
  <c r="D231" i="2"/>
  <c r="C231" i="2"/>
  <c r="E230" i="2"/>
  <c r="D230" i="2"/>
  <c r="C230" i="2"/>
  <c r="E229" i="2"/>
  <c r="D229" i="2"/>
  <c r="C229" i="2"/>
  <c r="AI229" i="2"/>
  <c r="E228" i="2"/>
  <c r="D228" i="2"/>
  <c r="C228" i="2"/>
  <c r="AJ228" i="2"/>
  <c r="E227" i="2"/>
  <c r="D227" i="2"/>
  <c r="C227" i="2"/>
  <c r="E226" i="2"/>
  <c r="D226" i="2"/>
  <c r="C226" i="2"/>
  <c r="AJ226" i="2"/>
  <c r="E225" i="2"/>
  <c r="D225" i="2"/>
  <c r="C225" i="2"/>
  <c r="E224" i="2"/>
  <c r="D224" i="2"/>
  <c r="C224" i="2"/>
  <c r="AI224" i="2"/>
  <c r="E223" i="2"/>
  <c r="D223" i="2"/>
  <c r="C223" i="2"/>
  <c r="E222" i="2"/>
  <c r="D222" i="2"/>
  <c r="C222" i="2"/>
  <c r="E221" i="2"/>
  <c r="D221" i="2"/>
  <c r="C221" i="2"/>
  <c r="AI221" i="2"/>
  <c r="E220" i="2"/>
  <c r="D220" i="2"/>
  <c r="C220" i="2"/>
  <c r="AJ220" i="2"/>
  <c r="E219" i="2"/>
  <c r="D219" i="2"/>
  <c r="C219" i="2"/>
  <c r="E218" i="2"/>
  <c r="D218" i="2"/>
  <c r="C218" i="2"/>
  <c r="AJ218" i="2"/>
  <c r="E217" i="2"/>
  <c r="D217" i="2"/>
  <c r="C217" i="2"/>
  <c r="E216" i="2"/>
  <c r="D216" i="2"/>
  <c r="C216" i="2"/>
  <c r="AI216" i="2"/>
  <c r="E215" i="2"/>
  <c r="D215" i="2"/>
  <c r="C215" i="2"/>
  <c r="E214" i="2"/>
  <c r="D214" i="2"/>
  <c r="C214" i="2"/>
  <c r="E213" i="2"/>
  <c r="D213" i="2"/>
  <c r="C213" i="2"/>
  <c r="AI213" i="2"/>
  <c r="E212" i="2"/>
  <c r="D212" i="2"/>
  <c r="C212" i="2"/>
  <c r="AJ212" i="2"/>
  <c r="E211" i="2"/>
  <c r="D211" i="2"/>
  <c r="C211" i="2"/>
  <c r="E210" i="2"/>
  <c r="D210" i="2"/>
  <c r="C210" i="2"/>
  <c r="E209" i="2"/>
  <c r="D209" i="2"/>
  <c r="C209" i="2"/>
  <c r="AI209" i="2"/>
  <c r="E208" i="2"/>
  <c r="D208" i="2"/>
  <c r="C208" i="2"/>
  <c r="E207" i="2"/>
  <c r="D207" i="2"/>
  <c r="C207" i="2"/>
  <c r="E206" i="2"/>
  <c r="D206" i="2"/>
  <c r="C206" i="2"/>
  <c r="E205" i="2"/>
  <c r="D205" i="2"/>
  <c r="C205" i="2"/>
  <c r="E204" i="2"/>
  <c r="D204" i="2"/>
  <c r="C204" i="2"/>
  <c r="E203" i="2"/>
  <c r="D203" i="2"/>
  <c r="C203" i="2"/>
  <c r="E202" i="2"/>
  <c r="D202" i="2"/>
  <c r="C202" i="2"/>
  <c r="AJ202" i="2"/>
  <c r="E201" i="2"/>
  <c r="D201" i="2"/>
  <c r="C201" i="2"/>
  <c r="AI201" i="2"/>
  <c r="E200" i="2"/>
  <c r="D200" i="2"/>
  <c r="C200" i="2"/>
  <c r="AJ200" i="2"/>
  <c r="E199" i="2"/>
  <c r="D199" i="2"/>
  <c r="C199" i="2"/>
  <c r="E198" i="2"/>
  <c r="D198" i="2"/>
  <c r="C198" i="2"/>
  <c r="E197" i="2"/>
  <c r="D197" i="2"/>
  <c r="C197" i="2"/>
  <c r="E196" i="2"/>
  <c r="D196" i="2"/>
  <c r="C196" i="2"/>
  <c r="E195" i="2"/>
  <c r="D195" i="2"/>
  <c r="C195" i="2"/>
  <c r="AI195" i="2"/>
  <c r="E194" i="2"/>
  <c r="D194" i="2"/>
  <c r="C194" i="2"/>
  <c r="AJ194" i="2"/>
  <c r="E193" i="2"/>
  <c r="D193" i="2"/>
  <c r="C193" i="2"/>
  <c r="E192" i="2"/>
  <c r="D192" i="2"/>
  <c r="C192" i="2"/>
  <c r="AJ192" i="2"/>
  <c r="E191" i="2"/>
  <c r="D191" i="2"/>
  <c r="C191" i="2"/>
  <c r="E190" i="2"/>
  <c r="D190" i="2"/>
  <c r="C190" i="2"/>
  <c r="AI190" i="2"/>
  <c r="E189" i="2"/>
  <c r="D189" i="2"/>
  <c r="C189" i="2"/>
  <c r="E188" i="2"/>
  <c r="D188" i="2"/>
  <c r="C188" i="2"/>
  <c r="E187" i="2"/>
  <c r="D187" i="2"/>
  <c r="C187" i="2"/>
  <c r="AI187" i="2"/>
  <c r="E186" i="2"/>
  <c r="D186" i="2"/>
  <c r="C186" i="2"/>
  <c r="AJ186" i="2"/>
  <c r="E185" i="2"/>
  <c r="D185" i="2"/>
  <c r="C185" i="2"/>
  <c r="AJ185" i="2"/>
  <c r="E184" i="2"/>
  <c r="D184" i="2"/>
  <c r="C184" i="2"/>
  <c r="AJ184" i="2"/>
  <c r="E183" i="2"/>
  <c r="D183" i="2"/>
  <c r="C183" i="2"/>
  <c r="E182" i="2"/>
  <c r="D182" i="2"/>
  <c r="C182" i="2"/>
  <c r="AI182" i="2"/>
  <c r="E181" i="2"/>
  <c r="D181" i="2"/>
  <c r="C181" i="2"/>
  <c r="E180" i="2"/>
  <c r="D180" i="2"/>
  <c r="C180" i="2"/>
  <c r="E179" i="2"/>
  <c r="D179" i="2"/>
  <c r="C179" i="2"/>
  <c r="AI179" i="2"/>
  <c r="E178" i="2"/>
  <c r="D178" i="2"/>
  <c r="C178" i="2"/>
  <c r="AJ178" i="2"/>
  <c r="E177" i="2"/>
  <c r="D177" i="2"/>
  <c r="C177" i="2"/>
  <c r="E176" i="2"/>
  <c r="D176" i="2"/>
  <c r="C176" i="2"/>
  <c r="E175" i="2"/>
  <c r="D175" i="2"/>
  <c r="C175" i="2"/>
  <c r="E174" i="2"/>
  <c r="D174" i="2"/>
  <c r="C174" i="2"/>
  <c r="AI174" i="2"/>
  <c r="E173" i="2"/>
  <c r="D173" i="2"/>
  <c r="C173" i="2"/>
  <c r="E172" i="2"/>
  <c r="D172" i="2"/>
  <c r="C172" i="2"/>
  <c r="E171" i="2"/>
  <c r="D171" i="2"/>
  <c r="C171" i="2"/>
  <c r="AI171" i="2"/>
  <c r="E170" i="2"/>
  <c r="D170" i="2"/>
  <c r="C170" i="2"/>
  <c r="AJ170" i="2"/>
  <c r="E169" i="2"/>
  <c r="D169" i="2"/>
  <c r="C169" i="2"/>
  <c r="E168" i="2"/>
  <c r="D168" i="2"/>
  <c r="C168" i="2"/>
  <c r="AJ168" i="2"/>
  <c r="E167" i="2"/>
  <c r="D167" i="2"/>
  <c r="C167" i="2"/>
  <c r="E166" i="2"/>
  <c r="D166" i="2"/>
  <c r="C166" i="2"/>
  <c r="E165" i="2"/>
  <c r="D165" i="2"/>
  <c r="C165" i="2"/>
  <c r="AJ165" i="2"/>
  <c r="E164" i="2"/>
  <c r="D164" i="2"/>
  <c r="C164" i="2"/>
  <c r="E163" i="2"/>
  <c r="D163" i="2"/>
  <c r="C163" i="2"/>
  <c r="AI163" i="2"/>
  <c r="E162" i="2"/>
  <c r="D162" i="2"/>
  <c r="C162" i="2"/>
  <c r="AJ162" i="2"/>
  <c r="E161" i="2"/>
  <c r="D161" i="2"/>
  <c r="C161" i="2"/>
  <c r="E160" i="2"/>
  <c r="D160" i="2"/>
  <c r="C160" i="2"/>
  <c r="AJ160" i="2"/>
  <c r="E159" i="2"/>
  <c r="D159" i="2"/>
  <c r="C159" i="2"/>
  <c r="E158" i="2"/>
  <c r="D158" i="2"/>
  <c r="C158" i="2"/>
  <c r="AI158" i="2"/>
  <c r="E157" i="2"/>
  <c r="D157" i="2"/>
  <c r="C157" i="2"/>
  <c r="AJ157" i="2"/>
  <c r="E156" i="2"/>
  <c r="D156" i="2"/>
  <c r="C156" i="2"/>
  <c r="E155" i="2"/>
  <c r="D155" i="2"/>
  <c r="C155" i="2"/>
  <c r="AI155" i="2"/>
  <c r="E154" i="2"/>
  <c r="D154" i="2"/>
  <c r="C154" i="2"/>
  <c r="AJ154" i="2"/>
  <c r="E153" i="2"/>
  <c r="D153" i="2"/>
  <c r="C153" i="2"/>
  <c r="E152" i="2"/>
  <c r="D152" i="2"/>
  <c r="C152" i="2"/>
  <c r="AJ152" i="2"/>
  <c r="E151" i="2"/>
  <c r="D151" i="2"/>
  <c r="C151" i="2"/>
  <c r="E150" i="2"/>
  <c r="D150" i="2"/>
  <c r="C150" i="2"/>
  <c r="AI150" i="2"/>
  <c r="E149" i="2"/>
  <c r="D149" i="2"/>
  <c r="C149" i="2"/>
  <c r="AJ149" i="2"/>
  <c r="E148" i="2"/>
  <c r="D148" i="2"/>
  <c r="C148" i="2"/>
  <c r="E147" i="2"/>
  <c r="D147" i="2"/>
  <c r="C147" i="2"/>
  <c r="AI147" i="2"/>
  <c r="E146" i="2"/>
  <c r="D146" i="2"/>
  <c r="C146" i="2"/>
  <c r="AJ146" i="2"/>
  <c r="E145" i="2"/>
  <c r="D145" i="2"/>
  <c r="C145" i="2"/>
  <c r="E144" i="2"/>
  <c r="D144" i="2"/>
  <c r="C144" i="2"/>
  <c r="AJ144" i="2"/>
  <c r="E143" i="2"/>
  <c r="D143" i="2"/>
  <c r="C143" i="2"/>
  <c r="E142" i="2"/>
  <c r="D142" i="2"/>
  <c r="C142" i="2"/>
  <c r="E141" i="2"/>
  <c r="D141" i="2"/>
  <c r="C141" i="2"/>
  <c r="E140" i="2"/>
  <c r="D140" i="2"/>
  <c r="C140" i="2"/>
  <c r="E139" i="2"/>
  <c r="D139" i="2"/>
  <c r="C139" i="2"/>
  <c r="AI139" i="2"/>
  <c r="E138" i="2"/>
  <c r="D138" i="2"/>
  <c r="C138" i="2"/>
  <c r="AJ138" i="2"/>
  <c r="E137" i="2"/>
  <c r="D137" i="2"/>
  <c r="H137" i="2" s="1"/>
  <c r="C137" i="2"/>
  <c r="E136" i="2"/>
  <c r="D136" i="2"/>
  <c r="C136" i="2"/>
  <c r="AJ136" i="2"/>
  <c r="E135" i="2"/>
  <c r="D135" i="2"/>
  <c r="C135" i="2"/>
  <c r="E134" i="2"/>
  <c r="D134" i="2"/>
  <c r="C134" i="2"/>
  <c r="AI134" i="2"/>
  <c r="E133" i="2"/>
  <c r="D133" i="2"/>
  <c r="C133" i="2"/>
  <c r="E132" i="2"/>
  <c r="D132" i="2"/>
  <c r="C132" i="2"/>
  <c r="E131" i="2"/>
  <c r="D131" i="2"/>
  <c r="C131" i="2"/>
  <c r="AI131" i="2"/>
  <c r="E130" i="2"/>
  <c r="D130" i="2"/>
  <c r="C130" i="2"/>
  <c r="AJ130" i="2"/>
  <c r="E129" i="2"/>
  <c r="D129" i="2"/>
  <c r="C129" i="2"/>
  <c r="E128" i="2"/>
  <c r="D128" i="2"/>
  <c r="C128" i="2"/>
  <c r="AJ128" i="2"/>
  <c r="E127" i="2"/>
  <c r="D127" i="2"/>
  <c r="C127" i="2"/>
  <c r="E126" i="2"/>
  <c r="D126" i="2"/>
  <c r="C126" i="2"/>
  <c r="AI126" i="2"/>
  <c r="E125" i="2"/>
  <c r="D125" i="2"/>
  <c r="C125" i="2"/>
  <c r="E124" i="2"/>
  <c r="D124" i="2"/>
  <c r="C124" i="2"/>
  <c r="E123" i="2"/>
  <c r="D123" i="2"/>
  <c r="C123" i="2"/>
  <c r="AI123" i="2"/>
  <c r="E122" i="2"/>
  <c r="D122" i="2"/>
  <c r="C122" i="2"/>
  <c r="E121" i="2"/>
  <c r="D121" i="2"/>
  <c r="C121" i="2"/>
  <c r="E120" i="2"/>
  <c r="D120" i="2"/>
  <c r="C120" i="2"/>
  <c r="AJ120" i="2"/>
  <c r="E119" i="2"/>
  <c r="D119" i="2"/>
  <c r="C119" i="2"/>
  <c r="AI119" i="2"/>
  <c r="E118" i="2"/>
  <c r="D118" i="2"/>
  <c r="C118" i="2"/>
  <c r="AJ118" i="2"/>
  <c r="E117" i="2"/>
  <c r="D117" i="2"/>
  <c r="C117" i="2"/>
  <c r="E116" i="2"/>
  <c r="D116" i="2"/>
  <c r="C116" i="2"/>
  <c r="E115" i="2"/>
  <c r="D115" i="2"/>
  <c r="C115" i="2"/>
  <c r="AI115" i="2"/>
  <c r="E114" i="2"/>
  <c r="D114" i="2"/>
  <c r="C114" i="2"/>
  <c r="AJ114" i="2"/>
  <c r="E113" i="2"/>
  <c r="D113" i="2"/>
  <c r="C113" i="2"/>
  <c r="E112" i="2"/>
  <c r="D112" i="2"/>
  <c r="C112" i="2"/>
  <c r="AJ112" i="2"/>
  <c r="E111" i="2"/>
  <c r="D111" i="2"/>
  <c r="C111" i="2"/>
  <c r="AI111" i="2"/>
  <c r="E110" i="2"/>
  <c r="D110" i="2"/>
  <c r="C110" i="2"/>
  <c r="AJ110" i="2"/>
  <c r="E109" i="2"/>
  <c r="D109" i="2"/>
  <c r="C109" i="2"/>
  <c r="AJ109" i="2"/>
  <c r="E108" i="2"/>
  <c r="D108" i="2"/>
  <c r="C108" i="2"/>
  <c r="E107" i="2"/>
  <c r="D107" i="2"/>
  <c r="H107" i="2" s="1"/>
  <c r="C107" i="2"/>
  <c r="AI107" i="2"/>
  <c r="E106" i="2"/>
  <c r="D106" i="2"/>
  <c r="C106" i="2"/>
  <c r="E105" i="2"/>
  <c r="D105" i="2"/>
  <c r="C105" i="2"/>
  <c r="E104" i="2"/>
  <c r="D104" i="2"/>
  <c r="C104" i="2"/>
  <c r="AJ104" i="2"/>
  <c r="E103" i="2"/>
  <c r="D103" i="2"/>
  <c r="C103" i="2"/>
  <c r="AI103" i="2"/>
  <c r="E102" i="2"/>
  <c r="D102" i="2"/>
  <c r="C102" i="2"/>
  <c r="AJ102" i="2"/>
  <c r="E101" i="2"/>
  <c r="D101" i="2"/>
  <c r="C101" i="2"/>
  <c r="AJ101" i="2"/>
  <c r="E100" i="2"/>
  <c r="D100" i="2"/>
  <c r="C100" i="2"/>
  <c r="E99" i="2"/>
  <c r="D99" i="2"/>
  <c r="C99" i="2"/>
  <c r="AI99" i="2"/>
  <c r="E98" i="2"/>
  <c r="D98" i="2"/>
  <c r="C98" i="2"/>
  <c r="AJ98" i="2"/>
  <c r="E97" i="2"/>
  <c r="D97" i="2"/>
  <c r="C97" i="2"/>
  <c r="E96" i="2"/>
  <c r="D96" i="2"/>
  <c r="C96" i="2"/>
  <c r="AJ96" i="2"/>
  <c r="E95" i="2"/>
  <c r="D95" i="2"/>
  <c r="C95" i="2"/>
  <c r="AI95" i="2"/>
  <c r="E94" i="2"/>
  <c r="D94" i="2"/>
  <c r="C94" i="2"/>
  <c r="AJ94" i="2"/>
  <c r="E93" i="2"/>
  <c r="D93" i="2"/>
  <c r="C93" i="2"/>
  <c r="E92" i="2"/>
  <c r="D92" i="2"/>
  <c r="C92" i="2"/>
  <c r="E91" i="2"/>
  <c r="D91" i="2"/>
  <c r="C91" i="2"/>
  <c r="AI91" i="2"/>
  <c r="E90" i="2"/>
  <c r="D90" i="2"/>
  <c r="C90" i="2"/>
  <c r="E89" i="2"/>
  <c r="D89" i="2"/>
  <c r="H90" i="2" s="1"/>
  <c r="C89" i="2"/>
  <c r="AJ89" i="2"/>
  <c r="E88" i="2"/>
  <c r="D88" i="2"/>
  <c r="C88" i="2"/>
  <c r="E87" i="2"/>
  <c r="D87" i="2"/>
  <c r="C87" i="2"/>
  <c r="AI87" i="2"/>
  <c r="E86" i="2"/>
  <c r="D86" i="2"/>
  <c r="C86" i="2"/>
  <c r="AJ86" i="2"/>
  <c r="E85" i="2"/>
  <c r="D85" i="2"/>
  <c r="C85" i="2"/>
  <c r="E84" i="2"/>
  <c r="D84" i="2"/>
  <c r="C84" i="2"/>
  <c r="AJ84" i="2"/>
  <c r="E83" i="2"/>
  <c r="D83" i="2"/>
  <c r="C83" i="2"/>
  <c r="AI83" i="2"/>
  <c r="E82" i="2"/>
  <c r="D82" i="2"/>
  <c r="C82" i="2"/>
  <c r="AJ82" i="2"/>
  <c r="E81" i="2"/>
  <c r="D81" i="2"/>
  <c r="C81" i="2"/>
  <c r="E80" i="2"/>
  <c r="D80" i="2"/>
  <c r="C80" i="2"/>
  <c r="E79" i="2"/>
  <c r="D79" i="2"/>
  <c r="C79" i="2"/>
  <c r="AI79" i="2"/>
  <c r="E78" i="2"/>
  <c r="D78" i="2"/>
  <c r="C78" i="2"/>
  <c r="AJ78" i="2"/>
  <c r="E77" i="2"/>
  <c r="D77" i="2"/>
  <c r="C77" i="2"/>
  <c r="E76" i="2"/>
  <c r="D76" i="2"/>
  <c r="C76" i="2"/>
  <c r="AJ76" i="2"/>
  <c r="E75" i="2"/>
  <c r="D75" i="2"/>
  <c r="C75" i="2"/>
  <c r="AI75" i="2"/>
  <c r="E74" i="2"/>
  <c r="D74" i="2"/>
  <c r="C74" i="2"/>
  <c r="E73" i="2"/>
  <c r="D73" i="2"/>
  <c r="C73" i="2"/>
  <c r="E72" i="2"/>
  <c r="D72" i="2"/>
  <c r="C72" i="2"/>
  <c r="E71" i="2"/>
  <c r="D71" i="2"/>
  <c r="C71" i="2"/>
  <c r="AI71" i="2"/>
  <c r="E70" i="2"/>
  <c r="D70" i="2"/>
  <c r="C70" i="2"/>
  <c r="E69" i="2"/>
  <c r="D69" i="2"/>
  <c r="C69" i="2"/>
  <c r="AJ69" i="2"/>
  <c r="E68" i="2"/>
  <c r="D68" i="2"/>
  <c r="C68" i="2"/>
  <c r="E67" i="2"/>
  <c r="D67" i="2"/>
  <c r="H68" i="2" s="1"/>
  <c r="C67" i="2"/>
  <c r="E66" i="2"/>
  <c r="D66" i="2"/>
  <c r="C66" i="2"/>
  <c r="E65" i="2"/>
  <c r="D65" i="2"/>
  <c r="C65" i="2"/>
  <c r="AJ65" i="2"/>
  <c r="E64" i="2"/>
  <c r="D64" i="2"/>
  <c r="C64" i="2"/>
  <c r="AI64" i="2"/>
  <c r="E63" i="2"/>
  <c r="D63" i="2"/>
  <c r="C63" i="2"/>
  <c r="AI63" i="2"/>
  <c r="E62" i="2"/>
  <c r="D62" i="2"/>
  <c r="C62" i="2"/>
  <c r="E61" i="2"/>
  <c r="D61" i="2"/>
  <c r="C61" i="2"/>
  <c r="E60" i="2"/>
  <c r="D60" i="2"/>
  <c r="C60" i="2"/>
  <c r="E59" i="2"/>
  <c r="D59" i="2"/>
  <c r="C59" i="2"/>
  <c r="AJ59" i="2"/>
  <c r="E58" i="2"/>
  <c r="D58" i="2"/>
  <c r="C58" i="2"/>
  <c r="E57" i="2"/>
  <c r="D57" i="2"/>
  <c r="C57" i="2"/>
  <c r="AI57" i="2"/>
  <c r="E56" i="2"/>
  <c r="D56" i="2"/>
  <c r="C56" i="2"/>
  <c r="E55" i="2"/>
  <c r="D55" i="2"/>
  <c r="C55" i="2"/>
  <c r="E54" i="2"/>
  <c r="D54" i="2"/>
  <c r="C54" i="2"/>
  <c r="E53" i="2"/>
  <c r="D53" i="2"/>
  <c r="C53" i="2"/>
  <c r="AI53" i="2"/>
  <c r="E52" i="2"/>
  <c r="D52" i="2"/>
  <c r="C52" i="2"/>
  <c r="AI52" i="2"/>
  <c r="E51" i="2"/>
  <c r="D51" i="2"/>
  <c r="C51" i="2"/>
  <c r="AI51" i="2"/>
  <c r="E50" i="2"/>
  <c r="D50" i="2"/>
  <c r="C50" i="2"/>
  <c r="E49" i="2"/>
  <c r="D49" i="2"/>
  <c r="C49" i="2"/>
  <c r="AI49" i="2"/>
  <c r="E48" i="2"/>
  <c r="D48" i="2"/>
  <c r="C48" i="2"/>
  <c r="AI48" i="2"/>
  <c r="E47" i="2"/>
  <c r="D47" i="2"/>
  <c r="C47" i="2"/>
  <c r="AI47" i="2"/>
  <c r="E46" i="2"/>
  <c r="D46" i="2"/>
  <c r="C46" i="2"/>
  <c r="E45" i="2"/>
  <c r="D45" i="2"/>
  <c r="C45" i="2"/>
  <c r="AJ45" i="2"/>
  <c r="E44" i="2"/>
  <c r="D44" i="2"/>
  <c r="C44" i="2"/>
  <c r="AI44" i="2"/>
  <c r="S43" i="2"/>
  <c r="M43" i="2"/>
  <c r="X43" i="2" s="1"/>
  <c r="AC43" i="2" s="1"/>
  <c r="L43" i="2"/>
  <c r="W43" i="2" s="1"/>
  <c r="AB43" i="2" s="1"/>
  <c r="K43" i="2"/>
  <c r="V43" i="2" s="1"/>
  <c r="AA43" i="2" s="1"/>
  <c r="E43" i="2"/>
  <c r="D43" i="2"/>
  <c r="C43" i="2"/>
  <c r="O19" i="2"/>
  <c r="P19" i="2" s="1"/>
  <c r="K6" i="2"/>
  <c r="K5" i="2"/>
  <c r="G1619" i="1"/>
  <c r="L1620" i="1"/>
  <c r="J1620" i="1"/>
  <c r="G1631" i="1"/>
  <c r="K1628" i="1"/>
  <c r="G1622" i="1"/>
  <c r="J1625" i="1"/>
  <c r="H1630" i="1"/>
  <c r="H1628" i="1"/>
  <c r="G1629" i="1"/>
  <c r="L1621" i="1"/>
  <c r="G1620" i="1"/>
  <c r="H1631" i="1"/>
  <c r="J1623" i="1"/>
  <c r="J1629" i="1"/>
  <c r="K1631" i="1"/>
  <c r="L1619" i="1"/>
  <c r="J1630" i="1"/>
  <c r="H1620" i="1"/>
  <c r="G1623" i="1"/>
  <c r="H1624" i="1"/>
  <c r="K1622" i="1"/>
  <c r="L1624" i="1"/>
  <c r="K1625" i="1"/>
  <c r="H1621" i="1"/>
  <c r="G1621" i="1"/>
  <c r="L1631" i="1"/>
  <c r="J1631" i="1"/>
  <c r="J1624" i="1"/>
  <c r="H1619" i="1"/>
  <c r="L1622" i="1"/>
  <c r="G1626" i="1"/>
  <c r="K1619" i="1"/>
  <c r="K1626" i="1"/>
  <c r="J1622" i="1"/>
  <c r="H1625" i="1"/>
  <c r="L1627" i="1"/>
  <c r="L1625" i="1"/>
  <c r="K1620" i="1"/>
  <c r="G1628" i="1"/>
  <c r="J1627" i="1"/>
  <c r="H1622" i="1"/>
  <c r="K1630" i="1"/>
  <c r="L1623" i="1"/>
  <c r="H1629" i="1"/>
  <c r="K1627" i="1"/>
  <c r="G1627" i="1"/>
  <c r="H1623" i="1"/>
  <c r="K1621" i="1"/>
  <c r="L1628" i="1"/>
  <c r="K1623" i="1"/>
  <c r="G1624" i="1"/>
  <c r="G1625" i="1"/>
  <c r="J1621" i="1"/>
  <c r="H1627" i="1"/>
  <c r="J1628" i="1"/>
  <c r="K1624" i="1"/>
  <c r="J1619" i="1"/>
  <c r="G1630" i="1"/>
  <c r="H1626" i="1"/>
  <c r="L1626" i="1"/>
  <c r="J1626" i="1"/>
  <c r="L1630" i="1"/>
  <c r="L1629" i="1"/>
  <c r="K1629" i="1"/>
  <c r="G950" i="2" l="1"/>
  <c r="G926" i="2"/>
  <c r="G935" i="2"/>
  <c r="G1207" i="2"/>
  <c r="G173" i="2"/>
  <c r="G1209" i="2"/>
  <c r="H793" i="2"/>
  <c r="G1575" i="2"/>
  <c r="H599" i="2"/>
  <c r="H813" i="2"/>
  <c r="H825" i="2"/>
  <c r="G1239" i="2"/>
  <c r="H753" i="2"/>
  <c r="G650" i="2"/>
  <c r="G1327" i="2"/>
  <c r="G1181" i="2"/>
  <c r="G1233" i="2"/>
  <c r="H993" i="2"/>
  <c r="H1001" i="2"/>
  <c r="H1015" i="2"/>
  <c r="H1028" i="2"/>
  <c r="H1103" i="2"/>
  <c r="H1143" i="2"/>
  <c r="H1178" i="2"/>
  <c r="H1195" i="2"/>
  <c r="H1233" i="2"/>
  <c r="H1263" i="2"/>
  <c r="H1275" i="2"/>
  <c r="H1287" i="2"/>
  <c r="H1310" i="2"/>
  <c r="H1319" i="2"/>
  <c r="H1321" i="2"/>
  <c r="H1428" i="2"/>
  <c r="H1522" i="2"/>
  <c r="H1559" i="2"/>
  <c r="H1582" i="2"/>
  <c r="H1623" i="2"/>
  <c r="G631" i="2"/>
  <c r="AK93" i="2"/>
  <c r="AM93" i="2" s="1"/>
  <c r="AK97" i="2"/>
  <c r="AK105" i="2"/>
  <c r="AM105" i="2" s="1"/>
  <c r="AK113" i="2"/>
  <c r="AK125" i="2"/>
  <c r="AK127" i="2"/>
  <c r="AM127" i="2" s="1"/>
  <c r="Y129" i="2"/>
  <c r="AK133" i="2"/>
  <c r="P137" i="2"/>
  <c r="AK167" i="2"/>
  <c r="Y169" i="2"/>
  <c r="AK173" i="2"/>
  <c r="P175" i="2"/>
  <c r="P177" i="2"/>
  <c r="AK181" i="2"/>
  <c r="AM181" i="2" s="1"/>
  <c r="AK183" i="2"/>
  <c r="AK189" i="2"/>
  <c r="AM189" i="2" s="1"/>
  <c r="AK191" i="2"/>
  <c r="AK251" i="2"/>
  <c r="AM251" i="2" s="1"/>
  <c r="P265" i="2"/>
  <c r="AK267" i="2"/>
  <c r="AK271" i="2"/>
  <c r="AM271" i="2" s="1"/>
  <c r="P275" i="2"/>
  <c r="AK291" i="2"/>
  <c r="AK297" i="2"/>
  <c r="AM297" i="2" s="1"/>
  <c r="AK303" i="2"/>
  <c r="AK311" i="2"/>
  <c r="AM311" i="2" s="1"/>
  <c r="AK319" i="2"/>
  <c r="P345" i="2"/>
  <c r="P361" i="2"/>
  <c r="P369" i="2"/>
  <c r="P377" i="2"/>
  <c r="P385" i="2"/>
  <c r="P467" i="2"/>
  <c r="Y469" i="2"/>
  <c r="P481" i="2"/>
  <c r="P491" i="2"/>
  <c r="AK497" i="2"/>
  <c r="P499" i="2"/>
  <c r="P515" i="2"/>
  <c r="P523" i="2"/>
  <c r="P547" i="2"/>
  <c r="P555" i="2"/>
  <c r="P563" i="2"/>
  <c r="AK569" i="2"/>
  <c r="AK1143" i="2"/>
  <c r="Q1159" i="2"/>
  <c r="AK1211" i="2"/>
  <c r="P1213" i="2"/>
  <c r="AK1220" i="2"/>
  <c r="Q1223" i="2"/>
  <c r="AK1235" i="2"/>
  <c r="AK1247" i="2"/>
  <c r="Q1275" i="2"/>
  <c r="AK1307" i="2"/>
  <c r="AM1307" i="2" s="1"/>
  <c r="Q1331" i="2"/>
  <c r="Q1416" i="2"/>
  <c r="Q1495" i="2"/>
  <c r="Y1497" i="2"/>
  <c r="AK1499" i="2"/>
  <c r="AK1507" i="2"/>
  <c r="AK1535" i="2"/>
  <c r="AM1535" i="2" s="1"/>
  <c r="Q1553" i="2"/>
  <c r="AK1557" i="2"/>
  <c r="AK1561" i="2"/>
  <c r="AM1561" i="2" s="1"/>
  <c r="AK1563" i="2"/>
  <c r="AM1563" i="2" s="1"/>
  <c r="AK1565" i="2"/>
  <c r="AM1565" i="2" s="1"/>
  <c r="P1625" i="2"/>
  <c r="Y1644" i="2"/>
  <c r="AK1645" i="2"/>
  <c r="AM1645" i="2" s="1"/>
  <c r="AK1647" i="2"/>
  <c r="AM1647" i="2" s="1"/>
  <c r="P1653" i="2"/>
  <c r="AK1655" i="2"/>
  <c r="AM1655" i="2" s="1"/>
  <c r="G1157" i="2"/>
  <c r="G1569" i="2"/>
  <c r="I715" i="2"/>
  <c r="I747" i="2"/>
  <c r="I858" i="2"/>
  <c r="I898" i="2"/>
  <c r="I1003" i="2"/>
  <c r="I1116" i="2"/>
  <c r="I1126" i="2"/>
  <c r="I1191" i="2"/>
  <c r="I1210" i="2"/>
  <c r="I1308" i="2"/>
  <c r="AK588" i="2"/>
  <c r="AM588" i="2" s="1"/>
  <c r="AK604" i="2"/>
  <c r="AK608" i="2"/>
  <c r="AM608" i="2" s="1"/>
  <c r="AK616" i="2"/>
  <c r="AK620" i="2"/>
  <c r="AM620" i="2" s="1"/>
  <c r="AK630" i="2"/>
  <c r="AK636" i="2"/>
  <c r="AK644" i="2"/>
  <c r="AM644" i="2" s="1"/>
  <c r="AK660" i="2"/>
  <c r="AM660" i="2" s="1"/>
  <c r="AK662" i="2"/>
  <c r="Y664" i="2"/>
  <c r="AK668" i="2"/>
  <c r="P670" i="2"/>
  <c r="AK680" i="2"/>
  <c r="AM680" i="2" s="1"/>
  <c r="AK684" i="2"/>
  <c r="AK692" i="2"/>
  <c r="AM692" i="2" s="1"/>
  <c r="AK694" i="2"/>
  <c r="AM694" i="2" s="1"/>
  <c r="AK696" i="2"/>
  <c r="AK720" i="2"/>
  <c r="AM720" i="2" s="1"/>
  <c r="P754" i="2"/>
  <c r="AK784" i="2"/>
  <c r="AM784" i="2" s="1"/>
  <c r="AK792" i="2"/>
  <c r="AM792" i="2" s="1"/>
  <c r="AK808" i="2"/>
  <c r="AK824" i="2"/>
  <c r="AM824" i="2" s="1"/>
  <c r="AK840" i="2"/>
  <c r="AM840" i="2" s="1"/>
  <c r="AK844" i="2"/>
  <c r="P861" i="2"/>
  <c r="AK876" i="2"/>
  <c r="AK890" i="2"/>
  <c r="AM890" i="2" s="1"/>
  <c r="AK900" i="2"/>
  <c r="AM900" i="2" s="1"/>
  <c r="AK940" i="2"/>
  <c r="P984" i="2"/>
  <c r="P992" i="2"/>
  <c r="P1000" i="2"/>
  <c r="P1008" i="2"/>
  <c r="Q1080" i="2"/>
  <c r="P1102" i="2"/>
  <c r="AK1116" i="2"/>
  <c r="AM1116" i="2" s="1"/>
  <c r="Q1118" i="2"/>
  <c r="AK1120" i="2"/>
  <c r="AM1120" i="2" s="1"/>
  <c r="Q1126" i="2"/>
  <c r="I665" i="2"/>
  <c r="I855" i="2"/>
  <c r="I859" i="2"/>
  <c r="I887" i="2"/>
  <c r="I927" i="2"/>
  <c r="I1064" i="2"/>
  <c r="I1124" i="2"/>
  <c r="I1211" i="2"/>
  <c r="G129" i="2"/>
  <c r="G131" i="2"/>
  <c r="G153" i="2"/>
  <c r="G251" i="2"/>
  <c r="G271" i="2"/>
  <c r="G279" i="2"/>
  <c r="G287" i="2"/>
  <c r="G363" i="2"/>
  <c r="G410" i="2"/>
  <c r="G444" i="2"/>
  <c r="G467" i="2"/>
  <c r="G500" i="2"/>
  <c r="G507" i="2"/>
  <c r="G525" i="2"/>
  <c r="G554" i="2"/>
  <c r="G584" i="2"/>
  <c r="G617" i="2"/>
  <c r="G1423" i="2"/>
  <c r="G1606" i="2"/>
  <c r="G1610" i="2"/>
  <c r="G1634" i="2"/>
  <c r="H97" i="2"/>
  <c r="H121" i="2"/>
  <c r="H209" i="2"/>
  <c r="H234" i="2"/>
  <c r="H297" i="2"/>
  <c r="H350" i="2"/>
  <c r="H416" i="2"/>
  <c r="H441" i="2"/>
  <c r="H479" i="2"/>
  <c r="H1214" i="2"/>
  <c r="H1258" i="2"/>
  <c r="H1311" i="2"/>
  <c r="H1342" i="2"/>
  <c r="H1508" i="2"/>
  <c r="H1652" i="2"/>
  <c r="H1654" i="2"/>
  <c r="AK402" i="2"/>
  <c r="AM402" i="2" s="1"/>
  <c r="Q412" i="2"/>
  <c r="AK418" i="2"/>
  <c r="AM418" i="2" s="1"/>
  <c r="AK426" i="2"/>
  <c r="AK440" i="2"/>
  <c r="AM440" i="2" s="1"/>
  <c r="Y448" i="2"/>
  <c r="AK452" i="2"/>
  <c r="AM452" i="2" s="1"/>
  <c r="Q454" i="2"/>
  <c r="P498" i="2"/>
  <c r="AK504" i="2"/>
  <c r="AK512" i="2"/>
  <c r="AM512" i="2" s="1"/>
  <c r="AK532" i="2"/>
  <c r="AK540" i="2"/>
  <c r="AM540" i="2" s="1"/>
  <c r="Q550" i="2"/>
  <c r="AK556" i="2"/>
  <c r="AM556" i="2" s="1"/>
  <c r="Q558" i="2"/>
  <c r="AK564" i="2"/>
  <c r="P623" i="2"/>
  <c r="I625" i="2"/>
  <c r="I809" i="2"/>
  <c r="I975" i="2"/>
  <c r="H1137" i="2"/>
  <c r="G70" i="2"/>
  <c r="H188" i="2"/>
  <c r="H210" i="2"/>
  <c r="H216" i="2"/>
  <c r="H406" i="2"/>
  <c r="H590" i="2"/>
  <c r="H623" i="2"/>
  <c r="G747" i="2"/>
  <c r="G799" i="2"/>
  <c r="G856" i="2"/>
  <c r="G956" i="2"/>
  <c r="G1018" i="2"/>
  <c r="G1086" i="2"/>
  <c r="G1097" i="2"/>
  <c r="P43" i="2"/>
  <c r="I124" i="2"/>
  <c r="I142" i="2"/>
  <c r="I156" i="2"/>
  <c r="I207" i="2"/>
  <c r="I215" i="2"/>
  <c r="I240" i="2"/>
  <c r="I274" i="2"/>
  <c r="I281" i="2"/>
  <c r="I286" i="2"/>
  <c r="I288" i="2"/>
  <c r="I296" i="2"/>
  <c r="I298" i="2"/>
  <c r="I394" i="2"/>
  <c r="I402" i="2"/>
  <c r="I540" i="2"/>
  <c r="I542" i="2"/>
  <c r="I580" i="2"/>
  <c r="I592" i="2"/>
  <c r="I602" i="2"/>
  <c r="I604" i="2"/>
  <c r="H706" i="2"/>
  <c r="Q579" i="2"/>
  <c r="G1612" i="2"/>
  <c r="G341" i="2"/>
  <c r="G426" i="2"/>
  <c r="G427" i="2"/>
  <c r="G482" i="2"/>
  <c r="G487" i="2"/>
  <c r="G514" i="2"/>
  <c r="AK747" i="2"/>
  <c r="AM747" i="2" s="1"/>
  <c r="AK751" i="2"/>
  <c r="AK755" i="2"/>
  <c r="AM755" i="2" s="1"/>
  <c r="AK771" i="2"/>
  <c r="AK773" i="2"/>
  <c r="AM773" i="2" s="1"/>
  <c r="AK783" i="2"/>
  <c r="AM783" i="2" s="1"/>
  <c r="AK807" i="2"/>
  <c r="AK811" i="2"/>
  <c r="AK815" i="2"/>
  <c r="AM815" i="2" s="1"/>
  <c r="AK887" i="2"/>
  <c r="Y907" i="2"/>
  <c r="AK921" i="2"/>
  <c r="AK927" i="2"/>
  <c r="AM927" i="2" s="1"/>
  <c r="AK953" i="2"/>
  <c r="AM953" i="2" s="1"/>
  <c r="AK955" i="2"/>
  <c r="AK963" i="2"/>
  <c r="AK967" i="2"/>
  <c r="AM967" i="2" s="1"/>
  <c r="AK971" i="2"/>
  <c r="P973" i="2"/>
  <c r="AK975" i="2"/>
  <c r="Q977" i="2"/>
  <c r="AK1031" i="2"/>
  <c r="AM1031" i="2" s="1"/>
  <c r="P1037" i="2"/>
  <c r="P1043" i="2"/>
  <c r="P1045" i="2"/>
  <c r="P1061" i="2"/>
  <c r="AJ1130" i="2"/>
  <c r="I1168" i="2"/>
  <c r="I1174" i="2"/>
  <c r="I1200" i="2"/>
  <c r="I1249" i="2"/>
  <c r="I1369" i="2"/>
  <c r="I1370" i="2"/>
  <c r="I1394" i="2"/>
  <c r="I1410" i="2"/>
  <c r="H1442" i="2"/>
  <c r="H1451" i="2"/>
  <c r="H1458" i="2"/>
  <c r="H1490" i="2"/>
  <c r="P393" i="2"/>
  <c r="Y395" i="2"/>
  <c r="I1117" i="2"/>
  <c r="H1265" i="2"/>
  <c r="H1317" i="2"/>
  <c r="G1495" i="2"/>
  <c r="H71" i="2"/>
  <c r="G479" i="2"/>
  <c r="G493" i="2"/>
  <c r="G517" i="2"/>
  <c r="G794" i="2"/>
  <c r="G820" i="2"/>
  <c r="I1141" i="2"/>
  <c r="I1151" i="2"/>
  <c r="I1315" i="2"/>
  <c r="H1437" i="2"/>
  <c r="I71" i="2"/>
  <c r="I89" i="2"/>
  <c r="I159" i="2"/>
  <c r="H169" i="2"/>
  <c r="H183" i="2"/>
  <c r="H251" i="2"/>
  <c r="H284" i="2"/>
  <c r="H289" i="2"/>
  <c r="H374" i="2"/>
  <c r="H381" i="2"/>
  <c r="H431" i="2"/>
  <c r="H439" i="2"/>
  <c r="H442" i="2"/>
  <c r="H457" i="2"/>
  <c r="H471" i="2"/>
  <c r="H487" i="2"/>
  <c r="H495" i="2"/>
  <c r="H514" i="2"/>
  <c r="H527" i="2"/>
  <c r="H529" i="2"/>
  <c r="H535" i="2"/>
  <c r="AK585" i="2"/>
  <c r="AM585" i="2" s="1"/>
  <c r="I652" i="2"/>
  <c r="I654" i="2"/>
  <c r="I658" i="2"/>
  <c r="I706" i="2"/>
  <c r="I732" i="2"/>
  <c r="H770" i="2"/>
  <c r="H778" i="2"/>
  <c r="H780" i="2"/>
  <c r="H945" i="2"/>
  <c r="H946" i="2"/>
  <c r="H950" i="2"/>
  <c r="H962" i="2"/>
  <c r="H1052" i="2"/>
  <c r="H1068" i="2"/>
  <c r="Q1134" i="2"/>
  <c r="AK1136" i="2"/>
  <c r="AM1136" i="2" s="1"/>
  <c r="AK1144" i="2"/>
  <c r="AK1148" i="2"/>
  <c r="AK1162" i="2"/>
  <c r="AM1162" i="2" s="1"/>
  <c r="P1230" i="2"/>
  <c r="AK1280" i="2"/>
  <c r="AK1288" i="2"/>
  <c r="AM1288" i="2" s="1"/>
  <c r="AK1330" i="2"/>
  <c r="AK1342" i="2"/>
  <c r="AM1342" i="2" s="1"/>
  <c r="Q1344" i="2"/>
  <c r="Q1354" i="2"/>
  <c r="Q1370" i="2"/>
  <c r="AK1376" i="2"/>
  <c r="AM1376" i="2" s="1"/>
  <c r="Q1394" i="2"/>
  <c r="Q1396" i="2"/>
  <c r="Q1402" i="2"/>
  <c r="Q1404" i="2"/>
  <c r="I1488" i="2"/>
  <c r="I1521" i="2"/>
  <c r="I1567" i="2"/>
  <c r="I1611" i="2"/>
  <c r="I1639" i="2"/>
  <c r="I1643" i="2"/>
  <c r="AK65" i="2"/>
  <c r="AK68" i="2"/>
  <c r="AM68" i="2" s="1"/>
  <c r="AK72" i="2"/>
  <c r="AM72" i="2" s="1"/>
  <c r="AK92" i="2"/>
  <c r="AM92" i="2" s="1"/>
  <c r="AK100" i="2"/>
  <c r="AK116" i="2"/>
  <c r="AM116" i="2" s="1"/>
  <c r="P156" i="2"/>
  <c r="I174" i="2"/>
  <c r="I182" i="2"/>
  <c r="I199" i="2"/>
  <c r="I224" i="2"/>
  <c r="I225" i="2"/>
  <c r="I231" i="2"/>
  <c r="I318" i="2"/>
  <c r="I363" i="2"/>
  <c r="I370" i="2"/>
  <c r="I373" i="2"/>
  <c r="I378" i="2"/>
  <c r="I380" i="2"/>
  <c r="I429" i="2"/>
  <c r="I471" i="2"/>
  <c r="I487" i="2"/>
  <c r="I556" i="2"/>
  <c r="H577" i="2"/>
  <c r="G602" i="2"/>
  <c r="G610" i="2"/>
  <c r="G616" i="2"/>
  <c r="AK633" i="2"/>
  <c r="AK641" i="2"/>
  <c r="AM641" i="2" s="1"/>
  <c r="P709" i="2"/>
  <c r="AK717" i="2"/>
  <c r="AK719" i="2"/>
  <c r="AM719" i="2" s="1"/>
  <c r="AK725" i="2"/>
  <c r="AK733" i="2"/>
  <c r="AM733" i="2" s="1"/>
  <c r="AK735" i="2"/>
  <c r="AM735" i="2" s="1"/>
  <c r="AK739" i="2"/>
  <c r="AK741" i="2"/>
  <c r="AM741" i="2" s="1"/>
  <c r="AJ742" i="2"/>
  <c r="I890" i="2"/>
  <c r="I930" i="2"/>
  <c r="I942" i="2"/>
  <c r="I967" i="2"/>
  <c r="I1025" i="2"/>
  <c r="I1030" i="2"/>
  <c r="I1033" i="2"/>
  <c r="I1050" i="2"/>
  <c r="I1090" i="2"/>
  <c r="I1102" i="2"/>
  <c r="H1119" i="2"/>
  <c r="G1190" i="2"/>
  <c r="G1307" i="2"/>
  <c r="G1368" i="2"/>
  <c r="G1372" i="2"/>
  <c r="G1386" i="2"/>
  <c r="G1392" i="2"/>
  <c r="G1394" i="2"/>
  <c r="AK1422" i="2"/>
  <c r="AM1422" i="2" s="1"/>
  <c r="AK1430" i="2"/>
  <c r="Y1472" i="2"/>
  <c r="AK1580" i="2"/>
  <c r="AK1626" i="2"/>
  <c r="AM1626" i="2" s="1"/>
  <c r="Y1628" i="2"/>
  <c r="P1642" i="2"/>
  <c r="G58" i="2"/>
  <c r="G98" i="2"/>
  <c r="Q338" i="2"/>
  <c r="Q462" i="2"/>
  <c r="I579" i="2"/>
  <c r="H1250" i="2"/>
  <c r="H1390" i="2"/>
  <c r="G1608" i="2"/>
  <c r="G1642" i="2"/>
  <c r="H50" i="2"/>
  <c r="H82" i="2"/>
  <c r="G186" i="2"/>
  <c r="G891" i="2"/>
  <c r="H1532" i="2"/>
  <c r="AK85" i="2"/>
  <c r="AM85" i="2" s="1"/>
  <c r="P153" i="2"/>
  <c r="H218" i="2"/>
  <c r="I55" i="2"/>
  <c r="AK205" i="2"/>
  <c r="AM205" i="2" s="1"/>
  <c r="AK207" i="2"/>
  <c r="AM207" i="2" s="1"/>
  <c r="AK215" i="2"/>
  <c r="P217" i="2"/>
  <c r="AK225" i="2"/>
  <c r="AK231" i="2"/>
  <c r="AK233" i="2"/>
  <c r="AK235" i="2"/>
  <c r="AK239" i="2"/>
  <c r="AM239" i="2" s="1"/>
  <c r="AI872" i="2"/>
  <c r="AJ872" i="2"/>
  <c r="P83" i="2"/>
  <c r="G207" i="2"/>
  <c r="P122" i="2"/>
  <c r="I185" i="2"/>
  <c r="H341" i="2"/>
  <c r="P1302" i="2"/>
  <c r="G155" i="2"/>
  <c r="AI1482" i="2"/>
  <c r="AJ1482" i="2"/>
  <c r="I84" i="2"/>
  <c r="I150" i="2"/>
  <c r="H250" i="2"/>
  <c r="H268" i="2"/>
  <c r="H298" i="2"/>
  <c r="G318" i="2"/>
  <c r="AK370" i="2"/>
  <c r="AM370" i="2" s="1"/>
  <c r="AK378" i="2"/>
  <c r="AM378" i="2" s="1"/>
  <c r="AK382" i="2"/>
  <c r="AK390" i="2"/>
  <c r="H455" i="2"/>
  <c r="G532" i="2"/>
  <c r="G540" i="2"/>
  <c r="G541" i="2"/>
  <c r="Y804" i="2"/>
  <c r="AK812" i="2"/>
  <c r="AM812" i="2" s="1"/>
  <c r="P954" i="2"/>
  <c r="H1129" i="2"/>
  <c r="G1189" i="2"/>
  <c r="I1326" i="2"/>
  <c r="Y1462" i="2"/>
  <c r="AK1463" i="2"/>
  <c r="AM1463" i="2" s="1"/>
  <c r="H1523" i="2"/>
  <c r="H346" i="2"/>
  <c r="G412" i="2"/>
  <c r="G416" i="2"/>
  <c r="Y478" i="2"/>
  <c r="AI481" i="2"/>
  <c r="I519" i="2"/>
  <c r="I660" i="2"/>
  <c r="H786" i="2"/>
  <c r="H822" i="2"/>
  <c r="G1078" i="2"/>
  <c r="H1251" i="2"/>
  <c r="Y1337" i="2"/>
  <c r="I1404" i="2"/>
  <c r="I1416" i="2"/>
  <c r="H1454" i="2"/>
  <c r="P1494" i="2"/>
  <c r="AK1500" i="2"/>
  <c r="Q1514" i="2"/>
  <c r="Q1518" i="2"/>
  <c r="Q1522" i="2"/>
  <c r="Q1530" i="2"/>
  <c r="Q1534" i="2"/>
  <c r="AK1554" i="2"/>
  <c r="AM1554" i="2" s="1"/>
  <c r="AK1558" i="2"/>
  <c r="G261" i="2"/>
  <c r="G301" i="2"/>
  <c r="G468" i="2"/>
  <c r="AK488" i="2"/>
  <c r="AM488" i="2" s="1"/>
  <c r="AK492" i="2"/>
  <c r="Y494" i="2"/>
  <c r="Y568" i="2"/>
  <c r="P569" i="2"/>
  <c r="P647" i="2"/>
  <c r="G874" i="2"/>
  <c r="AI921" i="2"/>
  <c r="G1114" i="2"/>
  <c r="I1299" i="2"/>
  <c r="G1520" i="2"/>
  <c r="G1526" i="2"/>
  <c r="G1554" i="2"/>
  <c r="G1566" i="2"/>
  <c r="G1614" i="2"/>
  <c r="AJ1643" i="2"/>
  <c r="H1645" i="2"/>
  <c r="AJ400" i="2"/>
  <c r="I404" i="2"/>
  <c r="I426" i="2"/>
  <c r="I428" i="2"/>
  <c r="I436" i="2"/>
  <c r="G564" i="2"/>
  <c r="AK570" i="2"/>
  <c r="H880" i="2"/>
  <c r="H882" i="2"/>
  <c r="G888" i="2"/>
  <c r="G906" i="2"/>
  <c r="G908" i="2"/>
  <c r="I959" i="2"/>
  <c r="I1094" i="2"/>
  <c r="G1138" i="2"/>
  <c r="G1180" i="2"/>
  <c r="AK1244" i="2"/>
  <c r="Y1266" i="2"/>
  <c r="I1313" i="2"/>
  <c r="AK1643" i="2"/>
  <c r="AM1643" i="2" s="1"/>
  <c r="I247" i="2"/>
  <c r="I263" i="2"/>
  <c r="H320" i="2"/>
  <c r="H321" i="2"/>
  <c r="H333" i="2"/>
  <c r="G345" i="2"/>
  <c r="G352" i="2"/>
  <c r="G369" i="2"/>
  <c r="Y435" i="2"/>
  <c r="AK439" i="2"/>
  <c r="AM439" i="2" s="1"/>
  <c r="AK441" i="2"/>
  <c r="P443" i="2"/>
  <c r="I450" i="2"/>
  <c r="I452" i="2"/>
  <c r="I460" i="2"/>
  <c r="I462" i="2"/>
  <c r="I466" i="2"/>
  <c r="H546" i="2"/>
  <c r="H551" i="2"/>
  <c r="I620" i="2"/>
  <c r="H627" i="2"/>
  <c r="H631" i="2"/>
  <c r="H647" i="2"/>
  <c r="H655" i="2"/>
  <c r="H661" i="2"/>
  <c r="H687" i="2"/>
  <c r="H728" i="2"/>
  <c r="G753" i="2"/>
  <c r="G757" i="2"/>
  <c r="G769" i="2"/>
  <c r="G777" i="2"/>
  <c r="G780" i="2"/>
  <c r="G781" i="2"/>
  <c r="G785" i="2"/>
  <c r="G813" i="2"/>
  <c r="G861" i="2"/>
  <c r="P863" i="2"/>
  <c r="AK871" i="2"/>
  <c r="AM871" i="2" s="1"/>
  <c r="H892" i="2"/>
  <c r="H898" i="2"/>
  <c r="H901" i="2"/>
  <c r="H902" i="2"/>
  <c r="H914" i="2"/>
  <c r="H916" i="2"/>
  <c r="G931" i="2"/>
  <c r="AK964" i="2"/>
  <c r="AM964" i="2" s="1"/>
  <c r="G1000" i="2"/>
  <c r="G1013" i="2"/>
  <c r="G1016" i="2"/>
  <c r="G1024" i="2"/>
  <c r="G1062" i="2"/>
  <c r="G1063" i="2"/>
  <c r="H1144" i="2"/>
  <c r="H1158" i="2"/>
  <c r="H1193" i="2"/>
  <c r="G1215" i="2"/>
  <c r="G1250" i="2"/>
  <c r="G1267" i="2"/>
  <c r="G1297" i="2"/>
  <c r="AK1310" i="2"/>
  <c r="AM1310" i="2" s="1"/>
  <c r="AK1320" i="2"/>
  <c r="Y1326" i="2"/>
  <c r="I1345" i="2"/>
  <c r="I1373" i="2"/>
  <c r="H1383" i="2"/>
  <c r="H1399" i="2"/>
  <c r="Q1467" i="2"/>
  <c r="Y1469" i="2"/>
  <c r="AK1481" i="2"/>
  <c r="I1484" i="2"/>
  <c r="I1486" i="2"/>
  <c r="I1527" i="2"/>
  <c r="I1530" i="2"/>
  <c r="I1535" i="2"/>
  <c r="I1543" i="2"/>
  <c r="I1602" i="2"/>
  <c r="I1628" i="2"/>
  <c r="I1632" i="2"/>
  <c r="H1638" i="2"/>
  <c r="H1640" i="2"/>
  <c r="AK307" i="2"/>
  <c r="AM307" i="2" s="1"/>
  <c r="H383" i="2"/>
  <c r="G442" i="2"/>
  <c r="P459" i="2"/>
  <c r="I500" i="2"/>
  <c r="G578" i="2"/>
  <c r="I695" i="2"/>
  <c r="H767" i="2"/>
  <c r="G871" i="2"/>
  <c r="H922" i="2"/>
  <c r="H1043" i="2"/>
  <c r="G1107" i="2"/>
  <c r="H1236" i="2"/>
  <c r="H1246" i="2"/>
  <c r="G1312" i="2"/>
  <c r="G1314" i="2"/>
  <c r="G1318" i="2"/>
  <c r="P1381" i="2"/>
  <c r="G246" i="2"/>
  <c r="G294" i="2"/>
  <c r="I371" i="2"/>
  <c r="H405" i="2"/>
  <c r="H437" i="2"/>
  <c r="G586" i="2"/>
  <c r="AK700" i="2"/>
  <c r="AM700" i="2" s="1"/>
  <c r="AK704" i="2"/>
  <c r="AM704" i="2" s="1"/>
  <c r="AK728" i="2"/>
  <c r="I779" i="2"/>
  <c r="I783" i="2"/>
  <c r="I795" i="2"/>
  <c r="I811" i="2"/>
  <c r="H867" i="2"/>
  <c r="AK991" i="2"/>
  <c r="H1077" i="2"/>
  <c r="H1095" i="2"/>
  <c r="H1097" i="2"/>
  <c r="H1109" i="2"/>
  <c r="G1527" i="2"/>
  <c r="G1539" i="2"/>
  <c r="I50" i="2"/>
  <c r="G762" i="2"/>
  <c r="Q1072" i="2"/>
  <c r="Y1072" i="2"/>
  <c r="I62" i="2"/>
  <c r="I70" i="2"/>
  <c r="H80" i="2"/>
  <c r="G86" i="2"/>
  <c r="AK279" i="2"/>
  <c r="AM279" i="2" s="1"/>
  <c r="AJ279" i="2"/>
  <c r="AK1112" i="2"/>
  <c r="AM1112" i="2" s="1"/>
  <c r="P1112" i="2"/>
  <c r="AI848" i="2"/>
  <c r="AJ848" i="2"/>
  <c r="G49" i="2"/>
  <c r="I76" i="2"/>
  <c r="H94" i="2"/>
  <c r="H98" i="2"/>
  <c r="P103" i="2"/>
  <c r="AI912" i="2"/>
  <c r="P911" i="2"/>
  <c r="G69" i="2"/>
  <c r="G73" i="2"/>
  <c r="AK81" i="2"/>
  <c r="AM81" i="2" s="1"/>
  <c r="I92" i="2"/>
  <c r="P106" i="2"/>
  <c r="AK108" i="2"/>
  <c r="AM108" i="2" s="1"/>
  <c r="G729" i="2"/>
  <c r="AK765" i="2"/>
  <c r="AM765" i="2" s="1"/>
  <c r="AI765" i="2"/>
  <c r="AK823" i="2"/>
  <c r="AM823" i="2" s="1"/>
  <c r="AJ823" i="2"/>
  <c r="AI1023" i="2"/>
  <c r="AJ1023" i="2"/>
  <c r="AI1237" i="2"/>
  <c r="AK1237" i="2"/>
  <c r="AM1237" i="2" s="1"/>
  <c r="AJ1428" i="2"/>
  <c r="AK1428" i="2"/>
  <c r="I45" i="2"/>
  <c r="I49" i="2"/>
  <c r="I51" i="2"/>
  <c r="H57" i="2"/>
  <c r="P98" i="2"/>
  <c r="H102" i="2"/>
  <c r="AJ962" i="2"/>
  <c r="AK962" i="2"/>
  <c r="AJ798" i="2"/>
  <c r="P798" i="2"/>
  <c r="H53" i="2"/>
  <c r="AK53" i="2"/>
  <c r="AM53" i="2" s="1"/>
  <c r="I63" i="2"/>
  <c r="I69" i="2"/>
  <c r="H79" i="2"/>
  <c r="H81" i="2"/>
  <c r="G93" i="2"/>
  <c r="G178" i="2"/>
  <c r="AK930" i="2"/>
  <c r="AK931" i="2"/>
  <c r="AM931" i="2" s="1"/>
  <c r="H51" i="2"/>
  <c r="G61" i="2"/>
  <c r="G65" i="2"/>
  <c r="G50" i="2"/>
  <c r="AJ75" i="2"/>
  <c r="AJ893" i="2"/>
  <c r="AK893" i="2"/>
  <c r="P893" i="2"/>
  <c r="I144" i="2"/>
  <c r="I146" i="2"/>
  <c r="G164" i="2"/>
  <c r="P167" i="2"/>
  <c r="H175" i="2"/>
  <c r="H177" i="2"/>
  <c r="I188" i="2"/>
  <c r="I196" i="2"/>
  <c r="I204" i="2"/>
  <c r="H226" i="2"/>
  <c r="G244" i="2"/>
  <c r="H255" i="2"/>
  <c r="H325" i="2"/>
  <c r="H327" i="2"/>
  <c r="AK334" i="2"/>
  <c r="AM334" i="2" s="1"/>
  <c r="Y346" i="2"/>
  <c r="Q348" i="2"/>
  <c r="Q354" i="2"/>
  <c r="G393" i="2"/>
  <c r="G428" i="2"/>
  <c r="I437" i="2"/>
  <c r="H466" i="2"/>
  <c r="G477" i="2"/>
  <c r="I495" i="2"/>
  <c r="I503" i="2"/>
  <c r="H552" i="2"/>
  <c r="P582" i="2"/>
  <c r="G594" i="2"/>
  <c r="I667" i="2"/>
  <c r="H697" i="2"/>
  <c r="G732" i="2"/>
  <c r="AI733" i="2"/>
  <c r="P744" i="2"/>
  <c r="H759" i="2"/>
  <c r="P774" i="2"/>
  <c r="I790" i="2"/>
  <c r="H815" i="2"/>
  <c r="G819" i="2"/>
  <c r="G823" i="2"/>
  <c r="P830" i="2"/>
  <c r="I834" i="2"/>
  <c r="I836" i="2"/>
  <c r="I838" i="2"/>
  <c r="I840" i="2"/>
  <c r="G848" i="2"/>
  <c r="I894" i="2"/>
  <c r="I896" i="2"/>
  <c r="H927" i="2"/>
  <c r="I952" i="2"/>
  <c r="H969" i="2"/>
  <c r="I1048" i="2"/>
  <c r="P1075" i="2"/>
  <c r="I1079" i="2"/>
  <c r="I1101" i="2"/>
  <c r="H135" i="2"/>
  <c r="H160" i="2"/>
  <c r="H162" i="2"/>
  <c r="AJ171" i="2"/>
  <c r="AI218" i="2"/>
  <c r="H279" i="2"/>
  <c r="I302" i="2"/>
  <c r="AK321" i="2"/>
  <c r="AM321" i="2" s="1"/>
  <c r="I331" i="2"/>
  <c r="AK336" i="2"/>
  <c r="AM336" i="2" s="1"/>
  <c r="G370" i="2"/>
  <c r="G376" i="2"/>
  <c r="G378" i="2"/>
  <c r="G380" i="2"/>
  <c r="I387" i="2"/>
  <c r="P409" i="2"/>
  <c r="AJ416" i="2"/>
  <c r="I420" i="2"/>
  <c r="H422" i="2"/>
  <c r="H424" i="2"/>
  <c r="G453" i="2"/>
  <c r="P458" i="2"/>
  <c r="I470" i="2"/>
  <c r="G490" i="2"/>
  <c r="I511" i="2"/>
  <c r="I513" i="2"/>
  <c r="G570" i="2"/>
  <c r="AJ586" i="2"/>
  <c r="H598" i="2"/>
  <c r="H604" i="2"/>
  <c r="P679" i="2"/>
  <c r="I707" i="2"/>
  <c r="AI726" i="2"/>
  <c r="AK745" i="2"/>
  <c r="AM745" i="2" s="1"/>
  <c r="AJ842" i="2"/>
  <c r="I863" i="2"/>
  <c r="I865" i="2"/>
  <c r="AI876" i="2"/>
  <c r="I891" i="2"/>
  <c r="AJ904" i="2"/>
  <c r="I908" i="2"/>
  <c r="I910" i="2"/>
  <c r="H920" i="2"/>
  <c r="I925" i="2"/>
  <c r="H929" i="2"/>
  <c r="H931" i="2"/>
  <c r="AK1007" i="2"/>
  <c r="AM1007" i="2" s="1"/>
  <c r="P1103" i="2"/>
  <c r="AK1341" i="2"/>
  <c r="AK1340" i="2"/>
  <c r="AM1340" i="2" s="1"/>
  <c r="AI1341" i="2"/>
  <c r="AJ1512" i="2"/>
  <c r="AI1512" i="2"/>
  <c r="AK1572" i="2"/>
  <c r="P1572" i="2"/>
  <c r="I125" i="2"/>
  <c r="I131" i="2"/>
  <c r="G143" i="2"/>
  <c r="H166" i="2"/>
  <c r="AK241" i="2"/>
  <c r="H281" i="2"/>
  <c r="AK306" i="2"/>
  <c r="H366" i="2"/>
  <c r="H382" i="2"/>
  <c r="G384" i="2"/>
  <c r="P391" i="2"/>
  <c r="I478" i="2"/>
  <c r="H482" i="2"/>
  <c r="H490" i="2"/>
  <c r="H492" i="2"/>
  <c r="I568" i="2"/>
  <c r="G572" i="2"/>
  <c r="H646" i="2"/>
  <c r="H721" i="2"/>
  <c r="G791" i="2"/>
  <c r="AK795" i="2"/>
  <c r="I796" i="2"/>
  <c r="P818" i="2"/>
  <c r="G833" i="2"/>
  <c r="G835" i="2"/>
  <c r="G839" i="2"/>
  <c r="G841" i="2"/>
  <c r="H873" i="2"/>
  <c r="I878" i="2"/>
  <c r="H884" i="2"/>
  <c r="H886" i="2"/>
  <c r="AK892" i="2"/>
  <c r="AM892" i="2" s="1"/>
  <c r="G897" i="2"/>
  <c r="G901" i="2"/>
  <c r="I918" i="2"/>
  <c r="AK923" i="2"/>
  <c r="AM923" i="2" s="1"/>
  <c r="H937" i="2"/>
  <c r="H943" i="2"/>
  <c r="G984" i="2"/>
  <c r="AJ984" i="2"/>
  <c r="I986" i="2"/>
  <c r="P1016" i="2"/>
  <c r="I1108" i="2"/>
  <c r="I1218" i="2"/>
  <c r="I1217" i="2"/>
  <c r="AK159" i="2"/>
  <c r="G172" i="2"/>
  <c r="G177" i="2"/>
  <c r="P180" i="2"/>
  <c r="H195" i="2"/>
  <c r="G233" i="2"/>
  <c r="G237" i="2"/>
  <c r="G253" i="2"/>
  <c r="Y278" i="2"/>
  <c r="I295" i="2"/>
  <c r="G305" i="2"/>
  <c r="G331" i="2"/>
  <c r="G332" i="2"/>
  <c r="AI333" i="2"/>
  <c r="H335" i="2"/>
  <c r="I362" i="2"/>
  <c r="I372" i="2"/>
  <c r="H407" i="2"/>
  <c r="H413" i="2"/>
  <c r="H415" i="2"/>
  <c r="H430" i="2"/>
  <c r="P473" i="2"/>
  <c r="P475" i="2"/>
  <c r="I484" i="2"/>
  <c r="I490" i="2"/>
  <c r="I494" i="2"/>
  <c r="H502" i="2"/>
  <c r="G512" i="2"/>
  <c r="I521" i="2"/>
  <c r="H543" i="2"/>
  <c r="G551" i="2"/>
  <c r="Y597" i="2"/>
  <c r="AK601" i="2"/>
  <c r="AM601" i="2" s="1"/>
  <c r="AK617" i="2"/>
  <c r="I627" i="2"/>
  <c r="I634" i="2"/>
  <c r="I644" i="2"/>
  <c r="H670" i="2"/>
  <c r="H678" i="2"/>
  <c r="G694" i="2"/>
  <c r="G712" i="2"/>
  <c r="I717" i="2"/>
  <c r="I719" i="2"/>
  <c r="I721" i="2"/>
  <c r="I723" i="2"/>
  <c r="H734" i="2"/>
  <c r="AK736" i="2"/>
  <c r="AM736" i="2" s="1"/>
  <c r="H745" i="2"/>
  <c r="I802" i="2"/>
  <c r="I806" i="2"/>
  <c r="H810" i="2"/>
  <c r="I827" i="2"/>
  <c r="H841" i="2"/>
  <c r="H858" i="2"/>
  <c r="H860" i="2"/>
  <c r="H890" i="2"/>
  <c r="H895" i="2"/>
  <c r="H903" i="2"/>
  <c r="G911" i="2"/>
  <c r="Y919" i="2"/>
  <c r="I922" i="2"/>
  <c r="I935" i="2"/>
  <c r="H964" i="2"/>
  <c r="I973" i="2"/>
  <c r="H981" i="2"/>
  <c r="H983" i="2"/>
  <c r="H1004" i="2"/>
  <c r="H1051" i="2"/>
  <c r="H1059" i="2"/>
  <c r="H1061" i="2"/>
  <c r="H1096" i="2"/>
  <c r="G1106" i="2"/>
  <c r="H1116" i="2"/>
  <c r="AI1210" i="2"/>
  <c r="AJ1210" i="2"/>
  <c r="AJ1441" i="2"/>
  <c r="P1440" i="2"/>
  <c r="AJ1449" i="2"/>
  <c r="AI1449" i="2"/>
  <c r="H118" i="2"/>
  <c r="H122" i="2"/>
  <c r="G132" i="2"/>
  <c r="H155" i="2"/>
  <c r="G184" i="2"/>
  <c r="AJ187" i="2"/>
  <c r="H227" i="2"/>
  <c r="H231" i="2"/>
  <c r="H241" i="2"/>
  <c r="H258" i="2"/>
  <c r="H260" i="2"/>
  <c r="G262" i="2"/>
  <c r="G276" i="2"/>
  <c r="Y315" i="2"/>
  <c r="I320" i="2"/>
  <c r="P382" i="2"/>
  <c r="H388" i="2"/>
  <c r="H390" i="2"/>
  <c r="P405" i="2"/>
  <c r="H440" i="2"/>
  <c r="Y456" i="2"/>
  <c r="P457" i="2"/>
  <c r="I502" i="2"/>
  <c r="G516" i="2"/>
  <c r="G593" i="2"/>
  <c r="I678" i="2"/>
  <c r="H690" i="2"/>
  <c r="H710" i="2"/>
  <c r="AI725" i="2"/>
  <c r="H758" i="2"/>
  <c r="H760" i="2"/>
  <c r="G764" i="2"/>
  <c r="I831" i="2"/>
  <c r="AJ856" i="2"/>
  <c r="H864" i="2"/>
  <c r="G872" i="2"/>
  <c r="AJ888" i="2"/>
  <c r="I903" i="2"/>
  <c r="H905" i="2"/>
  <c r="H926" i="2"/>
  <c r="G928" i="2"/>
  <c r="I951" i="2"/>
  <c r="AJ992" i="2"/>
  <c r="I994" i="2"/>
  <c r="P1024" i="2"/>
  <c r="P1032" i="2"/>
  <c r="Q1040" i="2"/>
  <c r="G1067" i="2"/>
  <c r="AK1075" i="2"/>
  <c r="I1080" i="2"/>
  <c r="H1106" i="2"/>
  <c r="AJ1109" i="2"/>
  <c r="AJ1114" i="2"/>
  <c r="I151" i="2"/>
  <c r="I153" i="2"/>
  <c r="I157" i="2"/>
  <c r="P204" i="2"/>
  <c r="H243" i="2"/>
  <c r="H245" i="2"/>
  <c r="H266" i="2"/>
  <c r="G284" i="2"/>
  <c r="G292" i="2"/>
  <c r="I303" i="2"/>
  <c r="I322" i="2"/>
  <c r="I326" i="2"/>
  <c r="I330" i="2"/>
  <c r="I332" i="2"/>
  <c r="AK384" i="2"/>
  <c r="H398" i="2"/>
  <c r="H447" i="2"/>
  <c r="G450" i="2"/>
  <c r="G454" i="2"/>
  <c r="H473" i="2"/>
  <c r="G530" i="2"/>
  <c r="Y542" i="2"/>
  <c r="P543" i="2"/>
  <c r="H567" i="2"/>
  <c r="H569" i="2"/>
  <c r="G582" i="2"/>
  <c r="G637" i="2"/>
  <c r="G647" i="2"/>
  <c r="AK649" i="2"/>
  <c r="AM649" i="2" s="1"/>
  <c r="AK657" i="2"/>
  <c r="I692" i="2"/>
  <c r="G718" i="2"/>
  <c r="AI734" i="2"/>
  <c r="AI745" i="2"/>
  <c r="P751" i="2"/>
  <c r="I752" i="2"/>
  <c r="I758" i="2"/>
  <c r="I812" i="2"/>
  <c r="Y836" i="2"/>
  <c r="Y859" i="2"/>
  <c r="H879" i="2"/>
  <c r="G887" i="2"/>
  <c r="Y902" i="2"/>
  <c r="H913" i="2"/>
  <c r="AK922" i="2"/>
  <c r="AM922" i="2" s="1"/>
  <c r="I926" i="2"/>
  <c r="G932" i="2"/>
  <c r="AK948" i="2"/>
  <c r="AM948" i="2" s="1"/>
  <c r="I955" i="2"/>
  <c r="I970" i="2"/>
  <c r="AK983" i="2"/>
  <c r="AM983" i="2" s="1"/>
  <c r="H985" i="2"/>
  <c r="G1040" i="2"/>
  <c r="Y1056" i="2"/>
  <c r="P1077" i="2"/>
  <c r="Y1099" i="2"/>
  <c r="AJ1127" i="2"/>
  <c r="AI1127" i="2"/>
  <c r="AK117" i="2"/>
  <c r="AM117" i="2" s="1"/>
  <c r="G146" i="2"/>
  <c r="G150" i="2"/>
  <c r="G196" i="2"/>
  <c r="G205" i="2"/>
  <c r="Y222" i="2"/>
  <c r="AI241" i="2"/>
  <c r="I262" i="2"/>
  <c r="I272" i="2"/>
  <c r="I278" i="2"/>
  <c r="H313" i="2"/>
  <c r="H334" i="2"/>
  <c r="G336" i="2"/>
  <c r="H343" i="2"/>
  <c r="H357" i="2"/>
  <c r="H375" i="2"/>
  <c r="G408" i="2"/>
  <c r="AI421" i="2"/>
  <c r="G433" i="2"/>
  <c r="AK464" i="2"/>
  <c r="I518" i="2"/>
  <c r="H522" i="2"/>
  <c r="G538" i="2"/>
  <c r="AK552" i="2"/>
  <c r="AM552" i="2" s="1"/>
  <c r="I591" i="2"/>
  <c r="I609" i="2"/>
  <c r="I611" i="2"/>
  <c r="H639" i="2"/>
  <c r="G657" i="2"/>
  <c r="G669" i="2"/>
  <c r="AK689" i="2"/>
  <c r="AK697" i="2"/>
  <c r="AM697" i="2" s="1"/>
  <c r="H716" i="2"/>
  <c r="H718" i="2"/>
  <c r="H744" i="2"/>
  <c r="AJ745" i="2"/>
  <c r="G749" i="2"/>
  <c r="G751" i="2"/>
  <c r="I764" i="2"/>
  <c r="H774" i="2"/>
  <c r="G788" i="2"/>
  <c r="H799" i="2"/>
  <c r="G809" i="2"/>
  <c r="AI818" i="2"/>
  <c r="H824" i="2"/>
  <c r="AJ845" i="2"/>
  <c r="H851" i="2"/>
  <c r="G876" i="2"/>
  <c r="P877" i="2"/>
  <c r="I881" i="2"/>
  <c r="H885" i="2"/>
  <c r="AJ892" i="2"/>
  <c r="G898" i="2"/>
  <c r="G900" i="2"/>
  <c r="H932" i="2"/>
  <c r="I961" i="2"/>
  <c r="P970" i="2"/>
  <c r="H972" i="2"/>
  <c r="G974" i="2"/>
  <c r="G997" i="2"/>
  <c r="G1001" i="2"/>
  <c r="AJ1016" i="2"/>
  <c r="I1018" i="2"/>
  <c r="H1038" i="2"/>
  <c r="G1054" i="2"/>
  <c r="G1058" i="2"/>
  <c r="G1089" i="2"/>
  <c r="G1092" i="2"/>
  <c r="G1098" i="2"/>
  <c r="G1099" i="2"/>
  <c r="AJ1106" i="2"/>
  <c r="H1108" i="2"/>
  <c r="AI1111" i="2"/>
  <c r="G1115" i="2"/>
  <c r="G1146" i="2"/>
  <c r="G1148" i="2"/>
  <c r="AK1154" i="2"/>
  <c r="AM1154" i="2" s="1"/>
  <c r="AJ1188" i="2"/>
  <c r="H1194" i="2"/>
  <c r="G1289" i="2"/>
  <c r="G1316" i="2"/>
  <c r="G1320" i="2"/>
  <c r="G1324" i="2"/>
  <c r="I1354" i="2"/>
  <c r="H1364" i="2"/>
  <c r="H1372" i="2"/>
  <c r="G1378" i="2"/>
  <c r="G1385" i="2"/>
  <c r="P1405" i="2"/>
  <c r="AK1417" i="2"/>
  <c r="G1424" i="2"/>
  <c r="P1431" i="2"/>
  <c r="I1435" i="2"/>
  <c r="I1437" i="2"/>
  <c r="P1450" i="2"/>
  <c r="G1462" i="2"/>
  <c r="H1481" i="2"/>
  <c r="H1498" i="2"/>
  <c r="H1500" i="2"/>
  <c r="P1521" i="2"/>
  <c r="H1535" i="2"/>
  <c r="I1560" i="2"/>
  <c r="H1566" i="2"/>
  <c r="AK1121" i="2"/>
  <c r="AM1121" i="2" s="1"/>
  <c r="H1127" i="2"/>
  <c r="I1132" i="2"/>
  <c r="AI1144" i="2"/>
  <c r="G1160" i="2"/>
  <c r="I1190" i="2"/>
  <c r="I1192" i="2"/>
  <c r="H1206" i="2"/>
  <c r="G1270" i="2"/>
  <c r="G1280" i="2"/>
  <c r="AK1289" i="2"/>
  <c r="AJ1308" i="2"/>
  <c r="H1312" i="2"/>
  <c r="I1335" i="2"/>
  <c r="AK1357" i="2"/>
  <c r="AM1357" i="2" s="1"/>
  <c r="I1398" i="2"/>
  <c r="I1402" i="2"/>
  <c r="AK1406" i="2"/>
  <c r="AM1406" i="2" s="1"/>
  <c r="H1415" i="2"/>
  <c r="I1481" i="2"/>
  <c r="AI1496" i="2"/>
  <c r="I1498" i="2"/>
  <c r="Y1560" i="2"/>
  <c r="H1568" i="2"/>
  <c r="AI1581" i="2"/>
  <c r="G1628" i="2"/>
  <c r="AK1631" i="2"/>
  <c r="P1633" i="2"/>
  <c r="H1121" i="2"/>
  <c r="H1136" i="2"/>
  <c r="H1154" i="2"/>
  <c r="H1162" i="2"/>
  <c r="G1174" i="2"/>
  <c r="H1216" i="2"/>
  <c r="G1226" i="2"/>
  <c r="I1267" i="2"/>
  <c r="H1272" i="2"/>
  <c r="I1301" i="2"/>
  <c r="AK1311" i="2"/>
  <c r="G1345" i="2"/>
  <c r="G1353" i="2"/>
  <c r="P1359" i="2"/>
  <c r="P1365" i="2"/>
  <c r="P1367" i="2"/>
  <c r="AK1374" i="2"/>
  <c r="I1380" i="2"/>
  <c r="AI1383" i="2"/>
  <c r="I1388" i="2"/>
  <c r="G1393" i="2"/>
  <c r="Y1407" i="2"/>
  <c r="I1424" i="2"/>
  <c r="I1426" i="2"/>
  <c r="G1435" i="2"/>
  <c r="G1436" i="2"/>
  <c r="I1447" i="2"/>
  <c r="AK1451" i="2"/>
  <c r="AM1451" i="2" s="1"/>
  <c r="I1460" i="2"/>
  <c r="I1462" i="2"/>
  <c r="I1572" i="2"/>
  <c r="H1574" i="2"/>
  <c r="G1578" i="2"/>
  <c r="I1613" i="2"/>
  <c r="I1623" i="2"/>
  <c r="H1625" i="2"/>
  <c r="G1632" i="2"/>
  <c r="G1648" i="2"/>
  <c r="I1655" i="2"/>
  <c r="I1118" i="2"/>
  <c r="G1122" i="2"/>
  <c r="AK1140" i="2"/>
  <c r="AM1140" i="2" s="1"/>
  <c r="AK1145" i="2"/>
  <c r="AM1145" i="2" s="1"/>
  <c r="I1152" i="2"/>
  <c r="I1158" i="2"/>
  <c r="I1166" i="2"/>
  <c r="H1169" i="2"/>
  <c r="H1170" i="2"/>
  <c r="H1177" i="2"/>
  <c r="I1183" i="2"/>
  <c r="G1196" i="2"/>
  <c r="G1197" i="2"/>
  <c r="I1215" i="2"/>
  <c r="H1221" i="2"/>
  <c r="H1226" i="2"/>
  <c r="H1230" i="2"/>
  <c r="H1239" i="2"/>
  <c r="I1268" i="2"/>
  <c r="I1272" i="2"/>
  <c r="I1278" i="2"/>
  <c r="I1282" i="2"/>
  <c r="I1285" i="2"/>
  <c r="I1286" i="2"/>
  <c r="H1296" i="2"/>
  <c r="G1309" i="2"/>
  <c r="G1311" i="2"/>
  <c r="G1338" i="2"/>
  <c r="G1359" i="2"/>
  <c r="G1361" i="2"/>
  <c r="I1387" i="2"/>
  <c r="I1389" i="2"/>
  <c r="H1393" i="2"/>
  <c r="G1395" i="2"/>
  <c r="G1397" i="2"/>
  <c r="G1399" i="2"/>
  <c r="G1401" i="2"/>
  <c r="G1403" i="2"/>
  <c r="H1406" i="2"/>
  <c r="Q1408" i="2"/>
  <c r="AK1412" i="2"/>
  <c r="AM1412" i="2" s="1"/>
  <c r="AK1425" i="2"/>
  <c r="AK1427" i="2"/>
  <c r="AM1427" i="2" s="1"/>
  <c r="I1430" i="2"/>
  <c r="AK1448" i="2"/>
  <c r="G1451" i="2"/>
  <c r="Y1459" i="2"/>
  <c r="I1466" i="2"/>
  <c r="H1474" i="2"/>
  <c r="AK1488" i="2"/>
  <c r="H1495" i="2"/>
  <c r="G1501" i="2"/>
  <c r="AK1511" i="2"/>
  <c r="AM1511" i="2" s="1"/>
  <c r="I1519" i="2"/>
  <c r="G1528" i="2"/>
  <c r="G1530" i="2"/>
  <c r="G1533" i="2"/>
  <c r="G1548" i="2"/>
  <c r="I1557" i="2"/>
  <c r="Q1569" i="2"/>
  <c r="Q1571" i="2"/>
  <c r="H1580" i="2"/>
  <c r="Y1606" i="2"/>
  <c r="AK1610" i="2"/>
  <c r="P1612" i="2"/>
  <c r="AK1618" i="2"/>
  <c r="G1639" i="2"/>
  <c r="H1648" i="2"/>
  <c r="P1120" i="2"/>
  <c r="G1140" i="2"/>
  <c r="I1170" i="2"/>
  <c r="I1228" i="2"/>
  <c r="I1241" i="2"/>
  <c r="Y1267" i="2"/>
  <c r="I1292" i="2"/>
  <c r="AJ1330" i="2"/>
  <c r="H1332" i="2"/>
  <c r="H1334" i="2"/>
  <c r="H1367" i="2"/>
  <c r="H1369" i="2"/>
  <c r="G1384" i="2"/>
  <c r="Y1388" i="2"/>
  <c r="H1397" i="2"/>
  <c r="G1414" i="2"/>
  <c r="P1417" i="2"/>
  <c r="H1419" i="2"/>
  <c r="H1421" i="2"/>
  <c r="Y1450" i="2"/>
  <c r="I1470" i="2"/>
  <c r="H1476" i="2"/>
  <c r="G1488" i="2"/>
  <c r="AJ1493" i="2"/>
  <c r="I1495" i="2"/>
  <c r="AI1559" i="2"/>
  <c r="G1619" i="2"/>
  <c r="G1620" i="2"/>
  <c r="I1629" i="2"/>
  <c r="H1140" i="2"/>
  <c r="H1145" i="2"/>
  <c r="G1188" i="2"/>
  <c r="G1273" i="2"/>
  <c r="G1281" i="2"/>
  <c r="G1283" i="2"/>
  <c r="H1302" i="2"/>
  <c r="I1309" i="2"/>
  <c r="Y1356" i="2"/>
  <c r="P1357" i="2"/>
  <c r="H1384" i="2"/>
  <c r="I1395" i="2"/>
  <c r="AJ1406" i="2"/>
  <c r="AI1417" i="2"/>
  <c r="H1425" i="2"/>
  <c r="AI1438" i="2"/>
  <c r="H1446" i="2"/>
  <c r="H1448" i="2"/>
  <c r="I1453" i="2"/>
  <c r="AJ1474" i="2"/>
  <c r="I1503" i="2"/>
  <c r="I1505" i="2"/>
  <c r="AK1524" i="2"/>
  <c r="AM1524" i="2" s="1"/>
  <c r="I1528" i="2"/>
  <c r="H1128" i="2"/>
  <c r="I1133" i="2"/>
  <c r="H1135" i="2"/>
  <c r="AJ1138" i="2"/>
  <c r="I1140" i="2"/>
  <c r="H1153" i="2"/>
  <c r="H1155" i="2"/>
  <c r="I1203" i="2"/>
  <c r="G1246" i="2"/>
  <c r="AJ1251" i="2"/>
  <c r="I1253" i="2"/>
  <c r="AI1300" i="2"/>
  <c r="H1465" i="2"/>
  <c r="H1467" i="2"/>
  <c r="G1523" i="2"/>
  <c r="AK1527" i="2"/>
  <c r="AM1527" i="2" s="1"/>
  <c r="AI1567" i="2"/>
  <c r="H1573" i="2"/>
  <c r="Y46" i="2"/>
  <c r="AJ47" i="2"/>
  <c r="H49" i="2"/>
  <c r="I52" i="2"/>
  <c r="G54" i="2"/>
  <c r="I57" i="2"/>
  <c r="G59" i="2"/>
  <c r="Y61" i="2"/>
  <c r="AI65" i="2"/>
  <c r="I67" i="2"/>
  <c r="G71" i="2"/>
  <c r="Y73" i="2"/>
  <c r="H76" i="2"/>
  <c r="G78" i="2"/>
  <c r="I79" i="2"/>
  <c r="G81" i="2"/>
  <c r="H84" i="2"/>
  <c r="H86" i="2"/>
  <c r="AK88" i="2"/>
  <c r="AM88" i="2" s="1"/>
  <c r="AK101" i="2"/>
  <c r="AM101" i="2" s="1"/>
  <c r="I102" i="2"/>
  <c r="H104" i="2"/>
  <c r="H106" i="2"/>
  <c r="H115" i="2"/>
  <c r="H117" i="2"/>
  <c r="AK121" i="2"/>
  <c r="H126" i="2"/>
  <c r="H129" i="2"/>
  <c r="H130" i="2"/>
  <c r="H132" i="2"/>
  <c r="AJ139" i="2"/>
  <c r="H143" i="2"/>
  <c r="H145" i="2"/>
  <c r="G148" i="2"/>
  <c r="G149" i="2"/>
  <c r="G156" i="2"/>
  <c r="AK165" i="2"/>
  <c r="I166" i="2"/>
  <c r="G171" i="2"/>
  <c r="P172" i="2"/>
  <c r="H181" i="2"/>
  <c r="I190" i="2"/>
  <c r="G198" i="2"/>
  <c r="AJ201" i="2"/>
  <c r="H207" i="2"/>
  <c r="H211" i="2"/>
  <c r="H217" i="2"/>
  <c r="P219" i="2"/>
  <c r="I222" i="2"/>
  <c r="G229" i="2"/>
  <c r="AJ237" i="2"/>
  <c r="I239" i="2"/>
  <c r="G245" i="2"/>
  <c r="AK249" i="2"/>
  <c r="AM249" i="2" s="1"/>
  <c r="G258" i="2"/>
  <c r="Y262" i="2"/>
  <c r="H267" i="2"/>
  <c r="G269" i="2"/>
  <c r="AK273" i="2"/>
  <c r="AM273" i="2" s="1"/>
  <c r="P273" i="2"/>
  <c r="Y324" i="2"/>
  <c r="G400" i="2"/>
  <c r="P539" i="2"/>
  <c r="AJ539" i="2"/>
  <c r="Q574" i="2"/>
  <c r="AI666" i="2"/>
  <c r="AJ666" i="2"/>
  <c r="AK789" i="2"/>
  <c r="AM789" i="2" s="1"/>
  <c r="AI789" i="2"/>
  <c r="AK52" i="2"/>
  <c r="AM52" i="2" s="1"/>
  <c r="H54" i="2"/>
  <c r="G56" i="2"/>
  <c r="G62" i="2"/>
  <c r="AJ79" i="2"/>
  <c r="G88" i="2"/>
  <c r="Y90" i="2"/>
  <c r="AJ91" i="2"/>
  <c r="I126" i="2"/>
  <c r="I132" i="2"/>
  <c r="I134" i="2"/>
  <c r="P140" i="2"/>
  <c r="Y142" i="2"/>
  <c r="H149" i="2"/>
  <c r="AK152" i="2"/>
  <c r="AM152" i="2" s="1"/>
  <c r="I161" i="2"/>
  <c r="AJ205" i="2"/>
  <c r="I213" i="2"/>
  <c r="I216" i="2"/>
  <c r="G230" i="2"/>
  <c r="G236" i="2"/>
  <c r="I339" i="2"/>
  <c r="I340" i="2"/>
  <c r="H351" i="2"/>
  <c r="H367" i="2"/>
  <c r="H379" i="2"/>
  <c r="I434" i="2"/>
  <c r="Y477" i="2"/>
  <c r="AJ477" i="2"/>
  <c r="H46" i="2"/>
  <c r="G48" i="2"/>
  <c r="AK49" i="2"/>
  <c r="I54" i="2"/>
  <c r="AJ57" i="2"/>
  <c r="I59" i="2"/>
  <c r="H61" i="2"/>
  <c r="I64" i="2"/>
  <c r="G66" i="2"/>
  <c r="G68" i="2"/>
  <c r="AK69" i="2"/>
  <c r="H74" i="2"/>
  <c r="AK77" i="2"/>
  <c r="AM77" i="2" s="1"/>
  <c r="AK80" i="2"/>
  <c r="AM80" i="2" s="1"/>
  <c r="G83" i="2"/>
  <c r="P86" i="2"/>
  <c r="AJ93" i="2"/>
  <c r="H99" i="2"/>
  <c r="H101" i="2"/>
  <c r="AJ117" i="2"/>
  <c r="AK135" i="2"/>
  <c r="I136" i="2"/>
  <c r="G140" i="2"/>
  <c r="AK154" i="2"/>
  <c r="AM154" i="2" s="1"/>
  <c r="G158" i="2"/>
  <c r="AI168" i="2"/>
  <c r="I170" i="2"/>
  <c r="G179" i="2"/>
  <c r="G189" i="2"/>
  <c r="I198" i="2"/>
  <c r="Y208" i="2"/>
  <c r="H219" i="2"/>
  <c r="G221" i="2"/>
  <c r="AK227" i="2"/>
  <c r="AM227" i="2" s="1"/>
  <c r="G238" i="2"/>
  <c r="H249" i="2"/>
  <c r="AK252" i="2"/>
  <c r="AM252" i="2" s="1"/>
  <c r="I254" i="2"/>
  <c r="H264" i="2"/>
  <c r="G266" i="2"/>
  <c r="I271" i="2"/>
  <c r="H273" i="2"/>
  <c r="AK295" i="2"/>
  <c r="AJ314" i="2"/>
  <c r="P314" i="2"/>
  <c r="P433" i="2"/>
  <c r="AI433" i="2"/>
  <c r="H438" i="2"/>
  <c r="AJ591" i="2"/>
  <c r="P591" i="2"/>
  <c r="AK44" i="2"/>
  <c r="AM44" i="2" s="1"/>
  <c r="G53" i="2"/>
  <c r="Y55" i="2"/>
  <c r="I56" i="2"/>
  <c r="AI59" i="2"/>
  <c r="AK64" i="2"/>
  <c r="AM64" i="2" s="1"/>
  <c r="H66" i="2"/>
  <c r="I73" i="2"/>
  <c r="H75" i="2"/>
  <c r="P78" i="2"/>
  <c r="P81" i="2"/>
  <c r="P108" i="2"/>
  <c r="H110" i="2"/>
  <c r="H112" i="2"/>
  <c r="H114" i="2"/>
  <c r="P119" i="2"/>
  <c r="H123" i="2"/>
  <c r="G135" i="2"/>
  <c r="I138" i="2"/>
  <c r="H140" i="2"/>
  <c r="P148" i="2"/>
  <c r="Y150" i="2"/>
  <c r="H151" i="2"/>
  <c r="H158" i="2"/>
  <c r="G161" i="2"/>
  <c r="G163" i="2"/>
  <c r="I163" i="2"/>
  <c r="I165" i="2"/>
  <c r="I172" i="2"/>
  <c r="G180" i="2"/>
  <c r="H191" i="2"/>
  <c r="G193" i="2"/>
  <c r="AK197" i="2"/>
  <c r="AK199" i="2"/>
  <c r="AM199" i="2" s="1"/>
  <c r="AK200" i="2"/>
  <c r="G212" i="2"/>
  <c r="G214" i="2"/>
  <c r="H223" i="2"/>
  <c r="H225" i="2"/>
  <c r="AK228" i="2"/>
  <c r="AM228" i="2" s="1"/>
  <c r="I230" i="2"/>
  <c r="I232" i="2"/>
  <c r="I236" i="2"/>
  <c r="I249" i="2"/>
  <c r="AK255" i="2"/>
  <c r="AM255" i="2" s="1"/>
  <c r="I264" i="2"/>
  <c r="AJ271" i="2"/>
  <c r="P299" i="2"/>
  <c r="AI352" i="2"/>
  <c r="AK352" i="2"/>
  <c r="AM352" i="2" s="1"/>
  <c r="AK358" i="2"/>
  <c r="P358" i="2"/>
  <c r="AI368" i="2"/>
  <c r="AK368" i="2"/>
  <c r="Q372" i="2"/>
  <c r="AK374" i="2"/>
  <c r="AM374" i="2" s="1"/>
  <c r="H414" i="2"/>
  <c r="I574" i="2"/>
  <c r="AJ51" i="2"/>
  <c r="AK56" i="2"/>
  <c r="AM56" i="2" s="1"/>
  <c r="Y60" i="2"/>
  <c r="H63" i="2"/>
  <c r="I66" i="2"/>
  <c r="H78" i="2"/>
  <c r="AJ81" i="2"/>
  <c r="P88" i="2"/>
  <c r="AK109" i="2"/>
  <c r="I110" i="2"/>
  <c r="G138" i="2"/>
  <c r="I140" i="2"/>
  <c r="H153" i="2"/>
  <c r="AK157" i="2"/>
  <c r="AM157" i="2" s="1"/>
  <c r="I158" i="2"/>
  <c r="AK219" i="2"/>
  <c r="AM219" i="2" s="1"/>
  <c r="I238" i="2"/>
  <c r="H242" i="2"/>
  <c r="G247" i="2"/>
  <c r="AK265" i="2"/>
  <c r="AM265" i="2" s="1"/>
  <c r="G268" i="2"/>
  <c r="G46" i="2"/>
  <c r="AK48" i="2"/>
  <c r="AM48" i="2" s="1"/>
  <c r="Y67" i="2"/>
  <c r="P114" i="2"/>
  <c r="G122" i="2"/>
  <c r="I180" i="2"/>
  <c r="P188" i="2"/>
  <c r="P191" i="2"/>
  <c r="H199" i="2"/>
  <c r="I208" i="2"/>
  <c r="H257" i="2"/>
  <c r="H259" i="2"/>
  <c r="AI266" i="2"/>
  <c r="G385" i="2"/>
  <c r="AJ414" i="2"/>
  <c r="AI554" i="2"/>
  <c r="AK554" i="2"/>
  <c r="AM554" i="2" s="1"/>
  <c r="H45" i="2"/>
  <c r="G57" i="2"/>
  <c r="I58" i="2"/>
  <c r="H60" i="2"/>
  <c r="H77" i="2"/>
  <c r="H87" i="2"/>
  <c r="G91" i="2"/>
  <c r="I94" i="2"/>
  <c r="H109" i="2"/>
  <c r="I118" i="2"/>
  <c r="G124" i="2"/>
  <c r="P135" i="2"/>
  <c r="G141" i="2"/>
  <c r="I148" i="2"/>
  <c r="H157" i="2"/>
  <c r="Y161" i="2"/>
  <c r="AK162" i="2"/>
  <c r="AM162" i="2" s="1"/>
  <c r="H164" i="2"/>
  <c r="G188" i="2"/>
  <c r="P196" i="2"/>
  <c r="AK217" i="2"/>
  <c r="AM217" i="2" s="1"/>
  <c r="H233" i="2"/>
  <c r="G239" i="2"/>
  <c r="AK242" i="2"/>
  <c r="AM242" i="2" s="1"/>
  <c r="I246" i="2"/>
  <c r="I255" i="2"/>
  <c r="H263" i="2"/>
  <c r="H265" i="2"/>
  <c r="P267" i="2"/>
  <c r="I270" i="2"/>
  <c r="H272" i="2"/>
  <c r="AI432" i="2"/>
  <c r="P432" i="2"/>
  <c r="AJ359" i="2"/>
  <c r="P359" i="2"/>
  <c r="AJ373" i="2"/>
  <c r="AI373" i="2"/>
  <c r="AI274" i="2"/>
  <c r="I285" i="2"/>
  <c r="H287" i="2"/>
  <c r="P290" i="2"/>
  <c r="H294" i="2"/>
  <c r="G296" i="2"/>
  <c r="I304" i="2"/>
  <c r="H306" i="2"/>
  <c r="AJ311" i="2"/>
  <c r="I313" i="2"/>
  <c r="G330" i="2"/>
  <c r="I346" i="2"/>
  <c r="I348" i="2"/>
  <c r="I355" i="2"/>
  <c r="I364" i="2"/>
  <c r="G368" i="2"/>
  <c r="H371" i="2"/>
  <c r="I381" i="2"/>
  <c r="H384" i="2"/>
  <c r="H391" i="2"/>
  <c r="I396" i="2"/>
  <c r="H400" i="2"/>
  <c r="G402" i="2"/>
  <c r="I411" i="2"/>
  <c r="I413" i="2"/>
  <c r="G418" i="2"/>
  <c r="H423" i="2"/>
  <c r="AK442" i="2"/>
  <c r="G452" i="2"/>
  <c r="Y461" i="2"/>
  <c r="G470" i="2"/>
  <c r="G485" i="2"/>
  <c r="AI488" i="2"/>
  <c r="G504" i="2"/>
  <c r="G508" i="2"/>
  <c r="Y510" i="2"/>
  <c r="AK514" i="2"/>
  <c r="AM514" i="2" s="1"/>
  <c r="H516" i="2"/>
  <c r="AJ523" i="2"/>
  <c r="I544" i="2"/>
  <c r="I550" i="2"/>
  <c r="I552" i="2"/>
  <c r="H559" i="2"/>
  <c r="G562" i="2"/>
  <c r="AK572" i="2"/>
  <c r="AM572" i="2" s="1"/>
  <c r="G576" i="2"/>
  <c r="G577" i="2"/>
  <c r="Y584" i="2"/>
  <c r="I587" i="2"/>
  <c r="I612" i="2"/>
  <c r="Y286" i="2"/>
  <c r="I287" i="2"/>
  <c r="I306" i="2"/>
  <c r="G308" i="2"/>
  <c r="P313" i="2"/>
  <c r="G338" i="2"/>
  <c r="H359" i="2"/>
  <c r="G361" i="2"/>
  <c r="H368" i="2"/>
  <c r="H373" i="2"/>
  <c r="Y380" i="2"/>
  <c r="G386" i="2"/>
  <c r="G388" i="2"/>
  <c r="G390" i="2"/>
  <c r="AI413" i="2"/>
  <c r="I423" i="2"/>
  <c r="H433" i="2"/>
  <c r="G435" i="2"/>
  <c r="G440" i="2"/>
  <c r="I446" i="2"/>
  <c r="I455" i="2"/>
  <c r="G461" i="2"/>
  <c r="I468" i="2"/>
  <c r="H470" i="2"/>
  <c r="H477" i="2"/>
  <c r="H480" i="2"/>
  <c r="G492" i="2"/>
  <c r="H506" i="2"/>
  <c r="I516" i="2"/>
  <c r="G520" i="2"/>
  <c r="I533" i="2"/>
  <c r="G556" i="2"/>
  <c r="I559" i="2"/>
  <c r="H561" i="2"/>
  <c r="H591" i="2"/>
  <c r="AJ615" i="2"/>
  <c r="AK615" i="2"/>
  <c r="AM615" i="2" s="1"/>
  <c r="AI913" i="2"/>
  <c r="P913" i="2"/>
  <c r="AK484" i="2"/>
  <c r="AM484" i="2" s="1"/>
  <c r="AK553" i="2"/>
  <c r="AM553" i="2" s="1"/>
  <c r="AK560" i="2"/>
  <c r="AK590" i="2"/>
  <c r="AM590" i="2" s="1"/>
  <c r="AJ885" i="2"/>
  <c r="P885" i="2"/>
  <c r="H275" i="2"/>
  <c r="H282" i="2"/>
  <c r="G288" i="2"/>
  <c r="H291" i="2"/>
  <c r="G293" i="2"/>
  <c r="AJ301" i="2"/>
  <c r="H305" i="2"/>
  <c r="I309" i="2"/>
  <c r="Y318" i="2"/>
  <c r="I319" i="2"/>
  <c r="I338" i="2"/>
  <c r="P341" i="2"/>
  <c r="H349" i="2"/>
  <c r="G372" i="2"/>
  <c r="I388" i="2"/>
  <c r="AK391" i="2"/>
  <c r="AM391" i="2" s="1"/>
  <c r="H397" i="2"/>
  <c r="H399" i="2"/>
  <c r="H408" i="2"/>
  <c r="H410" i="2"/>
  <c r="I415" i="2"/>
  <c r="G424" i="2"/>
  <c r="G425" i="2"/>
  <c r="H427" i="2"/>
  <c r="G432" i="2"/>
  <c r="P441" i="2"/>
  <c r="G445" i="2"/>
  <c r="P451" i="2"/>
  <c r="I461" i="2"/>
  <c r="G469" i="2"/>
  <c r="I472" i="2"/>
  <c r="G474" i="2"/>
  <c r="G484" i="2"/>
  <c r="Y486" i="2"/>
  <c r="I492" i="2"/>
  <c r="G494" i="2"/>
  <c r="H497" i="2"/>
  <c r="Y509" i="2"/>
  <c r="I510" i="2"/>
  <c r="H530" i="2"/>
  <c r="G533" i="2"/>
  <c r="G534" i="2"/>
  <c r="H545" i="2"/>
  <c r="G558" i="2"/>
  <c r="I565" i="2"/>
  <c r="I572" i="2"/>
  <c r="H575" i="2"/>
  <c r="Y576" i="2"/>
  <c r="I584" i="2"/>
  <c r="H588" i="2"/>
  <c r="H595" i="2"/>
  <c r="AJ671" i="2"/>
  <c r="AK671" i="2"/>
  <c r="P671" i="2"/>
  <c r="I684" i="2"/>
  <c r="AI896" i="2"/>
  <c r="AJ896" i="2"/>
  <c r="I275" i="2"/>
  <c r="G277" i="2"/>
  <c r="I280" i="2"/>
  <c r="I282" i="2"/>
  <c r="G297" i="2"/>
  <c r="P298" i="2"/>
  <c r="I312" i="2"/>
  <c r="I321" i="2"/>
  <c r="G337" i="2"/>
  <c r="P343" i="2"/>
  <c r="I347" i="2"/>
  <c r="I349" i="2"/>
  <c r="I354" i="2"/>
  <c r="I356" i="2"/>
  <c r="H358" i="2"/>
  <c r="Y362" i="2"/>
  <c r="I365" i="2"/>
  <c r="Y374" i="2"/>
  <c r="Y387" i="2"/>
  <c r="P390" i="2"/>
  <c r="I395" i="2"/>
  <c r="I397" i="2"/>
  <c r="G401" i="2"/>
  <c r="G403" i="2"/>
  <c r="G405" i="2"/>
  <c r="AI406" i="2"/>
  <c r="I410" i="2"/>
  <c r="AK415" i="2"/>
  <c r="G417" i="2"/>
  <c r="G419" i="2"/>
  <c r="I427" i="2"/>
  <c r="P430" i="2"/>
  <c r="H432" i="2"/>
  <c r="I454" i="2"/>
  <c r="G458" i="2"/>
  <c r="I463" i="2"/>
  <c r="H465" i="2"/>
  <c r="H474" i="2"/>
  <c r="Y488" i="2"/>
  <c r="I497" i="2"/>
  <c r="G509" i="2"/>
  <c r="AI512" i="2"/>
  <c r="G515" i="2"/>
  <c r="I524" i="2"/>
  <c r="I526" i="2"/>
  <c r="I528" i="2"/>
  <c r="H581" i="2"/>
  <c r="Y592" i="2"/>
  <c r="I595" i="2"/>
  <c r="AJ703" i="2"/>
  <c r="AK703" i="2"/>
  <c r="AM703" i="2" s="1"/>
  <c r="P703" i="2"/>
  <c r="Y867" i="2"/>
  <c r="AJ867" i="2"/>
  <c r="AI867" i="2"/>
  <c r="AK275" i="2"/>
  <c r="AM275" i="2" s="1"/>
  <c r="G291" i="2"/>
  <c r="P291" i="2"/>
  <c r="I293" i="2"/>
  <c r="AK299" i="2"/>
  <c r="I300" i="2"/>
  <c r="H307" i="2"/>
  <c r="G320" i="2"/>
  <c r="P322" i="2"/>
  <c r="G326" i="2"/>
  <c r="H337" i="2"/>
  <c r="G342" i="2"/>
  <c r="AK350" i="2"/>
  <c r="G353" i="2"/>
  <c r="G360" i="2"/>
  <c r="AK366" i="2"/>
  <c r="G377" i="2"/>
  <c r="P383" i="2"/>
  <c r="AI390" i="2"/>
  <c r="G392" i="2"/>
  <c r="Y396" i="2"/>
  <c r="AK399" i="2"/>
  <c r="AM399" i="2" s="1"/>
  <c r="Y411" i="2"/>
  <c r="H421" i="2"/>
  <c r="AJ422" i="2"/>
  <c r="H429" i="2"/>
  <c r="AK431" i="2"/>
  <c r="AM431" i="2" s="1"/>
  <c r="I432" i="2"/>
  <c r="G434" i="2"/>
  <c r="G436" i="2"/>
  <c r="P440" i="2"/>
  <c r="G443" i="2"/>
  <c r="AJ443" i="2"/>
  <c r="I445" i="2"/>
  <c r="H450" i="2"/>
  <c r="Y454" i="2"/>
  <c r="I456" i="2"/>
  <c r="H458" i="2"/>
  <c r="G460" i="2"/>
  <c r="Y464" i="2"/>
  <c r="AK473" i="2"/>
  <c r="AM473" i="2" s="1"/>
  <c r="H476" i="2"/>
  <c r="G478" i="2"/>
  <c r="I479" i="2"/>
  <c r="I501" i="2"/>
  <c r="H505" i="2"/>
  <c r="AJ515" i="2"/>
  <c r="G524" i="2"/>
  <c r="P530" i="2"/>
  <c r="I532" i="2"/>
  <c r="I534" i="2"/>
  <c r="H538" i="2"/>
  <c r="I558" i="2"/>
  <c r="G573" i="2"/>
  <c r="Q580" i="2"/>
  <c r="I581" i="2"/>
  <c r="G585" i="2"/>
  <c r="Y587" i="2"/>
  <c r="H679" i="2"/>
  <c r="H861" i="2"/>
  <c r="AI880" i="2"/>
  <c r="AJ880" i="2"/>
  <c r="I934" i="2"/>
  <c r="H274" i="2"/>
  <c r="I279" i="2"/>
  <c r="G281" i="2"/>
  <c r="AK287" i="2"/>
  <c r="AM287" i="2" s="1"/>
  <c r="H290" i="2"/>
  <c r="H302" i="2"/>
  <c r="G313" i="2"/>
  <c r="P321" i="2"/>
  <c r="Y322" i="2"/>
  <c r="H326" i="2"/>
  <c r="H328" i="2"/>
  <c r="I333" i="2"/>
  <c r="P334" i="2"/>
  <c r="H339" i="2"/>
  <c r="H342" i="2"/>
  <c r="G344" i="2"/>
  <c r="G346" i="2"/>
  <c r="G348" i="2"/>
  <c r="G364" i="2"/>
  <c r="H377" i="2"/>
  <c r="I385" i="2"/>
  <c r="H392" i="2"/>
  <c r="G395" i="2"/>
  <c r="I405" i="2"/>
  <c r="G409" i="2"/>
  <c r="G411" i="2"/>
  <c r="I418" i="2"/>
  <c r="I419" i="2"/>
  <c r="P423" i="2"/>
  <c r="Y428" i="2"/>
  <c r="I439" i="2"/>
  <c r="Y444" i="2"/>
  <c r="I447" i="2"/>
  <c r="I458" i="2"/>
  <c r="H462" i="2"/>
  <c r="AJ469" i="2"/>
  <c r="P474" i="2"/>
  <c r="I476" i="2"/>
  <c r="P479" i="2"/>
  <c r="I481" i="2"/>
  <c r="I486" i="2"/>
  <c r="H488" i="2"/>
  <c r="H493" i="2"/>
  <c r="G496" i="2"/>
  <c r="G498" i="2"/>
  <c r="I505" i="2"/>
  <c r="I507" i="2"/>
  <c r="AK516" i="2"/>
  <c r="H521" i="2"/>
  <c r="P531" i="2"/>
  <c r="I536" i="2"/>
  <c r="G546" i="2"/>
  <c r="G548" i="2"/>
  <c r="P553" i="2"/>
  <c r="H555" i="2"/>
  <c r="AI560" i="2"/>
  <c r="I564" i="2"/>
  <c r="I576" i="2"/>
  <c r="G580" i="2"/>
  <c r="H583" i="2"/>
  <c r="H585" i="2"/>
  <c r="G589" i="2"/>
  <c r="H594" i="2"/>
  <c r="H735" i="2"/>
  <c r="H869" i="2"/>
  <c r="AK1206" i="2"/>
  <c r="AM1206" i="2" s="1"/>
  <c r="P1206" i="2"/>
  <c r="AI597" i="2"/>
  <c r="AJ602" i="2"/>
  <c r="G608" i="2"/>
  <c r="H613" i="2"/>
  <c r="I618" i="2"/>
  <c r="AK623" i="2"/>
  <c r="AM623" i="2" s="1"/>
  <c r="H635" i="2"/>
  <c r="Y643" i="2"/>
  <c r="I646" i="2"/>
  <c r="I653" i="2"/>
  <c r="Y659" i="2"/>
  <c r="P662" i="2"/>
  <c r="G666" i="2"/>
  <c r="I672" i="2"/>
  <c r="I685" i="2"/>
  <c r="H694" i="2"/>
  <c r="I697" i="2"/>
  <c r="H701" i="2"/>
  <c r="I704" i="2"/>
  <c r="Y715" i="2"/>
  <c r="I716" i="2"/>
  <c r="H720" i="2"/>
  <c r="I727" i="2"/>
  <c r="I734" i="2"/>
  <c r="AK737" i="2"/>
  <c r="AM737" i="2" s="1"/>
  <c r="H751" i="2"/>
  <c r="Y764" i="2"/>
  <c r="I765" i="2"/>
  <c r="I772" i="2"/>
  <c r="G778" i="2"/>
  <c r="H783" i="2"/>
  <c r="Y791" i="2"/>
  <c r="H792" i="2"/>
  <c r="H794" i="2"/>
  <c r="I799" i="2"/>
  <c r="I803" i="2"/>
  <c r="I805" i="2"/>
  <c r="P814" i="2"/>
  <c r="I818" i="2"/>
  <c r="G829" i="2"/>
  <c r="Y839" i="2"/>
  <c r="I849" i="2"/>
  <c r="I851" i="2"/>
  <c r="G855" i="2"/>
  <c r="AK862" i="2"/>
  <c r="G867" i="2"/>
  <c r="I873" i="2"/>
  <c r="I875" i="2"/>
  <c r="G880" i="2"/>
  <c r="G885" i="2"/>
  <c r="H888" i="2"/>
  <c r="AK898" i="2"/>
  <c r="AM898" i="2" s="1"/>
  <c r="H906" i="2"/>
  <c r="H909" i="2"/>
  <c r="AJ911" i="2"/>
  <c r="I914" i="2"/>
  <c r="H923" i="2"/>
  <c r="G927" i="2"/>
  <c r="H930" i="2"/>
  <c r="AJ933" i="2"/>
  <c r="G937" i="2"/>
  <c r="Y1047" i="2"/>
  <c r="AJ1047" i="2"/>
  <c r="AI1090" i="2"/>
  <c r="P1090" i="2"/>
  <c r="AJ1187" i="2"/>
  <c r="P1187" i="2"/>
  <c r="P1186" i="2"/>
  <c r="AJ1216" i="2"/>
  <c r="Y1217" i="2"/>
  <c r="I1306" i="2"/>
  <c r="I1307" i="2"/>
  <c r="G596" i="2"/>
  <c r="H601" i="2"/>
  <c r="H606" i="2"/>
  <c r="H608" i="2"/>
  <c r="AJ618" i="2"/>
  <c r="H620" i="2"/>
  <c r="Y624" i="2"/>
  <c r="I637" i="2"/>
  <c r="G641" i="2"/>
  <c r="G659" i="2"/>
  <c r="AI662" i="2"/>
  <c r="H671" i="2"/>
  <c r="Y677" i="2"/>
  <c r="G684" i="2"/>
  <c r="Y691" i="2"/>
  <c r="I699" i="2"/>
  <c r="H703" i="2"/>
  <c r="G708" i="2"/>
  <c r="H731" i="2"/>
  <c r="AK759" i="2"/>
  <c r="AM759" i="2" s="1"/>
  <c r="AK852" i="2"/>
  <c r="H853" i="2"/>
  <c r="H870" i="2"/>
  <c r="G894" i="2"/>
  <c r="AK911" i="2"/>
  <c r="AM911" i="2" s="1"/>
  <c r="G923" i="2"/>
  <c r="AI1172" i="2"/>
  <c r="AK1171" i="2"/>
  <c r="AM1171" i="2" s="1"/>
  <c r="AI1243" i="2"/>
  <c r="AK1243" i="2"/>
  <c r="AM1243" i="2" s="1"/>
  <c r="H610" i="2"/>
  <c r="AK614" i="2"/>
  <c r="I615" i="2"/>
  <c r="G630" i="2"/>
  <c r="AK638" i="2"/>
  <c r="H648" i="2"/>
  <c r="I657" i="2"/>
  <c r="G673" i="2"/>
  <c r="H680" i="2"/>
  <c r="P686" i="2"/>
  <c r="G691" i="2"/>
  <c r="P694" i="2"/>
  <c r="AK702" i="2"/>
  <c r="G705" i="2"/>
  <c r="G710" i="2"/>
  <c r="I711" i="2"/>
  <c r="I731" i="2"/>
  <c r="H755" i="2"/>
  <c r="G759" i="2"/>
  <c r="I762" i="2"/>
  <c r="G771" i="2"/>
  <c r="AI774" i="2"/>
  <c r="G783" i="2"/>
  <c r="P786" i="2"/>
  <c r="I787" i="2"/>
  <c r="I789" i="2"/>
  <c r="AJ794" i="2"/>
  <c r="H796" i="2"/>
  <c r="G800" i="2"/>
  <c r="G804" i="2"/>
  <c r="G817" i="2"/>
  <c r="AK821" i="2"/>
  <c r="AM821" i="2" s="1"/>
  <c r="I822" i="2"/>
  <c r="G826" i="2"/>
  <c r="H831" i="2"/>
  <c r="H846" i="2"/>
  <c r="I853" i="2"/>
  <c r="G859" i="2"/>
  <c r="H862" i="2"/>
  <c r="G865" i="2"/>
  <c r="H877" i="2"/>
  <c r="AK879" i="2"/>
  <c r="I880" i="2"/>
  <c r="G882" i="2"/>
  <c r="AK884" i="2"/>
  <c r="G892" i="2"/>
  <c r="H893" i="2"/>
  <c r="P908" i="2"/>
  <c r="G918" i="2"/>
  <c r="AK961" i="2"/>
  <c r="AI961" i="2"/>
  <c r="P961" i="2"/>
  <c r="AJ1193" i="2"/>
  <c r="AI1193" i="2"/>
  <c r="P1193" i="2"/>
  <c r="Q1192" i="2"/>
  <c r="AK1455" i="2"/>
  <c r="AM1455" i="2" s="1"/>
  <c r="AI1455" i="2"/>
  <c r="I596" i="2"/>
  <c r="G601" i="2"/>
  <c r="G614" i="2"/>
  <c r="H617" i="2"/>
  <c r="H624" i="2"/>
  <c r="H630" i="2"/>
  <c r="G634" i="2"/>
  <c r="I641" i="2"/>
  <c r="I643" i="2"/>
  <c r="I650" i="2"/>
  <c r="H654" i="2"/>
  <c r="AK665" i="2"/>
  <c r="AM665" i="2" s="1"/>
  <c r="H668" i="2"/>
  <c r="H673" i="2"/>
  <c r="H675" i="2"/>
  <c r="G679" i="2"/>
  <c r="I689" i="2"/>
  <c r="AI694" i="2"/>
  <c r="H698" i="2"/>
  <c r="G702" i="2"/>
  <c r="AJ706" i="2"/>
  <c r="I709" i="2"/>
  <c r="AK712" i="2"/>
  <c r="AM712" i="2" s="1"/>
  <c r="G723" i="2"/>
  <c r="I726" i="2"/>
  <c r="Y732" i="2"/>
  <c r="G750" i="2"/>
  <c r="I755" i="2"/>
  <c r="I769" i="2"/>
  <c r="H773" i="2"/>
  <c r="G784" i="2"/>
  <c r="Y788" i="2"/>
  <c r="G793" i="2"/>
  <c r="H802" i="2"/>
  <c r="H806" i="2"/>
  <c r="G810" i="2"/>
  <c r="Y823" i="2"/>
  <c r="H826" i="2"/>
  <c r="I835" i="2"/>
  <c r="I837" i="2"/>
  <c r="I841" i="2"/>
  <c r="H852" i="2"/>
  <c r="H874" i="2"/>
  <c r="G879" i="2"/>
  <c r="H917" i="2"/>
  <c r="G919" i="2"/>
  <c r="G924" i="2"/>
  <c r="G936" i="2"/>
  <c r="I979" i="2"/>
  <c r="I598" i="2"/>
  <c r="I603" i="2"/>
  <c r="G607" i="2"/>
  <c r="H614" i="2"/>
  <c r="G621" i="2"/>
  <c r="I628" i="2"/>
  <c r="I630" i="2"/>
  <c r="H632" i="2"/>
  <c r="H638" i="2"/>
  <c r="G656" i="2"/>
  <c r="G665" i="2"/>
  <c r="Y667" i="2"/>
  <c r="I668" i="2"/>
  <c r="I675" i="2"/>
  <c r="H686" i="2"/>
  <c r="H693" i="2"/>
  <c r="H700" i="2"/>
  <c r="H748" i="2"/>
  <c r="G761" i="2"/>
  <c r="H766" i="2"/>
  <c r="AK779" i="2"/>
  <c r="AM779" i="2" s="1"/>
  <c r="I780" i="2"/>
  <c r="G796" i="2"/>
  <c r="H808" i="2"/>
  <c r="I815" i="2"/>
  <c r="G831" i="2"/>
  <c r="I857" i="2"/>
  <c r="AK863" i="2"/>
  <c r="AM863" i="2" s="1"/>
  <c r="H876" i="2"/>
  <c r="P881" i="2"/>
  <c r="I882" i="2"/>
  <c r="I900" i="2"/>
  <c r="Y904" i="2"/>
  <c r="Y928" i="2"/>
  <c r="AJ980" i="2"/>
  <c r="AK980" i="2"/>
  <c r="P980" i="2"/>
  <c r="Y1079" i="2"/>
  <c r="AJ1079" i="2"/>
  <c r="AI1093" i="2"/>
  <c r="AJ1093" i="2"/>
  <c r="AK1128" i="2"/>
  <c r="AI1128" i="2"/>
  <c r="P1128" i="2"/>
  <c r="I1230" i="2"/>
  <c r="I1231" i="2"/>
  <c r="I605" i="2"/>
  <c r="H607" i="2"/>
  <c r="G611" i="2"/>
  <c r="I614" i="2"/>
  <c r="I632" i="2"/>
  <c r="I636" i="2"/>
  <c r="G642" i="2"/>
  <c r="G644" i="2"/>
  <c r="G651" i="2"/>
  <c r="G658" i="2"/>
  <c r="G662" i="2"/>
  <c r="I663" i="2"/>
  <c r="H665" i="2"/>
  <c r="G683" i="2"/>
  <c r="G688" i="2"/>
  <c r="AJ698" i="2"/>
  <c r="G709" i="2"/>
  <c r="H712" i="2"/>
  <c r="I735" i="2"/>
  <c r="G737" i="2"/>
  <c r="I740" i="2"/>
  <c r="I742" i="2"/>
  <c r="I748" i="2"/>
  <c r="G756" i="2"/>
  <c r="G768" i="2"/>
  <c r="H775" i="2"/>
  <c r="H777" i="2"/>
  <c r="P782" i="2"/>
  <c r="I786" i="2"/>
  <c r="AK791" i="2"/>
  <c r="G797" i="2"/>
  <c r="Y807" i="2"/>
  <c r="AK816" i="2"/>
  <c r="I819" i="2"/>
  <c r="I821" i="2"/>
  <c r="AJ826" i="2"/>
  <c r="H828" i="2"/>
  <c r="G832" i="2"/>
  <c r="G836" i="2"/>
  <c r="G842" i="2"/>
  <c r="I843" i="2"/>
  <c r="H845" i="2"/>
  <c r="G847" i="2"/>
  <c r="P852" i="2"/>
  <c r="H856" i="2"/>
  <c r="G863" i="2"/>
  <c r="AJ864" i="2"/>
  <c r="H866" i="2"/>
  <c r="Y875" i="2"/>
  <c r="AK877" i="2"/>
  <c r="AM877" i="2" s="1"/>
  <c r="Y883" i="2"/>
  <c r="I884" i="2"/>
  <c r="AI887" i="2"/>
  <c r="P892" i="2"/>
  <c r="G899" i="2"/>
  <c r="P900" i="2"/>
  <c r="I902" i="2"/>
  <c r="I907" i="2"/>
  <c r="AJ917" i="2"/>
  <c r="I919" i="2"/>
  <c r="H921" i="2"/>
  <c r="AK969" i="2"/>
  <c r="AI969" i="2"/>
  <c r="P969" i="2"/>
  <c r="G1046" i="2"/>
  <c r="AJ1105" i="2"/>
  <c r="AK1105" i="2"/>
  <c r="AM1105" i="2" s="1"/>
  <c r="P1105" i="2"/>
  <c r="H597" i="2"/>
  <c r="I607" i="2"/>
  <c r="Y613" i="2"/>
  <c r="P614" i="2"/>
  <c r="G618" i="2"/>
  <c r="I619" i="2"/>
  <c r="I621" i="2"/>
  <c r="AI638" i="2"/>
  <c r="H642" i="2"/>
  <c r="H651" i="2"/>
  <c r="H658" i="2"/>
  <c r="H662" i="2"/>
  <c r="AK663" i="2"/>
  <c r="AM663" i="2" s="1"/>
  <c r="G674" i="2"/>
  <c r="G676" i="2"/>
  <c r="H683" i="2"/>
  <c r="AI686" i="2"/>
  <c r="G690" i="2"/>
  <c r="G697" i="2"/>
  <c r="Y699" i="2"/>
  <c r="P702" i="2"/>
  <c r="G704" i="2"/>
  <c r="P710" i="2"/>
  <c r="H752" i="2"/>
  <c r="H756" i="2"/>
  <c r="P759" i="2"/>
  <c r="H763" i="2"/>
  <c r="AI766" i="2"/>
  <c r="G770" i="2"/>
  <c r="G774" i="2"/>
  <c r="I775" i="2"/>
  <c r="I777" i="2"/>
  <c r="AI786" i="2"/>
  <c r="H790" i="2"/>
  <c r="G807" i="2"/>
  <c r="H812" i="2"/>
  <c r="G816" i="2"/>
  <c r="Y820" i="2"/>
  <c r="AI821" i="2"/>
  <c r="G825" i="2"/>
  <c r="AK827" i="2"/>
  <c r="AM827" i="2" s="1"/>
  <c r="I828" i="2"/>
  <c r="H834" i="2"/>
  <c r="H838" i="2"/>
  <c r="H842" i="2"/>
  <c r="I845" i="2"/>
  <c r="G851" i="2"/>
  <c r="AI852" i="2"/>
  <c r="P865" i="2"/>
  <c r="I866" i="2"/>
  <c r="P869" i="2"/>
  <c r="I871" i="2"/>
  <c r="P876" i="2"/>
  <c r="Y878" i="2"/>
  <c r="G883" i="2"/>
  <c r="H891" i="2"/>
  <c r="AI892" i="2"/>
  <c r="Y894" i="2"/>
  <c r="H897" i="2"/>
  <c r="H900" i="2"/>
  <c r="AK902" i="2"/>
  <c r="AK908" i="2"/>
  <c r="AM908" i="2" s="1"/>
  <c r="I911" i="2"/>
  <c r="G916" i="2"/>
  <c r="I921" i="2"/>
  <c r="Y923" i="2"/>
  <c r="H933" i="2"/>
  <c r="AK935" i="2"/>
  <c r="AM935" i="2" s="1"/>
  <c r="I945" i="2"/>
  <c r="Y947" i="2"/>
  <c r="H952" i="2"/>
  <c r="G958" i="2"/>
  <c r="I960" i="2"/>
  <c r="I963" i="2"/>
  <c r="I968" i="2"/>
  <c r="I971" i="2"/>
  <c r="H973" i="2"/>
  <c r="Q979" i="2"/>
  <c r="H988" i="2"/>
  <c r="AJ991" i="2"/>
  <c r="G993" i="2"/>
  <c r="AJ1007" i="2"/>
  <c r="G1009" i="2"/>
  <c r="G1025" i="2"/>
  <c r="AK1028" i="2"/>
  <c r="Y1063" i="2"/>
  <c r="G1068" i="2"/>
  <c r="I1073" i="2"/>
  <c r="G1077" i="2"/>
  <c r="G1084" i="2"/>
  <c r="Q1092" i="2"/>
  <c r="AK1095" i="2"/>
  <c r="AM1095" i="2" s="1"/>
  <c r="I1100" i="2"/>
  <c r="G1109" i="2"/>
  <c r="G1116" i="2"/>
  <c r="AJ1117" i="2"/>
  <c r="H1120" i="2"/>
  <c r="P1121" i="2"/>
  <c r="AK1122" i="2"/>
  <c r="AM1122" i="2" s="1"/>
  <c r="G1130" i="2"/>
  <c r="G1131" i="2"/>
  <c r="H1156" i="2"/>
  <c r="Y1175" i="2"/>
  <c r="AJ1574" i="2"/>
  <c r="AK1574" i="2"/>
  <c r="G940" i="2"/>
  <c r="G942" i="2"/>
  <c r="G944" i="2"/>
  <c r="H947" i="2"/>
  <c r="H954" i="2"/>
  <c r="I957" i="2"/>
  <c r="AI965" i="2"/>
  <c r="AJ978" i="2"/>
  <c r="P988" i="2"/>
  <c r="I993" i="2"/>
  <c r="I995" i="2"/>
  <c r="H997" i="2"/>
  <c r="H999" i="2"/>
  <c r="AJ1000" i="2"/>
  <c r="I1002" i="2"/>
  <c r="P1020" i="2"/>
  <c r="I1027" i="2"/>
  <c r="G1029" i="2"/>
  <c r="I1034" i="2"/>
  <c r="I1036" i="2"/>
  <c r="G1042" i="2"/>
  <c r="AJ1043" i="2"/>
  <c r="H1045" i="2"/>
  <c r="AJ1075" i="2"/>
  <c r="I1086" i="2"/>
  <c r="G1088" i="2"/>
  <c r="I1091" i="2"/>
  <c r="AI1103" i="2"/>
  <c r="AK1108" i="2"/>
  <c r="AM1108" i="2" s="1"/>
  <c r="I1109" i="2"/>
  <c r="H1112" i="2"/>
  <c r="P1113" i="2"/>
  <c r="AK1114" i="2"/>
  <c r="P1119" i="2"/>
  <c r="AI1120" i="2"/>
  <c r="G1123" i="2"/>
  <c r="G1132" i="2"/>
  <c r="Y1134" i="2"/>
  <c r="P1137" i="2"/>
  <c r="AK1138" i="2"/>
  <c r="AM1138" i="2" s="1"/>
  <c r="G1142" i="2"/>
  <c r="AI1143" i="2"/>
  <c r="AI1149" i="2"/>
  <c r="I1160" i="2"/>
  <c r="I1162" i="2"/>
  <c r="AK1163" i="2"/>
  <c r="AM1163" i="2" s="1"/>
  <c r="G1172" i="2"/>
  <c r="H1179" i="2"/>
  <c r="AJ1180" i="2"/>
  <c r="G1193" i="2"/>
  <c r="I1194" i="2"/>
  <c r="H1197" i="2"/>
  <c r="H1219" i="2"/>
  <c r="G1221" i="2"/>
  <c r="AJ1230" i="2"/>
  <c r="Y1232" i="2"/>
  <c r="I1235" i="2"/>
  <c r="P1236" i="2"/>
  <c r="I1239" i="2"/>
  <c r="G1243" i="2"/>
  <c r="I1246" i="2"/>
  <c r="AI1263" i="2"/>
  <c r="I1265" i="2"/>
  <c r="AJ1292" i="2"/>
  <c r="AI1292" i="2"/>
  <c r="AJ1294" i="2"/>
  <c r="P1294" i="2"/>
  <c r="Y1336" i="2"/>
  <c r="AJ1532" i="2"/>
  <c r="AI1532" i="2"/>
  <c r="H938" i="2"/>
  <c r="G947" i="2"/>
  <c r="I947" i="2"/>
  <c r="I949" i="2"/>
  <c r="P962" i="2"/>
  <c r="G964" i="2"/>
  <c r="G972" i="2"/>
  <c r="AK974" i="2"/>
  <c r="AM974" i="2" s="1"/>
  <c r="H980" i="2"/>
  <c r="AJ983" i="2"/>
  <c r="G985" i="2"/>
  <c r="AK988" i="2"/>
  <c r="AM988" i="2" s="1"/>
  <c r="I990" i="2"/>
  <c r="AK1004" i="2"/>
  <c r="I1006" i="2"/>
  <c r="G1017" i="2"/>
  <c r="AK1020" i="2"/>
  <c r="H1022" i="2"/>
  <c r="H1029" i="2"/>
  <c r="I1040" i="2"/>
  <c r="G1049" i="2"/>
  <c r="AK1052" i="2"/>
  <c r="I1054" i="2"/>
  <c r="I1063" i="2"/>
  <c r="H1074" i="2"/>
  <c r="H1091" i="2"/>
  <c r="AJ1091" i="2"/>
  <c r="H1101" i="2"/>
  <c r="AK1104" i="2"/>
  <c r="AM1104" i="2" s="1"/>
  <c r="G1108" i="2"/>
  <c r="G1111" i="2"/>
  <c r="AK1113" i="2"/>
  <c r="AM1113" i="2" s="1"/>
  <c r="AI1119" i="2"/>
  <c r="H1132" i="2"/>
  <c r="G1134" i="2"/>
  <c r="P1136" i="2"/>
  <c r="AK1137" i="2"/>
  <c r="AM1137" i="2" s="1"/>
  <c r="H1148" i="2"/>
  <c r="P1162" i="2"/>
  <c r="G1165" i="2"/>
  <c r="P1170" i="2"/>
  <c r="I1175" i="2"/>
  <c r="I1177" i="2"/>
  <c r="AK1180" i="2"/>
  <c r="AM1180" i="2" s="1"/>
  <c r="G1182" i="2"/>
  <c r="P1185" i="2"/>
  <c r="Y1192" i="2"/>
  <c r="P1195" i="2"/>
  <c r="AI1202" i="2"/>
  <c r="H1204" i="2"/>
  <c r="H1211" i="2"/>
  <c r="P1214" i="2"/>
  <c r="P1235" i="2"/>
  <c r="AK1236" i="2"/>
  <c r="G1238" i="2"/>
  <c r="Y1240" i="2"/>
  <c r="H1243" i="2"/>
  <c r="I1248" i="2"/>
  <c r="G1252" i="2"/>
  <c r="I1255" i="2"/>
  <c r="G1259" i="2"/>
  <c r="I1260" i="2"/>
  <c r="I1262" i="2"/>
  <c r="AJ1265" i="2"/>
  <c r="AI1273" i="2"/>
  <c r="AK1273" i="2"/>
  <c r="AM1273" i="2" s="1"/>
  <c r="H1288" i="2"/>
  <c r="AK1602" i="2"/>
  <c r="AM1602" i="2" s="1"/>
  <c r="AI1602" i="2"/>
  <c r="I938" i="2"/>
  <c r="I940" i="2"/>
  <c r="G959" i="2"/>
  <c r="G996" i="2"/>
  <c r="AJ999" i="2"/>
  <c r="AJ1015" i="2"/>
  <c r="I1022" i="2"/>
  <c r="G1026" i="2"/>
  <c r="H1031" i="2"/>
  <c r="G1033" i="2"/>
  <c r="G1037" i="2"/>
  <c r="I1042" i="2"/>
  <c r="G1045" i="2"/>
  <c r="H1049" i="2"/>
  <c r="I1058" i="2"/>
  <c r="P1131" i="2"/>
  <c r="P1135" i="2"/>
  <c r="AI1136" i="2"/>
  <c r="G1139" i="2"/>
  <c r="I1142" i="2"/>
  <c r="P1155" i="2"/>
  <c r="G1161" i="2"/>
  <c r="AI1162" i="2"/>
  <c r="P1179" i="2"/>
  <c r="AK1186" i="2"/>
  <c r="I1187" i="2"/>
  <c r="AK1188" i="2"/>
  <c r="AM1188" i="2" s="1"/>
  <c r="H1190" i="2"/>
  <c r="I1193" i="2"/>
  <c r="P1194" i="2"/>
  <c r="AK1195" i="2"/>
  <c r="AM1195" i="2" s="1"/>
  <c r="AK1198" i="2"/>
  <c r="AM1198" i="2" s="1"/>
  <c r="G1208" i="2"/>
  <c r="AJ1214" i="2"/>
  <c r="I1216" i="2"/>
  <c r="I1226" i="2"/>
  <c r="I1227" i="2"/>
  <c r="AI1235" i="2"/>
  <c r="G1240" i="2"/>
  <c r="G1245" i="2"/>
  <c r="G1248" i="2"/>
  <c r="I1258" i="2"/>
  <c r="H1259" i="2"/>
  <c r="AI1262" i="2"/>
  <c r="H1269" i="2"/>
  <c r="AJ1284" i="2"/>
  <c r="G1300" i="2"/>
  <c r="AJ1302" i="2"/>
  <c r="AK1302" i="2"/>
  <c r="AI1310" i="2"/>
  <c r="Y1386" i="2"/>
  <c r="I1522" i="2"/>
  <c r="I1578" i="2"/>
  <c r="I1579" i="2"/>
  <c r="Y939" i="2"/>
  <c r="G948" i="2"/>
  <c r="I953" i="2"/>
  <c r="AK954" i="2"/>
  <c r="AM954" i="2" s="1"/>
  <c r="H956" i="2"/>
  <c r="H958" i="2"/>
  <c r="I985" i="2"/>
  <c r="I987" i="2"/>
  <c r="G991" i="2"/>
  <c r="H996" i="2"/>
  <c r="AK999" i="2"/>
  <c r="G1005" i="2"/>
  <c r="G1007" i="2"/>
  <c r="H1012" i="2"/>
  <c r="I1019" i="2"/>
  <c r="G1021" i="2"/>
  <c r="I1031" i="2"/>
  <c r="I1051" i="2"/>
  <c r="H1071" i="2"/>
  <c r="H1078" i="2"/>
  <c r="H1083" i="2"/>
  <c r="H1085" i="2"/>
  <c r="H1104" i="2"/>
  <c r="Y1110" i="2"/>
  <c r="AI1112" i="2"/>
  <c r="AK1124" i="2"/>
  <c r="AM1124" i="2" s="1"/>
  <c r="Y1126" i="2"/>
  <c r="P1129" i="2"/>
  <c r="Y1133" i="2"/>
  <c r="I1134" i="2"/>
  <c r="AI1135" i="2"/>
  <c r="H1139" i="2"/>
  <c r="P1147" i="2"/>
  <c r="P1154" i="2"/>
  <c r="AK1155" i="2"/>
  <c r="H1159" i="2"/>
  <c r="H1161" i="2"/>
  <c r="P1173" i="2"/>
  <c r="G1176" i="2"/>
  <c r="I1182" i="2"/>
  <c r="H1185" i="2"/>
  <c r="I1201" i="2"/>
  <c r="P1203" i="2"/>
  <c r="G1229" i="2"/>
  <c r="I1232" i="2"/>
  <c r="H1240" i="2"/>
  <c r="G1249" i="2"/>
  <c r="Y1256" i="2"/>
  <c r="G1261" i="2"/>
  <c r="I1269" i="2"/>
  <c r="H1271" i="2"/>
  <c r="I1298" i="2"/>
  <c r="AK1382" i="2"/>
  <c r="AM1382" i="2" s="1"/>
  <c r="P1382" i="2"/>
  <c r="AJ1382" i="2"/>
  <c r="Q1381" i="2"/>
  <c r="I1414" i="2"/>
  <c r="AI1452" i="2"/>
  <c r="AJ1452" i="2"/>
  <c r="I1478" i="2"/>
  <c r="I1548" i="2"/>
  <c r="I1549" i="2"/>
  <c r="G939" i="2"/>
  <c r="G945" i="2"/>
  <c r="P953" i="2"/>
  <c r="G963" i="2"/>
  <c r="I966" i="2"/>
  <c r="G971" i="2"/>
  <c r="Y973" i="2"/>
  <c r="I982" i="2"/>
  <c r="H989" i="2"/>
  <c r="H991" i="2"/>
  <c r="I1001" i="2"/>
  <c r="H1005" i="2"/>
  <c r="H1007" i="2"/>
  <c r="AJ1008" i="2"/>
  <c r="I1010" i="2"/>
  <c r="H1014" i="2"/>
  <c r="AJ1024" i="2"/>
  <c r="I1026" i="2"/>
  <c r="AI1031" i="2"/>
  <c r="H1039" i="2"/>
  <c r="Y1048" i="2"/>
  <c r="Y1050" i="2"/>
  <c r="H1055" i="2"/>
  <c r="H1060" i="2"/>
  <c r="I1067" i="2"/>
  <c r="I1076" i="2"/>
  <c r="I1083" i="2"/>
  <c r="Y1094" i="2"/>
  <c r="Q1102" i="2"/>
  <c r="P1111" i="2"/>
  <c r="H1114" i="2"/>
  <c r="G1124" i="2"/>
  <c r="G1126" i="2"/>
  <c r="AK1129" i="2"/>
  <c r="G1147" i="2"/>
  <c r="AI1154" i="2"/>
  <c r="I1159" i="2"/>
  <c r="H1171" i="2"/>
  <c r="H1181" i="2"/>
  <c r="I1184" i="2"/>
  <c r="H1186" i="2"/>
  <c r="H1198" i="2"/>
  <c r="Y1200" i="2"/>
  <c r="AK1201" i="2"/>
  <c r="AM1201" i="2" s="1"/>
  <c r="G1205" i="2"/>
  <c r="I1208" i="2"/>
  <c r="G1222" i="2"/>
  <c r="P1234" i="2"/>
  <c r="I1240" i="2"/>
  <c r="I1247" i="2"/>
  <c r="AI1254" i="2"/>
  <c r="AJ1259" i="2"/>
  <c r="AI1293" i="2"/>
  <c r="Y1293" i="2"/>
  <c r="AI1297" i="2"/>
  <c r="AJ1297" i="2"/>
  <c r="AJ1391" i="2"/>
  <c r="P1390" i="2"/>
  <c r="AI1413" i="2"/>
  <c r="AJ1413" i="2"/>
  <c r="AJ1502" i="2"/>
  <c r="AI1502" i="2"/>
  <c r="AJ1539" i="2"/>
  <c r="P1539" i="2"/>
  <c r="H941" i="2"/>
  <c r="P946" i="2"/>
  <c r="AI953" i="2"/>
  <c r="G955" i="2"/>
  <c r="H960" i="2"/>
  <c r="G965" i="2"/>
  <c r="H968" i="2"/>
  <c r="AI974" i="2"/>
  <c r="G976" i="2"/>
  <c r="G986" i="2"/>
  <c r="I991" i="2"/>
  <c r="P996" i="2"/>
  <c r="I998" i="2"/>
  <c r="I1005" i="2"/>
  <c r="AK1012" i="2"/>
  <c r="I1014" i="2"/>
  <c r="H1023" i="2"/>
  <c r="P1028" i="2"/>
  <c r="AK1044" i="2"/>
  <c r="AM1044" i="2" s="1"/>
  <c r="I1046" i="2"/>
  <c r="I1053" i="2"/>
  <c r="I1055" i="2"/>
  <c r="H1057" i="2"/>
  <c r="I1060" i="2"/>
  <c r="G1080" i="2"/>
  <c r="G1094" i="2"/>
  <c r="AK1096" i="2"/>
  <c r="AM1096" i="2" s="1"/>
  <c r="H1100" i="2"/>
  <c r="G1102" i="2"/>
  <c r="P1104" i="2"/>
  <c r="H1111" i="2"/>
  <c r="G1119" i="2"/>
  <c r="AJ1122" i="2"/>
  <c r="H1124" i="2"/>
  <c r="P1127" i="2"/>
  <c r="G1149" i="2"/>
  <c r="I1150" i="2"/>
  <c r="P1153" i="2"/>
  <c r="G1156" i="2"/>
  <c r="H1173" i="2"/>
  <c r="I1178" i="2"/>
  <c r="G1183" i="2"/>
  <c r="H1189" i="2"/>
  <c r="I1198" i="2"/>
  <c r="H1203" i="2"/>
  <c r="H1205" i="2"/>
  <c r="G1212" i="2"/>
  <c r="AI1218" i="2"/>
  <c r="H1222" i="2"/>
  <c r="G1231" i="2"/>
  <c r="H1242" i="2"/>
  <c r="I1251" i="2"/>
  <c r="H1256" i="2"/>
  <c r="G1258" i="2"/>
  <c r="AK1259" i="2"/>
  <c r="AM1259" i="2" s="1"/>
  <c r="I1261" i="2"/>
  <c r="G1268" i="2"/>
  <c r="AK1272" i="2"/>
  <c r="P1272" i="2"/>
  <c r="AJ1273" i="2"/>
  <c r="I1277" i="2"/>
  <c r="G1299" i="2"/>
  <c r="G1351" i="2"/>
  <c r="I1513" i="2"/>
  <c r="AJ1583" i="2"/>
  <c r="AK1583" i="2"/>
  <c r="AM1583" i="2" s="1"/>
  <c r="AI1276" i="2"/>
  <c r="H1283" i="2"/>
  <c r="G1292" i="2"/>
  <c r="I1293" i="2"/>
  <c r="G1295" i="2"/>
  <c r="G1298" i="2"/>
  <c r="P1301" i="2"/>
  <c r="G1304" i="2"/>
  <c r="H1331" i="2"/>
  <c r="I1386" i="2"/>
  <c r="P1393" i="2"/>
  <c r="H1440" i="2"/>
  <c r="G1452" i="2"/>
  <c r="G1275" i="2"/>
  <c r="H1278" i="2"/>
  <c r="H1280" i="2"/>
  <c r="AJ1281" i="2"/>
  <c r="I1283" i="2"/>
  <c r="H1295" i="2"/>
  <c r="I1300" i="2"/>
  <c r="Y1303" i="2"/>
  <c r="H1304" i="2"/>
  <c r="H1306" i="2"/>
  <c r="I1314" i="2"/>
  <c r="H1316" i="2"/>
  <c r="H1323" i="2"/>
  <c r="H1324" i="2"/>
  <c r="G1337" i="2"/>
  <c r="AK1350" i="2"/>
  <c r="AM1350" i="2" s="1"/>
  <c r="I1353" i="2"/>
  <c r="I1357" i="2"/>
  <c r="H1359" i="2"/>
  <c r="H1365" i="2"/>
  <c r="G1369" i="2"/>
  <c r="I1374" i="2"/>
  <c r="H1376" i="2"/>
  <c r="G1388" i="2"/>
  <c r="G1390" i="2"/>
  <c r="H1391" i="2"/>
  <c r="I1397" i="2"/>
  <c r="I1403" i="2"/>
  <c r="I1411" i="2"/>
  <c r="H1413" i="2"/>
  <c r="G1415" i="2"/>
  <c r="I1421" i="2"/>
  <c r="G1428" i="2"/>
  <c r="H1430" i="2"/>
  <c r="I1449" i="2"/>
  <c r="H1452" i="2"/>
  <c r="H1460" i="2"/>
  <c r="H1462" i="2"/>
  <c r="Y1464" i="2"/>
  <c r="I1465" i="2"/>
  <c r="I1467" i="2"/>
  <c r="G1469" i="2"/>
  <c r="AJ1472" i="2"/>
  <c r="AK1479" i="2"/>
  <c r="AM1479" i="2" s="1"/>
  <c r="I1507" i="2"/>
  <c r="G1509" i="2"/>
  <c r="I1514" i="2"/>
  <c r="I1523" i="2"/>
  <c r="H1525" i="2"/>
  <c r="H1539" i="2"/>
  <c r="G1547" i="2"/>
  <c r="Y1549" i="2"/>
  <c r="AK1573" i="2"/>
  <c r="AM1573" i="2" s="1"/>
  <c r="G1577" i="2"/>
  <c r="P1580" i="2"/>
  <c r="AI1584" i="2"/>
  <c r="G1604" i="2"/>
  <c r="Y1635" i="2"/>
  <c r="G1487" i="2"/>
  <c r="P1490" i="2"/>
  <c r="AJ1507" i="2"/>
  <c r="AK1523" i="2"/>
  <c r="AK1531" i="2"/>
  <c r="G1534" i="2"/>
  <c r="I1537" i="2"/>
  <c r="H1543" i="2"/>
  <c r="H1547" i="2"/>
  <c r="AK1551" i="2"/>
  <c r="AM1551" i="2" s="1"/>
  <c r="G1558" i="2"/>
  <c r="G1563" i="2"/>
  <c r="AK1575" i="2"/>
  <c r="AM1575" i="2" s="1"/>
  <c r="AI1580" i="2"/>
  <c r="G1583" i="2"/>
  <c r="I1586" i="2"/>
  <c r="H1610" i="2"/>
  <c r="H1616" i="2"/>
  <c r="G1625" i="2"/>
  <c r="H1629" i="2"/>
  <c r="G1647" i="2"/>
  <c r="I1275" i="2"/>
  <c r="I1287" i="2"/>
  <c r="H1299" i="2"/>
  <c r="H1303" i="2"/>
  <c r="P1304" i="2"/>
  <c r="AK1317" i="2"/>
  <c r="AM1317" i="2" s="1"/>
  <c r="P1323" i="2"/>
  <c r="I1329" i="2"/>
  <c r="I1330" i="2"/>
  <c r="AK1334" i="2"/>
  <c r="I1337" i="2"/>
  <c r="I1339" i="2"/>
  <c r="P1342" i="2"/>
  <c r="I1346" i="2"/>
  <c r="H1348" i="2"/>
  <c r="H1350" i="2"/>
  <c r="G1356" i="2"/>
  <c r="Y1364" i="2"/>
  <c r="P1375" i="2"/>
  <c r="Y1379" i="2"/>
  <c r="Y1394" i="2"/>
  <c r="H1405" i="2"/>
  <c r="G1412" i="2"/>
  <c r="G1420" i="2"/>
  <c r="I1425" i="2"/>
  <c r="H1434" i="2"/>
  <c r="AK1440" i="2"/>
  <c r="AM1440" i="2" s="1"/>
  <c r="I1445" i="2"/>
  <c r="I1448" i="2"/>
  <c r="H1457" i="2"/>
  <c r="G1459" i="2"/>
  <c r="G1467" i="2"/>
  <c r="H1471" i="2"/>
  <c r="AK1474" i="2"/>
  <c r="G1490" i="2"/>
  <c r="I1492" i="2"/>
  <c r="I1511" i="2"/>
  <c r="G1515" i="2"/>
  <c r="G1518" i="2"/>
  <c r="AK1519" i="2"/>
  <c r="AM1519" i="2" s="1"/>
  <c r="G1536" i="2"/>
  <c r="I1552" i="2"/>
  <c r="H1554" i="2"/>
  <c r="H1556" i="2"/>
  <c r="I1562" i="2"/>
  <c r="H1563" i="2"/>
  <c r="P1566" i="2"/>
  <c r="I1571" i="2"/>
  <c r="Y1576" i="2"/>
  <c r="I1577" i="2"/>
  <c r="P1587" i="2"/>
  <c r="AK1589" i="2"/>
  <c r="P1591" i="2"/>
  <c r="Y1593" i="2"/>
  <c r="AK1597" i="2"/>
  <c r="P1599" i="2"/>
  <c r="Y1601" i="2"/>
  <c r="I1622" i="2"/>
  <c r="G1626" i="2"/>
  <c r="P1641" i="2"/>
  <c r="P1649" i="2"/>
  <c r="I1653" i="2"/>
  <c r="G1279" i="2"/>
  <c r="I1289" i="2"/>
  <c r="G1291" i="2"/>
  <c r="H1294" i="2"/>
  <c r="AK1301" i="2"/>
  <c r="AM1301" i="2" s="1"/>
  <c r="H1313" i="2"/>
  <c r="G1325" i="2"/>
  <c r="AI1330" i="2"/>
  <c r="G1335" i="2"/>
  <c r="AK1345" i="2"/>
  <c r="AM1345" i="2" s="1"/>
  <c r="AI1346" i="2"/>
  <c r="H1352" i="2"/>
  <c r="H1356" i="2"/>
  <c r="AK1368" i="2"/>
  <c r="G1375" i="2"/>
  <c r="G1379" i="2"/>
  <c r="G1381" i="2"/>
  <c r="H1382" i="2"/>
  <c r="G1387" i="2"/>
  <c r="H1402" i="2"/>
  <c r="I1405" i="2"/>
  <c r="P1407" i="2"/>
  <c r="H1411" i="2"/>
  <c r="AJ1415" i="2"/>
  <c r="AK1426" i="2"/>
  <c r="H1427" i="2"/>
  <c r="AK1432" i="2"/>
  <c r="AM1432" i="2" s="1"/>
  <c r="I1436" i="2"/>
  <c r="Y1439" i="2"/>
  <c r="P1448" i="2"/>
  <c r="I1457" i="2"/>
  <c r="G1461" i="2"/>
  <c r="AJ1469" i="2"/>
  <c r="I1471" i="2"/>
  <c r="H1473" i="2"/>
  <c r="I1506" i="2"/>
  <c r="P1510" i="2"/>
  <c r="H1515" i="2"/>
  <c r="H1517" i="2"/>
  <c r="G1519" i="2"/>
  <c r="G1525" i="2"/>
  <c r="H1530" i="2"/>
  <c r="H1531" i="2"/>
  <c r="AK1542" i="2"/>
  <c r="AK1546" i="2"/>
  <c r="AM1546" i="2" s="1"/>
  <c r="H1551" i="2"/>
  <c r="AJ1552" i="2"/>
  <c r="I1561" i="2"/>
  <c r="I1565" i="2"/>
  <c r="I1568" i="2"/>
  <c r="G1576" i="2"/>
  <c r="G1585" i="2"/>
  <c r="G1587" i="2"/>
  <c r="G1590" i="2"/>
  <c r="G1591" i="2"/>
  <c r="G1593" i="2"/>
  <c r="G1595" i="2"/>
  <c r="G1597" i="2"/>
  <c r="G1599" i="2"/>
  <c r="AK1613" i="2"/>
  <c r="AK1615" i="2"/>
  <c r="AM1615" i="2" s="1"/>
  <c r="AK1623" i="2"/>
  <c r="P1631" i="2"/>
  <c r="G1641" i="2"/>
  <c r="Y1653" i="2"/>
  <c r="G1343" i="2"/>
  <c r="I1396" i="2"/>
  <c r="H1417" i="2"/>
  <c r="AK1418" i="2"/>
  <c r="AM1418" i="2" s="1"/>
  <c r="P1427" i="2"/>
  <c r="AI1439" i="2"/>
  <c r="G1443" i="2"/>
  <c r="G1445" i="2"/>
  <c r="G1447" i="2"/>
  <c r="AJ1448" i="2"/>
  <c r="Y1451" i="2"/>
  <c r="G1453" i="2"/>
  <c r="I1459" i="2"/>
  <c r="AI1464" i="2"/>
  <c r="Y1470" i="2"/>
  <c r="H1482" i="2"/>
  <c r="G1484" i="2"/>
  <c r="AK1487" i="2"/>
  <c r="AM1487" i="2" s="1"/>
  <c r="G1493" i="2"/>
  <c r="AJ1494" i="2"/>
  <c r="G1503" i="2"/>
  <c r="P1506" i="2"/>
  <c r="G1510" i="2"/>
  <c r="H1524" i="2"/>
  <c r="H1526" i="2"/>
  <c r="I1529" i="2"/>
  <c r="I1536" i="2"/>
  <c r="Q1565" i="2"/>
  <c r="P1582" i="2"/>
  <c r="H1587" i="2"/>
  <c r="H1601" i="2"/>
  <c r="AK1624" i="2"/>
  <c r="I1626" i="2"/>
  <c r="G1630" i="2"/>
  <c r="I1644" i="2"/>
  <c r="I1656" i="2"/>
  <c r="AD43" i="2"/>
  <c r="I1279" i="2"/>
  <c r="H1286" i="2"/>
  <c r="AJ1289" i="2"/>
  <c r="I1296" i="2"/>
  <c r="AK1303" i="2"/>
  <c r="AM1303" i="2" s="1"/>
  <c r="AK1309" i="2"/>
  <c r="I1317" i="2"/>
  <c r="I1319" i="2"/>
  <c r="I1323" i="2"/>
  <c r="I1327" i="2"/>
  <c r="H1340" i="2"/>
  <c r="AK1353" i="2"/>
  <c r="AM1353" i="2" s="1"/>
  <c r="I1362" i="2"/>
  <c r="I1364" i="2"/>
  <c r="I1379" i="2"/>
  <c r="P1383" i="2"/>
  <c r="P1384" i="2"/>
  <c r="H1389" i="2"/>
  <c r="AJ1390" i="2"/>
  <c r="H1407" i="2"/>
  <c r="AK1411" i="2"/>
  <c r="AM1411" i="2" s="1"/>
  <c r="G1422" i="2"/>
  <c r="H1426" i="2"/>
  <c r="I1431" i="2"/>
  <c r="G1437" i="2"/>
  <c r="P1438" i="2"/>
  <c r="H1443" i="2"/>
  <c r="AJ1454" i="2"/>
  <c r="H1456" i="2"/>
  <c r="Q1459" i="2"/>
  <c r="G1479" i="2"/>
  <c r="H1484" i="2"/>
  <c r="Y1495" i="2"/>
  <c r="AK1501" i="2"/>
  <c r="AM1501" i="2" s="1"/>
  <c r="AI1531" i="2"/>
  <c r="H1540" i="2"/>
  <c r="G1551" i="2"/>
  <c r="P1568" i="2"/>
  <c r="H1572" i="2"/>
  <c r="AI1573" i="2"/>
  <c r="AJ1582" i="2"/>
  <c r="G1584" i="2"/>
  <c r="I1585" i="2"/>
  <c r="I1589" i="2"/>
  <c r="I1595" i="2"/>
  <c r="I1597" i="2"/>
  <c r="H1603" i="2"/>
  <c r="H1630" i="2"/>
  <c r="AJ1644" i="2"/>
  <c r="Y1648" i="2"/>
  <c r="Y1657" i="2"/>
  <c r="I44" i="2"/>
  <c r="M44" i="2" s="1"/>
  <c r="H47" i="2"/>
  <c r="AJ49" i="2"/>
  <c r="G51" i="2"/>
  <c r="H52" i="2"/>
  <c r="Y56" i="2"/>
  <c r="H58" i="2"/>
  <c r="AK60" i="2"/>
  <c r="AM60" i="2" s="1"/>
  <c r="AJ61" i="2"/>
  <c r="G63" i="2"/>
  <c r="H64" i="2"/>
  <c r="Y68" i="2"/>
  <c r="H69" i="2"/>
  <c r="AK73" i="2"/>
  <c r="AM73" i="2" s="1"/>
  <c r="I77" i="2"/>
  <c r="G82" i="2"/>
  <c r="I83" i="2"/>
  <c r="Y86" i="2"/>
  <c r="G87" i="2"/>
  <c r="I88" i="2"/>
  <c r="H92" i="2"/>
  <c r="P93" i="2"/>
  <c r="G96" i="2"/>
  <c r="I97" i="2"/>
  <c r="AJ99" i="2"/>
  <c r="G101" i="2"/>
  <c r="I103" i="2"/>
  <c r="Y106" i="2"/>
  <c r="G107" i="2"/>
  <c r="I108" i="2"/>
  <c r="P109" i="2"/>
  <c r="G112" i="2"/>
  <c r="I113" i="2"/>
  <c r="AJ115" i="2"/>
  <c r="G117" i="2"/>
  <c r="I119" i="2"/>
  <c r="Y122" i="2"/>
  <c r="G126" i="2"/>
  <c r="I127" i="2"/>
  <c r="AK128" i="2"/>
  <c r="AM128" i="2" s="1"/>
  <c r="H131" i="2"/>
  <c r="H134" i="2"/>
  <c r="Y137" i="2"/>
  <c r="H138" i="2"/>
  <c r="I139" i="2"/>
  <c r="AK141" i="2"/>
  <c r="AM141" i="2" s="1"/>
  <c r="P143" i="2"/>
  <c r="AJ147" i="2"/>
  <c r="G154" i="2"/>
  <c r="H167" i="2"/>
  <c r="I256" i="2"/>
  <c r="AJ282" i="2"/>
  <c r="AI282" i="2"/>
  <c r="P282" i="2"/>
  <c r="AK282" i="2"/>
  <c r="AM282" i="2" s="1"/>
  <c r="AJ327" i="2"/>
  <c r="AK327" i="2"/>
  <c r="AM327" i="2" s="1"/>
  <c r="P327" i="2"/>
  <c r="AK61" i="2"/>
  <c r="Y74" i="2"/>
  <c r="H113" i="2"/>
  <c r="H127" i="2"/>
  <c r="H161" i="2"/>
  <c r="G169" i="2"/>
  <c r="G170" i="2"/>
  <c r="AJ244" i="2"/>
  <c r="AK244" i="2"/>
  <c r="AM244" i="2" s="1"/>
  <c r="AK257" i="2"/>
  <c r="AM257" i="2" s="1"/>
  <c r="AI257" i="2"/>
  <c r="P257" i="2"/>
  <c r="AI293" i="2"/>
  <c r="AJ293" i="2"/>
  <c r="AK43" i="2"/>
  <c r="AM43" i="2" s="1"/>
  <c r="AK45" i="2"/>
  <c r="AM45" i="2" s="1"/>
  <c r="AJ53" i="2"/>
  <c r="G55" i="2"/>
  <c r="H56" i="2"/>
  <c r="G67" i="2"/>
  <c r="G74" i="2"/>
  <c r="I75" i="2"/>
  <c r="P77" i="2"/>
  <c r="G80" i="2"/>
  <c r="I82" i="2"/>
  <c r="AJ83" i="2"/>
  <c r="G85" i="2"/>
  <c r="I87" i="2"/>
  <c r="AJ88" i="2"/>
  <c r="G90" i="2"/>
  <c r="H91" i="2"/>
  <c r="P92" i="2"/>
  <c r="Y94" i="2"/>
  <c r="G95" i="2"/>
  <c r="I96" i="2"/>
  <c r="P97" i="2"/>
  <c r="G100" i="2"/>
  <c r="I101" i="2"/>
  <c r="AJ103" i="2"/>
  <c r="G105" i="2"/>
  <c r="I107" i="2"/>
  <c r="AJ108" i="2"/>
  <c r="Y110" i="2"/>
  <c r="G111" i="2"/>
  <c r="I112" i="2"/>
  <c r="P113" i="2"/>
  <c r="G116" i="2"/>
  <c r="I117" i="2"/>
  <c r="AJ119" i="2"/>
  <c r="G121" i="2"/>
  <c r="I123" i="2"/>
  <c r="P127" i="2"/>
  <c r="I130" i="2"/>
  <c r="AJ131" i="2"/>
  <c r="G133" i="2"/>
  <c r="H141" i="2"/>
  <c r="AI142" i="2"/>
  <c r="G145" i="2"/>
  <c r="I145" i="2"/>
  <c r="AK146" i="2"/>
  <c r="AM146" i="2" s="1"/>
  <c r="I149" i="2"/>
  <c r="AK151" i="2"/>
  <c r="AM151" i="2" s="1"/>
  <c r="H152" i="2"/>
  <c r="H156" i="2"/>
  <c r="G159" i="2"/>
  <c r="I160" i="2"/>
  <c r="P161" i="2"/>
  <c r="Y166" i="2"/>
  <c r="AI166" i="2"/>
  <c r="AI203" i="2"/>
  <c r="AJ203" i="2"/>
  <c r="G259" i="2"/>
  <c r="G260" i="2"/>
  <c r="AK263" i="2"/>
  <c r="AM263" i="2" s="1"/>
  <c r="AJ263" i="2"/>
  <c r="I310" i="2"/>
  <c r="I311" i="2"/>
  <c r="I323" i="2"/>
  <c r="I324" i="2"/>
  <c r="H55" i="2"/>
  <c r="H62" i="2"/>
  <c r="I68" i="2"/>
  <c r="AI69" i="2"/>
  <c r="Y70" i="2"/>
  <c r="Y72" i="2"/>
  <c r="P76" i="2"/>
  <c r="AJ77" i="2"/>
  <c r="G79" i="2"/>
  <c r="I81" i="2"/>
  <c r="P82" i="2"/>
  <c r="AK84" i="2"/>
  <c r="AM84" i="2" s="1"/>
  <c r="I86" i="2"/>
  <c r="P87" i="2"/>
  <c r="AK89" i="2"/>
  <c r="AM89" i="2" s="1"/>
  <c r="I91" i="2"/>
  <c r="AJ92" i="2"/>
  <c r="G94" i="2"/>
  <c r="H95" i="2"/>
  <c r="P96" i="2"/>
  <c r="AJ97" i="2"/>
  <c r="P102" i="2"/>
  <c r="AK104" i="2"/>
  <c r="AM104" i="2" s="1"/>
  <c r="I106" i="2"/>
  <c r="P107" i="2"/>
  <c r="G110" i="2"/>
  <c r="H111" i="2"/>
  <c r="P112" i="2"/>
  <c r="AJ113" i="2"/>
  <c r="H116" i="2"/>
  <c r="P118" i="2"/>
  <c r="AK120" i="2"/>
  <c r="AM120" i="2" s="1"/>
  <c r="I122" i="2"/>
  <c r="AJ123" i="2"/>
  <c r="G125" i="2"/>
  <c r="G130" i="2"/>
  <c r="P132" i="2"/>
  <c r="H133" i="2"/>
  <c r="G137" i="2"/>
  <c r="I137" i="2"/>
  <c r="AK138" i="2"/>
  <c r="AM138" i="2" s="1"/>
  <c r="I141" i="2"/>
  <c r="AK143" i="2"/>
  <c r="AM143" i="2" s="1"/>
  <c r="H144" i="2"/>
  <c r="H148" i="2"/>
  <c r="G151" i="2"/>
  <c r="I152" i="2"/>
  <c r="Y158" i="2"/>
  <c r="AI160" i="2"/>
  <c r="G166" i="2"/>
  <c r="I186" i="2"/>
  <c r="Y211" i="2"/>
  <c r="AK211" i="2"/>
  <c r="AM211" i="2" s="1"/>
  <c r="P211" i="2"/>
  <c r="I214" i="2"/>
  <c r="H315" i="2"/>
  <c r="H314" i="2"/>
  <c r="G316" i="2"/>
  <c r="G317" i="2"/>
  <c r="AI43" i="2"/>
  <c r="I47" i="2"/>
  <c r="Y48" i="2"/>
  <c r="AI56" i="2"/>
  <c r="Y59" i="2"/>
  <c r="G60" i="2"/>
  <c r="I61" i="2"/>
  <c r="Y65" i="2"/>
  <c r="AI68" i="2"/>
  <c r="Y71" i="2"/>
  <c r="G72" i="2"/>
  <c r="I74" i="2"/>
  <c r="P75" i="2"/>
  <c r="Y78" i="2"/>
  <c r="I80" i="2"/>
  <c r="G84" i="2"/>
  <c r="I85" i="2"/>
  <c r="AJ87" i="2"/>
  <c r="G89" i="2"/>
  <c r="I90" i="2"/>
  <c r="P91" i="2"/>
  <c r="I95" i="2"/>
  <c r="Y98" i="2"/>
  <c r="G99" i="2"/>
  <c r="I100" i="2"/>
  <c r="P101" i="2"/>
  <c r="G104" i="2"/>
  <c r="I105" i="2"/>
  <c r="AJ107" i="2"/>
  <c r="G109" i="2"/>
  <c r="I111" i="2"/>
  <c r="Y114" i="2"/>
  <c r="G115" i="2"/>
  <c r="I116" i="2"/>
  <c r="P117" i="2"/>
  <c r="G120" i="2"/>
  <c r="I121" i="2"/>
  <c r="Y124" i="2"/>
  <c r="H125" i="2"/>
  <c r="I129" i="2"/>
  <c r="AK130" i="2"/>
  <c r="AM130" i="2" s="1"/>
  <c r="I133" i="2"/>
  <c r="H136" i="2"/>
  <c r="AJ141" i="2"/>
  <c r="P145" i="2"/>
  <c r="AI152" i="2"/>
  <c r="AK160" i="2"/>
  <c r="AM160" i="2" s="1"/>
  <c r="H163" i="2"/>
  <c r="I164" i="2"/>
  <c r="G195" i="2"/>
  <c r="G194" i="2"/>
  <c r="G213" i="2"/>
  <c r="G222" i="2"/>
  <c r="H235" i="2"/>
  <c r="Y283" i="2"/>
  <c r="AK283" i="2"/>
  <c r="AM283" i="2" s="1"/>
  <c r="P283" i="2"/>
  <c r="G309" i="2"/>
  <c r="G310" i="2"/>
  <c r="Y326" i="2"/>
  <c r="AI326" i="2"/>
  <c r="P326" i="2"/>
  <c r="AK326" i="2"/>
  <c r="AM326" i="2" s="1"/>
  <c r="I46" i="2"/>
  <c r="H67" i="2"/>
  <c r="P74" i="2"/>
  <c r="H85" i="2"/>
  <c r="P95" i="2"/>
  <c r="P100" i="2"/>
  <c r="H105" i="2"/>
  <c r="P111" i="2"/>
  <c r="P116" i="2"/>
  <c r="AJ133" i="2"/>
  <c r="AI144" i="2"/>
  <c r="H159" i="2"/>
  <c r="AK243" i="2"/>
  <c r="AM243" i="2" s="1"/>
  <c r="G285" i="2"/>
  <c r="G328" i="2"/>
  <c r="G329" i="2"/>
  <c r="G44" i="2"/>
  <c r="K44" i="2" s="1"/>
  <c r="G45" i="2"/>
  <c r="Y47" i="2"/>
  <c r="H48" i="2"/>
  <c r="Y52" i="2"/>
  <c r="AI55" i="2"/>
  <c r="Y57" i="2"/>
  <c r="AK57" i="2"/>
  <c r="AM57" i="2" s="1"/>
  <c r="H59" i="2"/>
  <c r="I60" i="2"/>
  <c r="Y64" i="2"/>
  <c r="H65" i="2"/>
  <c r="Y69" i="2"/>
  <c r="H72" i="2"/>
  <c r="I72" i="2"/>
  <c r="AI73" i="2"/>
  <c r="AJ74" i="2"/>
  <c r="AK76" i="2"/>
  <c r="AM76" i="2" s="1"/>
  <c r="G77" i="2"/>
  <c r="P80" i="2"/>
  <c r="P85" i="2"/>
  <c r="P90" i="2"/>
  <c r="AJ95" i="2"/>
  <c r="G97" i="2"/>
  <c r="I99" i="2"/>
  <c r="AJ100" i="2"/>
  <c r="Y102" i="2"/>
  <c r="G103" i="2"/>
  <c r="I104" i="2"/>
  <c r="P105" i="2"/>
  <c r="AJ106" i="2"/>
  <c r="G108" i="2"/>
  <c r="I109" i="2"/>
  <c r="AJ111" i="2"/>
  <c r="G113" i="2"/>
  <c r="I115" i="2"/>
  <c r="AJ116" i="2"/>
  <c r="Y118" i="2"/>
  <c r="G119" i="2"/>
  <c r="I120" i="2"/>
  <c r="P121" i="2"/>
  <c r="AJ122" i="2"/>
  <c r="AJ125" i="2"/>
  <c r="I128" i="2"/>
  <c r="P129" i="2"/>
  <c r="Y134" i="2"/>
  <c r="AI136" i="2"/>
  <c r="G139" i="2"/>
  <c r="G142" i="2"/>
  <c r="I143" i="2"/>
  <c r="AK144" i="2"/>
  <c r="AM144" i="2" s="1"/>
  <c r="G147" i="2"/>
  <c r="H147" i="2"/>
  <c r="H150" i="2"/>
  <c r="Y153" i="2"/>
  <c r="H154" i="2"/>
  <c r="I155" i="2"/>
  <c r="P159" i="2"/>
  <c r="I162" i="2"/>
  <c r="AJ163" i="2"/>
  <c r="G165" i="2"/>
  <c r="AJ176" i="2"/>
  <c r="AK176" i="2"/>
  <c r="AM176" i="2" s="1"/>
  <c r="AI176" i="2"/>
  <c r="G255" i="2"/>
  <c r="G254" i="2"/>
  <c r="H299" i="2"/>
  <c r="H44" i="2"/>
  <c r="L44" i="2" s="1"/>
  <c r="G47" i="2"/>
  <c r="I48" i="2"/>
  <c r="Y51" i="2"/>
  <c r="G52" i="2"/>
  <c r="I53" i="2"/>
  <c r="AJ55" i="2"/>
  <c r="AI60" i="2"/>
  <c r="AI61" i="2"/>
  <c r="Y63" i="2"/>
  <c r="G64" i="2"/>
  <c r="I65" i="2"/>
  <c r="AI67" i="2"/>
  <c r="H70" i="2"/>
  <c r="AI72" i="2"/>
  <c r="AJ73" i="2"/>
  <c r="G76" i="2"/>
  <c r="I78" i="2"/>
  <c r="P79" i="2"/>
  <c r="AJ80" i="2"/>
  <c r="Y82" i="2"/>
  <c r="H83" i="2"/>
  <c r="P84" i="2"/>
  <c r="AJ85" i="2"/>
  <c r="H88" i="2"/>
  <c r="P89" i="2"/>
  <c r="AJ90" i="2"/>
  <c r="G92" i="2"/>
  <c r="I93" i="2"/>
  <c r="P94" i="2"/>
  <c r="AK96" i="2"/>
  <c r="I98" i="2"/>
  <c r="P99" i="2"/>
  <c r="G102" i="2"/>
  <c r="H103" i="2"/>
  <c r="P104" i="2"/>
  <c r="AJ105" i="2"/>
  <c r="P110" i="2"/>
  <c r="AK112" i="2"/>
  <c r="I114" i="2"/>
  <c r="P115" i="2"/>
  <c r="G118" i="2"/>
  <c r="H119" i="2"/>
  <c r="P120" i="2"/>
  <c r="AJ121" i="2"/>
  <c r="Y126" i="2"/>
  <c r="H128" i="2"/>
  <c r="AI128" i="2"/>
  <c r="G134" i="2"/>
  <c r="I135" i="2"/>
  <c r="AK136" i="2"/>
  <c r="AM136" i="2" s="1"/>
  <c r="H139" i="2"/>
  <c r="H142" i="2"/>
  <c r="Y145" i="2"/>
  <c r="H146" i="2"/>
  <c r="I147" i="2"/>
  <c r="AK149" i="2"/>
  <c r="AM149" i="2" s="1"/>
  <c r="P151" i="2"/>
  <c r="I154" i="2"/>
  <c r="AJ155" i="2"/>
  <c r="G157" i="2"/>
  <c r="G162" i="2"/>
  <c r="P164" i="2"/>
  <c r="H165" i="2"/>
  <c r="AJ210" i="2"/>
  <c r="AI210" i="2"/>
  <c r="P210" i="2"/>
  <c r="AK210" i="2"/>
  <c r="AM210" i="2" s="1"/>
  <c r="H170" i="2"/>
  <c r="I171" i="2"/>
  <c r="I178" i="2"/>
  <c r="AJ179" i="2"/>
  <c r="G181" i="2"/>
  <c r="H186" i="2"/>
  <c r="I187" i="2"/>
  <c r="H190" i="2"/>
  <c r="Y193" i="2"/>
  <c r="Y198" i="2"/>
  <c r="AI200" i="2"/>
  <c r="H204" i="2"/>
  <c r="AI205" i="2"/>
  <c r="H213" i="2"/>
  <c r="G216" i="2"/>
  <c r="P218" i="2"/>
  <c r="H222" i="2"/>
  <c r="I223" i="2"/>
  <c r="I226" i="2"/>
  <c r="I227" i="2"/>
  <c r="G228" i="2"/>
  <c r="Y230" i="2"/>
  <c r="G234" i="2"/>
  <c r="G235" i="2"/>
  <c r="H236" i="2"/>
  <c r="H240" i="2"/>
  <c r="P241" i="2"/>
  <c r="AI242" i="2"/>
  <c r="I250" i="2"/>
  <c r="I251" i="2"/>
  <c r="G252" i="2"/>
  <c r="Y254" i="2"/>
  <c r="Y259" i="2"/>
  <c r="I261" i="2"/>
  <c r="G264" i="2"/>
  <c r="P266" i="2"/>
  <c r="H270" i="2"/>
  <c r="G273" i="2"/>
  <c r="I276" i="2"/>
  <c r="AJ277" i="2"/>
  <c r="H285" i="2"/>
  <c r="G286" i="2"/>
  <c r="I289" i="2"/>
  <c r="AK292" i="2"/>
  <c r="AM292" i="2" s="1"/>
  <c r="G298" i="2"/>
  <c r="G299" i="2"/>
  <c r="H300" i="2"/>
  <c r="H304" i="2"/>
  <c r="P305" i="2"/>
  <c r="AI306" i="2"/>
  <c r="H310" i="2"/>
  <c r="G315" i="2"/>
  <c r="H317" i="2"/>
  <c r="AI325" i="2"/>
  <c r="H329" i="2"/>
  <c r="I334" i="2"/>
  <c r="G339" i="2"/>
  <c r="H173" i="2"/>
  <c r="I177" i="2"/>
  <c r="AK178" i="2"/>
  <c r="AM178" i="2" s="1"/>
  <c r="I181" i="2"/>
  <c r="H184" i="2"/>
  <c r="H185" i="2"/>
  <c r="H189" i="2"/>
  <c r="H194" i="2"/>
  <c r="I195" i="2"/>
  <c r="H198" i="2"/>
  <c r="Y201" i="2"/>
  <c r="G203" i="2"/>
  <c r="G204" i="2"/>
  <c r="Y206" i="2"/>
  <c r="H212" i="2"/>
  <c r="AI217" i="2"/>
  <c r="AK218" i="2"/>
  <c r="AM218" i="2" s="1"/>
  <c r="H221" i="2"/>
  <c r="G224" i="2"/>
  <c r="P226" i="2"/>
  <c r="P227" i="2"/>
  <c r="H230" i="2"/>
  <c r="I234" i="2"/>
  <c r="I235" i="2"/>
  <c r="Y238" i="2"/>
  <c r="H239" i="2"/>
  <c r="Y243" i="2"/>
  <c r="I245" i="2"/>
  <c r="G248" i="2"/>
  <c r="P250" i="2"/>
  <c r="P251" i="2"/>
  <c r="H254" i="2"/>
  <c r="G257" i="2"/>
  <c r="I260" i="2"/>
  <c r="AJ261" i="2"/>
  <c r="G263" i="2"/>
  <c r="AI265" i="2"/>
  <c r="AK266" i="2"/>
  <c r="AM266" i="2" s="1"/>
  <c r="H269" i="2"/>
  <c r="G270" i="2"/>
  <c r="I273" i="2"/>
  <c r="AK276" i="2"/>
  <c r="AM276" i="2" s="1"/>
  <c r="AK281" i="2"/>
  <c r="AM281" i="2" s="1"/>
  <c r="G282" i="2"/>
  <c r="G283" i="2"/>
  <c r="H288" i="2"/>
  <c r="P289" i="2"/>
  <c r="AI290" i="2"/>
  <c r="AJ295" i="2"/>
  <c r="I299" i="2"/>
  <c r="G300" i="2"/>
  <c r="Y302" i="2"/>
  <c r="H303" i="2"/>
  <c r="Y307" i="2"/>
  <c r="H309" i="2"/>
  <c r="I314" i="2"/>
  <c r="H316" i="2"/>
  <c r="Y330" i="2"/>
  <c r="P335" i="2"/>
  <c r="Q340" i="2"/>
  <c r="AI341" i="2"/>
  <c r="G168" i="2"/>
  <c r="I169" i="2"/>
  <c r="AK170" i="2"/>
  <c r="AM170" i="2" s="1"/>
  <c r="I173" i="2"/>
  <c r="AK175" i="2"/>
  <c r="H176" i="2"/>
  <c r="H180" i="2"/>
  <c r="AJ181" i="2"/>
  <c r="G183" i="2"/>
  <c r="I184" i="2"/>
  <c r="P185" i="2"/>
  <c r="AK186" i="2"/>
  <c r="AM186" i="2" s="1"/>
  <c r="I189" i="2"/>
  <c r="G192" i="2"/>
  <c r="I193" i="2"/>
  <c r="I194" i="2"/>
  <c r="AJ195" i="2"/>
  <c r="G197" i="2"/>
  <c r="P199" i="2"/>
  <c r="G201" i="2"/>
  <c r="H203" i="2"/>
  <c r="G206" i="2"/>
  <c r="AK209" i="2"/>
  <c r="AM209" i="2" s="1"/>
  <c r="I212" i="2"/>
  <c r="AJ213" i="2"/>
  <c r="G215" i="2"/>
  <c r="Y219" i="2"/>
  <c r="I221" i="2"/>
  <c r="H224" i="2"/>
  <c r="P225" i="2"/>
  <c r="AI226" i="2"/>
  <c r="I233" i="2"/>
  <c r="AK236" i="2"/>
  <c r="AM236" i="2" s="1"/>
  <c r="G242" i="2"/>
  <c r="G243" i="2"/>
  <c r="H244" i="2"/>
  <c r="AK247" i="2"/>
  <c r="H248" i="2"/>
  <c r="P249" i="2"/>
  <c r="AI250" i="2"/>
  <c r="AJ255" i="2"/>
  <c r="I258" i="2"/>
  <c r="I259" i="2"/>
  <c r="Y267" i="2"/>
  <c r="I269" i="2"/>
  <c r="G272" i="2"/>
  <c r="P274" i="2"/>
  <c r="H278" i="2"/>
  <c r="I284" i="2"/>
  <c r="AJ285" i="2"/>
  <c r="AK290" i="2"/>
  <c r="AM290" i="2" s="1"/>
  <c r="H293" i="2"/>
  <c r="I297" i="2"/>
  <c r="AK300" i="2"/>
  <c r="AM300" i="2" s="1"/>
  <c r="G303" i="2"/>
  <c r="AK305" i="2"/>
  <c r="G306" i="2"/>
  <c r="G307" i="2"/>
  <c r="G312" i="2"/>
  <c r="I315" i="2"/>
  <c r="I317" i="2"/>
  <c r="AJ317" i="2"/>
  <c r="G319" i="2"/>
  <c r="AI321" i="2"/>
  <c r="Q322" i="2"/>
  <c r="G325" i="2"/>
  <c r="I328" i="2"/>
  <c r="H332" i="2"/>
  <c r="P333" i="2"/>
  <c r="AK335" i="2"/>
  <c r="AM335" i="2" s="1"/>
  <c r="H338" i="2"/>
  <c r="Y342" i="2"/>
  <c r="AK342" i="2"/>
  <c r="AM342" i="2" s="1"/>
  <c r="AI342" i="2"/>
  <c r="H168" i="2"/>
  <c r="H172" i="2"/>
  <c r="AJ173" i="2"/>
  <c r="G175" i="2"/>
  <c r="I176" i="2"/>
  <c r="Y182" i="2"/>
  <c r="AI184" i="2"/>
  <c r="AI185" i="2"/>
  <c r="AI189" i="2"/>
  <c r="H192" i="2"/>
  <c r="H193" i="2"/>
  <c r="H197" i="2"/>
  <c r="H202" i="2"/>
  <c r="I203" i="2"/>
  <c r="H206" i="2"/>
  <c r="I210" i="2"/>
  <c r="I211" i="2"/>
  <c r="Y214" i="2"/>
  <c r="H215" i="2"/>
  <c r="G218" i="2"/>
  <c r="G219" i="2"/>
  <c r="H220" i="2"/>
  <c r="AK223" i="2"/>
  <c r="AM223" i="2" s="1"/>
  <c r="AI225" i="2"/>
  <c r="AK226" i="2"/>
  <c r="AM226" i="2" s="1"/>
  <c r="H229" i="2"/>
  <c r="G232" i="2"/>
  <c r="P234" i="2"/>
  <c r="P235" i="2"/>
  <c r="H238" i="2"/>
  <c r="G241" i="2"/>
  <c r="I244" i="2"/>
  <c r="AJ245" i="2"/>
  <c r="AI249" i="2"/>
  <c r="AK250" i="2"/>
  <c r="H253" i="2"/>
  <c r="I257" i="2"/>
  <c r="AK260" i="2"/>
  <c r="AM260" i="2" s="1"/>
  <c r="G267" i="2"/>
  <c r="I283" i="2"/>
  <c r="Y291" i="2"/>
  <c r="I294" i="2"/>
  <c r="H308" i="2"/>
  <c r="I327" i="2"/>
  <c r="G167" i="2"/>
  <c r="I168" i="2"/>
  <c r="P169" i="2"/>
  <c r="Y174" i="2"/>
  <c r="G182" i="2"/>
  <c r="I183" i="2"/>
  <c r="AK184" i="2"/>
  <c r="AJ189" i="2"/>
  <c r="G191" i="2"/>
  <c r="I192" i="2"/>
  <c r="P193" i="2"/>
  <c r="AK194" i="2"/>
  <c r="AM194" i="2" s="1"/>
  <c r="I197" i="2"/>
  <c r="AI198" i="2"/>
  <c r="G200" i="2"/>
  <c r="I201" i="2"/>
  <c r="I202" i="2"/>
  <c r="P207" i="2"/>
  <c r="AK212" i="2"/>
  <c r="AM212" i="2" s="1"/>
  <c r="G217" i="2"/>
  <c r="I220" i="2"/>
  <c r="AJ221" i="2"/>
  <c r="G223" i="2"/>
  <c r="Y227" i="2"/>
  <c r="I229" i="2"/>
  <c r="H232" i="2"/>
  <c r="P233" i="2"/>
  <c r="AI234" i="2"/>
  <c r="AJ239" i="2"/>
  <c r="I242" i="2"/>
  <c r="I243" i="2"/>
  <c r="Y246" i="2"/>
  <c r="H247" i="2"/>
  <c r="I248" i="2"/>
  <c r="Y251" i="2"/>
  <c r="I253" i="2"/>
  <c r="G256" i="2"/>
  <c r="P258" i="2"/>
  <c r="P259" i="2"/>
  <c r="H262" i="2"/>
  <c r="G265" i="2"/>
  <c r="I268" i="2"/>
  <c r="AJ269" i="2"/>
  <c r="AI273" i="2"/>
  <c r="AK274" i="2"/>
  <c r="AM274" i="2" s="1"/>
  <c r="H277" i="2"/>
  <c r="G278" i="2"/>
  <c r="H283" i="2"/>
  <c r="AK284" i="2"/>
  <c r="AM284" i="2" s="1"/>
  <c r="AK289" i="2"/>
  <c r="AM289" i="2" s="1"/>
  <c r="H292" i="2"/>
  <c r="H296" i="2"/>
  <c r="P297" i="2"/>
  <c r="AI298" i="2"/>
  <c r="AJ303" i="2"/>
  <c r="I307" i="2"/>
  <c r="AJ309" i="2"/>
  <c r="G311" i="2"/>
  <c r="AI313" i="2"/>
  <c r="AI314" i="2"/>
  <c r="P315" i="2"/>
  <c r="AK316" i="2"/>
  <c r="AM316" i="2" s="1"/>
  <c r="G324" i="2"/>
  <c r="I325" i="2"/>
  <c r="AK328" i="2"/>
  <c r="AM328" i="2" s="1"/>
  <c r="Y334" i="2"/>
  <c r="G174" i="2"/>
  <c r="I175" i="2"/>
  <c r="H179" i="2"/>
  <c r="H182" i="2"/>
  <c r="Y185" i="2"/>
  <c r="G187" i="2"/>
  <c r="Y190" i="2"/>
  <c r="AI192" i="2"/>
  <c r="AI193" i="2"/>
  <c r="H196" i="2"/>
  <c r="AI197" i="2"/>
  <c r="H200" i="2"/>
  <c r="H201" i="2"/>
  <c r="G202" i="2"/>
  <c r="H205" i="2"/>
  <c r="I206" i="2"/>
  <c r="H214" i="2"/>
  <c r="AJ215" i="2"/>
  <c r="I218" i="2"/>
  <c r="I219" i="2"/>
  <c r="G220" i="2"/>
  <c r="G226" i="2"/>
  <c r="G227" i="2"/>
  <c r="H228" i="2"/>
  <c r="AI233" i="2"/>
  <c r="AK234" i="2"/>
  <c r="AM234" i="2" s="1"/>
  <c r="H237" i="2"/>
  <c r="I241" i="2"/>
  <c r="H252" i="2"/>
  <c r="H256" i="2"/>
  <c r="AI258" i="2"/>
  <c r="AK259" i="2"/>
  <c r="AM259" i="2" s="1"/>
  <c r="I266" i="2"/>
  <c r="I267" i="2"/>
  <c r="Y270" i="2"/>
  <c r="H271" i="2"/>
  <c r="Y275" i="2"/>
  <c r="I277" i="2"/>
  <c r="G280" i="2"/>
  <c r="H286" i="2"/>
  <c r="G289" i="2"/>
  <c r="I292" i="2"/>
  <c r="G295" i="2"/>
  <c r="AI297" i="2"/>
  <c r="AK298" i="2"/>
  <c r="H301" i="2"/>
  <c r="G302" i="2"/>
  <c r="I305" i="2"/>
  <c r="Y310" i="2"/>
  <c r="H312" i="2"/>
  <c r="AK313" i="2"/>
  <c r="AM313" i="2" s="1"/>
  <c r="AJ315" i="2"/>
  <c r="H318" i="2"/>
  <c r="G321" i="2"/>
  <c r="G322" i="2"/>
  <c r="P329" i="2"/>
  <c r="H330" i="2"/>
  <c r="G334" i="2"/>
  <c r="H336" i="2"/>
  <c r="G340" i="2"/>
  <c r="I342" i="2"/>
  <c r="I167" i="2"/>
  <c r="AK168" i="2"/>
  <c r="AM168" i="2" s="1"/>
  <c r="H171" i="2"/>
  <c r="H174" i="2"/>
  <c r="Y177" i="2"/>
  <c r="H178" i="2"/>
  <c r="I179" i="2"/>
  <c r="P183" i="2"/>
  <c r="G185" i="2"/>
  <c r="H187" i="2"/>
  <c r="G190" i="2"/>
  <c r="I191" i="2"/>
  <c r="AK192" i="2"/>
  <c r="AM192" i="2" s="1"/>
  <c r="AJ193" i="2"/>
  <c r="AJ197" i="2"/>
  <c r="G199" i="2"/>
  <c r="I200" i="2"/>
  <c r="P201" i="2"/>
  <c r="AK202" i="2"/>
  <c r="AM202" i="2" s="1"/>
  <c r="I205" i="2"/>
  <c r="AI206" i="2"/>
  <c r="G208" i="2"/>
  <c r="P209" i="2"/>
  <c r="I217" i="2"/>
  <c r="AK220" i="2"/>
  <c r="AM220" i="2" s="1"/>
  <c r="G225" i="2"/>
  <c r="I228" i="2"/>
  <c r="AJ229" i="2"/>
  <c r="G231" i="2"/>
  <c r="Y235" i="2"/>
  <c r="I237" i="2"/>
  <c r="G240" i="2"/>
  <c r="P242" i="2"/>
  <c r="P243" i="2"/>
  <c r="H246" i="2"/>
  <c r="G249" i="2"/>
  <c r="I252" i="2"/>
  <c r="AJ253" i="2"/>
  <c r="AK258" i="2"/>
  <c r="AM258" i="2" s="1"/>
  <c r="H261" i="2"/>
  <c r="I265" i="2"/>
  <c r="AK268" i="2"/>
  <c r="AM268" i="2" s="1"/>
  <c r="G274" i="2"/>
  <c r="G275" i="2"/>
  <c r="H276" i="2"/>
  <c r="H280" i="2"/>
  <c r="P281" i="2"/>
  <c r="AJ287" i="2"/>
  <c r="I290" i="2"/>
  <c r="I291" i="2"/>
  <c r="Y294" i="2"/>
  <c r="H295" i="2"/>
  <c r="Y299" i="2"/>
  <c r="I301" i="2"/>
  <c r="G304" i="2"/>
  <c r="P306" i="2"/>
  <c r="P307" i="2"/>
  <c r="AK308" i="2"/>
  <c r="AM308" i="2" s="1"/>
  <c r="Y314" i="2"/>
  <c r="AK314" i="2"/>
  <c r="AM314" i="2" s="1"/>
  <c r="AK315" i="2"/>
  <c r="AM315" i="2" s="1"/>
  <c r="AJ319" i="2"/>
  <c r="H322" i="2"/>
  <c r="G323" i="2"/>
  <c r="P325" i="2"/>
  <c r="I336" i="2"/>
  <c r="Y339" i="2"/>
  <c r="H340" i="2"/>
  <c r="I341" i="2"/>
  <c r="P342" i="2"/>
  <c r="Y347" i="2"/>
  <c r="H348" i="2"/>
  <c r="P350" i="2"/>
  <c r="P351" i="2"/>
  <c r="G355" i="2"/>
  <c r="Q356" i="2"/>
  <c r="AI357" i="2"/>
  <c r="H361" i="2"/>
  <c r="G362" i="2"/>
  <c r="AK376" i="2"/>
  <c r="P389" i="2"/>
  <c r="AJ395" i="2"/>
  <c r="Y398" i="2"/>
  <c r="AK398" i="2"/>
  <c r="AM398" i="2" s="1"/>
  <c r="P407" i="2"/>
  <c r="P408" i="2"/>
  <c r="AJ409" i="2"/>
  <c r="I421" i="2"/>
  <c r="I435" i="2"/>
  <c r="G437" i="2"/>
  <c r="G438" i="2"/>
  <c r="AK448" i="2"/>
  <c r="AM448" i="2" s="1"/>
  <c r="H463" i="2"/>
  <c r="H483" i="2"/>
  <c r="H489" i="2"/>
  <c r="AK545" i="2"/>
  <c r="P545" i="2"/>
  <c r="Y549" i="2"/>
  <c r="AJ549" i="2"/>
  <c r="AI549" i="2"/>
  <c r="AK344" i="2"/>
  <c r="AM344" i="2" s="1"/>
  <c r="G347" i="2"/>
  <c r="P349" i="2"/>
  <c r="AI350" i="2"/>
  <c r="AK351" i="2"/>
  <c r="AM351" i="2" s="1"/>
  <c r="H354" i="2"/>
  <c r="Y358" i="2"/>
  <c r="I368" i="2"/>
  <c r="AJ369" i="2"/>
  <c r="Y371" i="2"/>
  <c r="H372" i="2"/>
  <c r="P374" i="2"/>
  <c r="P375" i="2"/>
  <c r="H378" i="2"/>
  <c r="I379" i="2"/>
  <c r="G381" i="2"/>
  <c r="I384" i="2"/>
  <c r="AJ385" i="2"/>
  <c r="G387" i="2"/>
  <c r="AI389" i="2"/>
  <c r="H393" i="2"/>
  <c r="G394" i="2"/>
  <c r="G397" i="2"/>
  <c r="G398" i="2"/>
  <c r="AK400" i="2"/>
  <c r="AM400" i="2" s="1"/>
  <c r="H403" i="2"/>
  <c r="AI405" i="2"/>
  <c r="AK407" i="2"/>
  <c r="AJ408" i="2"/>
  <c r="AK410" i="2"/>
  <c r="AM410" i="2" s="1"/>
  <c r="P414" i="2"/>
  <c r="G420" i="2"/>
  <c r="P422" i="2"/>
  <c r="P424" i="2"/>
  <c r="AI425" i="2"/>
  <c r="Y427" i="2"/>
  <c r="I430" i="2"/>
  <c r="AJ435" i="2"/>
  <c r="G439" i="2"/>
  <c r="I440" i="2"/>
  <c r="AK443" i="2"/>
  <c r="AM443" i="2" s="1"/>
  <c r="AK449" i="2"/>
  <c r="AM449" i="2" s="1"/>
  <c r="G451" i="2"/>
  <c r="G456" i="2"/>
  <c r="I457" i="2"/>
  <c r="AJ459" i="2"/>
  <c r="AK465" i="2"/>
  <c r="AM465" i="2" s="1"/>
  <c r="AI473" i="2"/>
  <c r="AK474" i="2"/>
  <c r="AM474" i="2" s="1"/>
  <c r="I477" i="2"/>
  <c r="Y480" i="2"/>
  <c r="I482" i="2"/>
  <c r="I483" i="2"/>
  <c r="G486" i="2"/>
  <c r="I488" i="2"/>
  <c r="P489" i="2"/>
  <c r="P490" i="2"/>
  <c r="I493" i="2"/>
  <c r="Q494" i="2"/>
  <c r="P495" i="2"/>
  <c r="H498" i="2"/>
  <c r="Y640" i="2"/>
  <c r="P639" i="2"/>
  <c r="AK640" i="2"/>
  <c r="AM640" i="2" s="1"/>
  <c r="Y688" i="2"/>
  <c r="AK688" i="2"/>
  <c r="AM688" i="2" s="1"/>
  <c r="P834" i="2"/>
  <c r="AJ834" i="2"/>
  <c r="AI834" i="2"/>
  <c r="H907" i="2"/>
  <c r="H908" i="2"/>
  <c r="H347" i="2"/>
  <c r="AI349" i="2"/>
  <c r="H360" i="2"/>
  <c r="Q362" i="2"/>
  <c r="I366" i="2"/>
  <c r="I367" i="2"/>
  <c r="G371" i="2"/>
  <c r="P373" i="2"/>
  <c r="AI374" i="2"/>
  <c r="AK375" i="2"/>
  <c r="AM375" i="2" s="1"/>
  <c r="I382" i="2"/>
  <c r="I383" i="2"/>
  <c r="AK386" i="2"/>
  <c r="H387" i="2"/>
  <c r="Y390" i="2"/>
  <c r="I393" i="2"/>
  <c r="G396" i="2"/>
  <c r="P401" i="2"/>
  <c r="H402" i="2"/>
  <c r="Y406" i="2"/>
  <c r="AK406" i="2"/>
  <c r="AK408" i="2"/>
  <c r="AM408" i="2" s="1"/>
  <c r="H411" i="2"/>
  <c r="P413" i="2"/>
  <c r="P415" i="2"/>
  <c r="P416" i="2"/>
  <c r="Y419" i="2"/>
  <c r="P421" i="2"/>
  <c r="AJ424" i="2"/>
  <c r="I431" i="2"/>
  <c r="I438" i="2"/>
  <c r="G441" i="2"/>
  <c r="P442" i="2"/>
  <c r="H445" i="2"/>
  <c r="P447" i="2"/>
  <c r="H451" i="2"/>
  <c r="G455" i="2"/>
  <c r="H456" i="2"/>
  <c r="AK460" i="2"/>
  <c r="AM460" i="2" s="1"/>
  <c r="H461" i="2"/>
  <c r="P463" i="2"/>
  <c r="H467" i="2"/>
  <c r="AK472" i="2"/>
  <c r="AM472" i="2" s="1"/>
  <c r="G480" i="2"/>
  <c r="Y485" i="2"/>
  <c r="AK490" i="2"/>
  <c r="AM490" i="2" s="1"/>
  <c r="Y496" i="2"/>
  <c r="I498" i="2"/>
  <c r="Y525" i="2"/>
  <c r="AJ525" i="2"/>
  <c r="Y629" i="2"/>
  <c r="AI629" i="2"/>
  <c r="Y653" i="2"/>
  <c r="AI653" i="2"/>
  <c r="AK678" i="2"/>
  <c r="AM678" i="2" s="1"/>
  <c r="AI678" i="2"/>
  <c r="P678" i="2"/>
  <c r="G681" i="2"/>
  <c r="G682" i="2"/>
  <c r="AK343" i="2"/>
  <c r="Y350" i="2"/>
  <c r="H353" i="2"/>
  <c r="G354" i="2"/>
  <c r="G357" i="2"/>
  <c r="I360" i="2"/>
  <c r="AJ361" i="2"/>
  <c r="G391" i="2"/>
  <c r="I398" i="2"/>
  <c r="I403" i="2"/>
  <c r="G406" i="2"/>
  <c r="I412" i="2"/>
  <c r="AK424" i="2"/>
  <c r="AM424" i="2" s="1"/>
  <c r="I451" i="2"/>
  <c r="G475" i="2"/>
  <c r="G476" i="2"/>
  <c r="H481" i="2"/>
  <c r="AK529" i="2"/>
  <c r="AK528" i="2"/>
  <c r="AI529" i="2"/>
  <c r="P529" i="2"/>
  <c r="Y562" i="2"/>
  <c r="AK562" i="2"/>
  <c r="AM562" i="2" s="1"/>
  <c r="AJ562" i="2"/>
  <c r="AI562" i="2"/>
  <c r="AI578" i="2"/>
  <c r="AJ578" i="2"/>
  <c r="AJ599" i="2"/>
  <c r="AK599" i="2"/>
  <c r="AM599" i="2" s="1"/>
  <c r="P598" i="2"/>
  <c r="P599" i="2"/>
  <c r="H345" i="2"/>
  <c r="G350" i="2"/>
  <c r="H352" i="2"/>
  <c r="G356" i="2"/>
  <c r="I358" i="2"/>
  <c r="Y363" i="2"/>
  <c r="H364" i="2"/>
  <c r="H365" i="2"/>
  <c r="P366" i="2"/>
  <c r="P367" i="2"/>
  <c r="H370" i="2"/>
  <c r="Y372" i="2"/>
  <c r="H386" i="2"/>
  <c r="G389" i="2"/>
  <c r="I392" i="2"/>
  <c r="AJ393" i="2"/>
  <c r="I399" i="2"/>
  <c r="I400" i="2"/>
  <c r="H401" i="2"/>
  <c r="G407" i="2"/>
  <c r="Y414" i="2"/>
  <c r="AK414" i="2"/>
  <c r="AK416" i="2"/>
  <c r="AM416" i="2" s="1"/>
  <c r="H419" i="2"/>
  <c r="Y422" i="2"/>
  <c r="AK422" i="2"/>
  <c r="AM422" i="2" s="1"/>
  <c r="P425" i="2"/>
  <c r="Q428" i="2"/>
  <c r="P429" i="2"/>
  <c r="AI430" i="2"/>
  <c r="P431" i="2"/>
  <c r="AJ432" i="2"/>
  <c r="AJ433" i="2"/>
  <c r="P438" i="2"/>
  <c r="H444" i="2"/>
  <c r="G448" i="2"/>
  <c r="I449" i="2"/>
  <c r="AJ451" i="2"/>
  <c r="Y453" i="2"/>
  <c r="AI456" i="2"/>
  <c r="AK458" i="2"/>
  <c r="AM458" i="2" s="1"/>
  <c r="H460" i="2"/>
  <c r="G464" i="2"/>
  <c r="I465" i="2"/>
  <c r="G466" i="2"/>
  <c r="AJ467" i="2"/>
  <c r="P471" i="2"/>
  <c r="G473" i="2"/>
  <c r="H475" i="2"/>
  <c r="Q478" i="2"/>
  <c r="I480" i="2"/>
  <c r="P482" i="2"/>
  <c r="H485" i="2"/>
  <c r="AK489" i="2"/>
  <c r="AM489" i="2" s="1"/>
  <c r="G491" i="2"/>
  <c r="H496" i="2"/>
  <c r="Y501" i="2"/>
  <c r="AJ501" i="2"/>
  <c r="AJ503" i="2"/>
  <c r="P503" i="2"/>
  <c r="G523" i="2"/>
  <c r="Y566" i="2"/>
  <c r="Q566" i="2"/>
  <c r="I588" i="2"/>
  <c r="AK622" i="2"/>
  <c r="AM622" i="2" s="1"/>
  <c r="AI622" i="2"/>
  <c r="P622" i="2"/>
  <c r="AJ347" i="2"/>
  <c r="G349" i="2"/>
  <c r="I352" i="2"/>
  <c r="Y355" i="2"/>
  <c r="H356" i="2"/>
  <c r="I357" i="2"/>
  <c r="AK360" i="2"/>
  <c r="AM360" i="2" s="1"/>
  <c r="P365" i="2"/>
  <c r="AI366" i="2"/>
  <c r="AK367" i="2"/>
  <c r="AM367" i="2" s="1"/>
  <c r="G374" i="2"/>
  <c r="H376" i="2"/>
  <c r="Y379" i="2"/>
  <c r="H380" i="2"/>
  <c r="P381" i="2"/>
  <c r="AI382" i="2"/>
  <c r="AK383" i="2"/>
  <c r="AM383" i="2" s="1"/>
  <c r="AJ387" i="2"/>
  <c r="I390" i="2"/>
  <c r="I391" i="2"/>
  <c r="AK394" i="2"/>
  <c r="AM394" i="2" s="1"/>
  <c r="H395" i="2"/>
  <c r="P398" i="2"/>
  <c r="I406" i="2"/>
  <c r="I408" i="2"/>
  <c r="H409" i="2"/>
  <c r="G414" i="2"/>
  <c r="P417" i="2"/>
  <c r="H418" i="2"/>
  <c r="G422" i="2"/>
  <c r="AK423" i="2"/>
  <c r="AM423" i="2" s="1"/>
  <c r="H426" i="2"/>
  <c r="AI429" i="2"/>
  <c r="AK432" i="2"/>
  <c r="AM432" i="2" s="1"/>
  <c r="AK434" i="2"/>
  <c r="AM434" i="2" s="1"/>
  <c r="H435" i="2"/>
  <c r="P437" i="2"/>
  <c r="AI438" i="2"/>
  <c r="P439" i="2"/>
  <c r="AI441" i="2"/>
  <c r="H448" i="2"/>
  <c r="H449" i="2"/>
  <c r="AK456" i="2"/>
  <c r="AM456" i="2" s="1"/>
  <c r="AJ461" i="2"/>
  <c r="G463" i="2"/>
  <c r="H464" i="2"/>
  <c r="AK468" i="2"/>
  <c r="AM468" i="2" s="1"/>
  <c r="H469" i="2"/>
  <c r="Y472" i="2"/>
  <c r="I474" i="2"/>
  <c r="I475" i="2"/>
  <c r="AI480" i="2"/>
  <c r="AK482" i="2"/>
  <c r="AM482" i="2" s="1"/>
  <c r="H484" i="2"/>
  <c r="I485" i="2"/>
  <c r="Q486" i="2"/>
  <c r="P487" i="2"/>
  <c r="H491" i="2"/>
  <c r="I496" i="2"/>
  <c r="P497" i="2"/>
  <c r="G501" i="2"/>
  <c r="AK505" i="2"/>
  <c r="AI505" i="2"/>
  <c r="P505" i="2"/>
  <c r="G506" i="2"/>
  <c r="I508" i="2"/>
  <c r="H510" i="2"/>
  <c r="H511" i="2"/>
  <c r="G531" i="2"/>
  <c r="H749" i="2"/>
  <c r="H750" i="2"/>
  <c r="H344" i="2"/>
  <c r="Q346" i="2"/>
  <c r="I350" i="2"/>
  <c r="H362" i="2"/>
  <c r="H363" i="2"/>
  <c r="AI365" i="2"/>
  <c r="H369" i="2"/>
  <c r="AJ371" i="2"/>
  <c r="G373" i="2"/>
  <c r="I376" i="2"/>
  <c r="AJ377" i="2"/>
  <c r="G379" i="2"/>
  <c r="AI381" i="2"/>
  <c r="H385" i="2"/>
  <c r="Y388" i="2"/>
  <c r="I389" i="2"/>
  <c r="AK392" i="2"/>
  <c r="Q396" i="2"/>
  <c r="P397" i="2"/>
  <c r="AI398" i="2"/>
  <c r="P399" i="2"/>
  <c r="G404" i="2"/>
  <c r="I407" i="2"/>
  <c r="AJ411" i="2"/>
  <c r="G413" i="2"/>
  <c r="G415" i="2"/>
  <c r="G421" i="2"/>
  <c r="I424" i="2"/>
  <c r="H425" i="2"/>
  <c r="Y430" i="2"/>
  <c r="AK430" i="2"/>
  <c r="AM430" i="2" s="1"/>
  <c r="AI437" i="2"/>
  <c r="H443" i="2"/>
  <c r="I448" i="2"/>
  <c r="P449" i="2"/>
  <c r="P450" i="2"/>
  <c r="H453" i="2"/>
  <c r="AK457" i="2"/>
  <c r="AM457" i="2" s="1"/>
  <c r="G459" i="2"/>
  <c r="Y462" i="2"/>
  <c r="I464" i="2"/>
  <c r="P465" i="2"/>
  <c r="P466" i="2"/>
  <c r="I469" i="2"/>
  <c r="G472" i="2"/>
  <c r="I473" i="2"/>
  <c r="AJ475" i="2"/>
  <c r="AK480" i="2"/>
  <c r="AM480" i="2" s="1"/>
  <c r="P483" i="2"/>
  <c r="Y493" i="2"/>
  <c r="H494" i="2"/>
  <c r="AI496" i="2"/>
  <c r="AI497" i="2"/>
  <c r="H503" i="2"/>
  <c r="P507" i="2"/>
  <c r="AJ507" i="2"/>
  <c r="AJ519" i="2"/>
  <c r="P519" i="2"/>
  <c r="Y526" i="2"/>
  <c r="Q526" i="2"/>
  <c r="I527" i="2"/>
  <c r="AK537" i="2"/>
  <c r="AM537" i="2" s="1"/>
  <c r="P537" i="2"/>
  <c r="AI626" i="2"/>
  <c r="AJ626" i="2"/>
  <c r="I635" i="2"/>
  <c r="I344" i="2"/>
  <c r="AJ345" i="2"/>
  <c r="H355" i="2"/>
  <c r="P357" i="2"/>
  <c r="AI358" i="2"/>
  <c r="AK359" i="2"/>
  <c r="AM359" i="2" s="1"/>
  <c r="Q364" i="2"/>
  <c r="Y366" i="2"/>
  <c r="I374" i="2"/>
  <c r="I375" i="2"/>
  <c r="Y382" i="2"/>
  <c r="I386" i="2"/>
  <c r="H389" i="2"/>
  <c r="H394" i="2"/>
  <c r="AI397" i="2"/>
  <c r="AJ398" i="2"/>
  <c r="AI399" i="2"/>
  <c r="P400" i="2"/>
  <c r="AJ401" i="2"/>
  <c r="Y403" i="2"/>
  <c r="P406" i="2"/>
  <c r="Y412" i="2"/>
  <c r="I414" i="2"/>
  <c r="I416" i="2"/>
  <c r="H417" i="2"/>
  <c r="AJ419" i="2"/>
  <c r="I422" i="2"/>
  <c r="G429" i="2"/>
  <c r="G430" i="2"/>
  <c r="H434" i="2"/>
  <c r="Y438" i="2"/>
  <c r="AK438" i="2"/>
  <c r="AM438" i="2" s="1"/>
  <c r="I443" i="2"/>
  <c r="AI448" i="2"/>
  <c r="AI449" i="2"/>
  <c r="AK450" i="2"/>
  <c r="AM450" i="2" s="1"/>
  <c r="H452" i="2"/>
  <c r="I453" i="2"/>
  <c r="P455" i="2"/>
  <c r="H459" i="2"/>
  <c r="G462" i="2"/>
  <c r="AI464" i="2"/>
  <c r="AI465" i="2"/>
  <c r="AK466" i="2"/>
  <c r="AM466" i="2" s="1"/>
  <c r="H468" i="2"/>
  <c r="G471" i="2"/>
  <c r="H472" i="2"/>
  <c r="AK476" i="2"/>
  <c r="AM476" i="2" s="1"/>
  <c r="AK481" i="2"/>
  <c r="G483" i="2"/>
  <c r="AJ485" i="2"/>
  <c r="G488" i="2"/>
  <c r="I489" i="2"/>
  <c r="AJ491" i="2"/>
  <c r="AK496" i="2"/>
  <c r="AI498" i="2"/>
  <c r="AK498" i="2"/>
  <c r="AM498" i="2" s="1"/>
  <c r="AJ511" i="2"/>
  <c r="P511" i="2"/>
  <c r="AK521" i="2"/>
  <c r="AM521" i="2" s="1"/>
  <c r="AK520" i="2"/>
  <c r="AM520" i="2" s="1"/>
  <c r="AI521" i="2"/>
  <c r="P521" i="2"/>
  <c r="G522" i="2"/>
  <c r="I548" i="2"/>
  <c r="H708" i="2"/>
  <c r="H709" i="2"/>
  <c r="H726" i="2"/>
  <c r="H727" i="2"/>
  <c r="H500" i="2"/>
  <c r="G503" i="2"/>
  <c r="H504" i="2"/>
  <c r="G519" i="2"/>
  <c r="H520" i="2"/>
  <c r="AK524" i="2"/>
  <c r="AM524" i="2" s="1"/>
  <c r="P527" i="2"/>
  <c r="H531" i="2"/>
  <c r="P535" i="2"/>
  <c r="AK543" i="2"/>
  <c r="AJ547" i="2"/>
  <c r="G549" i="2"/>
  <c r="P551" i="2"/>
  <c r="H554" i="2"/>
  <c r="Y557" i="2"/>
  <c r="G563" i="2"/>
  <c r="G566" i="2"/>
  <c r="I567" i="2"/>
  <c r="AI568" i="2"/>
  <c r="Y570" i="2"/>
  <c r="P571" i="2"/>
  <c r="Y574" i="2"/>
  <c r="AK576" i="2"/>
  <c r="AM576" i="2" s="1"/>
  <c r="Y580" i="2"/>
  <c r="I583" i="2"/>
  <c r="AK584" i="2"/>
  <c r="H586" i="2"/>
  <c r="H589" i="2"/>
  <c r="P590" i="2"/>
  <c r="AK591" i="2"/>
  <c r="AM591" i="2" s="1"/>
  <c r="H593" i="2"/>
  <c r="AJ594" i="2"/>
  <c r="H596" i="2"/>
  <c r="AK598" i="2"/>
  <c r="G600" i="2"/>
  <c r="H600" i="2"/>
  <c r="H603" i="2"/>
  <c r="Y605" i="2"/>
  <c r="I606" i="2"/>
  <c r="AK609" i="2"/>
  <c r="AM609" i="2" s="1"/>
  <c r="I610" i="2"/>
  <c r="AK612" i="2"/>
  <c r="I613" i="2"/>
  <c r="AI614" i="2"/>
  <c r="Y616" i="2"/>
  <c r="I617" i="2"/>
  <c r="Y619" i="2"/>
  <c r="G622" i="2"/>
  <c r="I624" i="2"/>
  <c r="G629" i="2"/>
  <c r="P631" i="2"/>
  <c r="G636" i="2"/>
  <c r="G640" i="2"/>
  <c r="G643" i="2"/>
  <c r="Y645" i="2"/>
  <c r="G649" i="2"/>
  <c r="I659" i="2"/>
  <c r="I664" i="2"/>
  <c r="H666" i="2"/>
  <c r="AK670" i="2"/>
  <c r="AM670" i="2" s="1"/>
  <c r="AI670" i="2"/>
  <c r="H676" i="2"/>
  <c r="Y685" i="2"/>
  <c r="I686" i="2"/>
  <c r="I693" i="2"/>
  <c r="P730" i="2"/>
  <c r="AJ730" i="2"/>
  <c r="Y735" i="2"/>
  <c r="AJ735" i="2"/>
  <c r="AI735" i="2"/>
  <c r="P735" i="2"/>
  <c r="Y740" i="2"/>
  <c r="AI741" i="2"/>
  <c r="AJ754" i="2"/>
  <c r="I756" i="2"/>
  <c r="P762" i="2"/>
  <c r="AJ762" i="2"/>
  <c r="I763" i="2"/>
  <c r="Y767" i="2"/>
  <c r="AK767" i="2"/>
  <c r="AM767" i="2" s="1"/>
  <c r="P767" i="2"/>
  <c r="AK805" i="2"/>
  <c r="AI805" i="2"/>
  <c r="AK860" i="2"/>
  <c r="AM860" i="2" s="1"/>
  <c r="AI860" i="2"/>
  <c r="P860" i="2"/>
  <c r="AK868" i="2"/>
  <c r="AI868" i="2"/>
  <c r="P868" i="2"/>
  <c r="H871" i="2"/>
  <c r="I906" i="2"/>
  <c r="I905" i="2"/>
  <c r="I504" i="2"/>
  <c r="P506" i="2"/>
  <c r="AK508" i="2"/>
  <c r="AM508" i="2" s="1"/>
  <c r="H509" i="2"/>
  <c r="AK513" i="2"/>
  <c r="AM513" i="2" s="1"/>
  <c r="Y518" i="2"/>
  <c r="I520" i="2"/>
  <c r="P522" i="2"/>
  <c r="H525" i="2"/>
  <c r="Y528" i="2"/>
  <c r="I530" i="2"/>
  <c r="Y533" i="2"/>
  <c r="Y536" i="2"/>
  <c r="I541" i="2"/>
  <c r="Q542" i="2"/>
  <c r="Y544" i="2"/>
  <c r="AK548" i="2"/>
  <c r="AM548" i="2" s="1"/>
  <c r="AK551" i="2"/>
  <c r="AM551" i="2" s="1"/>
  <c r="AJ555" i="2"/>
  <c r="G557" i="2"/>
  <c r="P559" i="2"/>
  <c r="AK561" i="2"/>
  <c r="H562" i="2"/>
  <c r="H563" i="2"/>
  <c r="Y565" i="2"/>
  <c r="AK568" i="2"/>
  <c r="AM568" i="2" s="1"/>
  <c r="G571" i="2"/>
  <c r="G574" i="2"/>
  <c r="AK577" i="2"/>
  <c r="AM577" i="2" s="1"/>
  <c r="H578" i="2"/>
  <c r="I582" i="2"/>
  <c r="I586" i="2"/>
  <c r="I589" i="2"/>
  <c r="AI590" i="2"/>
  <c r="I593" i="2"/>
  <c r="Y595" i="2"/>
  <c r="G598" i="2"/>
  <c r="I600" i="2"/>
  <c r="G603" i="2"/>
  <c r="G605" i="2"/>
  <c r="P607" i="2"/>
  <c r="G612" i="2"/>
  <c r="AI613" i="2"/>
  <c r="G619" i="2"/>
  <c r="I623" i="2"/>
  <c r="AK624" i="2"/>
  <c r="H626" i="2"/>
  <c r="H629" i="2"/>
  <c r="P630" i="2"/>
  <c r="AK631" i="2"/>
  <c r="AM631" i="2" s="1"/>
  <c r="H633" i="2"/>
  <c r="AJ634" i="2"/>
  <c r="H636" i="2"/>
  <c r="G639" i="2"/>
  <c r="H640" i="2"/>
  <c r="H643" i="2"/>
  <c r="G645" i="2"/>
  <c r="G648" i="2"/>
  <c r="AI650" i="2"/>
  <c r="AJ650" i="2"/>
  <c r="I651" i="2"/>
  <c r="AJ655" i="2"/>
  <c r="AK655" i="2"/>
  <c r="AM655" i="2" s="1"/>
  <c r="P655" i="2"/>
  <c r="I661" i="2"/>
  <c r="AK664" i="2"/>
  <c r="AM664" i="2" s="1"/>
  <c r="G670" i="2"/>
  <c r="AJ674" i="2"/>
  <c r="I676" i="2"/>
  <c r="H695" i="2"/>
  <c r="I700" i="2"/>
  <c r="Y709" i="2"/>
  <c r="AJ709" i="2"/>
  <c r="AI709" i="2"/>
  <c r="G731" i="2"/>
  <c r="G730" i="2"/>
  <c r="AJ750" i="2"/>
  <c r="AI750" i="2"/>
  <c r="AK757" i="2"/>
  <c r="AM757" i="2" s="1"/>
  <c r="AI757" i="2"/>
  <c r="I770" i="2"/>
  <c r="I771" i="2"/>
  <c r="AJ776" i="2"/>
  <c r="AK775" i="2"/>
  <c r="AM775" i="2" s="1"/>
  <c r="H797" i="2"/>
  <c r="H798" i="2"/>
  <c r="G801" i="2"/>
  <c r="G499" i="2"/>
  <c r="AI504" i="2"/>
  <c r="AJ506" i="2"/>
  <c r="I509" i="2"/>
  <c r="Q510" i="2"/>
  <c r="H515" i="2"/>
  <c r="G518" i="2"/>
  <c r="AK522" i="2"/>
  <c r="AM522" i="2" s="1"/>
  <c r="H524" i="2"/>
  <c r="I525" i="2"/>
  <c r="G528" i="2"/>
  <c r="I529" i="2"/>
  <c r="AJ531" i="2"/>
  <c r="I537" i="2"/>
  <c r="AK538" i="2"/>
  <c r="H540" i="2"/>
  <c r="AI541" i="2"/>
  <c r="I545" i="2"/>
  <c r="AJ546" i="2"/>
  <c r="I549" i="2"/>
  <c r="Y552" i="2"/>
  <c r="AK559" i="2"/>
  <c r="AM559" i="2" s="1"/>
  <c r="G565" i="2"/>
  <c r="P567" i="2"/>
  <c r="H570" i="2"/>
  <c r="H571" i="2"/>
  <c r="Y573" i="2"/>
  <c r="P575" i="2"/>
  <c r="I578" i="2"/>
  <c r="G581" i="2"/>
  <c r="H582" i="2"/>
  <c r="P583" i="2"/>
  <c r="G592" i="2"/>
  <c r="G595" i="2"/>
  <c r="I599" i="2"/>
  <c r="AK600" i="2"/>
  <c r="AM600" i="2" s="1"/>
  <c r="H602" i="2"/>
  <c r="H605" i="2"/>
  <c r="P606" i="2"/>
  <c r="AK607" i="2"/>
  <c r="AM607" i="2" s="1"/>
  <c r="H609" i="2"/>
  <c r="AJ610" i="2"/>
  <c r="H612" i="2"/>
  <c r="H616" i="2"/>
  <c r="H619" i="2"/>
  <c r="Y621" i="2"/>
  <c r="I622" i="2"/>
  <c r="AK625" i="2"/>
  <c r="AM625" i="2" s="1"/>
  <c r="I626" i="2"/>
  <c r="AK628" i="2"/>
  <c r="AM628" i="2" s="1"/>
  <c r="I629" i="2"/>
  <c r="AI630" i="2"/>
  <c r="Y632" i="2"/>
  <c r="I633" i="2"/>
  <c r="Y635" i="2"/>
  <c r="G638" i="2"/>
  <c r="I640" i="2"/>
  <c r="AJ647" i="2"/>
  <c r="AK647" i="2"/>
  <c r="AM647" i="2" s="1"/>
  <c r="AK652" i="2"/>
  <c r="AM652" i="2" s="1"/>
  <c r="AK656" i="2"/>
  <c r="AM656" i="2" s="1"/>
  <c r="H663" i="2"/>
  <c r="AI682" i="2"/>
  <c r="AJ682" i="2"/>
  <c r="AJ687" i="2"/>
  <c r="AK687" i="2"/>
  <c r="AM687" i="2" s="1"/>
  <c r="P687" i="2"/>
  <c r="H702" i="2"/>
  <c r="Y727" i="2"/>
  <c r="AK727" i="2"/>
  <c r="AM727" i="2" s="1"/>
  <c r="AI727" i="2"/>
  <c r="P727" i="2"/>
  <c r="I728" i="2"/>
  <c r="I743" i="2"/>
  <c r="G745" i="2"/>
  <c r="H781" i="2"/>
  <c r="H782" i="2"/>
  <c r="Y910" i="2"/>
  <c r="AK910" i="2"/>
  <c r="P1085" i="2"/>
  <c r="AK1084" i="2"/>
  <c r="AM1084" i="2" s="1"/>
  <c r="H499" i="2"/>
  <c r="G502" i="2"/>
  <c r="AK506" i="2"/>
  <c r="AM506" i="2" s="1"/>
  <c r="H508" i="2"/>
  <c r="Y512" i="2"/>
  <c r="I514" i="2"/>
  <c r="Y517" i="2"/>
  <c r="H518" i="2"/>
  <c r="H519" i="2"/>
  <c r="G527" i="2"/>
  <c r="H528" i="2"/>
  <c r="H533" i="2"/>
  <c r="H536" i="2"/>
  <c r="H537" i="2"/>
  <c r="G543" i="2"/>
  <c r="H544" i="2"/>
  <c r="AK546" i="2"/>
  <c r="AM546" i="2" s="1"/>
  <c r="H548" i="2"/>
  <c r="I553" i="2"/>
  <c r="AJ554" i="2"/>
  <c r="I557" i="2"/>
  <c r="Y560" i="2"/>
  <c r="I566" i="2"/>
  <c r="AK567" i="2"/>
  <c r="AM567" i="2" s="1"/>
  <c r="AK575" i="2"/>
  <c r="AM575" i="2" s="1"/>
  <c r="AK583" i="2"/>
  <c r="AM583" i="2" s="1"/>
  <c r="G591" i="2"/>
  <c r="H592" i="2"/>
  <c r="Y608" i="2"/>
  <c r="Y611" i="2"/>
  <c r="I616" i="2"/>
  <c r="G626" i="2"/>
  <c r="G632" i="2"/>
  <c r="G633" i="2"/>
  <c r="G635" i="2"/>
  <c r="I639" i="2"/>
  <c r="G652" i="2"/>
  <c r="G677" i="2"/>
  <c r="I690" i="2"/>
  <c r="I691" i="2"/>
  <c r="Y696" i="2"/>
  <c r="AK695" i="2"/>
  <c r="AM695" i="2" s="1"/>
  <c r="H707" i="2"/>
  <c r="AI729" i="2"/>
  <c r="AK729" i="2"/>
  <c r="AM729" i="2" s="1"/>
  <c r="I738" i="2"/>
  <c r="I739" i="2"/>
  <c r="H743" i="2"/>
  <c r="H742" i="2"/>
  <c r="AK837" i="2"/>
  <c r="AM837" i="2" s="1"/>
  <c r="AI837" i="2"/>
  <c r="Y857" i="2"/>
  <c r="Q857" i="2"/>
  <c r="AK1014" i="2"/>
  <c r="P1014" i="2"/>
  <c r="Y1039" i="2"/>
  <c r="AJ1039" i="2"/>
  <c r="AI1060" i="2"/>
  <c r="P1059" i="2"/>
  <c r="AK1060" i="2"/>
  <c r="AM1060" i="2" s="1"/>
  <c r="G535" i="2"/>
  <c r="H553" i="2"/>
  <c r="H556" i="2"/>
  <c r="I585" i="2"/>
  <c r="G590" i="2"/>
  <c r="G597" i="2"/>
  <c r="G604" i="2"/>
  <c r="G609" i="2"/>
  <c r="H618" i="2"/>
  <c r="H621" i="2"/>
  <c r="H625" i="2"/>
  <c r="H628" i="2"/>
  <c r="Y637" i="2"/>
  <c r="I638" i="2"/>
  <c r="I642" i="2"/>
  <c r="I655" i="2"/>
  <c r="G706" i="2"/>
  <c r="Y724" i="2"/>
  <c r="P802" i="2"/>
  <c r="AJ802" i="2"/>
  <c r="AI802" i="2"/>
  <c r="H829" i="2"/>
  <c r="H830" i="2"/>
  <c r="AK850" i="2"/>
  <c r="AM850" i="2" s="1"/>
  <c r="Q849" i="2"/>
  <c r="I888" i="2"/>
  <c r="I889" i="2"/>
  <c r="Y915" i="2"/>
  <c r="AK914" i="2"/>
  <c r="AM914" i="2" s="1"/>
  <c r="P914" i="2"/>
  <c r="AK915" i="2"/>
  <c r="AM915" i="2" s="1"/>
  <c r="AK929" i="2"/>
  <c r="AM929" i="2" s="1"/>
  <c r="AI929" i="2"/>
  <c r="P929" i="2"/>
  <c r="AJ499" i="2"/>
  <c r="G505" i="2"/>
  <c r="G511" i="2"/>
  <c r="H512" i="2"/>
  <c r="H513" i="2"/>
  <c r="H517" i="2"/>
  <c r="G521" i="2"/>
  <c r="H523" i="2"/>
  <c r="G526" i="2"/>
  <c r="AI528" i="2"/>
  <c r="AK530" i="2"/>
  <c r="AM530" i="2" s="1"/>
  <c r="H532" i="2"/>
  <c r="AJ533" i="2"/>
  <c r="AI536" i="2"/>
  <c r="H539" i="2"/>
  <c r="G542" i="2"/>
  <c r="I543" i="2"/>
  <c r="AI544" i="2"/>
  <c r="G547" i="2"/>
  <c r="Y550" i="2"/>
  <c r="AJ557" i="2"/>
  <c r="H560" i="2"/>
  <c r="AI565" i="2"/>
  <c r="I573" i="2"/>
  <c r="H580" i="2"/>
  <c r="G587" i="2"/>
  <c r="AK592" i="2"/>
  <c r="AM592" i="2" s="1"/>
  <c r="AK606" i="2"/>
  <c r="H611" i="2"/>
  <c r="H615" i="2"/>
  <c r="Y627" i="2"/>
  <c r="AK646" i="2"/>
  <c r="AI646" i="2"/>
  <c r="P646" i="2"/>
  <c r="I682" i="2"/>
  <c r="I683" i="2"/>
  <c r="G699" i="2"/>
  <c r="G698" i="2"/>
  <c r="G714" i="2"/>
  <c r="G713" i="2"/>
  <c r="H722" i="2"/>
  <c r="I737" i="2"/>
  <c r="P750" i="2"/>
  <c r="G755" i="2"/>
  <c r="G754" i="2"/>
  <c r="AJ758" i="2"/>
  <c r="AI758" i="2"/>
  <c r="P758" i="2"/>
  <c r="AJ768" i="2"/>
  <c r="AK768" i="2"/>
  <c r="AM768" i="2" s="1"/>
  <c r="AK776" i="2"/>
  <c r="AM776" i="2" s="1"/>
  <c r="AK843" i="2"/>
  <c r="AM843" i="2" s="1"/>
  <c r="P843" i="2"/>
  <c r="P926" i="2"/>
  <c r="AJ926" i="2"/>
  <c r="AK500" i="2"/>
  <c r="H501" i="2"/>
  <c r="Y504" i="2"/>
  <c r="I506" i="2"/>
  <c r="H507" i="2"/>
  <c r="G510" i="2"/>
  <c r="I512" i="2"/>
  <c r="P513" i="2"/>
  <c r="P514" i="2"/>
  <c r="I517" i="2"/>
  <c r="Q518" i="2"/>
  <c r="Y520" i="2"/>
  <c r="I522" i="2"/>
  <c r="I535" i="2"/>
  <c r="AK536" i="2"/>
  <c r="AM536" i="2" s="1"/>
  <c r="G539" i="2"/>
  <c r="Y541" i="2"/>
  <c r="AK544" i="2"/>
  <c r="AM544" i="2" s="1"/>
  <c r="H547" i="2"/>
  <c r="G550" i="2"/>
  <c r="I551" i="2"/>
  <c r="AI552" i="2"/>
  <c r="G555" i="2"/>
  <c r="Y558" i="2"/>
  <c r="I560" i="2"/>
  <c r="P561" i="2"/>
  <c r="AJ565" i="2"/>
  <c r="H568" i="2"/>
  <c r="AJ570" i="2"/>
  <c r="AI573" i="2"/>
  <c r="H576" i="2"/>
  <c r="G579" i="2"/>
  <c r="AK582" i="2"/>
  <c r="H584" i="2"/>
  <c r="H587" i="2"/>
  <c r="Y589" i="2"/>
  <c r="I590" i="2"/>
  <c r="AK593" i="2"/>
  <c r="AM593" i="2" s="1"/>
  <c r="I594" i="2"/>
  <c r="AK596" i="2"/>
  <c r="AM596" i="2" s="1"/>
  <c r="I597" i="2"/>
  <c r="AI598" i="2"/>
  <c r="Y600" i="2"/>
  <c r="I601" i="2"/>
  <c r="Y603" i="2"/>
  <c r="G606" i="2"/>
  <c r="I608" i="2"/>
  <c r="G613" i="2"/>
  <c r="P615" i="2"/>
  <c r="G620" i="2"/>
  <c r="AI621" i="2"/>
  <c r="G627" i="2"/>
  <c r="I631" i="2"/>
  <c r="AK632" i="2"/>
  <c r="AM632" i="2" s="1"/>
  <c r="H634" i="2"/>
  <c r="H637" i="2"/>
  <c r="P638" i="2"/>
  <c r="AK639" i="2"/>
  <c r="AM639" i="2" s="1"/>
  <c r="H641" i="2"/>
  <c r="AJ642" i="2"/>
  <c r="H644" i="2"/>
  <c r="Y656" i="2"/>
  <c r="H669" i="2"/>
  <c r="H672" i="2"/>
  <c r="AI677" i="2"/>
  <c r="AK681" i="2"/>
  <c r="AM681" i="2" s="1"/>
  <c r="I696" i="2"/>
  <c r="AK705" i="2"/>
  <c r="AM705" i="2" s="1"/>
  <c r="AJ705" i="2"/>
  <c r="H713" i="2"/>
  <c r="Y719" i="2"/>
  <c r="P718" i="2"/>
  <c r="I720" i="2"/>
  <c r="I766" i="2"/>
  <c r="Y772" i="2"/>
  <c r="I773" i="2"/>
  <c r="Y854" i="2"/>
  <c r="AK853" i="2"/>
  <c r="AM853" i="2" s="1"/>
  <c r="P853" i="2"/>
  <c r="AK854" i="2"/>
  <c r="AM854" i="2" s="1"/>
  <c r="H645" i="2"/>
  <c r="H649" i="2"/>
  <c r="H652" i="2"/>
  <c r="AK654" i="2"/>
  <c r="AM654" i="2" s="1"/>
  <c r="G655" i="2"/>
  <c r="H656" i="2"/>
  <c r="H659" i="2"/>
  <c r="Y661" i="2"/>
  <c r="I662" i="2"/>
  <c r="I666" i="2"/>
  <c r="I669" i="2"/>
  <c r="Y672" i="2"/>
  <c r="I673" i="2"/>
  <c r="Y675" i="2"/>
  <c r="G678" i="2"/>
  <c r="I680" i="2"/>
  <c r="G685" i="2"/>
  <c r="G692" i="2"/>
  <c r="I703" i="2"/>
  <c r="Y707" i="2"/>
  <c r="Y711" i="2"/>
  <c r="H714" i="2"/>
  <c r="AI717" i="2"/>
  <c r="G719" i="2"/>
  <c r="I722" i="2"/>
  <c r="G724" i="2"/>
  <c r="G727" i="2"/>
  <c r="G728" i="2"/>
  <c r="H732" i="2"/>
  <c r="G735" i="2"/>
  <c r="AI738" i="2"/>
  <c r="G740" i="2"/>
  <c r="Y742" i="2"/>
  <c r="Y743" i="2"/>
  <c r="I745" i="2"/>
  <c r="H746" i="2"/>
  <c r="Y748" i="2"/>
  <c r="I749" i="2"/>
  <c r="I753" i="2"/>
  <c r="G758" i="2"/>
  <c r="I760" i="2"/>
  <c r="G763" i="2"/>
  <c r="G765" i="2"/>
  <c r="G772" i="2"/>
  <c r="AI773" i="2"/>
  <c r="Y775" i="2"/>
  <c r="G776" i="2"/>
  <c r="AJ783" i="2"/>
  <c r="H785" i="2"/>
  <c r="AJ786" i="2"/>
  <c r="H788" i="2"/>
  <c r="H791" i="2"/>
  <c r="I794" i="2"/>
  <c r="Y796" i="2"/>
  <c r="I797" i="2"/>
  <c r="Y799" i="2"/>
  <c r="H800" i="2"/>
  <c r="G802" i="2"/>
  <c r="G805" i="2"/>
  <c r="AJ815" i="2"/>
  <c r="H817" i="2"/>
  <c r="AJ818" i="2"/>
  <c r="H820" i="2"/>
  <c r="H823" i="2"/>
  <c r="I826" i="2"/>
  <c r="Y828" i="2"/>
  <c r="I829" i="2"/>
  <c r="Y831" i="2"/>
  <c r="H832" i="2"/>
  <c r="G834" i="2"/>
  <c r="G837" i="2"/>
  <c r="G840" i="2"/>
  <c r="G844" i="2"/>
  <c r="P845" i="2"/>
  <c r="G850" i="2"/>
  <c r="G854" i="2"/>
  <c r="G857" i="2"/>
  <c r="I862" i="2"/>
  <c r="G866" i="2"/>
  <c r="G868" i="2"/>
  <c r="I870" i="2"/>
  <c r="P873" i="2"/>
  <c r="AJ875" i="2"/>
  <c r="AK882" i="2"/>
  <c r="AM882" i="2" s="1"/>
  <c r="H883" i="2"/>
  <c r="P884" i="2"/>
  <c r="AK885" i="2"/>
  <c r="H887" i="2"/>
  <c r="G890" i="2"/>
  <c r="I895" i="2"/>
  <c r="P897" i="2"/>
  <c r="AK903" i="2"/>
  <c r="AM903" i="2" s="1"/>
  <c r="H904" i="2"/>
  <c r="AI908" i="2"/>
  <c r="G910" i="2"/>
  <c r="H924" i="2"/>
  <c r="I936" i="2"/>
  <c r="AJ938" i="2"/>
  <c r="AK938" i="2"/>
  <c r="AM938" i="2" s="1"/>
  <c r="I939" i="2"/>
  <c r="G949" i="2"/>
  <c r="I954" i="2"/>
  <c r="G957" i="2"/>
  <c r="I962" i="2"/>
  <c r="H970" i="2"/>
  <c r="AK990" i="2"/>
  <c r="AM990" i="2" s="1"/>
  <c r="P990" i="2"/>
  <c r="AK996" i="2"/>
  <c r="AM996" i="2" s="1"/>
  <c r="Y1002" i="2"/>
  <c r="AJ1002" i="2"/>
  <c r="AI1002" i="2"/>
  <c r="I1017" i="2"/>
  <c r="AJ1250" i="2"/>
  <c r="AI1250" i="2"/>
  <c r="P1250" i="2"/>
  <c r="G1377" i="2"/>
  <c r="G1376" i="2"/>
  <c r="I645" i="2"/>
  <c r="Y648" i="2"/>
  <c r="I649" i="2"/>
  <c r="Y651" i="2"/>
  <c r="G654" i="2"/>
  <c r="I656" i="2"/>
  <c r="G661" i="2"/>
  <c r="P663" i="2"/>
  <c r="G668" i="2"/>
  <c r="G672" i="2"/>
  <c r="G675" i="2"/>
  <c r="I679" i="2"/>
  <c r="H682" i="2"/>
  <c r="H685" i="2"/>
  <c r="H689" i="2"/>
  <c r="AJ690" i="2"/>
  <c r="H692" i="2"/>
  <c r="H696" i="2"/>
  <c r="H699" i="2"/>
  <c r="Y701" i="2"/>
  <c r="I702" i="2"/>
  <c r="G707" i="2"/>
  <c r="I708" i="2"/>
  <c r="I714" i="2"/>
  <c r="G716" i="2"/>
  <c r="H719" i="2"/>
  <c r="G722" i="2"/>
  <c r="H724" i="2"/>
  <c r="G726" i="2"/>
  <c r="AK731" i="2"/>
  <c r="AM731" i="2" s="1"/>
  <c r="I733" i="2"/>
  <c r="G734" i="2"/>
  <c r="H736" i="2"/>
  <c r="G736" i="2"/>
  <c r="H740" i="2"/>
  <c r="G742" i="2"/>
  <c r="G743" i="2"/>
  <c r="I744" i="2"/>
  <c r="G748" i="2"/>
  <c r="Y751" i="2"/>
  <c r="G752" i="2"/>
  <c r="I759" i="2"/>
  <c r="AK760" i="2"/>
  <c r="AM760" i="2" s="1"/>
  <c r="H762" i="2"/>
  <c r="H765" i="2"/>
  <c r="P766" i="2"/>
  <c r="H769" i="2"/>
  <c r="H772" i="2"/>
  <c r="G775" i="2"/>
  <c r="H776" i="2"/>
  <c r="P778" i="2"/>
  <c r="H779" i="2"/>
  <c r="AK781" i="2"/>
  <c r="AM781" i="2" s="1"/>
  <c r="I782" i="2"/>
  <c r="I785" i="2"/>
  <c r="AK787" i="2"/>
  <c r="AM787" i="2" s="1"/>
  <c r="I788" i="2"/>
  <c r="I791" i="2"/>
  <c r="H805" i="2"/>
  <c r="P806" i="2"/>
  <c r="G808" i="2"/>
  <c r="P810" i="2"/>
  <c r="AK813" i="2"/>
  <c r="AM813" i="2" s="1"/>
  <c r="I814" i="2"/>
  <c r="I817" i="2"/>
  <c r="AK819" i="2"/>
  <c r="AM819" i="2" s="1"/>
  <c r="I820" i="2"/>
  <c r="I823" i="2"/>
  <c r="G828" i="2"/>
  <c r="H837" i="2"/>
  <c r="P838" i="2"/>
  <c r="H840" i="2"/>
  <c r="P842" i="2"/>
  <c r="I844" i="2"/>
  <c r="G849" i="2"/>
  <c r="H850" i="2"/>
  <c r="G853" i="2"/>
  <c r="H854" i="2"/>
  <c r="I861" i="2"/>
  <c r="I869" i="2"/>
  <c r="P871" i="2"/>
  <c r="G873" i="2"/>
  <c r="G878" i="2"/>
  <c r="I879" i="2"/>
  <c r="I883" i="2"/>
  <c r="AI884" i="2"/>
  <c r="Y886" i="2"/>
  <c r="G895" i="2"/>
  <c r="Y899" i="2"/>
  <c r="I901" i="2"/>
  <c r="G904" i="2"/>
  <c r="I904" i="2"/>
  <c r="AK906" i="2"/>
  <c r="AM906" i="2" s="1"/>
  <c r="AI907" i="2"/>
  <c r="AJ908" i="2"/>
  <c r="H911" i="2"/>
  <c r="AK913" i="2"/>
  <c r="AM913" i="2" s="1"/>
  <c r="G915" i="2"/>
  <c r="H915" i="2"/>
  <c r="P921" i="2"/>
  <c r="P930" i="2"/>
  <c r="G933" i="2"/>
  <c r="AK939" i="2"/>
  <c r="AM939" i="2" s="1"/>
  <c r="AK945" i="2"/>
  <c r="AM945" i="2" s="1"/>
  <c r="AI945" i="2"/>
  <c r="P945" i="2"/>
  <c r="H953" i="2"/>
  <c r="H961" i="2"/>
  <c r="I978" i="2"/>
  <c r="G1002" i="2"/>
  <c r="I1007" i="2"/>
  <c r="P1012" i="2"/>
  <c r="Y1018" i="2"/>
  <c r="AJ1018" i="2"/>
  <c r="AI1018" i="2"/>
  <c r="AK1030" i="2"/>
  <c r="AK1029" i="2"/>
  <c r="P1030" i="2"/>
  <c r="I1035" i="2"/>
  <c r="I1071" i="2"/>
  <c r="I1072" i="2"/>
  <c r="I1163" i="2"/>
  <c r="AK1225" i="2"/>
  <c r="AM1225" i="2" s="1"/>
  <c r="AI1225" i="2"/>
  <c r="Y1227" i="2"/>
  <c r="AK1227" i="2"/>
  <c r="AM1227" i="2" s="1"/>
  <c r="AI1227" i="2"/>
  <c r="P1227" i="2"/>
  <c r="I776" i="2"/>
  <c r="AK788" i="2"/>
  <c r="H814" i="2"/>
  <c r="AK820" i="2"/>
  <c r="AK870" i="2"/>
  <c r="AM870" i="2" s="1"/>
  <c r="I874" i="2"/>
  <c r="G877" i="2"/>
  <c r="H878" i="2"/>
  <c r="G886" i="2"/>
  <c r="P889" i="2"/>
  <c r="H894" i="2"/>
  <c r="AK901" i="2"/>
  <c r="I915" i="2"/>
  <c r="AK1006" i="2"/>
  <c r="P1006" i="2"/>
  <c r="Y1034" i="2"/>
  <c r="AJ1034" i="2"/>
  <c r="AI1034" i="2"/>
  <c r="AI1068" i="2"/>
  <c r="AK1068" i="2"/>
  <c r="AK1070" i="2"/>
  <c r="AI1070" i="2"/>
  <c r="AI1098" i="2"/>
  <c r="AJ1098" i="2"/>
  <c r="AK1098" i="2"/>
  <c r="AM1098" i="2" s="1"/>
  <c r="P1157" i="2"/>
  <c r="AJ1157" i="2"/>
  <c r="AK1156" i="2"/>
  <c r="I793" i="2"/>
  <c r="I825" i="2"/>
  <c r="H843" i="2"/>
  <c r="I850" i="2"/>
  <c r="H868" i="2"/>
  <c r="H899" i="2"/>
  <c r="G909" i="2"/>
  <c r="G941" i="2"/>
  <c r="Y952" i="2"/>
  <c r="AI952" i="2"/>
  <c r="Y960" i="2"/>
  <c r="AI960" i="2"/>
  <c r="I969" i="2"/>
  <c r="G977" i="2"/>
  <c r="AK982" i="2"/>
  <c r="AM982" i="2" s="1"/>
  <c r="P982" i="2"/>
  <c r="Y994" i="2"/>
  <c r="AJ994" i="2"/>
  <c r="AI994" i="2"/>
  <c r="H1020" i="2"/>
  <c r="I1023" i="2"/>
  <c r="G1034" i="2"/>
  <c r="I1043" i="2"/>
  <c r="AK1054" i="2"/>
  <c r="AI1054" i="2"/>
  <c r="H1066" i="2"/>
  <c r="H1067" i="2"/>
  <c r="G1071" i="2"/>
  <c r="G1070" i="2"/>
  <c r="I1125" i="2"/>
  <c r="G646" i="2"/>
  <c r="I648" i="2"/>
  <c r="G653" i="2"/>
  <c r="G660" i="2"/>
  <c r="AI661" i="2"/>
  <c r="G664" i="2"/>
  <c r="G667" i="2"/>
  <c r="I671" i="2"/>
  <c r="AK672" i="2"/>
  <c r="AM672" i="2" s="1"/>
  <c r="H674" i="2"/>
  <c r="H677" i="2"/>
  <c r="AK679" i="2"/>
  <c r="H681" i="2"/>
  <c r="H684" i="2"/>
  <c r="AK686" i="2"/>
  <c r="AM686" i="2" s="1"/>
  <c r="G687" i="2"/>
  <c r="H688" i="2"/>
  <c r="H691" i="2"/>
  <c r="Y693" i="2"/>
  <c r="I694" i="2"/>
  <c r="I698" i="2"/>
  <c r="I701" i="2"/>
  <c r="AI702" i="2"/>
  <c r="Y704" i="2"/>
  <c r="H705" i="2"/>
  <c r="AK711" i="2"/>
  <c r="I713" i="2"/>
  <c r="G715" i="2"/>
  <c r="I718" i="2"/>
  <c r="G721" i="2"/>
  <c r="G725" i="2"/>
  <c r="H730" i="2"/>
  <c r="G733" i="2"/>
  <c r="Y737" i="2"/>
  <c r="AK738" i="2"/>
  <c r="AM738" i="2" s="1"/>
  <c r="H739" i="2"/>
  <c r="G741" i="2"/>
  <c r="AI743" i="2"/>
  <c r="AK744" i="2"/>
  <c r="AM744" i="2" s="1"/>
  <c r="I751" i="2"/>
  <c r="AK752" i="2"/>
  <c r="AM752" i="2" s="1"/>
  <c r="H754" i="2"/>
  <c r="H757" i="2"/>
  <c r="H761" i="2"/>
  <c r="H764" i="2"/>
  <c r="G767" i="2"/>
  <c r="H768" i="2"/>
  <c r="P770" i="2"/>
  <c r="H771" i="2"/>
  <c r="I774" i="2"/>
  <c r="I778" i="2"/>
  <c r="Y780" i="2"/>
  <c r="I781" i="2"/>
  <c r="Y783" i="2"/>
  <c r="H784" i="2"/>
  <c r="G786" i="2"/>
  <c r="G789" i="2"/>
  <c r="AK796" i="2"/>
  <c r="AJ799" i="2"/>
  <c r="H801" i="2"/>
  <c r="H804" i="2"/>
  <c r="H807" i="2"/>
  <c r="I810" i="2"/>
  <c r="Y812" i="2"/>
  <c r="I813" i="2"/>
  <c r="Y815" i="2"/>
  <c r="H816" i="2"/>
  <c r="G818" i="2"/>
  <c r="G821" i="2"/>
  <c r="G827" i="2"/>
  <c r="AK828" i="2"/>
  <c r="AM828" i="2" s="1"/>
  <c r="AJ831" i="2"/>
  <c r="H833" i="2"/>
  <c r="H836" i="2"/>
  <c r="H839" i="2"/>
  <c r="I842" i="2"/>
  <c r="G845" i="2"/>
  <c r="AK847" i="2"/>
  <c r="AM847" i="2" s="1"/>
  <c r="H848" i="2"/>
  <c r="Y851" i="2"/>
  <c r="I852" i="2"/>
  <c r="AK855" i="2"/>
  <c r="I856" i="2"/>
  <c r="H859" i="2"/>
  <c r="AK861" i="2"/>
  <c r="AM861" i="2" s="1"/>
  <c r="I864" i="2"/>
  <c r="AK866" i="2"/>
  <c r="AM866" i="2" s="1"/>
  <c r="I867" i="2"/>
  <c r="AK869" i="2"/>
  <c r="AM869" i="2" s="1"/>
  <c r="H872" i="2"/>
  <c r="G875" i="2"/>
  <c r="I877" i="2"/>
  <c r="AI878" i="2"/>
  <c r="P879" i="2"/>
  <c r="G881" i="2"/>
  <c r="G884" i="2"/>
  <c r="I886" i="2"/>
  <c r="H889" i="2"/>
  <c r="Y891" i="2"/>
  <c r="I892" i="2"/>
  <c r="I893" i="2"/>
  <c r="AK894" i="2"/>
  <c r="AM894" i="2" s="1"/>
  <c r="I897" i="2"/>
  <c r="I899" i="2"/>
  <c r="AI900" i="2"/>
  <c r="G902" i="2"/>
  <c r="G903" i="2"/>
  <c r="P905" i="2"/>
  <c r="H910" i="2"/>
  <c r="I913" i="2"/>
  <c r="AK916" i="2"/>
  <c r="AM916" i="2" s="1"/>
  <c r="I920" i="2"/>
  <c r="H925" i="2"/>
  <c r="H928" i="2"/>
  <c r="P938" i="2"/>
  <c r="P942" i="2"/>
  <c r="AJ942" i="2"/>
  <c r="I943" i="2"/>
  <c r="AI949" i="2"/>
  <c r="AJ949" i="2"/>
  <c r="I950" i="2"/>
  <c r="AI957" i="2"/>
  <c r="AJ957" i="2"/>
  <c r="I958" i="2"/>
  <c r="H966" i="2"/>
  <c r="Y968" i="2"/>
  <c r="AI968" i="2"/>
  <c r="G994" i="2"/>
  <c r="I999" i="2"/>
  <c r="P1004" i="2"/>
  <c r="I1009" i="2"/>
  <c r="I1011" i="2"/>
  <c r="AK1022" i="2"/>
  <c r="AM1022" i="2" s="1"/>
  <c r="P1022" i="2"/>
  <c r="H1032" i="2"/>
  <c r="Y1042" i="2"/>
  <c r="AI1042" i="2"/>
  <c r="AK1146" i="2"/>
  <c r="I1148" i="2"/>
  <c r="I1149" i="2"/>
  <c r="Y1178" i="2"/>
  <c r="AK1178" i="2"/>
  <c r="AM1178" i="2" s="1"/>
  <c r="AI1178" i="2"/>
  <c r="P1178" i="2"/>
  <c r="P1177" i="2"/>
  <c r="I647" i="2"/>
  <c r="AK648" i="2"/>
  <c r="AM648" i="2" s="1"/>
  <c r="H650" i="2"/>
  <c r="H653" i="2"/>
  <c r="P654" i="2"/>
  <c r="H657" i="2"/>
  <c r="AJ658" i="2"/>
  <c r="H660" i="2"/>
  <c r="G663" i="2"/>
  <c r="H664" i="2"/>
  <c r="H667" i="2"/>
  <c r="Y669" i="2"/>
  <c r="I670" i="2"/>
  <c r="AK673" i="2"/>
  <c r="AM673" i="2" s="1"/>
  <c r="I674" i="2"/>
  <c r="AK676" i="2"/>
  <c r="AM676" i="2" s="1"/>
  <c r="I677" i="2"/>
  <c r="Y680" i="2"/>
  <c r="I681" i="2"/>
  <c r="Y683" i="2"/>
  <c r="G686" i="2"/>
  <c r="I688" i="2"/>
  <c r="G693" i="2"/>
  <c r="P695" i="2"/>
  <c r="G700" i="2"/>
  <c r="AI701" i="2"/>
  <c r="I705" i="2"/>
  <c r="AK708" i="2"/>
  <c r="AM708" i="2" s="1"/>
  <c r="I710" i="2"/>
  <c r="G717" i="2"/>
  <c r="G720" i="2"/>
  <c r="P722" i="2"/>
  <c r="I724" i="2"/>
  <c r="H725" i="2"/>
  <c r="P726" i="2"/>
  <c r="H729" i="2"/>
  <c r="I730" i="2"/>
  <c r="H733" i="2"/>
  <c r="P734" i="2"/>
  <c r="G738" i="2"/>
  <c r="P742" i="2"/>
  <c r="AK743" i="2"/>
  <c r="AM743" i="2" s="1"/>
  <c r="Y745" i="2"/>
  <c r="H747" i="2"/>
  <c r="AK749" i="2"/>
  <c r="AM749" i="2" s="1"/>
  <c r="I750" i="2"/>
  <c r="I754" i="2"/>
  <c r="Y756" i="2"/>
  <c r="I757" i="2"/>
  <c r="I761" i="2"/>
  <c r="AK763" i="2"/>
  <c r="G766" i="2"/>
  <c r="I768" i="2"/>
  <c r="G773" i="2"/>
  <c r="P775" i="2"/>
  <c r="AI781" i="2"/>
  <c r="H789" i="2"/>
  <c r="P790" i="2"/>
  <c r="G792" i="2"/>
  <c r="P794" i="2"/>
  <c r="AK797" i="2"/>
  <c r="AM797" i="2" s="1"/>
  <c r="I798" i="2"/>
  <c r="AK799" i="2"/>
  <c r="AM799" i="2" s="1"/>
  <c r="I801" i="2"/>
  <c r="AK803" i="2"/>
  <c r="I804" i="2"/>
  <c r="I807" i="2"/>
  <c r="AI810" i="2"/>
  <c r="G812" i="2"/>
  <c r="AI813" i="2"/>
  <c r="G815" i="2"/>
  <c r="H818" i="2"/>
  <c r="H821" i="2"/>
  <c r="P822" i="2"/>
  <c r="G824" i="2"/>
  <c r="P826" i="2"/>
  <c r="AK829" i="2"/>
  <c r="I830" i="2"/>
  <c r="AK831" i="2"/>
  <c r="AM831" i="2" s="1"/>
  <c r="I833" i="2"/>
  <c r="AK835" i="2"/>
  <c r="I839" i="2"/>
  <c r="I848" i="2"/>
  <c r="AK858" i="2"/>
  <c r="AM858" i="2" s="1"/>
  <c r="Y862" i="2"/>
  <c r="G864" i="2"/>
  <c r="Y870" i="2"/>
  <c r="I872" i="2"/>
  <c r="AK874" i="2"/>
  <c r="H875" i="2"/>
  <c r="AK878" i="2"/>
  <c r="AM878" i="2" s="1"/>
  <c r="H881" i="2"/>
  <c r="I885" i="2"/>
  <c r="AK886" i="2"/>
  <c r="AM886" i="2" s="1"/>
  <c r="G889" i="2"/>
  <c r="AK895" i="2"/>
  <c r="AM895" i="2" s="1"/>
  <c r="H896" i="2"/>
  <c r="AJ900" i="2"/>
  <c r="G905" i="2"/>
  <c r="I909" i="2"/>
  <c r="G917" i="2"/>
  <c r="H934" i="2"/>
  <c r="Y944" i="2"/>
  <c r="AI944" i="2"/>
  <c r="H974" i="2"/>
  <c r="AK998" i="2"/>
  <c r="AM998" i="2" s="1"/>
  <c r="P998" i="2"/>
  <c r="Y1010" i="2"/>
  <c r="AJ1010" i="2"/>
  <c r="AI1010" i="2"/>
  <c r="AK1051" i="2"/>
  <c r="AM1051" i="2" s="1"/>
  <c r="AJ1051" i="2"/>
  <c r="P1051" i="2"/>
  <c r="AJ1097" i="2"/>
  <c r="P1097" i="2"/>
  <c r="AK1097" i="2"/>
  <c r="AM1097" i="2" s="1"/>
  <c r="G680" i="2"/>
  <c r="I687" i="2"/>
  <c r="H704" i="2"/>
  <c r="P714" i="2"/>
  <c r="H717" i="2"/>
  <c r="I725" i="2"/>
  <c r="I729" i="2"/>
  <c r="H737" i="2"/>
  <c r="H738" i="2"/>
  <c r="G746" i="2"/>
  <c r="P746" i="2"/>
  <c r="Y759" i="2"/>
  <c r="G760" i="2"/>
  <c r="I767" i="2"/>
  <c r="AK800" i="2"/>
  <c r="AM800" i="2" s="1"/>
  <c r="AK804" i="2"/>
  <c r="AM804" i="2" s="1"/>
  <c r="AJ807" i="2"/>
  <c r="H809" i="2"/>
  <c r="AK832" i="2"/>
  <c r="AM832" i="2" s="1"/>
  <c r="AK836" i="2"/>
  <c r="AM836" i="2" s="1"/>
  <c r="AJ839" i="2"/>
  <c r="Y844" i="2"/>
  <c r="H847" i="2"/>
  <c r="Y849" i="2"/>
  <c r="AI859" i="2"/>
  <c r="G862" i="2"/>
  <c r="G870" i="2"/>
  <c r="I876" i="2"/>
  <c r="G907" i="2"/>
  <c r="AK909" i="2"/>
  <c r="H912" i="2"/>
  <c r="AK924" i="2"/>
  <c r="AM924" i="2" s="1"/>
  <c r="AJ925" i="2"/>
  <c r="AK951" i="2"/>
  <c r="AM951" i="2" s="1"/>
  <c r="AK959" i="2"/>
  <c r="AM959" i="2" s="1"/>
  <c r="H965" i="2"/>
  <c r="G973" i="2"/>
  <c r="Y986" i="2"/>
  <c r="AJ986" i="2"/>
  <c r="AI986" i="2"/>
  <c r="G1010" i="2"/>
  <c r="I1015" i="2"/>
  <c r="Y1026" i="2"/>
  <c r="AJ1026" i="2"/>
  <c r="AI1026" i="2"/>
  <c r="G1031" i="2"/>
  <c r="G1052" i="2"/>
  <c r="I1056" i="2"/>
  <c r="I917" i="2"/>
  <c r="G920" i="2"/>
  <c r="P922" i="2"/>
  <c r="G925" i="2"/>
  <c r="I928" i="2"/>
  <c r="Y931" i="2"/>
  <c r="I932" i="2"/>
  <c r="P934" i="2"/>
  <c r="H935" i="2"/>
  <c r="AK937" i="2"/>
  <c r="AM937" i="2" s="1"/>
  <c r="G938" i="2"/>
  <c r="H939" i="2"/>
  <c r="H942" i="2"/>
  <c r="I946" i="2"/>
  <c r="AK947" i="2"/>
  <c r="H949" i="2"/>
  <c r="G952" i="2"/>
  <c r="AK956" i="2"/>
  <c r="AM956" i="2" s="1"/>
  <c r="H957" i="2"/>
  <c r="G960" i="2"/>
  <c r="I965" i="2"/>
  <c r="G968" i="2"/>
  <c r="AK972" i="2"/>
  <c r="AM972" i="2" s="1"/>
  <c r="I974" i="2"/>
  <c r="Y976" i="2"/>
  <c r="H977" i="2"/>
  <c r="Y981" i="2"/>
  <c r="G983" i="2"/>
  <c r="AK985" i="2"/>
  <c r="Y989" i="2"/>
  <c r="AK993" i="2"/>
  <c r="AM993" i="2" s="1"/>
  <c r="H994" i="2"/>
  <c r="Y997" i="2"/>
  <c r="G999" i="2"/>
  <c r="AK1001" i="2"/>
  <c r="AM1001" i="2" s="1"/>
  <c r="H1002" i="2"/>
  <c r="Y1005" i="2"/>
  <c r="AK1009" i="2"/>
  <c r="AM1009" i="2" s="1"/>
  <c r="H1010" i="2"/>
  <c r="Y1013" i="2"/>
  <c r="G1015" i="2"/>
  <c r="AK1017" i="2"/>
  <c r="AM1017" i="2" s="1"/>
  <c r="H1018" i="2"/>
  <c r="Y1021" i="2"/>
  <c r="G1023" i="2"/>
  <c r="AK1025" i="2"/>
  <c r="AM1025" i="2" s="1"/>
  <c r="H1026" i="2"/>
  <c r="Y1029" i="2"/>
  <c r="AK1033" i="2"/>
  <c r="AM1033" i="2" s="1"/>
  <c r="H1034" i="2"/>
  <c r="H1037" i="2"/>
  <c r="G1039" i="2"/>
  <c r="H1042" i="2"/>
  <c r="G1048" i="2"/>
  <c r="I1049" i="2"/>
  <c r="I1052" i="2"/>
  <c r="H1054" i="2"/>
  <c r="G1057" i="2"/>
  <c r="AK1059" i="2"/>
  <c r="AM1059" i="2" s="1"/>
  <c r="G1061" i="2"/>
  <c r="AK1062" i="2"/>
  <c r="AM1062" i="2" s="1"/>
  <c r="AI1062" i="2"/>
  <c r="I1081" i="2"/>
  <c r="Y1087" i="2"/>
  <c r="I1088" i="2"/>
  <c r="Y1096" i="2"/>
  <c r="P1096" i="2"/>
  <c r="AK1130" i="2"/>
  <c r="AM1130" i="2" s="1"/>
  <c r="I1153" i="2"/>
  <c r="AJ1161" i="2"/>
  <c r="AI1161" i="2"/>
  <c r="P1161" i="2"/>
  <c r="Y1167" i="2"/>
  <c r="AJ1167" i="2"/>
  <c r="Y1168" i="2"/>
  <c r="G1173" i="2"/>
  <c r="H1187" i="2"/>
  <c r="G1213" i="2"/>
  <c r="G1214" i="2"/>
  <c r="I1263" i="2"/>
  <c r="G1287" i="2"/>
  <c r="G1288" i="2"/>
  <c r="AJ1348" i="2"/>
  <c r="P1348" i="2"/>
  <c r="AK1348" i="2"/>
  <c r="Q1347" i="2"/>
  <c r="Q1056" i="2"/>
  <c r="AK1067" i="2"/>
  <c r="AM1067" i="2" s="1"/>
  <c r="AJ1067" i="2"/>
  <c r="Y1082" i="2"/>
  <c r="AI1082" i="2"/>
  <c r="AJ1095" i="2"/>
  <c r="P1095" i="2"/>
  <c r="AI1146" i="2"/>
  <c r="AJ1146" i="2"/>
  <c r="Y1183" i="2"/>
  <c r="AJ1183" i="2"/>
  <c r="AI1313" i="2"/>
  <c r="AJ1313" i="2"/>
  <c r="P1312" i="2"/>
  <c r="H982" i="2"/>
  <c r="H990" i="2"/>
  <c r="H998" i="2"/>
  <c r="H1006" i="2"/>
  <c r="H1009" i="2"/>
  <c r="G1012" i="2"/>
  <c r="H1013" i="2"/>
  <c r="AK1015" i="2"/>
  <c r="AM1015" i="2" s="1"/>
  <c r="H1017" i="2"/>
  <c r="G1020" i="2"/>
  <c r="H1021" i="2"/>
  <c r="AK1023" i="2"/>
  <c r="AM1023" i="2" s="1"/>
  <c r="H1025" i="2"/>
  <c r="G1028" i="2"/>
  <c r="H1030" i="2"/>
  <c r="AJ1031" i="2"/>
  <c r="AK1038" i="2"/>
  <c r="I1039" i="2"/>
  <c r="G1050" i="2"/>
  <c r="P1053" i="2"/>
  <c r="G1056" i="2"/>
  <c r="I1057" i="2"/>
  <c r="H1062" i="2"/>
  <c r="H1065" i="2"/>
  <c r="H1075" i="2"/>
  <c r="H1087" i="2"/>
  <c r="G1100" i="2"/>
  <c r="H1105" i="2"/>
  <c r="H1113" i="2"/>
  <c r="AJ1145" i="2"/>
  <c r="P1145" i="2"/>
  <c r="G1152" i="2"/>
  <c r="H1164" i="2"/>
  <c r="I1223" i="2"/>
  <c r="I1224" i="2"/>
  <c r="H1234" i="2"/>
  <c r="Y1271" i="2"/>
  <c r="AK1271" i="2"/>
  <c r="AM1271" i="2" s="1"/>
  <c r="AI1271" i="2"/>
  <c r="AK1270" i="2"/>
  <c r="AM1270" i="2" s="1"/>
  <c r="Y1279" i="2"/>
  <c r="AK1279" i="2"/>
  <c r="AM1279" i="2" s="1"/>
  <c r="AI1279" i="2"/>
  <c r="P918" i="2"/>
  <c r="H919" i="2"/>
  <c r="G929" i="2"/>
  <c r="I931" i="2"/>
  <c r="G934" i="2"/>
  <c r="Y936" i="2"/>
  <c r="I937" i="2"/>
  <c r="I941" i="2"/>
  <c r="H944" i="2"/>
  <c r="AK946" i="2"/>
  <c r="AM946" i="2" s="1"/>
  <c r="H948" i="2"/>
  <c r="G951" i="2"/>
  <c r="AJ953" i="2"/>
  <c r="Y955" i="2"/>
  <c r="I956" i="2"/>
  <c r="AJ961" i="2"/>
  <c r="Y963" i="2"/>
  <c r="I964" i="2"/>
  <c r="G967" i="2"/>
  <c r="AJ969" i="2"/>
  <c r="Y971" i="2"/>
  <c r="I972" i="2"/>
  <c r="AI973" i="2"/>
  <c r="I976" i="2"/>
  <c r="I981" i="2"/>
  <c r="I989" i="2"/>
  <c r="I997" i="2"/>
  <c r="I1013" i="2"/>
  <c r="I1021" i="2"/>
  <c r="I1029" i="2"/>
  <c r="G1038" i="2"/>
  <c r="G1041" i="2"/>
  <c r="AK1043" i="2"/>
  <c r="AM1043" i="2" s="1"/>
  <c r="AK1046" i="2"/>
  <c r="AM1046" i="2" s="1"/>
  <c r="G1047" i="2"/>
  <c r="H1050" i="2"/>
  <c r="G1053" i="2"/>
  <c r="Y1058" i="2"/>
  <c r="I1059" i="2"/>
  <c r="I1062" i="2"/>
  <c r="Y1064" i="2"/>
  <c r="Q1064" i="2"/>
  <c r="G1069" i="2"/>
  <c r="AK1086" i="2"/>
  <c r="AM1086" i="2" s="1"/>
  <c r="AI1086" i="2"/>
  <c r="P1086" i="2"/>
  <c r="I1087" i="2"/>
  <c r="H1090" i="2"/>
  <c r="Y1091" i="2"/>
  <c r="P1091" i="2"/>
  <c r="AK1106" i="2"/>
  <c r="AM1106" i="2" s="1"/>
  <c r="Y1107" i="2"/>
  <c r="Y1144" i="2"/>
  <c r="P1144" i="2"/>
  <c r="G1158" i="2"/>
  <c r="I1164" i="2"/>
  <c r="AK1166" i="2"/>
  <c r="AM1166" i="2" s="1"/>
  <c r="I1169" i="2"/>
  <c r="AJ1242" i="2"/>
  <c r="AI1242" i="2"/>
  <c r="P1242" i="2"/>
  <c r="AK943" i="2"/>
  <c r="I944" i="2"/>
  <c r="I948" i="2"/>
  <c r="P950" i="2"/>
  <c r="H951" i="2"/>
  <c r="P958" i="2"/>
  <c r="H959" i="2"/>
  <c r="P966" i="2"/>
  <c r="H967" i="2"/>
  <c r="AJ973" i="2"/>
  <c r="G975" i="2"/>
  <c r="I980" i="2"/>
  <c r="AI981" i="2"/>
  <c r="Y987" i="2"/>
  <c r="I988" i="2"/>
  <c r="AI989" i="2"/>
  <c r="G992" i="2"/>
  <c r="AK995" i="2"/>
  <c r="AM995" i="2" s="1"/>
  <c r="I996" i="2"/>
  <c r="AI997" i="2"/>
  <c r="AK1003" i="2"/>
  <c r="AM1003" i="2" s="1"/>
  <c r="I1004" i="2"/>
  <c r="AI1005" i="2"/>
  <c r="G1008" i="2"/>
  <c r="AK1011" i="2"/>
  <c r="I1012" i="2"/>
  <c r="AI1013" i="2"/>
  <c r="AK1019" i="2"/>
  <c r="AM1019" i="2" s="1"/>
  <c r="I1020" i="2"/>
  <c r="AK1027" i="2"/>
  <c r="AM1027" i="2" s="1"/>
  <c r="I1028" i="2"/>
  <c r="Y1031" i="2"/>
  <c r="AK1035" i="2"/>
  <c r="H1041" i="2"/>
  <c r="H1044" i="2"/>
  <c r="H1047" i="2"/>
  <c r="H1053" i="2"/>
  <c r="Y1055" i="2"/>
  <c r="AJ1143" i="2"/>
  <c r="P1143" i="2"/>
  <c r="P1197" i="2"/>
  <c r="AK1196" i="2"/>
  <c r="AM1196" i="2" s="1"/>
  <c r="G1198" i="2"/>
  <c r="G1200" i="2"/>
  <c r="G1201" i="2"/>
  <c r="AJ1258" i="2"/>
  <c r="AI1258" i="2"/>
  <c r="P1258" i="2"/>
  <c r="H918" i="2"/>
  <c r="I923" i="2"/>
  <c r="I929" i="2"/>
  <c r="AK932" i="2"/>
  <c r="I933" i="2"/>
  <c r="AJ934" i="2"/>
  <c r="H936" i="2"/>
  <c r="P937" i="2"/>
  <c r="H940" i="2"/>
  <c r="AJ941" i="2"/>
  <c r="G953" i="2"/>
  <c r="H955" i="2"/>
  <c r="AI956" i="2"/>
  <c r="G961" i="2"/>
  <c r="G962" i="2"/>
  <c r="H963" i="2"/>
  <c r="Y965" i="2"/>
  <c r="G966" i="2"/>
  <c r="G969" i="2"/>
  <c r="G970" i="2"/>
  <c r="H971" i="2"/>
  <c r="H975" i="2"/>
  <c r="Q976" i="2"/>
  <c r="G978" i="2"/>
  <c r="AK981" i="2"/>
  <c r="H984" i="2"/>
  <c r="G987" i="2"/>
  <c r="AK989" i="2"/>
  <c r="AM989" i="2" s="1"/>
  <c r="H992" i="2"/>
  <c r="G995" i="2"/>
  <c r="AK997" i="2"/>
  <c r="AM997" i="2" s="1"/>
  <c r="H1000" i="2"/>
  <c r="G1003" i="2"/>
  <c r="AK1005" i="2"/>
  <c r="AM1005" i="2" s="1"/>
  <c r="H1008" i="2"/>
  <c r="G1011" i="2"/>
  <c r="AK1013" i="2"/>
  <c r="AM1013" i="2" s="1"/>
  <c r="H1016" i="2"/>
  <c r="G1019" i="2"/>
  <c r="AK1021" i="2"/>
  <c r="AM1021" i="2" s="1"/>
  <c r="H1024" i="2"/>
  <c r="G1027" i="2"/>
  <c r="G1032" i="2"/>
  <c r="G1035" i="2"/>
  <c r="I1038" i="2"/>
  <c r="I1044" i="2"/>
  <c r="H1046" i="2"/>
  <c r="I1047" i="2"/>
  <c r="AI1050" i="2"/>
  <c r="G1055" i="2"/>
  <c r="H1058" i="2"/>
  <c r="P1067" i="2"/>
  <c r="I1074" i="2"/>
  <c r="AK1083" i="2"/>
  <c r="AM1083" i="2" s="1"/>
  <c r="AJ1083" i="2"/>
  <c r="P1083" i="2"/>
  <c r="Y1101" i="2"/>
  <c r="AJ1101" i="2"/>
  <c r="AI1101" i="2"/>
  <c r="G1117" i="2"/>
  <c r="G1162" i="2"/>
  <c r="H1163" i="2"/>
  <c r="G1168" i="2"/>
  <c r="Y1219" i="2"/>
  <c r="AK1219" i="2"/>
  <c r="P1218" i="2"/>
  <c r="AI1219" i="2"/>
  <c r="P1219" i="2"/>
  <c r="AI1268" i="2"/>
  <c r="AJ1268" i="2"/>
  <c r="Y1269" i="2"/>
  <c r="G1064" i="2"/>
  <c r="I1065" i="2"/>
  <c r="I1068" i="2"/>
  <c r="H1070" i="2"/>
  <c r="I1077" i="2"/>
  <c r="G1079" i="2"/>
  <c r="H1082" i="2"/>
  <c r="G1085" i="2"/>
  <c r="I1089" i="2"/>
  <c r="H1099" i="2"/>
  <c r="Y1102" i="2"/>
  <c r="AK1103" i="2"/>
  <c r="AK1111" i="2"/>
  <c r="AM1111" i="2" s="1"/>
  <c r="P1115" i="2"/>
  <c r="AK1119" i="2"/>
  <c r="AM1119" i="2" s="1"/>
  <c r="P1123" i="2"/>
  <c r="AI1125" i="2"/>
  <c r="AK1127" i="2"/>
  <c r="AI1133" i="2"/>
  <c r="AK1135" i="2"/>
  <c r="AM1135" i="2" s="1"/>
  <c r="P1139" i="2"/>
  <c r="AI1141" i="2"/>
  <c r="G1143" i="2"/>
  <c r="H1147" i="2"/>
  <c r="AI1153" i="2"/>
  <c r="H1157" i="2"/>
  <c r="I1161" i="2"/>
  <c r="AK1164" i="2"/>
  <c r="AM1164" i="2" s="1"/>
  <c r="P1169" i="2"/>
  <c r="H1172" i="2"/>
  <c r="AJ1173" i="2"/>
  <c r="I1176" i="2"/>
  <c r="I1179" i="2"/>
  <c r="AK1182" i="2"/>
  <c r="AM1182" i="2" s="1"/>
  <c r="I1186" i="2"/>
  <c r="Y1207" i="2"/>
  <c r="AJ1207" i="2"/>
  <c r="AI1207" i="2"/>
  <c r="P1211" i="2"/>
  <c r="G1223" i="2"/>
  <c r="I1234" i="2"/>
  <c r="I1233" i="2"/>
  <c r="AI1245" i="2"/>
  <c r="AK1245" i="2"/>
  <c r="AM1245" i="2" s="1"/>
  <c r="G1262" i="2"/>
  <c r="G1271" i="2"/>
  <c r="AK1294" i="2"/>
  <c r="AM1294" i="2" s="1"/>
  <c r="AI1311" i="2"/>
  <c r="G1313" i="2"/>
  <c r="H1357" i="2"/>
  <c r="AK1476" i="2"/>
  <c r="AM1476" i="2" s="1"/>
  <c r="AI1476" i="2"/>
  <c r="P1476" i="2"/>
  <c r="Y1485" i="2"/>
  <c r="AJ1485" i="2"/>
  <c r="AI1485" i="2"/>
  <c r="Q1545" i="2"/>
  <c r="AK1545" i="2"/>
  <c r="Q1577" i="2"/>
  <c r="Y1577" i="2"/>
  <c r="Y1622" i="2"/>
  <c r="AI1622" i="2"/>
  <c r="Y1066" i="2"/>
  <c r="I1070" i="2"/>
  <c r="AK1078" i="2"/>
  <c r="AM1078" i="2" s="1"/>
  <c r="H1079" i="2"/>
  <c r="I1082" i="2"/>
  <c r="Y1090" i="2"/>
  <c r="H1092" i="2"/>
  <c r="H1098" i="2"/>
  <c r="Y1104" i="2"/>
  <c r="Y1112" i="2"/>
  <c r="Y1120" i="2"/>
  <c r="Y1128" i="2"/>
  <c r="H1131" i="2"/>
  <c r="AJ1133" i="2"/>
  <c r="Y1136" i="2"/>
  <c r="H1146" i="2"/>
  <c r="Y1149" i="2"/>
  <c r="G1150" i="2"/>
  <c r="Y1152" i="2"/>
  <c r="Y1154" i="2"/>
  <c r="P1163" i="2"/>
  <c r="P1165" i="2"/>
  <c r="H1166" i="2"/>
  <c r="Q1168" i="2"/>
  <c r="AI1169" i="2"/>
  <c r="AJ1171" i="2"/>
  <c r="P1171" i="2"/>
  <c r="AJ1177" i="2"/>
  <c r="AK1177" i="2"/>
  <c r="AM1177" i="2" s="1"/>
  <c r="AI1177" i="2"/>
  <c r="AI1196" i="2"/>
  <c r="AJ1196" i="2"/>
  <c r="AI1212" i="2"/>
  <c r="AK1212" i="2"/>
  <c r="AM1212" i="2" s="1"/>
  <c r="AJ1212" i="2"/>
  <c r="P1220" i="2"/>
  <c r="H1227" i="2"/>
  <c r="I1236" i="2"/>
  <c r="AK1239" i="2"/>
  <c r="AM1239" i="2" s="1"/>
  <c r="AJ1239" i="2"/>
  <c r="AJ1252" i="2"/>
  <c r="AK1252" i="2"/>
  <c r="AM1252" i="2" s="1"/>
  <c r="P1252" i="2"/>
  <c r="P1251" i="2"/>
  <c r="G1253" i="2"/>
  <c r="AK1255" i="2"/>
  <c r="AM1255" i="2" s="1"/>
  <c r="AK1264" i="2"/>
  <c r="AM1264" i="2" s="1"/>
  <c r="P1264" i="2"/>
  <c r="G1265" i="2"/>
  <c r="H1279" i="2"/>
  <c r="H1284" i="2"/>
  <c r="I1290" i="2"/>
  <c r="H1292" i="2"/>
  <c r="Y1295" i="2"/>
  <c r="AK1295" i="2"/>
  <c r="AM1295" i="2" s="1"/>
  <c r="AI1295" i="2"/>
  <c r="AJ1457" i="2"/>
  <c r="AK1457" i="2"/>
  <c r="AM1457" i="2" s="1"/>
  <c r="AI1457" i="2"/>
  <c r="G1066" i="2"/>
  <c r="P1069" i="2"/>
  <c r="G1072" i="2"/>
  <c r="H1073" i="2"/>
  <c r="G1076" i="2"/>
  <c r="H1076" i="2"/>
  <c r="I1095" i="2"/>
  <c r="I1097" i="2"/>
  <c r="I1098" i="2"/>
  <c r="G1103" i="2"/>
  <c r="G1104" i="2"/>
  <c r="G1112" i="2"/>
  <c r="H1115" i="2"/>
  <c r="H1123" i="2"/>
  <c r="G1127" i="2"/>
  <c r="H1130" i="2"/>
  <c r="G1135" i="2"/>
  <c r="I1143" i="2"/>
  <c r="I1144" i="2"/>
  <c r="I1145" i="2"/>
  <c r="I1167" i="2"/>
  <c r="Y1170" i="2"/>
  <c r="AK1170" i="2"/>
  <c r="I1185" i="2"/>
  <c r="Y1191" i="2"/>
  <c r="AJ1191" i="2"/>
  <c r="AI1204" i="2"/>
  <c r="AK1204" i="2"/>
  <c r="AM1204" i="2" s="1"/>
  <c r="AJ1204" i="2"/>
  <c r="H1209" i="2"/>
  <c r="I1229" i="2"/>
  <c r="H1247" i="2"/>
  <c r="AJ1270" i="2"/>
  <c r="P1270" i="2"/>
  <c r="H1276" i="2"/>
  <c r="I1284" i="2"/>
  <c r="AJ1286" i="2"/>
  <c r="AK1286" i="2"/>
  <c r="AM1286" i="2" s="1"/>
  <c r="P1286" i="2"/>
  <c r="Y1290" i="2"/>
  <c r="I1302" i="2"/>
  <c r="AI1305" i="2"/>
  <c r="AJ1305" i="2"/>
  <c r="P1309" i="2"/>
  <c r="AK1312" i="2"/>
  <c r="AM1312" i="2" s="1"/>
  <c r="Y1338" i="2"/>
  <c r="AJ1338" i="2"/>
  <c r="Y1339" i="2"/>
  <c r="AI1338" i="2"/>
  <c r="H1122" i="2"/>
  <c r="Y1125" i="2"/>
  <c r="H1138" i="2"/>
  <c r="Y1141" i="2"/>
  <c r="G1153" i="2"/>
  <c r="H1165" i="2"/>
  <c r="H1174" i="2"/>
  <c r="Q1184" i="2"/>
  <c r="Y1184" i="2"/>
  <c r="G1191" i="2"/>
  <c r="H1201" i="2"/>
  <c r="G1206" i="2"/>
  <c r="H1217" i="2"/>
  <c r="H1218" i="2"/>
  <c r="AI1221" i="2"/>
  <c r="AK1221" i="2"/>
  <c r="AM1221" i="2" s="1"/>
  <c r="AJ1226" i="2"/>
  <c r="AI1226" i="2"/>
  <c r="P1226" i="2"/>
  <c r="AJ1228" i="2"/>
  <c r="AK1228" i="2"/>
  <c r="AM1228" i="2" s="1"/>
  <c r="P1228" i="2"/>
  <c r="H1235" i="2"/>
  <c r="AJ1244" i="2"/>
  <c r="P1244" i="2"/>
  <c r="AK1249" i="2"/>
  <c r="AM1249" i="2" s="1"/>
  <c r="AI1249" i="2"/>
  <c r="H1253" i="2"/>
  <c r="H1252" i="2"/>
  <c r="I1276" i="2"/>
  <c r="AJ1278" i="2"/>
  <c r="AK1278" i="2"/>
  <c r="P1278" i="2"/>
  <c r="Y1283" i="2"/>
  <c r="H1297" i="2"/>
  <c r="H1300" i="2"/>
  <c r="H1301" i="2"/>
  <c r="G1306" i="2"/>
  <c r="G1305" i="2"/>
  <c r="AI1309" i="2"/>
  <c r="Y1311" i="2"/>
  <c r="P1311" i="2"/>
  <c r="Y1424" i="2"/>
  <c r="Q1424" i="2"/>
  <c r="I1444" i="2"/>
  <c r="H1063" i="2"/>
  <c r="I1066" i="2"/>
  <c r="H1069" i="2"/>
  <c r="Y1071" i="2"/>
  <c r="Y1074" i="2"/>
  <c r="I1075" i="2"/>
  <c r="AK1076" i="2"/>
  <c r="AM1076" i="2" s="1"/>
  <c r="I1078" i="2"/>
  <c r="Y1080" i="2"/>
  <c r="H1081" i="2"/>
  <c r="H1084" i="2"/>
  <c r="G1087" i="2"/>
  <c r="Y1093" i="2"/>
  <c r="AK1100" i="2"/>
  <c r="AM1100" i="2" s="1"/>
  <c r="G1101" i="2"/>
  <c r="I1103" i="2"/>
  <c r="I1104" i="2"/>
  <c r="I1105" i="2"/>
  <c r="I1106" i="2"/>
  <c r="Y1109" i="2"/>
  <c r="G1110" i="2"/>
  <c r="I1111" i="2"/>
  <c r="I1113" i="2"/>
  <c r="Y1117" i="2"/>
  <c r="G1118" i="2"/>
  <c r="I1119" i="2"/>
  <c r="I1120" i="2"/>
  <c r="I1121" i="2"/>
  <c r="G1125" i="2"/>
  <c r="I1127" i="2"/>
  <c r="I1128" i="2"/>
  <c r="I1129" i="2"/>
  <c r="AK1132" i="2"/>
  <c r="AM1132" i="2" s="1"/>
  <c r="G1133" i="2"/>
  <c r="I1135" i="2"/>
  <c r="I1136" i="2"/>
  <c r="I1137" i="2"/>
  <c r="G1141" i="2"/>
  <c r="I1154" i="2"/>
  <c r="I1155" i="2"/>
  <c r="AK1158" i="2"/>
  <c r="AM1158" i="2" s="1"/>
  <c r="G1159" i="2"/>
  <c r="Y1162" i="2"/>
  <c r="I1165" i="2"/>
  <c r="G1169" i="2"/>
  <c r="I1171" i="2"/>
  <c r="AJ1175" i="2"/>
  <c r="AJ1182" i="2"/>
  <c r="G1184" i="2"/>
  <c r="Y1208" i="2"/>
  <c r="Q1208" i="2"/>
  <c r="G1228" i="2"/>
  <c r="P1238" i="2"/>
  <c r="G1244" i="2"/>
  <c r="P1246" i="2"/>
  <c r="AJ1246" i="2"/>
  <c r="G1247" i="2"/>
  <c r="G1251" i="2"/>
  <c r="I1252" i="2"/>
  <c r="H1257" i="2"/>
  <c r="AJ1260" i="2"/>
  <c r="AK1260" i="2"/>
  <c r="P1269" i="2"/>
  <c r="H1270" i="2"/>
  <c r="I1273" i="2"/>
  <c r="I1281" i="2"/>
  <c r="I1297" i="2"/>
  <c r="AK1304" i="2"/>
  <c r="AM1304" i="2" s="1"/>
  <c r="H1307" i="2"/>
  <c r="AJ1310" i="2"/>
  <c r="P1310" i="2"/>
  <c r="I1321" i="2"/>
  <c r="I1322" i="2"/>
  <c r="AJ1433" i="2"/>
  <c r="AK1433" i="2"/>
  <c r="AI1433" i="2"/>
  <c r="AK1447" i="2"/>
  <c r="AM1447" i="2" s="1"/>
  <c r="AI1447" i="2"/>
  <c r="I1454" i="2"/>
  <c r="I1455" i="2"/>
  <c r="AK1190" i="2"/>
  <c r="AM1190" i="2" s="1"/>
  <c r="AJ1190" i="2"/>
  <c r="AK1203" i="2"/>
  <c r="H1229" i="2"/>
  <c r="H1228" i="2"/>
  <c r="AK1233" i="2"/>
  <c r="AM1233" i="2" s="1"/>
  <c r="AI1233" i="2"/>
  <c r="Y1243" i="2"/>
  <c r="P1243" i="2"/>
  <c r="Y1259" i="2"/>
  <c r="P1259" i="2"/>
  <c r="H1266" i="2"/>
  <c r="AK1296" i="2"/>
  <c r="AM1296" i="2" s="1"/>
  <c r="P1296" i="2"/>
  <c r="G1310" i="2"/>
  <c r="Y1316" i="2"/>
  <c r="AJ1316" i="2"/>
  <c r="AI1316" i="2"/>
  <c r="Y1333" i="2"/>
  <c r="AK1333" i="2"/>
  <c r="AM1333" i="2" s="1"/>
  <c r="AJ1333" i="2"/>
  <c r="AI1333" i="2"/>
  <c r="AK1409" i="2"/>
  <c r="AM1409" i="2" s="1"/>
  <c r="AJ1409" i="2"/>
  <c r="AI1409" i="2"/>
  <c r="AK1408" i="2"/>
  <c r="AM1408" i="2" s="1"/>
  <c r="Y1287" i="2"/>
  <c r="AK1287" i="2"/>
  <c r="AM1287" i="2" s="1"/>
  <c r="AI1287" i="2"/>
  <c r="Q1306" i="2"/>
  <c r="Y1306" i="2"/>
  <c r="AK1419" i="2"/>
  <c r="AM1419" i="2" s="1"/>
  <c r="P1419" i="2"/>
  <c r="AJ1419" i="2"/>
  <c r="AI1466" i="2"/>
  <c r="AK1466" i="2"/>
  <c r="AM1466" i="2" s="1"/>
  <c r="Y1467" i="2"/>
  <c r="AJ1466" i="2"/>
  <c r="AK1473" i="2"/>
  <c r="P1473" i="2"/>
  <c r="G1535" i="2"/>
  <c r="AJ1172" i="2"/>
  <c r="AK1174" i="2"/>
  <c r="G1175" i="2"/>
  <c r="AK1179" i="2"/>
  <c r="AM1179" i="2" s="1"/>
  <c r="P1181" i="2"/>
  <c r="H1182" i="2"/>
  <c r="AI1185" i="2"/>
  <c r="AI1186" i="2"/>
  <c r="AK1187" i="2"/>
  <c r="AM1187" i="2" s="1"/>
  <c r="P1189" i="2"/>
  <c r="AK1193" i="2"/>
  <c r="Y1199" i="2"/>
  <c r="Y1202" i="2"/>
  <c r="AK1209" i="2"/>
  <c r="AM1209" i="2" s="1"/>
  <c r="H1213" i="2"/>
  <c r="G1220" i="2"/>
  <c r="I1222" i="2"/>
  <c r="G1225" i="2"/>
  <c r="AK1229" i="2"/>
  <c r="AM1229" i="2" s="1"/>
  <c r="AK1231" i="2"/>
  <c r="AM1231" i="2" s="1"/>
  <c r="AI1234" i="2"/>
  <c r="G1242" i="2"/>
  <c r="H1245" i="2"/>
  <c r="I1245" i="2"/>
  <c r="AJ1247" i="2"/>
  <c r="H1249" i="2"/>
  <c r="P1254" i="2"/>
  <c r="G1256" i="2"/>
  <c r="I1257" i="2"/>
  <c r="G1260" i="2"/>
  <c r="Y1275" i="2"/>
  <c r="P1280" i="2"/>
  <c r="G1282" i="2"/>
  <c r="P1288" i="2"/>
  <c r="Y1299" i="2"/>
  <c r="H1305" i="2"/>
  <c r="Y1308" i="2"/>
  <c r="H1318" i="2"/>
  <c r="H1320" i="2"/>
  <c r="I1340" i="2"/>
  <c r="Y1349" i="2"/>
  <c r="AK1349" i="2"/>
  <c r="AJ1349" i="2"/>
  <c r="AI1349" i="2"/>
  <c r="G1360" i="2"/>
  <c r="Y1387" i="2"/>
  <c r="AJ1387" i="2"/>
  <c r="I1390" i="2"/>
  <c r="G1400" i="2"/>
  <c r="G1402" i="2"/>
  <c r="Y1410" i="2"/>
  <c r="G1431" i="2"/>
  <c r="G1430" i="2"/>
  <c r="P1456" i="2"/>
  <c r="AK1172" i="2"/>
  <c r="AM1172" i="2" s="1"/>
  <c r="AK1185" i="2"/>
  <c r="AM1185" i="2" s="1"/>
  <c r="Y1194" i="2"/>
  <c r="H1196" i="2"/>
  <c r="G1199" i="2"/>
  <c r="I1207" i="2"/>
  <c r="Y1210" i="2"/>
  <c r="G1216" i="2"/>
  <c r="H1225" i="2"/>
  <c r="H1232" i="2"/>
  <c r="Y1235" i="2"/>
  <c r="H1238" i="2"/>
  <c r="AK1241" i="2"/>
  <c r="AM1241" i="2" s="1"/>
  <c r="I1243" i="2"/>
  <c r="I1244" i="2"/>
  <c r="Y1248" i="2"/>
  <c r="I1250" i="2"/>
  <c r="G1255" i="2"/>
  <c r="H1255" i="2"/>
  <c r="I1256" i="2"/>
  <c r="I1259" i="2"/>
  <c r="H1261" i="2"/>
  <c r="P1262" i="2"/>
  <c r="G1264" i="2"/>
  <c r="I1264" i="2"/>
  <c r="AK1265" i="2"/>
  <c r="AM1265" i="2" s="1"/>
  <c r="H1268" i="2"/>
  <c r="I1270" i="2"/>
  <c r="G1274" i="2"/>
  <c r="H1290" i="2"/>
  <c r="G1303" i="2"/>
  <c r="I1304" i="2"/>
  <c r="I1305" i="2"/>
  <c r="G1308" i="2"/>
  <c r="I1310" i="2"/>
  <c r="I1311" i="2"/>
  <c r="I1312" i="2"/>
  <c r="AK1315" i="2"/>
  <c r="AM1315" i="2" s="1"/>
  <c r="I1316" i="2"/>
  <c r="AK1343" i="2"/>
  <c r="AM1343" i="2" s="1"/>
  <c r="AI1366" i="2"/>
  <c r="AK1366" i="2"/>
  <c r="AM1366" i="2" s="1"/>
  <c r="H1373" i="2"/>
  <c r="H1398" i="2"/>
  <c r="H1400" i="2"/>
  <c r="Y1442" i="2"/>
  <c r="AJ1442" i="2"/>
  <c r="P1442" i="2"/>
  <c r="G1463" i="2"/>
  <c r="Y1186" i="2"/>
  <c r="H1202" i="2"/>
  <c r="I1206" i="2"/>
  <c r="I1219" i="2"/>
  <c r="H1231" i="2"/>
  <c r="G1235" i="2"/>
  <c r="G1236" i="2"/>
  <c r="H1237" i="2"/>
  <c r="I1238" i="2"/>
  <c r="G1241" i="2"/>
  <c r="I1242" i="2"/>
  <c r="H1244" i="2"/>
  <c r="H1254" i="2"/>
  <c r="AK1257" i="2"/>
  <c r="AM1257" i="2" s="1"/>
  <c r="Y1276" i="2"/>
  <c r="I1291" i="2"/>
  <c r="I1294" i="2"/>
  <c r="G1301" i="2"/>
  <c r="G1302" i="2"/>
  <c r="H1308" i="2"/>
  <c r="H1309" i="2"/>
  <c r="G1315" i="2"/>
  <c r="I1347" i="2"/>
  <c r="H1377" i="2"/>
  <c r="H1392" i="2"/>
  <c r="AJ1420" i="2"/>
  <c r="AK1420" i="2"/>
  <c r="H1463" i="2"/>
  <c r="AK1465" i="2"/>
  <c r="AM1465" i="2" s="1"/>
  <c r="P1465" i="2"/>
  <c r="I1468" i="2"/>
  <c r="G1177" i="2"/>
  <c r="H1180" i="2"/>
  <c r="G1185" i="2"/>
  <c r="H1188" i="2"/>
  <c r="G1192" i="2"/>
  <c r="I1195" i="2"/>
  <c r="I1199" i="2"/>
  <c r="I1202" i="2"/>
  <c r="P1205" i="2"/>
  <c r="H1210" i="2"/>
  <c r="G1217" i="2"/>
  <c r="H1220" i="2"/>
  <c r="I1225" i="2"/>
  <c r="G1234" i="2"/>
  <c r="I1237" i="2"/>
  <c r="H1241" i="2"/>
  <c r="H1248" i="2"/>
  <c r="Y1251" i="2"/>
  <c r="AK1251" i="2"/>
  <c r="AM1251" i="2" s="1"/>
  <c r="I1254" i="2"/>
  <c r="G1257" i="2"/>
  <c r="H1262" i="2"/>
  <c r="H1273" i="2"/>
  <c r="G1276" i="2"/>
  <c r="H1281" i="2"/>
  <c r="G1284" i="2"/>
  <c r="H1289" i="2"/>
  <c r="Y1300" i="2"/>
  <c r="Y1314" i="2"/>
  <c r="H1315" i="2"/>
  <c r="G1317" i="2"/>
  <c r="G1321" i="2"/>
  <c r="Y1325" i="2"/>
  <c r="AJ1325" i="2"/>
  <c r="AI1325" i="2"/>
  <c r="AJ1332" i="2"/>
  <c r="P1332" i="2"/>
  <c r="AK1332" i="2"/>
  <c r="Y1361" i="2"/>
  <c r="AJ1361" i="2"/>
  <c r="I1378" i="2"/>
  <c r="I1377" i="2"/>
  <c r="I1381" i="2"/>
  <c r="I1392" i="2"/>
  <c r="P1401" i="2"/>
  <c r="AJ1401" i="2"/>
  <c r="Y1406" i="2"/>
  <c r="P1406" i="2"/>
  <c r="AI1406" i="2"/>
  <c r="Y1429" i="2"/>
  <c r="AJ1429" i="2"/>
  <c r="AI1429" i="2"/>
  <c r="AI1446" i="2"/>
  <c r="AJ1446" i="2"/>
  <c r="G1319" i="2"/>
  <c r="H1327" i="2"/>
  <c r="H1335" i="2"/>
  <c r="H1341" i="2"/>
  <c r="AJ1343" i="2"/>
  <c r="H1351" i="2"/>
  <c r="G1364" i="2"/>
  <c r="G1367" i="2"/>
  <c r="Y1369" i="2"/>
  <c r="Y1372" i="2"/>
  <c r="H1374" i="2"/>
  <c r="G1380" i="2"/>
  <c r="I1383" i="2"/>
  <c r="I1384" i="2"/>
  <c r="I1385" i="2"/>
  <c r="G1391" i="2"/>
  <c r="G1398" i="2"/>
  <c r="AK1400" i="2"/>
  <c r="AM1400" i="2" s="1"/>
  <c r="H1403" i="2"/>
  <c r="AI1408" i="2"/>
  <c r="G1421" i="2"/>
  <c r="AJ1423" i="2"/>
  <c r="G1425" i="2"/>
  <c r="G1426" i="2"/>
  <c r="I1427" i="2"/>
  <c r="H1431" i="2"/>
  <c r="P1432" i="2"/>
  <c r="Y1434" i="2"/>
  <c r="H1435" i="2"/>
  <c r="I1438" i="2"/>
  <c r="Q1439" i="2"/>
  <c r="AK1441" i="2"/>
  <c r="AM1441" i="2" s="1"/>
  <c r="Y1443" i="2"/>
  <c r="G1448" i="2"/>
  <c r="H1449" i="2"/>
  <c r="H1450" i="2"/>
  <c r="Y1458" i="2"/>
  <c r="G1460" i="2"/>
  <c r="H1468" i="2"/>
  <c r="AI1469" i="2"/>
  <c r="AI1472" i="2"/>
  <c r="H1475" i="2"/>
  <c r="Y1526" i="2"/>
  <c r="Y1534" i="2"/>
  <c r="AI1586" i="2"/>
  <c r="AJ1586" i="2"/>
  <c r="I1318" i="2"/>
  <c r="I1320" i="2"/>
  <c r="I1324" i="2"/>
  <c r="H1325" i="2"/>
  <c r="AJ1327" i="2"/>
  <c r="H1333" i="2"/>
  <c r="AJ1335" i="2"/>
  <c r="H1338" i="2"/>
  <c r="AJ1341" i="2"/>
  <c r="G1344" i="2"/>
  <c r="H1349" i="2"/>
  <c r="AJ1351" i="2"/>
  <c r="I1356" i="2"/>
  <c r="H1361" i="2"/>
  <c r="AI1364" i="2"/>
  <c r="G1366" i="2"/>
  <c r="I1372" i="2"/>
  <c r="I1376" i="2"/>
  <c r="Q1386" i="2"/>
  <c r="I1400" i="2"/>
  <c r="H1401" i="2"/>
  <c r="G1406" i="2"/>
  <c r="G1409" i="2"/>
  <c r="AJ1411" i="2"/>
  <c r="Y1413" i="2"/>
  <c r="I1415" i="2"/>
  <c r="AJ1417" i="2"/>
  <c r="H1420" i="2"/>
  <c r="AI1421" i="2"/>
  <c r="AI1426" i="2"/>
  <c r="AJ1427" i="2"/>
  <c r="G1429" i="2"/>
  <c r="AJ1431" i="2"/>
  <c r="G1434" i="2"/>
  <c r="AK1439" i="2"/>
  <c r="AM1439" i="2" s="1"/>
  <c r="I1443" i="2"/>
  <c r="G1446" i="2"/>
  <c r="H1447" i="2"/>
  <c r="AK1449" i="2"/>
  <c r="AM1449" i="2" s="1"/>
  <c r="AJ1450" i="2"/>
  <c r="AK1456" i="2"/>
  <c r="AM1456" i="2" s="1"/>
  <c r="G1457" i="2"/>
  <c r="AJ1460" i="2"/>
  <c r="I1463" i="2"/>
  <c r="G1466" i="2"/>
  <c r="H1466" i="2"/>
  <c r="G1470" i="2"/>
  <c r="AK1471" i="2"/>
  <c r="G1474" i="2"/>
  <c r="G1476" i="2"/>
  <c r="AJ1504" i="2"/>
  <c r="AI1504" i="2"/>
  <c r="AI1509" i="2"/>
  <c r="AJ1509" i="2"/>
  <c r="P1508" i="2"/>
  <c r="AK1538" i="2"/>
  <c r="AM1538" i="2" s="1"/>
  <c r="Q1538" i="2"/>
  <c r="AJ1639" i="2"/>
  <c r="AK1639" i="2"/>
  <c r="AM1639" i="2" s="1"/>
  <c r="Y1656" i="2"/>
  <c r="P1319" i="2"/>
  <c r="AJ1321" i="2"/>
  <c r="P1326" i="2"/>
  <c r="Y1331" i="2"/>
  <c r="AK1335" i="2"/>
  <c r="AM1335" i="2" s="1"/>
  <c r="I1338" i="2"/>
  <c r="P1339" i="2"/>
  <c r="P1340" i="2"/>
  <c r="Y1347" i="2"/>
  <c r="I1349" i="2"/>
  <c r="AK1351" i="2"/>
  <c r="AI1356" i="2"/>
  <c r="G1358" i="2"/>
  <c r="AK1360" i="2"/>
  <c r="AM1360" i="2" s="1"/>
  <c r="I1361" i="2"/>
  <c r="G1363" i="2"/>
  <c r="AK1365" i="2"/>
  <c r="AM1365" i="2" s="1"/>
  <c r="H1366" i="2"/>
  <c r="AJ1369" i="2"/>
  <c r="G1371" i="2"/>
  <c r="P1373" i="2"/>
  <c r="Q1378" i="2"/>
  <c r="AK1383" i="2"/>
  <c r="AM1383" i="2" s="1"/>
  <c r="AK1384" i="2"/>
  <c r="H1387" i="2"/>
  <c r="P1391" i="2"/>
  <c r="AJ1393" i="2"/>
  <c r="G1396" i="2"/>
  <c r="P1398" i="2"/>
  <c r="G1408" i="2"/>
  <c r="H1410" i="2"/>
  <c r="Y1412" i="2"/>
  <c r="H1414" i="2"/>
  <c r="Y1418" i="2"/>
  <c r="I1420" i="2"/>
  <c r="P1425" i="2"/>
  <c r="H1429" i="2"/>
  <c r="H1433" i="2"/>
  <c r="G1442" i="2"/>
  <c r="AI1525" i="2"/>
  <c r="AJ1525" i="2"/>
  <c r="P1525" i="2"/>
  <c r="AI1533" i="2"/>
  <c r="AJ1533" i="2"/>
  <c r="P1533" i="2"/>
  <c r="Q1585" i="2"/>
  <c r="Y1585" i="2"/>
  <c r="P1318" i="2"/>
  <c r="AI1319" i="2"/>
  <c r="G1328" i="2"/>
  <c r="Y1330" i="2"/>
  <c r="I1332" i="2"/>
  <c r="P1334" i="2"/>
  <c r="H1343" i="2"/>
  <c r="G1347" i="2"/>
  <c r="I1348" i="2"/>
  <c r="P1350" i="2"/>
  <c r="P1352" i="2"/>
  <c r="G1355" i="2"/>
  <c r="H1358" i="2"/>
  <c r="H1363" i="2"/>
  <c r="I1366" i="2"/>
  <c r="H1368" i="2"/>
  <c r="Y1370" i="2"/>
  <c r="H1371" i="2"/>
  <c r="P1372" i="2"/>
  <c r="AK1373" i="2"/>
  <c r="AM1373" i="2" s="1"/>
  <c r="H1375" i="2"/>
  <c r="AJ1376" i="2"/>
  <c r="G1382" i="2"/>
  <c r="P1385" i="2"/>
  <c r="H1386" i="2"/>
  <c r="P1389" i="2"/>
  <c r="AI1391" i="2"/>
  <c r="P1392" i="2"/>
  <c r="AI1398" i="2"/>
  <c r="P1399" i="2"/>
  <c r="I1406" i="2"/>
  <c r="G1417" i="2"/>
  <c r="G1418" i="2"/>
  <c r="I1419" i="2"/>
  <c r="AI1425" i="2"/>
  <c r="G1432" i="2"/>
  <c r="AJ1434" i="2"/>
  <c r="AK1438" i="2"/>
  <c r="AM1438" i="2" s="1"/>
  <c r="H1441" i="2"/>
  <c r="AJ1443" i="2"/>
  <c r="I1446" i="2"/>
  <c r="I1476" i="2"/>
  <c r="G1511" i="2"/>
  <c r="AJ1651" i="2"/>
  <c r="AI1651" i="2"/>
  <c r="P1317" i="2"/>
  <c r="AK1318" i="2"/>
  <c r="P1320" i="2"/>
  <c r="G1322" i="2"/>
  <c r="P1324" i="2"/>
  <c r="H1328" i="2"/>
  <c r="G1330" i="2"/>
  <c r="G1336" i="2"/>
  <c r="Y1341" i="2"/>
  <c r="I1343" i="2"/>
  <c r="I1344" i="2"/>
  <c r="Y1346" i="2"/>
  <c r="G1352" i="2"/>
  <c r="H1355" i="2"/>
  <c r="I1358" i="2"/>
  <c r="H1360" i="2"/>
  <c r="Y1362" i="2"/>
  <c r="I1363" i="2"/>
  <c r="G1370" i="2"/>
  <c r="I1371" i="2"/>
  <c r="AI1372" i="2"/>
  <c r="I1375" i="2"/>
  <c r="Y1390" i="2"/>
  <c r="AK1390" i="2"/>
  <c r="AK1391" i="2"/>
  <c r="AM1391" i="2" s="1"/>
  <c r="AK1392" i="2"/>
  <c r="AM1392" i="2" s="1"/>
  <c r="H1395" i="2"/>
  <c r="P1397" i="2"/>
  <c r="AI1399" i="2"/>
  <c r="P1400" i="2"/>
  <c r="G1404" i="2"/>
  <c r="I1408" i="2"/>
  <c r="G1416" i="2"/>
  <c r="H1418" i="2"/>
  <c r="H1423" i="2"/>
  <c r="AJ1425" i="2"/>
  <c r="H1432" i="2"/>
  <c r="Y1444" i="2"/>
  <c r="H1445" i="2"/>
  <c r="I1456" i="2"/>
  <c r="AJ1458" i="2"/>
  <c r="Q1462" i="2"/>
  <c r="G1464" i="2"/>
  <c r="AK1468" i="2"/>
  <c r="AM1468" i="2" s="1"/>
  <c r="H1472" i="2"/>
  <c r="P1475" i="2"/>
  <c r="Y1477" i="2"/>
  <c r="AJ1477" i="2"/>
  <c r="AI1477" i="2"/>
  <c r="AK1484" i="2"/>
  <c r="AM1484" i="2" s="1"/>
  <c r="AI1484" i="2"/>
  <c r="P1484" i="2"/>
  <c r="H1506" i="2"/>
  <c r="AI1517" i="2"/>
  <c r="AJ1517" i="2"/>
  <c r="H1533" i="2"/>
  <c r="AI1317" i="2"/>
  <c r="Y1319" i="2"/>
  <c r="AK1319" i="2"/>
  <c r="AM1319" i="2" s="1"/>
  <c r="AK1324" i="2"/>
  <c r="AM1324" i="2" s="1"/>
  <c r="H1330" i="2"/>
  <c r="G1341" i="2"/>
  <c r="G1346" i="2"/>
  <c r="I1355" i="2"/>
  <c r="AK1358" i="2"/>
  <c r="AM1358" i="2" s="1"/>
  <c r="I1360" i="2"/>
  <c r="G1362" i="2"/>
  <c r="I1365" i="2"/>
  <c r="AI1371" i="2"/>
  <c r="G1374" i="2"/>
  <c r="I1382" i="2"/>
  <c r="H1385" i="2"/>
  <c r="Y1398" i="2"/>
  <c r="AK1398" i="2"/>
  <c r="AM1398" i="2" s="1"/>
  <c r="AK1399" i="2"/>
  <c r="AM1399" i="2" s="1"/>
  <c r="AJ1400" i="2"/>
  <c r="Y1402" i="2"/>
  <c r="H1404" i="2"/>
  <c r="I1412" i="2"/>
  <c r="I1417" i="2"/>
  <c r="I1418" i="2"/>
  <c r="Y1421" i="2"/>
  <c r="H1422" i="2"/>
  <c r="I1423" i="2"/>
  <c r="Y1426" i="2"/>
  <c r="I1428" i="2"/>
  <c r="I1432" i="2"/>
  <c r="H1438" i="2"/>
  <c r="I1439" i="2"/>
  <c r="AI1441" i="2"/>
  <c r="G1444" i="2"/>
  <c r="G1450" i="2"/>
  <c r="I1451" i="2"/>
  <c r="G1454" i="2"/>
  <c r="H1455" i="2"/>
  <c r="I1461" i="2"/>
  <c r="H1464" i="2"/>
  <c r="I1469" i="2"/>
  <c r="I1472" i="2"/>
  <c r="G1475" i="2"/>
  <c r="Y1505" i="2"/>
  <c r="AK1509" i="2"/>
  <c r="AM1509" i="2" s="1"/>
  <c r="H1527" i="2"/>
  <c r="H1544" i="2"/>
  <c r="P1638" i="2"/>
  <c r="G1477" i="2"/>
  <c r="Y1480" i="2"/>
  <c r="G1485" i="2"/>
  <c r="Y1491" i="2"/>
  <c r="AI1494" i="2"/>
  <c r="H1499" i="2"/>
  <c r="AJ1501" i="2"/>
  <c r="G1504" i="2"/>
  <c r="AI1507" i="2"/>
  <c r="I1512" i="2"/>
  <c r="H1520" i="2"/>
  <c r="H1521" i="2"/>
  <c r="I1531" i="2"/>
  <c r="I1532" i="2"/>
  <c r="H1534" i="2"/>
  <c r="AK1537" i="2"/>
  <c r="AM1537" i="2" s="1"/>
  <c r="G1538" i="2"/>
  <c r="G1541" i="2"/>
  <c r="AK1540" i="2"/>
  <c r="AM1540" i="2" s="1"/>
  <c r="G1543" i="2"/>
  <c r="AJ1544" i="2"/>
  <c r="H1546" i="2"/>
  <c r="H1552" i="2"/>
  <c r="G1559" i="2"/>
  <c r="I1566" i="2"/>
  <c r="H1567" i="2"/>
  <c r="I1569" i="2"/>
  <c r="I1573" i="2"/>
  <c r="I1574" i="2"/>
  <c r="Y1614" i="2"/>
  <c r="I1619" i="2"/>
  <c r="AJ1624" i="2"/>
  <c r="H1626" i="2"/>
  <c r="H1632" i="2"/>
  <c r="AK1634" i="2"/>
  <c r="AM1634" i="2" s="1"/>
  <c r="I1635" i="2"/>
  <c r="H1637" i="2"/>
  <c r="G1640" i="2"/>
  <c r="AK1642" i="2"/>
  <c r="AM1642" i="2" s="1"/>
  <c r="H1644" i="2"/>
  <c r="I1645" i="2"/>
  <c r="I1650" i="2"/>
  <c r="G1652" i="2"/>
  <c r="AJ1654" i="2"/>
  <c r="I1477" i="2"/>
  <c r="H1480" i="2"/>
  <c r="AK1482" i="2"/>
  <c r="I1485" i="2"/>
  <c r="H1488" i="2"/>
  <c r="H1491" i="2"/>
  <c r="AK1493" i="2"/>
  <c r="AM1493" i="2" s="1"/>
  <c r="AI1499" i="2"/>
  <c r="P1500" i="2"/>
  <c r="I1504" i="2"/>
  <c r="Q1505" i="2"/>
  <c r="AK1506" i="2"/>
  <c r="AM1506" i="2" s="1"/>
  <c r="H1510" i="2"/>
  <c r="AK1516" i="2"/>
  <c r="AM1516" i="2" s="1"/>
  <c r="I1517" i="2"/>
  <c r="Y1528" i="2"/>
  <c r="G1529" i="2"/>
  <c r="P1531" i="2"/>
  <c r="P1532" i="2"/>
  <c r="I1533" i="2"/>
  <c r="Y1536" i="2"/>
  <c r="I1540" i="2"/>
  <c r="G1545" i="2"/>
  <c r="Y1547" i="2"/>
  <c r="H1548" i="2"/>
  <c r="I1551" i="2"/>
  <c r="P1552" i="2"/>
  <c r="I1559" i="2"/>
  <c r="P1560" i="2"/>
  <c r="G1567" i="2"/>
  <c r="P1573" i="2"/>
  <c r="P1574" i="2"/>
  <c r="H1578" i="2"/>
  <c r="Y1581" i="2"/>
  <c r="AK1581" i="2"/>
  <c r="AK1582" i="2"/>
  <c r="AM1582" i="2" s="1"/>
  <c r="Y1584" i="2"/>
  <c r="G1586" i="2"/>
  <c r="H1589" i="2"/>
  <c r="H1591" i="2"/>
  <c r="H1593" i="2"/>
  <c r="H1595" i="2"/>
  <c r="H1597" i="2"/>
  <c r="H1599" i="2"/>
  <c r="G1601" i="2"/>
  <c r="H1604" i="2"/>
  <c r="H1606" i="2"/>
  <c r="H1608" i="2"/>
  <c r="H1612" i="2"/>
  <c r="H1614" i="2"/>
  <c r="AK1629" i="2"/>
  <c r="AJ1632" i="2"/>
  <c r="H1634" i="2"/>
  <c r="I1640" i="2"/>
  <c r="P1645" i="2"/>
  <c r="AI1646" i="2"/>
  <c r="Q1647" i="2"/>
  <c r="Q1648" i="2"/>
  <c r="Q1650" i="2"/>
  <c r="P1656" i="2"/>
  <c r="I1480" i="2"/>
  <c r="P1483" i="2"/>
  <c r="I1489" i="2"/>
  <c r="I1491" i="2"/>
  <c r="P1498" i="2"/>
  <c r="AJ1499" i="2"/>
  <c r="AK1508" i="2"/>
  <c r="H1509" i="2"/>
  <c r="I1524" i="2"/>
  <c r="I1538" i="2"/>
  <c r="G1540" i="2"/>
  <c r="I1564" i="2"/>
  <c r="H1585" i="2"/>
  <c r="H1586" i="2"/>
  <c r="I1587" i="2"/>
  <c r="I1591" i="2"/>
  <c r="I1593" i="2"/>
  <c r="I1600" i="2"/>
  <c r="I1604" i="2"/>
  <c r="I1606" i="2"/>
  <c r="I1608" i="2"/>
  <c r="I1610" i="2"/>
  <c r="I1612" i="2"/>
  <c r="I1614" i="2"/>
  <c r="I1616" i="2"/>
  <c r="H1618" i="2"/>
  <c r="H1620" i="2"/>
  <c r="H1622" i="2"/>
  <c r="P1623" i="2"/>
  <c r="Y1627" i="2"/>
  <c r="Y1630" i="2"/>
  <c r="I1631" i="2"/>
  <c r="AK1632" i="2"/>
  <c r="I1634" i="2"/>
  <c r="G1636" i="2"/>
  <c r="AK1638" i="2"/>
  <c r="AM1638" i="2" s="1"/>
  <c r="H1639" i="2"/>
  <c r="AJ1640" i="2"/>
  <c r="Q1643" i="2"/>
  <c r="P1644" i="2"/>
  <c r="Q1645" i="2"/>
  <c r="H1651" i="2"/>
  <c r="I1652" i="2"/>
  <c r="H1655" i="2"/>
  <c r="Q1656" i="2"/>
  <c r="AI1657" i="2"/>
  <c r="H1479" i="2"/>
  <c r="AI1480" i="2"/>
  <c r="P1481" i="2"/>
  <c r="G1483" i="2"/>
  <c r="H1487" i="2"/>
  <c r="P1488" i="2"/>
  <c r="G1496" i="2"/>
  <c r="AK1498" i="2"/>
  <c r="AM1498" i="2" s="1"/>
  <c r="G1502" i="2"/>
  <c r="Y1507" i="2"/>
  <c r="AI1510" i="2"/>
  <c r="G1513" i="2"/>
  <c r="H1516" i="2"/>
  <c r="H1519" i="2"/>
  <c r="G1522" i="2"/>
  <c r="I1525" i="2"/>
  <c r="H1528" i="2"/>
  <c r="H1536" i="2"/>
  <c r="AI1539" i="2"/>
  <c r="H1541" i="2"/>
  <c r="I1542" i="2"/>
  <c r="I1545" i="2"/>
  <c r="Y1555" i="2"/>
  <c r="I1556" i="2"/>
  <c r="H1558" i="2"/>
  <c r="G1562" i="2"/>
  <c r="P1564" i="2"/>
  <c r="AK1566" i="2"/>
  <c r="AM1566" i="2" s="1"/>
  <c r="G1570" i="2"/>
  <c r="AI1572" i="2"/>
  <c r="G1580" i="2"/>
  <c r="H1584" i="2"/>
  <c r="AK1592" i="2"/>
  <c r="AK1594" i="2"/>
  <c r="AM1594" i="2" s="1"/>
  <c r="Y1596" i="2"/>
  <c r="AJ1599" i="2"/>
  <c r="I1601" i="2"/>
  <c r="AK1605" i="2"/>
  <c r="AM1605" i="2" s="1"/>
  <c r="AK1607" i="2"/>
  <c r="AM1607" i="2" s="1"/>
  <c r="Y1609" i="2"/>
  <c r="Y1617" i="2"/>
  <c r="I1620" i="2"/>
  <c r="H1631" i="2"/>
  <c r="P1648" i="2"/>
  <c r="AK1648" i="2"/>
  <c r="I1651" i="2"/>
  <c r="G1654" i="2"/>
  <c r="AJ1657" i="2"/>
  <c r="Y1478" i="2"/>
  <c r="I1479" i="2"/>
  <c r="H1483" i="2"/>
  <c r="Y1486" i="2"/>
  <c r="I1490" i="2"/>
  <c r="AJ1491" i="2"/>
  <c r="G1494" i="2"/>
  <c r="H1501" i="2"/>
  <c r="AJ1510" i="2"/>
  <c r="Y1512" i="2"/>
  <c r="I1516" i="2"/>
  <c r="I1520" i="2"/>
  <c r="P1523" i="2"/>
  <c r="P1524" i="2"/>
  <c r="H1529" i="2"/>
  <c r="Y1532" i="2"/>
  <c r="AK1532" i="2"/>
  <c r="AM1532" i="2" s="1"/>
  <c r="P1537" i="2"/>
  <c r="P1540" i="2"/>
  <c r="I1541" i="2"/>
  <c r="Q1542" i="2"/>
  <c r="I1547" i="2"/>
  <c r="H1550" i="2"/>
  <c r="G1553" i="2"/>
  <c r="H1562" i="2"/>
  <c r="P1563" i="2"/>
  <c r="AJ1564" i="2"/>
  <c r="AK1569" i="2"/>
  <c r="AM1569" i="2" s="1"/>
  <c r="H1570" i="2"/>
  <c r="Y1573" i="2"/>
  <c r="H1576" i="2"/>
  <c r="Y1579" i="2"/>
  <c r="I1581" i="2"/>
  <c r="H1583" i="2"/>
  <c r="I1584" i="2"/>
  <c r="G1592" i="2"/>
  <c r="G1594" i="2"/>
  <c r="G1596" i="2"/>
  <c r="G1598" i="2"/>
  <c r="AK1600" i="2"/>
  <c r="AM1600" i="2" s="1"/>
  <c r="I1603" i="2"/>
  <c r="G1607" i="2"/>
  <c r="G1609" i="2"/>
  <c r="G1611" i="2"/>
  <c r="G1613" i="2"/>
  <c r="G1615" i="2"/>
  <c r="G1617" i="2"/>
  <c r="Y1646" i="2"/>
  <c r="G1478" i="2"/>
  <c r="G1486" i="2"/>
  <c r="AK1491" i="2"/>
  <c r="AM1491" i="2" s="1"/>
  <c r="H1493" i="2"/>
  <c r="H1494" i="2"/>
  <c r="I1496" i="2"/>
  <c r="Y1499" i="2"/>
  <c r="G1505" i="2"/>
  <c r="H1507" i="2"/>
  <c r="G1512" i="2"/>
  <c r="Y1515" i="2"/>
  <c r="AI1516" i="2"/>
  <c r="Y1520" i="2"/>
  <c r="AI1524" i="2"/>
  <c r="G1531" i="2"/>
  <c r="AJ1537" i="2"/>
  <c r="Y1539" i="2"/>
  <c r="AK1539" i="2"/>
  <c r="AM1539" i="2" s="1"/>
  <c r="AJ1541" i="2"/>
  <c r="I1544" i="2"/>
  <c r="G1550" i="2"/>
  <c r="I1550" i="2"/>
  <c r="H1555" i="2"/>
  <c r="I1563" i="2"/>
  <c r="AI1563" i="2"/>
  <c r="Y1567" i="2"/>
  <c r="H1575" i="2"/>
  <c r="G1579" i="2"/>
  <c r="I1580" i="2"/>
  <c r="H1581" i="2"/>
  <c r="I1583" i="2"/>
  <c r="H1588" i="2"/>
  <c r="H1590" i="2"/>
  <c r="H1592" i="2"/>
  <c r="H1594" i="2"/>
  <c r="H1596" i="2"/>
  <c r="H1598" i="2"/>
  <c r="G1600" i="2"/>
  <c r="G1602" i="2"/>
  <c r="H1607" i="2"/>
  <c r="H1609" i="2"/>
  <c r="H1611" i="2"/>
  <c r="H1613" i="2"/>
  <c r="H1615" i="2"/>
  <c r="H1617" i="2"/>
  <c r="H1624" i="2"/>
  <c r="I1627" i="2"/>
  <c r="I1630" i="2"/>
  <c r="H1633" i="2"/>
  <c r="G1635" i="2"/>
  <c r="I1638" i="2"/>
  <c r="H1647" i="2"/>
  <c r="G1649" i="2"/>
  <c r="P1650" i="2"/>
  <c r="I1654" i="2"/>
  <c r="AK1656" i="2"/>
  <c r="AM1656" i="2" s="1"/>
  <c r="G1657" i="2"/>
  <c r="Y1540" i="2"/>
  <c r="AJ1540" i="2"/>
  <c r="G1546" i="2"/>
  <c r="AI1547" i="2"/>
  <c r="I1554" i="2"/>
  <c r="I1555" i="2"/>
  <c r="G1557" i="2"/>
  <c r="Y1559" i="2"/>
  <c r="H1560" i="2"/>
  <c r="G1565" i="2"/>
  <c r="AK1570" i="2"/>
  <c r="AM1570" i="2" s="1"/>
  <c r="G1572" i="2"/>
  <c r="H1579" i="2"/>
  <c r="P1581" i="2"/>
  <c r="I1590" i="2"/>
  <c r="I1592" i="2"/>
  <c r="I1594" i="2"/>
  <c r="I1596" i="2"/>
  <c r="I1598" i="2"/>
  <c r="H1600" i="2"/>
  <c r="H1602" i="2"/>
  <c r="P1603" i="2"/>
  <c r="I1607" i="2"/>
  <c r="I1609" i="2"/>
  <c r="I1615" i="2"/>
  <c r="I1617" i="2"/>
  <c r="H1619" i="2"/>
  <c r="AI1627" i="2"/>
  <c r="G1629" i="2"/>
  <c r="AI1630" i="2"/>
  <c r="G1633" i="2"/>
  <c r="H1635" i="2"/>
  <c r="I1641" i="2"/>
  <c r="G1643" i="2"/>
  <c r="G1644" i="2"/>
  <c r="H1646" i="2"/>
  <c r="Y1650" i="2"/>
  <c r="P1652" i="2"/>
  <c r="H1657" i="2"/>
  <c r="AM49" i="2"/>
  <c r="AM61" i="2"/>
  <c r="AM65" i="2"/>
  <c r="AM69" i="2"/>
  <c r="AH43" i="2"/>
  <c r="AJ44" i="2"/>
  <c r="P46" i="2"/>
  <c r="AJ48" i="2"/>
  <c r="P50" i="2"/>
  <c r="AJ52" i="2"/>
  <c r="P54" i="2"/>
  <c r="AJ56" i="2"/>
  <c r="P58" i="2"/>
  <c r="AJ60" i="2"/>
  <c r="P62" i="2"/>
  <c r="AJ64" i="2"/>
  <c r="P66" i="2"/>
  <c r="AJ68" i="2"/>
  <c r="P70" i="2"/>
  <c r="AJ72" i="2"/>
  <c r="H96" i="2"/>
  <c r="AM167" i="2"/>
  <c r="AM191" i="2"/>
  <c r="Q50" i="2"/>
  <c r="Q54" i="2"/>
  <c r="Y62" i="2"/>
  <c r="AM109" i="2"/>
  <c r="H124" i="2"/>
  <c r="AM133" i="2"/>
  <c r="Q43" i="2"/>
  <c r="AJ43" i="2"/>
  <c r="AR43" i="2"/>
  <c r="P45" i="2"/>
  <c r="P49" i="2"/>
  <c r="P53" i="2"/>
  <c r="P57" i="2"/>
  <c r="P61" i="2"/>
  <c r="AJ63" i="2"/>
  <c r="P65" i="2"/>
  <c r="AJ67" i="2"/>
  <c r="P69" i="2"/>
  <c r="AJ71" i="2"/>
  <c r="H73" i="2"/>
  <c r="P73" i="2"/>
  <c r="AM97" i="2"/>
  <c r="AM112" i="2"/>
  <c r="Q58" i="2"/>
  <c r="Q45" i="2"/>
  <c r="Y45" i="2"/>
  <c r="AI46" i="2"/>
  <c r="AK47" i="2"/>
  <c r="Q49" i="2"/>
  <c r="Y49" i="2"/>
  <c r="AI50" i="2"/>
  <c r="AK51" i="2"/>
  <c r="Q53" i="2"/>
  <c r="Y53" i="2"/>
  <c r="AI54" i="2"/>
  <c r="AK55" i="2"/>
  <c r="Q57" i="2"/>
  <c r="AI58" i="2"/>
  <c r="AK59" i="2"/>
  <c r="Q61" i="2"/>
  <c r="AI62" i="2"/>
  <c r="AK63" i="2"/>
  <c r="Q65" i="2"/>
  <c r="AI66" i="2"/>
  <c r="AK67" i="2"/>
  <c r="Q69" i="2"/>
  <c r="AI70" i="2"/>
  <c r="AK71" i="2"/>
  <c r="Q73" i="2"/>
  <c r="Q46" i="2"/>
  <c r="Q62" i="2"/>
  <c r="P44" i="2"/>
  <c r="AJ46" i="2"/>
  <c r="P48" i="2"/>
  <c r="AJ50" i="2"/>
  <c r="P52" i="2"/>
  <c r="AJ54" i="2"/>
  <c r="P56" i="2"/>
  <c r="AJ58" i="2"/>
  <c r="P60" i="2"/>
  <c r="AJ62" i="2"/>
  <c r="P64" i="2"/>
  <c r="AJ66" i="2"/>
  <c r="P68" i="2"/>
  <c r="AJ70" i="2"/>
  <c r="P72" i="2"/>
  <c r="H89" i="2"/>
  <c r="H93" i="2"/>
  <c r="AM135" i="2"/>
  <c r="AM173" i="2"/>
  <c r="Y50" i="2"/>
  <c r="Q70" i="2"/>
  <c r="AM125" i="2"/>
  <c r="Q44" i="2"/>
  <c r="Y44" i="2"/>
  <c r="AI45" i="2"/>
  <c r="AK46" i="2"/>
  <c r="Q48" i="2"/>
  <c r="AK50" i="2"/>
  <c r="Q52" i="2"/>
  <c r="AK54" i="2"/>
  <c r="Q56" i="2"/>
  <c r="AK58" i="2"/>
  <c r="Q60" i="2"/>
  <c r="AK62" i="2"/>
  <c r="Q64" i="2"/>
  <c r="AK66" i="2"/>
  <c r="Q68" i="2"/>
  <c r="AK70" i="2"/>
  <c r="Q72" i="2"/>
  <c r="H100" i="2"/>
  <c r="Q124" i="2"/>
  <c r="AM165" i="2"/>
  <c r="Y66" i="2"/>
  <c r="P47" i="2"/>
  <c r="P51" i="2"/>
  <c r="P55" i="2"/>
  <c r="P59" i="2"/>
  <c r="P63" i="2"/>
  <c r="P67" i="2"/>
  <c r="P71" i="2"/>
  <c r="AM96" i="2"/>
  <c r="AM113" i="2"/>
  <c r="H120" i="2"/>
  <c r="G127" i="2"/>
  <c r="AM183" i="2"/>
  <c r="AM197" i="2"/>
  <c r="Y54" i="2"/>
  <c r="Y58" i="2"/>
  <c r="Q66" i="2"/>
  <c r="N43" i="2"/>
  <c r="O43" i="2" s="1"/>
  <c r="R43" i="2" s="1"/>
  <c r="Q47" i="2"/>
  <c r="Q51" i="2"/>
  <c r="Q55" i="2"/>
  <c r="Q59" i="2"/>
  <c r="Q63" i="2"/>
  <c r="Q67" i="2"/>
  <c r="Q71" i="2"/>
  <c r="H108" i="2"/>
  <c r="P124" i="2"/>
  <c r="AK124" i="2"/>
  <c r="AJ124" i="2"/>
  <c r="AI124" i="2"/>
  <c r="AM175" i="2"/>
  <c r="Q132" i="2"/>
  <c r="Y132" i="2"/>
  <c r="Q140" i="2"/>
  <c r="Y140" i="2"/>
  <c r="Q148" i="2"/>
  <c r="Y148" i="2"/>
  <c r="Q156" i="2"/>
  <c r="Y156" i="2"/>
  <c r="Q164" i="2"/>
  <c r="Y164" i="2"/>
  <c r="Q172" i="2"/>
  <c r="Y172" i="2"/>
  <c r="Q180" i="2"/>
  <c r="Y180" i="2"/>
  <c r="Q188" i="2"/>
  <c r="Y188" i="2"/>
  <c r="Q196" i="2"/>
  <c r="Y196" i="2"/>
  <c r="Q204" i="2"/>
  <c r="Y204" i="2"/>
  <c r="AI74" i="2"/>
  <c r="AK75" i="2"/>
  <c r="Q77" i="2"/>
  <c r="Y77" i="2"/>
  <c r="AI78" i="2"/>
  <c r="AK79" i="2"/>
  <c r="Q81" i="2"/>
  <c r="Y81" i="2"/>
  <c r="AI82" i="2"/>
  <c r="AK83" i="2"/>
  <c r="Q85" i="2"/>
  <c r="Y85" i="2"/>
  <c r="AI86" i="2"/>
  <c r="AK87" i="2"/>
  <c r="Q89" i="2"/>
  <c r="Y89" i="2"/>
  <c r="AI90" i="2"/>
  <c r="AK91" i="2"/>
  <c r="Q93" i="2"/>
  <c r="Y93" i="2"/>
  <c r="AI94" i="2"/>
  <c r="AK95" i="2"/>
  <c r="Q97" i="2"/>
  <c r="Y97" i="2"/>
  <c r="AI98" i="2"/>
  <c r="AK99" i="2"/>
  <c r="Q101" i="2"/>
  <c r="Y101" i="2"/>
  <c r="AI102" i="2"/>
  <c r="AK103" i="2"/>
  <c r="Q105" i="2"/>
  <c r="Y105" i="2"/>
  <c r="AI106" i="2"/>
  <c r="AK107" i="2"/>
  <c r="Q109" i="2"/>
  <c r="Y109" i="2"/>
  <c r="AI110" i="2"/>
  <c r="AK111" i="2"/>
  <c r="Q113" i="2"/>
  <c r="Y113" i="2"/>
  <c r="AI114" i="2"/>
  <c r="AK115" i="2"/>
  <c r="Q117" i="2"/>
  <c r="Y117" i="2"/>
  <c r="AI118" i="2"/>
  <c r="AK119" i="2"/>
  <c r="Q121" i="2"/>
  <c r="Y121" i="2"/>
  <c r="AI122" i="2"/>
  <c r="AK123" i="2"/>
  <c r="AJ126" i="2"/>
  <c r="Q127" i="2"/>
  <c r="Y127" i="2"/>
  <c r="AI129" i="2"/>
  <c r="P130" i="2"/>
  <c r="AK131" i="2"/>
  <c r="AJ134" i="2"/>
  <c r="Q135" i="2"/>
  <c r="Y135" i="2"/>
  <c r="AI137" i="2"/>
  <c r="P138" i="2"/>
  <c r="AK139" i="2"/>
  <c r="AJ142" i="2"/>
  <c r="Q143" i="2"/>
  <c r="Y143" i="2"/>
  <c r="AI145" i="2"/>
  <c r="P146" i="2"/>
  <c r="AK147" i="2"/>
  <c r="AJ150" i="2"/>
  <c r="Q151" i="2"/>
  <c r="Y151" i="2"/>
  <c r="AI153" i="2"/>
  <c r="P154" i="2"/>
  <c r="AK155" i="2"/>
  <c r="AJ158" i="2"/>
  <c r="Q159" i="2"/>
  <c r="Y159" i="2"/>
  <c r="AI161" i="2"/>
  <c r="P162" i="2"/>
  <c r="AK163" i="2"/>
  <c r="AJ166" i="2"/>
  <c r="Q167" i="2"/>
  <c r="Y167" i="2"/>
  <c r="AI169" i="2"/>
  <c r="P170" i="2"/>
  <c r="AK171" i="2"/>
  <c r="AJ174" i="2"/>
  <c r="Q175" i="2"/>
  <c r="Y175" i="2"/>
  <c r="AI177" i="2"/>
  <c r="P178" i="2"/>
  <c r="AK179" i="2"/>
  <c r="AJ182" i="2"/>
  <c r="Q183" i="2"/>
  <c r="Y183" i="2"/>
  <c r="P186" i="2"/>
  <c r="AK187" i="2"/>
  <c r="AJ190" i="2"/>
  <c r="Q191" i="2"/>
  <c r="Y191" i="2"/>
  <c r="P194" i="2"/>
  <c r="AK195" i="2"/>
  <c r="AJ198" i="2"/>
  <c r="Q199" i="2"/>
  <c r="Y199" i="2"/>
  <c r="P202" i="2"/>
  <c r="AK203" i="2"/>
  <c r="AJ206" i="2"/>
  <c r="Q207" i="2"/>
  <c r="Y207" i="2"/>
  <c r="I209" i="2"/>
  <c r="G211" i="2"/>
  <c r="G210" i="2"/>
  <c r="AM295" i="2"/>
  <c r="P125" i="2"/>
  <c r="AK126" i="2"/>
  <c r="G128" i="2"/>
  <c r="AJ129" i="2"/>
  <c r="Q130" i="2"/>
  <c r="Y130" i="2"/>
  <c r="AI132" i="2"/>
  <c r="P133" i="2"/>
  <c r="AK134" i="2"/>
  <c r="G136" i="2"/>
  <c r="AJ137" i="2"/>
  <c r="Q138" i="2"/>
  <c r="Y138" i="2"/>
  <c r="AI140" i="2"/>
  <c r="P141" i="2"/>
  <c r="AK142" i="2"/>
  <c r="G144" i="2"/>
  <c r="AJ145" i="2"/>
  <c r="Q146" i="2"/>
  <c r="Y146" i="2"/>
  <c r="AI148" i="2"/>
  <c r="P149" i="2"/>
  <c r="AK150" i="2"/>
  <c r="G152" i="2"/>
  <c r="AJ153" i="2"/>
  <c r="Q154" i="2"/>
  <c r="Y154" i="2"/>
  <c r="AI156" i="2"/>
  <c r="P157" i="2"/>
  <c r="AK158" i="2"/>
  <c r="G160" i="2"/>
  <c r="AJ161" i="2"/>
  <c r="Q162" i="2"/>
  <c r="Y162" i="2"/>
  <c r="AI164" i="2"/>
  <c r="P165" i="2"/>
  <c r="AK166" i="2"/>
  <c r="AJ169" i="2"/>
  <c r="Q170" i="2"/>
  <c r="Y170" i="2"/>
  <c r="AI172" i="2"/>
  <c r="P173" i="2"/>
  <c r="AK174" i="2"/>
  <c r="G176" i="2"/>
  <c r="AJ177" i="2"/>
  <c r="Q178" i="2"/>
  <c r="Y178" i="2"/>
  <c r="AI180" i="2"/>
  <c r="P181" i="2"/>
  <c r="AK182" i="2"/>
  <c r="AM184" i="2"/>
  <c r="Q186" i="2"/>
  <c r="Y186" i="2"/>
  <c r="AI188" i="2"/>
  <c r="P189" i="2"/>
  <c r="AK190" i="2"/>
  <c r="Q194" i="2"/>
  <c r="Y194" i="2"/>
  <c r="AI196" i="2"/>
  <c r="P197" i="2"/>
  <c r="AK198" i="2"/>
  <c r="AM200" i="2"/>
  <c r="Q202" i="2"/>
  <c r="Y202" i="2"/>
  <c r="AI204" i="2"/>
  <c r="P205" i="2"/>
  <c r="AK206" i="2"/>
  <c r="Q208" i="2"/>
  <c r="AI208" i="2"/>
  <c r="AM231" i="2"/>
  <c r="AK74" i="2"/>
  <c r="G75" i="2"/>
  <c r="Q76" i="2"/>
  <c r="Y76" i="2"/>
  <c r="AI77" i="2"/>
  <c r="AK78" i="2"/>
  <c r="Q80" i="2"/>
  <c r="Y80" i="2"/>
  <c r="AI81" i="2"/>
  <c r="AK82" i="2"/>
  <c r="Q84" i="2"/>
  <c r="Y84" i="2"/>
  <c r="AI85" i="2"/>
  <c r="AK86" i="2"/>
  <c r="Q88" i="2"/>
  <c r="Y88" i="2"/>
  <c r="AI89" i="2"/>
  <c r="AK90" i="2"/>
  <c r="Q92" i="2"/>
  <c r="Y92" i="2"/>
  <c r="AI93" i="2"/>
  <c r="AK94" i="2"/>
  <c r="Q96" i="2"/>
  <c r="Y96" i="2"/>
  <c r="AI97" i="2"/>
  <c r="AK98" i="2"/>
  <c r="Q100" i="2"/>
  <c r="Y100" i="2"/>
  <c r="AI101" i="2"/>
  <c r="AK102" i="2"/>
  <c r="Q104" i="2"/>
  <c r="Y104" i="2"/>
  <c r="AI105" i="2"/>
  <c r="AK106" i="2"/>
  <c r="Q108" i="2"/>
  <c r="Y108" i="2"/>
  <c r="AI109" i="2"/>
  <c r="AK110" i="2"/>
  <c r="Q112" i="2"/>
  <c r="Y112" i="2"/>
  <c r="AI113" i="2"/>
  <c r="AK114" i="2"/>
  <c r="Q116" i="2"/>
  <c r="Y116" i="2"/>
  <c r="AI117" i="2"/>
  <c r="AK118" i="2"/>
  <c r="Q120" i="2"/>
  <c r="Y120" i="2"/>
  <c r="AI121" i="2"/>
  <c r="AK122" i="2"/>
  <c r="G123" i="2"/>
  <c r="Q125" i="2"/>
  <c r="Y125" i="2"/>
  <c r="AI127" i="2"/>
  <c r="P128" i="2"/>
  <c r="AK129" i="2"/>
  <c r="AJ132" i="2"/>
  <c r="Q133" i="2"/>
  <c r="Y133" i="2"/>
  <c r="AI135" i="2"/>
  <c r="P136" i="2"/>
  <c r="AK137" i="2"/>
  <c r="AJ140" i="2"/>
  <c r="Q141" i="2"/>
  <c r="Y141" i="2"/>
  <c r="AI143" i="2"/>
  <c r="P144" i="2"/>
  <c r="AK145" i="2"/>
  <c r="AJ148" i="2"/>
  <c r="Q149" i="2"/>
  <c r="Y149" i="2"/>
  <c r="AI151" i="2"/>
  <c r="P152" i="2"/>
  <c r="AK153" i="2"/>
  <c r="AJ156" i="2"/>
  <c r="Q157" i="2"/>
  <c r="Y157" i="2"/>
  <c r="AI159" i="2"/>
  <c r="P160" i="2"/>
  <c r="AK161" i="2"/>
  <c r="AJ164" i="2"/>
  <c r="Q165" i="2"/>
  <c r="Y165" i="2"/>
  <c r="AI167" i="2"/>
  <c r="P168" i="2"/>
  <c r="AK169" i="2"/>
  <c r="AJ172" i="2"/>
  <c r="Q173" i="2"/>
  <c r="Y173" i="2"/>
  <c r="AI175" i="2"/>
  <c r="P176" i="2"/>
  <c r="AK177" i="2"/>
  <c r="AJ180" i="2"/>
  <c r="Q181" i="2"/>
  <c r="Y181" i="2"/>
  <c r="AI183" i="2"/>
  <c r="P184" i="2"/>
  <c r="AK185" i="2"/>
  <c r="AJ188" i="2"/>
  <c r="Q189" i="2"/>
  <c r="Y189" i="2"/>
  <c r="AI191" i="2"/>
  <c r="P192" i="2"/>
  <c r="AK193" i="2"/>
  <c r="AJ196" i="2"/>
  <c r="Q197" i="2"/>
  <c r="Y197" i="2"/>
  <c r="AI199" i="2"/>
  <c r="P200" i="2"/>
  <c r="AK201" i="2"/>
  <c r="AJ204" i="2"/>
  <c r="Q205" i="2"/>
  <c r="Y205" i="2"/>
  <c r="AI207" i="2"/>
  <c r="H208" i="2"/>
  <c r="P123" i="2"/>
  <c r="AJ127" i="2"/>
  <c r="Q128" i="2"/>
  <c r="Y128" i="2"/>
  <c r="AI130" i="2"/>
  <c r="P131" i="2"/>
  <c r="AK132" i="2"/>
  <c r="AJ135" i="2"/>
  <c r="Q136" i="2"/>
  <c r="Y136" i="2"/>
  <c r="AI138" i="2"/>
  <c r="P139" i="2"/>
  <c r="AK140" i="2"/>
  <c r="AJ143" i="2"/>
  <c r="Q144" i="2"/>
  <c r="Y144" i="2"/>
  <c r="AI146" i="2"/>
  <c r="P147" i="2"/>
  <c r="AK148" i="2"/>
  <c r="AJ151" i="2"/>
  <c r="Q152" i="2"/>
  <c r="Y152" i="2"/>
  <c r="AI154" i="2"/>
  <c r="P155" i="2"/>
  <c r="AK156" i="2"/>
  <c r="AJ159" i="2"/>
  <c r="Q160" i="2"/>
  <c r="Y160" i="2"/>
  <c r="AI162" i="2"/>
  <c r="P163" i="2"/>
  <c r="AK164" i="2"/>
  <c r="AJ167" i="2"/>
  <c r="Q168" i="2"/>
  <c r="Y168" i="2"/>
  <c r="AI170" i="2"/>
  <c r="P171" i="2"/>
  <c r="AK172" i="2"/>
  <c r="AJ175" i="2"/>
  <c r="Q176" i="2"/>
  <c r="Y176" i="2"/>
  <c r="AI178" i="2"/>
  <c r="P179" i="2"/>
  <c r="AK180" i="2"/>
  <c r="AJ183" i="2"/>
  <c r="Q184" i="2"/>
  <c r="Y184" i="2"/>
  <c r="AI186" i="2"/>
  <c r="P187" i="2"/>
  <c r="AK188" i="2"/>
  <c r="AJ191" i="2"/>
  <c r="Q192" i="2"/>
  <c r="Y192" i="2"/>
  <c r="AI194" i="2"/>
  <c r="P195" i="2"/>
  <c r="AK196" i="2"/>
  <c r="AJ199" i="2"/>
  <c r="Q200" i="2"/>
  <c r="Y200" i="2"/>
  <c r="AI202" i="2"/>
  <c r="P203" i="2"/>
  <c r="AK204" i="2"/>
  <c r="AJ207" i="2"/>
  <c r="P208" i="2"/>
  <c r="AK208" i="2"/>
  <c r="AJ208" i="2"/>
  <c r="AM233" i="2"/>
  <c r="AM303" i="2"/>
  <c r="Q75" i="2"/>
  <c r="Y75" i="2"/>
  <c r="AI76" i="2"/>
  <c r="Q79" i="2"/>
  <c r="Y79" i="2"/>
  <c r="AI80" i="2"/>
  <c r="Q83" i="2"/>
  <c r="Y83" i="2"/>
  <c r="AI84" i="2"/>
  <c r="Q87" i="2"/>
  <c r="Y87" i="2"/>
  <c r="AI88" i="2"/>
  <c r="Q91" i="2"/>
  <c r="Y91" i="2"/>
  <c r="AI92" i="2"/>
  <c r="Q95" i="2"/>
  <c r="Y95" i="2"/>
  <c r="AI96" i="2"/>
  <c r="Q99" i="2"/>
  <c r="Y99" i="2"/>
  <c r="AI100" i="2"/>
  <c r="Q103" i="2"/>
  <c r="Y103" i="2"/>
  <c r="AI104" i="2"/>
  <c r="G106" i="2"/>
  <c r="Q107" i="2"/>
  <c r="Y107" i="2"/>
  <c r="AI108" i="2"/>
  <c r="Q111" i="2"/>
  <c r="Y111" i="2"/>
  <c r="AI112" i="2"/>
  <c r="G114" i="2"/>
  <c r="Q115" i="2"/>
  <c r="Y115" i="2"/>
  <c r="AI116" i="2"/>
  <c r="Q119" i="2"/>
  <c r="Y119" i="2"/>
  <c r="AI120" i="2"/>
  <c r="Q123" i="2"/>
  <c r="Y123" i="2"/>
  <c r="AI125" i="2"/>
  <c r="P126" i="2"/>
  <c r="Q131" i="2"/>
  <c r="Y131" i="2"/>
  <c r="AI133" i="2"/>
  <c r="P134" i="2"/>
  <c r="Q139" i="2"/>
  <c r="Y139" i="2"/>
  <c r="AI141" i="2"/>
  <c r="P142" i="2"/>
  <c r="Q147" i="2"/>
  <c r="Y147" i="2"/>
  <c r="AI149" i="2"/>
  <c r="P150" i="2"/>
  <c r="Q155" i="2"/>
  <c r="Y155" i="2"/>
  <c r="AI157" i="2"/>
  <c r="P158" i="2"/>
  <c r="Q163" i="2"/>
  <c r="Y163" i="2"/>
  <c r="AI165" i="2"/>
  <c r="P166" i="2"/>
  <c r="Q171" i="2"/>
  <c r="Y171" i="2"/>
  <c r="AI173" i="2"/>
  <c r="P174" i="2"/>
  <c r="Q179" i="2"/>
  <c r="Y179" i="2"/>
  <c r="AI181" i="2"/>
  <c r="P182" i="2"/>
  <c r="Q187" i="2"/>
  <c r="Y187" i="2"/>
  <c r="P190" i="2"/>
  <c r="Q195" i="2"/>
  <c r="Y195" i="2"/>
  <c r="P198" i="2"/>
  <c r="Q203" i="2"/>
  <c r="Y203" i="2"/>
  <c r="P206" i="2"/>
  <c r="Q126" i="2"/>
  <c r="Q134" i="2"/>
  <c r="Q142" i="2"/>
  <c r="Q150" i="2"/>
  <c r="Q158" i="2"/>
  <c r="Q166" i="2"/>
  <c r="Q174" i="2"/>
  <c r="Q182" i="2"/>
  <c r="Q190" i="2"/>
  <c r="Q198" i="2"/>
  <c r="Q206" i="2"/>
  <c r="AM215" i="2"/>
  <c r="AM319" i="2"/>
  <c r="Q74" i="2"/>
  <c r="Q78" i="2"/>
  <c r="Q82" i="2"/>
  <c r="Q86" i="2"/>
  <c r="Q90" i="2"/>
  <c r="Q94" i="2"/>
  <c r="Q98" i="2"/>
  <c r="Q102" i="2"/>
  <c r="Q106" i="2"/>
  <c r="Q110" i="2"/>
  <c r="Q114" i="2"/>
  <c r="Q118" i="2"/>
  <c r="Q122" i="2"/>
  <c r="Q129" i="2"/>
  <c r="Q137" i="2"/>
  <c r="Q145" i="2"/>
  <c r="Q153" i="2"/>
  <c r="Q161" i="2"/>
  <c r="Q169" i="2"/>
  <c r="Q177" i="2"/>
  <c r="Q185" i="2"/>
  <c r="Q193" i="2"/>
  <c r="Q201" i="2"/>
  <c r="G209" i="2"/>
  <c r="AM247" i="2"/>
  <c r="Q209" i="2"/>
  <c r="Y209" i="2"/>
  <c r="AI211" i="2"/>
  <c r="P212" i="2"/>
  <c r="AK213" i="2"/>
  <c r="AJ216" i="2"/>
  <c r="Q217" i="2"/>
  <c r="Y217" i="2"/>
  <c r="AI219" i="2"/>
  <c r="P220" i="2"/>
  <c r="AK221" i="2"/>
  <c r="AJ224" i="2"/>
  <c r="Q225" i="2"/>
  <c r="Y225" i="2"/>
  <c r="AI227" i="2"/>
  <c r="P228" i="2"/>
  <c r="AK229" i="2"/>
  <c r="AJ232" i="2"/>
  <c r="Q233" i="2"/>
  <c r="Y233" i="2"/>
  <c r="AI235" i="2"/>
  <c r="P236" i="2"/>
  <c r="AK237" i="2"/>
  <c r="AJ240" i="2"/>
  <c r="Q241" i="2"/>
  <c r="Y241" i="2"/>
  <c r="AI243" i="2"/>
  <c r="P244" i="2"/>
  <c r="AK245" i="2"/>
  <c r="AJ248" i="2"/>
  <c r="Q249" i="2"/>
  <c r="Y249" i="2"/>
  <c r="AI251" i="2"/>
  <c r="P252" i="2"/>
  <c r="AK253" i="2"/>
  <c r="AJ256" i="2"/>
  <c r="Q257" i="2"/>
  <c r="Y257" i="2"/>
  <c r="AI259" i="2"/>
  <c r="P260" i="2"/>
  <c r="AK261" i="2"/>
  <c r="AJ264" i="2"/>
  <c r="Q265" i="2"/>
  <c r="Y265" i="2"/>
  <c r="AI267" i="2"/>
  <c r="P268" i="2"/>
  <c r="AK269" i="2"/>
  <c r="AJ272" i="2"/>
  <c r="Q273" i="2"/>
  <c r="Y273" i="2"/>
  <c r="AI275" i="2"/>
  <c r="P276" i="2"/>
  <c r="AK277" i="2"/>
  <c r="AJ280" i="2"/>
  <c r="Q281" i="2"/>
  <c r="Y281" i="2"/>
  <c r="AI283" i="2"/>
  <c r="P284" i="2"/>
  <c r="AK285" i="2"/>
  <c r="AJ288" i="2"/>
  <c r="Q289" i="2"/>
  <c r="Y289" i="2"/>
  <c r="AI291" i="2"/>
  <c r="P292" i="2"/>
  <c r="AK293" i="2"/>
  <c r="AJ296" i="2"/>
  <c r="Q297" i="2"/>
  <c r="Y297" i="2"/>
  <c r="AI299" i="2"/>
  <c r="P300" i="2"/>
  <c r="AK301" i="2"/>
  <c r="AJ304" i="2"/>
  <c r="Q305" i="2"/>
  <c r="Y305" i="2"/>
  <c r="AI307" i="2"/>
  <c r="P308" i="2"/>
  <c r="AK309" i="2"/>
  <c r="AJ312" i="2"/>
  <c r="Q313" i="2"/>
  <c r="Y313" i="2"/>
  <c r="AI315" i="2"/>
  <c r="P316" i="2"/>
  <c r="AK317" i="2"/>
  <c r="AJ320" i="2"/>
  <c r="Q321" i="2"/>
  <c r="Y321" i="2"/>
  <c r="P323" i="2"/>
  <c r="AK323" i="2"/>
  <c r="AI323" i="2"/>
  <c r="Q323" i="2"/>
  <c r="Y331" i="2"/>
  <c r="P337" i="2"/>
  <c r="Y338" i="2"/>
  <c r="I345" i="2"/>
  <c r="P353" i="2"/>
  <c r="Y354" i="2"/>
  <c r="I361" i="2"/>
  <c r="G382" i="2"/>
  <c r="G383" i="2"/>
  <c r="AM392" i="2"/>
  <c r="AK396" i="2"/>
  <c r="AJ396" i="2"/>
  <c r="AI396" i="2"/>
  <c r="P396" i="2"/>
  <c r="AK428" i="2"/>
  <c r="AJ428" i="2"/>
  <c r="AI428" i="2"/>
  <c r="P428" i="2"/>
  <c r="I546" i="2"/>
  <c r="I547" i="2"/>
  <c r="AJ211" i="2"/>
  <c r="Q212" i="2"/>
  <c r="Y212" i="2"/>
  <c r="AI214" i="2"/>
  <c r="P215" i="2"/>
  <c r="AK216" i="2"/>
  <c r="AJ219" i="2"/>
  <c r="Q220" i="2"/>
  <c r="Y220" i="2"/>
  <c r="AI222" i="2"/>
  <c r="P223" i="2"/>
  <c r="AK224" i="2"/>
  <c r="AJ227" i="2"/>
  <c r="Q228" i="2"/>
  <c r="Y228" i="2"/>
  <c r="AI230" i="2"/>
  <c r="P231" i="2"/>
  <c r="AK232" i="2"/>
  <c r="AJ235" i="2"/>
  <c r="Q236" i="2"/>
  <c r="Y236" i="2"/>
  <c r="AI238" i="2"/>
  <c r="P239" i="2"/>
  <c r="AK240" i="2"/>
  <c r="AJ243" i="2"/>
  <c r="Q244" i="2"/>
  <c r="Y244" i="2"/>
  <c r="AI246" i="2"/>
  <c r="P247" i="2"/>
  <c r="AK248" i="2"/>
  <c r="G250" i="2"/>
  <c r="AM250" i="2"/>
  <c r="AJ251" i="2"/>
  <c r="Q252" i="2"/>
  <c r="Y252" i="2"/>
  <c r="AI254" i="2"/>
  <c r="P255" i="2"/>
  <c r="AK256" i="2"/>
  <c r="AJ259" i="2"/>
  <c r="Q260" i="2"/>
  <c r="Y260" i="2"/>
  <c r="AI262" i="2"/>
  <c r="P263" i="2"/>
  <c r="AK264" i="2"/>
  <c r="AJ267" i="2"/>
  <c r="Q268" i="2"/>
  <c r="Y268" i="2"/>
  <c r="AI270" i="2"/>
  <c r="P271" i="2"/>
  <c r="AK272" i="2"/>
  <c r="AJ275" i="2"/>
  <c r="Q276" i="2"/>
  <c r="Y276" i="2"/>
  <c r="AI278" i="2"/>
  <c r="P279" i="2"/>
  <c r="AK280" i="2"/>
  <c r="AJ283" i="2"/>
  <c r="Q284" i="2"/>
  <c r="Y284" i="2"/>
  <c r="AI286" i="2"/>
  <c r="P287" i="2"/>
  <c r="AK288" i="2"/>
  <c r="G290" i="2"/>
  <c r="AJ291" i="2"/>
  <c r="Q292" i="2"/>
  <c r="Y292" i="2"/>
  <c r="AI294" i="2"/>
  <c r="P295" i="2"/>
  <c r="AK296" i="2"/>
  <c r="AM298" i="2"/>
  <c r="AJ299" i="2"/>
  <c r="Q300" i="2"/>
  <c r="Y300" i="2"/>
  <c r="AI302" i="2"/>
  <c r="P303" i="2"/>
  <c r="AK304" i="2"/>
  <c r="AM306" i="2"/>
  <c r="I308" i="2"/>
  <c r="Q308" i="2"/>
  <c r="Y308" i="2"/>
  <c r="AI310" i="2"/>
  <c r="H311" i="2"/>
  <c r="P311" i="2"/>
  <c r="AK312" i="2"/>
  <c r="G314" i="2"/>
  <c r="I316" i="2"/>
  <c r="Q316" i="2"/>
  <c r="Y316" i="2"/>
  <c r="AI318" i="2"/>
  <c r="H319" i="2"/>
  <c r="P319" i="2"/>
  <c r="AK320" i="2"/>
  <c r="G343" i="2"/>
  <c r="AM350" i="2"/>
  <c r="G358" i="2"/>
  <c r="G359" i="2"/>
  <c r="G375" i="2"/>
  <c r="AK404" i="2"/>
  <c r="AJ404" i="2"/>
  <c r="AI404" i="2"/>
  <c r="P404" i="2"/>
  <c r="AK420" i="2"/>
  <c r="AJ420" i="2"/>
  <c r="AI420" i="2"/>
  <c r="P420" i="2"/>
  <c r="AK436" i="2"/>
  <c r="AJ436" i="2"/>
  <c r="AI436" i="2"/>
  <c r="P436" i="2"/>
  <c r="AM442" i="2"/>
  <c r="AM638" i="2"/>
  <c r="AM702" i="2"/>
  <c r="AJ214" i="2"/>
  <c r="Q215" i="2"/>
  <c r="Y215" i="2"/>
  <c r="AJ222" i="2"/>
  <c r="Q223" i="2"/>
  <c r="Y223" i="2"/>
  <c r="AJ230" i="2"/>
  <c r="Q231" i="2"/>
  <c r="Y231" i="2"/>
  <c r="AJ238" i="2"/>
  <c r="Q239" i="2"/>
  <c r="Y239" i="2"/>
  <c r="AJ246" i="2"/>
  <c r="Q247" i="2"/>
  <c r="Y247" i="2"/>
  <c r="AJ254" i="2"/>
  <c r="Q255" i="2"/>
  <c r="Y255" i="2"/>
  <c r="AJ262" i="2"/>
  <c r="Q263" i="2"/>
  <c r="Y263" i="2"/>
  <c r="AJ270" i="2"/>
  <c r="Q271" i="2"/>
  <c r="Y271" i="2"/>
  <c r="AJ278" i="2"/>
  <c r="Q279" i="2"/>
  <c r="Y279" i="2"/>
  <c r="AJ286" i="2"/>
  <c r="Q287" i="2"/>
  <c r="Y287" i="2"/>
  <c r="AJ294" i="2"/>
  <c r="Q295" i="2"/>
  <c r="Y295" i="2"/>
  <c r="AJ302" i="2"/>
  <c r="Q303" i="2"/>
  <c r="Y303" i="2"/>
  <c r="AJ310" i="2"/>
  <c r="Q311" i="2"/>
  <c r="Y311" i="2"/>
  <c r="AJ318" i="2"/>
  <c r="Q319" i="2"/>
  <c r="Y319" i="2"/>
  <c r="H323" i="2"/>
  <c r="AK324" i="2"/>
  <c r="AJ324" i="2"/>
  <c r="P324" i="2"/>
  <c r="Q324" i="2"/>
  <c r="Y332" i="2"/>
  <c r="AI348" i="2"/>
  <c r="AI364" i="2"/>
  <c r="G366" i="2"/>
  <c r="G367" i="2"/>
  <c r="AM376" i="2"/>
  <c r="AK380" i="2"/>
  <c r="AJ380" i="2"/>
  <c r="AI380" i="2"/>
  <c r="P380" i="2"/>
  <c r="Q388" i="2"/>
  <c r="H396" i="2"/>
  <c r="AK412" i="2"/>
  <c r="AJ412" i="2"/>
  <c r="AI412" i="2"/>
  <c r="P412" i="2"/>
  <c r="H428" i="2"/>
  <c r="I562" i="2"/>
  <c r="I563" i="2"/>
  <c r="AJ209" i="2"/>
  <c r="Q210" i="2"/>
  <c r="Y210" i="2"/>
  <c r="AI212" i="2"/>
  <c r="P213" i="2"/>
  <c r="AK214" i="2"/>
  <c r="AJ217" i="2"/>
  <c r="Q218" i="2"/>
  <c r="Y218" i="2"/>
  <c r="AI220" i="2"/>
  <c r="P221" i="2"/>
  <c r="AK222" i="2"/>
  <c r="AJ225" i="2"/>
  <c r="Q226" i="2"/>
  <c r="Y226" i="2"/>
  <c r="AI228" i="2"/>
  <c r="P229" i="2"/>
  <c r="AK230" i="2"/>
  <c r="AJ233" i="2"/>
  <c r="Q234" i="2"/>
  <c r="Y234" i="2"/>
  <c r="AI236" i="2"/>
  <c r="P237" i="2"/>
  <c r="AK238" i="2"/>
  <c r="AJ241" i="2"/>
  <c r="Q242" i="2"/>
  <c r="Y242" i="2"/>
  <c r="AI244" i="2"/>
  <c r="P245" i="2"/>
  <c r="AK246" i="2"/>
  <c r="AJ249" i="2"/>
  <c r="Q250" i="2"/>
  <c r="Y250" i="2"/>
  <c r="AI252" i="2"/>
  <c r="P253" i="2"/>
  <c r="AK254" i="2"/>
  <c r="AJ257" i="2"/>
  <c r="Q258" i="2"/>
  <c r="Y258" i="2"/>
  <c r="AI260" i="2"/>
  <c r="P261" i="2"/>
  <c r="AK262" i="2"/>
  <c r="AJ265" i="2"/>
  <c r="Q266" i="2"/>
  <c r="Y266" i="2"/>
  <c r="AI268" i="2"/>
  <c r="P269" i="2"/>
  <c r="AK270" i="2"/>
  <c r="AJ273" i="2"/>
  <c r="Q274" i="2"/>
  <c r="Y274" i="2"/>
  <c r="AI276" i="2"/>
  <c r="P277" i="2"/>
  <c r="AK278" i="2"/>
  <c r="AJ281" i="2"/>
  <c r="Q282" i="2"/>
  <c r="Y282" i="2"/>
  <c r="AI284" i="2"/>
  <c r="P285" i="2"/>
  <c r="AK286" i="2"/>
  <c r="AJ289" i="2"/>
  <c r="Q290" i="2"/>
  <c r="Y290" i="2"/>
  <c r="AI292" i="2"/>
  <c r="P293" i="2"/>
  <c r="AK294" i="2"/>
  <c r="AJ297" i="2"/>
  <c r="Q298" i="2"/>
  <c r="Y298" i="2"/>
  <c r="AI300" i="2"/>
  <c r="P301" i="2"/>
  <c r="AK302" i="2"/>
  <c r="AJ305" i="2"/>
  <c r="Q306" i="2"/>
  <c r="Y306" i="2"/>
  <c r="AI308" i="2"/>
  <c r="P309" i="2"/>
  <c r="AK310" i="2"/>
  <c r="Q314" i="2"/>
  <c r="AI316" i="2"/>
  <c r="P317" i="2"/>
  <c r="AK318" i="2"/>
  <c r="AK322" i="2"/>
  <c r="AI322" i="2"/>
  <c r="Y323" i="2"/>
  <c r="AK330" i="2"/>
  <c r="AI330" i="2"/>
  <c r="P330" i="2"/>
  <c r="Q330" i="2"/>
  <c r="G333" i="2"/>
  <c r="AK340" i="2"/>
  <c r="AJ340" i="2"/>
  <c r="P340" i="2"/>
  <c r="Y340" i="2"/>
  <c r="I343" i="2"/>
  <c r="AK346" i="2"/>
  <c r="AJ346" i="2"/>
  <c r="AI346" i="2"/>
  <c r="P346" i="2"/>
  <c r="AK356" i="2"/>
  <c r="AJ356" i="2"/>
  <c r="P356" i="2"/>
  <c r="Y356" i="2"/>
  <c r="I359" i="2"/>
  <c r="AK362" i="2"/>
  <c r="AJ362" i="2"/>
  <c r="AI362" i="2"/>
  <c r="P362" i="2"/>
  <c r="AM386" i="2"/>
  <c r="H404" i="2"/>
  <c r="H420" i="2"/>
  <c r="H436" i="2"/>
  <c r="Q213" i="2"/>
  <c r="Y213" i="2"/>
  <c r="AI215" i="2"/>
  <c r="P216" i="2"/>
  <c r="Q221" i="2"/>
  <c r="Y221" i="2"/>
  <c r="AI223" i="2"/>
  <c r="P224" i="2"/>
  <c r="Q229" i="2"/>
  <c r="Y229" i="2"/>
  <c r="AI231" i="2"/>
  <c r="P232" i="2"/>
  <c r="AM235" i="2"/>
  <c r="Q237" i="2"/>
  <c r="Y237" i="2"/>
  <c r="AI239" i="2"/>
  <c r="P240" i="2"/>
  <c r="Q245" i="2"/>
  <c r="Y245" i="2"/>
  <c r="AI247" i="2"/>
  <c r="P248" i="2"/>
  <c r="Q253" i="2"/>
  <c r="Y253" i="2"/>
  <c r="AI255" i="2"/>
  <c r="P256" i="2"/>
  <c r="Q261" i="2"/>
  <c r="Y261" i="2"/>
  <c r="AI263" i="2"/>
  <c r="P264" i="2"/>
  <c r="AM267" i="2"/>
  <c r="Q269" i="2"/>
  <c r="Y269" i="2"/>
  <c r="AI271" i="2"/>
  <c r="P272" i="2"/>
  <c r="Q277" i="2"/>
  <c r="Y277" i="2"/>
  <c r="AI279" i="2"/>
  <c r="P280" i="2"/>
  <c r="Q285" i="2"/>
  <c r="Y285" i="2"/>
  <c r="AI287" i="2"/>
  <c r="P288" i="2"/>
  <c r="AM291" i="2"/>
  <c r="Q293" i="2"/>
  <c r="Y293" i="2"/>
  <c r="AI295" i="2"/>
  <c r="P296" i="2"/>
  <c r="AM299" i="2"/>
  <c r="Q301" i="2"/>
  <c r="Y301" i="2"/>
  <c r="AI303" i="2"/>
  <c r="P304" i="2"/>
  <c r="Q309" i="2"/>
  <c r="Y309" i="2"/>
  <c r="AI311" i="2"/>
  <c r="P312" i="2"/>
  <c r="Q317" i="2"/>
  <c r="Y317" i="2"/>
  <c r="AI319" i="2"/>
  <c r="P320" i="2"/>
  <c r="H324" i="2"/>
  <c r="G327" i="2"/>
  <c r="I329" i="2"/>
  <c r="I337" i="2"/>
  <c r="I353" i="2"/>
  <c r="I369" i="2"/>
  <c r="G399" i="2"/>
  <c r="H412" i="2"/>
  <c r="G423" i="2"/>
  <c r="I425" i="2"/>
  <c r="G431" i="2"/>
  <c r="I433" i="2"/>
  <c r="AK502" i="2"/>
  <c r="AJ502" i="2"/>
  <c r="AI502" i="2"/>
  <c r="P502" i="2"/>
  <c r="Y502" i="2"/>
  <c r="Q502" i="2"/>
  <c r="H526" i="2"/>
  <c r="Q216" i="2"/>
  <c r="Y216" i="2"/>
  <c r="AJ223" i="2"/>
  <c r="Q224" i="2"/>
  <c r="Y224" i="2"/>
  <c r="AJ231" i="2"/>
  <c r="Q232" i="2"/>
  <c r="Y232" i="2"/>
  <c r="Q240" i="2"/>
  <c r="Y240" i="2"/>
  <c r="Q248" i="2"/>
  <c r="Y248" i="2"/>
  <c r="Q256" i="2"/>
  <c r="Y256" i="2"/>
  <c r="Q264" i="2"/>
  <c r="Y264" i="2"/>
  <c r="Q272" i="2"/>
  <c r="Y272" i="2"/>
  <c r="Q280" i="2"/>
  <c r="Y280" i="2"/>
  <c r="Q288" i="2"/>
  <c r="Y288" i="2"/>
  <c r="Q296" i="2"/>
  <c r="Y296" i="2"/>
  <c r="Q304" i="2"/>
  <c r="Y304" i="2"/>
  <c r="Q312" i="2"/>
  <c r="Y312" i="2"/>
  <c r="Q320" i="2"/>
  <c r="Y320" i="2"/>
  <c r="P331" i="2"/>
  <c r="AK331" i="2"/>
  <c r="AI331" i="2"/>
  <c r="Q331" i="2"/>
  <c r="G335" i="2"/>
  <c r="G351" i="2"/>
  <c r="AM358" i="2"/>
  <c r="AM384" i="2"/>
  <c r="AK388" i="2"/>
  <c r="AJ388" i="2"/>
  <c r="AI388" i="2"/>
  <c r="P388" i="2"/>
  <c r="I554" i="2"/>
  <c r="I555" i="2"/>
  <c r="Q211" i="2"/>
  <c r="P214" i="2"/>
  <c r="Q219" i="2"/>
  <c r="P222" i="2"/>
  <c r="Q227" i="2"/>
  <c r="P230" i="2"/>
  <c r="Q235" i="2"/>
  <c r="P238" i="2"/>
  <c r="Q243" i="2"/>
  <c r="P246" i="2"/>
  <c r="Q251" i="2"/>
  <c r="P254" i="2"/>
  <c r="Q259" i="2"/>
  <c r="P262" i="2"/>
  <c r="Q267" i="2"/>
  <c r="P270" i="2"/>
  <c r="Q275" i="2"/>
  <c r="P278" i="2"/>
  <c r="Q283" i="2"/>
  <c r="P286" i="2"/>
  <c r="Q291" i="2"/>
  <c r="P294" i="2"/>
  <c r="Q299" i="2"/>
  <c r="P302" i="2"/>
  <c r="Q307" i="2"/>
  <c r="P310" i="2"/>
  <c r="Q315" i="2"/>
  <c r="P318" i="2"/>
  <c r="G365" i="2"/>
  <c r="I401" i="2"/>
  <c r="Q404" i="2"/>
  <c r="I409" i="2"/>
  <c r="I417" i="2"/>
  <c r="Q420" i="2"/>
  <c r="AM426" i="2"/>
  <c r="Q436" i="2"/>
  <c r="AK470" i="2"/>
  <c r="AJ470" i="2"/>
  <c r="AI470" i="2"/>
  <c r="P470" i="2"/>
  <c r="Y470" i="2"/>
  <c r="Q470" i="2"/>
  <c r="Q214" i="2"/>
  <c r="Q222" i="2"/>
  <c r="Q230" i="2"/>
  <c r="Q238" i="2"/>
  <c r="Q246" i="2"/>
  <c r="Q254" i="2"/>
  <c r="Q262" i="2"/>
  <c r="Q270" i="2"/>
  <c r="Q278" i="2"/>
  <c r="Q286" i="2"/>
  <c r="Q294" i="2"/>
  <c r="Q302" i="2"/>
  <c r="Q310" i="2"/>
  <c r="Q318" i="2"/>
  <c r="H331" i="2"/>
  <c r="AK332" i="2"/>
  <c r="AJ332" i="2"/>
  <c r="P332" i="2"/>
  <c r="Q332" i="2"/>
  <c r="I335" i="2"/>
  <c r="AK338" i="2"/>
  <c r="AJ338" i="2"/>
  <c r="AI338" i="2"/>
  <c r="P338" i="2"/>
  <c r="AK348" i="2"/>
  <c r="AJ348" i="2"/>
  <c r="P348" i="2"/>
  <c r="Y348" i="2"/>
  <c r="I351" i="2"/>
  <c r="AK354" i="2"/>
  <c r="AJ354" i="2"/>
  <c r="AI354" i="2"/>
  <c r="P354" i="2"/>
  <c r="AK364" i="2"/>
  <c r="AJ364" i="2"/>
  <c r="P364" i="2"/>
  <c r="Y364" i="2"/>
  <c r="AM368" i="2"/>
  <c r="AK372" i="2"/>
  <c r="AJ372" i="2"/>
  <c r="AI372" i="2"/>
  <c r="P372" i="2"/>
  <c r="I377" i="2"/>
  <c r="Q380" i="2"/>
  <c r="Y404" i="2"/>
  <c r="Y420" i="2"/>
  <c r="Y436" i="2"/>
  <c r="I570" i="2"/>
  <c r="I571" i="2"/>
  <c r="AK325" i="2"/>
  <c r="AJ328" i="2"/>
  <c r="Q329" i="2"/>
  <c r="Y329" i="2"/>
  <c r="AK333" i="2"/>
  <c r="AJ336" i="2"/>
  <c r="Q337" i="2"/>
  <c r="Y337" i="2"/>
  <c r="AI339" i="2"/>
  <c r="AK341" i="2"/>
  <c r="AJ344" i="2"/>
  <c r="Q345" i="2"/>
  <c r="Y345" i="2"/>
  <c r="AI347" i="2"/>
  <c r="AK349" i="2"/>
  <c r="AJ352" i="2"/>
  <c r="Q353" i="2"/>
  <c r="Y353" i="2"/>
  <c r="AI355" i="2"/>
  <c r="AK357" i="2"/>
  <c r="AJ360" i="2"/>
  <c r="Q361" i="2"/>
  <c r="Y361" i="2"/>
  <c r="AI363" i="2"/>
  <c r="AK365" i="2"/>
  <c r="AJ368" i="2"/>
  <c r="Q369" i="2"/>
  <c r="Y369" i="2"/>
  <c r="AI371" i="2"/>
  <c r="AK373" i="2"/>
  <c r="AJ376" i="2"/>
  <c r="Q377" i="2"/>
  <c r="Y377" i="2"/>
  <c r="AI379" i="2"/>
  <c r="AK381" i="2"/>
  <c r="AJ384" i="2"/>
  <c r="Q385" i="2"/>
  <c r="Y385" i="2"/>
  <c r="AI387" i="2"/>
  <c r="AK389" i="2"/>
  <c r="AJ392" i="2"/>
  <c r="Q393" i="2"/>
  <c r="Y393" i="2"/>
  <c r="AI395" i="2"/>
  <c r="AK397" i="2"/>
  <c r="Q401" i="2"/>
  <c r="Y401" i="2"/>
  <c r="AI403" i="2"/>
  <c r="AK405" i="2"/>
  <c r="AM407" i="2"/>
  <c r="Q409" i="2"/>
  <c r="Y409" i="2"/>
  <c r="AI411" i="2"/>
  <c r="AK413" i="2"/>
  <c r="AM415" i="2"/>
  <c r="Q417" i="2"/>
  <c r="Y417" i="2"/>
  <c r="AI419" i="2"/>
  <c r="AK421" i="2"/>
  <c r="Q425" i="2"/>
  <c r="Y425" i="2"/>
  <c r="AI427" i="2"/>
  <c r="AK429" i="2"/>
  <c r="Q433" i="2"/>
  <c r="Y433" i="2"/>
  <c r="AI435" i="2"/>
  <c r="AK437" i="2"/>
  <c r="I441" i="2"/>
  <c r="Y445" i="2"/>
  <c r="H446" i="2"/>
  <c r="AK534" i="2"/>
  <c r="AJ534" i="2"/>
  <c r="AI534" i="2"/>
  <c r="P534" i="2"/>
  <c r="AM570" i="2"/>
  <c r="AJ326" i="2"/>
  <c r="Q327" i="2"/>
  <c r="Y327" i="2"/>
  <c r="AI329" i="2"/>
  <c r="AJ334" i="2"/>
  <c r="Q335" i="2"/>
  <c r="Y335" i="2"/>
  <c r="AI337" i="2"/>
  <c r="AK339" i="2"/>
  <c r="AJ342" i="2"/>
  <c r="Q343" i="2"/>
  <c r="Y343" i="2"/>
  <c r="AI345" i="2"/>
  <c r="AK347" i="2"/>
  <c r="AJ350" i="2"/>
  <c r="Q351" i="2"/>
  <c r="Y351" i="2"/>
  <c r="AI353" i="2"/>
  <c r="AK355" i="2"/>
  <c r="AJ358" i="2"/>
  <c r="Q359" i="2"/>
  <c r="Y359" i="2"/>
  <c r="AI361" i="2"/>
  <c r="AK363" i="2"/>
  <c r="AJ366" i="2"/>
  <c r="Q367" i="2"/>
  <c r="Y367" i="2"/>
  <c r="AI369" i="2"/>
  <c r="P370" i="2"/>
  <c r="AK371" i="2"/>
  <c r="AJ374" i="2"/>
  <c r="Q375" i="2"/>
  <c r="Y375" i="2"/>
  <c r="AI377" i="2"/>
  <c r="P378" i="2"/>
  <c r="AK379" i="2"/>
  <c r="AJ382" i="2"/>
  <c r="Q383" i="2"/>
  <c r="Y383" i="2"/>
  <c r="AI385" i="2"/>
  <c r="P386" i="2"/>
  <c r="AK387" i="2"/>
  <c r="AJ390" i="2"/>
  <c r="Q391" i="2"/>
  <c r="Y391" i="2"/>
  <c r="AI393" i="2"/>
  <c r="P394" i="2"/>
  <c r="AK395" i="2"/>
  <c r="Q399" i="2"/>
  <c r="Y399" i="2"/>
  <c r="AI401" i="2"/>
  <c r="P402" i="2"/>
  <c r="AK403" i="2"/>
  <c r="Q407" i="2"/>
  <c r="Y407" i="2"/>
  <c r="AI409" i="2"/>
  <c r="P410" i="2"/>
  <c r="AK411" i="2"/>
  <c r="Q415" i="2"/>
  <c r="Y415" i="2"/>
  <c r="AI417" i="2"/>
  <c r="P418" i="2"/>
  <c r="AK419" i="2"/>
  <c r="Q423" i="2"/>
  <c r="Y423" i="2"/>
  <c r="P426" i="2"/>
  <c r="AK427" i="2"/>
  <c r="Q431" i="2"/>
  <c r="Y431" i="2"/>
  <c r="P434" i="2"/>
  <c r="AK435" i="2"/>
  <c r="Q439" i="2"/>
  <c r="Y439" i="2"/>
  <c r="AM481" i="2"/>
  <c r="H534" i="2"/>
  <c r="I538" i="2"/>
  <c r="I539" i="2"/>
  <c r="Q370" i="2"/>
  <c r="Y370" i="2"/>
  <c r="Q378" i="2"/>
  <c r="Y378" i="2"/>
  <c r="Q386" i="2"/>
  <c r="Y386" i="2"/>
  <c r="Q394" i="2"/>
  <c r="Y394" i="2"/>
  <c r="Q402" i="2"/>
  <c r="Y402" i="2"/>
  <c r="Q410" i="2"/>
  <c r="Y410" i="2"/>
  <c r="Q418" i="2"/>
  <c r="Y418" i="2"/>
  <c r="Q426" i="2"/>
  <c r="Y426" i="2"/>
  <c r="Q434" i="2"/>
  <c r="Y434" i="2"/>
  <c r="G449" i="2"/>
  <c r="AK478" i="2"/>
  <c r="AJ478" i="2"/>
  <c r="AI478" i="2"/>
  <c r="P478" i="2"/>
  <c r="G481" i="2"/>
  <c r="Q325" i="2"/>
  <c r="Y325" i="2"/>
  <c r="AI327" i="2"/>
  <c r="P328" i="2"/>
  <c r="AK329" i="2"/>
  <c r="Q333" i="2"/>
  <c r="Y333" i="2"/>
  <c r="AI335" i="2"/>
  <c r="P336" i="2"/>
  <c r="AK337" i="2"/>
  <c r="Q341" i="2"/>
  <c r="Y341" i="2"/>
  <c r="AI343" i="2"/>
  <c r="P344" i="2"/>
  <c r="AK345" i="2"/>
  <c r="Q349" i="2"/>
  <c r="Y349" i="2"/>
  <c r="AI351" i="2"/>
  <c r="P352" i="2"/>
  <c r="AK353" i="2"/>
  <c r="Q357" i="2"/>
  <c r="Y357" i="2"/>
  <c r="AI359" i="2"/>
  <c r="P360" i="2"/>
  <c r="AK361" i="2"/>
  <c r="Q365" i="2"/>
  <c r="Y365" i="2"/>
  <c r="AI367" i="2"/>
  <c r="P368" i="2"/>
  <c r="AK369" i="2"/>
  <c r="Q373" i="2"/>
  <c r="Y373" i="2"/>
  <c r="AI375" i="2"/>
  <c r="P376" i="2"/>
  <c r="AK377" i="2"/>
  <c r="Q381" i="2"/>
  <c r="Y381" i="2"/>
  <c r="AI383" i="2"/>
  <c r="P384" i="2"/>
  <c r="AK385" i="2"/>
  <c r="Q389" i="2"/>
  <c r="Y389" i="2"/>
  <c r="AI391" i="2"/>
  <c r="P392" i="2"/>
  <c r="AK393" i="2"/>
  <c r="Q397" i="2"/>
  <c r="Y397" i="2"/>
  <c r="AK401" i="2"/>
  <c r="Q405" i="2"/>
  <c r="Y405" i="2"/>
  <c r="AI407" i="2"/>
  <c r="AK409" i="2"/>
  <c r="Q413" i="2"/>
  <c r="Y413" i="2"/>
  <c r="AI415" i="2"/>
  <c r="AK417" i="2"/>
  <c r="Q421" i="2"/>
  <c r="Y421" i="2"/>
  <c r="AI423" i="2"/>
  <c r="AK425" i="2"/>
  <c r="Q429" i="2"/>
  <c r="Y429" i="2"/>
  <c r="AI431" i="2"/>
  <c r="AK433" i="2"/>
  <c r="Q437" i="2"/>
  <c r="Y437" i="2"/>
  <c r="AI439" i="2"/>
  <c r="AM441" i="2"/>
  <c r="I444" i="2"/>
  <c r="Q446" i="2"/>
  <c r="AK510" i="2"/>
  <c r="AJ510" i="2"/>
  <c r="AI510" i="2"/>
  <c r="P510" i="2"/>
  <c r="G513" i="2"/>
  <c r="I515" i="2"/>
  <c r="AM516" i="2"/>
  <c r="G544" i="2"/>
  <c r="G545" i="2"/>
  <c r="G552" i="2"/>
  <c r="G553" i="2"/>
  <c r="G560" i="2"/>
  <c r="G561" i="2"/>
  <c r="AM564" i="2"/>
  <c r="G568" i="2"/>
  <c r="G569" i="2"/>
  <c r="Q328" i="2"/>
  <c r="Y328" i="2"/>
  <c r="Q336" i="2"/>
  <c r="Y336" i="2"/>
  <c r="P339" i="2"/>
  <c r="Q344" i="2"/>
  <c r="Y344" i="2"/>
  <c r="P347" i="2"/>
  <c r="Q352" i="2"/>
  <c r="Y352" i="2"/>
  <c r="P355" i="2"/>
  <c r="Q360" i="2"/>
  <c r="Y360" i="2"/>
  <c r="P363" i="2"/>
  <c r="AM366" i="2"/>
  <c r="Q368" i="2"/>
  <c r="Y368" i="2"/>
  <c r="AI370" i="2"/>
  <c r="P371" i="2"/>
  <c r="Q376" i="2"/>
  <c r="Y376" i="2"/>
  <c r="AI378" i="2"/>
  <c r="P379" i="2"/>
  <c r="Q384" i="2"/>
  <c r="Y384" i="2"/>
  <c r="AI386" i="2"/>
  <c r="P387" i="2"/>
  <c r="AM390" i="2"/>
  <c r="Q392" i="2"/>
  <c r="Y392" i="2"/>
  <c r="AI394" i="2"/>
  <c r="P395" i="2"/>
  <c r="Q400" i="2"/>
  <c r="Y400" i="2"/>
  <c r="AI402" i="2"/>
  <c r="P403" i="2"/>
  <c r="AM406" i="2"/>
  <c r="Q408" i="2"/>
  <c r="Y408" i="2"/>
  <c r="AI410" i="2"/>
  <c r="P411" i="2"/>
  <c r="AM414" i="2"/>
  <c r="Q416" i="2"/>
  <c r="Y416" i="2"/>
  <c r="AI418" i="2"/>
  <c r="P419" i="2"/>
  <c r="AJ423" i="2"/>
  <c r="Q424" i="2"/>
  <c r="Y424" i="2"/>
  <c r="AI426" i="2"/>
  <c r="P427" i="2"/>
  <c r="AJ431" i="2"/>
  <c r="Q432" i="2"/>
  <c r="Y432" i="2"/>
  <c r="AI434" i="2"/>
  <c r="P435" i="2"/>
  <c r="AJ439" i="2"/>
  <c r="Y440" i="2"/>
  <c r="AJ440" i="2"/>
  <c r="Q440" i="2"/>
  <c r="AI440" i="2"/>
  <c r="I442" i="2"/>
  <c r="AK454" i="2"/>
  <c r="AJ454" i="2"/>
  <c r="AI454" i="2"/>
  <c r="P454" i="2"/>
  <c r="G457" i="2"/>
  <c r="I459" i="2"/>
  <c r="H478" i="2"/>
  <c r="AK486" i="2"/>
  <c r="AJ486" i="2"/>
  <c r="AI486" i="2"/>
  <c r="P486" i="2"/>
  <c r="G489" i="2"/>
  <c r="I491" i="2"/>
  <c r="AM492" i="2"/>
  <c r="Q534" i="2"/>
  <c r="G536" i="2"/>
  <c r="G537" i="2"/>
  <c r="AM545" i="2"/>
  <c r="AM561" i="2"/>
  <c r="AM569" i="2"/>
  <c r="Q339" i="2"/>
  <c r="Q347" i="2"/>
  <c r="Q355" i="2"/>
  <c r="Q363" i="2"/>
  <c r="AJ370" i="2"/>
  <c r="Q371" i="2"/>
  <c r="AJ378" i="2"/>
  <c r="Q379" i="2"/>
  <c r="AJ386" i="2"/>
  <c r="Q387" i="2"/>
  <c r="AJ394" i="2"/>
  <c r="Q395" i="2"/>
  <c r="AJ402" i="2"/>
  <c r="Q403" i="2"/>
  <c r="AJ410" i="2"/>
  <c r="Q411" i="2"/>
  <c r="AJ418" i="2"/>
  <c r="Q419" i="2"/>
  <c r="AJ426" i="2"/>
  <c r="Q427" i="2"/>
  <c r="AJ434" i="2"/>
  <c r="Q435" i="2"/>
  <c r="AK444" i="2"/>
  <c r="AJ444" i="2"/>
  <c r="AI444" i="2"/>
  <c r="P444" i="2"/>
  <c r="AK446" i="2"/>
  <c r="AJ446" i="2"/>
  <c r="P446" i="2"/>
  <c r="Y446" i="2"/>
  <c r="AM497" i="2"/>
  <c r="AK518" i="2"/>
  <c r="AJ518" i="2"/>
  <c r="AI518" i="2"/>
  <c r="P518" i="2"/>
  <c r="I523" i="2"/>
  <c r="AM529" i="2"/>
  <c r="Y534" i="2"/>
  <c r="AK542" i="2"/>
  <c r="AJ542" i="2"/>
  <c r="AI542" i="2"/>
  <c r="P542" i="2"/>
  <c r="AK550" i="2"/>
  <c r="AJ550" i="2"/>
  <c r="AI550" i="2"/>
  <c r="P550" i="2"/>
  <c r="AK558" i="2"/>
  <c r="AJ558" i="2"/>
  <c r="AI558" i="2"/>
  <c r="P558" i="2"/>
  <c r="AK566" i="2"/>
  <c r="AJ566" i="2"/>
  <c r="AI566" i="2"/>
  <c r="AK565" i="2"/>
  <c r="P566" i="2"/>
  <c r="AK574" i="2"/>
  <c r="AJ574" i="2"/>
  <c r="AK573" i="2"/>
  <c r="AI574" i="2"/>
  <c r="P574" i="2"/>
  <c r="Q326" i="2"/>
  <c r="Q334" i="2"/>
  <c r="Q342" i="2"/>
  <c r="Q350" i="2"/>
  <c r="Q358" i="2"/>
  <c r="Q366" i="2"/>
  <c r="Q374" i="2"/>
  <c r="Q382" i="2"/>
  <c r="Q390" i="2"/>
  <c r="Q398" i="2"/>
  <c r="Q406" i="2"/>
  <c r="Q414" i="2"/>
  <c r="Q422" i="2"/>
  <c r="Q430" i="2"/>
  <c r="Q438" i="2"/>
  <c r="Q444" i="2"/>
  <c r="G446" i="2"/>
  <c r="G447" i="2"/>
  <c r="H454" i="2"/>
  <c r="AK462" i="2"/>
  <c r="AJ462" i="2"/>
  <c r="AI462" i="2"/>
  <c r="P462" i="2"/>
  <c r="G465" i="2"/>
  <c r="I467" i="2"/>
  <c r="H486" i="2"/>
  <c r="AK494" i="2"/>
  <c r="AJ494" i="2"/>
  <c r="AI494" i="2"/>
  <c r="P494" i="2"/>
  <c r="G497" i="2"/>
  <c r="I499" i="2"/>
  <c r="AM500" i="2"/>
  <c r="AK526" i="2"/>
  <c r="AJ526" i="2"/>
  <c r="AI526" i="2"/>
  <c r="P526" i="2"/>
  <c r="G529" i="2"/>
  <c r="I531" i="2"/>
  <c r="AM532" i="2"/>
  <c r="AM538" i="2"/>
  <c r="H541" i="2"/>
  <c r="H542" i="2"/>
  <c r="H549" i="2"/>
  <c r="H550" i="2"/>
  <c r="H557" i="2"/>
  <c r="H558" i="2"/>
  <c r="H565" i="2"/>
  <c r="H566" i="2"/>
  <c r="H573" i="2"/>
  <c r="H574" i="2"/>
  <c r="AJ442" i="2"/>
  <c r="Q443" i="2"/>
  <c r="Y443" i="2"/>
  <c r="AI445" i="2"/>
  <c r="AK447" i="2"/>
  <c r="AJ450" i="2"/>
  <c r="Q451" i="2"/>
  <c r="Y451" i="2"/>
  <c r="AI453" i="2"/>
  <c r="AK455" i="2"/>
  <c r="AJ458" i="2"/>
  <c r="Q459" i="2"/>
  <c r="Y459" i="2"/>
  <c r="AI461" i="2"/>
  <c r="AK463" i="2"/>
  <c r="AJ466" i="2"/>
  <c r="Q467" i="2"/>
  <c r="Y467" i="2"/>
  <c r="AI469" i="2"/>
  <c r="AK471" i="2"/>
  <c r="AJ474" i="2"/>
  <c r="Q475" i="2"/>
  <c r="Y475" i="2"/>
  <c r="AI477" i="2"/>
  <c r="AK479" i="2"/>
  <c r="AJ482" i="2"/>
  <c r="Q483" i="2"/>
  <c r="Y483" i="2"/>
  <c r="AI485" i="2"/>
  <c r="AK487" i="2"/>
  <c r="AJ490" i="2"/>
  <c r="Q491" i="2"/>
  <c r="Y491" i="2"/>
  <c r="AI493" i="2"/>
  <c r="AK495" i="2"/>
  <c r="AJ498" i="2"/>
  <c r="Q499" i="2"/>
  <c r="Y499" i="2"/>
  <c r="AI501" i="2"/>
  <c r="AK503" i="2"/>
  <c r="Q507" i="2"/>
  <c r="Y507" i="2"/>
  <c r="AI509" i="2"/>
  <c r="AK511" i="2"/>
  <c r="AJ514" i="2"/>
  <c r="Q515" i="2"/>
  <c r="Y515" i="2"/>
  <c r="AI517" i="2"/>
  <c r="AK519" i="2"/>
  <c r="AJ522" i="2"/>
  <c r="Q523" i="2"/>
  <c r="Y523" i="2"/>
  <c r="AI525" i="2"/>
  <c r="AK527" i="2"/>
  <c r="AJ530" i="2"/>
  <c r="Q531" i="2"/>
  <c r="Y531" i="2"/>
  <c r="AI533" i="2"/>
  <c r="AK535" i="2"/>
  <c r="AJ538" i="2"/>
  <c r="Q539" i="2"/>
  <c r="Y539" i="2"/>
  <c r="Q547" i="2"/>
  <c r="Y547" i="2"/>
  <c r="Q555" i="2"/>
  <c r="Y555" i="2"/>
  <c r="Q563" i="2"/>
  <c r="Y563" i="2"/>
  <c r="Q571" i="2"/>
  <c r="Y571" i="2"/>
  <c r="AM598" i="2"/>
  <c r="AM612" i="2"/>
  <c r="AM662" i="2"/>
  <c r="Q441" i="2"/>
  <c r="Y441" i="2"/>
  <c r="AI443" i="2"/>
  <c r="AK445" i="2"/>
  <c r="AJ448" i="2"/>
  <c r="Q449" i="2"/>
  <c r="Y449" i="2"/>
  <c r="AI451" i="2"/>
  <c r="P452" i="2"/>
  <c r="AK453" i="2"/>
  <c r="AJ456" i="2"/>
  <c r="Q457" i="2"/>
  <c r="Y457" i="2"/>
  <c r="AI459" i="2"/>
  <c r="P460" i="2"/>
  <c r="AK461" i="2"/>
  <c r="AJ464" i="2"/>
  <c r="Q465" i="2"/>
  <c r="Y465" i="2"/>
  <c r="AI467" i="2"/>
  <c r="P468" i="2"/>
  <c r="AK469" i="2"/>
  <c r="AJ472" i="2"/>
  <c r="Q473" i="2"/>
  <c r="Y473" i="2"/>
  <c r="AI475" i="2"/>
  <c r="P476" i="2"/>
  <c r="AK477" i="2"/>
  <c r="AJ480" i="2"/>
  <c r="Q481" i="2"/>
  <c r="Y481" i="2"/>
  <c r="AI483" i="2"/>
  <c r="P484" i="2"/>
  <c r="AK485" i="2"/>
  <c r="AJ488" i="2"/>
  <c r="Q489" i="2"/>
  <c r="Y489" i="2"/>
  <c r="AI491" i="2"/>
  <c r="P492" i="2"/>
  <c r="AK493" i="2"/>
  <c r="G495" i="2"/>
  <c r="AJ496" i="2"/>
  <c r="Q497" i="2"/>
  <c r="Y497" i="2"/>
  <c r="AI499" i="2"/>
  <c r="P500" i="2"/>
  <c r="AK501" i="2"/>
  <c r="AJ504" i="2"/>
  <c r="Q505" i="2"/>
  <c r="Y505" i="2"/>
  <c r="AI507" i="2"/>
  <c r="P508" i="2"/>
  <c r="AK509" i="2"/>
  <c r="AJ512" i="2"/>
  <c r="Q513" i="2"/>
  <c r="Y513" i="2"/>
  <c r="AI515" i="2"/>
  <c r="P516" i="2"/>
  <c r="AK517" i="2"/>
  <c r="AJ520" i="2"/>
  <c r="Q521" i="2"/>
  <c r="Y521" i="2"/>
  <c r="AI523" i="2"/>
  <c r="P524" i="2"/>
  <c r="AK525" i="2"/>
  <c r="AJ528" i="2"/>
  <c r="Q529" i="2"/>
  <c r="Y529" i="2"/>
  <c r="AI531" i="2"/>
  <c r="P532" i="2"/>
  <c r="AK533" i="2"/>
  <c r="AJ536" i="2"/>
  <c r="Q537" i="2"/>
  <c r="Y537" i="2"/>
  <c r="AI539" i="2"/>
  <c r="P540" i="2"/>
  <c r="AK541" i="2"/>
  <c r="AM543" i="2"/>
  <c r="AJ544" i="2"/>
  <c r="Q545" i="2"/>
  <c r="Y545" i="2"/>
  <c r="AI547" i="2"/>
  <c r="P548" i="2"/>
  <c r="AK549" i="2"/>
  <c r="AJ552" i="2"/>
  <c r="Q553" i="2"/>
  <c r="Y553" i="2"/>
  <c r="AI555" i="2"/>
  <c r="P556" i="2"/>
  <c r="AK557" i="2"/>
  <c r="G559" i="2"/>
  <c r="AJ560" i="2"/>
  <c r="I561" i="2"/>
  <c r="Q561" i="2"/>
  <c r="Y561" i="2"/>
  <c r="AI563" i="2"/>
  <c r="H564" i="2"/>
  <c r="P564" i="2"/>
  <c r="G567" i="2"/>
  <c r="AJ568" i="2"/>
  <c r="I569" i="2"/>
  <c r="Q569" i="2"/>
  <c r="Y569" i="2"/>
  <c r="AI571" i="2"/>
  <c r="H572" i="2"/>
  <c r="P572" i="2"/>
  <c r="I577" i="2"/>
  <c r="P579" i="2"/>
  <c r="AK579" i="2"/>
  <c r="AI579" i="2"/>
  <c r="Y579" i="2"/>
  <c r="AM614" i="2"/>
  <c r="Q452" i="2"/>
  <c r="Y452" i="2"/>
  <c r="Q460" i="2"/>
  <c r="Y460" i="2"/>
  <c r="Q468" i="2"/>
  <c r="Y468" i="2"/>
  <c r="Q476" i="2"/>
  <c r="Y476" i="2"/>
  <c r="Q484" i="2"/>
  <c r="Y484" i="2"/>
  <c r="Q492" i="2"/>
  <c r="Y492" i="2"/>
  <c r="Q500" i="2"/>
  <c r="Y500" i="2"/>
  <c r="Q508" i="2"/>
  <c r="Y508" i="2"/>
  <c r="Q516" i="2"/>
  <c r="Y516" i="2"/>
  <c r="Q524" i="2"/>
  <c r="Y524" i="2"/>
  <c r="Q532" i="2"/>
  <c r="Y532" i="2"/>
  <c r="Q540" i="2"/>
  <c r="Y540" i="2"/>
  <c r="Q548" i="2"/>
  <c r="Y548" i="2"/>
  <c r="Q556" i="2"/>
  <c r="Y556" i="2"/>
  <c r="AJ563" i="2"/>
  <c r="Q564" i="2"/>
  <c r="Y564" i="2"/>
  <c r="AJ571" i="2"/>
  <c r="Q572" i="2"/>
  <c r="Y572" i="2"/>
  <c r="AM582" i="2"/>
  <c r="AM604" i="2"/>
  <c r="AM668" i="2"/>
  <c r="Q447" i="2"/>
  <c r="Y447" i="2"/>
  <c r="AK451" i="2"/>
  <c r="Q455" i="2"/>
  <c r="Y455" i="2"/>
  <c r="AK459" i="2"/>
  <c r="Q463" i="2"/>
  <c r="Y463" i="2"/>
  <c r="AK467" i="2"/>
  <c r="Q471" i="2"/>
  <c r="Y471" i="2"/>
  <c r="AK475" i="2"/>
  <c r="Q479" i="2"/>
  <c r="Y479" i="2"/>
  <c r="AK483" i="2"/>
  <c r="Q487" i="2"/>
  <c r="Y487" i="2"/>
  <c r="AK491" i="2"/>
  <c r="Q495" i="2"/>
  <c r="Y495" i="2"/>
  <c r="AK499" i="2"/>
  <c r="Q503" i="2"/>
  <c r="Y503" i="2"/>
  <c r="AK507" i="2"/>
  <c r="Q511" i="2"/>
  <c r="Y511" i="2"/>
  <c r="AK515" i="2"/>
  <c r="Q519" i="2"/>
  <c r="Y519" i="2"/>
  <c r="AK523" i="2"/>
  <c r="Q527" i="2"/>
  <c r="Y527" i="2"/>
  <c r="AK531" i="2"/>
  <c r="Q535" i="2"/>
  <c r="Y535" i="2"/>
  <c r="AI537" i="2"/>
  <c r="P538" i="2"/>
  <c r="AK539" i="2"/>
  <c r="Q543" i="2"/>
  <c r="Y543" i="2"/>
  <c r="AI545" i="2"/>
  <c r="P546" i="2"/>
  <c r="AK547" i="2"/>
  <c r="Q551" i="2"/>
  <c r="Y551" i="2"/>
  <c r="AI553" i="2"/>
  <c r="P554" i="2"/>
  <c r="AK555" i="2"/>
  <c r="Q559" i="2"/>
  <c r="Y559" i="2"/>
  <c r="AI561" i="2"/>
  <c r="P562" i="2"/>
  <c r="AK563" i="2"/>
  <c r="Q567" i="2"/>
  <c r="Y567" i="2"/>
  <c r="AI569" i="2"/>
  <c r="P570" i="2"/>
  <c r="AK571" i="2"/>
  <c r="H579" i="2"/>
  <c r="AM630" i="2"/>
  <c r="AJ441" i="2"/>
  <c r="Q442" i="2"/>
  <c r="Y442" i="2"/>
  <c r="P445" i="2"/>
  <c r="AJ449" i="2"/>
  <c r="Q450" i="2"/>
  <c r="Y450" i="2"/>
  <c r="AI452" i="2"/>
  <c r="P453" i="2"/>
  <c r="AJ457" i="2"/>
  <c r="Q458" i="2"/>
  <c r="Y458" i="2"/>
  <c r="AI460" i="2"/>
  <c r="P461" i="2"/>
  <c r="AM464" i="2"/>
  <c r="AJ465" i="2"/>
  <c r="Q466" i="2"/>
  <c r="Y466" i="2"/>
  <c r="AI468" i="2"/>
  <c r="P469" i="2"/>
  <c r="AJ473" i="2"/>
  <c r="Q474" i="2"/>
  <c r="Y474" i="2"/>
  <c r="AI476" i="2"/>
  <c r="P477" i="2"/>
  <c r="AJ481" i="2"/>
  <c r="Q482" i="2"/>
  <c r="Y482" i="2"/>
  <c r="AI484" i="2"/>
  <c r="P485" i="2"/>
  <c r="AJ489" i="2"/>
  <c r="Q490" i="2"/>
  <c r="Y490" i="2"/>
  <c r="AI492" i="2"/>
  <c r="P493" i="2"/>
  <c r="AM496" i="2"/>
  <c r="AJ497" i="2"/>
  <c r="Q498" i="2"/>
  <c r="Y498" i="2"/>
  <c r="AI500" i="2"/>
  <c r="P501" i="2"/>
  <c r="AM504" i="2"/>
  <c r="AJ505" i="2"/>
  <c r="Q506" i="2"/>
  <c r="Y506" i="2"/>
  <c r="AI508" i="2"/>
  <c r="P509" i="2"/>
  <c r="AJ513" i="2"/>
  <c r="Q514" i="2"/>
  <c r="Y514" i="2"/>
  <c r="AI516" i="2"/>
  <c r="P517" i="2"/>
  <c r="AJ521" i="2"/>
  <c r="Q522" i="2"/>
  <c r="Y522" i="2"/>
  <c r="AI524" i="2"/>
  <c r="P525" i="2"/>
  <c r="AJ529" i="2"/>
  <c r="Q530" i="2"/>
  <c r="Y530" i="2"/>
  <c r="AI532" i="2"/>
  <c r="P533" i="2"/>
  <c r="AJ537" i="2"/>
  <c r="Q538" i="2"/>
  <c r="Y538" i="2"/>
  <c r="AI540" i="2"/>
  <c r="P541" i="2"/>
  <c r="AJ545" i="2"/>
  <c r="Q546" i="2"/>
  <c r="Y546" i="2"/>
  <c r="AI548" i="2"/>
  <c r="P549" i="2"/>
  <c r="AJ553" i="2"/>
  <c r="Q554" i="2"/>
  <c r="Y554" i="2"/>
  <c r="AI556" i="2"/>
  <c r="P557" i="2"/>
  <c r="AM560" i="2"/>
  <c r="AJ561" i="2"/>
  <c r="Q562" i="2"/>
  <c r="AI564" i="2"/>
  <c r="P565" i="2"/>
  <c r="AJ569" i="2"/>
  <c r="Q570" i="2"/>
  <c r="AI572" i="2"/>
  <c r="P573" i="2"/>
  <c r="AJ579" i="2"/>
  <c r="Y581" i="2"/>
  <c r="AM606" i="2"/>
  <c r="AM617" i="2"/>
  <c r="AM684" i="2"/>
  <c r="Q445" i="2"/>
  <c r="AI447" i="2"/>
  <c r="P448" i="2"/>
  <c r="AJ452" i="2"/>
  <c r="Q453" i="2"/>
  <c r="AI455" i="2"/>
  <c r="P456" i="2"/>
  <c r="AJ460" i="2"/>
  <c r="Q461" i="2"/>
  <c r="AI463" i="2"/>
  <c r="P464" i="2"/>
  <c r="AJ468" i="2"/>
  <c r="Q469" i="2"/>
  <c r="AI471" i="2"/>
  <c r="P472" i="2"/>
  <c r="AJ476" i="2"/>
  <c r="Q477" i="2"/>
  <c r="AI479" i="2"/>
  <c r="P480" i="2"/>
  <c r="AJ484" i="2"/>
  <c r="Q485" i="2"/>
  <c r="AI487" i="2"/>
  <c r="P488" i="2"/>
  <c r="AJ492" i="2"/>
  <c r="Q493" i="2"/>
  <c r="AI495" i="2"/>
  <c r="P496" i="2"/>
  <c r="AJ500" i="2"/>
  <c r="Q501" i="2"/>
  <c r="AI503" i="2"/>
  <c r="P504" i="2"/>
  <c r="AJ508" i="2"/>
  <c r="Q509" i="2"/>
  <c r="AI511" i="2"/>
  <c r="P512" i="2"/>
  <c r="AJ516" i="2"/>
  <c r="Q517" i="2"/>
  <c r="AI519" i="2"/>
  <c r="P520" i="2"/>
  <c r="AJ524" i="2"/>
  <c r="Q525" i="2"/>
  <c r="AI527" i="2"/>
  <c r="P528" i="2"/>
  <c r="AJ532" i="2"/>
  <c r="Q533" i="2"/>
  <c r="AI535" i="2"/>
  <c r="P536" i="2"/>
  <c r="AJ540" i="2"/>
  <c r="Q541" i="2"/>
  <c r="AI543" i="2"/>
  <c r="P544" i="2"/>
  <c r="AJ548" i="2"/>
  <c r="Q549" i="2"/>
  <c r="AI551" i="2"/>
  <c r="P552" i="2"/>
  <c r="AJ556" i="2"/>
  <c r="Q557" i="2"/>
  <c r="AI559" i="2"/>
  <c r="P560" i="2"/>
  <c r="AJ564" i="2"/>
  <c r="Q565" i="2"/>
  <c r="AI567" i="2"/>
  <c r="P568" i="2"/>
  <c r="AJ572" i="2"/>
  <c r="Q573" i="2"/>
  <c r="I575" i="2"/>
  <c r="G583" i="2"/>
  <c r="AM646" i="2"/>
  <c r="AM657" i="2"/>
  <c r="Q448" i="2"/>
  <c r="Q456" i="2"/>
  <c r="Q464" i="2"/>
  <c r="Q472" i="2"/>
  <c r="Q480" i="2"/>
  <c r="Q488" i="2"/>
  <c r="Q496" i="2"/>
  <c r="Q504" i="2"/>
  <c r="Q512" i="2"/>
  <c r="Q520" i="2"/>
  <c r="Q528" i="2"/>
  <c r="Q536" i="2"/>
  <c r="Q544" i="2"/>
  <c r="Q552" i="2"/>
  <c r="Q560" i="2"/>
  <c r="Q568" i="2"/>
  <c r="AK580" i="2"/>
  <c r="AJ580" i="2"/>
  <c r="AI580" i="2"/>
  <c r="P580" i="2"/>
  <c r="AM633" i="2"/>
  <c r="AM636" i="2"/>
  <c r="AI576" i="2"/>
  <c r="P577" i="2"/>
  <c r="AK578" i="2"/>
  <c r="AJ581" i="2"/>
  <c r="Q582" i="2"/>
  <c r="Y582" i="2"/>
  <c r="AI584" i="2"/>
  <c r="P585" i="2"/>
  <c r="AK586" i="2"/>
  <c r="G588" i="2"/>
  <c r="AJ589" i="2"/>
  <c r="Q590" i="2"/>
  <c r="Y590" i="2"/>
  <c r="AI592" i="2"/>
  <c r="P593" i="2"/>
  <c r="AK594" i="2"/>
  <c r="AJ597" i="2"/>
  <c r="Q598" i="2"/>
  <c r="Y598" i="2"/>
  <c r="AI600" i="2"/>
  <c r="P601" i="2"/>
  <c r="AK602" i="2"/>
  <c r="AJ605" i="2"/>
  <c r="Q606" i="2"/>
  <c r="Y606" i="2"/>
  <c r="AI608" i="2"/>
  <c r="P609" i="2"/>
  <c r="AK610" i="2"/>
  <c r="AJ613" i="2"/>
  <c r="Q614" i="2"/>
  <c r="Y614" i="2"/>
  <c r="AI616" i="2"/>
  <c r="P617" i="2"/>
  <c r="AK618" i="2"/>
  <c r="AJ621" i="2"/>
  <c r="Q622" i="2"/>
  <c r="Y622" i="2"/>
  <c r="AI624" i="2"/>
  <c r="P625" i="2"/>
  <c r="AK626" i="2"/>
  <c r="G628" i="2"/>
  <c r="AJ629" i="2"/>
  <c r="Q630" i="2"/>
  <c r="Y630" i="2"/>
  <c r="AI632" i="2"/>
  <c r="P633" i="2"/>
  <c r="AK634" i="2"/>
  <c r="AJ637" i="2"/>
  <c r="Q638" i="2"/>
  <c r="Y638" i="2"/>
  <c r="AI640" i="2"/>
  <c r="P641" i="2"/>
  <c r="AK642" i="2"/>
  <c r="AJ645" i="2"/>
  <c r="Q646" i="2"/>
  <c r="Y646" i="2"/>
  <c r="AI648" i="2"/>
  <c r="P649" i="2"/>
  <c r="AK650" i="2"/>
  <c r="AJ653" i="2"/>
  <c r="Q654" i="2"/>
  <c r="Y654" i="2"/>
  <c r="AI656" i="2"/>
  <c r="P657" i="2"/>
  <c r="AK658" i="2"/>
  <c r="AJ661" i="2"/>
  <c r="Q662" i="2"/>
  <c r="Y662" i="2"/>
  <c r="AI664" i="2"/>
  <c r="P665" i="2"/>
  <c r="AK666" i="2"/>
  <c r="AJ669" i="2"/>
  <c r="Q670" i="2"/>
  <c r="Y670" i="2"/>
  <c r="AI672" i="2"/>
  <c r="P673" i="2"/>
  <c r="AK674" i="2"/>
  <c r="AJ677" i="2"/>
  <c r="Q678" i="2"/>
  <c r="Y678" i="2"/>
  <c r="AI680" i="2"/>
  <c r="P681" i="2"/>
  <c r="AK682" i="2"/>
  <c r="AJ685" i="2"/>
  <c r="Q686" i="2"/>
  <c r="Y686" i="2"/>
  <c r="AI688" i="2"/>
  <c r="P689" i="2"/>
  <c r="AK690" i="2"/>
  <c r="AJ693" i="2"/>
  <c r="Q694" i="2"/>
  <c r="Y694" i="2"/>
  <c r="AI696" i="2"/>
  <c r="P697" i="2"/>
  <c r="AK698" i="2"/>
  <c r="AJ701" i="2"/>
  <c r="Q702" i="2"/>
  <c r="Y702" i="2"/>
  <c r="AI704" i="2"/>
  <c r="P705" i="2"/>
  <c r="AK706" i="2"/>
  <c r="H715" i="2"/>
  <c r="AM717" i="2"/>
  <c r="AM763" i="2"/>
  <c r="AM803" i="2"/>
  <c r="AM835" i="2"/>
  <c r="G575" i="2"/>
  <c r="AJ576" i="2"/>
  <c r="Q577" i="2"/>
  <c r="Y577" i="2"/>
  <c r="AK581" i="2"/>
  <c r="AJ584" i="2"/>
  <c r="Q585" i="2"/>
  <c r="Y585" i="2"/>
  <c r="AI587" i="2"/>
  <c r="P588" i="2"/>
  <c r="AK589" i="2"/>
  <c r="AJ592" i="2"/>
  <c r="Q593" i="2"/>
  <c r="Y593" i="2"/>
  <c r="AI595" i="2"/>
  <c r="P596" i="2"/>
  <c r="AK597" i="2"/>
  <c r="G599" i="2"/>
  <c r="AJ600" i="2"/>
  <c r="Q601" i="2"/>
  <c r="Y601" i="2"/>
  <c r="AI603" i="2"/>
  <c r="P604" i="2"/>
  <c r="AK605" i="2"/>
  <c r="AJ608" i="2"/>
  <c r="Q609" i="2"/>
  <c r="Y609" i="2"/>
  <c r="AI611" i="2"/>
  <c r="P612" i="2"/>
  <c r="AK613" i="2"/>
  <c r="G615" i="2"/>
  <c r="AJ616" i="2"/>
  <c r="Q617" i="2"/>
  <c r="Y617" i="2"/>
  <c r="AI619" i="2"/>
  <c r="P620" i="2"/>
  <c r="AK621" i="2"/>
  <c r="G623" i="2"/>
  <c r="AJ624" i="2"/>
  <c r="Q625" i="2"/>
  <c r="Y625" i="2"/>
  <c r="AI627" i="2"/>
  <c r="P628" i="2"/>
  <c r="AK629" i="2"/>
  <c r="AJ632" i="2"/>
  <c r="Q633" i="2"/>
  <c r="Y633" i="2"/>
  <c r="AI635" i="2"/>
  <c r="P636" i="2"/>
  <c r="AK637" i="2"/>
  <c r="AJ640" i="2"/>
  <c r="Q641" i="2"/>
  <c r="Y641" i="2"/>
  <c r="AI643" i="2"/>
  <c r="P644" i="2"/>
  <c r="AK645" i="2"/>
  <c r="AJ648" i="2"/>
  <c r="Q649" i="2"/>
  <c r="Y649" i="2"/>
  <c r="AI651" i="2"/>
  <c r="P652" i="2"/>
  <c r="AK653" i="2"/>
  <c r="AJ656" i="2"/>
  <c r="Q657" i="2"/>
  <c r="Y657" i="2"/>
  <c r="AI659" i="2"/>
  <c r="P660" i="2"/>
  <c r="AK661" i="2"/>
  <c r="AJ664" i="2"/>
  <c r="Q665" i="2"/>
  <c r="Y665" i="2"/>
  <c r="AI667" i="2"/>
  <c r="P668" i="2"/>
  <c r="AK669" i="2"/>
  <c r="G671" i="2"/>
  <c r="AM671" i="2"/>
  <c r="AJ672" i="2"/>
  <c r="Q673" i="2"/>
  <c r="Y673" i="2"/>
  <c r="AI675" i="2"/>
  <c r="P676" i="2"/>
  <c r="AK677" i="2"/>
  <c r="AM679" i="2"/>
  <c r="AJ680" i="2"/>
  <c r="Q681" i="2"/>
  <c r="Y681" i="2"/>
  <c r="AI683" i="2"/>
  <c r="P684" i="2"/>
  <c r="AK685" i="2"/>
  <c r="AJ688" i="2"/>
  <c r="Q689" i="2"/>
  <c r="Y689" i="2"/>
  <c r="AI691" i="2"/>
  <c r="P692" i="2"/>
  <c r="AK693" i="2"/>
  <c r="G695" i="2"/>
  <c r="AJ696" i="2"/>
  <c r="Q697" i="2"/>
  <c r="Y697" i="2"/>
  <c r="AI699" i="2"/>
  <c r="P700" i="2"/>
  <c r="AK701" i="2"/>
  <c r="G703" i="2"/>
  <c r="AJ704" i="2"/>
  <c r="Q705" i="2"/>
  <c r="Y705" i="2"/>
  <c r="AI707" i="2"/>
  <c r="P708" i="2"/>
  <c r="AK709" i="2"/>
  <c r="AJ587" i="2"/>
  <c r="Q588" i="2"/>
  <c r="Y588" i="2"/>
  <c r="AJ595" i="2"/>
  <c r="Q596" i="2"/>
  <c r="Y596" i="2"/>
  <c r="AJ603" i="2"/>
  <c r="Q604" i="2"/>
  <c r="Y604" i="2"/>
  <c r="AJ611" i="2"/>
  <c r="Q612" i="2"/>
  <c r="Y612" i="2"/>
  <c r="AJ619" i="2"/>
  <c r="Q620" i="2"/>
  <c r="Y620" i="2"/>
  <c r="AJ627" i="2"/>
  <c r="Q628" i="2"/>
  <c r="Y628" i="2"/>
  <c r="AJ635" i="2"/>
  <c r="Q636" i="2"/>
  <c r="Y636" i="2"/>
  <c r="AJ643" i="2"/>
  <c r="Q644" i="2"/>
  <c r="Y644" i="2"/>
  <c r="AJ651" i="2"/>
  <c r="Q652" i="2"/>
  <c r="Y652" i="2"/>
  <c r="AJ659" i="2"/>
  <c r="Q660" i="2"/>
  <c r="Y660" i="2"/>
  <c r="AJ667" i="2"/>
  <c r="Q668" i="2"/>
  <c r="Y668" i="2"/>
  <c r="AJ675" i="2"/>
  <c r="Q676" i="2"/>
  <c r="Y676" i="2"/>
  <c r="AJ683" i="2"/>
  <c r="Q684" i="2"/>
  <c r="Y684" i="2"/>
  <c r="AJ691" i="2"/>
  <c r="Q692" i="2"/>
  <c r="Y692" i="2"/>
  <c r="AJ699" i="2"/>
  <c r="Q700" i="2"/>
  <c r="Y700" i="2"/>
  <c r="AJ707" i="2"/>
  <c r="Q708" i="2"/>
  <c r="Y708" i="2"/>
  <c r="AM711" i="2"/>
  <c r="AM728" i="2"/>
  <c r="AM805" i="2"/>
  <c r="AM811" i="2"/>
  <c r="Q575" i="2"/>
  <c r="Y575" i="2"/>
  <c r="AI577" i="2"/>
  <c r="P578" i="2"/>
  <c r="AJ582" i="2"/>
  <c r="Q583" i="2"/>
  <c r="Y583" i="2"/>
  <c r="AI585" i="2"/>
  <c r="P586" i="2"/>
  <c r="AK587" i="2"/>
  <c r="AJ590" i="2"/>
  <c r="Q591" i="2"/>
  <c r="Y591" i="2"/>
  <c r="AI593" i="2"/>
  <c r="P594" i="2"/>
  <c r="AK595" i="2"/>
  <c r="AJ598" i="2"/>
  <c r="Q599" i="2"/>
  <c r="Y599" i="2"/>
  <c r="AI601" i="2"/>
  <c r="P602" i="2"/>
  <c r="AK603" i="2"/>
  <c r="AJ606" i="2"/>
  <c r="Q607" i="2"/>
  <c r="Y607" i="2"/>
  <c r="AI609" i="2"/>
  <c r="P610" i="2"/>
  <c r="AK611" i="2"/>
  <c r="AJ614" i="2"/>
  <c r="Q615" i="2"/>
  <c r="Y615" i="2"/>
  <c r="AI617" i="2"/>
  <c r="P618" i="2"/>
  <c r="AK619" i="2"/>
  <c r="AJ622" i="2"/>
  <c r="Q623" i="2"/>
  <c r="Y623" i="2"/>
  <c r="AI625" i="2"/>
  <c r="P626" i="2"/>
  <c r="AK627" i="2"/>
  <c r="AJ630" i="2"/>
  <c r="Q631" i="2"/>
  <c r="Y631" i="2"/>
  <c r="AI633" i="2"/>
  <c r="P634" i="2"/>
  <c r="AK635" i="2"/>
  <c r="AJ638" i="2"/>
  <c r="Q639" i="2"/>
  <c r="Y639" i="2"/>
  <c r="AI641" i="2"/>
  <c r="P642" i="2"/>
  <c r="AK643" i="2"/>
  <c r="AJ646" i="2"/>
  <c r="Q647" i="2"/>
  <c r="Y647" i="2"/>
  <c r="AI649" i="2"/>
  <c r="P650" i="2"/>
  <c r="AK651" i="2"/>
  <c r="AJ654" i="2"/>
  <c r="Q655" i="2"/>
  <c r="Y655" i="2"/>
  <c r="AI657" i="2"/>
  <c r="P658" i="2"/>
  <c r="AK659" i="2"/>
  <c r="AJ662" i="2"/>
  <c r="Q663" i="2"/>
  <c r="Y663" i="2"/>
  <c r="AI665" i="2"/>
  <c r="P666" i="2"/>
  <c r="AK667" i="2"/>
  <c r="AJ670" i="2"/>
  <c r="Q671" i="2"/>
  <c r="Y671" i="2"/>
  <c r="AI673" i="2"/>
  <c r="P674" i="2"/>
  <c r="AK675" i="2"/>
  <c r="AJ678" i="2"/>
  <c r="Q679" i="2"/>
  <c r="Y679" i="2"/>
  <c r="AI681" i="2"/>
  <c r="P682" i="2"/>
  <c r="AK683" i="2"/>
  <c r="AJ686" i="2"/>
  <c r="Q687" i="2"/>
  <c r="Y687" i="2"/>
  <c r="AI689" i="2"/>
  <c r="P690" i="2"/>
  <c r="AK691" i="2"/>
  <c r="AJ694" i="2"/>
  <c r="Q695" i="2"/>
  <c r="Y695" i="2"/>
  <c r="AI697" i="2"/>
  <c r="P698" i="2"/>
  <c r="AK699" i="2"/>
  <c r="AJ702" i="2"/>
  <c r="Q703" i="2"/>
  <c r="Y703" i="2"/>
  <c r="P706" i="2"/>
  <c r="AK707" i="2"/>
  <c r="Q715" i="2"/>
  <c r="AM808" i="2"/>
  <c r="AJ577" i="2"/>
  <c r="Q578" i="2"/>
  <c r="Y578" i="2"/>
  <c r="P581" i="2"/>
  <c r="AM584" i="2"/>
  <c r="AJ585" i="2"/>
  <c r="Q586" i="2"/>
  <c r="Y586" i="2"/>
  <c r="AI588" i="2"/>
  <c r="P589" i="2"/>
  <c r="AJ593" i="2"/>
  <c r="Q594" i="2"/>
  <c r="Y594" i="2"/>
  <c r="AI596" i="2"/>
  <c r="P597" i="2"/>
  <c r="AJ601" i="2"/>
  <c r="Q602" i="2"/>
  <c r="Y602" i="2"/>
  <c r="AI604" i="2"/>
  <c r="P605" i="2"/>
  <c r="AJ609" i="2"/>
  <c r="Q610" i="2"/>
  <c r="Y610" i="2"/>
  <c r="AI612" i="2"/>
  <c r="P613" i="2"/>
  <c r="AM616" i="2"/>
  <c r="AJ617" i="2"/>
  <c r="Q618" i="2"/>
  <c r="Y618" i="2"/>
  <c r="AI620" i="2"/>
  <c r="P621" i="2"/>
  <c r="AJ625" i="2"/>
  <c r="Q626" i="2"/>
  <c r="Y626" i="2"/>
  <c r="AI628" i="2"/>
  <c r="P629" i="2"/>
  <c r="AJ633" i="2"/>
  <c r="Q634" i="2"/>
  <c r="Y634" i="2"/>
  <c r="AI636" i="2"/>
  <c r="P637" i="2"/>
  <c r="AJ641" i="2"/>
  <c r="Q642" i="2"/>
  <c r="Y642" i="2"/>
  <c r="AI644" i="2"/>
  <c r="P645" i="2"/>
  <c r="AJ649" i="2"/>
  <c r="Q650" i="2"/>
  <c r="Y650" i="2"/>
  <c r="AI652" i="2"/>
  <c r="P653" i="2"/>
  <c r="AJ657" i="2"/>
  <c r="Q658" i="2"/>
  <c r="Y658" i="2"/>
  <c r="AI660" i="2"/>
  <c r="P661" i="2"/>
  <c r="AJ665" i="2"/>
  <c r="Q666" i="2"/>
  <c r="Y666" i="2"/>
  <c r="AI668" i="2"/>
  <c r="P669" i="2"/>
  <c r="AJ673" i="2"/>
  <c r="Q674" i="2"/>
  <c r="Y674" i="2"/>
  <c r="AI676" i="2"/>
  <c r="P677" i="2"/>
  <c r="AJ681" i="2"/>
  <c r="Q682" i="2"/>
  <c r="Y682" i="2"/>
  <c r="AI684" i="2"/>
  <c r="P685" i="2"/>
  <c r="AJ689" i="2"/>
  <c r="Q690" i="2"/>
  <c r="Y690" i="2"/>
  <c r="AI692" i="2"/>
  <c r="P693" i="2"/>
  <c r="AM696" i="2"/>
  <c r="AJ697" i="2"/>
  <c r="Q698" i="2"/>
  <c r="Y698" i="2"/>
  <c r="AI700" i="2"/>
  <c r="P701" i="2"/>
  <c r="Q706" i="2"/>
  <c r="Y706" i="2"/>
  <c r="AI708" i="2"/>
  <c r="G711" i="2"/>
  <c r="AI575" i="2"/>
  <c r="P576" i="2"/>
  <c r="Q581" i="2"/>
  <c r="AI583" i="2"/>
  <c r="P584" i="2"/>
  <c r="AJ588" i="2"/>
  <c r="Q589" i="2"/>
  <c r="AI591" i="2"/>
  <c r="P592" i="2"/>
  <c r="AJ596" i="2"/>
  <c r="Q597" i="2"/>
  <c r="AI599" i="2"/>
  <c r="P600" i="2"/>
  <c r="AJ604" i="2"/>
  <c r="Q605" i="2"/>
  <c r="AI607" i="2"/>
  <c r="P608" i="2"/>
  <c r="AJ612" i="2"/>
  <c r="Q613" i="2"/>
  <c r="AI615" i="2"/>
  <c r="P616" i="2"/>
  <c r="AJ620" i="2"/>
  <c r="Q621" i="2"/>
  <c r="AI623" i="2"/>
  <c r="P624" i="2"/>
  <c r="AJ628" i="2"/>
  <c r="Q629" i="2"/>
  <c r="AI631" i="2"/>
  <c r="P632" i="2"/>
  <c r="AJ636" i="2"/>
  <c r="Q637" i="2"/>
  <c r="AI639" i="2"/>
  <c r="P640" i="2"/>
  <c r="AJ644" i="2"/>
  <c r="Q645" i="2"/>
  <c r="AI647" i="2"/>
  <c r="P648" i="2"/>
  <c r="AJ652" i="2"/>
  <c r="Q653" i="2"/>
  <c r="AI655" i="2"/>
  <c r="P656" i="2"/>
  <c r="AJ660" i="2"/>
  <c r="Q661" i="2"/>
  <c r="AI663" i="2"/>
  <c r="P664" i="2"/>
  <c r="AJ668" i="2"/>
  <c r="Q669" i="2"/>
  <c r="AI671" i="2"/>
  <c r="P672" i="2"/>
  <c r="AJ676" i="2"/>
  <c r="Q677" i="2"/>
  <c r="AI679" i="2"/>
  <c r="P680" i="2"/>
  <c r="AJ684" i="2"/>
  <c r="Q685" i="2"/>
  <c r="AI687" i="2"/>
  <c r="P688" i="2"/>
  <c r="AJ692" i="2"/>
  <c r="Q693" i="2"/>
  <c r="AI695" i="2"/>
  <c r="P696" i="2"/>
  <c r="AJ700" i="2"/>
  <c r="Q701" i="2"/>
  <c r="AI703" i="2"/>
  <c r="P704" i="2"/>
  <c r="AJ708" i="2"/>
  <c r="Q709" i="2"/>
  <c r="H711" i="2"/>
  <c r="AK723" i="2"/>
  <c r="AJ723" i="2"/>
  <c r="AI723" i="2"/>
  <c r="Y723" i="2"/>
  <c r="Q723" i="2"/>
  <c r="P723" i="2"/>
  <c r="AM739" i="2"/>
  <c r="AM771" i="2"/>
  <c r="AM816" i="2"/>
  <c r="Q576" i="2"/>
  <c r="Q584" i="2"/>
  <c r="P587" i="2"/>
  <c r="Q592" i="2"/>
  <c r="P595" i="2"/>
  <c r="Q600" i="2"/>
  <c r="P603" i="2"/>
  <c r="Q608" i="2"/>
  <c r="P611" i="2"/>
  <c r="Q616" i="2"/>
  <c r="P619" i="2"/>
  <c r="Q624" i="2"/>
  <c r="P627" i="2"/>
  <c r="Q632" i="2"/>
  <c r="P635" i="2"/>
  <c r="Q640" i="2"/>
  <c r="P643" i="2"/>
  <c r="Q648" i="2"/>
  <c r="P651" i="2"/>
  <c r="Q656" i="2"/>
  <c r="P659" i="2"/>
  <c r="Q664" i="2"/>
  <c r="P667" i="2"/>
  <c r="Q672" i="2"/>
  <c r="P675" i="2"/>
  <c r="Q680" i="2"/>
  <c r="P683" i="2"/>
  <c r="Q688" i="2"/>
  <c r="P691" i="2"/>
  <c r="Q696" i="2"/>
  <c r="P699" i="2"/>
  <c r="Q704" i="2"/>
  <c r="P707" i="2"/>
  <c r="AK715" i="2"/>
  <c r="AJ715" i="2"/>
  <c r="AI715" i="2"/>
  <c r="P715" i="2"/>
  <c r="AM725" i="2"/>
  <c r="AM795" i="2"/>
  <c r="Q587" i="2"/>
  <c r="Q595" i="2"/>
  <c r="Q603" i="2"/>
  <c r="Q611" i="2"/>
  <c r="Q619" i="2"/>
  <c r="Q627" i="2"/>
  <c r="Q635" i="2"/>
  <c r="Q643" i="2"/>
  <c r="Q651" i="2"/>
  <c r="Q659" i="2"/>
  <c r="Q667" i="2"/>
  <c r="Q675" i="2"/>
  <c r="Q683" i="2"/>
  <c r="Q691" i="2"/>
  <c r="Q699" i="2"/>
  <c r="Q707" i="2"/>
  <c r="I712" i="2"/>
  <c r="Y716" i="2"/>
  <c r="H723" i="2"/>
  <c r="AK710" i="2"/>
  <c r="AJ713" i="2"/>
  <c r="Q714" i="2"/>
  <c r="Y714" i="2"/>
  <c r="AI716" i="2"/>
  <c r="P717" i="2"/>
  <c r="AK718" i="2"/>
  <c r="AJ721" i="2"/>
  <c r="Q722" i="2"/>
  <c r="Y722" i="2"/>
  <c r="AI724" i="2"/>
  <c r="P725" i="2"/>
  <c r="AK726" i="2"/>
  <c r="AJ729" i="2"/>
  <c r="Q730" i="2"/>
  <c r="Y730" i="2"/>
  <c r="AI732" i="2"/>
  <c r="P733" i="2"/>
  <c r="AK734" i="2"/>
  <c r="AJ737" i="2"/>
  <c r="Q738" i="2"/>
  <c r="Y738" i="2"/>
  <c r="AI740" i="2"/>
  <c r="H741" i="2"/>
  <c r="P741" i="2"/>
  <c r="AK742" i="2"/>
  <c r="G744" i="2"/>
  <c r="I746" i="2"/>
  <c r="Q746" i="2"/>
  <c r="Y746" i="2"/>
  <c r="AI748" i="2"/>
  <c r="P749" i="2"/>
  <c r="AK750" i="2"/>
  <c r="AJ753" i="2"/>
  <c r="Q754" i="2"/>
  <c r="Y754" i="2"/>
  <c r="AI756" i="2"/>
  <c r="P757" i="2"/>
  <c r="AK758" i="2"/>
  <c r="AJ761" i="2"/>
  <c r="Q762" i="2"/>
  <c r="Y762" i="2"/>
  <c r="AI764" i="2"/>
  <c r="P765" i="2"/>
  <c r="AK766" i="2"/>
  <c r="AJ769" i="2"/>
  <c r="Q770" i="2"/>
  <c r="Y770" i="2"/>
  <c r="AI772" i="2"/>
  <c r="P773" i="2"/>
  <c r="AK774" i="2"/>
  <c r="AJ777" i="2"/>
  <c r="Q778" i="2"/>
  <c r="Y778" i="2"/>
  <c r="AI780" i="2"/>
  <c r="P781" i="2"/>
  <c r="AK782" i="2"/>
  <c r="AJ785" i="2"/>
  <c r="Q786" i="2"/>
  <c r="Y786" i="2"/>
  <c r="AI788" i="2"/>
  <c r="P789" i="2"/>
  <c r="AK790" i="2"/>
  <c r="AJ793" i="2"/>
  <c r="Q794" i="2"/>
  <c r="Y794" i="2"/>
  <c r="AI796" i="2"/>
  <c r="P797" i="2"/>
  <c r="AK798" i="2"/>
  <c r="AJ801" i="2"/>
  <c r="Q802" i="2"/>
  <c r="Y802" i="2"/>
  <c r="AI804" i="2"/>
  <c r="P805" i="2"/>
  <c r="AK806" i="2"/>
  <c r="AJ809" i="2"/>
  <c r="Q810" i="2"/>
  <c r="Y810" i="2"/>
  <c r="AI812" i="2"/>
  <c r="P813" i="2"/>
  <c r="AK814" i="2"/>
  <c r="AJ817" i="2"/>
  <c r="Q818" i="2"/>
  <c r="Y818" i="2"/>
  <c r="AI820" i="2"/>
  <c r="P821" i="2"/>
  <c r="AK822" i="2"/>
  <c r="AJ825" i="2"/>
  <c r="Q826" i="2"/>
  <c r="Y826" i="2"/>
  <c r="AI828" i="2"/>
  <c r="P829" i="2"/>
  <c r="AK830" i="2"/>
  <c r="AJ833" i="2"/>
  <c r="Q834" i="2"/>
  <c r="Y834" i="2"/>
  <c r="AI836" i="2"/>
  <c r="P837" i="2"/>
  <c r="AK838" i="2"/>
  <c r="AJ841" i="2"/>
  <c r="Q842" i="2"/>
  <c r="Y842" i="2"/>
  <c r="AI844" i="2"/>
  <c r="H857" i="2"/>
  <c r="AM874" i="2"/>
  <c r="AI711" i="2"/>
  <c r="P712" i="2"/>
  <c r="AK713" i="2"/>
  <c r="AJ716" i="2"/>
  <c r="Q717" i="2"/>
  <c r="Y717" i="2"/>
  <c r="AI719" i="2"/>
  <c r="P720" i="2"/>
  <c r="AK721" i="2"/>
  <c r="AJ724" i="2"/>
  <c r="Q725" i="2"/>
  <c r="Y725" i="2"/>
  <c r="P728" i="2"/>
  <c r="AJ732" i="2"/>
  <c r="Q733" i="2"/>
  <c r="Y733" i="2"/>
  <c r="P736" i="2"/>
  <c r="G739" i="2"/>
  <c r="AJ740" i="2"/>
  <c r="I741" i="2"/>
  <c r="Q741" i="2"/>
  <c r="Y741" i="2"/>
  <c r="AJ748" i="2"/>
  <c r="Q749" i="2"/>
  <c r="Y749" i="2"/>
  <c r="AI751" i="2"/>
  <c r="P752" i="2"/>
  <c r="AK753" i="2"/>
  <c r="AJ756" i="2"/>
  <c r="Q757" i="2"/>
  <c r="Y757" i="2"/>
  <c r="AI759" i="2"/>
  <c r="P760" i="2"/>
  <c r="AK761" i="2"/>
  <c r="AJ764" i="2"/>
  <c r="Q765" i="2"/>
  <c r="Y765" i="2"/>
  <c r="AI767" i="2"/>
  <c r="P768" i="2"/>
  <c r="AK769" i="2"/>
  <c r="AJ772" i="2"/>
  <c r="Q773" i="2"/>
  <c r="Y773" i="2"/>
  <c r="AI775" i="2"/>
  <c r="P776" i="2"/>
  <c r="AK777" i="2"/>
  <c r="G779" i="2"/>
  <c r="AJ780" i="2"/>
  <c r="Q781" i="2"/>
  <c r="Y781" i="2"/>
  <c r="AI783" i="2"/>
  <c r="P784" i="2"/>
  <c r="AK785" i="2"/>
  <c r="G787" i="2"/>
  <c r="AJ788" i="2"/>
  <c r="Q789" i="2"/>
  <c r="Y789" i="2"/>
  <c r="AI791" i="2"/>
  <c r="P792" i="2"/>
  <c r="AK793" i="2"/>
  <c r="G795" i="2"/>
  <c r="AJ796" i="2"/>
  <c r="Q797" i="2"/>
  <c r="Y797" i="2"/>
  <c r="AI799" i="2"/>
  <c r="P800" i="2"/>
  <c r="AK801" i="2"/>
  <c r="G803" i="2"/>
  <c r="AJ804" i="2"/>
  <c r="Q805" i="2"/>
  <c r="Y805" i="2"/>
  <c r="AI807" i="2"/>
  <c r="P808" i="2"/>
  <c r="AK809" i="2"/>
  <c r="G811" i="2"/>
  <c r="AJ812" i="2"/>
  <c r="Q813" i="2"/>
  <c r="Y813" i="2"/>
  <c r="AI815" i="2"/>
  <c r="P816" i="2"/>
  <c r="AK817" i="2"/>
  <c r="AJ820" i="2"/>
  <c r="Q821" i="2"/>
  <c r="Y821" i="2"/>
  <c r="AI823" i="2"/>
  <c r="P824" i="2"/>
  <c r="AK825" i="2"/>
  <c r="AJ828" i="2"/>
  <c r="Q829" i="2"/>
  <c r="Y829" i="2"/>
  <c r="AI831" i="2"/>
  <c r="P832" i="2"/>
  <c r="AK833" i="2"/>
  <c r="AJ836" i="2"/>
  <c r="Q837" i="2"/>
  <c r="Y837" i="2"/>
  <c r="AI839" i="2"/>
  <c r="P840" i="2"/>
  <c r="AK841" i="2"/>
  <c r="G843" i="2"/>
  <c r="AJ844" i="2"/>
  <c r="Q845" i="2"/>
  <c r="Y845" i="2"/>
  <c r="AK845" i="2"/>
  <c r="P849" i="2"/>
  <c r="AK849" i="2"/>
  <c r="AJ849" i="2"/>
  <c r="AI849" i="2"/>
  <c r="AM879" i="2"/>
  <c r="AM887" i="2"/>
  <c r="AJ711" i="2"/>
  <c r="Q712" i="2"/>
  <c r="Y712" i="2"/>
  <c r="AI714" i="2"/>
  <c r="AK716" i="2"/>
  <c r="AJ719" i="2"/>
  <c r="Q720" i="2"/>
  <c r="Y720" i="2"/>
  <c r="AI722" i="2"/>
  <c r="AK724" i="2"/>
  <c r="AJ727" i="2"/>
  <c r="Q728" i="2"/>
  <c r="Y728" i="2"/>
  <c r="P731" i="2"/>
  <c r="AK732" i="2"/>
  <c r="I736" i="2"/>
  <c r="Q736" i="2"/>
  <c r="Y736" i="2"/>
  <c r="P739" i="2"/>
  <c r="AK740" i="2"/>
  <c r="AJ743" i="2"/>
  <c r="Q744" i="2"/>
  <c r="Y744" i="2"/>
  <c r="AI746" i="2"/>
  <c r="P747" i="2"/>
  <c r="AK748" i="2"/>
  <c r="AJ751" i="2"/>
  <c r="Q752" i="2"/>
  <c r="Y752" i="2"/>
  <c r="AI754" i="2"/>
  <c r="P755" i="2"/>
  <c r="AK756" i="2"/>
  <c r="AJ759" i="2"/>
  <c r="Q760" i="2"/>
  <c r="Y760" i="2"/>
  <c r="AI762" i="2"/>
  <c r="P763" i="2"/>
  <c r="AK764" i="2"/>
  <c r="AJ767" i="2"/>
  <c r="Q768" i="2"/>
  <c r="Y768" i="2"/>
  <c r="AI770" i="2"/>
  <c r="P771" i="2"/>
  <c r="AK772" i="2"/>
  <c r="AJ775" i="2"/>
  <c r="Q776" i="2"/>
  <c r="Y776" i="2"/>
  <c r="AI778" i="2"/>
  <c r="P779" i="2"/>
  <c r="AK780" i="2"/>
  <c r="G782" i="2"/>
  <c r="I784" i="2"/>
  <c r="Q784" i="2"/>
  <c r="Y784" i="2"/>
  <c r="H787" i="2"/>
  <c r="P787" i="2"/>
  <c r="G790" i="2"/>
  <c r="I792" i="2"/>
  <c r="Q792" i="2"/>
  <c r="Y792" i="2"/>
  <c r="H795" i="2"/>
  <c r="P795" i="2"/>
  <c r="G798" i="2"/>
  <c r="I800" i="2"/>
  <c r="Q800" i="2"/>
  <c r="Y800" i="2"/>
  <c r="H803" i="2"/>
  <c r="P803" i="2"/>
  <c r="G806" i="2"/>
  <c r="I808" i="2"/>
  <c r="Q808" i="2"/>
  <c r="Y808" i="2"/>
  <c r="H811" i="2"/>
  <c r="P811" i="2"/>
  <c r="G814" i="2"/>
  <c r="I816" i="2"/>
  <c r="Q816" i="2"/>
  <c r="Y816" i="2"/>
  <c r="H819" i="2"/>
  <c r="P819" i="2"/>
  <c r="G822" i="2"/>
  <c r="I824" i="2"/>
  <c r="Q824" i="2"/>
  <c r="Y824" i="2"/>
  <c r="H827" i="2"/>
  <c r="P827" i="2"/>
  <c r="G830" i="2"/>
  <c r="I832" i="2"/>
  <c r="Q832" i="2"/>
  <c r="Y832" i="2"/>
  <c r="H835" i="2"/>
  <c r="P835" i="2"/>
  <c r="G838" i="2"/>
  <c r="Q840" i="2"/>
  <c r="Y840" i="2"/>
  <c r="Q731" i="2"/>
  <c r="Y731" i="2"/>
  <c r="Q739" i="2"/>
  <c r="Y739" i="2"/>
  <c r="Q747" i="2"/>
  <c r="Y747" i="2"/>
  <c r="Q755" i="2"/>
  <c r="Y755" i="2"/>
  <c r="Q763" i="2"/>
  <c r="Y763" i="2"/>
  <c r="Q771" i="2"/>
  <c r="Y771" i="2"/>
  <c r="Q779" i="2"/>
  <c r="Y779" i="2"/>
  <c r="Q787" i="2"/>
  <c r="Y787" i="2"/>
  <c r="Q795" i="2"/>
  <c r="Y795" i="2"/>
  <c r="Q803" i="2"/>
  <c r="Y803" i="2"/>
  <c r="Q811" i="2"/>
  <c r="Y811" i="2"/>
  <c r="Q819" i="2"/>
  <c r="Y819" i="2"/>
  <c r="Q827" i="2"/>
  <c r="Y827" i="2"/>
  <c r="Q835" i="2"/>
  <c r="Y835" i="2"/>
  <c r="AK839" i="2"/>
  <c r="Q843" i="2"/>
  <c r="Y843" i="2"/>
  <c r="Y846" i="2"/>
  <c r="Q846" i="2"/>
  <c r="P846" i="2"/>
  <c r="AJ846" i="2"/>
  <c r="AI846" i="2"/>
  <c r="H849" i="2"/>
  <c r="G860" i="2"/>
  <c r="Q710" i="2"/>
  <c r="Y710" i="2"/>
  <c r="AI712" i="2"/>
  <c r="P713" i="2"/>
  <c r="AK714" i="2"/>
  <c r="AJ717" i="2"/>
  <c r="Q718" i="2"/>
  <c r="Y718" i="2"/>
  <c r="AI720" i="2"/>
  <c r="P721" i="2"/>
  <c r="AK722" i="2"/>
  <c r="AJ725" i="2"/>
  <c r="Q726" i="2"/>
  <c r="Y726" i="2"/>
  <c r="AI728" i="2"/>
  <c r="P729" i="2"/>
  <c r="AK730" i="2"/>
  <c r="AJ733" i="2"/>
  <c r="Q734" i="2"/>
  <c r="Y734" i="2"/>
  <c r="AI736" i="2"/>
  <c r="P737" i="2"/>
  <c r="AJ741" i="2"/>
  <c r="Q742" i="2"/>
  <c r="AI744" i="2"/>
  <c r="P745" i="2"/>
  <c r="AK746" i="2"/>
  <c r="AJ749" i="2"/>
  <c r="Q750" i="2"/>
  <c r="Y750" i="2"/>
  <c r="AI752" i="2"/>
  <c r="P753" i="2"/>
  <c r="AK754" i="2"/>
  <c r="AJ757" i="2"/>
  <c r="Q758" i="2"/>
  <c r="Y758" i="2"/>
  <c r="AI760" i="2"/>
  <c r="P761" i="2"/>
  <c r="AK762" i="2"/>
  <c r="AJ765" i="2"/>
  <c r="Q766" i="2"/>
  <c r="Y766" i="2"/>
  <c r="AI768" i="2"/>
  <c r="P769" i="2"/>
  <c r="AK770" i="2"/>
  <c r="AJ773" i="2"/>
  <c r="Q774" i="2"/>
  <c r="Y774" i="2"/>
  <c r="AI776" i="2"/>
  <c r="P777" i="2"/>
  <c r="AK778" i="2"/>
  <c r="AJ781" i="2"/>
  <c r="Q782" i="2"/>
  <c r="Y782" i="2"/>
  <c r="AI784" i="2"/>
  <c r="P785" i="2"/>
  <c r="AK786" i="2"/>
  <c r="AM788" i="2"/>
  <c r="AJ789" i="2"/>
  <c r="Q790" i="2"/>
  <c r="Y790" i="2"/>
  <c r="AI792" i="2"/>
  <c r="P793" i="2"/>
  <c r="AK794" i="2"/>
  <c r="AM796" i="2"/>
  <c r="AJ797" i="2"/>
  <c r="Q798" i="2"/>
  <c r="Y798" i="2"/>
  <c r="AI800" i="2"/>
  <c r="P801" i="2"/>
  <c r="AK802" i="2"/>
  <c r="AJ805" i="2"/>
  <c r="Q806" i="2"/>
  <c r="Y806" i="2"/>
  <c r="AI808" i="2"/>
  <c r="P809" i="2"/>
  <c r="AK810" i="2"/>
  <c r="AJ813" i="2"/>
  <c r="Q814" i="2"/>
  <c r="Y814" i="2"/>
  <c r="AI816" i="2"/>
  <c r="P817" i="2"/>
  <c r="AK818" i="2"/>
  <c r="AM820" i="2"/>
  <c r="AJ821" i="2"/>
  <c r="Q822" i="2"/>
  <c r="Y822" i="2"/>
  <c r="AI824" i="2"/>
  <c r="P825" i="2"/>
  <c r="AK826" i="2"/>
  <c r="AJ829" i="2"/>
  <c r="Q830" i="2"/>
  <c r="Y830" i="2"/>
  <c r="AI832" i="2"/>
  <c r="P833" i="2"/>
  <c r="AK834" i="2"/>
  <c r="AJ837" i="2"/>
  <c r="Q838" i="2"/>
  <c r="Y838" i="2"/>
  <c r="AI840" i="2"/>
  <c r="P841" i="2"/>
  <c r="AK842" i="2"/>
  <c r="AM844" i="2"/>
  <c r="AM855" i="2"/>
  <c r="H865" i="2"/>
  <c r="AM876" i="2"/>
  <c r="AJ712" i="2"/>
  <c r="Q713" i="2"/>
  <c r="Y713" i="2"/>
  <c r="P716" i="2"/>
  <c r="AJ720" i="2"/>
  <c r="Q721" i="2"/>
  <c r="Y721" i="2"/>
  <c r="P724" i="2"/>
  <c r="AJ728" i="2"/>
  <c r="Q729" i="2"/>
  <c r="Y729" i="2"/>
  <c r="AI731" i="2"/>
  <c r="P732" i="2"/>
  <c r="AJ736" i="2"/>
  <c r="Q737" i="2"/>
  <c r="AI739" i="2"/>
  <c r="P740" i="2"/>
  <c r="Q745" i="2"/>
  <c r="AI747" i="2"/>
  <c r="P748" i="2"/>
  <c r="AM751" i="2"/>
  <c r="Q753" i="2"/>
  <c r="Y753" i="2"/>
  <c r="AI755" i="2"/>
  <c r="P756" i="2"/>
  <c r="Q761" i="2"/>
  <c r="Y761" i="2"/>
  <c r="AI763" i="2"/>
  <c r="P764" i="2"/>
  <c r="Q769" i="2"/>
  <c r="Y769" i="2"/>
  <c r="AI771" i="2"/>
  <c r="P772" i="2"/>
  <c r="Q777" i="2"/>
  <c r="Y777" i="2"/>
  <c r="AI779" i="2"/>
  <c r="P780" i="2"/>
  <c r="AJ784" i="2"/>
  <c r="Q785" i="2"/>
  <c r="Y785" i="2"/>
  <c r="AI787" i="2"/>
  <c r="P788" i="2"/>
  <c r="AM791" i="2"/>
  <c r="AJ792" i="2"/>
  <c r="Q793" i="2"/>
  <c r="Y793" i="2"/>
  <c r="AI795" i="2"/>
  <c r="P796" i="2"/>
  <c r="AJ800" i="2"/>
  <c r="Q801" i="2"/>
  <c r="Y801" i="2"/>
  <c r="AI803" i="2"/>
  <c r="P804" i="2"/>
  <c r="AM807" i="2"/>
  <c r="AJ808" i="2"/>
  <c r="Q809" i="2"/>
  <c r="Y809" i="2"/>
  <c r="AI811" i="2"/>
  <c r="P812" i="2"/>
  <c r="AJ816" i="2"/>
  <c r="Q817" i="2"/>
  <c r="Y817" i="2"/>
  <c r="AI819" i="2"/>
  <c r="P820" i="2"/>
  <c r="AJ824" i="2"/>
  <c r="Q825" i="2"/>
  <c r="Y825" i="2"/>
  <c r="AI827" i="2"/>
  <c r="P828" i="2"/>
  <c r="AJ832" i="2"/>
  <c r="Q833" i="2"/>
  <c r="Y833" i="2"/>
  <c r="AI835" i="2"/>
  <c r="P836" i="2"/>
  <c r="AJ840" i="2"/>
  <c r="Q841" i="2"/>
  <c r="Y841" i="2"/>
  <c r="AI843" i="2"/>
  <c r="P844" i="2"/>
  <c r="G846" i="2"/>
  <c r="I847" i="2"/>
  <c r="AM852" i="2"/>
  <c r="I854" i="2"/>
  <c r="AI710" i="2"/>
  <c r="P711" i="2"/>
  <c r="Q716" i="2"/>
  <c r="AI718" i="2"/>
  <c r="P719" i="2"/>
  <c r="Q724" i="2"/>
  <c r="AJ731" i="2"/>
  <c r="Q732" i="2"/>
  <c r="AJ739" i="2"/>
  <c r="Q740" i="2"/>
  <c r="P743" i="2"/>
  <c r="AJ747" i="2"/>
  <c r="Q748" i="2"/>
  <c r="AJ755" i="2"/>
  <c r="Q756" i="2"/>
  <c r="AJ763" i="2"/>
  <c r="Q764" i="2"/>
  <c r="AJ771" i="2"/>
  <c r="Q772" i="2"/>
  <c r="AJ779" i="2"/>
  <c r="Q780" i="2"/>
  <c r="AI782" i="2"/>
  <c r="P783" i="2"/>
  <c r="AJ787" i="2"/>
  <c r="Q788" i="2"/>
  <c r="AI790" i="2"/>
  <c r="P791" i="2"/>
  <c r="AJ795" i="2"/>
  <c r="Q796" i="2"/>
  <c r="AI798" i="2"/>
  <c r="P799" i="2"/>
  <c r="AJ803" i="2"/>
  <c r="Q804" i="2"/>
  <c r="AI806" i="2"/>
  <c r="P807" i="2"/>
  <c r="AJ811" i="2"/>
  <c r="Q812" i="2"/>
  <c r="AI814" i="2"/>
  <c r="P815" i="2"/>
  <c r="AJ819" i="2"/>
  <c r="Q820" i="2"/>
  <c r="AI822" i="2"/>
  <c r="P823" i="2"/>
  <c r="AJ827" i="2"/>
  <c r="Q828" i="2"/>
  <c r="AI830" i="2"/>
  <c r="P831" i="2"/>
  <c r="AJ835" i="2"/>
  <c r="Q836" i="2"/>
  <c r="AI838" i="2"/>
  <c r="P839" i="2"/>
  <c r="AJ843" i="2"/>
  <c r="Q844" i="2"/>
  <c r="G852" i="2"/>
  <c r="P857" i="2"/>
  <c r="AK857" i="2"/>
  <c r="AJ857" i="2"/>
  <c r="AI857" i="2"/>
  <c r="AM884" i="2"/>
  <c r="Q711" i="2"/>
  <c r="Q719" i="2"/>
  <c r="Q727" i="2"/>
  <c r="Q735" i="2"/>
  <c r="P738" i="2"/>
  <c r="Q743" i="2"/>
  <c r="Q751" i="2"/>
  <c r="Q759" i="2"/>
  <c r="Q767" i="2"/>
  <c r="Q775" i="2"/>
  <c r="Q783" i="2"/>
  <c r="Q791" i="2"/>
  <c r="Q799" i="2"/>
  <c r="Q807" i="2"/>
  <c r="Q815" i="2"/>
  <c r="Q823" i="2"/>
  <c r="Q831" i="2"/>
  <c r="Q839" i="2"/>
  <c r="I846" i="2"/>
  <c r="AK846" i="2"/>
  <c r="Q865" i="2"/>
  <c r="Y865" i="2"/>
  <c r="Q873" i="2"/>
  <c r="Y873" i="2"/>
  <c r="Q881" i="2"/>
  <c r="Y881" i="2"/>
  <c r="Q889" i="2"/>
  <c r="Y889" i="2"/>
  <c r="Q897" i="2"/>
  <c r="Y897" i="2"/>
  <c r="Q905" i="2"/>
  <c r="Y905" i="2"/>
  <c r="P847" i="2"/>
  <c r="AK848" i="2"/>
  <c r="AJ851" i="2"/>
  <c r="Q852" i="2"/>
  <c r="Y852" i="2"/>
  <c r="AI854" i="2"/>
  <c r="P855" i="2"/>
  <c r="AK856" i="2"/>
  <c r="G858" i="2"/>
  <c r="AJ859" i="2"/>
  <c r="I860" i="2"/>
  <c r="Q860" i="2"/>
  <c r="Y860" i="2"/>
  <c r="AI862" i="2"/>
  <c r="H863" i="2"/>
  <c r="AK864" i="2"/>
  <c r="I868" i="2"/>
  <c r="Q868" i="2"/>
  <c r="Y868" i="2"/>
  <c r="AK872" i="2"/>
  <c r="Q876" i="2"/>
  <c r="Y876" i="2"/>
  <c r="AK880" i="2"/>
  <c r="AJ883" i="2"/>
  <c r="Q884" i="2"/>
  <c r="Y884" i="2"/>
  <c r="AI886" i="2"/>
  <c r="P887" i="2"/>
  <c r="AK888" i="2"/>
  <c r="AJ891" i="2"/>
  <c r="Q892" i="2"/>
  <c r="Y892" i="2"/>
  <c r="AI894" i="2"/>
  <c r="P895" i="2"/>
  <c r="AK896" i="2"/>
  <c r="AJ899" i="2"/>
  <c r="Q900" i="2"/>
  <c r="Y900" i="2"/>
  <c r="AI902" i="2"/>
  <c r="P903" i="2"/>
  <c r="AK904" i="2"/>
  <c r="AJ907" i="2"/>
  <c r="Q908" i="2"/>
  <c r="Y908" i="2"/>
  <c r="AI910" i="2"/>
  <c r="Y912" i="2"/>
  <c r="G913" i="2"/>
  <c r="G914" i="2"/>
  <c r="AK919" i="2"/>
  <c r="AJ919" i="2"/>
  <c r="AI919" i="2"/>
  <c r="P919" i="2"/>
  <c r="Q847" i="2"/>
  <c r="Y847" i="2"/>
  <c r="P850" i="2"/>
  <c r="AK851" i="2"/>
  <c r="AJ854" i="2"/>
  <c r="Q855" i="2"/>
  <c r="Y855" i="2"/>
  <c r="P858" i="2"/>
  <c r="AK859" i="2"/>
  <c r="AJ862" i="2"/>
  <c r="Q863" i="2"/>
  <c r="Y863" i="2"/>
  <c r="AI865" i="2"/>
  <c r="P866" i="2"/>
  <c r="AK867" i="2"/>
  <c r="G869" i="2"/>
  <c r="AJ870" i="2"/>
  <c r="Q871" i="2"/>
  <c r="Y871" i="2"/>
  <c r="AI873" i="2"/>
  <c r="P874" i="2"/>
  <c r="AK875" i="2"/>
  <c r="AJ878" i="2"/>
  <c r="Q879" i="2"/>
  <c r="Y879" i="2"/>
  <c r="AI881" i="2"/>
  <c r="P882" i="2"/>
  <c r="AK883" i="2"/>
  <c r="AM885" i="2"/>
  <c r="AJ886" i="2"/>
  <c r="Q887" i="2"/>
  <c r="Y887" i="2"/>
  <c r="AI889" i="2"/>
  <c r="P890" i="2"/>
  <c r="AK891" i="2"/>
  <c r="G893" i="2"/>
  <c r="AM893" i="2"/>
  <c r="AJ894" i="2"/>
  <c r="Q895" i="2"/>
  <c r="Y895" i="2"/>
  <c r="AI897" i="2"/>
  <c r="P898" i="2"/>
  <c r="AK899" i="2"/>
  <c r="AM901" i="2"/>
  <c r="AJ902" i="2"/>
  <c r="Q903" i="2"/>
  <c r="Y903" i="2"/>
  <c r="AI905" i="2"/>
  <c r="P906" i="2"/>
  <c r="AK907" i="2"/>
  <c r="AJ910" i="2"/>
  <c r="Q911" i="2"/>
  <c r="Y911" i="2"/>
  <c r="Y920" i="2"/>
  <c r="AM940" i="2"/>
  <c r="AM975" i="2"/>
  <c r="Q850" i="2"/>
  <c r="Y850" i="2"/>
  <c r="Q858" i="2"/>
  <c r="Y858" i="2"/>
  <c r="AJ865" i="2"/>
  <c r="Q866" i="2"/>
  <c r="Y866" i="2"/>
  <c r="AJ873" i="2"/>
  <c r="Q874" i="2"/>
  <c r="Y874" i="2"/>
  <c r="AJ881" i="2"/>
  <c r="Q882" i="2"/>
  <c r="Y882" i="2"/>
  <c r="AJ889" i="2"/>
  <c r="Q890" i="2"/>
  <c r="Y890" i="2"/>
  <c r="AJ897" i="2"/>
  <c r="Q898" i="2"/>
  <c r="Y898" i="2"/>
  <c r="P901" i="2"/>
  <c r="AJ905" i="2"/>
  <c r="Q906" i="2"/>
  <c r="Y906" i="2"/>
  <c r="P909" i="2"/>
  <c r="G912" i="2"/>
  <c r="AM943" i="2"/>
  <c r="AM961" i="2"/>
  <c r="AI847" i="2"/>
  <c r="P848" i="2"/>
  <c r="AJ852" i="2"/>
  <c r="Q853" i="2"/>
  <c r="Y853" i="2"/>
  <c r="AI855" i="2"/>
  <c r="P856" i="2"/>
  <c r="AJ860" i="2"/>
  <c r="Q861" i="2"/>
  <c r="Y861" i="2"/>
  <c r="AI863" i="2"/>
  <c r="P864" i="2"/>
  <c r="AK865" i="2"/>
  <c r="AJ868" i="2"/>
  <c r="Q869" i="2"/>
  <c r="Y869" i="2"/>
  <c r="AI871" i="2"/>
  <c r="P872" i="2"/>
  <c r="AK873" i="2"/>
  <c r="AJ876" i="2"/>
  <c r="Q877" i="2"/>
  <c r="Y877" i="2"/>
  <c r="AI879" i="2"/>
  <c r="P880" i="2"/>
  <c r="AK881" i="2"/>
  <c r="AJ884" i="2"/>
  <c r="Q885" i="2"/>
  <c r="Y885" i="2"/>
  <c r="P888" i="2"/>
  <c r="AK889" i="2"/>
  <c r="Q893" i="2"/>
  <c r="Y893" i="2"/>
  <c r="P896" i="2"/>
  <c r="AK897" i="2"/>
  <c r="Q901" i="2"/>
  <c r="Y901" i="2"/>
  <c r="P904" i="2"/>
  <c r="AK905" i="2"/>
  <c r="Q909" i="2"/>
  <c r="Y909" i="2"/>
  <c r="AM921" i="2"/>
  <c r="AJ847" i="2"/>
  <c r="Q848" i="2"/>
  <c r="Y848" i="2"/>
  <c r="AI850" i="2"/>
  <c r="P851" i="2"/>
  <c r="AJ855" i="2"/>
  <c r="Q856" i="2"/>
  <c r="Y856" i="2"/>
  <c r="AI858" i="2"/>
  <c r="P859" i="2"/>
  <c r="AM862" i="2"/>
  <c r="AJ863" i="2"/>
  <c r="Q864" i="2"/>
  <c r="Y864" i="2"/>
  <c r="AI866" i="2"/>
  <c r="P867" i="2"/>
  <c r="AJ871" i="2"/>
  <c r="Q872" i="2"/>
  <c r="Y872" i="2"/>
  <c r="AI874" i="2"/>
  <c r="P875" i="2"/>
  <c r="AJ879" i="2"/>
  <c r="Q880" i="2"/>
  <c r="Y880" i="2"/>
  <c r="AI882" i="2"/>
  <c r="P883" i="2"/>
  <c r="AJ887" i="2"/>
  <c r="Q888" i="2"/>
  <c r="Y888" i="2"/>
  <c r="AI890" i="2"/>
  <c r="P891" i="2"/>
  <c r="AJ895" i="2"/>
  <c r="Q896" i="2"/>
  <c r="Y896" i="2"/>
  <c r="AI898" i="2"/>
  <c r="P899" i="2"/>
  <c r="AM902" i="2"/>
  <c r="AJ903" i="2"/>
  <c r="Q904" i="2"/>
  <c r="AI906" i="2"/>
  <c r="P907" i="2"/>
  <c r="AM910" i="2"/>
  <c r="I912" i="2"/>
  <c r="I916" i="2"/>
  <c r="G921" i="2"/>
  <c r="G922" i="2"/>
  <c r="I924" i="2"/>
  <c r="AJ850" i="2"/>
  <c r="Q851" i="2"/>
  <c r="AI853" i="2"/>
  <c r="P854" i="2"/>
  <c r="AJ858" i="2"/>
  <c r="Q859" i="2"/>
  <c r="AI861" i="2"/>
  <c r="P862" i="2"/>
  <c r="AJ866" i="2"/>
  <c r="Q867" i="2"/>
  <c r="AI869" i="2"/>
  <c r="P870" i="2"/>
  <c r="AJ874" i="2"/>
  <c r="Q875" i="2"/>
  <c r="AI877" i="2"/>
  <c r="P878" i="2"/>
  <c r="AJ882" i="2"/>
  <c r="Q883" i="2"/>
  <c r="AI885" i="2"/>
  <c r="P886" i="2"/>
  <c r="AJ890" i="2"/>
  <c r="Q891" i="2"/>
  <c r="AI893" i="2"/>
  <c r="P894" i="2"/>
  <c r="AJ898" i="2"/>
  <c r="Q899" i="2"/>
  <c r="AI901" i="2"/>
  <c r="P902" i="2"/>
  <c r="AJ906" i="2"/>
  <c r="Q907" i="2"/>
  <c r="AI909" i="2"/>
  <c r="P910" i="2"/>
  <c r="Q919" i="2"/>
  <c r="Q854" i="2"/>
  <c r="Q862" i="2"/>
  <c r="Q870" i="2"/>
  <c r="Q878" i="2"/>
  <c r="Q886" i="2"/>
  <c r="Q894" i="2"/>
  <c r="Q902" i="2"/>
  <c r="Q910" i="2"/>
  <c r="Q918" i="2"/>
  <c r="Y918" i="2"/>
  <c r="Q926" i="2"/>
  <c r="Y926" i="2"/>
  <c r="Q934" i="2"/>
  <c r="Y934" i="2"/>
  <c r="Q942" i="2"/>
  <c r="Y942" i="2"/>
  <c r="Q950" i="2"/>
  <c r="Y950" i="2"/>
  <c r="Q958" i="2"/>
  <c r="Y958" i="2"/>
  <c r="Q966" i="2"/>
  <c r="Y966" i="2"/>
  <c r="AK970" i="2"/>
  <c r="Q974" i="2"/>
  <c r="Y974" i="2"/>
  <c r="I977" i="2"/>
  <c r="H986" i="2"/>
  <c r="H987" i="2"/>
  <c r="AJ912" i="2"/>
  <c r="Q913" i="2"/>
  <c r="Y913" i="2"/>
  <c r="AI915" i="2"/>
  <c r="P916" i="2"/>
  <c r="AK917" i="2"/>
  <c r="AJ920" i="2"/>
  <c r="Q921" i="2"/>
  <c r="Y921" i="2"/>
  <c r="AI923" i="2"/>
  <c r="P924" i="2"/>
  <c r="AK925" i="2"/>
  <c r="AJ928" i="2"/>
  <c r="Q929" i="2"/>
  <c r="Y929" i="2"/>
  <c r="AI931" i="2"/>
  <c r="P932" i="2"/>
  <c r="AK933" i="2"/>
  <c r="AJ936" i="2"/>
  <c r="Q937" i="2"/>
  <c r="Y937" i="2"/>
  <c r="AI939" i="2"/>
  <c r="P940" i="2"/>
  <c r="AK941" i="2"/>
  <c r="G943" i="2"/>
  <c r="AJ944" i="2"/>
  <c r="Q945" i="2"/>
  <c r="Y945" i="2"/>
  <c r="AI947" i="2"/>
  <c r="P948" i="2"/>
  <c r="AK949" i="2"/>
  <c r="AJ952" i="2"/>
  <c r="Q953" i="2"/>
  <c r="Y953" i="2"/>
  <c r="AI955" i="2"/>
  <c r="P956" i="2"/>
  <c r="AK957" i="2"/>
  <c r="AJ960" i="2"/>
  <c r="Q961" i="2"/>
  <c r="Y961" i="2"/>
  <c r="AI963" i="2"/>
  <c r="P964" i="2"/>
  <c r="AK965" i="2"/>
  <c r="AJ968" i="2"/>
  <c r="Q969" i="2"/>
  <c r="Y969" i="2"/>
  <c r="AI971" i="2"/>
  <c r="P972" i="2"/>
  <c r="AK973" i="2"/>
  <c r="H976" i="2"/>
  <c r="I983" i="2"/>
  <c r="I984" i="2"/>
  <c r="AK912" i="2"/>
  <c r="AJ915" i="2"/>
  <c r="Q916" i="2"/>
  <c r="Y916" i="2"/>
  <c r="AI918" i="2"/>
  <c r="AK920" i="2"/>
  <c r="AJ923" i="2"/>
  <c r="Q924" i="2"/>
  <c r="Y924" i="2"/>
  <c r="AI926" i="2"/>
  <c r="P927" i="2"/>
  <c r="AK928" i="2"/>
  <c r="G930" i="2"/>
  <c r="AM930" i="2"/>
  <c r="AJ931" i="2"/>
  <c r="Q932" i="2"/>
  <c r="Y932" i="2"/>
  <c r="AI934" i="2"/>
  <c r="P935" i="2"/>
  <c r="AK936" i="2"/>
  <c r="AJ939" i="2"/>
  <c r="Q940" i="2"/>
  <c r="Y940" i="2"/>
  <c r="AI942" i="2"/>
  <c r="P943" i="2"/>
  <c r="AK944" i="2"/>
  <c r="G946" i="2"/>
  <c r="AJ947" i="2"/>
  <c r="Q948" i="2"/>
  <c r="Y948" i="2"/>
  <c r="AI950" i="2"/>
  <c r="P951" i="2"/>
  <c r="AK952" i="2"/>
  <c r="G954" i="2"/>
  <c r="AJ955" i="2"/>
  <c r="Q956" i="2"/>
  <c r="Y956" i="2"/>
  <c r="AI958" i="2"/>
  <c r="P959" i="2"/>
  <c r="AK960" i="2"/>
  <c r="AM962" i="2"/>
  <c r="AJ963" i="2"/>
  <c r="Q964" i="2"/>
  <c r="Y964" i="2"/>
  <c r="AI966" i="2"/>
  <c r="P967" i="2"/>
  <c r="AK968" i="2"/>
  <c r="AJ971" i="2"/>
  <c r="Q972" i="2"/>
  <c r="Y972" i="2"/>
  <c r="P975" i="2"/>
  <c r="AK977" i="2"/>
  <c r="AJ977" i="2"/>
  <c r="AI977" i="2"/>
  <c r="P977" i="2"/>
  <c r="Q927" i="2"/>
  <c r="Y927" i="2"/>
  <c r="Q935" i="2"/>
  <c r="Y935" i="2"/>
  <c r="Q943" i="2"/>
  <c r="Y943" i="2"/>
  <c r="Q951" i="2"/>
  <c r="Y951" i="2"/>
  <c r="Q959" i="2"/>
  <c r="Y959" i="2"/>
  <c r="Q967" i="2"/>
  <c r="Y967" i="2"/>
  <c r="Q975" i="2"/>
  <c r="Y975" i="2"/>
  <c r="G981" i="2"/>
  <c r="G982" i="2"/>
  <c r="AM1011" i="2"/>
  <c r="AM1035" i="2"/>
  <c r="AJ913" i="2"/>
  <c r="Q914" i="2"/>
  <c r="Y914" i="2"/>
  <c r="AI916" i="2"/>
  <c r="P917" i="2"/>
  <c r="AK918" i="2"/>
  <c r="AJ921" i="2"/>
  <c r="Q922" i="2"/>
  <c r="Y922" i="2"/>
  <c r="AI924" i="2"/>
  <c r="P925" i="2"/>
  <c r="AK926" i="2"/>
  <c r="AJ929" i="2"/>
  <c r="Q930" i="2"/>
  <c r="Y930" i="2"/>
  <c r="AI932" i="2"/>
  <c r="P933" i="2"/>
  <c r="AK934" i="2"/>
  <c r="AJ937" i="2"/>
  <c r="Q938" i="2"/>
  <c r="Y938" i="2"/>
  <c r="AI940" i="2"/>
  <c r="P941" i="2"/>
  <c r="AK942" i="2"/>
  <c r="AJ945" i="2"/>
  <c r="Q946" i="2"/>
  <c r="Y946" i="2"/>
  <c r="AI948" i="2"/>
  <c r="P949" i="2"/>
  <c r="AK950" i="2"/>
  <c r="Q954" i="2"/>
  <c r="Y954" i="2"/>
  <c r="P957" i="2"/>
  <c r="AK958" i="2"/>
  <c r="Q962" i="2"/>
  <c r="Y962" i="2"/>
  <c r="AI964" i="2"/>
  <c r="P965" i="2"/>
  <c r="AK966" i="2"/>
  <c r="Q970" i="2"/>
  <c r="Y970" i="2"/>
  <c r="AI972" i="2"/>
  <c r="G980" i="2"/>
  <c r="Q987" i="2"/>
  <c r="P912" i="2"/>
  <c r="AJ916" i="2"/>
  <c r="Q917" i="2"/>
  <c r="Y917" i="2"/>
  <c r="P920" i="2"/>
  <c r="AJ924" i="2"/>
  <c r="Q925" i="2"/>
  <c r="Y925" i="2"/>
  <c r="AI927" i="2"/>
  <c r="P928" i="2"/>
  <c r="AJ932" i="2"/>
  <c r="Q933" i="2"/>
  <c r="Y933" i="2"/>
  <c r="AI935" i="2"/>
  <c r="P936" i="2"/>
  <c r="AJ940" i="2"/>
  <c r="Q941" i="2"/>
  <c r="Y941" i="2"/>
  <c r="AI943" i="2"/>
  <c r="P944" i="2"/>
  <c r="AM947" i="2"/>
  <c r="AJ948" i="2"/>
  <c r="Q949" i="2"/>
  <c r="Y949" i="2"/>
  <c r="AI951" i="2"/>
  <c r="P952" i="2"/>
  <c r="AM955" i="2"/>
  <c r="AJ956" i="2"/>
  <c r="Q957" i="2"/>
  <c r="Y957" i="2"/>
  <c r="AI959" i="2"/>
  <c r="P960" i="2"/>
  <c r="AM963" i="2"/>
  <c r="AJ964" i="2"/>
  <c r="Q965" i="2"/>
  <c r="AI967" i="2"/>
  <c r="P968" i="2"/>
  <c r="AM971" i="2"/>
  <c r="AJ972" i="2"/>
  <c r="Q973" i="2"/>
  <c r="AI975" i="2"/>
  <c r="Y978" i="2"/>
  <c r="AK979" i="2"/>
  <c r="AJ979" i="2"/>
  <c r="P979" i="2"/>
  <c r="Y979" i="2"/>
  <c r="AM981" i="2"/>
  <c r="AM985" i="2"/>
  <c r="G989" i="2"/>
  <c r="G990" i="2"/>
  <c r="AM1006" i="2"/>
  <c r="AM1014" i="2"/>
  <c r="AM1030" i="2"/>
  <c r="Q912" i="2"/>
  <c r="AI914" i="2"/>
  <c r="P915" i="2"/>
  <c r="Q920" i="2"/>
  <c r="AI922" i="2"/>
  <c r="P923" i="2"/>
  <c r="AJ927" i="2"/>
  <c r="Q928" i="2"/>
  <c r="AI930" i="2"/>
  <c r="P931" i="2"/>
  <c r="AJ935" i="2"/>
  <c r="Q936" i="2"/>
  <c r="AI938" i="2"/>
  <c r="P939" i="2"/>
  <c r="AJ943" i="2"/>
  <c r="Q944" i="2"/>
  <c r="AI946" i="2"/>
  <c r="P947" i="2"/>
  <c r="AJ951" i="2"/>
  <c r="Q952" i="2"/>
  <c r="AI954" i="2"/>
  <c r="P955" i="2"/>
  <c r="AJ959" i="2"/>
  <c r="Q960" i="2"/>
  <c r="AI962" i="2"/>
  <c r="P963" i="2"/>
  <c r="AJ967" i="2"/>
  <c r="Q968" i="2"/>
  <c r="AI970" i="2"/>
  <c r="P971" i="2"/>
  <c r="AJ975" i="2"/>
  <c r="P976" i="2"/>
  <c r="AK976" i="2"/>
  <c r="AI976" i="2"/>
  <c r="Y977" i="2"/>
  <c r="G979" i="2"/>
  <c r="Q915" i="2"/>
  <c r="Q923" i="2"/>
  <c r="Q931" i="2"/>
  <c r="Q939" i="2"/>
  <c r="Q947" i="2"/>
  <c r="Q955" i="2"/>
  <c r="Q963" i="2"/>
  <c r="Q971" i="2"/>
  <c r="P974" i="2"/>
  <c r="AJ976" i="2"/>
  <c r="H978" i="2"/>
  <c r="H979" i="2"/>
  <c r="AK987" i="2"/>
  <c r="AJ987" i="2"/>
  <c r="AI987" i="2"/>
  <c r="P987" i="2"/>
  <c r="Q984" i="2"/>
  <c r="Y984" i="2"/>
  <c r="I992" i="2"/>
  <c r="Q992" i="2"/>
  <c r="Y992" i="2"/>
  <c r="H995" i="2"/>
  <c r="P995" i="2"/>
  <c r="G998" i="2"/>
  <c r="I1000" i="2"/>
  <c r="Q1000" i="2"/>
  <c r="Y1000" i="2"/>
  <c r="H1003" i="2"/>
  <c r="P1003" i="2"/>
  <c r="G1006" i="2"/>
  <c r="I1008" i="2"/>
  <c r="Q1008" i="2"/>
  <c r="Y1008" i="2"/>
  <c r="H1011" i="2"/>
  <c r="P1011" i="2"/>
  <c r="G1014" i="2"/>
  <c r="I1016" i="2"/>
  <c r="Q1016" i="2"/>
  <c r="Y1016" i="2"/>
  <c r="H1019" i="2"/>
  <c r="P1019" i="2"/>
  <c r="G1022" i="2"/>
  <c r="I1024" i="2"/>
  <c r="Q1024" i="2"/>
  <c r="Y1024" i="2"/>
  <c r="H1027" i="2"/>
  <c r="P1027" i="2"/>
  <c r="G1030" i="2"/>
  <c r="I1032" i="2"/>
  <c r="Q1032" i="2"/>
  <c r="Y1032" i="2"/>
  <c r="H1035" i="2"/>
  <c r="P1035" i="2"/>
  <c r="AM1068" i="2"/>
  <c r="G1074" i="2"/>
  <c r="G1075" i="2"/>
  <c r="AM1075" i="2"/>
  <c r="H1080" i="2"/>
  <c r="AK1088" i="2"/>
  <c r="P1087" i="2"/>
  <c r="AJ1088" i="2"/>
  <c r="AI1088" i="2"/>
  <c r="P1088" i="2"/>
  <c r="Q995" i="2"/>
  <c r="Y995" i="2"/>
  <c r="Q1003" i="2"/>
  <c r="Y1003" i="2"/>
  <c r="Q1011" i="2"/>
  <c r="Y1011" i="2"/>
  <c r="Q1019" i="2"/>
  <c r="Y1019" i="2"/>
  <c r="Q1027" i="2"/>
  <c r="Y1027" i="2"/>
  <c r="Q1035" i="2"/>
  <c r="Y1035" i="2"/>
  <c r="G1082" i="2"/>
  <c r="G1083" i="2"/>
  <c r="I1146" i="2"/>
  <c r="I1147" i="2"/>
  <c r="AM1289" i="2"/>
  <c r="AK978" i="2"/>
  <c r="AM980" i="2"/>
  <c r="AJ981" i="2"/>
  <c r="Q982" i="2"/>
  <c r="Y982" i="2"/>
  <c r="AI984" i="2"/>
  <c r="P985" i="2"/>
  <c r="AK986" i="2"/>
  <c r="G988" i="2"/>
  <c r="AJ989" i="2"/>
  <c r="Q990" i="2"/>
  <c r="Y990" i="2"/>
  <c r="AI992" i="2"/>
  <c r="P993" i="2"/>
  <c r="AK994" i="2"/>
  <c r="AJ997" i="2"/>
  <c r="Q998" i="2"/>
  <c r="Y998" i="2"/>
  <c r="AI1000" i="2"/>
  <c r="P1001" i="2"/>
  <c r="AK1002" i="2"/>
  <c r="G1004" i="2"/>
  <c r="AM1004" i="2"/>
  <c r="AJ1005" i="2"/>
  <c r="Q1006" i="2"/>
  <c r="Y1006" i="2"/>
  <c r="AI1008" i="2"/>
  <c r="P1009" i="2"/>
  <c r="AK1010" i="2"/>
  <c r="AJ1013" i="2"/>
  <c r="Q1014" i="2"/>
  <c r="Y1014" i="2"/>
  <c r="AI1016" i="2"/>
  <c r="P1017" i="2"/>
  <c r="AK1018" i="2"/>
  <c r="AM1020" i="2"/>
  <c r="AJ1021" i="2"/>
  <c r="Q1022" i="2"/>
  <c r="Y1022" i="2"/>
  <c r="AI1024" i="2"/>
  <c r="P1025" i="2"/>
  <c r="AK1026" i="2"/>
  <c r="AM1028" i="2"/>
  <c r="AJ1029" i="2"/>
  <c r="Q1030" i="2"/>
  <c r="Y1030" i="2"/>
  <c r="AI1032" i="2"/>
  <c r="H1033" i="2"/>
  <c r="P1033" i="2"/>
  <c r="AK1034" i="2"/>
  <c r="G1036" i="2"/>
  <c r="Y1036" i="2"/>
  <c r="I1045" i="2"/>
  <c r="AK1048" i="2"/>
  <c r="P1047" i="2"/>
  <c r="AJ1048" i="2"/>
  <c r="AI1048" i="2"/>
  <c r="P1048" i="2"/>
  <c r="AM1054" i="2"/>
  <c r="H1088" i="2"/>
  <c r="I1092" i="2"/>
  <c r="I1093" i="2"/>
  <c r="H1141" i="2"/>
  <c r="H1142" i="2"/>
  <c r="Q985" i="2"/>
  <c r="Y985" i="2"/>
  <c r="Q993" i="2"/>
  <c r="Y993" i="2"/>
  <c r="AI995" i="2"/>
  <c r="AM999" i="2"/>
  <c r="Q1001" i="2"/>
  <c r="Y1001" i="2"/>
  <c r="AI1003" i="2"/>
  <c r="Q1009" i="2"/>
  <c r="Y1009" i="2"/>
  <c r="AI1011" i="2"/>
  <c r="Q1017" i="2"/>
  <c r="Y1017" i="2"/>
  <c r="AI1019" i="2"/>
  <c r="Q1025" i="2"/>
  <c r="Y1025" i="2"/>
  <c r="AI1027" i="2"/>
  <c r="AJ1032" i="2"/>
  <c r="Q1033" i="2"/>
  <c r="Y1033" i="2"/>
  <c r="AI1035" i="2"/>
  <c r="AK1056" i="2"/>
  <c r="P1055" i="2"/>
  <c r="AJ1056" i="2"/>
  <c r="AI1056" i="2"/>
  <c r="P1056" i="2"/>
  <c r="G1090" i="2"/>
  <c r="G1091" i="2"/>
  <c r="Q980" i="2"/>
  <c r="Y980" i="2"/>
  <c r="AI982" i="2"/>
  <c r="P983" i="2"/>
  <c r="AK984" i="2"/>
  <c r="Q988" i="2"/>
  <c r="Y988" i="2"/>
  <c r="AI990" i="2"/>
  <c r="P991" i="2"/>
  <c r="AK992" i="2"/>
  <c r="AJ995" i="2"/>
  <c r="Q996" i="2"/>
  <c r="Y996" i="2"/>
  <c r="AI998" i="2"/>
  <c r="P999" i="2"/>
  <c r="AK1000" i="2"/>
  <c r="AJ1003" i="2"/>
  <c r="Q1004" i="2"/>
  <c r="Y1004" i="2"/>
  <c r="AI1006" i="2"/>
  <c r="P1007" i="2"/>
  <c r="AK1008" i="2"/>
  <c r="AJ1011" i="2"/>
  <c r="Q1012" i="2"/>
  <c r="Y1012" i="2"/>
  <c r="AI1014" i="2"/>
  <c r="P1015" i="2"/>
  <c r="AK1016" i="2"/>
  <c r="AJ1019" i="2"/>
  <c r="Q1020" i="2"/>
  <c r="Y1020" i="2"/>
  <c r="AI1022" i="2"/>
  <c r="P1023" i="2"/>
  <c r="AK1024" i="2"/>
  <c r="AJ1027" i="2"/>
  <c r="Q1028" i="2"/>
  <c r="Y1028" i="2"/>
  <c r="AI1030" i="2"/>
  <c r="P1031" i="2"/>
  <c r="AK1032" i="2"/>
  <c r="AJ1035" i="2"/>
  <c r="AI1036" i="2"/>
  <c r="P1036" i="2"/>
  <c r="AJ1036" i="2"/>
  <c r="AJ1040" i="2"/>
  <c r="AI1040" i="2"/>
  <c r="P1040" i="2"/>
  <c r="Y1040" i="2"/>
  <c r="H1048" i="2"/>
  <c r="I1061" i="2"/>
  <c r="AK1064" i="2"/>
  <c r="P1063" i="2"/>
  <c r="AJ1064" i="2"/>
  <c r="AI1064" i="2"/>
  <c r="P1064" i="2"/>
  <c r="P978" i="2"/>
  <c r="AJ982" i="2"/>
  <c r="Q983" i="2"/>
  <c r="Y983" i="2"/>
  <c r="AI985" i="2"/>
  <c r="P986" i="2"/>
  <c r="AJ990" i="2"/>
  <c r="Q991" i="2"/>
  <c r="Y991" i="2"/>
  <c r="AI993" i="2"/>
  <c r="P994" i="2"/>
  <c r="AJ998" i="2"/>
  <c r="Q999" i="2"/>
  <c r="Y999" i="2"/>
  <c r="AI1001" i="2"/>
  <c r="P1002" i="2"/>
  <c r="AJ1006" i="2"/>
  <c r="Q1007" i="2"/>
  <c r="Y1007" i="2"/>
  <c r="AI1009" i="2"/>
  <c r="P1010" i="2"/>
  <c r="AJ1014" i="2"/>
  <c r="Q1015" i="2"/>
  <c r="Y1015" i="2"/>
  <c r="AI1017" i="2"/>
  <c r="P1018" i="2"/>
  <c r="AJ1022" i="2"/>
  <c r="Q1023" i="2"/>
  <c r="Y1023" i="2"/>
  <c r="AI1025" i="2"/>
  <c r="P1026" i="2"/>
  <c r="AM1029" i="2"/>
  <c r="AJ1030" i="2"/>
  <c r="Q1031" i="2"/>
  <c r="AI1033" i="2"/>
  <c r="P1034" i="2"/>
  <c r="I1037" i="2"/>
  <c r="AM1038" i="2"/>
  <c r="P1039" i="2"/>
  <c r="I1041" i="2"/>
  <c r="G1043" i="2"/>
  <c r="H1056" i="2"/>
  <c r="I1069" i="2"/>
  <c r="AK1072" i="2"/>
  <c r="P1071" i="2"/>
  <c r="AJ1072" i="2"/>
  <c r="AI1072" i="2"/>
  <c r="P1072" i="2"/>
  <c r="Q1088" i="2"/>
  <c r="Q978" i="2"/>
  <c r="AI980" i="2"/>
  <c r="P981" i="2"/>
  <c r="AJ985" i="2"/>
  <c r="Q986" i="2"/>
  <c r="AI988" i="2"/>
  <c r="P989" i="2"/>
  <c r="AJ993" i="2"/>
  <c r="Q994" i="2"/>
  <c r="AI996" i="2"/>
  <c r="P997" i="2"/>
  <c r="AJ1001" i="2"/>
  <c r="Q1002" i="2"/>
  <c r="AI1004" i="2"/>
  <c r="P1005" i="2"/>
  <c r="AJ1009" i="2"/>
  <c r="Q1010" i="2"/>
  <c r="AI1012" i="2"/>
  <c r="P1013" i="2"/>
  <c r="AJ1017" i="2"/>
  <c r="Q1018" i="2"/>
  <c r="AI1020" i="2"/>
  <c r="P1021" i="2"/>
  <c r="AJ1025" i="2"/>
  <c r="Q1026" i="2"/>
  <c r="AI1028" i="2"/>
  <c r="P1029" i="2"/>
  <c r="AJ1033" i="2"/>
  <c r="Q1034" i="2"/>
  <c r="AK1036" i="2"/>
  <c r="H1040" i="2"/>
  <c r="AM1052" i="2"/>
  <c r="H1064" i="2"/>
  <c r="AK1080" i="2"/>
  <c r="P1079" i="2"/>
  <c r="AJ1080" i="2"/>
  <c r="AI1080" i="2"/>
  <c r="P1080" i="2"/>
  <c r="I1084" i="2"/>
  <c r="I1085" i="2"/>
  <c r="Y1088" i="2"/>
  <c r="Q981" i="2"/>
  <c r="Q989" i="2"/>
  <c r="Q997" i="2"/>
  <c r="Q1005" i="2"/>
  <c r="Q1013" i="2"/>
  <c r="Q1021" i="2"/>
  <c r="Q1029" i="2"/>
  <c r="H1036" i="2"/>
  <c r="Q1036" i="2"/>
  <c r="AK1040" i="2"/>
  <c r="Q1048" i="2"/>
  <c r="G1059" i="2"/>
  <c r="H1072" i="2"/>
  <c r="I1107" i="2"/>
  <c r="AK1142" i="2"/>
  <c r="AJ1142" i="2"/>
  <c r="AI1142" i="2"/>
  <c r="P1142" i="2"/>
  <c r="Y1142" i="2"/>
  <c r="Q1142" i="2"/>
  <c r="Q1037" i="2"/>
  <c r="Y1037" i="2"/>
  <c r="AI1039" i="2"/>
  <c r="AK1041" i="2"/>
  <c r="AJ1044" i="2"/>
  <c r="Q1045" i="2"/>
  <c r="Y1045" i="2"/>
  <c r="AI1047" i="2"/>
  <c r="AK1049" i="2"/>
  <c r="G1051" i="2"/>
  <c r="AJ1052" i="2"/>
  <c r="Q1053" i="2"/>
  <c r="Y1053" i="2"/>
  <c r="AI1055" i="2"/>
  <c r="AK1057" i="2"/>
  <c r="AJ1060" i="2"/>
  <c r="Q1061" i="2"/>
  <c r="Y1061" i="2"/>
  <c r="AI1063" i="2"/>
  <c r="AK1065" i="2"/>
  <c r="AJ1068" i="2"/>
  <c r="Q1069" i="2"/>
  <c r="Y1069" i="2"/>
  <c r="AI1071" i="2"/>
  <c r="AK1073" i="2"/>
  <c r="AJ1076" i="2"/>
  <c r="Q1077" i="2"/>
  <c r="Y1077" i="2"/>
  <c r="AI1079" i="2"/>
  <c r="AK1081" i="2"/>
  <c r="AJ1084" i="2"/>
  <c r="Q1085" i="2"/>
  <c r="Y1085" i="2"/>
  <c r="AI1087" i="2"/>
  <c r="AK1089" i="2"/>
  <c r="H1093" i="2"/>
  <c r="AI1094" i="2"/>
  <c r="I1096" i="2"/>
  <c r="I1099" i="2"/>
  <c r="AK1110" i="2"/>
  <c r="AJ1110" i="2"/>
  <c r="AI1110" i="2"/>
  <c r="AM1114" i="2"/>
  <c r="H1117" i="2"/>
  <c r="H1118" i="2"/>
  <c r="AK1118" i="2"/>
  <c r="AJ1118" i="2"/>
  <c r="AI1118" i="2"/>
  <c r="P1118" i="2"/>
  <c r="I1122" i="2"/>
  <c r="I1123" i="2"/>
  <c r="G1144" i="2"/>
  <c r="G1145" i="2"/>
  <c r="G1210" i="2"/>
  <c r="G1211" i="2"/>
  <c r="AI1037" i="2"/>
  <c r="P1038" i="2"/>
  <c r="AK1039" i="2"/>
  <c r="AJ1042" i="2"/>
  <c r="Q1043" i="2"/>
  <c r="Y1043" i="2"/>
  <c r="AI1045" i="2"/>
  <c r="P1046" i="2"/>
  <c r="AK1047" i="2"/>
  <c r="AJ1050" i="2"/>
  <c r="Q1051" i="2"/>
  <c r="Y1051" i="2"/>
  <c r="AI1053" i="2"/>
  <c r="P1054" i="2"/>
  <c r="AK1055" i="2"/>
  <c r="AJ1058" i="2"/>
  <c r="Q1059" i="2"/>
  <c r="Y1059" i="2"/>
  <c r="AI1061" i="2"/>
  <c r="P1062" i="2"/>
  <c r="AK1063" i="2"/>
  <c r="G1065" i="2"/>
  <c r="AJ1066" i="2"/>
  <c r="Q1067" i="2"/>
  <c r="Y1067" i="2"/>
  <c r="AI1069" i="2"/>
  <c r="P1070" i="2"/>
  <c r="AK1071" i="2"/>
  <c r="G1073" i="2"/>
  <c r="AJ1074" i="2"/>
  <c r="Q1075" i="2"/>
  <c r="Y1075" i="2"/>
  <c r="AI1077" i="2"/>
  <c r="P1078" i="2"/>
  <c r="AK1079" i="2"/>
  <c r="G1081" i="2"/>
  <c r="AJ1082" i="2"/>
  <c r="Q1083" i="2"/>
  <c r="Y1083" i="2"/>
  <c r="AI1085" i="2"/>
  <c r="H1086" i="2"/>
  <c r="AK1087" i="2"/>
  <c r="AJ1090" i="2"/>
  <c r="Q1091" i="2"/>
  <c r="H1094" i="2"/>
  <c r="P1099" i="2"/>
  <c r="AK1099" i="2"/>
  <c r="AJ1099" i="2"/>
  <c r="AI1099" i="2"/>
  <c r="Q1099" i="2"/>
  <c r="I1112" i="2"/>
  <c r="I1114" i="2"/>
  <c r="I1115" i="2"/>
  <c r="G1136" i="2"/>
  <c r="G1137" i="2"/>
  <c r="AK1176" i="2"/>
  <c r="AJ1176" i="2"/>
  <c r="AI1176" i="2"/>
  <c r="P1176" i="2"/>
  <c r="Y1176" i="2"/>
  <c r="Q1176" i="2"/>
  <c r="AJ1037" i="2"/>
  <c r="Q1038" i="2"/>
  <c r="Y1038" i="2"/>
  <c r="P1041" i="2"/>
  <c r="AK1042" i="2"/>
  <c r="G1044" i="2"/>
  <c r="AJ1045" i="2"/>
  <c r="Q1046" i="2"/>
  <c r="Y1046" i="2"/>
  <c r="P1049" i="2"/>
  <c r="AK1050" i="2"/>
  <c r="AJ1053" i="2"/>
  <c r="Q1054" i="2"/>
  <c r="Y1054" i="2"/>
  <c r="P1057" i="2"/>
  <c r="AK1058" i="2"/>
  <c r="G1060" i="2"/>
  <c r="AJ1061" i="2"/>
  <c r="Q1062" i="2"/>
  <c r="Y1062" i="2"/>
  <c r="P1065" i="2"/>
  <c r="AK1066" i="2"/>
  <c r="AJ1069" i="2"/>
  <c r="Q1070" i="2"/>
  <c r="Y1070" i="2"/>
  <c r="P1073" i="2"/>
  <c r="AK1074" i="2"/>
  <c r="AJ1077" i="2"/>
  <c r="Q1078" i="2"/>
  <c r="Y1078" i="2"/>
  <c r="P1081" i="2"/>
  <c r="AK1082" i="2"/>
  <c r="AJ1085" i="2"/>
  <c r="Q1086" i="2"/>
  <c r="Y1086" i="2"/>
  <c r="H1089" i="2"/>
  <c r="P1089" i="2"/>
  <c r="AK1090" i="2"/>
  <c r="H1102" i="2"/>
  <c r="AM1103" i="2"/>
  <c r="G1105" i="2"/>
  <c r="P1107" i="2"/>
  <c r="AK1107" i="2"/>
  <c r="AJ1107" i="2"/>
  <c r="AI1107" i="2"/>
  <c r="Q1107" i="2"/>
  <c r="H1133" i="2"/>
  <c r="H1134" i="2"/>
  <c r="AK1134" i="2"/>
  <c r="AJ1134" i="2"/>
  <c r="AI1134" i="2"/>
  <c r="P1134" i="2"/>
  <c r="I1138" i="2"/>
  <c r="I1139" i="2"/>
  <c r="AK1037" i="2"/>
  <c r="Q1041" i="2"/>
  <c r="Y1041" i="2"/>
  <c r="AI1043" i="2"/>
  <c r="P1044" i="2"/>
  <c r="AK1045" i="2"/>
  <c r="Q1049" i="2"/>
  <c r="Y1049" i="2"/>
  <c r="AI1051" i="2"/>
  <c r="P1052" i="2"/>
  <c r="AK1053" i="2"/>
  <c r="Q1057" i="2"/>
  <c r="Y1057" i="2"/>
  <c r="AI1059" i="2"/>
  <c r="P1060" i="2"/>
  <c r="AK1061" i="2"/>
  <c r="Q1065" i="2"/>
  <c r="Y1065" i="2"/>
  <c r="AI1067" i="2"/>
  <c r="P1068" i="2"/>
  <c r="AK1069" i="2"/>
  <c r="Q1073" i="2"/>
  <c r="Y1073" i="2"/>
  <c r="AI1075" i="2"/>
  <c r="P1076" i="2"/>
  <c r="AK1077" i="2"/>
  <c r="Q1081" i="2"/>
  <c r="Y1081" i="2"/>
  <c r="AI1083" i="2"/>
  <c r="P1084" i="2"/>
  <c r="AK1085" i="2"/>
  <c r="Q1089" i="2"/>
  <c r="Y1089" i="2"/>
  <c r="H1110" i="2"/>
  <c r="G1113" i="2"/>
  <c r="AM1148" i="2"/>
  <c r="Q1044" i="2"/>
  <c r="Y1044" i="2"/>
  <c r="Q1052" i="2"/>
  <c r="Y1052" i="2"/>
  <c r="Q1060" i="2"/>
  <c r="Y1060" i="2"/>
  <c r="Q1068" i="2"/>
  <c r="Y1068" i="2"/>
  <c r="Q1076" i="2"/>
  <c r="Y1076" i="2"/>
  <c r="Q1084" i="2"/>
  <c r="Y1084" i="2"/>
  <c r="AK1092" i="2"/>
  <c r="AI1092" i="2"/>
  <c r="P1092" i="2"/>
  <c r="Y1092" i="2"/>
  <c r="AK1094" i="2"/>
  <c r="AJ1094" i="2"/>
  <c r="G1128" i="2"/>
  <c r="G1129" i="2"/>
  <c r="I1130" i="2"/>
  <c r="I1131" i="2"/>
  <c r="AJ1038" i="2"/>
  <c r="Q1039" i="2"/>
  <c r="AI1041" i="2"/>
  <c r="P1042" i="2"/>
  <c r="AJ1046" i="2"/>
  <c r="Q1047" i="2"/>
  <c r="AI1049" i="2"/>
  <c r="P1050" i="2"/>
  <c r="AJ1054" i="2"/>
  <c r="Q1055" i="2"/>
  <c r="AI1057" i="2"/>
  <c r="P1058" i="2"/>
  <c r="AJ1062" i="2"/>
  <c r="Q1063" i="2"/>
  <c r="AI1065" i="2"/>
  <c r="P1066" i="2"/>
  <c r="AJ1070" i="2"/>
  <c r="Q1071" i="2"/>
  <c r="AI1073" i="2"/>
  <c r="P1074" i="2"/>
  <c r="AJ1078" i="2"/>
  <c r="Q1079" i="2"/>
  <c r="AI1081" i="2"/>
  <c r="P1082" i="2"/>
  <c r="AJ1086" i="2"/>
  <c r="Q1087" i="2"/>
  <c r="AI1089" i="2"/>
  <c r="AK1091" i="2"/>
  <c r="P1093" i="2"/>
  <c r="AK1093" i="2"/>
  <c r="P1094" i="2"/>
  <c r="G1095" i="2"/>
  <c r="G1096" i="2"/>
  <c r="H1107" i="2"/>
  <c r="P1110" i="2"/>
  <c r="Y1118" i="2"/>
  <c r="H1125" i="2"/>
  <c r="H1126" i="2"/>
  <c r="AK1126" i="2"/>
  <c r="AJ1126" i="2"/>
  <c r="AI1126" i="2"/>
  <c r="P1126" i="2"/>
  <c r="Q1042" i="2"/>
  <c r="Q1050" i="2"/>
  <c r="Q1058" i="2"/>
  <c r="Q1066" i="2"/>
  <c r="Q1074" i="2"/>
  <c r="Q1082" i="2"/>
  <c r="Q1090" i="2"/>
  <c r="G1093" i="2"/>
  <c r="Q1093" i="2"/>
  <c r="Q1094" i="2"/>
  <c r="AK1102" i="2"/>
  <c r="AJ1102" i="2"/>
  <c r="AI1102" i="2"/>
  <c r="Q1110" i="2"/>
  <c r="G1120" i="2"/>
  <c r="G1121" i="2"/>
  <c r="AM1146" i="2"/>
  <c r="H1149" i="2"/>
  <c r="H1150" i="2"/>
  <c r="AK1150" i="2"/>
  <c r="AI1150" i="2"/>
  <c r="P1150" i="2"/>
  <c r="Y1150" i="2"/>
  <c r="Q1150" i="2"/>
  <c r="Q1115" i="2"/>
  <c r="Y1115" i="2"/>
  <c r="Q1123" i="2"/>
  <c r="Y1123" i="2"/>
  <c r="Q1131" i="2"/>
  <c r="Y1131" i="2"/>
  <c r="Q1139" i="2"/>
  <c r="Y1139" i="2"/>
  <c r="Q1147" i="2"/>
  <c r="Y1147" i="2"/>
  <c r="AK1160" i="2"/>
  <c r="AJ1160" i="2"/>
  <c r="AI1160" i="2"/>
  <c r="P1160" i="2"/>
  <c r="G1178" i="2"/>
  <c r="G1179" i="2"/>
  <c r="I1180" i="2"/>
  <c r="I1181" i="2"/>
  <c r="H1183" i="2"/>
  <c r="H1184" i="2"/>
  <c r="I1204" i="2"/>
  <c r="I1205" i="2"/>
  <c r="AJ1096" i="2"/>
  <c r="Q1097" i="2"/>
  <c r="Y1097" i="2"/>
  <c r="P1100" i="2"/>
  <c r="AK1101" i="2"/>
  <c r="AJ1104" i="2"/>
  <c r="Q1105" i="2"/>
  <c r="Y1105" i="2"/>
  <c r="P1108" i="2"/>
  <c r="AK1109" i="2"/>
  <c r="AJ1112" i="2"/>
  <c r="Q1113" i="2"/>
  <c r="Y1113" i="2"/>
  <c r="AI1115" i="2"/>
  <c r="P1116" i="2"/>
  <c r="AK1117" i="2"/>
  <c r="AJ1120" i="2"/>
  <c r="Q1121" i="2"/>
  <c r="Y1121" i="2"/>
  <c r="AI1123" i="2"/>
  <c r="P1124" i="2"/>
  <c r="AK1125" i="2"/>
  <c r="AM1127" i="2"/>
  <c r="AJ1128" i="2"/>
  <c r="Q1129" i="2"/>
  <c r="Y1129" i="2"/>
  <c r="AI1131" i="2"/>
  <c r="P1132" i="2"/>
  <c r="AK1133" i="2"/>
  <c r="AJ1136" i="2"/>
  <c r="Q1137" i="2"/>
  <c r="Y1137" i="2"/>
  <c r="AI1139" i="2"/>
  <c r="P1140" i="2"/>
  <c r="AK1141" i="2"/>
  <c r="AM1143" i="2"/>
  <c r="AJ1144" i="2"/>
  <c r="Q1145" i="2"/>
  <c r="Y1145" i="2"/>
  <c r="AI1147" i="2"/>
  <c r="P1148" i="2"/>
  <c r="AK1149" i="2"/>
  <c r="H1160" i="2"/>
  <c r="G1163" i="2"/>
  <c r="G1170" i="2"/>
  <c r="G1171" i="2"/>
  <c r="I1172" i="2"/>
  <c r="I1173" i="2"/>
  <c r="H1175" i="2"/>
  <c r="H1176" i="2"/>
  <c r="I1196" i="2"/>
  <c r="I1197" i="2"/>
  <c r="Q1200" i="2"/>
  <c r="G1202" i="2"/>
  <c r="G1203" i="2"/>
  <c r="Q1100" i="2"/>
  <c r="Y1100" i="2"/>
  <c r="Q1108" i="2"/>
  <c r="Y1108" i="2"/>
  <c r="AJ1115" i="2"/>
  <c r="Q1116" i="2"/>
  <c r="Y1116" i="2"/>
  <c r="AJ1123" i="2"/>
  <c r="Q1124" i="2"/>
  <c r="Y1124" i="2"/>
  <c r="AJ1131" i="2"/>
  <c r="Q1132" i="2"/>
  <c r="Y1132" i="2"/>
  <c r="AJ1139" i="2"/>
  <c r="Q1140" i="2"/>
  <c r="Y1140" i="2"/>
  <c r="AJ1147" i="2"/>
  <c r="Q1148" i="2"/>
  <c r="Y1148" i="2"/>
  <c r="G1194" i="2"/>
  <c r="G1195" i="2"/>
  <c r="AM1203" i="2"/>
  <c r="Q1095" i="2"/>
  <c r="Y1095" i="2"/>
  <c r="AI1097" i="2"/>
  <c r="P1098" i="2"/>
  <c r="Q1103" i="2"/>
  <c r="Y1103" i="2"/>
  <c r="AI1105" i="2"/>
  <c r="P1106" i="2"/>
  <c r="Q1111" i="2"/>
  <c r="Y1111" i="2"/>
  <c r="AI1113" i="2"/>
  <c r="P1114" i="2"/>
  <c r="AK1115" i="2"/>
  <c r="Q1119" i="2"/>
  <c r="Y1119" i="2"/>
  <c r="AI1121" i="2"/>
  <c r="P1122" i="2"/>
  <c r="AK1123" i="2"/>
  <c r="Q1127" i="2"/>
  <c r="Y1127" i="2"/>
  <c r="AI1129" i="2"/>
  <c r="P1130" i="2"/>
  <c r="AK1131" i="2"/>
  <c r="Q1135" i="2"/>
  <c r="Y1135" i="2"/>
  <c r="AI1137" i="2"/>
  <c r="P1138" i="2"/>
  <c r="AK1139" i="2"/>
  <c r="Q1143" i="2"/>
  <c r="Y1143" i="2"/>
  <c r="AI1145" i="2"/>
  <c r="P1146" i="2"/>
  <c r="AK1147" i="2"/>
  <c r="P1151" i="2"/>
  <c r="AK1151" i="2"/>
  <c r="AI1151" i="2"/>
  <c r="Q1151" i="2"/>
  <c r="I1157" i="2"/>
  <c r="AK1168" i="2"/>
  <c r="AJ1168" i="2"/>
  <c r="AI1168" i="2"/>
  <c r="P1168" i="2"/>
  <c r="AK1192" i="2"/>
  <c r="AJ1192" i="2"/>
  <c r="AI1192" i="2"/>
  <c r="P1192" i="2"/>
  <c r="AK1208" i="2"/>
  <c r="AJ1208" i="2"/>
  <c r="AI1208" i="2"/>
  <c r="AK1207" i="2"/>
  <c r="P1208" i="2"/>
  <c r="Q1098" i="2"/>
  <c r="Y1098" i="2"/>
  <c r="AI1100" i="2"/>
  <c r="P1101" i="2"/>
  <c r="Q1106" i="2"/>
  <c r="Y1106" i="2"/>
  <c r="AI1108" i="2"/>
  <c r="P1109" i="2"/>
  <c r="Q1114" i="2"/>
  <c r="Y1114" i="2"/>
  <c r="AI1116" i="2"/>
  <c r="P1117" i="2"/>
  <c r="Q1122" i="2"/>
  <c r="Y1122" i="2"/>
  <c r="AI1124" i="2"/>
  <c r="P1125" i="2"/>
  <c r="AM1128" i="2"/>
  <c r="Q1130" i="2"/>
  <c r="Y1130" i="2"/>
  <c r="AI1132" i="2"/>
  <c r="P1133" i="2"/>
  <c r="Q1138" i="2"/>
  <c r="Y1138" i="2"/>
  <c r="AI1140" i="2"/>
  <c r="P1141" i="2"/>
  <c r="AM1144" i="2"/>
  <c r="Q1146" i="2"/>
  <c r="Y1146" i="2"/>
  <c r="AI1148" i="2"/>
  <c r="P1149" i="2"/>
  <c r="G1151" i="2"/>
  <c r="G1154" i="2"/>
  <c r="G1155" i="2"/>
  <c r="I1156" i="2"/>
  <c r="Q1160" i="2"/>
  <c r="H1167" i="2"/>
  <c r="H1168" i="2"/>
  <c r="H1191" i="2"/>
  <c r="H1192" i="2"/>
  <c r="AK1200" i="2"/>
  <c r="AJ1200" i="2"/>
  <c r="AI1200" i="2"/>
  <c r="P1200" i="2"/>
  <c r="H1207" i="2"/>
  <c r="H1208" i="2"/>
  <c r="AJ1100" i="2"/>
  <c r="Q1101" i="2"/>
  <c r="AJ1108" i="2"/>
  <c r="Q1109" i="2"/>
  <c r="AJ1116" i="2"/>
  <c r="Q1117" i="2"/>
  <c r="AJ1124" i="2"/>
  <c r="Q1125" i="2"/>
  <c r="AJ1132" i="2"/>
  <c r="Q1133" i="2"/>
  <c r="AJ1140" i="2"/>
  <c r="Q1141" i="2"/>
  <c r="AJ1148" i="2"/>
  <c r="Q1149" i="2"/>
  <c r="H1151" i="2"/>
  <c r="H1152" i="2"/>
  <c r="AK1152" i="2"/>
  <c r="AJ1152" i="2"/>
  <c r="P1152" i="2"/>
  <c r="Q1152" i="2"/>
  <c r="AM1155" i="2"/>
  <c r="AM1156" i="2"/>
  <c r="Y1159" i="2"/>
  <c r="P1159" i="2"/>
  <c r="AK1159" i="2"/>
  <c r="AI1159" i="2"/>
  <c r="Y1160" i="2"/>
  <c r="G1186" i="2"/>
  <c r="G1187" i="2"/>
  <c r="I1188" i="2"/>
  <c r="I1189" i="2"/>
  <c r="Q1096" i="2"/>
  <c r="Q1104" i="2"/>
  <c r="Q1112" i="2"/>
  <c r="Q1120" i="2"/>
  <c r="Q1128" i="2"/>
  <c r="Q1136" i="2"/>
  <c r="Q1144" i="2"/>
  <c r="Y1151" i="2"/>
  <c r="AJ1159" i="2"/>
  <c r="AK1184" i="2"/>
  <c r="AJ1184" i="2"/>
  <c r="AI1184" i="2"/>
  <c r="P1184" i="2"/>
  <c r="H1199" i="2"/>
  <c r="H1200" i="2"/>
  <c r="I1212" i="2"/>
  <c r="I1213" i="2"/>
  <c r="AK1153" i="2"/>
  <c r="AJ1156" i="2"/>
  <c r="Q1157" i="2"/>
  <c r="Y1157" i="2"/>
  <c r="AK1161" i="2"/>
  <c r="AJ1164" i="2"/>
  <c r="Q1165" i="2"/>
  <c r="Y1165" i="2"/>
  <c r="AI1167" i="2"/>
  <c r="AK1169" i="2"/>
  <c r="Q1173" i="2"/>
  <c r="Y1173" i="2"/>
  <c r="AI1175" i="2"/>
  <c r="Q1181" i="2"/>
  <c r="Y1181" i="2"/>
  <c r="AI1183" i="2"/>
  <c r="Q1189" i="2"/>
  <c r="Y1189" i="2"/>
  <c r="AI1191" i="2"/>
  <c r="Q1197" i="2"/>
  <c r="Y1197" i="2"/>
  <c r="AI1199" i="2"/>
  <c r="Q1205" i="2"/>
  <c r="Y1205" i="2"/>
  <c r="Q1213" i="2"/>
  <c r="Y1213" i="2"/>
  <c r="AK1215" i="2"/>
  <c r="AI1215" i="2"/>
  <c r="P1215" i="2"/>
  <c r="Y1216" i="2"/>
  <c r="P1224" i="2"/>
  <c r="AK1224" i="2"/>
  <c r="AJ1224" i="2"/>
  <c r="AI1224" i="2"/>
  <c r="AJ1154" i="2"/>
  <c r="Q1155" i="2"/>
  <c r="Y1155" i="2"/>
  <c r="AI1157" i="2"/>
  <c r="P1158" i="2"/>
  <c r="AJ1162" i="2"/>
  <c r="Q1163" i="2"/>
  <c r="Y1163" i="2"/>
  <c r="AI1165" i="2"/>
  <c r="P1166" i="2"/>
  <c r="AK1167" i="2"/>
  <c r="AJ1170" i="2"/>
  <c r="Q1171" i="2"/>
  <c r="Y1171" i="2"/>
  <c r="AI1173" i="2"/>
  <c r="P1174" i="2"/>
  <c r="AK1175" i="2"/>
  <c r="AJ1178" i="2"/>
  <c r="Q1179" i="2"/>
  <c r="Y1179" i="2"/>
  <c r="AI1181" i="2"/>
  <c r="P1182" i="2"/>
  <c r="AK1183" i="2"/>
  <c r="AJ1186" i="2"/>
  <c r="Q1187" i="2"/>
  <c r="Y1187" i="2"/>
  <c r="AI1189" i="2"/>
  <c r="P1190" i="2"/>
  <c r="AK1191" i="2"/>
  <c r="AJ1194" i="2"/>
  <c r="Q1195" i="2"/>
  <c r="Y1195" i="2"/>
  <c r="AI1197" i="2"/>
  <c r="P1198" i="2"/>
  <c r="AK1199" i="2"/>
  <c r="Q1203" i="2"/>
  <c r="Y1203" i="2"/>
  <c r="AI1205" i="2"/>
  <c r="Q1211" i="2"/>
  <c r="Y1211" i="2"/>
  <c r="AI1213" i="2"/>
  <c r="Q1215" i="2"/>
  <c r="AJ1215" i="2"/>
  <c r="AK1223" i="2"/>
  <c r="AI1223" i="2"/>
  <c r="AK1222" i="2"/>
  <c r="P1223" i="2"/>
  <c r="H1224" i="2"/>
  <c r="Q1158" i="2"/>
  <c r="Y1158" i="2"/>
  <c r="Q1166" i="2"/>
  <c r="Y1166" i="2"/>
  <c r="Q1174" i="2"/>
  <c r="Y1174" i="2"/>
  <c r="Q1182" i="2"/>
  <c r="Y1182" i="2"/>
  <c r="AJ1189" i="2"/>
  <c r="Q1190" i="2"/>
  <c r="Y1190" i="2"/>
  <c r="AK1194" i="2"/>
  <c r="AJ1197" i="2"/>
  <c r="Q1198" i="2"/>
  <c r="Y1198" i="2"/>
  <c r="P1201" i="2"/>
  <c r="AK1202" i="2"/>
  <c r="AJ1205" i="2"/>
  <c r="Q1206" i="2"/>
  <c r="Y1206" i="2"/>
  <c r="P1209" i="2"/>
  <c r="AK1210" i="2"/>
  <c r="AJ1213" i="2"/>
  <c r="I1214" i="2"/>
  <c r="Q1214" i="2"/>
  <c r="Y1214" i="2"/>
  <c r="H1215" i="2"/>
  <c r="G1218" i="2"/>
  <c r="I1220" i="2"/>
  <c r="Y1223" i="2"/>
  <c r="Q1153" i="2"/>
  <c r="Y1153" i="2"/>
  <c r="AI1155" i="2"/>
  <c r="P1156" i="2"/>
  <c r="AK1157" i="2"/>
  <c r="Q1161" i="2"/>
  <c r="Y1161" i="2"/>
  <c r="AI1163" i="2"/>
  <c r="P1164" i="2"/>
  <c r="AK1165" i="2"/>
  <c r="Q1169" i="2"/>
  <c r="Y1169" i="2"/>
  <c r="AI1171" i="2"/>
  <c r="P1172" i="2"/>
  <c r="AK1173" i="2"/>
  <c r="Q1177" i="2"/>
  <c r="Y1177" i="2"/>
  <c r="AI1179" i="2"/>
  <c r="P1180" i="2"/>
  <c r="AK1181" i="2"/>
  <c r="Q1185" i="2"/>
  <c r="Y1185" i="2"/>
  <c r="AI1187" i="2"/>
  <c r="P1188" i="2"/>
  <c r="AK1189" i="2"/>
  <c r="Q1193" i="2"/>
  <c r="Y1193" i="2"/>
  <c r="AI1195" i="2"/>
  <c r="P1196" i="2"/>
  <c r="AK1197" i="2"/>
  <c r="Q1201" i="2"/>
  <c r="Y1201" i="2"/>
  <c r="AI1203" i="2"/>
  <c r="P1204" i="2"/>
  <c r="AK1205" i="2"/>
  <c r="I1209" i="2"/>
  <c r="Q1209" i="2"/>
  <c r="Y1209" i="2"/>
  <c r="AI1211" i="2"/>
  <c r="H1212" i="2"/>
  <c r="P1212" i="2"/>
  <c r="AK1213" i="2"/>
  <c r="AM1219" i="2"/>
  <c r="H1223" i="2"/>
  <c r="AM1247" i="2"/>
  <c r="Q1156" i="2"/>
  <c r="Y1156" i="2"/>
  <c r="AI1158" i="2"/>
  <c r="Q1164" i="2"/>
  <c r="Y1164" i="2"/>
  <c r="AI1166" i="2"/>
  <c r="P1167" i="2"/>
  <c r="AM1170" i="2"/>
  <c r="Q1172" i="2"/>
  <c r="Y1172" i="2"/>
  <c r="AI1174" i="2"/>
  <c r="P1175" i="2"/>
  <c r="Q1180" i="2"/>
  <c r="Y1180" i="2"/>
  <c r="AI1182" i="2"/>
  <c r="P1183" i="2"/>
  <c r="AM1186" i="2"/>
  <c r="Q1188" i="2"/>
  <c r="Y1188" i="2"/>
  <c r="AI1190" i="2"/>
  <c r="P1191" i="2"/>
  <c r="Q1196" i="2"/>
  <c r="Y1196" i="2"/>
  <c r="AI1198" i="2"/>
  <c r="P1199" i="2"/>
  <c r="AJ1203" i="2"/>
  <c r="Q1204" i="2"/>
  <c r="Y1204" i="2"/>
  <c r="AI1206" i="2"/>
  <c r="P1207" i="2"/>
  <c r="AJ1211" i="2"/>
  <c r="Q1212" i="2"/>
  <c r="Y1212" i="2"/>
  <c r="AK1214" i="2"/>
  <c r="P1216" i="2"/>
  <c r="AK1216" i="2"/>
  <c r="AI1216" i="2"/>
  <c r="Q1216" i="2"/>
  <c r="P1222" i="2"/>
  <c r="Q1167" i="2"/>
  <c r="Q1175" i="2"/>
  <c r="Q1183" i="2"/>
  <c r="Q1191" i="2"/>
  <c r="Q1199" i="2"/>
  <c r="AI1201" i="2"/>
  <c r="P1202" i="2"/>
  <c r="AJ1206" i="2"/>
  <c r="Q1207" i="2"/>
  <c r="AI1209" i="2"/>
  <c r="P1210" i="2"/>
  <c r="Y1215" i="2"/>
  <c r="G1219" i="2"/>
  <c r="I1221" i="2"/>
  <c r="AJ1223" i="2"/>
  <c r="Q1224" i="2"/>
  <c r="Q1154" i="2"/>
  <c r="Q1162" i="2"/>
  <c r="Q1170" i="2"/>
  <c r="Q1178" i="2"/>
  <c r="Q1186" i="2"/>
  <c r="Q1194" i="2"/>
  <c r="Q1202" i="2"/>
  <c r="Q1210" i="2"/>
  <c r="AK1217" i="2"/>
  <c r="AJ1217" i="2"/>
  <c r="P1217" i="2"/>
  <c r="Q1217" i="2"/>
  <c r="AM1220" i="2"/>
  <c r="Y1224" i="2"/>
  <c r="G1227" i="2"/>
  <c r="AK1218" i="2"/>
  <c r="AJ1221" i="2"/>
  <c r="Q1222" i="2"/>
  <c r="Y1222" i="2"/>
  <c r="P1225" i="2"/>
  <c r="AK1226" i="2"/>
  <c r="AJ1229" i="2"/>
  <c r="Q1230" i="2"/>
  <c r="Y1230" i="2"/>
  <c r="AI1232" i="2"/>
  <c r="P1233" i="2"/>
  <c r="AK1234" i="2"/>
  <c r="AM1236" i="2"/>
  <c r="AJ1237" i="2"/>
  <c r="Q1238" i="2"/>
  <c r="Y1238" i="2"/>
  <c r="AI1240" i="2"/>
  <c r="P1241" i="2"/>
  <c r="AK1242" i="2"/>
  <c r="AM1244" i="2"/>
  <c r="AJ1245" i="2"/>
  <c r="Q1246" i="2"/>
  <c r="Y1246" i="2"/>
  <c r="AI1248" i="2"/>
  <c r="P1249" i="2"/>
  <c r="AK1250" i="2"/>
  <c r="AJ1253" i="2"/>
  <c r="Q1254" i="2"/>
  <c r="Y1254" i="2"/>
  <c r="AI1256" i="2"/>
  <c r="P1257" i="2"/>
  <c r="AK1258" i="2"/>
  <c r="AM1260" i="2"/>
  <c r="AJ1261" i="2"/>
  <c r="Q1262" i="2"/>
  <c r="Y1262" i="2"/>
  <c r="H1264" i="2"/>
  <c r="G1269" i="2"/>
  <c r="I1271" i="2"/>
  <c r="H1277" i="2"/>
  <c r="I1280" i="2"/>
  <c r="P1285" i="2"/>
  <c r="H1298" i="2"/>
  <c r="Q1225" i="2"/>
  <c r="Y1225" i="2"/>
  <c r="AJ1232" i="2"/>
  <c r="Q1233" i="2"/>
  <c r="Y1233" i="2"/>
  <c r="AJ1240" i="2"/>
  <c r="Q1241" i="2"/>
  <c r="Y1241" i="2"/>
  <c r="AJ1248" i="2"/>
  <c r="Q1249" i="2"/>
  <c r="Y1249" i="2"/>
  <c r="AK1253" i="2"/>
  <c r="AJ1256" i="2"/>
  <c r="Q1257" i="2"/>
  <c r="Y1257" i="2"/>
  <c r="H1260" i="2"/>
  <c r="P1260" i="2"/>
  <c r="AK1261" i="2"/>
  <c r="G1263" i="2"/>
  <c r="Y1263" i="2"/>
  <c r="I1274" i="2"/>
  <c r="P1282" i="2"/>
  <c r="AK1282" i="2"/>
  <c r="AI1282" i="2"/>
  <c r="Q1282" i="2"/>
  <c r="AJ1282" i="2"/>
  <c r="AK1285" i="2"/>
  <c r="AJ1285" i="2"/>
  <c r="Q1285" i="2"/>
  <c r="AK1291" i="2"/>
  <c r="AJ1291" i="2"/>
  <c r="AI1291" i="2"/>
  <c r="P1291" i="2"/>
  <c r="AJ1298" i="2"/>
  <c r="AM1309" i="2"/>
  <c r="P1314" i="2"/>
  <c r="AK1314" i="2"/>
  <c r="AJ1314" i="2"/>
  <c r="AI1314" i="2"/>
  <c r="AK1313" i="2"/>
  <c r="AK1322" i="2"/>
  <c r="Y1322" i="2"/>
  <c r="P1322" i="2"/>
  <c r="AJ1322" i="2"/>
  <c r="AI1322" i="2"/>
  <c r="AK1321" i="2"/>
  <c r="AJ1219" i="2"/>
  <c r="Q1220" i="2"/>
  <c r="Y1220" i="2"/>
  <c r="AI1222" i="2"/>
  <c r="AJ1227" i="2"/>
  <c r="Q1228" i="2"/>
  <c r="Y1228" i="2"/>
  <c r="AI1230" i="2"/>
  <c r="P1231" i="2"/>
  <c r="AK1232" i="2"/>
  <c r="AJ1235" i="2"/>
  <c r="Q1236" i="2"/>
  <c r="Y1236" i="2"/>
  <c r="AI1238" i="2"/>
  <c r="P1239" i="2"/>
  <c r="AK1240" i="2"/>
  <c r="AJ1243" i="2"/>
  <c r="Q1244" i="2"/>
  <c r="Y1244" i="2"/>
  <c r="AI1246" i="2"/>
  <c r="P1247" i="2"/>
  <c r="AK1248" i="2"/>
  <c r="Q1252" i="2"/>
  <c r="Y1252" i="2"/>
  <c r="P1255" i="2"/>
  <c r="AK1256" i="2"/>
  <c r="Q1260" i="2"/>
  <c r="Y1260" i="2"/>
  <c r="P1263" i="2"/>
  <c r="AK1267" i="2"/>
  <c r="AJ1267" i="2"/>
  <c r="AI1267" i="2"/>
  <c r="P1267" i="2"/>
  <c r="G1285" i="2"/>
  <c r="G1286" i="2"/>
  <c r="Q1291" i="2"/>
  <c r="H1293" i="2"/>
  <c r="AM1302" i="2"/>
  <c r="AK1329" i="2"/>
  <c r="AJ1329" i="2"/>
  <c r="AI1329" i="2"/>
  <c r="Y1329" i="2"/>
  <c r="Q1329" i="2"/>
  <c r="P1329" i="2"/>
  <c r="Q1231" i="2"/>
  <c r="Y1231" i="2"/>
  <c r="Q1239" i="2"/>
  <c r="Y1239" i="2"/>
  <c r="Q1247" i="2"/>
  <c r="Y1247" i="2"/>
  <c r="Q1255" i="2"/>
  <c r="Y1255" i="2"/>
  <c r="Q1263" i="2"/>
  <c r="Q1267" i="2"/>
  <c r="P1277" i="2"/>
  <c r="H1291" i="2"/>
  <c r="G1296" i="2"/>
  <c r="AK1299" i="2"/>
  <c r="AJ1299" i="2"/>
  <c r="AI1299" i="2"/>
  <c r="P1299" i="2"/>
  <c r="Q1299" i="2"/>
  <c r="P1306" i="2"/>
  <c r="AK1306" i="2"/>
  <c r="AJ1306" i="2"/>
  <c r="AI1306" i="2"/>
  <c r="AK1305" i="2"/>
  <c r="H1314" i="2"/>
  <c r="G1331" i="2"/>
  <c r="G1332" i="2"/>
  <c r="G1333" i="2"/>
  <c r="G1334" i="2"/>
  <c r="AM1341" i="2"/>
  <c r="Q1218" i="2"/>
  <c r="Y1218" i="2"/>
  <c r="AI1220" i="2"/>
  <c r="P1221" i="2"/>
  <c r="AJ1225" i="2"/>
  <c r="Q1226" i="2"/>
  <c r="Y1226" i="2"/>
  <c r="AI1228" i="2"/>
  <c r="P1229" i="2"/>
  <c r="AK1230" i="2"/>
  <c r="AJ1233" i="2"/>
  <c r="Q1234" i="2"/>
  <c r="Y1234" i="2"/>
  <c r="AI1236" i="2"/>
  <c r="P1237" i="2"/>
  <c r="AK1238" i="2"/>
  <c r="AJ1241" i="2"/>
  <c r="Q1242" i="2"/>
  <c r="Y1242" i="2"/>
  <c r="AI1244" i="2"/>
  <c r="P1245" i="2"/>
  <c r="AK1246" i="2"/>
  <c r="AJ1249" i="2"/>
  <c r="Q1250" i="2"/>
  <c r="Y1250" i="2"/>
  <c r="AI1252" i="2"/>
  <c r="P1253" i="2"/>
  <c r="AK1254" i="2"/>
  <c r="AJ1257" i="2"/>
  <c r="Q1258" i="2"/>
  <c r="Y1258" i="2"/>
  <c r="AI1260" i="2"/>
  <c r="P1261" i="2"/>
  <c r="AK1262" i="2"/>
  <c r="I1266" i="2"/>
  <c r="H1267" i="2"/>
  <c r="G1272" i="2"/>
  <c r="P1274" i="2"/>
  <c r="AK1274" i="2"/>
  <c r="AI1274" i="2"/>
  <c r="Q1274" i="2"/>
  <c r="AJ1274" i="2"/>
  <c r="AK1277" i="2"/>
  <c r="AJ1277" i="2"/>
  <c r="Q1277" i="2"/>
  <c r="H1282" i="2"/>
  <c r="Y1282" i="2"/>
  <c r="AK1283" i="2"/>
  <c r="AJ1283" i="2"/>
  <c r="AI1283" i="2"/>
  <c r="P1283" i="2"/>
  <c r="Y1285" i="2"/>
  <c r="Y1292" i="2"/>
  <c r="Q1298" i="2"/>
  <c r="P1328" i="2"/>
  <c r="AK1328" i="2"/>
  <c r="Y1328" i="2"/>
  <c r="AK1327" i="2"/>
  <c r="AJ1328" i="2"/>
  <c r="AI1328" i="2"/>
  <c r="Q1328" i="2"/>
  <c r="Q1221" i="2"/>
  <c r="Y1221" i="2"/>
  <c r="Q1229" i="2"/>
  <c r="Y1229" i="2"/>
  <c r="AI1231" i="2"/>
  <c r="P1232" i="2"/>
  <c r="AM1235" i="2"/>
  <c r="Q1237" i="2"/>
  <c r="Y1237" i="2"/>
  <c r="AI1239" i="2"/>
  <c r="P1240" i="2"/>
  <c r="Q1245" i="2"/>
  <c r="Y1245" i="2"/>
  <c r="AI1247" i="2"/>
  <c r="P1248" i="2"/>
  <c r="Q1253" i="2"/>
  <c r="Y1253" i="2"/>
  <c r="AI1255" i="2"/>
  <c r="P1256" i="2"/>
  <c r="Q1261" i="2"/>
  <c r="Y1261" i="2"/>
  <c r="Y1268" i="2"/>
  <c r="G1277" i="2"/>
  <c r="G1278" i="2"/>
  <c r="AM1280" i="2"/>
  <c r="Q1283" i="2"/>
  <c r="H1285" i="2"/>
  <c r="I1288" i="2"/>
  <c r="Y1291" i="2"/>
  <c r="P1293" i="2"/>
  <c r="AM1318" i="2"/>
  <c r="Q1232" i="2"/>
  <c r="Q1240" i="2"/>
  <c r="Q1248" i="2"/>
  <c r="Q1256" i="2"/>
  <c r="AM1278" i="2"/>
  <c r="P1290" i="2"/>
  <c r="AK1290" i="2"/>
  <c r="AI1290" i="2"/>
  <c r="Q1290" i="2"/>
  <c r="AJ1290" i="2"/>
  <c r="AK1293" i="2"/>
  <c r="AJ1293" i="2"/>
  <c r="Q1293" i="2"/>
  <c r="P1298" i="2"/>
  <c r="AK1298" i="2"/>
  <c r="AI1298" i="2"/>
  <c r="AK1297" i="2"/>
  <c r="Y1298" i="2"/>
  <c r="Q1322" i="2"/>
  <c r="Q1219" i="2"/>
  <c r="Q1227" i="2"/>
  <c r="Q1235" i="2"/>
  <c r="Q1243" i="2"/>
  <c r="Q1251" i="2"/>
  <c r="Q1259" i="2"/>
  <c r="AK1263" i="2"/>
  <c r="P1266" i="2"/>
  <c r="AK1266" i="2"/>
  <c r="AI1266" i="2"/>
  <c r="Q1266" i="2"/>
  <c r="AJ1266" i="2"/>
  <c r="AK1269" i="2"/>
  <c r="AJ1269" i="2"/>
  <c r="Q1269" i="2"/>
  <c r="H1274" i="2"/>
  <c r="Y1274" i="2"/>
  <c r="AK1275" i="2"/>
  <c r="AJ1275" i="2"/>
  <c r="AI1275" i="2"/>
  <c r="P1275" i="2"/>
  <c r="Y1277" i="2"/>
  <c r="AK1281" i="2"/>
  <c r="Y1284" i="2"/>
  <c r="G1293" i="2"/>
  <c r="G1294" i="2"/>
  <c r="I1295" i="2"/>
  <c r="I1303" i="2"/>
  <c r="Q1314" i="2"/>
  <c r="AM1320" i="2"/>
  <c r="Y1323" i="2"/>
  <c r="Q1301" i="2"/>
  <c r="Y1301" i="2"/>
  <c r="Q1309" i="2"/>
  <c r="Y1309" i="2"/>
  <c r="Q1317" i="2"/>
  <c r="Y1317" i="2"/>
  <c r="AK1326" i="2"/>
  <c r="AJ1326" i="2"/>
  <c r="AI1326" i="2"/>
  <c r="H1344" i="2"/>
  <c r="Q1264" i="2"/>
  <c r="Y1264" i="2"/>
  <c r="AK1268" i="2"/>
  <c r="AJ1271" i="2"/>
  <c r="Q1272" i="2"/>
  <c r="Y1272" i="2"/>
  <c r="AK1276" i="2"/>
  <c r="AJ1279" i="2"/>
  <c r="Q1280" i="2"/>
  <c r="Y1280" i="2"/>
  <c r="AK1284" i="2"/>
  <c r="AJ1287" i="2"/>
  <c r="Q1288" i="2"/>
  <c r="Y1288" i="2"/>
  <c r="AK1292" i="2"/>
  <c r="AJ1295" i="2"/>
  <c r="Q1296" i="2"/>
  <c r="Y1296" i="2"/>
  <c r="AK1300" i="2"/>
  <c r="AJ1303" i="2"/>
  <c r="Q1304" i="2"/>
  <c r="Y1304" i="2"/>
  <c r="P1307" i="2"/>
  <c r="AK1308" i="2"/>
  <c r="AJ1311" i="2"/>
  <c r="Q1312" i="2"/>
  <c r="Y1312" i="2"/>
  <c r="P1315" i="2"/>
  <c r="AK1316" i="2"/>
  <c r="Q1320" i="2"/>
  <c r="Y1320" i="2"/>
  <c r="AK1323" i="2"/>
  <c r="AJ1323" i="2"/>
  <c r="AI1331" i="2"/>
  <c r="I1333" i="2"/>
  <c r="I1334" i="2"/>
  <c r="P1336" i="2"/>
  <c r="AK1336" i="2"/>
  <c r="AI1336" i="2"/>
  <c r="Q1336" i="2"/>
  <c r="AJ1336" i="2"/>
  <c r="AK1339" i="2"/>
  <c r="AJ1339" i="2"/>
  <c r="AK1338" i="2"/>
  <c r="Q1339" i="2"/>
  <c r="I1351" i="2"/>
  <c r="I1352" i="2"/>
  <c r="Q1307" i="2"/>
  <c r="Y1307" i="2"/>
  <c r="Q1315" i="2"/>
  <c r="Y1315" i="2"/>
  <c r="AM1330" i="2"/>
  <c r="G1339" i="2"/>
  <c r="G1340" i="2"/>
  <c r="I1341" i="2"/>
  <c r="I1342" i="2"/>
  <c r="AI1264" i="2"/>
  <c r="P1265" i="2"/>
  <c r="Q1270" i="2"/>
  <c r="Y1270" i="2"/>
  <c r="AI1272" i="2"/>
  <c r="P1273" i="2"/>
  <c r="Q1278" i="2"/>
  <c r="Y1278" i="2"/>
  <c r="AI1280" i="2"/>
  <c r="P1281" i="2"/>
  <c r="Q1286" i="2"/>
  <c r="Y1286" i="2"/>
  <c r="AI1288" i="2"/>
  <c r="P1289" i="2"/>
  <c r="Q1294" i="2"/>
  <c r="Y1294" i="2"/>
  <c r="AI1296" i="2"/>
  <c r="P1297" i="2"/>
  <c r="AJ1301" i="2"/>
  <c r="Q1302" i="2"/>
  <c r="Y1302" i="2"/>
  <c r="AI1304" i="2"/>
  <c r="P1305" i="2"/>
  <c r="AJ1309" i="2"/>
  <c r="Q1310" i="2"/>
  <c r="Y1310" i="2"/>
  <c r="AI1312" i="2"/>
  <c r="P1313" i="2"/>
  <c r="AJ1317" i="2"/>
  <c r="Q1318" i="2"/>
  <c r="Y1318" i="2"/>
  <c r="AI1320" i="2"/>
  <c r="P1321" i="2"/>
  <c r="G1323" i="2"/>
  <c r="Q1323" i="2"/>
  <c r="Q1326" i="2"/>
  <c r="I1331" i="2"/>
  <c r="G1349" i="2"/>
  <c r="G1350" i="2"/>
  <c r="AJ1264" i="2"/>
  <c r="Q1265" i="2"/>
  <c r="Y1265" i="2"/>
  <c r="P1268" i="2"/>
  <c r="AJ1272" i="2"/>
  <c r="Q1273" i="2"/>
  <c r="Y1273" i="2"/>
  <c r="P1276" i="2"/>
  <c r="AJ1280" i="2"/>
  <c r="Q1281" i="2"/>
  <c r="Y1281" i="2"/>
  <c r="P1284" i="2"/>
  <c r="AJ1288" i="2"/>
  <c r="Q1289" i="2"/>
  <c r="Y1289" i="2"/>
  <c r="P1292" i="2"/>
  <c r="AJ1296" i="2"/>
  <c r="Q1297" i="2"/>
  <c r="Y1297" i="2"/>
  <c r="P1300" i="2"/>
  <c r="AJ1304" i="2"/>
  <c r="Q1305" i="2"/>
  <c r="Y1305" i="2"/>
  <c r="AI1307" i="2"/>
  <c r="P1308" i="2"/>
  <c r="AJ1312" i="2"/>
  <c r="Q1313" i="2"/>
  <c r="Y1313" i="2"/>
  <c r="AI1315" i="2"/>
  <c r="P1316" i="2"/>
  <c r="AJ1320" i="2"/>
  <c r="Q1321" i="2"/>
  <c r="Y1321" i="2"/>
  <c r="I1328" i="2"/>
  <c r="G1329" i="2"/>
  <c r="H1336" i="2"/>
  <c r="H1337" i="2"/>
  <c r="AK1337" i="2"/>
  <c r="AJ1337" i="2"/>
  <c r="AI1337" i="2"/>
  <c r="P1337" i="2"/>
  <c r="Q1268" i="2"/>
  <c r="AI1270" i="2"/>
  <c r="P1271" i="2"/>
  <c r="Q1276" i="2"/>
  <c r="AI1278" i="2"/>
  <c r="P1279" i="2"/>
  <c r="Q1284" i="2"/>
  <c r="AI1286" i="2"/>
  <c r="P1287" i="2"/>
  <c r="Q1292" i="2"/>
  <c r="AI1294" i="2"/>
  <c r="P1295" i="2"/>
  <c r="Q1300" i="2"/>
  <c r="AI1302" i="2"/>
  <c r="P1303" i="2"/>
  <c r="AJ1307" i="2"/>
  <c r="Q1308" i="2"/>
  <c r="AJ1315" i="2"/>
  <c r="Q1316" i="2"/>
  <c r="AI1318" i="2"/>
  <c r="AI1323" i="2"/>
  <c r="I1325" i="2"/>
  <c r="AK1325" i="2"/>
  <c r="G1326" i="2"/>
  <c r="H1329" i="2"/>
  <c r="AK1331" i="2"/>
  <c r="AJ1331" i="2"/>
  <c r="AM1334" i="2"/>
  <c r="Q1337" i="2"/>
  <c r="H1339" i="2"/>
  <c r="P1344" i="2"/>
  <c r="AK1344" i="2"/>
  <c r="AJ1344" i="2"/>
  <c r="AI1344" i="2"/>
  <c r="AK1347" i="2"/>
  <c r="AJ1347" i="2"/>
  <c r="AI1347" i="2"/>
  <c r="AK1346" i="2"/>
  <c r="P1347" i="2"/>
  <c r="Q1271" i="2"/>
  <c r="Q1279" i="2"/>
  <c r="Q1287" i="2"/>
  <c r="Q1295" i="2"/>
  <c r="Q1303" i="2"/>
  <c r="Q1311" i="2"/>
  <c r="Q1319" i="2"/>
  <c r="H1322" i="2"/>
  <c r="H1326" i="2"/>
  <c r="P1331" i="2"/>
  <c r="I1336" i="2"/>
  <c r="G1342" i="2"/>
  <c r="Y1344" i="2"/>
  <c r="H1346" i="2"/>
  <c r="H1347" i="2"/>
  <c r="Q1352" i="2"/>
  <c r="Y1352" i="2"/>
  <c r="H1362" i="2"/>
  <c r="AK1414" i="2"/>
  <c r="AJ1414" i="2"/>
  <c r="AI1414" i="2"/>
  <c r="P1414" i="2"/>
  <c r="P1413" i="2"/>
  <c r="Y1414" i="2"/>
  <c r="Q1414" i="2"/>
  <c r="Q1334" i="2"/>
  <c r="Y1334" i="2"/>
  <c r="Q1342" i="2"/>
  <c r="Y1342" i="2"/>
  <c r="H1345" i="2"/>
  <c r="P1345" i="2"/>
  <c r="G1348" i="2"/>
  <c r="AM1348" i="2"/>
  <c r="I1350" i="2"/>
  <c r="Q1350" i="2"/>
  <c r="Y1350" i="2"/>
  <c r="AI1352" i="2"/>
  <c r="H1353" i="2"/>
  <c r="P1353" i="2"/>
  <c r="G1365" i="2"/>
  <c r="Q1345" i="2"/>
  <c r="Y1345" i="2"/>
  <c r="AJ1352" i="2"/>
  <c r="Q1353" i="2"/>
  <c r="Y1353" i="2"/>
  <c r="G1357" i="2"/>
  <c r="Q1362" i="2"/>
  <c r="AK1380" i="2"/>
  <c r="P1380" i="2"/>
  <c r="Y1381" i="2"/>
  <c r="Y1380" i="2"/>
  <c r="AJ1380" i="2"/>
  <c r="AI1380" i="2"/>
  <c r="Q1380" i="2"/>
  <c r="Q1324" i="2"/>
  <c r="Y1324" i="2"/>
  <c r="P1327" i="2"/>
  <c r="Q1332" i="2"/>
  <c r="Y1332" i="2"/>
  <c r="AI1334" i="2"/>
  <c r="P1335" i="2"/>
  <c r="Q1340" i="2"/>
  <c r="Y1340" i="2"/>
  <c r="AI1342" i="2"/>
  <c r="P1343" i="2"/>
  <c r="Q1348" i="2"/>
  <c r="Y1348" i="2"/>
  <c r="AI1350" i="2"/>
  <c r="P1351" i="2"/>
  <c r="AK1352" i="2"/>
  <c r="AM1368" i="2"/>
  <c r="G1373" i="2"/>
  <c r="AM1374" i="2"/>
  <c r="Q1327" i="2"/>
  <c r="Y1327" i="2"/>
  <c r="P1330" i="2"/>
  <c r="AJ1334" i="2"/>
  <c r="Q1335" i="2"/>
  <c r="Y1335" i="2"/>
  <c r="P1338" i="2"/>
  <c r="AJ1342" i="2"/>
  <c r="Q1343" i="2"/>
  <c r="Y1343" i="2"/>
  <c r="AI1345" i="2"/>
  <c r="P1346" i="2"/>
  <c r="AM1349" i="2"/>
  <c r="AJ1350" i="2"/>
  <c r="Q1351" i="2"/>
  <c r="Y1351" i="2"/>
  <c r="AI1353" i="2"/>
  <c r="AK1354" i="2"/>
  <c r="AJ1354" i="2"/>
  <c r="AI1354" i="2"/>
  <c r="P1354" i="2"/>
  <c r="Y1354" i="2"/>
  <c r="AK1370" i="2"/>
  <c r="AJ1370" i="2"/>
  <c r="AI1370" i="2"/>
  <c r="P1370" i="2"/>
  <c r="H1378" i="2"/>
  <c r="AK1388" i="2"/>
  <c r="AJ1388" i="2"/>
  <c r="P1388" i="2"/>
  <c r="Q1388" i="2"/>
  <c r="AI1388" i="2"/>
  <c r="AI1324" i="2"/>
  <c r="P1325" i="2"/>
  <c r="Q1330" i="2"/>
  <c r="AI1332" i="2"/>
  <c r="P1333" i="2"/>
  <c r="Q1338" i="2"/>
  <c r="AI1340" i="2"/>
  <c r="P1341" i="2"/>
  <c r="AJ1345" i="2"/>
  <c r="Q1346" i="2"/>
  <c r="AI1348" i="2"/>
  <c r="P1349" i="2"/>
  <c r="AJ1353" i="2"/>
  <c r="G1354" i="2"/>
  <c r="AK1362" i="2"/>
  <c r="AJ1362" i="2"/>
  <c r="AI1362" i="2"/>
  <c r="P1362" i="2"/>
  <c r="I1367" i="2"/>
  <c r="Q1325" i="2"/>
  <c r="Q1333" i="2"/>
  <c r="Q1341" i="2"/>
  <c r="Q1349" i="2"/>
  <c r="H1354" i="2"/>
  <c r="I1359" i="2"/>
  <c r="H1370" i="2"/>
  <c r="AK1355" i="2"/>
  <c r="AJ1358" i="2"/>
  <c r="Q1359" i="2"/>
  <c r="Y1359" i="2"/>
  <c r="AI1361" i="2"/>
  <c r="AK1363" i="2"/>
  <c r="AJ1366" i="2"/>
  <c r="Q1367" i="2"/>
  <c r="Y1367" i="2"/>
  <c r="AI1369" i="2"/>
  <c r="AK1371" i="2"/>
  <c r="AJ1374" i="2"/>
  <c r="Q1375" i="2"/>
  <c r="Y1375" i="2"/>
  <c r="AK1377" i="2"/>
  <c r="AJ1381" i="2"/>
  <c r="AK1381" i="2"/>
  <c r="Y1382" i="2"/>
  <c r="G1389" i="2"/>
  <c r="G1410" i="2"/>
  <c r="AJ1356" i="2"/>
  <c r="Q1357" i="2"/>
  <c r="Y1357" i="2"/>
  <c r="AI1359" i="2"/>
  <c r="P1360" i="2"/>
  <c r="AK1361" i="2"/>
  <c r="AJ1364" i="2"/>
  <c r="Q1365" i="2"/>
  <c r="Y1365" i="2"/>
  <c r="AI1367" i="2"/>
  <c r="P1368" i="2"/>
  <c r="AK1369" i="2"/>
  <c r="AJ1372" i="2"/>
  <c r="Q1373" i="2"/>
  <c r="Y1373" i="2"/>
  <c r="AI1375" i="2"/>
  <c r="P1376" i="2"/>
  <c r="P1379" i="2"/>
  <c r="AK1379" i="2"/>
  <c r="AI1379" i="2"/>
  <c r="I1391" i="2"/>
  <c r="I1393" i="2"/>
  <c r="AK1396" i="2"/>
  <c r="AJ1396" i="2"/>
  <c r="P1396" i="2"/>
  <c r="Y1396" i="2"/>
  <c r="AM1430" i="2"/>
  <c r="P1355" i="2"/>
  <c r="AK1356" i="2"/>
  <c r="AJ1359" i="2"/>
  <c r="Q1360" i="2"/>
  <c r="Y1360" i="2"/>
  <c r="P1363" i="2"/>
  <c r="AK1364" i="2"/>
  <c r="AJ1367" i="2"/>
  <c r="I1368" i="2"/>
  <c r="Q1368" i="2"/>
  <c r="Y1368" i="2"/>
  <c r="P1371" i="2"/>
  <c r="AK1372" i="2"/>
  <c r="AJ1375" i="2"/>
  <c r="Q1376" i="2"/>
  <c r="Y1376" i="2"/>
  <c r="H1380" i="2"/>
  <c r="H1388" i="2"/>
  <c r="Y1395" i="2"/>
  <c r="I1399" i="2"/>
  <c r="G1405" i="2"/>
  <c r="G1407" i="2"/>
  <c r="Q1355" i="2"/>
  <c r="Y1355" i="2"/>
  <c r="AI1357" i="2"/>
  <c r="P1358" i="2"/>
  <c r="AK1359" i="2"/>
  <c r="Q1363" i="2"/>
  <c r="Y1363" i="2"/>
  <c r="AI1365" i="2"/>
  <c r="P1366" i="2"/>
  <c r="AK1367" i="2"/>
  <c r="Q1371" i="2"/>
  <c r="Y1371" i="2"/>
  <c r="AI1373" i="2"/>
  <c r="P1374" i="2"/>
  <c r="AK1375" i="2"/>
  <c r="H1379" i="2"/>
  <c r="Q1379" i="2"/>
  <c r="AM1384" i="2"/>
  <c r="AK1386" i="2"/>
  <c r="AJ1386" i="2"/>
  <c r="AI1386" i="2"/>
  <c r="AK1385" i="2"/>
  <c r="P1386" i="2"/>
  <c r="AM1390" i="2"/>
  <c r="H1396" i="2"/>
  <c r="I1401" i="2"/>
  <c r="AK1404" i="2"/>
  <c r="AJ1404" i="2"/>
  <c r="P1404" i="2"/>
  <c r="Y1404" i="2"/>
  <c r="AJ1357" i="2"/>
  <c r="Q1358" i="2"/>
  <c r="Y1358" i="2"/>
  <c r="AI1360" i="2"/>
  <c r="P1361" i="2"/>
  <c r="AJ1365" i="2"/>
  <c r="Q1366" i="2"/>
  <c r="Y1366" i="2"/>
  <c r="AI1368" i="2"/>
  <c r="P1369" i="2"/>
  <c r="Q1374" i="2"/>
  <c r="Y1374" i="2"/>
  <c r="AI1376" i="2"/>
  <c r="P1377" i="2"/>
  <c r="AJ1379" i="2"/>
  <c r="H1381" i="2"/>
  <c r="AK1394" i="2"/>
  <c r="AJ1394" i="2"/>
  <c r="AI1394" i="2"/>
  <c r="AK1393" i="2"/>
  <c r="P1394" i="2"/>
  <c r="AI1396" i="2"/>
  <c r="Y1403" i="2"/>
  <c r="I1407" i="2"/>
  <c r="AI1355" i="2"/>
  <c r="P1356" i="2"/>
  <c r="AJ1360" i="2"/>
  <c r="Q1361" i="2"/>
  <c r="AI1363" i="2"/>
  <c r="P1364" i="2"/>
  <c r="AJ1368" i="2"/>
  <c r="Q1369" i="2"/>
  <c r="Q1377" i="2"/>
  <c r="Y1377" i="2"/>
  <c r="AK1378" i="2"/>
  <c r="AI1378" i="2"/>
  <c r="P1378" i="2"/>
  <c r="AJ1378" i="2"/>
  <c r="Q1356" i="2"/>
  <c r="Q1364" i="2"/>
  <c r="Q1372" i="2"/>
  <c r="AJ1377" i="2"/>
  <c r="Y1378" i="2"/>
  <c r="G1383" i="2"/>
  <c r="H1394" i="2"/>
  <c r="AK1402" i="2"/>
  <c r="AJ1402" i="2"/>
  <c r="AI1402" i="2"/>
  <c r="AK1401" i="2"/>
  <c r="P1402" i="2"/>
  <c r="AI1404" i="2"/>
  <c r="AJ1410" i="2"/>
  <c r="Q1410" i="2"/>
  <c r="P1410" i="2"/>
  <c r="P1409" i="2"/>
  <c r="AI1410" i="2"/>
  <c r="AK1410" i="2"/>
  <c r="I1429" i="2"/>
  <c r="AJ1384" i="2"/>
  <c r="Q1385" i="2"/>
  <c r="Y1385" i="2"/>
  <c r="AI1387" i="2"/>
  <c r="AK1389" i="2"/>
  <c r="AJ1392" i="2"/>
  <c r="Q1393" i="2"/>
  <c r="Y1393" i="2"/>
  <c r="AI1395" i="2"/>
  <c r="AK1397" i="2"/>
  <c r="Q1401" i="2"/>
  <c r="Y1401" i="2"/>
  <c r="AI1403" i="2"/>
  <c r="AK1405" i="2"/>
  <c r="H1409" i="2"/>
  <c r="I1413" i="2"/>
  <c r="H1416" i="2"/>
  <c r="Q1383" i="2"/>
  <c r="Y1383" i="2"/>
  <c r="AI1385" i="2"/>
  <c r="AK1387" i="2"/>
  <c r="Q1391" i="2"/>
  <c r="Y1391" i="2"/>
  <c r="AI1393" i="2"/>
  <c r="AK1395" i="2"/>
  <c r="Q1399" i="2"/>
  <c r="Y1399" i="2"/>
  <c r="AI1401" i="2"/>
  <c r="AK1403" i="2"/>
  <c r="AI1407" i="2"/>
  <c r="Q1407" i="2"/>
  <c r="AK1407" i="2"/>
  <c r="H1408" i="2"/>
  <c r="Y1408" i="2"/>
  <c r="Q1389" i="2"/>
  <c r="Y1389" i="2"/>
  <c r="Q1397" i="2"/>
  <c r="Y1397" i="2"/>
  <c r="Q1405" i="2"/>
  <c r="Y1405" i="2"/>
  <c r="AM1417" i="2"/>
  <c r="G1419" i="2"/>
  <c r="P1424" i="2"/>
  <c r="AK1424" i="2"/>
  <c r="P1423" i="2"/>
  <c r="AJ1424" i="2"/>
  <c r="AI1424" i="2"/>
  <c r="Q1384" i="2"/>
  <c r="Y1384" i="2"/>
  <c r="P1387" i="2"/>
  <c r="Q1392" i="2"/>
  <c r="Y1392" i="2"/>
  <c r="P1395" i="2"/>
  <c r="Q1400" i="2"/>
  <c r="Y1400" i="2"/>
  <c r="P1403" i="2"/>
  <c r="I1409" i="2"/>
  <c r="AJ1412" i="2"/>
  <c r="P1412" i="2"/>
  <c r="AM1420" i="2"/>
  <c r="AM1425" i="2"/>
  <c r="G1427" i="2"/>
  <c r="Q1387" i="2"/>
  <c r="AI1389" i="2"/>
  <c r="Q1395" i="2"/>
  <c r="AI1397" i="2"/>
  <c r="Q1403" i="2"/>
  <c r="AI1405" i="2"/>
  <c r="Q1412" i="2"/>
  <c r="G1413" i="2"/>
  <c r="P1416" i="2"/>
  <c r="AK1416" i="2"/>
  <c r="P1415" i="2"/>
  <c r="AJ1416" i="2"/>
  <c r="Y1416" i="2"/>
  <c r="H1424" i="2"/>
  <c r="AM1428" i="2"/>
  <c r="P1437" i="2"/>
  <c r="AK1437" i="2"/>
  <c r="AJ1437" i="2"/>
  <c r="Y1437" i="2"/>
  <c r="AI1437" i="2"/>
  <c r="Q1437" i="2"/>
  <c r="Q1382" i="2"/>
  <c r="Q1390" i="2"/>
  <c r="Q1398" i="2"/>
  <c r="Q1406" i="2"/>
  <c r="P1408" i="2"/>
  <c r="AJ1408" i="2"/>
  <c r="G1411" i="2"/>
  <c r="P1411" i="2"/>
  <c r="H1412" i="2"/>
  <c r="AI1412" i="2"/>
  <c r="AI1436" i="2"/>
  <c r="P1436" i="2"/>
  <c r="AK1436" i="2"/>
  <c r="Y1436" i="2"/>
  <c r="AJ1436" i="2"/>
  <c r="Q1436" i="2"/>
  <c r="G1440" i="2"/>
  <c r="G1439" i="2"/>
  <c r="Q1411" i="2"/>
  <c r="Y1411" i="2"/>
  <c r="AK1415" i="2"/>
  <c r="AJ1418" i="2"/>
  <c r="Q1419" i="2"/>
  <c r="Y1419" i="2"/>
  <c r="P1422" i="2"/>
  <c r="AK1423" i="2"/>
  <c r="AJ1426" i="2"/>
  <c r="Q1427" i="2"/>
  <c r="Y1427" i="2"/>
  <c r="P1430" i="2"/>
  <c r="AK1431" i="2"/>
  <c r="G1438" i="2"/>
  <c r="AK1443" i="2"/>
  <c r="Q1447" i="2"/>
  <c r="Q1455" i="2"/>
  <c r="AM1557" i="2"/>
  <c r="Q1422" i="2"/>
  <c r="Y1422" i="2"/>
  <c r="Q1430" i="2"/>
  <c r="Y1430" i="2"/>
  <c r="AI1435" i="2"/>
  <c r="P1435" i="2"/>
  <c r="I1440" i="2"/>
  <c r="I1441" i="2"/>
  <c r="I1442" i="2"/>
  <c r="P1447" i="2"/>
  <c r="AJ1447" i="2"/>
  <c r="P1455" i="2"/>
  <c r="AJ1455" i="2"/>
  <c r="Q1409" i="2"/>
  <c r="Y1409" i="2"/>
  <c r="AI1411" i="2"/>
  <c r="AK1413" i="2"/>
  <c r="Q1417" i="2"/>
  <c r="Y1417" i="2"/>
  <c r="AI1419" i="2"/>
  <c r="P1420" i="2"/>
  <c r="AK1421" i="2"/>
  <c r="Q1425" i="2"/>
  <c r="Y1425" i="2"/>
  <c r="AI1427" i="2"/>
  <c r="P1428" i="2"/>
  <c r="AK1429" i="2"/>
  <c r="Q1435" i="2"/>
  <c r="H1436" i="2"/>
  <c r="H1439" i="2"/>
  <c r="G1441" i="2"/>
  <c r="G1456" i="2"/>
  <c r="G1455" i="2"/>
  <c r="AK1459" i="2"/>
  <c r="P1458" i="2"/>
  <c r="AJ1459" i="2"/>
  <c r="AI1459" i="2"/>
  <c r="P1459" i="2"/>
  <c r="Q1420" i="2"/>
  <c r="Y1420" i="2"/>
  <c r="AI1422" i="2"/>
  <c r="AM1426" i="2"/>
  <c r="Q1428" i="2"/>
  <c r="Y1428" i="2"/>
  <c r="AI1430" i="2"/>
  <c r="P1434" i="2"/>
  <c r="AJ1435" i="2"/>
  <c r="AI1444" i="2"/>
  <c r="P1444" i="2"/>
  <c r="AK1444" i="2"/>
  <c r="P1445" i="2"/>
  <c r="AK1445" i="2"/>
  <c r="AJ1445" i="2"/>
  <c r="Q1445" i="2"/>
  <c r="Y1447" i="2"/>
  <c r="AM1448" i="2"/>
  <c r="P1453" i="2"/>
  <c r="AK1453" i="2"/>
  <c r="P1452" i="2"/>
  <c r="AJ1453" i="2"/>
  <c r="Q1453" i="2"/>
  <c r="Y1455" i="2"/>
  <c r="Q1415" i="2"/>
  <c r="Y1415" i="2"/>
  <c r="P1418" i="2"/>
  <c r="AJ1422" i="2"/>
  <c r="Q1423" i="2"/>
  <c r="Y1423" i="2"/>
  <c r="P1426" i="2"/>
  <c r="AJ1430" i="2"/>
  <c r="Q1431" i="2"/>
  <c r="Y1431" i="2"/>
  <c r="AK1435" i="2"/>
  <c r="G1449" i="2"/>
  <c r="I1452" i="2"/>
  <c r="G1458" i="2"/>
  <c r="H1459" i="2"/>
  <c r="Q1418" i="2"/>
  <c r="AI1420" i="2"/>
  <c r="P1421" i="2"/>
  <c r="Q1426" i="2"/>
  <c r="AI1428" i="2"/>
  <c r="P1429" i="2"/>
  <c r="I1433" i="2"/>
  <c r="I1434" i="2"/>
  <c r="AI1443" i="2"/>
  <c r="P1443" i="2"/>
  <c r="Q1444" i="2"/>
  <c r="H1453" i="2"/>
  <c r="Q1413" i="2"/>
  <c r="Q1421" i="2"/>
  <c r="Q1429" i="2"/>
  <c r="G1433" i="2"/>
  <c r="AM1433" i="2"/>
  <c r="Y1435" i="2"/>
  <c r="P1439" i="2"/>
  <c r="Q1443" i="2"/>
  <c r="H1444" i="2"/>
  <c r="Y1445" i="2"/>
  <c r="AK1446" i="2"/>
  <c r="P1446" i="2"/>
  <c r="I1450" i="2"/>
  <c r="AJ1451" i="2"/>
  <c r="AI1451" i="2"/>
  <c r="P1451" i="2"/>
  <c r="Q1451" i="2"/>
  <c r="Y1453" i="2"/>
  <c r="AK1454" i="2"/>
  <c r="P1454" i="2"/>
  <c r="I1458" i="2"/>
  <c r="Q1432" i="2"/>
  <c r="Y1432" i="2"/>
  <c r="AI1434" i="2"/>
  <c r="Q1440" i="2"/>
  <c r="Y1440" i="2"/>
  <c r="AI1442" i="2"/>
  <c r="Q1448" i="2"/>
  <c r="Y1448" i="2"/>
  <c r="AK1452" i="2"/>
  <c r="Q1456" i="2"/>
  <c r="Y1456" i="2"/>
  <c r="AK1460" i="2"/>
  <c r="AK1462" i="2"/>
  <c r="AJ1462" i="2"/>
  <c r="AI1462" i="2"/>
  <c r="H1469" i="2"/>
  <c r="H1470" i="2"/>
  <c r="I1474" i="2"/>
  <c r="I1475" i="2"/>
  <c r="I1482" i="2"/>
  <c r="I1483" i="2"/>
  <c r="AK1497" i="2"/>
  <c r="AJ1497" i="2"/>
  <c r="P1497" i="2"/>
  <c r="Q1497" i="2"/>
  <c r="AK1496" i="2"/>
  <c r="AI1497" i="2"/>
  <c r="AI1432" i="2"/>
  <c r="P1433" i="2"/>
  <c r="AK1434" i="2"/>
  <c r="Q1438" i="2"/>
  <c r="Y1438" i="2"/>
  <c r="AI1440" i="2"/>
  <c r="P1441" i="2"/>
  <c r="AK1442" i="2"/>
  <c r="Q1446" i="2"/>
  <c r="Y1446" i="2"/>
  <c r="AI1448" i="2"/>
  <c r="P1449" i="2"/>
  <c r="AK1450" i="2"/>
  <c r="Q1454" i="2"/>
  <c r="Y1454" i="2"/>
  <c r="AI1456" i="2"/>
  <c r="P1457" i="2"/>
  <c r="AK1458" i="2"/>
  <c r="H1461" i="2"/>
  <c r="Q1478" i="2"/>
  <c r="G1480" i="2"/>
  <c r="G1481" i="2"/>
  <c r="Q1486" i="2"/>
  <c r="I1493" i="2"/>
  <c r="I1494" i="2"/>
  <c r="I1509" i="2"/>
  <c r="I1510" i="2"/>
  <c r="Q1433" i="2"/>
  <c r="Y1433" i="2"/>
  <c r="Q1441" i="2"/>
  <c r="Y1441" i="2"/>
  <c r="Q1449" i="2"/>
  <c r="Y1449" i="2"/>
  <c r="Q1457" i="2"/>
  <c r="Y1457" i="2"/>
  <c r="P1460" i="2"/>
  <c r="G1472" i="2"/>
  <c r="G1473" i="2"/>
  <c r="AM1481" i="2"/>
  <c r="H1496" i="2"/>
  <c r="H1497" i="2"/>
  <c r="Q1452" i="2"/>
  <c r="Y1452" i="2"/>
  <c r="Q1460" i="2"/>
  <c r="Y1460" i="2"/>
  <c r="P1467" i="2"/>
  <c r="AK1467" i="2"/>
  <c r="AJ1467" i="2"/>
  <c r="AI1467" i="2"/>
  <c r="Q1470" i="2"/>
  <c r="AM1473" i="2"/>
  <c r="AK1503" i="2"/>
  <c r="AJ1503" i="2"/>
  <c r="AI1503" i="2"/>
  <c r="Y1503" i="2"/>
  <c r="Q1503" i="2"/>
  <c r="P1503" i="2"/>
  <c r="AI1461" i="2"/>
  <c r="AK1478" i="2"/>
  <c r="P1477" i="2"/>
  <c r="AJ1478" i="2"/>
  <c r="AI1478" i="2"/>
  <c r="AK1477" i="2"/>
  <c r="P1478" i="2"/>
  <c r="AM1482" i="2"/>
  <c r="AK1486" i="2"/>
  <c r="P1485" i="2"/>
  <c r="AJ1486" i="2"/>
  <c r="AI1486" i="2"/>
  <c r="AK1485" i="2"/>
  <c r="P1486" i="2"/>
  <c r="Q1434" i="2"/>
  <c r="Q1442" i="2"/>
  <c r="Q1450" i="2"/>
  <c r="Q1458" i="2"/>
  <c r="P1462" i="2"/>
  <c r="G1465" i="2"/>
  <c r="H1477" i="2"/>
  <c r="H1478" i="2"/>
  <c r="H1485" i="2"/>
  <c r="H1486" i="2"/>
  <c r="Y1461" i="2"/>
  <c r="Q1461" i="2"/>
  <c r="P1461" i="2"/>
  <c r="AK1461" i="2"/>
  <c r="I1464" i="2"/>
  <c r="AK1470" i="2"/>
  <c r="AJ1470" i="2"/>
  <c r="AI1470" i="2"/>
  <c r="P1470" i="2"/>
  <c r="Q1475" i="2"/>
  <c r="Y1475" i="2"/>
  <c r="Q1483" i="2"/>
  <c r="Y1483" i="2"/>
  <c r="AM1488" i="2"/>
  <c r="G1499" i="2"/>
  <c r="G1500" i="2"/>
  <c r="H1512" i="2"/>
  <c r="H1513" i="2"/>
  <c r="AJ1464" i="2"/>
  <c r="Q1465" i="2"/>
  <c r="Y1465" i="2"/>
  <c r="P1468" i="2"/>
  <c r="AK1469" i="2"/>
  <c r="G1471" i="2"/>
  <c r="AM1471" i="2"/>
  <c r="I1473" i="2"/>
  <c r="Q1473" i="2"/>
  <c r="Y1473" i="2"/>
  <c r="AI1475" i="2"/>
  <c r="Q1481" i="2"/>
  <c r="Y1481" i="2"/>
  <c r="AI1483" i="2"/>
  <c r="AK1489" i="2"/>
  <c r="AJ1489" i="2"/>
  <c r="P1489" i="2"/>
  <c r="Q1489" i="2"/>
  <c r="AI1489" i="2"/>
  <c r="G1491" i="2"/>
  <c r="G1492" i="2"/>
  <c r="AK1492" i="2"/>
  <c r="AJ1492" i="2"/>
  <c r="AI1492" i="2"/>
  <c r="P1492" i="2"/>
  <c r="G1497" i="2"/>
  <c r="G1498" i="2"/>
  <c r="I1499" i="2"/>
  <c r="I1500" i="2"/>
  <c r="P1502" i="2"/>
  <c r="P1463" i="2"/>
  <c r="AK1464" i="2"/>
  <c r="Q1468" i="2"/>
  <c r="Y1468" i="2"/>
  <c r="P1471" i="2"/>
  <c r="AK1472" i="2"/>
  <c r="AJ1475" i="2"/>
  <c r="Q1476" i="2"/>
  <c r="Y1476" i="2"/>
  <c r="P1479" i="2"/>
  <c r="AK1480" i="2"/>
  <c r="AJ1483" i="2"/>
  <c r="Q1484" i="2"/>
  <c r="Y1484" i="2"/>
  <c r="P1487" i="2"/>
  <c r="Q1492" i="2"/>
  <c r="AM1499" i="2"/>
  <c r="Y1504" i="2"/>
  <c r="G1507" i="2"/>
  <c r="G1508" i="2"/>
  <c r="G1517" i="2"/>
  <c r="G1516" i="2"/>
  <c r="Q1463" i="2"/>
  <c r="Y1463" i="2"/>
  <c r="AI1465" i="2"/>
  <c r="P1466" i="2"/>
  <c r="Q1471" i="2"/>
  <c r="Y1471" i="2"/>
  <c r="AI1473" i="2"/>
  <c r="P1474" i="2"/>
  <c r="AK1475" i="2"/>
  <c r="Q1479" i="2"/>
  <c r="Y1479" i="2"/>
  <c r="AI1481" i="2"/>
  <c r="P1482" i="2"/>
  <c r="AK1483" i="2"/>
  <c r="I1487" i="2"/>
  <c r="Q1487" i="2"/>
  <c r="Y1487" i="2"/>
  <c r="G1489" i="2"/>
  <c r="AK1495" i="2"/>
  <c r="AJ1495" i="2"/>
  <c r="AI1495" i="2"/>
  <c r="P1495" i="2"/>
  <c r="AK1505" i="2"/>
  <c r="AJ1505" i="2"/>
  <c r="AI1505" i="2"/>
  <c r="AK1504" i="2"/>
  <c r="P1505" i="2"/>
  <c r="H1538" i="2"/>
  <c r="H1537" i="2"/>
  <c r="AJ1465" i="2"/>
  <c r="Q1466" i="2"/>
  <c r="Y1466" i="2"/>
  <c r="AI1468" i="2"/>
  <c r="P1469" i="2"/>
  <c r="AJ1473" i="2"/>
  <c r="Q1474" i="2"/>
  <c r="Y1474" i="2"/>
  <c r="AJ1481" i="2"/>
  <c r="Q1482" i="2"/>
  <c r="Y1482" i="2"/>
  <c r="H1489" i="2"/>
  <c r="Y1489" i="2"/>
  <c r="I1497" i="2"/>
  <c r="AM1500" i="2"/>
  <c r="H1502" i="2"/>
  <c r="H1503" i="2"/>
  <c r="H1504" i="2"/>
  <c r="H1505" i="2"/>
  <c r="AM1508" i="2"/>
  <c r="AM1542" i="2"/>
  <c r="AI1463" i="2"/>
  <c r="P1464" i="2"/>
  <c r="AJ1468" i="2"/>
  <c r="Q1469" i="2"/>
  <c r="AI1471" i="2"/>
  <c r="P1472" i="2"/>
  <c r="AJ1476" i="2"/>
  <c r="Q1477" i="2"/>
  <c r="AI1479" i="2"/>
  <c r="P1480" i="2"/>
  <c r="AJ1484" i="2"/>
  <c r="Q1485" i="2"/>
  <c r="AI1487" i="2"/>
  <c r="Q1488" i="2"/>
  <c r="Y1492" i="2"/>
  <c r="AM1545" i="2"/>
  <c r="Q1464" i="2"/>
  <c r="Q1472" i="2"/>
  <c r="Q1480" i="2"/>
  <c r="Y1488" i="2"/>
  <c r="AI1488" i="2"/>
  <c r="AJ1488" i="2"/>
  <c r="H1492" i="2"/>
  <c r="Y1496" i="2"/>
  <c r="I1501" i="2"/>
  <c r="I1502" i="2"/>
  <c r="AK1513" i="2"/>
  <c r="AI1513" i="2"/>
  <c r="P1513" i="2"/>
  <c r="Y1513" i="2"/>
  <c r="AJ1513" i="2"/>
  <c r="AK1512" i="2"/>
  <c r="Q1513" i="2"/>
  <c r="AK1490" i="2"/>
  <c r="Q1494" i="2"/>
  <c r="Y1494" i="2"/>
  <c r="Q1502" i="2"/>
  <c r="Y1502" i="2"/>
  <c r="Q1510" i="2"/>
  <c r="Y1510" i="2"/>
  <c r="P1526" i="2"/>
  <c r="AJ1526" i="2"/>
  <c r="AI1526" i="2"/>
  <c r="Y1531" i="2"/>
  <c r="G1537" i="2"/>
  <c r="Q1500" i="2"/>
  <c r="Y1500" i="2"/>
  <c r="G1506" i="2"/>
  <c r="I1508" i="2"/>
  <c r="Q1508" i="2"/>
  <c r="Y1508" i="2"/>
  <c r="H1511" i="2"/>
  <c r="P1511" i="2"/>
  <c r="AJ1522" i="2"/>
  <c r="AI1522" i="2"/>
  <c r="P1522" i="2"/>
  <c r="Y1522" i="2"/>
  <c r="P1534" i="2"/>
  <c r="AJ1534" i="2"/>
  <c r="AI1534" i="2"/>
  <c r="Q1511" i="2"/>
  <c r="Y1511" i="2"/>
  <c r="P1518" i="2"/>
  <c r="AJ1518" i="2"/>
  <c r="AI1518" i="2"/>
  <c r="Y1518" i="2"/>
  <c r="AJ1530" i="2"/>
  <c r="AI1530" i="2"/>
  <c r="P1530" i="2"/>
  <c r="Y1530" i="2"/>
  <c r="Q1490" i="2"/>
  <c r="Y1490" i="2"/>
  <c r="P1493" i="2"/>
  <c r="AK1494" i="2"/>
  <c r="Q1498" i="2"/>
  <c r="Y1498" i="2"/>
  <c r="AI1500" i="2"/>
  <c r="P1501" i="2"/>
  <c r="AK1502" i="2"/>
  <c r="Q1506" i="2"/>
  <c r="Y1506" i="2"/>
  <c r="AI1508" i="2"/>
  <c r="P1509" i="2"/>
  <c r="AK1510" i="2"/>
  <c r="AJ1514" i="2"/>
  <c r="AI1514" i="2"/>
  <c r="P1514" i="2"/>
  <c r="Y1514" i="2"/>
  <c r="P1517" i="2"/>
  <c r="AK1526" i="2"/>
  <c r="P1529" i="2"/>
  <c r="Q1493" i="2"/>
  <c r="Y1493" i="2"/>
  <c r="P1496" i="2"/>
  <c r="AJ1500" i="2"/>
  <c r="Q1501" i="2"/>
  <c r="Y1501" i="2"/>
  <c r="P1504" i="2"/>
  <c r="AM1507" i="2"/>
  <c r="AJ1508" i="2"/>
  <c r="Q1509" i="2"/>
  <c r="Y1509" i="2"/>
  <c r="AI1511" i="2"/>
  <c r="P1512" i="2"/>
  <c r="G1514" i="2"/>
  <c r="I1515" i="2"/>
  <c r="H1518" i="2"/>
  <c r="AK1521" i="2"/>
  <c r="AK1522" i="2"/>
  <c r="I1526" i="2"/>
  <c r="AK1529" i="2"/>
  <c r="AJ1538" i="2"/>
  <c r="AI1538" i="2"/>
  <c r="P1538" i="2"/>
  <c r="Y1538" i="2"/>
  <c r="P1542" i="2"/>
  <c r="AJ1542" i="2"/>
  <c r="AI1542" i="2"/>
  <c r="AI1490" i="2"/>
  <c r="P1491" i="2"/>
  <c r="Q1496" i="2"/>
  <c r="AI1498" i="2"/>
  <c r="P1499" i="2"/>
  <c r="Q1504" i="2"/>
  <c r="AI1506" i="2"/>
  <c r="P1507" i="2"/>
  <c r="AJ1511" i="2"/>
  <c r="Q1512" i="2"/>
  <c r="H1514" i="2"/>
  <c r="AK1518" i="2"/>
  <c r="G1521" i="2"/>
  <c r="G1524" i="2"/>
  <c r="AK1530" i="2"/>
  <c r="AK1534" i="2"/>
  <c r="I1539" i="2"/>
  <c r="P1541" i="2"/>
  <c r="Y1542" i="2"/>
  <c r="Q1491" i="2"/>
  <c r="Q1499" i="2"/>
  <c r="Q1507" i="2"/>
  <c r="AK1514" i="2"/>
  <c r="I1518" i="2"/>
  <c r="Y1523" i="2"/>
  <c r="Q1526" i="2"/>
  <c r="G1532" i="2"/>
  <c r="I1534" i="2"/>
  <c r="H1542" i="2"/>
  <c r="AJ1549" i="2"/>
  <c r="AI1549" i="2"/>
  <c r="P1549" i="2"/>
  <c r="AK1549" i="2"/>
  <c r="P1548" i="2"/>
  <c r="Q1549" i="2"/>
  <c r="G1556" i="2"/>
  <c r="G1555" i="2"/>
  <c r="AI1515" i="2"/>
  <c r="P1516" i="2"/>
  <c r="AK1517" i="2"/>
  <c r="AJ1520" i="2"/>
  <c r="Q1521" i="2"/>
  <c r="Y1521" i="2"/>
  <c r="AK1525" i="2"/>
  <c r="AJ1528" i="2"/>
  <c r="Q1529" i="2"/>
  <c r="Y1529" i="2"/>
  <c r="AK1533" i="2"/>
  <c r="AJ1536" i="2"/>
  <c r="Q1537" i="2"/>
  <c r="Y1537" i="2"/>
  <c r="AK1541" i="2"/>
  <c r="G1544" i="2"/>
  <c r="Y1550" i="2"/>
  <c r="Q1557" i="2"/>
  <c r="AJ1515" i="2"/>
  <c r="Q1516" i="2"/>
  <c r="Y1516" i="2"/>
  <c r="P1519" i="2"/>
  <c r="AK1520" i="2"/>
  <c r="AJ1523" i="2"/>
  <c r="Q1524" i="2"/>
  <c r="Y1524" i="2"/>
  <c r="P1527" i="2"/>
  <c r="AK1528" i="2"/>
  <c r="AJ1531" i="2"/>
  <c r="Q1532" i="2"/>
  <c r="P1535" i="2"/>
  <c r="AK1536" i="2"/>
  <c r="Q1540" i="2"/>
  <c r="AK1515" i="2"/>
  <c r="Q1519" i="2"/>
  <c r="Y1519" i="2"/>
  <c r="AI1521" i="2"/>
  <c r="Q1527" i="2"/>
  <c r="Y1527" i="2"/>
  <c r="AI1529" i="2"/>
  <c r="Q1535" i="2"/>
  <c r="Y1535" i="2"/>
  <c r="AI1537" i="2"/>
  <c r="AK1543" i="2"/>
  <c r="AJ1543" i="2"/>
  <c r="Y1543" i="2"/>
  <c r="Q1543" i="2"/>
  <c r="P1543" i="2"/>
  <c r="P1553" i="2"/>
  <c r="AJ1553" i="2"/>
  <c r="AI1553" i="2"/>
  <c r="Y1553" i="2"/>
  <c r="H1565" i="2"/>
  <c r="H1564" i="2"/>
  <c r="AJ1516" i="2"/>
  <c r="Q1517" i="2"/>
  <c r="Y1517" i="2"/>
  <c r="AI1519" i="2"/>
  <c r="P1520" i="2"/>
  <c r="AM1523" i="2"/>
  <c r="Q1525" i="2"/>
  <c r="Y1525" i="2"/>
  <c r="AI1527" i="2"/>
  <c r="P1528" i="2"/>
  <c r="Q1533" i="2"/>
  <c r="Y1533" i="2"/>
  <c r="AI1535" i="2"/>
  <c r="P1536" i="2"/>
  <c r="Q1541" i="2"/>
  <c r="Y1541" i="2"/>
  <c r="AI1543" i="2"/>
  <c r="P1545" i="2"/>
  <c r="AJ1545" i="2"/>
  <c r="AI1545" i="2"/>
  <c r="Y1545" i="2"/>
  <c r="H1553" i="2"/>
  <c r="P1557" i="2"/>
  <c r="AJ1557" i="2"/>
  <c r="AI1557" i="2"/>
  <c r="Y1557" i="2"/>
  <c r="P1515" i="2"/>
  <c r="AJ1519" i="2"/>
  <c r="Q1520" i="2"/>
  <c r="AJ1527" i="2"/>
  <c r="Q1528" i="2"/>
  <c r="AJ1535" i="2"/>
  <c r="Q1536" i="2"/>
  <c r="P1544" i="2"/>
  <c r="I1546" i="2"/>
  <c r="H1549" i="2"/>
  <c r="AK1553" i="2"/>
  <c r="Q1515" i="2"/>
  <c r="Q1523" i="2"/>
  <c r="Q1531" i="2"/>
  <c r="Q1539" i="2"/>
  <c r="H1545" i="2"/>
  <c r="AK1548" i="2"/>
  <c r="I1553" i="2"/>
  <c r="AK1544" i="2"/>
  <c r="AJ1547" i="2"/>
  <c r="Q1548" i="2"/>
  <c r="Y1548" i="2"/>
  <c r="AI1550" i="2"/>
  <c r="P1551" i="2"/>
  <c r="AK1552" i="2"/>
  <c r="AJ1555" i="2"/>
  <c r="AI1556" i="2"/>
  <c r="Y1556" i="2"/>
  <c r="Q1556" i="2"/>
  <c r="AK1560" i="2"/>
  <c r="AI1560" i="2"/>
  <c r="Q1560" i="2"/>
  <c r="P1546" i="2"/>
  <c r="AK1547" i="2"/>
  <c r="G1549" i="2"/>
  <c r="AJ1550" i="2"/>
  <c r="Q1551" i="2"/>
  <c r="Y1551" i="2"/>
  <c r="P1554" i="2"/>
  <c r="AK1555" i="2"/>
  <c r="G1560" i="2"/>
  <c r="Y1562" i="2"/>
  <c r="AM1581" i="2"/>
  <c r="Q1546" i="2"/>
  <c r="Y1546" i="2"/>
  <c r="AI1548" i="2"/>
  <c r="AK1550" i="2"/>
  <c r="Q1554" i="2"/>
  <c r="Y1554" i="2"/>
  <c r="H1557" i="2"/>
  <c r="AJ1561" i="2"/>
  <c r="AI1561" i="2"/>
  <c r="P1561" i="2"/>
  <c r="Q1561" i="2"/>
  <c r="G1564" i="2"/>
  <c r="Q1544" i="2"/>
  <c r="Y1544" i="2"/>
  <c r="AI1546" i="2"/>
  <c r="P1547" i="2"/>
  <c r="AJ1551" i="2"/>
  <c r="Q1552" i="2"/>
  <c r="Y1552" i="2"/>
  <c r="AI1554" i="2"/>
  <c r="P1555" i="2"/>
  <c r="AJ1556" i="2"/>
  <c r="AM1558" i="2"/>
  <c r="H1561" i="2"/>
  <c r="Y1561" i="2"/>
  <c r="AJ1569" i="2"/>
  <c r="AI1569" i="2"/>
  <c r="P1569" i="2"/>
  <c r="AJ1546" i="2"/>
  <c r="Q1547" i="2"/>
  <c r="P1550" i="2"/>
  <c r="AJ1554" i="2"/>
  <c r="Q1555" i="2"/>
  <c r="P1556" i="2"/>
  <c r="AK1556" i="2"/>
  <c r="Y1569" i="2"/>
  <c r="Q1550" i="2"/>
  <c r="I1558" i="2"/>
  <c r="P1565" i="2"/>
  <c r="AJ1565" i="2"/>
  <c r="AI1565" i="2"/>
  <c r="AK1564" i="2"/>
  <c r="Y1565" i="2"/>
  <c r="AK1568" i="2"/>
  <c r="H1569" i="2"/>
  <c r="I1570" i="2"/>
  <c r="Q1568" i="2"/>
  <c r="Y1568" i="2"/>
  <c r="P1558" i="2"/>
  <c r="AK1559" i="2"/>
  <c r="G1561" i="2"/>
  <c r="AJ1562" i="2"/>
  <c r="Q1563" i="2"/>
  <c r="Y1563" i="2"/>
  <c r="AK1567" i="2"/>
  <c r="I1576" i="2"/>
  <c r="I1575" i="2"/>
  <c r="Q1558" i="2"/>
  <c r="Y1558" i="2"/>
  <c r="AK1562" i="2"/>
  <c r="Q1566" i="2"/>
  <c r="Y1566" i="2"/>
  <c r="AI1568" i="2"/>
  <c r="P1571" i="2"/>
  <c r="AK1571" i="2"/>
  <c r="AJ1571" i="2"/>
  <c r="AI1571" i="2"/>
  <c r="G1574" i="2"/>
  <c r="G1573" i="2"/>
  <c r="AM1580" i="2"/>
  <c r="AK1585" i="2"/>
  <c r="AJ1585" i="2"/>
  <c r="AI1585" i="2"/>
  <c r="P1585" i="2"/>
  <c r="AI1558" i="2"/>
  <c r="P1559" i="2"/>
  <c r="AJ1563" i="2"/>
  <c r="Q1564" i="2"/>
  <c r="Y1564" i="2"/>
  <c r="AI1566" i="2"/>
  <c r="P1567" i="2"/>
  <c r="G1571" i="2"/>
  <c r="AK1577" i="2"/>
  <c r="AJ1577" i="2"/>
  <c r="AI1577" i="2"/>
  <c r="P1577" i="2"/>
  <c r="I1582" i="2"/>
  <c r="AJ1558" i="2"/>
  <c r="Q1559" i="2"/>
  <c r="P1562" i="2"/>
  <c r="Q1567" i="2"/>
  <c r="P1570" i="2"/>
  <c r="H1571" i="2"/>
  <c r="Q1562" i="2"/>
  <c r="Q1570" i="2"/>
  <c r="Y1570" i="2"/>
  <c r="AJ1570" i="2"/>
  <c r="Y1571" i="2"/>
  <c r="AM1572" i="2"/>
  <c r="H1577" i="2"/>
  <c r="AJ1573" i="2"/>
  <c r="Q1574" i="2"/>
  <c r="Y1574" i="2"/>
  <c r="AI1576" i="2"/>
  <c r="AK1578" i="2"/>
  <c r="Q1582" i="2"/>
  <c r="Y1582" i="2"/>
  <c r="AK1586" i="2"/>
  <c r="G1588" i="2"/>
  <c r="Q1572" i="2"/>
  <c r="Y1572" i="2"/>
  <c r="AI1574" i="2"/>
  <c r="P1575" i="2"/>
  <c r="AK1576" i="2"/>
  <c r="AJ1579" i="2"/>
  <c r="Q1580" i="2"/>
  <c r="Y1580" i="2"/>
  <c r="P1583" i="2"/>
  <c r="AK1584" i="2"/>
  <c r="I1588" i="2"/>
  <c r="Q1575" i="2"/>
  <c r="Y1575" i="2"/>
  <c r="P1578" i="2"/>
  <c r="AK1579" i="2"/>
  <c r="G1581" i="2"/>
  <c r="Q1583" i="2"/>
  <c r="Y1583" i="2"/>
  <c r="P1586" i="2"/>
  <c r="AM1589" i="2"/>
  <c r="AM1597" i="2"/>
  <c r="Q1578" i="2"/>
  <c r="Y1578" i="2"/>
  <c r="Q1586" i="2"/>
  <c r="Y1586" i="2"/>
  <c r="AJ1572" i="2"/>
  <c r="Q1573" i="2"/>
  <c r="AI1575" i="2"/>
  <c r="P1576" i="2"/>
  <c r="AJ1580" i="2"/>
  <c r="Q1581" i="2"/>
  <c r="AI1583" i="2"/>
  <c r="P1584" i="2"/>
  <c r="Q1576" i="2"/>
  <c r="AI1578" i="2"/>
  <c r="P1579" i="2"/>
  <c r="Q1584" i="2"/>
  <c r="Q1579" i="2"/>
  <c r="AJ1587" i="2"/>
  <c r="AI1587" i="2"/>
  <c r="AK1587" i="2"/>
  <c r="Q1587" i="2"/>
  <c r="Y1587" i="2"/>
  <c r="Y1588" i="2"/>
  <c r="G1589" i="2"/>
  <c r="AJ1590" i="2"/>
  <c r="Q1591" i="2"/>
  <c r="Y1591" i="2"/>
  <c r="AI1593" i="2"/>
  <c r="P1594" i="2"/>
  <c r="AK1595" i="2"/>
  <c r="AJ1598" i="2"/>
  <c r="I1599" i="2"/>
  <c r="Q1599" i="2"/>
  <c r="Y1599" i="2"/>
  <c r="AI1601" i="2"/>
  <c r="P1602" i="2"/>
  <c r="AK1603" i="2"/>
  <c r="G1605" i="2"/>
  <c r="AI1588" i="2"/>
  <c r="P1589" i="2"/>
  <c r="AK1590" i="2"/>
  <c r="AJ1593" i="2"/>
  <c r="Q1594" i="2"/>
  <c r="Y1594" i="2"/>
  <c r="AI1596" i="2"/>
  <c r="P1597" i="2"/>
  <c r="AK1598" i="2"/>
  <c r="AJ1601" i="2"/>
  <c r="Q1602" i="2"/>
  <c r="Y1602" i="2"/>
  <c r="AJ1604" i="2"/>
  <c r="H1605" i="2"/>
  <c r="AJ1588" i="2"/>
  <c r="Q1589" i="2"/>
  <c r="Y1589" i="2"/>
  <c r="AI1591" i="2"/>
  <c r="P1592" i="2"/>
  <c r="AK1593" i="2"/>
  <c r="AJ1596" i="2"/>
  <c r="Q1597" i="2"/>
  <c r="Y1597" i="2"/>
  <c r="AI1599" i="2"/>
  <c r="P1600" i="2"/>
  <c r="AK1601" i="2"/>
  <c r="G1603" i="2"/>
  <c r="AK1604" i="2"/>
  <c r="I1605" i="2"/>
  <c r="AK1588" i="2"/>
  <c r="AJ1591" i="2"/>
  <c r="Q1592" i="2"/>
  <c r="Y1592" i="2"/>
  <c r="AI1594" i="2"/>
  <c r="P1595" i="2"/>
  <c r="AK1596" i="2"/>
  <c r="Q1600" i="2"/>
  <c r="Y1600" i="2"/>
  <c r="AM1610" i="2"/>
  <c r="AI1589" i="2"/>
  <c r="P1590" i="2"/>
  <c r="AK1591" i="2"/>
  <c r="AJ1594" i="2"/>
  <c r="Q1595" i="2"/>
  <c r="Y1595" i="2"/>
  <c r="AI1597" i="2"/>
  <c r="P1598" i="2"/>
  <c r="AK1599" i="2"/>
  <c r="AJ1602" i="2"/>
  <c r="Q1603" i="2"/>
  <c r="Y1603" i="2"/>
  <c r="AM1618" i="2"/>
  <c r="AJ1589" i="2"/>
  <c r="Q1590" i="2"/>
  <c r="Y1590" i="2"/>
  <c r="AI1592" i="2"/>
  <c r="P1593" i="2"/>
  <c r="AJ1597" i="2"/>
  <c r="Q1598" i="2"/>
  <c r="Y1598" i="2"/>
  <c r="AI1600" i="2"/>
  <c r="P1601" i="2"/>
  <c r="P1588" i="2"/>
  <c r="AJ1592" i="2"/>
  <c r="Q1593" i="2"/>
  <c r="AI1595" i="2"/>
  <c r="P1596" i="2"/>
  <c r="AJ1600" i="2"/>
  <c r="Q1601" i="2"/>
  <c r="AI1603" i="2"/>
  <c r="P1604" i="2"/>
  <c r="Q1588" i="2"/>
  <c r="Q1596" i="2"/>
  <c r="Q1604" i="2"/>
  <c r="Y1604" i="2"/>
  <c r="AI1606" i="2"/>
  <c r="P1607" i="2"/>
  <c r="AK1608" i="2"/>
  <c r="AJ1611" i="2"/>
  <c r="Q1612" i="2"/>
  <c r="Y1612" i="2"/>
  <c r="AI1614" i="2"/>
  <c r="P1615" i="2"/>
  <c r="AK1616" i="2"/>
  <c r="G1618" i="2"/>
  <c r="AJ1619" i="2"/>
  <c r="AK1620" i="2"/>
  <c r="AJ1620" i="2"/>
  <c r="AI1620" i="2"/>
  <c r="Q1620" i="2"/>
  <c r="Q1628" i="2"/>
  <c r="AJ1606" i="2"/>
  <c r="Q1607" i="2"/>
  <c r="Y1607" i="2"/>
  <c r="AI1609" i="2"/>
  <c r="P1610" i="2"/>
  <c r="AK1611" i="2"/>
  <c r="AJ1614" i="2"/>
  <c r="Q1615" i="2"/>
  <c r="Y1615" i="2"/>
  <c r="AI1617" i="2"/>
  <c r="P1618" i="2"/>
  <c r="AK1619" i="2"/>
  <c r="I1624" i="2"/>
  <c r="I1625" i="2"/>
  <c r="P1605" i="2"/>
  <c r="AK1606" i="2"/>
  <c r="AJ1609" i="2"/>
  <c r="Q1610" i="2"/>
  <c r="Y1610" i="2"/>
  <c r="AI1612" i="2"/>
  <c r="P1613" i="2"/>
  <c r="AK1614" i="2"/>
  <c r="G1616" i="2"/>
  <c r="I1618" i="2"/>
  <c r="Q1618" i="2"/>
  <c r="Y1618" i="2"/>
  <c r="Q1605" i="2"/>
  <c r="Y1605" i="2"/>
  <c r="AI1607" i="2"/>
  <c r="P1608" i="2"/>
  <c r="AK1609" i="2"/>
  <c r="AJ1612" i="2"/>
  <c r="Q1613" i="2"/>
  <c r="Y1613" i="2"/>
  <c r="AI1615" i="2"/>
  <c r="P1616" i="2"/>
  <c r="AK1617" i="2"/>
  <c r="AK1628" i="2"/>
  <c r="AJ1628" i="2"/>
  <c r="AI1628" i="2"/>
  <c r="P1628" i="2"/>
  <c r="AM1631" i="2"/>
  <c r="AJ1607" i="2"/>
  <c r="Q1608" i="2"/>
  <c r="Y1608" i="2"/>
  <c r="AI1610" i="2"/>
  <c r="P1611" i="2"/>
  <c r="AK1612" i="2"/>
  <c r="AJ1615" i="2"/>
  <c r="Q1616" i="2"/>
  <c r="Y1616" i="2"/>
  <c r="AI1618" i="2"/>
  <c r="P1619" i="2"/>
  <c r="G1621" i="2"/>
  <c r="H1627" i="2"/>
  <c r="H1628" i="2"/>
  <c r="AI1605" i="2"/>
  <c r="P1606" i="2"/>
  <c r="AJ1610" i="2"/>
  <c r="Q1611" i="2"/>
  <c r="Y1611" i="2"/>
  <c r="AI1613" i="2"/>
  <c r="P1614" i="2"/>
  <c r="AJ1618" i="2"/>
  <c r="Q1619" i="2"/>
  <c r="Y1619" i="2"/>
  <c r="H1621" i="2"/>
  <c r="G1622" i="2"/>
  <c r="G1623" i="2"/>
  <c r="AM1623" i="2"/>
  <c r="AJ1605" i="2"/>
  <c r="Q1606" i="2"/>
  <c r="AI1608" i="2"/>
  <c r="P1609" i="2"/>
  <c r="AJ1613" i="2"/>
  <c r="Q1614" i="2"/>
  <c r="AI1616" i="2"/>
  <c r="P1617" i="2"/>
  <c r="Y1620" i="2"/>
  <c r="I1621" i="2"/>
  <c r="AM1624" i="2"/>
  <c r="Q1609" i="2"/>
  <c r="Q1617" i="2"/>
  <c r="P1620" i="2"/>
  <c r="AK1621" i="2"/>
  <c r="Q1625" i="2"/>
  <c r="Y1625" i="2"/>
  <c r="G1631" i="2"/>
  <c r="I1633" i="2"/>
  <c r="Q1633" i="2"/>
  <c r="Y1633" i="2"/>
  <c r="H1636" i="2"/>
  <c r="H1642" i="2"/>
  <c r="H1643" i="2"/>
  <c r="G1651" i="2"/>
  <c r="G1650" i="2"/>
  <c r="AJ1635" i="2"/>
  <c r="AK1636" i="2"/>
  <c r="AJ1636" i="2"/>
  <c r="AI1636" i="2"/>
  <c r="Y1636" i="2"/>
  <c r="Q1636" i="2"/>
  <c r="Y1637" i="2"/>
  <c r="I1648" i="2"/>
  <c r="I1649" i="2"/>
  <c r="AJ1622" i="2"/>
  <c r="Q1623" i="2"/>
  <c r="Y1623" i="2"/>
  <c r="AI1625" i="2"/>
  <c r="P1626" i="2"/>
  <c r="AK1627" i="2"/>
  <c r="AM1629" i="2"/>
  <c r="AJ1630" i="2"/>
  <c r="Q1631" i="2"/>
  <c r="Y1631" i="2"/>
  <c r="AI1633" i="2"/>
  <c r="P1634" i="2"/>
  <c r="AK1635" i="2"/>
  <c r="G1638" i="2"/>
  <c r="G1637" i="2"/>
  <c r="H1649" i="2"/>
  <c r="H1650" i="2"/>
  <c r="P1621" i="2"/>
  <c r="AK1622" i="2"/>
  <c r="G1624" i="2"/>
  <c r="AJ1625" i="2"/>
  <c r="Q1626" i="2"/>
  <c r="Y1626" i="2"/>
  <c r="P1629" i="2"/>
  <c r="AK1630" i="2"/>
  <c r="AM1632" i="2"/>
  <c r="AJ1633" i="2"/>
  <c r="Q1634" i="2"/>
  <c r="Y1634" i="2"/>
  <c r="Q1621" i="2"/>
  <c r="Y1621" i="2"/>
  <c r="AI1623" i="2"/>
  <c r="P1624" i="2"/>
  <c r="AK1625" i="2"/>
  <c r="G1627" i="2"/>
  <c r="Q1629" i="2"/>
  <c r="Y1629" i="2"/>
  <c r="AI1631" i="2"/>
  <c r="P1632" i="2"/>
  <c r="AK1633" i="2"/>
  <c r="I1637" i="2"/>
  <c r="AJ1623" i="2"/>
  <c r="Q1624" i="2"/>
  <c r="Y1624" i="2"/>
  <c r="AI1626" i="2"/>
  <c r="P1627" i="2"/>
  <c r="AJ1631" i="2"/>
  <c r="Q1632" i="2"/>
  <c r="Y1632" i="2"/>
  <c r="AI1634" i="2"/>
  <c r="P1635" i="2"/>
  <c r="I1636" i="2"/>
  <c r="P1636" i="2"/>
  <c r="AI1621" i="2"/>
  <c r="P1622" i="2"/>
  <c r="AJ1626" i="2"/>
  <c r="Q1627" i="2"/>
  <c r="AI1629" i="2"/>
  <c r="P1630" i="2"/>
  <c r="AJ1634" i="2"/>
  <c r="Q1635" i="2"/>
  <c r="Q1622" i="2"/>
  <c r="Q1630" i="2"/>
  <c r="AM1648" i="2"/>
  <c r="H1653" i="2"/>
  <c r="AJ1637" i="2"/>
  <c r="Q1638" i="2"/>
  <c r="Y1638" i="2"/>
  <c r="AK1640" i="2"/>
  <c r="P1643" i="2"/>
  <c r="Y1643" i="2"/>
  <c r="AI1643" i="2"/>
  <c r="AK1644" i="2"/>
  <c r="Q1649" i="2"/>
  <c r="AK1649" i="2"/>
  <c r="Y1651" i="2"/>
  <c r="AK1651" i="2"/>
  <c r="AK1653" i="2"/>
  <c r="AJ1653" i="2"/>
  <c r="AI1653" i="2"/>
  <c r="AI1655" i="2"/>
  <c r="AK1637" i="2"/>
  <c r="H1641" i="2"/>
  <c r="Y1655" i="2"/>
  <c r="AJ1655" i="2"/>
  <c r="AI1638" i="2"/>
  <c r="P1639" i="2"/>
  <c r="Y1642" i="2"/>
  <c r="AJ1638" i="2"/>
  <c r="Q1639" i="2"/>
  <c r="Y1639" i="2"/>
  <c r="Y1641" i="2"/>
  <c r="Q1642" i="2"/>
  <c r="AI1642" i="2"/>
  <c r="Y1645" i="2"/>
  <c r="P1651" i="2"/>
  <c r="Y1652" i="2"/>
  <c r="AJ1652" i="2"/>
  <c r="G1655" i="2"/>
  <c r="P1655" i="2"/>
  <c r="G1656" i="2"/>
  <c r="P1637" i="2"/>
  <c r="Q1641" i="2"/>
  <c r="AI1641" i="2"/>
  <c r="I1642" i="2"/>
  <c r="AJ1642" i="2"/>
  <c r="G1645" i="2"/>
  <c r="AI1648" i="2"/>
  <c r="AK1652" i="2"/>
  <c r="Q1655" i="2"/>
  <c r="H1656" i="2"/>
  <c r="Q1637" i="2"/>
  <c r="AI1639" i="2"/>
  <c r="P1640" i="2"/>
  <c r="AJ1641" i="2"/>
  <c r="I1646" i="2"/>
  <c r="AK1646" i="2"/>
  <c r="Y1647" i="2"/>
  <c r="AI1647" i="2"/>
  <c r="AK1650" i="2"/>
  <c r="AJ1650" i="2"/>
  <c r="Q1653" i="2"/>
  <c r="AK1654" i="2"/>
  <c r="Q1640" i="2"/>
  <c r="Y1640" i="2"/>
  <c r="AK1641" i="2"/>
  <c r="Q1644" i="2"/>
  <c r="AJ1645" i="2"/>
  <c r="AI1645" i="2"/>
  <c r="P1647" i="2"/>
  <c r="AJ1647" i="2"/>
  <c r="AJ1648" i="2"/>
  <c r="Y1649" i="2"/>
  <c r="AI1649" i="2"/>
  <c r="Q1652" i="2"/>
  <c r="G1653" i="2"/>
  <c r="Y1654" i="2"/>
  <c r="AJ1656" i="2"/>
  <c r="AI1656" i="2"/>
  <c r="I1657" i="2"/>
  <c r="P1646" i="2"/>
  <c r="Q1651" i="2"/>
  <c r="P1654" i="2"/>
  <c r="Q1646" i="2"/>
  <c r="Q1654" i="2"/>
  <c r="AM1637" i="2" l="1"/>
  <c r="AM1652" i="2"/>
  <c r="AM1630" i="2"/>
  <c r="AM1591" i="2"/>
  <c r="AM1567" i="2"/>
  <c r="AM1641" i="2"/>
  <c r="AM1650" i="2"/>
  <c r="AM1590" i="2"/>
  <c r="AM1598" i="2"/>
  <c r="AM1651" i="2"/>
  <c r="AM1640" i="2"/>
  <c r="AM1584" i="2"/>
  <c r="AM1646" i="2"/>
  <c r="AM1588" i="2"/>
  <c r="AM1654" i="2"/>
  <c r="AM1628" i="2"/>
  <c r="AM1620" i="2"/>
  <c r="AM1587" i="2"/>
  <c r="AM1576" i="2"/>
  <c r="AM1555" i="2"/>
  <c r="AM1544" i="2"/>
  <c r="AM1520" i="2"/>
  <c r="AM1518" i="2"/>
  <c r="AM1490" i="2"/>
  <c r="AM1469" i="2"/>
  <c r="AM1486" i="2"/>
  <c r="AM1446" i="2"/>
  <c r="AM1407" i="2"/>
  <c r="AM1397" i="2"/>
  <c r="AM1402" i="2"/>
  <c r="AM1331" i="2"/>
  <c r="AM1263" i="2"/>
  <c r="AM1283" i="2"/>
  <c r="AM1246" i="2"/>
  <c r="AM1306" i="2"/>
  <c r="AM1197" i="2"/>
  <c r="AM1165" i="2"/>
  <c r="AM1210" i="2"/>
  <c r="AM1153" i="2"/>
  <c r="AM1200" i="2"/>
  <c r="AM1207" i="2"/>
  <c r="AM1131" i="2"/>
  <c r="AM1082" i="2"/>
  <c r="AM1058" i="2"/>
  <c r="AM1055" i="2"/>
  <c r="AM1073" i="2"/>
  <c r="AM984" i="2"/>
  <c r="AM1048" i="2"/>
  <c r="AM986" i="2"/>
  <c r="AM978" i="2"/>
  <c r="AM979" i="2"/>
  <c r="AM934" i="2"/>
  <c r="AM977" i="2"/>
  <c r="AM928" i="2"/>
  <c r="AM920" i="2"/>
  <c r="AM917" i="2"/>
  <c r="AM970" i="2"/>
  <c r="AM851" i="2"/>
  <c r="AM864" i="2"/>
  <c r="AM856" i="2"/>
  <c r="AM778" i="2"/>
  <c r="AM730" i="2"/>
  <c r="AM772" i="2"/>
  <c r="AM849" i="2"/>
  <c r="AM841" i="2"/>
  <c r="AM782" i="2"/>
  <c r="AM774" i="2"/>
  <c r="AM667" i="2"/>
  <c r="AM603" i="2"/>
  <c r="AM658" i="2"/>
  <c r="AM578" i="2"/>
  <c r="AM531" i="2"/>
  <c r="AM509" i="2"/>
  <c r="AM511" i="2"/>
  <c r="AM565" i="2"/>
  <c r="AM542" i="2"/>
  <c r="AM444" i="2"/>
  <c r="AM417" i="2"/>
  <c r="AM377" i="2"/>
  <c r="AM345" i="2"/>
  <c r="AM371" i="2"/>
  <c r="AM534" i="2"/>
  <c r="AM437" i="2"/>
  <c r="AM413" i="2"/>
  <c r="AM365" i="2"/>
  <c r="AM325" i="2"/>
  <c r="AM354" i="2"/>
  <c r="AM294" i="2"/>
  <c r="AM230" i="2"/>
  <c r="AM312" i="2"/>
  <c r="AM264" i="2"/>
  <c r="AM317" i="2"/>
  <c r="AM309" i="2"/>
  <c r="AM245" i="2"/>
  <c r="AM164" i="2"/>
  <c r="AM129" i="2"/>
  <c r="AM102" i="2"/>
  <c r="AM134" i="2"/>
  <c r="AM187" i="2"/>
  <c r="AM115" i="2"/>
  <c r="AM83" i="2"/>
  <c r="AM67" i="2"/>
  <c r="AM59" i="2"/>
  <c r="AM1552" i="2"/>
  <c r="AM1543" i="2"/>
  <c r="AM1541" i="2"/>
  <c r="AM1525" i="2"/>
  <c r="AM1534" i="2"/>
  <c r="AM1529" i="2"/>
  <c r="AM1502" i="2"/>
  <c r="AM1475" i="2"/>
  <c r="AM1472" i="2"/>
  <c r="AM1434" i="2"/>
  <c r="AM1395" i="2"/>
  <c r="AM1375" i="2"/>
  <c r="AM1355" i="2"/>
  <c r="AM1414" i="2"/>
  <c r="AM1337" i="2"/>
  <c r="AM1316" i="2"/>
  <c r="AM1269" i="2"/>
  <c r="AM1298" i="2"/>
  <c r="AM1328" i="2"/>
  <c r="AM1313" i="2"/>
  <c r="AM1218" i="2"/>
  <c r="AM1214" i="2"/>
  <c r="AM1109" i="2"/>
  <c r="AM1150" i="2"/>
  <c r="AM1126" i="2"/>
  <c r="AM1077" i="2"/>
  <c r="AM1045" i="2"/>
  <c r="AM1107" i="2"/>
  <c r="AM1087" i="2"/>
  <c r="AM1079" i="2"/>
  <c r="AM1071" i="2"/>
  <c r="AM1063" i="2"/>
  <c r="AM1041" i="2"/>
  <c r="AM1036" i="2"/>
  <c r="AM966" i="2"/>
  <c r="AM942" i="2"/>
  <c r="AM925" i="2"/>
  <c r="AM865" i="2"/>
  <c r="AM880" i="2"/>
  <c r="AM842" i="2"/>
  <c r="AM834" i="2"/>
  <c r="AM826" i="2"/>
  <c r="AM818" i="2"/>
  <c r="AM810" i="2"/>
  <c r="AM802" i="2"/>
  <c r="AM794" i="2"/>
  <c r="AM839" i="2"/>
  <c r="AM780" i="2"/>
  <c r="AM732" i="2"/>
  <c r="AM790" i="2"/>
  <c r="AM766" i="2"/>
  <c r="AM723" i="2"/>
  <c r="AM675" i="2"/>
  <c r="AM611" i="2"/>
  <c r="AM709" i="2"/>
  <c r="AM594" i="2"/>
  <c r="AM507" i="2"/>
  <c r="AM517" i="2"/>
  <c r="AM445" i="2"/>
  <c r="AM487" i="2"/>
  <c r="AM455" i="2"/>
  <c r="AM550" i="2"/>
  <c r="AM401" i="2"/>
  <c r="AM379" i="2"/>
  <c r="AM339" i="2"/>
  <c r="AM373" i="2"/>
  <c r="AM372" i="2"/>
  <c r="AM332" i="2"/>
  <c r="AM502" i="2"/>
  <c r="AM346" i="2"/>
  <c r="AM302" i="2"/>
  <c r="AM238" i="2"/>
  <c r="AM324" i="2"/>
  <c r="AM256" i="2"/>
  <c r="AM253" i="2"/>
  <c r="AM172" i="2"/>
  <c r="AM137" i="2"/>
  <c r="AM114" i="2"/>
  <c r="AM82" i="2"/>
  <c r="AM126" i="2"/>
  <c r="AM147" i="2"/>
  <c r="AM95" i="2"/>
  <c r="L36" i="2"/>
  <c r="AM66" i="2"/>
  <c r="AM51" i="2"/>
  <c r="AM1548" i="2"/>
  <c r="AM1530" i="2"/>
  <c r="AM1513" i="2"/>
  <c r="AM1504" i="2"/>
  <c r="AM1478" i="2"/>
  <c r="AM1435" i="2"/>
  <c r="AM1413" i="2"/>
  <c r="AM1405" i="2"/>
  <c r="AM1378" i="2"/>
  <c r="AM1356" i="2"/>
  <c r="AM1362" i="2"/>
  <c r="AM1388" i="2"/>
  <c r="AM1370" i="2"/>
  <c r="AM1354" i="2"/>
  <c r="AM1262" i="2"/>
  <c r="AM1267" i="2"/>
  <c r="AM1240" i="2"/>
  <c r="AM1291" i="2"/>
  <c r="AM1253" i="2"/>
  <c r="AM1213" i="2"/>
  <c r="AM1205" i="2"/>
  <c r="AM1173" i="2"/>
  <c r="AM1194" i="2"/>
  <c r="AM1184" i="2"/>
  <c r="AM1159" i="2"/>
  <c r="AM1151" i="2"/>
  <c r="AM1139" i="2"/>
  <c r="AM1149" i="2"/>
  <c r="AM1141" i="2"/>
  <c r="AM1133" i="2"/>
  <c r="AM1125" i="2"/>
  <c r="AM1117" i="2"/>
  <c r="AM1093" i="2"/>
  <c r="AM1066" i="2"/>
  <c r="AM1099" i="2"/>
  <c r="AM1081" i="2"/>
  <c r="AM992" i="2"/>
  <c r="AM950" i="2"/>
  <c r="AM933" i="2"/>
  <c r="AM897" i="2"/>
  <c r="AM873" i="2"/>
  <c r="AM907" i="2"/>
  <c r="AM899" i="2"/>
  <c r="AM753" i="2"/>
  <c r="AM798" i="2"/>
  <c r="AM758" i="2"/>
  <c r="AM683" i="2"/>
  <c r="AM619" i="2"/>
  <c r="AM701" i="2"/>
  <c r="AM674" i="2"/>
  <c r="AM602" i="2"/>
  <c r="AM580" i="2"/>
  <c r="AM539" i="2"/>
  <c r="AM525" i="2"/>
  <c r="AM453" i="2"/>
  <c r="AM519" i="2"/>
  <c r="AM573" i="2"/>
  <c r="AM558" i="2"/>
  <c r="AM454" i="2"/>
  <c r="AM385" i="2"/>
  <c r="AM353" i="2"/>
  <c r="AM435" i="2"/>
  <c r="AM419" i="2"/>
  <c r="AM387" i="2"/>
  <c r="AM421" i="2"/>
  <c r="AM381" i="2"/>
  <c r="AM356" i="2"/>
  <c r="AM310" i="2"/>
  <c r="AM246" i="2"/>
  <c r="AM380" i="2"/>
  <c r="AM436" i="2"/>
  <c r="AM304" i="2"/>
  <c r="AM261" i="2"/>
  <c r="AM208" i="2"/>
  <c r="AM180" i="2"/>
  <c r="AM145" i="2"/>
  <c r="AM94" i="2"/>
  <c r="AM155" i="2"/>
  <c r="AM107" i="2"/>
  <c r="AM75" i="2"/>
  <c r="AM50" i="2"/>
  <c r="AN43" i="2"/>
  <c r="AO43" i="2" s="1"/>
  <c r="AE43" i="2"/>
  <c r="AL43" i="2"/>
  <c r="AL44" i="2" s="1"/>
  <c r="AL45" i="2" s="1"/>
  <c r="AL46" i="2" s="1"/>
  <c r="AL47" i="2" s="1"/>
  <c r="AL48" i="2" s="1"/>
  <c r="AL49" i="2" s="1"/>
  <c r="AL50" i="2" s="1"/>
  <c r="AL51" i="2" s="1"/>
  <c r="AL52" i="2" s="1"/>
  <c r="AL53" i="2" s="1"/>
  <c r="AL54" i="2" s="1"/>
  <c r="AL55" i="2" s="1"/>
  <c r="AL56" i="2" s="1"/>
  <c r="AL57" i="2" s="1"/>
  <c r="AL58" i="2" s="1"/>
  <c r="AP43" i="2"/>
  <c r="J36" i="2"/>
  <c r="AS43" i="2"/>
  <c r="AR44" i="2"/>
  <c r="AM1649" i="2"/>
  <c r="AM1612" i="2"/>
  <c r="AM1609" i="2"/>
  <c r="AM1599" i="2"/>
  <c r="AM1596" i="2"/>
  <c r="AM1586" i="2"/>
  <c r="AM1568" i="2"/>
  <c r="AM1556" i="2"/>
  <c r="AM1560" i="2"/>
  <c r="AM1528" i="2"/>
  <c r="AM1522" i="2"/>
  <c r="AM1526" i="2"/>
  <c r="AM1510" i="2"/>
  <c r="AM1483" i="2"/>
  <c r="AM1489" i="2"/>
  <c r="AM1485" i="2"/>
  <c r="AM1442" i="2"/>
  <c r="AM1462" i="2"/>
  <c r="AM1410" i="2"/>
  <c r="AM1386" i="2"/>
  <c r="AM1363" i="2"/>
  <c r="AM1352" i="2"/>
  <c r="AM1347" i="2"/>
  <c r="AM1325" i="2"/>
  <c r="AM1336" i="2"/>
  <c r="AM1300" i="2"/>
  <c r="AM1284" i="2"/>
  <c r="AM1268" i="2"/>
  <c r="AM1275" i="2"/>
  <c r="AM1274" i="2"/>
  <c r="AM1329" i="2"/>
  <c r="AM1248" i="2"/>
  <c r="AM1282" i="2"/>
  <c r="AM1192" i="2"/>
  <c r="AM1092" i="2"/>
  <c r="AM1085" i="2"/>
  <c r="AM1053" i="2"/>
  <c r="AM1042" i="2"/>
  <c r="AM1000" i="2"/>
  <c r="AM1088" i="2"/>
  <c r="AM949" i="2"/>
  <c r="AM941" i="2"/>
  <c r="AM881" i="2"/>
  <c r="AM891" i="2"/>
  <c r="AM883" i="2"/>
  <c r="AM875" i="2"/>
  <c r="AM859" i="2"/>
  <c r="AM904" i="2"/>
  <c r="AM896" i="2"/>
  <c r="AM845" i="2"/>
  <c r="AM761" i="2"/>
  <c r="AM750" i="2"/>
  <c r="AM691" i="2"/>
  <c r="AM627" i="2"/>
  <c r="AM693" i="2"/>
  <c r="AM685" i="2"/>
  <c r="AM677" i="2"/>
  <c r="AM682" i="2"/>
  <c r="AM610" i="2"/>
  <c r="AM571" i="2"/>
  <c r="AM523" i="2"/>
  <c r="AM459" i="2"/>
  <c r="AM533" i="2"/>
  <c r="AM461" i="2"/>
  <c r="AM495" i="2"/>
  <c r="AM463" i="2"/>
  <c r="AM462" i="2"/>
  <c r="AM446" i="2"/>
  <c r="AM395" i="2"/>
  <c r="AM347" i="2"/>
  <c r="AM389" i="2"/>
  <c r="AM254" i="2"/>
  <c r="AM420" i="2"/>
  <c r="AM296" i="2"/>
  <c r="AM248" i="2"/>
  <c r="AM323" i="2"/>
  <c r="AM269" i="2"/>
  <c r="AM188" i="2"/>
  <c r="AM153" i="2"/>
  <c r="AM106" i="2"/>
  <c r="AM195" i="2"/>
  <c r="AM163" i="2"/>
  <c r="AM119" i="2"/>
  <c r="AM87" i="2"/>
  <c r="AM62" i="2"/>
  <c r="K36" i="2"/>
  <c r="M36" i="2"/>
  <c r="AM1617" i="2"/>
  <c r="AM1608" i="2"/>
  <c r="AM1604" i="2"/>
  <c r="AM1579" i="2"/>
  <c r="AM1562" i="2"/>
  <c r="AM1521" i="2"/>
  <c r="AM1512" i="2"/>
  <c r="AM1480" i="2"/>
  <c r="AM1492" i="2"/>
  <c r="AM1470" i="2"/>
  <c r="AM1460" i="2"/>
  <c r="AM1421" i="2"/>
  <c r="AM1443" i="2"/>
  <c r="AM1423" i="2"/>
  <c r="AM1403" i="2"/>
  <c r="AM1401" i="2"/>
  <c r="AM1338" i="2"/>
  <c r="AM1281" i="2"/>
  <c r="AM1305" i="2"/>
  <c r="AM1261" i="2"/>
  <c r="AM1258" i="2"/>
  <c r="AM1250" i="2"/>
  <c r="AM1242" i="2"/>
  <c r="AM1234" i="2"/>
  <c r="AM1226" i="2"/>
  <c r="AM1217" i="2"/>
  <c r="AM1181" i="2"/>
  <c r="AM1222" i="2"/>
  <c r="AM1215" i="2"/>
  <c r="AM1161" i="2"/>
  <c r="AM1208" i="2"/>
  <c r="AM1168" i="2"/>
  <c r="AM1147" i="2"/>
  <c r="AM1115" i="2"/>
  <c r="AM1091" i="2"/>
  <c r="AM1134" i="2"/>
  <c r="AM1118" i="2"/>
  <c r="AM1057" i="2"/>
  <c r="AM1142" i="2"/>
  <c r="AM1040" i="2"/>
  <c r="AM1008" i="2"/>
  <c r="AM957" i="2"/>
  <c r="AM867" i="2"/>
  <c r="AM872" i="2"/>
  <c r="AM746" i="2"/>
  <c r="AM740" i="2"/>
  <c r="AM716" i="2"/>
  <c r="AM769" i="2"/>
  <c r="AM814" i="2"/>
  <c r="AM699" i="2"/>
  <c r="AM635" i="2"/>
  <c r="AM669" i="2"/>
  <c r="AM661" i="2"/>
  <c r="AM653" i="2"/>
  <c r="AM637" i="2"/>
  <c r="AM629" i="2"/>
  <c r="AM690" i="2"/>
  <c r="AM618" i="2"/>
  <c r="AM499" i="2"/>
  <c r="AM557" i="2"/>
  <c r="AM549" i="2"/>
  <c r="AM541" i="2"/>
  <c r="AM469" i="2"/>
  <c r="AM527" i="2"/>
  <c r="AM566" i="2"/>
  <c r="AM393" i="2"/>
  <c r="AM361" i="2"/>
  <c r="AM329" i="2"/>
  <c r="AM397" i="2"/>
  <c r="AM333" i="2"/>
  <c r="AM338" i="2"/>
  <c r="AM470" i="2"/>
  <c r="AM388" i="2"/>
  <c r="AM362" i="2"/>
  <c r="AM322" i="2"/>
  <c r="AM240" i="2"/>
  <c r="AM277" i="2"/>
  <c r="AM213" i="2"/>
  <c r="AM196" i="2"/>
  <c r="AM132" i="2"/>
  <c r="AM161" i="2"/>
  <c r="AM118" i="2"/>
  <c r="AM86" i="2"/>
  <c r="AM74" i="2"/>
  <c r="AM190" i="2"/>
  <c r="AM174" i="2"/>
  <c r="AM166" i="2"/>
  <c r="AM171" i="2"/>
  <c r="AM99" i="2"/>
  <c r="AM71" i="2"/>
  <c r="AM63" i="2"/>
  <c r="AM55" i="2"/>
  <c r="AM1644" i="2"/>
  <c r="AM1625" i="2"/>
  <c r="AM1611" i="2"/>
  <c r="AM1616" i="2"/>
  <c r="AM1593" i="2"/>
  <c r="AM1564" i="2"/>
  <c r="AM1550" i="2"/>
  <c r="AM1533" i="2"/>
  <c r="AM1549" i="2"/>
  <c r="AM1495" i="2"/>
  <c r="AM1464" i="2"/>
  <c r="AM1477" i="2"/>
  <c r="AM1467" i="2"/>
  <c r="AM1450" i="2"/>
  <c r="AM1445" i="2"/>
  <c r="AM1459" i="2"/>
  <c r="AM1424" i="2"/>
  <c r="AM1359" i="2"/>
  <c r="AM1364" i="2"/>
  <c r="AM1361" i="2"/>
  <c r="AM1381" i="2"/>
  <c r="AM1326" i="2"/>
  <c r="AM1322" i="2"/>
  <c r="AM1314" i="2"/>
  <c r="AM1202" i="2"/>
  <c r="AM1169" i="2"/>
  <c r="AM1102" i="2"/>
  <c r="AM1061" i="2"/>
  <c r="AM1074" i="2"/>
  <c r="AM1050" i="2"/>
  <c r="AM1089" i="2"/>
  <c r="AM1016" i="2"/>
  <c r="AM987" i="2"/>
  <c r="AM976" i="2"/>
  <c r="AM968" i="2"/>
  <c r="AM960" i="2"/>
  <c r="AM965" i="2"/>
  <c r="AM754" i="2"/>
  <c r="AM817" i="2"/>
  <c r="AM809" i="2"/>
  <c r="AM801" i="2"/>
  <c r="AM793" i="2"/>
  <c r="AM785" i="2"/>
  <c r="AM777" i="2"/>
  <c r="AM713" i="2"/>
  <c r="AM822" i="2"/>
  <c r="AM742" i="2"/>
  <c r="AM715" i="2"/>
  <c r="AM643" i="2"/>
  <c r="AM621" i="2"/>
  <c r="AM698" i="2"/>
  <c r="AM634" i="2"/>
  <c r="AM626" i="2"/>
  <c r="AM475" i="2"/>
  <c r="AM579" i="2"/>
  <c r="AM477" i="2"/>
  <c r="AM503" i="2"/>
  <c r="AM471" i="2"/>
  <c r="AM494" i="2"/>
  <c r="AM574" i="2"/>
  <c r="AM486" i="2"/>
  <c r="AM510" i="2"/>
  <c r="AM409" i="2"/>
  <c r="AM355" i="2"/>
  <c r="AM429" i="2"/>
  <c r="AM341" i="2"/>
  <c r="AM348" i="2"/>
  <c r="AM331" i="2"/>
  <c r="AM318" i="2"/>
  <c r="AM270" i="2"/>
  <c r="AM412" i="2"/>
  <c r="AM288" i="2"/>
  <c r="AM232" i="2"/>
  <c r="AM428" i="2"/>
  <c r="AM221" i="2"/>
  <c r="AM204" i="2"/>
  <c r="AM140" i="2"/>
  <c r="AM169" i="2"/>
  <c r="AM98" i="2"/>
  <c r="AM198" i="2"/>
  <c r="AM158" i="2"/>
  <c r="AM179" i="2"/>
  <c r="AM111" i="2"/>
  <c r="AM79" i="2"/>
  <c r="AM46" i="2"/>
  <c r="AM1633" i="2"/>
  <c r="AM1606" i="2"/>
  <c r="AM1619" i="2"/>
  <c r="AM1601" i="2"/>
  <c r="AM1585" i="2"/>
  <c r="AM1571" i="2"/>
  <c r="AM1547" i="2"/>
  <c r="AM1515" i="2"/>
  <c r="AM1514" i="2"/>
  <c r="AM1505" i="2"/>
  <c r="AM1503" i="2"/>
  <c r="AM1453" i="2"/>
  <c r="AM1429" i="2"/>
  <c r="AM1387" i="2"/>
  <c r="AM1396" i="2"/>
  <c r="AM1379" i="2"/>
  <c r="AM1369" i="2"/>
  <c r="AM1339" i="2"/>
  <c r="AM1323" i="2"/>
  <c r="AM1308" i="2"/>
  <c r="AM1266" i="2"/>
  <c r="AM1297" i="2"/>
  <c r="AM1293" i="2"/>
  <c r="AM1277" i="2"/>
  <c r="AM1230" i="2"/>
  <c r="AM1285" i="2"/>
  <c r="AM1189" i="2"/>
  <c r="AM1157" i="2"/>
  <c r="AM1167" i="2"/>
  <c r="AM1224" i="2"/>
  <c r="AM1123" i="2"/>
  <c r="AM1101" i="2"/>
  <c r="AM1160" i="2"/>
  <c r="AM1094" i="2"/>
  <c r="AM1176" i="2"/>
  <c r="AM1039" i="2"/>
  <c r="AM1065" i="2"/>
  <c r="AM1064" i="2"/>
  <c r="AM1024" i="2"/>
  <c r="AM1056" i="2"/>
  <c r="AM1026" i="2"/>
  <c r="AM1018" i="2"/>
  <c r="AM1010" i="2"/>
  <c r="AM958" i="2"/>
  <c r="AM918" i="2"/>
  <c r="AM912" i="2"/>
  <c r="AM973" i="2"/>
  <c r="AM905" i="2"/>
  <c r="AM889" i="2"/>
  <c r="AM919" i="2"/>
  <c r="AM846" i="2"/>
  <c r="AM857" i="2"/>
  <c r="AM762" i="2"/>
  <c r="AM714" i="2"/>
  <c r="AM756" i="2"/>
  <c r="AM724" i="2"/>
  <c r="AM825" i="2"/>
  <c r="AM721" i="2"/>
  <c r="AM830" i="2"/>
  <c r="AM734" i="2"/>
  <c r="AM718" i="2"/>
  <c r="AM651" i="2"/>
  <c r="AM587" i="2"/>
  <c r="AM613" i="2"/>
  <c r="AM706" i="2"/>
  <c r="AM642" i="2"/>
  <c r="AM555" i="2"/>
  <c r="AM515" i="2"/>
  <c r="AM451" i="2"/>
  <c r="AM485" i="2"/>
  <c r="AM535" i="2"/>
  <c r="AM518" i="2"/>
  <c r="AM433" i="2"/>
  <c r="AM369" i="2"/>
  <c r="AM337" i="2"/>
  <c r="AM478" i="2"/>
  <c r="AM427" i="2"/>
  <c r="AM405" i="2"/>
  <c r="AM349" i="2"/>
  <c r="AM278" i="2"/>
  <c r="AM214" i="2"/>
  <c r="AM404" i="2"/>
  <c r="AM280" i="2"/>
  <c r="AM224" i="2"/>
  <c r="AM293" i="2"/>
  <c r="AM229" i="2"/>
  <c r="AM148" i="2"/>
  <c r="AM201" i="2"/>
  <c r="AM193" i="2"/>
  <c r="AM185" i="2"/>
  <c r="AM177" i="2"/>
  <c r="AM110" i="2"/>
  <c r="AM206" i="2"/>
  <c r="AM150" i="2"/>
  <c r="AM123" i="2"/>
  <c r="AM91" i="2"/>
  <c r="AM47" i="2"/>
  <c r="AM1653" i="2"/>
  <c r="AM1622" i="2"/>
  <c r="AM1635" i="2"/>
  <c r="AM1627" i="2"/>
  <c r="AM1621" i="2"/>
  <c r="AM1614" i="2"/>
  <c r="AM1603" i="2"/>
  <c r="AM1595" i="2"/>
  <c r="AM1578" i="2"/>
  <c r="AM1577" i="2"/>
  <c r="AM1559" i="2"/>
  <c r="AM1536" i="2"/>
  <c r="AM1494" i="2"/>
  <c r="AM1461" i="2"/>
  <c r="AM1458" i="2"/>
  <c r="AM1496" i="2"/>
  <c r="AM1452" i="2"/>
  <c r="AM1444" i="2"/>
  <c r="AM1431" i="2"/>
  <c r="AM1436" i="2"/>
  <c r="AM1416" i="2"/>
  <c r="AM1389" i="2"/>
  <c r="AM1393" i="2"/>
  <c r="AM1404" i="2"/>
  <c r="AM1385" i="2"/>
  <c r="AM1367" i="2"/>
  <c r="AM1372" i="2"/>
  <c r="AM1377" i="2"/>
  <c r="AM1380" i="2"/>
  <c r="AM1346" i="2"/>
  <c r="AM1344" i="2"/>
  <c r="AM1292" i="2"/>
  <c r="AM1276" i="2"/>
  <c r="AM1327" i="2"/>
  <c r="AM1238" i="2"/>
  <c r="AM1299" i="2"/>
  <c r="AM1256" i="2"/>
  <c r="AM1321" i="2"/>
  <c r="AM1216" i="2"/>
  <c r="AM1223" i="2"/>
  <c r="AM1199" i="2"/>
  <c r="AM1191" i="2"/>
  <c r="AM1183" i="2"/>
  <c r="AM1175" i="2"/>
  <c r="AM1069" i="2"/>
  <c r="AM1037" i="2"/>
  <c r="AM1047" i="2"/>
  <c r="AM1080" i="2"/>
  <c r="AM1072" i="2"/>
  <c r="AM1032" i="2"/>
  <c r="AM1002" i="2"/>
  <c r="AM994" i="2"/>
  <c r="AM926" i="2"/>
  <c r="AM944" i="2"/>
  <c r="AM936" i="2"/>
  <c r="AM722" i="2"/>
  <c r="AM764" i="2"/>
  <c r="AM833" i="2"/>
  <c r="AM838" i="2"/>
  <c r="AM707" i="2"/>
  <c r="AM659" i="2"/>
  <c r="AM595" i="2"/>
  <c r="AM597" i="2"/>
  <c r="AM589" i="2"/>
  <c r="AM581" i="2"/>
  <c r="AM650" i="2"/>
  <c r="AM491" i="2"/>
  <c r="AM501" i="2"/>
  <c r="AM493" i="2"/>
  <c r="AM479" i="2"/>
  <c r="AM526" i="2"/>
  <c r="AM411" i="2"/>
  <c r="AM363" i="2"/>
  <c r="AM357" i="2"/>
  <c r="AM340" i="2"/>
  <c r="AM330" i="2"/>
  <c r="AM286" i="2"/>
  <c r="AM222" i="2"/>
  <c r="AM272" i="2"/>
  <c r="AM216" i="2"/>
  <c r="AM396" i="2"/>
  <c r="AM301" i="2"/>
  <c r="AM237" i="2"/>
  <c r="AM156" i="2"/>
  <c r="AM122" i="2"/>
  <c r="AM90" i="2"/>
  <c r="AM142" i="2"/>
  <c r="AM131" i="2"/>
  <c r="AM103" i="2"/>
  <c r="AM124" i="2"/>
  <c r="AM70" i="2"/>
  <c r="AM54" i="2"/>
  <c r="AR45" i="2" l="1"/>
  <c r="AS44" i="2"/>
  <c r="AF43" i="2"/>
  <c r="L453" i="1"/>
  <c r="K58" i="1"/>
  <c r="K234" i="1"/>
  <c r="K346" i="1"/>
  <c r="K266" i="1"/>
  <c r="K378" i="1"/>
  <c r="L50" i="1"/>
  <c r="L162" i="1"/>
  <c r="L546" i="1"/>
  <c r="L644" i="1"/>
  <c r="K715" i="1"/>
  <c r="K316" i="1"/>
  <c r="L186" i="1"/>
  <c r="L777" i="1"/>
  <c r="K223" i="1"/>
  <c r="K574" i="1"/>
  <c r="L424" i="1"/>
  <c r="K264" i="1"/>
  <c r="L606" i="1"/>
  <c r="L718" i="1"/>
  <c r="L638" i="1"/>
  <c r="L750" i="1"/>
  <c r="K204" i="1"/>
  <c r="K535" i="1"/>
  <c r="K591" i="1"/>
  <c r="K281" i="1"/>
  <c r="L145" i="1"/>
  <c r="L439" i="1"/>
  <c r="K227" i="1"/>
  <c r="K400" i="1"/>
  <c r="L459" i="1"/>
  <c r="K756" i="1"/>
  <c r="K462" i="1"/>
  <c r="L102" i="1"/>
  <c r="L246" i="1"/>
  <c r="L390" i="1"/>
  <c r="L278" i="1"/>
  <c r="L422" i="1"/>
  <c r="K59" i="1"/>
  <c r="K203" i="1"/>
  <c r="L21" i="1"/>
  <c r="K665" i="1"/>
  <c r="K186" i="1"/>
  <c r="K383" i="1"/>
  <c r="L463" i="1"/>
  <c r="K802" i="1"/>
  <c r="K8" i="1"/>
  <c r="K1075" i="1"/>
  <c r="L834" i="1"/>
  <c r="K419" i="1"/>
  <c r="K619" i="1"/>
  <c r="K763" i="1"/>
  <c r="K651" i="1"/>
  <c r="K795" i="1"/>
  <c r="K137" i="1"/>
  <c r="L87" i="1"/>
  <c r="K62" i="1"/>
  <c r="K883" i="1"/>
  <c r="L230" i="1"/>
  <c r="L675" i="1"/>
  <c r="K40" i="1"/>
  <c r="L524" i="1"/>
  <c r="K333" i="1"/>
  <c r="L812" i="1"/>
  <c r="L506" i="1"/>
  <c r="L796" i="1"/>
  <c r="K287" i="1"/>
  <c r="K589" i="1"/>
  <c r="L7" i="1"/>
  <c r="K621" i="1"/>
  <c r="L295" i="1"/>
  <c r="K160" i="1"/>
  <c r="K744" i="1"/>
  <c r="L721" i="1"/>
  <c r="K252" i="1"/>
  <c r="K518" i="1"/>
  <c r="K1031" i="1"/>
  <c r="K1335" i="1"/>
  <c r="K162" i="1"/>
  <c r="K307" i="1"/>
  <c r="L201" i="1"/>
  <c r="L345" i="1"/>
  <c r="L489" i="1"/>
  <c r="K126" i="1"/>
  <c r="K14" i="1"/>
  <c r="K158" i="1"/>
  <c r="K302" i="1"/>
  <c r="K446" i="1"/>
  <c r="L212" i="1"/>
  <c r="K884" i="1"/>
  <c r="L778" i="1"/>
  <c r="L680" i="1"/>
  <c r="K250" i="1"/>
  <c r="L525" i="1"/>
  <c r="L290" i="1"/>
  <c r="L813" i="1"/>
  <c r="L13" i="1"/>
  <c r="L333" i="1"/>
  <c r="L435" i="1"/>
  <c r="K399" i="1"/>
  <c r="L511" i="1"/>
  <c r="L793" i="1"/>
  <c r="K332" i="1"/>
  <c r="K470" i="1"/>
  <c r="L320" i="1"/>
  <c r="L1079" i="1"/>
  <c r="K48" i="1"/>
  <c r="K562" i="1"/>
  <c r="L668" i="1"/>
  <c r="K850" i="1"/>
  <c r="L888" i="1"/>
  <c r="L36" i="1"/>
  <c r="L269" i="1"/>
  <c r="K82" i="1"/>
  <c r="L444" i="1"/>
  <c r="K453" i="1"/>
  <c r="K532" i="1"/>
  <c r="L1007" i="1"/>
  <c r="K161" i="1"/>
  <c r="L171" i="1"/>
  <c r="K272" i="1"/>
  <c r="L1335" i="1"/>
  <c r="K337" i="1"/>
  <c r="K818" i="1"/>
  <c r="L705" i="1"/>
  <c r="K1091" i="1"/>
  <c r="K128" i="1"/>
  <c r="L168" i="1"/>
  <c r="L280" i="1"/>
  <c r="L456" i="1"/>
  <c r="K385" i="1"/>
  <c r="L488" i="1"/>
  <c r="K471" i="1"/>
  <c r="L670" i="1"/>
  <c r="L782" i="1"/>
  <c r="L582" i="1"/>
  <c r="K1199" i="1"/>
  <c r="K751" i="1"/>
  <c r="L221" i="1"/>
  <c r="L222" i="1"/>
  <c r="L703" i="1"/>
  <c r="K259" i="1"/>
  <c r="K485" i="1"/>
  <c r="K206" i="1"/>
  <c r="K350" i="1"/>
  <c r="K494" i="1"/>
  <c r="L134" i="1"/>
  <c r="L22" i="1"/>
  <c r="L166" i="1"/>
  <c r="L310" i="1"/>
  <c r="L454" i="1"/>
  <c r="K627" i="1"/>
  <c r="K92" i="1"/>
  <c r="L181" i="1"/>
  <c r="K697" i="1"/>
  <c r="K263" i="1"/>
  <c r="K546" i="1"/>
  <c r="L495" i="1"/>
  <c r="K834" i="1"/>
  <c r="L578" i="1"/>
  <c r="L722" i="1"/>
  <c r="L866" i="1"/>
  <c r="K504" i="1"/>
  <c r="L898" i="1"/>
  <c r="K539" i="1"/>
  <c r="K683" i="1"/>
  <c r="K185" i="1"/>
  <c r="L57" i="1"/>
  <c r="L471" i="1"/>
  <c r="K222" i="1"/>
  <c r="K176" i="1"/>
  <c r="L499" i="1"/>
  <c r="K760" i="1"/>
  <c r="K296" i="1"/>
  <c r="L556" i="1"/>
  <c r="L250" i="1"/>
  <c r="L540" i="1"/>
  <c r="K31" i="1"/>
  <c r="L828" i="1"/>
  <c r="K63" i="1"/>
  <c r="L860" i="1"/>
  <c r="L39" i="1"/>
  <c r="K653" i="1"/>
  <c r="L723" i="1"/>
  <c r="K393" i="1"/>
  <c r="K120" i="1"/>
  <c r="L753" i="1"/>
  <c r="K534" i="1"/>
  <c r="K1079" i="1"/>
  <c r="K1063" i="1"/>
  <c r="K294" i="1"/>
  <c r="K623" i="1"/>
  <c r="K1351" i="1"/>
  <c r="K109" i="1"/>
  <c r="K29" i="1"/>
  <c r="K141" i="1"/>
  <c r="K317" i="1"/>
  <c r="L113" i="1"/>
  <c r="K390" i="1"/>
  <c r="L567" i="1"/>
  <c r="K51" i="1"/>
  <c r="L855" i="1"/>
  <c r="L730" i="1"/>
  <c r="L704" i="1"/>
  <c r="K771" i="1"/>
  <c r="K477" i="1"/>
  <c r="K179" i="1"/>
  <c r="L419" i="1"/>
  <c r="L60" i="1"/>
  <c r="L204" i="1"/>
  <c r="L348" i="1"/>
  <c r="L236" i="1"/>
  <c r="L380" i="1"/>
  <c r="K168" i="1"/>
  <c r="L562" i="1"/>
  <c r="L248" i="1"/>
  <c r="K947" i="1"/>
  <c r="L814" i="1"/>
  <c r="K1235" i="1"/>
  <c r="K286" i="1"/>
  <c r="K441" i="1"/>
  <c r="L326" i="1"/>
  <c r="L771" i="1"/>
  <c r="L85" i="1"/>
  <c r="L405" i="1"/>
  <c r="K656" i="1"/>
  <c r="K789" i="1"/>
  <c r="L547" i="1"/>
  <c r="K1269" i="1"/>
  <c r="K439" i="1"/>
  <c r="L38" i="1"/>
  <c r="K745" i="1"/>
  <c r="L1089" i="1"/>
  <c r="K689" i="1"/>
  <c r="K1076" i="1"/>
  <c r="L805" i="1"/>
  <c r="K1364" i="1"/>
  <c r="K945" i="1"/>
  <c r="K631" i="1"/>
  <c r="L341" i="1"/>
  <c r="K154" i="1"/>
  <c r="K184" i="1"/>
  <c r="L553" i="1"/>
  <c r="K568" i="1"/>
  <c r="L1017" i="1"/>
  <c r="K201" i="1"/>
  <c r="L243" i="1"/>
  <c r="L508" i="1"/>
  <c r="L1345" i="1"/>
  <c r="L709" i="1"/>
  <c r="K1332" i="1"/>
  <c r="K826" i="1"/>
  <c r="L1112" i="1"/>
  <c r="L949" i="1"/>
  <c r="L457" i="1"/>
  <c r="K94" i="1"/>
  <c r="K238" i="1"/>
  <c r="K382" i="1"/>
  <c r="K270" i="1"/>
  <c r="K414" i="1"/>
  <c r="L54" i="1"/>
  <c r="L198" i="1"/>
  <c r="L618" i="1"/>
  <c r="L648" i="1"/>
  <c r="K787" i="1"/>
  <c r="K328" i="1"/>
  <c r="L258" i="1"/>
  <c r="L781" i="1"/>
  <c r="K295" i="1"/>
  <c r="K578" i="1"/>
  <c r="L428" i="1"/>
  <c r="K396" i="1"/>
  <c r="L610" i="1"/>
  <c r="L754" i="1"/>
  <c r="L642" i="1"/>
  <c r="L786" i="1"/>
  <c r="K236" i="1"/>
  <c r="K571" i="1"/>
  <c r="K663" i="1"/>
  <c r="L253" i="1"/>
  <c r="L217" i="1"/>
  <c r="L224" i="1"/>
  <c r="K299" i="1"/>
  <c r="K496" i="1"/>
  <c r="L28" i="1"/>
  <c r="K792" i="1"/>
  <c r="K498" i="1"/>
  <c r="K776" i="1"/>
  <c r="L282" i="1"/>
  <c r="L572" i="1"/>
  <c r="L314" i="1"/>
  <c r="L604" i="1"/>
  <c r="K95" i="1"/>
  <c r="L892" i="1"/>
  <c r="K492" i="1"/>
  <c r="K701" i="1"/>
  <c r="L883" i="1"/>
  <c r="K479" i="1"/>
  <c r="L513" i="1"/>
  <c r="K838" i="1"/>
  <c r="K566" i="1"/>
  <c r="K93" i="1"/>
  <c r="L870" i="1"/>
  <c r="K1095" i="1"/>
  <c r="K655" i="1"/>
  <c r="K1383" i="1"/>
  <c r="K687" i="1"/>
  <c r="K61" i="1"/>
  <c r="K173" i="1"/>
  <c r="L385" i="1"/>
  <c r="K799" i="1"/>
  <c r="L46" i="1"/>
  <c r="L599" i="1"/>
  <c r="L324" i="1"/>
  <c r="K348" i="1"/>
  <c r="L762" i="1"/>
  <c r="L736" i="1"/>
  <c r="L430" i="1"/>
  <c r="K35" i="1"/>
  <c r="K211" i="1"/>
  <c r="L11" i="1"/>
  <c r="K243" i="1"/>
  <c r="L43" i="1"/>
  <c r="L219" i="1"/>
  <c r="L331" i="1"/>
  <c r="K426" i="1"/>
  <c r="L645" i="1"/>
  <c r="K87" i="1"/>
  <c r="K331" i="1"/>
  <c r="L766" i="1"/>
  <c r="K1259" i="1"/>
  <c r="K807" i="1"/>
  <c r="K450" i="1"/>
  <c r="K221" i="1"/>
  <c r="L237" i="1"/>
  <c r="K484" i="1"/>
  <c r="K18" i="1"/>
  <c r="L787" i="1"/>
  <c r="K50" i="1"/>
  <c r="L819" i="1"/>
  <c r="K338" i="1"/>
  <c r="K616" i="1"/>
  <c r="L284" i="1"/>
  <c r="K248" i="1"/>
  <c r="L850" i="1"/>
  <c r="L716" i="1"/>
  <c r="K368" i="1"/>
  <c r="L561" i="1"/>
  <c r="K507" i="1"/>
  <c r="L849" i="1"/>
  <c r="K511" i="1"/>
  <c r="L595" i="1"/>
  <c r="K696" i="1"/>
  <c r="K829" i="1"/>
  <c r="K303" i="1"/>
  <c r="K846" i="1"/>
  <c r="L554" i="1"/>
  <c r="L535" i="1"/>
  <c r="K526" i="1"/>
  <c r="L1147" i="1"/>
  <c r="K725" i="1"/>
  <c r="K1086" i="1"/>
  <c r="L841" i="1"/>
  <c r="K1374" i="1"/>
  <c r="K981" i="1"/>
  <c r="K457" i="1"/>
  <c r="L531" i="1"/>
  <c r="L851" i="1"/>
  <c r="K380" i="1"/>
  <c r="L593" i="1"/>
  <c r="K823" i="1"/>
  <c r="L1075" i="1"/>
  <c r="K273" i="1"/>
  <c r="K556" i="1"/>
  <c r="L1035" i="1"/>
  <c r="K899" i="1"/>
  <c r="L745" i="1"/>
  <c r="K1342" i="1"/>
  <c r="K862" i="1"/>
  <c r="L1126" i="1"/>
  <c r="L921" i="1"/>
  <c r="L172" i="1"/>
  <c r="L316" i="1"/>
  <c r="L460" i="1"/>
  <c r="K481" i="1"/>
  <c r="L492" i="1"/>
  <c r="L530" i="1"/>
  <c r="L674" i="1"/>
  <c r="L818" i="1"/>
  <c r="L654" i="1"/>
  <c r="K1203" i="1"/>
  <c r="K21" i="1"/>
  <c r="L509" i="1"/>
  <c r="L294" i="1"/>
  <c r="L739" i="1"/>
  <c r="L19" i="1"/>
  <c r="K536" i="1"/>
  <c r="K242" i="1"/>
  <c r="K520" i="1"/>
  <c r="L26" i="1"/>
  <c r="K808" i="1"/>
  <c r="L58" i="1"/>
  <c r="K840" i="1"/>
  <c r="L346" i="1"/>
  <c r="L636" i="1"/>
  <c r="K699" i="1"/>
  <c r="K339" i="1"/>
  <c r="K867" i="1"/>
  <c r="K733" i="1"/>
  <c r="K467" i="1"/>
  <c r="K582" i="1"/>
  <c r="L545" i="1"/>
  <c r="K870" i="1"/>
  <c r="L614" i="1"/>
  <c r="K854" i="1"/>
  <c r="K12" i="1"/>
  <c r="K1127" i="1"/>
  <c r="K268" i="1"/>
  <c r="K1159" i="1"/>
  <c r="K719" i="1"/>
  <c r="K189" i="1"/>
  <c r="K175" i="1"/>
  <c r="K38" i="1"/>
  <c r="K839" i="1"/>
  <c r="L315" i="1"/>
  <c r="K684" i="1"/>
  <c r="L356" i="1"/>
  <c r="K433" i="1"/>
  <c r="L174" i="1"/>
  <c r="L286" i="1"/>
  <c r="L462" i="1"/>
  <c r="K67" i="1"/>
  <c r="L494" i="1"/>
  <c r="K99" i="1"/>
  <c r="K275" i="1"/>
  <c r="L75" i="1"/>
  <c r="L421" i="1"/>
  <c r="K881" i="1"/>
  <c r="L82" i="1"/>
  <c r="L677" i="1"/>
  <c r="L360" i="1"/>
  <c r="K1003" i="1"/>
  <c r="L798" i="1"/>
  <c r="K1291" i="1"/>
  <c r="K547" i="1"/>
  <c r="K659" i="1"/>
  <c r="K33" i="1"/>
  <c r="K145" i="1"/>
  <c r="K65" i="1"/>
  <c r="K177" i="1"/>
  <c r="L37" i="1"/>
  <c r="L149" i="1"/>
  <c r="K430" i="1"/>
  <c r="L603" i="1"/>
  <c r="K91" i="1"/>
  <c r="K20" i="1"/>
  <c r="L770" i="1"/>
  <c r="L740" i="1"/>
  <c r="K9" i="1"/>
  <c r="K533" i="1"/>
  <c r="L123" i="1"/>
  <c r="L455" i="1"/>
  <c r="L577" i="1"/>
  <c r="L240" i="1"/>
  <c r="L865" i="1"/>
  <c r="L272" i="1"/>
  <c r="K68" i="1"/>
  <c r="K364" i="1"/>
  <c r="K694" i="1"/>
  <c r="L801" i="1"/>
  <c r="K983" i="1"/>
  <c r="K967" i="1"/>
  <c r="K102" i="1"/>
  <c r="K80" i="1"/>
  <c r="L142" i="1"/>
  <c r="L695" i="1"/>
  <c r="K803" i="1"/>
  <c r="L5" i="1"/>
  <c r="L438" i="1"/>
  <c r="K779" i="1"/>
  <c r="K334" i="1"/>
  <c r="K641" i="1"/>
  <c r="K1337" i="1"/>
  <c r="L626" i="1"/>
  <c r="L571" i="1"/>
  <c r="K1297" i="1"/>
  <c r="L1157" i="1"/>
  <c r="K729" i="1"/>
  <c r="K1112" i="1"/>
  <c r="L845" i="1"/>
  <c r="K1400" i="1"/>
  <c r="K1020" i="1"/>
  <c r="K257" i="1"/>
  <c r="L261" i="1"/>
  <c r="L131" i="1"/>
  <c r="L173" i="1"/>
  <c r="L35" i="1"/>
  <c r="K64" i="1"/>
  <c r="L1085" i="1"/>
  <c r="L96" i="1"/>
  <c r="K592" i="1"/>
  <c r="L1045" i="1"/>
  <c r="K910" i="1"/>
  <c r="L749" i="1"/>
  <c r="K1368" i="1"/>
  <c r="K866" i="1"/>
  <c r="L1148" i="1"/>
  <c r="K1372" i="1"/>
  <c r="L493" i="1"/>
  <c r="L755" i="1"/>
  <c r="K274" i="1"/>
  <c r="K552" i="1"/>
  <c r="K306" i="1"/>
  <c r="K584" i="1"/>
  <c r="L90" i="1"/>
  <c r="K872" i="1"/>
  <c r="L690" i="1"/>
  <c r="L684" i="1"/>
  <c r="L125" i="1"/>
  <c r="K424" i="1"/>
  <c r="K423" i="1"/>
  <c r="L817" i="1"/>
  <c r="K525" i="1"/>
  <c r="K614" i="1"/>
  <c r="L464" i="1"/>
  <c r="K598" i="1"/>
  <c r="L646" i="1"/>
  <c r="K886" i="1"/>
  <c r="L678" i="1"/>
  <c r="L902" i="1"/>
  <c r="K387" i="1"/>
  <c r="K1191" i="1"/>
  <c r="K1319" i="1"/>
  <c r="L33" i="1"/>
  <c r="L119" i="1"/>
  <c r="K115" i="1"/>
  <c r="K244" i="1"/>
  <c r="L347" i="1"/>
  <c r="K716" i="1"/>
  <c r="K422" i="1"/>
  <c r="L30" i="1"/>
  <c r="L206" i="1"/>
  <c r="L318" i="1"/>
  <c r="L238" i="1"/>
  <c r="L350" i="1"/>
  <c r="K19" i="1"/>
  <c r="K131" i="1"/>
  <c r="K225" i="1"/>
  <c r="K625" i="1"/>
  <c r="K74" i="1"/>
  <c r="K192" i="1"/>
  <c r="L351" i="1"/>
  <c r="K762" i="1"/>
  <c r="L392" i="1"/>
  <c r="K1035" i="1"/>
  <c r="L794" i="1"/>
  <c r="K44" i="1"/>
  <c r="K579" i="1"/>
  <c r="K691" i="1"/>
  <c r="K611" i="1"/>
  <c r="K723" i="1"/>
  <c r="K97" i="1"/>
  <c r="K209" i="1"/>
  <c r="L425" i="1"/>
  <c r="K843" i="1"/>
  <c r="L86" i="1"/>
  <c r="L635" i="1"/>
  <c r="L364" i="1"/>
  <c r="K444" i="1"/>
  <c r="L802" i="1"/>
  <c r="L772" i="1"/>
  <c r="L466" i="1"/>
  <c r="K71" i="1"/>
  <c r="K247" i="1"/>
  <c r="L47" i="1"/>
  <c r="K279" i="1"/>
  <c r="L79" i="1"/>
  <c r="L255" i="1"/>
  <c r="L367" i="1"/>
  <c r="K466" i="1"/>
  <c r="L681" i="1"/>
  <c r="K127" i="1"/>
  <c r="K427" i="1"/>
  <c r="L806" i="1"/>
  <c r="K1295" i="1"/>
  <c r="K45" i="1"/>
  <c r="K482" i="1"/>
  <c r="L161" i="1"/>
  <c r="L273" i="1"/>
  <c r="L449" i="1"/>
  <c r="K54" i="1"/>
  <c r="L481" i="1"/>
  <c r="K86" i="1"/>
  <c r="K262" i="1"/>
  <c r="K374" i="1"/>
  <c r="L100" i="1"/>
  <c r="K844" i="1"/>
  <c r="L666" i="1"/>
  <c r="L640" i="1"/>
  <c r="K138" i="1"/>
  <c r="K447" i="1"/>
  <c r="L178" i="1"/>
  <c r="L773" i="1"/>
  <c r="K41" i="1"/>
  <c r="L45" i="1"/>
  <c r="K75" i="1"/>
  <c r="K130" i="1"/>
  <c r="K406" i="1"/>
  <c r="L311" i="1"/>
  <c r="L1015" i="1"/>
  <c r="L544" i="1"/>
  <c r="L575" i="1"/>
  <c r="K814" i="1"/>
  <c r="L1183" i="1"/>
  <c r="K765" i="1"/>
  <c r="K1122" i="1"/>
  <c r="L881" i="1"/>
  <c r="K527" i="1"/>
  <c r="L1230" i="1"/>
  <c r="K297" i="1"/>
  <c r="L301" i="1"/>
  <c r="L275" i="1"/>
  <c r="K304" i="1"/>
  <c r="L107" i="1"/>
  <c r="K863" i="1"/>
  <c r="L1271" i="1"/>
  <c r="K561" i="1"/>
  <c r="K596" i="1"/>
  <c r="L1071" i="1"/>
  <c r="K936" i="1"/>
  <c r="L785" i="1"/>
  <c r="K1378" i="1"/>
  <c r="K902" i="1"/>
  <c r="K195" i="1"/>
  <c r="K837" i="1"/>
  <c r="L208" i="1"/>
  <c r="L833" i="1"/>
  <c r="L496" i="1"/>
  <c r="K630" i="1"/>
  <c r="K200" i="1"/>
  <c r="K662" i="1"/>
  <c r="L710" i="1"/>
  <c r="K935" i="1"/>
  <c r="K822" i="1"/>
  <c r="K1239" i="1"/>
  <c r="K217" i="1"/>
  <c r="L110" i="1"/>
  <c r="L663" i="1"/>
  <c r="K147" i="1"/>
  <c r="K379" i="1"/>
  <c r="K166" i="1"/>
  <c r="K278" i="1"/>
  <c r="K454" i="1"/>
  <c r="L62" i="1"/>
  <c r="K486" i="1"/>
  <c r="L94" i="1"/>
  <c r="L270" i="1"/>
  <c r="L382" i="1"/>
  <c r="K515" i="1"/>
  <c r="L864" i="1"/>
  <c r="L69" i="1"/>
  <c r="K657" i="1"/>
  <c r="K151" i="1"/>
  <c r="K501" i="1"/>
  <c r="L383" i="1"/>
  <c r="K794" i="1"/>
  <c r="L538" i="1"/>
  <c r="L650" i="1"/>
  <c r="L826" i="1"/>
  <c r="K300" i="1"/>
  <c r="L858" i="1"/>
  <c r="K397" i="1"/>
  <c r="K643" i="1"/>
  <c r="K755" i="1"/>
  <c r="K229" i="1"/>
  <c r="L151" i="1"/>
  <c r="K78" i="1"/>
  <c r="K875" i="1"/>
  <c r="L355" i="1"/>
  <c r="K720" i="1"/>
  <c r="L396" i="1"/>
  <c r="L516" i="1"/>
  <c r="L210" i="1"/>
  <c r="L322" i="1"/>
  <c r="L498" i="1"/>
  <c r="K103" i="1"/>
  <c r="K23" i="1"/>
  <c r="K135" i="1"/>
  <c r="K311" i="1"/>
  <c r="L111" i="1"/>
  <c r="L461" i="1"/>
  <c r="K224" i="1"/>
  <c r="L122" i="1"/>
  <c r="L713" i="1"/>
  <c r="L400" i="1"/>
  <c r="K1039" i="1"/>
  <c r="L838" i="1"/>
  <c r="K1327" i="1"/>
  <c r="K583" i="1"/>
  <c r="K695" i="1"/>
  <c r="K37" i="1"/>
  <c r="K181" i="1"/>
  <c r="K69" i="1"/>
  <c r="K213" i="1"/>
  <c r="L41" i="1"/>
  <c r="L185" i="1"/>
  <c r="K502" i="1"/>
  <c r="L607" i="1"/>
  <c r="K163" i="1"/>
  <c r="K52" i="1"/>
  <c r="L842" i="1"/>
  <c r="L744" i="1"/>
  <c r="K81" i="1"/>
  <c r="K537" i="1"/>
  <c r="L379" i="1"/>
  <c r="L491" i="1"/>
  <c r="L164" i="1"/>
  <c r="L276" i="1"/>
  <c r="L196" i="1"/>
  <c r="L308" i="1"/>
  <c r="L484" i="1"/>
  <c r="K460" i="1"/>
  <c r="L136" i="1"/>
  <c r="K907" i="1"/>
  <c r="L702" i="1"/>
  <c r="K1195" i="1"/>
  <c r="K142" i="1"/>
  <c r="K335" i="1"/>
  <c r="L182" i="1"/>
  <c r="L731" i="1"/>
  <c r="K113" i="1"/>
  <c r="L117" i="1"/>
  <c r="L859" i="1"/>
  <c r="K488" i="1"/>
  <c r="K478" i="1"/>
  <c r="K681" i="1"/>
  <c r="L1025" i="1"/>
  <c r="L580" i="1"/>
  <c r="L611" i="1"/>
  <c r="K1333" i="1"/>
  <c r="L101" i="1"/>
  <c r="K336" i="1"/>
  <c r="L338" i="1"/>
  <c r="K732" i="1"/>
  <c r="K849" i="1"/>
  <c r="L1057" i="1"/>
  <c r="L53" i="1"/>
  <c r="L373" i="1"/>
  <c r="K624" i="1"/>
  <c r="K757" i="1"/>
  <c r="L179" i="1"/>
  <c r="K340" i="1"/>
  <c r="L1281" i="1"/>
  <c r="K597" i="1"/>
  <c r="K632" i="1"/>
  <c r="L1081" i="1"/>
  <c r="L114" i="1"/>
  <c r="K700" i="1"/>
  <c r="L40" i="1"/>
  <c r="K476" i="1"/>
  <c r="K1355" i="1"/>
  <c r="L905" i="1"/>
  <c r="L417" i="1"/>
  <c r="K22" i="1"/>
  <c r="K198" i="1"/>
  <c r="K310" i="1"/>
  <c r="K230" i="1"/>
  <c r="K342" i="1"/>
  <c r="L14" i="1"/>
  <c r="L126" i="1"/>
  <c r="K503" i="1"/>
  <c r="L608" i="1"/>
  <c r="K675" i="1"/>
  <c r="K28" i="1"/>
  <c r="L146" i="1"/>
  <c r="L741" i="1"/>
  <c r="K183" i="1"/>
  <c r="K538" i="1"/>
  <c r="L388" i="1"/>
  <c r="L500" i="1"/>
  <c r="L570" i="1"/>
  <c r="L682" i="1"/>
  <c r="L602" i="1"/>
  <c r="L714" i="1"/>
  <c r="L890" i="1"/>
  <c r="K483" i="1"/>
  <c r="K551" i="1"/>
  <c r="K249" i="1"/>
  <c r="L73" i="1"/>
  <c r="L407" i="1"/>
  <c r="K155" i="1"/>
  <c r="K389" i="1"/>
  <c r="L387" i="1"/>
  <c r="K752" i="1"/>
  <c r="K458" i="1"/>
  <c r="L66" i="1"/>
  <c r="L242" i="1"/>
  <c r="L354" i="1"/>
  <c r="L274" i="1"/>
  <c r="L386" i="1"/>
  <c r="K55" i="1"/>
  <c r="K167" i="1"/>
  <c r="K265" i="1"/>
  <c r="K661" i="1"/>
  <c r="K114" i="1"/>
  <c r="K372" i="1"/>
  <c r="L391" i="1"/>
  <c r="K798" i="1"/>
  <c r="L432" i="1"/>
  <c r="K1071" i="1"/>
  <c r="L830" i="1"/>
  <c r="K323" i="1"/>
  <c r="K615" i="1"/>
  <c r="K727" i="1"/>
  <c r="K647" i="1"/>
  <c r="K759" i="1"/>
  <c r="K101" i="1"/>
  <c r="K245" i="1"/>
  <c r="L497" i="1"/>
  <c r="K847" i="1"/>
  <c r="L158" i="1"/>
  <c r="L639" i="1"/>
  <c r="L436" i="1"/>
  <c r="K455" i="1"/>
  <c r="L874" i="1"/>
  <c r="L776" i="1"/>
  <c r="L470" i="1"/>
  <c r="K107" i="1"/>
  <c r="K251" i="1"/>
  <c r="L83" i="1"/>
  <c r="K283" i="1"/>
  <c r="L115" i="1"/>
  <c r="L259" i="1"/>
  <c r="L403" i="1"/>
  <c r="L34" i="1"/>
  <c r="L685" i="1"/>
  <c r="K199" i="1"/>
  <c r="K437" i="1"/>
  <c r="L878" i="1"/>
  <c r="K1299" i="1"/>
  <c r="K117" i="1"/>
  <c r="L266" i="1"/>
  <c r="L197" i="1"/>
  <c r="L309" i="1"/>
  <c r="L485" i="1"/>
  <c r="K90" i="1"/>
  <c r="K10" i="1"/>
  <c r="K122" i="1"/>
  <c r="K298" i="1"/>
  <c r="K410" i="1"/>
  <c r="L140" i="1"/>
  <c r="K880" i="1"/>
  <c r="L706" i="1"/>
  <c r="L676" i="1"/>
  <c r="K178" i="1"/>
  <c r="L521" i="1"/>
  <c r="L218" i="1"/>
  <c r="L809" i="1"/>
  <c r="L138" i="1"/>
  <c r="K767" i="1"/>
  <c r="K84" i="1"/>
  <c r="K541" i="1"/>
  <c r="K409" i="1"/>
  <c r="K500" i="1"/>
  <c r="L1083" i="1"/>
  <c r="K358" i="1"/>
  <c r="L503" i="1"/>
  <c r="K1343" i="1"/>
  <c r="L141" i="1"/>
  <c r="K522" i="1"/>
  <c r="L378" i="1"/>
  <c r="K810" i="1"/>
  <c r="K258" i="1"/>
  <c r="K1284" i="1"/>
  <c r="L758" i="1"/>
  <c r="L563" i="1"/>
  <c r="K664" i="1"/>
  <c r="K797" i="1"/>
  <c r="K464" i="1"/>
  <c r="L971" i="1"/>
  <c r="L1339" i="1"/>
  <c r="L59" i="1"/>
  <c r="K887" i="1"/>
  <c r="L1139" i="1"/>
  <c r="L154" i="1"/>
  <c r="K778" i="1"/>
  <c r="L80" i="1"/>
  <c r="K1051" i="1"/>
  <c r="K411" i="1"/>
  <c r="L244" i="1"/>
  <c r="K1163" i="1"/>
  <c r="K314" i="1"/>
  <c r="K60" i="1"/>
  <c r="L686" i="1"/>
  <c r="L183" i="1"/>
  <c r="L358" i="1"/>
  <c r="K256" i="1"/>
  <c r="K731" i="1"/>
  <c r="L643" i="1"/>
  <c r="L24" i="1"/>
  <c r="K943" i="1"/>
  <c r="L293" i="1"/>
  <c r="K1401" i="1"/>
  <c r="K42" i="1"/>
  <c r="L1149" i="1"/>
  <c r="K106" i="1"/>
  <c r="L303" i="1"/>
  <c r="L120" i="1"/>
  <c r="K734" i="1"/>
  <c r="L598" i="1"/>
  <c r="L588" i="1"/>
  <c r="L1273" i="1"/>
  <c r="K402" i="1"/>
  <c r="L658" i="1"/>
  <c r="L765" i="1"/>
  <c r="K1098" i="1"/>
  <c r="K730" i="1"/>
  <c r="L1080" i="1"/>
  <c r="K1323" i="1"/>
  <c r="L1368" i="1"/>
  <c r="K958" i="1"/>
  <c r="K212" i="1"/>
  <c r="L609" i="1"/>
  <c r="K320" i="1"/>
  <c r="L97" i="1"/>
  <c r="K129" i="1"/>
  <c r="L839" i="1"/>
  <c r="K1084" i="1"/>
  <c r="L175" i="1"/>
  <c r="K593" i="1"/>
  <c r="K1044" i="1"/>
  <c r="K904" i="1"/>
  <c r="K1263" i="1"/>
  <c r="L1350" i="1"/>
  <c r="L854" i="1"/>
  <c r="L756" i="1"/>
  <c r="K1218" i="1"/>
  <c r="K5" i="1"/>
  <c r="L9" i="1"/>
  <c r="L510" i="1"/>
  <c r="K49" i="1"/>
  <c r="K370" i="1"/>
  <c r="K682" i="1"/>
  <c r="K1350" i="1"/>
  <c r="K758" i="1"/>
  <c r="L649" i="1"/>
  <c r="K1310" i="1"/>
  <c r="L1174" i="1"/>
  <c r="L480" i="1"/>
  <c r="K1109" i="1"/>
  <c r="L803" i="1"/>
  <c r="L389" i="1"/>
  <c r="K1369" i="1"/>
  <c r="L17" i="1"/>
  <c r="L337" i="1"/>
  <c r="K588" i="1"/>
  <c r="K721" i="1"/>
  <c r="L143" i="1"/>
  <c r="K88" i="1"/>
  <c r="L1284" i="1"/>
  <c r="L458" i="1"/>
  <c r="K674" i="1"/>
  <c r="L1084" i="1"/>
  <c r="L78" i="1"/>
  <c r="L256" i="1"/>
  <c r="L507" i="1"/>
  <c r="K367" i="1"/>
  <c r="L691" i="1"/>
  <c r="L1060" i="1"/>
  <c r="L307" i="1"/>
  <c r="L124" i="1"/>
  <c r="K706" i="1"/>
  <c r="L630" i="1"/>
  <c r="K418" i="1"/>
  <c r="K240" i="1"/>
  <c r="L891" i="1"/>
  <c r="K157" i="1"/>
  <c r="L285" i="1"/>
  <c r="L788" i="1"/>
  <c r="L738" i="1"/>
  <c r="L757" i="1"/>
  <c r="L365" i="1"/>
  <c r="K554" i="1"/>
  <c r="K514" i="1"/>
  <c r="K964" i="1"/>
  <c r="K85" i="1"/>
  <c r="K728" i="1"/>
  <c r="L1003" i="1"/>
  <c r="L954" i="1"/>
  <c r="K1140" i="1"/>
  <c r="L433" i="1"/>
  <c r="L523" i="1"/>
  <c r="L465" i="1"/>
  <c r="K1397" i="1"/>
  <c r="L1008" i="1"/>
  <c r="K1393" i="1"/>
  <c r="L1426" i="1"/>
  <c r="L917" i="1"/>
  <c r="L1522" i="1"/>
  <c r="K804" i="1"/>
  <c r="K1194" i="1"/>
  <c r="L664" i="1"/>
  <c r="L711" i="1"/>
  <c r="L915" i="1"/>
  <c r="L1250" i="1"/>
  <c r="L1267" i="1"/>
  <c r="K888" i="1"/>
  <c r="L1256" i="1"/>
  <c r="K465" i="1"/>
  <c r="K1249" i="1"/>
  <c r="L1513" i="1"/>
  <c r="L1234" i="1"/>
  <c r="K1603" i="1"/>
  <c r="L1266" i="1"/>
  <c r="L1419" i="1"/>
  <c r="K1152" i="1"/>
  <c r="L420" i="1"/>
  <c r="K711" i="1"/>
  <c r="K490" i="1"/>
  <c r="L109" i="1"/>
  <c r="L862" i="1"/>
  <c r="K150" i="1"/>
  <c r="L502" i="1"/>
  <c r="L194" i="1"/>
  <c r="K73" i="1"/>
  <c r="K235" i="1"/>
  <c r="L200" i="1"/>
  <c r="L742" i="1"/>
  <c r="L291" i="1"/>
  <c r="L213" i="1"/>
  <c r="L300" i="1"/>
  <c r="L226" i="1"/>
  <c r="L220" i="1"/>
  <c r="K845" i="1"/>
  <c r="L673" i="1"/>
  <c r="K774" i="1"/>
  <c r="K104" i="1"/>
  <c r="L583" i="1"/>
  <c r="L1331" i="1"/>
  <c r="K474" i="1"/>
  <c r="L576" i="1"/>
  <c r="L1291" i="1"/>
  <c r="K1156" i="1"/>
  <c r="K766" i="1"/>
  <c r="L1094" i="1"/>
  <c r="K1359" i="1"/>
  <c r="L1382" i="1"/>
  <c r="L1305" i="1"/>
  <c r="L159" i="1"/>
  <c r="L479" i="1"/>
  <c r="L167" i="1"/>
  <c r="L209" i="1"/>
  <c r="K169" i="1"/>
  <c r="K228" i="1"/>
  <c r="K1094" i="1"/>
  <c r="K717" i="1"/>
  <c r="K629" i="1"/>
  <c r="K1054" i="1"/>
  <c r="L918" i="1"/>
  <c r="K1267" i="1"/>
  <c r="L1372" i="1"/>
  <c r="K639" i="1"/>
  <c r="K83" i="1"/>
  <c r="K1017" i="1"/>
  <c r="K77" i="1"/>
  <c r="L81" i="1"/>
  <c r="L823" i="1"/>
  <c r="K392" i="1"/>
  <c r="K442" i="1"/>
  <c r="K644" i="1"/>
  <c r="L1028" i="1"/>
  <c r="K1099" i="1"/>
  <c r="L653" i="1"/>
  <c r="K1336" i="1"/>
  <c r="L65" i="1"/>
  <c r="K34" i="1"/>
  <c r="L302" i="1"/>
  <c r="K72" i="1"/>
  <c r="K267" i="1"/>
  <c r="K1216" i="1"/>
  <c r="L89" i="1"/>
  <c r="L409" i="1"/>
  <c r="K628" i="1"/>
  <c r="K761" i="1"/>
  <c r="K685" i="1"/>
  <c r="K963" i="1"/>
  <c r="L1298" i="1"/>
  <c r="L490" i="1"/>
  <c r="K710" i="1"/>
  <c r="L1098" i="1"/>
  <c r="L118" i="1"/>
  <c r="K737" i="1"/>
  <c r="L44" i="1"/>
  <c r="L533" i="1"/>
  <c r="K308" i="1"/>
  <c r="L889" i="1"/>
  <c r="L411" i="1"/>
  <c r="L228" i="1"/>
  <c r="L296" i="1"/>
  <c r="K174" i="1"/>
  <c r="L202" i="1"/>
  <c r="K977" i="1"/>
  <c r="K1345" i="1"/>
  <c r="K197" i="1"/>
  <c r="K349" i="1"/>
  <c r="K1145" i="1"/>
  <c r="L810" i="1"/>
  <c r="L719" i="1"/>
  <c r="L437" i="1"/>
  <c r="K516" i="1"/>
  <c r="K828" i="1"/>
  <c r="L1142" i="1"/>
  <c r="K449" i="1"/>
  <c r="L1113" i="1"/>
  <c r="L1039" i="1"/>
  <c r="L980" i="1"/>
  <c r="K1176" i="1"/>
  <c r="L869" i="1"/>
  <c r="L1185" i="1"/>
  <c r="K416" i="1"/>
  <c r="K581" i="1"/>
  <c r="L1559" i="1"/>
  <c r="L1024" i="1"/>
  <c r="L1456" i="1"/>
  <c r="L1056" i="1"/>
  <c r="L1488" i="1"/>
  <c r="L1209" i="1"/>
  <c r="L991" i="1"/>
  <c r="K1021" i="1"/>
  <c r="K1255" i="1"/>
  <c r="K1062" i="1"/>
  <c r="L410" i="1"/>
  <c r="L974" i="1"/>
  <c r="L597" i="1"/>
  <c r="K927" i="1"/>
  <c r="L629" i="1"/>
  <c r="L1129" i="1"/>
  <c r="L1551" i="1"/>
  <c r="K968" i="1"/>
  <c r="L1465" i="1"/>
  <c r="K1000" i="1"/>
  <c r="K1438" i="1"/>
  <c r="L1029" i="1"/>
  <c r="K232" i="1"/>
  <c r="L189" i="1"/>
  <c r="L98" i="1"/>
  <c r="K693" i="1"/>
  <c r="K408" i="1"/>
  <c r="K879" i="1"/>
  <c r="K139" i="1"/>
  <c r="L717" i="1"/>
  <c r="L394" i="1"/>
  <c r="K325" i="1"/>
  <c r="L312" i="1"/>
  <c r="K1231" i="1"/>
  <c r="L205" i="1"/>
  <c r="K443" i="1"/>
  <c r="K210" i="1"/>
  <c r="K740" i="1"/>
  <c r="K215" i="1"/>
  <c r="L223" i="1"/>
  <c r="L474" i="1"/>
  <c r="K13" i="1"/>
  <c r="K353" i="1"/>
  <c r="L661" i="1"/>
  <c r="L1341" i="1"/>
  <c r="K680" i="1"/>
  <c r="L612" i="1"/>
  <c r="L1301" i="1"/>
  <c r="K1166" i="1"/>
  <c r="K770" i="1"/>
  <c r="L1116" i="1"/>
  <c r="K1363" i="1"/>
  <c r="L1404" i="1"/>
  <c r="L1216" i="1"/>
  <c r="L199" i="1"/>
  <c r="L16" i="1"/>
  <c r="K781" i="1"/>
  <c r="L128" i="1"/>
  <c r="K241" i="1"/>
  <c r="L879" i="1"/>
  <c r="K1280" i="1"/>
  <c r="K602" i="1"/>
  <c r="K633" i="1"/>
  <c r="K1080" i="1"/>
  <c r="L940" i="1"/>
  <c r="K1175" i="1"/>
  <c r="L289" i="1"/>
  <c r="K290" i="1"/>
  <c r="K599" i="1"/>
  <c r="K893" i="1"/>
  <c r="K149" i="1"/>
  <c r="L153" i="1"/>
  <c r="L863" i="1"/>
  <c r="K499" i="1"/>
  <c r="K648" i="1"/>
  <c r="K722" i="1"/>
  <c r="L1042" i="1"/>
  <c r="K1135" i="1"/>
  <c r="L689" i="1"/>
  <c r="K1346" i="1"/>
  <c r="L105" i="1"/>
  <c r="K435" i="1"/>
  <c r="L342" i="1"/>
  <c r="K769" i="1"/>
  <c r="K1391" i="1"/>
  <c r="K703" i="1"/>
  <c r="L193" i="1"/>
  <c r="K6" i="1"/>
  <c r="L260" i="1"/>
  <c r="K170" i="1"/>
  <c r="K570" i="1"/>
  <c r="L984" i="1"/>
  <c r="L1352" i="1"/>
  <c r="L95" i="1"/>
  <c r="K280" i="1"/>
  <c r="L1152" i="1"/>
  <c r="L190" i="1"/>
  <c r="K407" i="1"/>
  <c r="L116" i="1"/>
  <c r="K473" i="1"/>
  <c r="K671" i="1"/>
  <c r="K974" i="1"/>
  <c r="L451" i="1"/>
  <c r="L268" i="1"/>
  <c r="L408" i="1"/>
  <c r="K318" i="1"/>
  <c r="L234" i="1"/>
  <c r="L715" i="1"/>
  <c r="L27" i="1"/>
  <c r="K269" i="1"/>
  <c r="K98" i="1"/>
  <c r="K878" i="1"/>
  <c r="L882" i="1"/>
  <c r="L797" i="1"/>
  <c r="L627" i="1"/>
  <c r="K594" i="1"/>
  <c r="K868" i="1"/>
  <c r="K900" i="1"/>
  <c r="K1179" i="1"/>
  <c r="L844" i="1"/>
  <c r="K512" i="1"/>
  <c r="L994" i="1"/>
  <c r="L947" i="1"/>
  <c r="K851" i="1"/>
  <c r="L936" i="1"/>
  <c r="K356" i="1"/>
  <c r="L1064" i="1"/>
  <c r="K1473" i="1"/>
  <c r="K1066" i="1"/>
  <c r="L1278" i="1"/>
  <c r="K1130" i="1"/>
  <c r="L1386" i="1"/>
  <c r="L951" i="1"/>
  <c r="L1338" i="1"/>
  <c r="L539" i="1"/>
  <c r="L1412" i="1"/>
  <c r="K925" i="1"/>
  <c r="K812" i="1"/>
  <c r="K1309" i="1"/>
  <c r="L637" i="1"/>
  <c r="L1001" i="1"/>
  <c r="L669" i="1"/>
  <c r="K1360" i="1"/>
  <c r="L1091" i="1"/>
  <c r="K672" i="1"/>
  <c r="K1522" i="1"/>
  <c r="K312" i="1"/>
  <c r="K1554" i="1"/>
  <c r="K17" i="1"/>
  <c r="L452" i="1"/>
  <c r="L150" i="1"/>
  <c r="L18" i="1"/>
  <c r="K191" i="1"/>
  <c r="L894" i="1"/>
  <c r="L427" i="1"/>
  <c r="K27" i="1"/>
  <c r="L472" i="1"/>
  <c r="K105" i="1"/>
  <c r="K108" i="1"/>
  <c r="L232" i="1"/>
  <c r="K214" i="1"/>
  <c r="L504" i="1"/>
  <c r="L450" i="1"/>
  <c r="K528" i="1"/>
  <c r="L152" i="1"/>
  <c r="K255" i="1"/>
  <c r="L263" i="1"/>
  <c r="L764" i="1"/>
  <c r="L413" i="1"/>
  <c r="L522" i="1"/>
  <c r="L623" i="1"/>
  <c r="K1024" i="1"/>
  <c r="L581" i="1"/>
  <c r="L616" i="1"/>
  <c r="L1327" i="1"/>
  <c r="K1192" i="1"/>
  <c r="K806" i="1"/>
  <c r="L1130" i="1"/>
  <c r="K1207" i="1"/>
  <c r="L501" i="1"/>
  <c r="L1047" i="1"/>
  <c r="L271" i="1"/>
  <c r="L88" i="1"/>
  <c r="K702" i="1"/>
  <c r="L448" i="1"/>
  <c r="L343" i="1"/>
  <c r="K395" i="1"/>
  <c r="K1290" i="1"/>
  <c r="K638" i="1"/>
  <c r="K669" i="1"/>
  <c r="K1090" i="1"/>
  <c r="L734" i="1"/>
  <c r="L720" i="1"/>
  <c r="L329" i="1"/>
  <c r="K513" i="1"/>
  <c r="K885" i="1"/>
  <c r="L1074" i="1"/>
  <c r="K253" i="1"/>
  <c r="L257" i="1"/>
  <c r="L251" i="1"/>
  <c r="L165" i="1"/>
  <c r="L549" i="1"/>
  <c r="K1236" i="1"/>
  <c r="L1096" i="1"/>
  <c r="K394" i="1"/>
  <c r="K668" i="1"/>
  <c r="L893" i="1"/>
  <c r="L177" i="1"/>
  <c r="K354" i="1"/>
  <c r="L414" i="1"/>
  <c r="L726" i="1"/>
  <c r="K1367" i="1"/>
  <c r="L1125" i="1"/>
  <c r="L233" i="1"/>
  <c r="K46" i="1"/>
  <c r="L372" i="1"/>
  <c r="K282" i="1"/>
  <c r="K606" i="1"/>
  <c r="L998" i="1"/>
  <c r="K125" i="1"/>
  <c r="L135" i="1"/>
  <c r="K987" i="1"/>
  <c r="L1166" i="1"/>
  <c r="L262" i="1"/>
  <c r="K777" i="1"/>
  <c r="L188" i="1"/>
  <c r="L573" i="1"/>
  <c r="K831" i="1"/>
  <c r="K1384" i="1"/>
  <c r="L20" i="1"/>
  <c r="L340" i="1"/>
  <c r="K939" i="1"/>
  <c r="K420" i="1"/>
  <c r="K15" i="1"/>
  <c r="K1013" i="1"/>
  <c r="L67" i="1"/>
  <c r="L25" i="1"/>
  <c r="K456" i="1"/>
  <c r="K1341" i="1"/>
  <c r="L672" i="1"/>
  <c r="L1323" i="1"/>
  <c r="K785" i="1"/>
  <c r="K1108" i="1"/>
  <c r="L952" i="1"/>
  <c r="K218" i="1"/>
  <c r="L779" i="1"/>
  <c r="K123" i="1"/>
  <c r="L1245" i="1"/>
  <c r="L108" i="1"/>
  <c r="K1126" i="1"/>
  <c r="K577" i="1"/>
  <c r="K608" i="1"/>
  <c r="K609" i="1"/>
  <c r="K1317" i="1"/>
  <c r="K1511" i="1"/>
  <c r="K1183" i="1"/>
  <c r="K188" i="1"/>
  <c r="K892" i="1"/>
  <c r="K1161" i="1"/>
  <c r="L1384" i="1"/>
  <c r="K291" i="1"/>
  <c r="K1171" i="1"/>
  <c r="K601" i="1"/>
  <c r="L1179" i="1"/>
  <c r="K898" i="1"/>
  <c r="K1028" i="1"/>
  <c r="L1173" i="1"/>
  <c r="L1031" i="1"/>
  <c r="L1205" i="1"/>
  <c r="K1196" i="1"/>
  <c r="L1470" i="1"/>
  <c r="L1201" i="1"/>
  <c r="K1560" i="1"/>
  <c r="L1265" i="1"/>
  <c r="K1592" i="1"/>
  <c r="K796" i="1"/>
  <c r="L634" i="1"/>
  <c r="K187" i="1"/>
  <c r="L306" i="1"/>
  <c r="L423" i="1"/>
  <c r="K679" i="1"/>
  <c r="L468" i="1"/>
  <c r="K315" i="1"/>
  <c r="K76" i="1"/>
  <c r="L77" i="1"/>
  <c r="K386" i="1"/>
  <c r="K136" i="1"/>
  <c r="L254" i="1"/>
  <c r="L1093" i="1"/>
  <c r="L848" i="1"/>
  <c r="L1349" i="1"/>
  <c r="K865" i="1"/>
  <c r="K557" i="1"/>
  <c r="K877" i="1"/>
  <c r="K448" i="1"/>
  <c r="L129" i="1"/>
  <c r="L512" i="1"/>
  <c r="L1227" i="1"/>
  <c r="K1092" i="1"/>
  <c r="K417" i="1"/>
  <c r="L647" i="1"/>
  <c r="L1395" i="1"/>
  <c r="L359" i="1"/>
  <c r="K1019" i="1"/>
  <c r="K472" i="1"/>
  <c r="K1307" i="1"/>
  <c r="K508" i="1"/>
  <c r="K961" i="1"/>
  <c r="L447" i="1"/>
  <c r="L264" i="1"/>
  <c r="L336" i="1"/>
  <c r="K246" i="1"/>
  <c r="K565" i="1"/>
  <c r="K990" i="1"/>
  <c r="K1358" i="1"/>
  <c r="K233" i="1"/>
  <c r="K459" i="1"/>
  <c r="K1158" i="1"/>
  <c r="L846" i="1"/>
  <c r="L760" i="1"/>
  <c r="L473" i="1"/>
  <c r="K553" i="1"/>
  <c r="K906" i="1"/>
  <c r="L1311" i="1"/>
  <c r="L49" i="1"/>
  <c r="L369" i="1"/>
  <c r="K620" i="1"/>
  <c r="K753" i="1"/>
  <c r="L589" i="1"/>
  <c r="K1272" i="1"/>
  <c r="K428" i="1"/>
  <c r="K506" i="1"/>
  <c r="K708" i="1"/>
  <c r="L1092" i="1"/>
  <c r="L375" i="1"/>
  <c r="K704" i="1"/>
  <c r="L727" i="1"/>
  <c r="K1023" i="1"/>
  <c r="L288" i="1"/>
  <c r="K146" i="1"/>
  <c r="L377" i="1"/>
  <c r="K190" i="1"/>
  <c r="K216" i="1"/>
  <c r="L557" i="1"/>
  <c r="K646" i="1"/>
  <c r="L1034" i="1"/>
  <c r="K237" i="1"/>
  <c r="K749" i="1"/>
  <c r="K1027" i="1"/>
  <c r="L1362" i="1"/>
  <c r="L667" i="1"/>
  <c r="K1329" i="1"/>
  <c r="K784" i="1"/>
  <c r="L1109" i="1"/>
  <c r="L975" i="1"/>
  <c r="K361" i="1"/>
  <c r="L443" i="1"/>
  <c r="L127" i="1"/>
  <c r="L137" i="1"/>
  <c r="K133" i="1"/>
  <c r="L880" i="1"/>
  <c r="K1081" i="1"/>
  <c r="L211" i="1"/>
  <c r="K207" i="1"/>
  <c r="K1041" i="1"/>
  <c r="L900" i="1"/>
  <c r="L712" i="1"/>
  <c r="L1359" i="1"/>
  <c r="K825" i="1"/>
  <c r="K1144" i="1"/>
  <c r="L1203" i="1"/>
  <c r="K219" i="1"/>
  <c r="K1167" i="1"/>
  <c r="K564" i="1"/>
  <c r="K654" i="1"/>
  <c r="K857" i="1"/>
  <c r="L1211" i="1"/>
  <c r="K1169" i="1"/>
  <c r="K469" i="1"/>
  <c r="K1201" i="1"/>
  <c r="L1186" i="1"/>
  <c r="K1430" i="1"/>
  <c r="K1389" i="1"/>
  <c r="L1523" i="1"/>
  <c r="L913" i="1"/>
  <c r="L1555" i="1"/>
  <c r="L247" i="1"/>
  <c r="K100" i="1"/>
  <c r="L283" i="1"/>
  <c r="K180" i="1"/>
  <c r="L1196" i="1"/>
  <c r="L568" i="1"/>
  <c r="K965" i="1"/>
  <c r="L992" i="1"/>
  <c r="K1559" i="1"/>
  <c r="K713" i="1"/>
  <c r="K1497" i="1"/>
  <c r="L775" i="1"/>
  <c r="L1374" i="1"/>
  <c r="K636" i="1"/>
  <c r="K1399" i="1"/>
  <c r="K1007" i="1"/>
  <c r="K1305" i="1"/>
  <c r="L746" i="1"/>
  <c r="K475" i="1"/>
  <c r="L418" i="1"/>
  <c r="K830" i="1"/>
  <c r="K791" i="1"/>
  <c r="L520" i="1"/>
  <c r="L147" i="1"/>
  <c r="K1331" i="1"/>
  <c r="K835" i="1"/>
  <c r="K573" i="1"/>
  <c r="L526" i="1"/>
  <c r="L735" i="1"/>
  <c r="K398" i="1"/>
  <c r="K827" i="1"/>
  <c r="L99" i="1"/>
  <c r="L1128" i="1"/>
  <c r="L191" i="1"/>
  <c r="L8" i="1"/>
  <c r="L327" i="1"/>
  <c r="L241" i="1"/>
  <c r="L548" i="1"/>
  <c r="L1237" i="1"/>
  <c r="K1102" i="1"/>
  <c r="L514" i="1"/>
  <c r="L725" i="1"/>
  <c r="K901" i="1"/>
  <c r="L431" i="1"/>
  <c r="K497" i="1"/>
  <c r="K567" i="1"/>
  <c r="L792" i="1"/>
  <c r="L885" i="1"/>
  <c r="L1023" i="1"/>
  <c r="L487" i="1"/>
  <c r="L304" i="1"/>
  <c r="K405" i="1"/>
  <c r="K324" i="1"/>
  <c r="K569" i="1"/>
  <c r="K1016" i="1"/>
  <c r="L63" i="1"/>
  <c r="K305" i="1"/>
  <c r="K357" i="1"/>
  <c r="K1344" i="1"/>
  <c r="K999" i="1"/>
  <c r="K1315" i="1"/>
  <c r="L534" i="1"/>
  <c r="K401" i="1"/>
  <c r="K931" i="1"/>
  <c r="L76" i="1"/>
  <c r="L121" i="1"/>
  <c r="L441" i="1"/>
  <c r="K660" i="1"/>
  <c r="K793" i="1"/>
  <c r="L625" i="1"/>
  <c r="K1282" i="1"/>
  <c r="L518" i="1"/>
  <c r="K712" i="1"/>
  <c r="K786" i="1"/>
  <c r="L1106" i="1"/>
  <c r="L160" i="1"/>
  <c r="K1073" i="1"/>
  <c r="L763" i="1"/>
  <c r="K1361" i="1"/>
  <c r="K377" i="1"/>
  <c r="K780" i="1"/>
  <c r="L225" i="1"/>
  <c r="L91" i="1"/>
  <c r="L133" i="1"/>
  <c r="L31" i="1"/>
  <c r="L130" i="1"/>
  <c r="K171" i="1"/>
  <c r="L344" i="1"/>
  <c r="L981" i="1"/>
  <c r="K341" i="1"/>
  <c r="K1034" i="1"/>
  <c r="L319" i="1"/>
  <c r="K276" i="1"/>
  <c r="K742" i="1"/>
  <c r="K1348" i="1"/>
  <c r="L774" i="1"/>
  <c r="K550" i="1"/>
  <c r="L363" i="1"/>
  <c r="L1110" i="1"/>
  <c r="L249" i="1"/>
  <c r="K153" i="1"/>
  <c r="K876" i="1"/>
  <c r="L1088" i="1"/>
  <c r="K412" i="1"/>
  <c r="L707" i="1"/>
  <c r="L1135" i="1"/>
  <c r="L92" i="1"/>
  <c r="L416" i="1"/>
  <c r="L857" i="1"/>
  <c r="K347" i="1"/>
  <c r="L679" i="1"/>
  <c r="L429" i="1"/>
  <c r="K495" i="1"/>
  <c r="L908" i="1"/>
  <c r="K1173" i="1"/>
  <c r="K1008" i="1"/>
  <c r="K969" i="1"/>
  <c r="K1215" i="1"/>
  <c r="L1340" i="1"/>
  <c r="L1236" i="1"/>
  <c r="K1119" i="1"/>
  <c r="L1440" i="1"/>
  <c r="K1501" i="1"/>
  <c r="L733" i="1"/>
  <c r="L51" i="1"/>
  <c r="K1143" i="1"/>
  <c r="K642" i="1"/>
  <c r="K996" i="1"/>
  <c r="K819" i="1"/>
  <c r="K1380" i="1"/>
  <c r="K1182" i="1"/>
  <c r="L1287" i="1"/>
  <c r="K1214" i="1"/>
  <c r="L1358" i="1"/>
  <c r="K1549" i="1"/>
  <c r="K1082" i="1"/>
  <c r="L1596" i="1"/>
  <c r="K1114" i="1"/>
  <c r="K1417" i="1"/>
  <c r="L821" i="1"/>
  <c r="L287" i="1"/>
  <c r="L395" i="1"/>
  <c r="K371" i="1"/>
  <c r="K1189" i="1"/>
  <c r="L605" i="1"/>
  <c r="L292" i="1"/>
  <c r="K1177" i="1"/>
  <c r="K355" i="1"/>
  <c r="L1387" i="1"/>
  <c r="K1574" i="1"/>
  <c r="K1211" i="1"/>
  <c r="K1448" i="1"/>
  <c r="K1339" i="1"/>
  <c r="K1480" i="1"/>
  <c r="L620" i="1"/>
  <c r="L1198" i="1"/>
  <c r="K1103" i="1"/>
  <c r="K603" i="1"/>
  <c r="L953" i="1"/>
  <c r="L977" i="1"/>
  <c r="K930" i="1"/>
  <c r="K607" i="1"/>
  <c r="K576" i="1"/>
  <c r="K815" i="1"/>
  <c r="L1377" i="1"/>
  <c r="L1054" i="1"/>
  <c r="K1375" i="1"/>
  <c r="K1564" i="1"/>
  <c r="L919" i="1"/>
  <c r="L1568" i="1"/>
  <c r="L1120" i="1"/>
  <c r="L969" i="1"/>
  <c r="K366" i="1"/>
  <c r="K948" i="1"/>
  <c r="L1111" i="1"/>
  <c r="K53" i="1"/>
  <c r="K960" i="1"/>
  <c r="L559" i="1"/>
  <c r="L1004" i="1"/>
  <c r="L591" i="1"/>
  <c r="L651" i="1"/>
  <c r="K1490" i="1"/>
  <c r="L1161" i="1"/>
  <c r="L1583" i="1"/>
  <c r="L1225" i="1"/>
  <c r="L1615" i="1"/>
  <c r="K1032" i="1"/>
  <c r="L941" i="1"/>
  <c r="K1131" i="1"/>
  <c r="K25" i="1"/>
  <c r="L555" i="1"/>
  <c r="K820" i="1"/>
  <c r="K1151" i="1"/>
  <c r="L1176" i="1"/>
  <c r="K148" i="1"/>
  <c r="L1208" i="1"/>
  <c r="K1370" i="1"/>
  <c r="K1609" i="1"/>
  <c r="K1069" i="1"/>
  <c r="K1483" i="1"/>
  <c r="K1101" i="1"/>
  <c r="K1515" i="1"/>
  <c r="L876" i="1"/>
  <c r="K678" i="1"/>
  <c r="L1398" i="1"/>
  <c r="L1580" i="1"/>
  <c r="L982" i="1"/>
  <c r="L1563" i="1"/>
  <c r="L656" i="1"/>
  <c r="K982" i="1"/>
  <c r="L824" i="1"/>
  <c r="K1240" i="1"/>
  <c r="K555" i="1"/>
  <c r="K26" i="1"/>
  <c r="L176" i="1"/>
  <c r="K404" i="1"/>
  <c r="K351" i="1"/>
  <c r="K362" i="1"/>
  <c r="K436" i="1"/>
  <c r="K292" i="1"/>
  <c r="K975" i="1"/>
  <c r="L103" i="1"/>
  <c r="K1227" i="1"/>
  <c r="L966" i="1"/>
  <c r="K739" i="1"/>
  <c r="L590" i="1"/>
  <c r="L192" i="1"/>
  <c r="L1162" i="1"/>
  <c r="L245" i="1"/>
  <c r="L1102" i="1"/>
  <c r="L1048" i="1"/>
  <c r="K782" i="1"/>
  <c r="K451" i="1"/>
  <c r="L483" i="1"/>
  <c r="L515" i="1"/>
  <c r="K1277" i="1"/>
  <c r="K736" i="1"/>
  <c r="L1333" i="1"/>
  <c r="L887" i="1"/>
  <c r="L1318" i="1"/>
  <c r="L157" i="1"/>
  <c r="K1180" i="1"/>
  <c r="L1450" i="1"/>
  <c r="L1485" i="1"/>
  <c r="K112" i="1"/>
  <c r="K208" i="1"/>
  <c r="L528" i="1"/>
  <c r="K1002" i="1"/>
  <c r="L1022" i="1"/>
  <c r="L478" i="1"/>
  <c r="L1002" i="1"/>
  <c r="L371" i="1"/>
  <c r="L1354" i="1"/>
  <c r="K24" i="1"/>
  <c r="L1206" i="1"/>
  <c r="K545" i="1"/>
  <c r="L843" i="1"/>
  <c r="K962" i="1"/>
  <c r="L1297" i="1"/>
  <c r="L840" i="1"/>
  <c r="K1427" i="1"/>
  <c r="K254" i="1"/>
  <c r="L1403" i="1"/>
  <c r="K11" i="1"/>
  <c r="L1437" i="1"/>
  <c r="K1615" i="1"/>
  <c r="K952" i="1"/>
  <c r="L169" i="1"/>
  <c r="K388" i="1"/>
  <c r="K1009" i="1"/>
  <c r="K415" i="1"/>
  <c r="L1141" i="1"/>
  <c r="L505" i="1"/>
  <c r="K992" i="1"/>
  <c r="K30" i="1"/>
  <c r="L1171" i="1"/>
  <c r="L1607" i="1"/>
  <c r="L1244" i="1"/>
  <c r="L1606" i="1"/>
  <c r="L1308" i="1"/>
  <c r="L619" i="1"/>
  <c r="K1396" i="1"/>
  <c r="K1252" i="1"/>
  <c r="L1254" i="1"/>
  <c r="L829" i="1"/>
  <c r="L928" i="1"/>
  <c r="K1495" i="1"/>
  <c r="L1280" i="1"/>
  <c r="L298" i="1"/>
  <c r="L1253" i="1"/>
  <c r="K47" i="1"/>
  <c r="K96" i="1"/>
  <c r="K1410" i="1"/>
  <c r="L1288" i="1"/>
  <c r="K1505" i="1"/>
  <c r="L1320" i="1"/>
  <c r="K1537" i="1"/>
  <c r="K1162" i="1"/>
  <c r="K1168" i="1"/>
  <c r="L622" i="1"/>
  <c r="L148" i="1"/>
  <c r="K1258" i="1"/>
  <c r="L873" i="1"/>
  <c r="L1170" i="1"/>
  <c r="L1163" i="1"/>
  <c r="L1018" i="1"/>
  <c r="L1195" i="1"/>
  <c r="L1169" i="1"/>
  <c r="K1528" i="1"/>
  <c r="K1392" i="1"/>
  <c r="L1347" i="1"/>
  <c r="L916" i="1"/>
  <c r="K1100" i="1"/>
  <c r="K144" i="1"/>
  <c r="L187" i="1"/>
  <c r="L1304" i="1"/>
  <c r="L29" i="1"/>
  <c r="L1189" i="1"/>
  <c r="K452" i="1"/>
  <c r="K1038" i="1"/>
  <c r="L1212" i="1"/>
  <c r="K1037" i="1"/>
  <c r="L769" i="1"/>
  <c r="L1409" i="1"/>
  <c r="K440" i="1"/>
  <c r="L1503" i="1"/>
  <c r="K707" i="1"/>
  <c r="L1535" i="1"/>
  <c r="K1600" i="1"/>
  <c r="L920" i="1"/>
  <c r="K1313" i="1"/>
  <c r="L1406" i="1"/>
  <c r="L1005" i="1"/>
  <c r="K1197" i="1"/>
  <c r="L1259" i="1"/>
  <c r="K1117" i="1"/>
  <c r="L1499" i="1"/>
  <c r="K869" i="1"/>
  <c r="L1292" i="1"/>
  <c r="K542" i="1"/>
  <c r="K1043" i="1"/>
  <c r="K345" i="1"/>
  <c r="L536" i="1"/>
  <c r="K226" i="1"/>
  <c r="L617" i="1"/>
  <c r="K391" i="1"/>
  <c r="K1226" i="1"/>
  <c r="K134" i="1"/>
  <c r="K193" i="1"/>
  <c r="K1275" i="1"/>
  <c r="K1281" i="1"/>
  <c r="L277" i="1"/>
  <c r="K434" i="1"/>
  <c r="K521" i="1"/>
  <c r="K1096" i="1"/>
  <c r="L517" i="1"/>
  <c r="K165" i="1"/>
  <c r="L1062" i="1"/>
  <c r="K1055" i="1"/>
  <c r="L939" i="1"/>
  <c r="L52" i="1"/>
  <c r="K205" i="1"/>
  <c r="L139" i="1"/>
  <c r="K1077" i="1"/>
  <c r="L1369" i="1"/>
  <c r="L988" i="1"/>
  <c r="K645" i="1"/>
  <c r="K505" i="1"/>
  <c r="K1253" i="1"/>
  <c r="L1452" i="1"/>
  <c r="K523" i="1"/>
  <c r="L397" i="1"/>
  <c r="K172" i="1"/>
  <c r="L1144" i="1"/>
  <c r="L1041" i="1"/>
  <c r="L1168" i="1"/>
  <c r="L1286" i="1"/>
  <c r="K321" i="1"/>
  <c r="K352" i="1"/>
  <c r="L323" i="1"/>
  <c r="K327" i="1"/>
  <c r="K933" i="1"/>
  <c r="K585" i="1"/>
  <c r="L321" i="1"/>
  <c r="L1312" i="1"/>
  <c r="L353" i="1"/>
  <c r="K897" i="1"/>
  <c r="L1537" i="1"/>
  <c r="K801" i="1"/>
  <c r="K1411" i="1"/>
  <c r="K833" i="1"/>
  <c r="L1443" i="1"/>
  <c r="L877" i="1"/>
  <c r="K998" i="1"/>
  <c r="K1067" i="1"/>
  <c r="K531" i="1"/>
  <c r="K1045" i="1"/>
  <c r="K1229" i="1"/>
  <c r="L985" i="1"/>
  <c r="K132" i="1"/>
  <c r="L1202" i="1"/>
  <c r="K509" i="1"/>
  <c r="K1181" i="1"/>
  <c r="L1040" i="1"/>
  <c r="L1038" i="1"/>
  <c r="K1578" i="1"/>
  <c r="L1070" i="1"/>
  <c r="K1610" i="1"/>
  <c r="K956" i="1"/>
  <c r="K1125" i="1"/>
  <c r="K326" i="1"/>
  <c r="L847" i="1"/>
  <c r="L601" i="1"/>
  <c r="L482" i="1"/>
  <c r="L1143" i="1"/>
  <c r="K111" i="1"/>
  <c r="K1224" i="1"/>
  <c r="L55" i="1"/>
  <c r="L1146" i="1"/>
  <c r="L1453" i="1"/>
  <c r="K1349" i="1"/>
  <c r="K1543" i="1"/>
  <c r="K1381" i="1"/>
  <c r="K1575" i="1"/>
  <c r="L959" i="1"/>
  <c r="L267" i="1"/>
  <c r="L728" i="1"/>
  <c r="K637" i="1"/>
  <c r="K993" i="1"/>
  <c r="K919" i="1"/>
  <c r="K1377" i="1"/>
  <c r="L1199" i="1"/>
  <c r="L1044" i="1"/>
  <c r="K182" i="1"/>
  <c r="L1544" i="1"/>
  <c r="L1392" i="1"/>
  <c r="L1200" i="1"/>
  <c r="L1502" i="1"/>
  <c r="K937" i="1"/>
  <c r="L1534" i="1"/>
  <c r="L861" i="1"/>
  <c r="L434" i="1"/>
  <c r="K1153" i="1"/>
  <c r="L349" i="1"/>
  <c r="K1128" i="1"/>
  <c r="L527" i="1"/>
  <c r="L972" i="1"/>
  <c r="L1299" i="1"/>
  <c r="L944" i="1"/>
  <c r="K874" i="1"/>
  <c r="K1416" i="1"/>
  <c r="L835" i="1"/>
  <c r="K859" i="1"/>
  <c r="L867" i="1"/>
  <c r="K329" i="1"/>
  <c r="L759" i="1"/>
  <c r="K988" i="1"/>
  <c r="L42" i="1"/>
  <c r="L1525" i="1"/>
  <c r="L1557" i="1"/>
  <c r="K972" i="1"/>
  <c r="K1563" i="1"/>
  <c r="L729" i="1"/>
  <c r="L74" i="1"/>
  <c r="K1136" i="1"/>
  <c r="K677" i="1"/>
  <c r="L132" i="1"/>
  <c r="L574" i="1"/>
  <c r="K587" i="1"/>
  <c r="K289" i="1"/>
  <c r="L665" i="1"/>
  <c r="L384" i="1"/>
  <c r="L586" i="1"/>
  <c r="K1059" i="1"/>
  <c r="K519" i="1"/>
  <c r="K431" i="1"/>
  <c r="L352" i="1"/>
  <c r="L1336" i="1"/>
  <c r="K1287" i="1"/>
  <c r="K330" i="1"/>
  <c r="L613" i="1"/>
  <c r="K487" i="1"/>
  <c r="K261" i="1"/>
  <c r="L71" i="1"/>
  <c r="K309" i="1"/>
  <c r="L1348" i="1"/>
  <c r="K1365" i="1"/>
  <c r="L747" i="1"/>
  <c r="L412" i="1"/>
  <c r="K277" i="1"/>
  <c r="K524" i="1"/>
  <c r="K1395" i="1"/>
  <c r="L325" i="1"/>
  <c r="K1382" i="1"/>
  <c r="K1030" i="1"/>
  <c r="K548" i="1"/>
  <c r="K1293" i="1"/>
  <c r="L1476" i="1"/>
  <c r="K1271" i="1"/>
  <c r="L1397" i="1"/>
  <c r="L871" i="1"/>
  <c r="L1180" i="1"/>
  <c r="K563" i="1"/>
  <c r="L446" i="1"/>
  <c r="K1241" i="1"/>
  <c r="K79" i="1"/>
  <c r="L10" i="1"/>
  <c r="K489" i="1"/>
  <c r="L1016" i="1"/>
  <c r="K891" i="1"/>
  <c r="K1137" i="1"/>
  <c r="K7" i="1"/>
  <c r="L1175" i="1"/>
  <c r="K231" i="1"/>
  <c r="K463" i="1"/>
  <c r="K1567" i="1"/>
  <c r="L1231" i="1"/>
  <c r="L1435" i="1"/>
  <c r="L1295" i="1"/>
  <c r="K1407" i="1"/>
  <c r="K66" i="1"/>
  <c r="L1051" i="1"/>
  <c r="L1240" i="1"/>
  <c r="L751" i="1"/>
  <c r="K1052" i="1"/>
  <c r="K950" i="1"/>
  <c r="L960" i="1"/>
  <c r="K951" i="1"/>
  <c r="L933" i="1"/>
  <c r="K1015" i="1"/>
  <c r="L1078" i="1"/>
  <c r="L1590" i="1"/>
  <c r="K1124" i="1"/>
  <c r="L1460" i="1"/>
  <c r="K1188" i="1"/>
  <c r="L1492" i="1"/>
  <c r="L961" i="1"/>
  <c r="L1351" i="1"/>
  <c r="L550" i="1"/>
  <c r="L1164" i="1"/>
  <c r="K938" i="1"/>
  <c r="K848" i="1"/>
  <c r="K1322" i="1"/>
  <c r="K445" i="1"/>
  <c r="K1266" i="1"/>
  <c r="K741" i="1"/>
  <c r="K1357" i="1"/>
  <c r="L1491" i="1"/>
  <c r="K1072" i="1"/>
  <c r="K1425" i="1"/>
  <c r="K1104" i="1"/>
  <c r="K1617" i="1"/>
  <c r="L795" i="1"/>
  <c r="L84" i="1"/>
  <c r="K1085" i="1"/>
  <c r="K373" i="1"/>
  <c r="L1055" i="1"/>
  <c r="K1083" i="1"/>
  <c r="L1375" i="1"/>
  <c r="K549" i="1"/>
  <c r="L1058" i="1"/>
  <c r="L743" i="1"/>
  <c r="L1246" i="1"/>
  <c r="K894" i="1"/>
  <c r="L1600" i="1"/>
  <c r="K911" i="1"/>
  <c r="K1613" i="1"/>
  <c r="K595" i="1"/>
  <c r="L1066" i="1"/>
  <c r="K775" i="1"/>
  <c r="K692" i="1"/>
  <c r="L683" i="1"/>
  <c r="K1202" i="1"/>
  <c r="L1131" i="1"/>
  <c r="L442" i="1"/>
  <c r="L1006" i="1"/>
  <c r="K159" i="1"/>
  <c r="L956" i="1"/>
  <c r="L1414" i="1"/>
  <c r="K916" i="1"/>
  <c r="K1606" i="1"/>
  <c r="K1268" i="1"/>
  <c r="L1422" i="1"/>
  <c r="K1371" i="1"/>
  <c r="L993" i="1"/>
  <c r="L1221" i="1"/>
  <c r="K1431" i="1"/>
  <c r="K1601" i="1"/>
  <c r="K1548" i="1"/>
  <c r="K1479" i="1"/>
  <c r="K1525" i="1"/>
  <c r="L692" i="1"/>
  <c r="L1546" i="1"/>
  <c r="K375" i="1"/>
  <c r="K493" i="1"/>
  <c r="K143" i="1"/>
  <c r="K1233" i="1"/>
  <c r="L15" i="1"/>
  <c r="L594" i="1"/>
  <c r="L652" i="1"/>
  <c r="K365" i="1"/>
  <c r="K813" i="1"/>
  <c r="K529" i="1"/>
  <c r="K116" i="1"/>
  <c r="L401" i="1"/>
  <c r="K293" i="1"/>
  <c r="L585" i="1"/>
  <c r="K746" i="1"/>
  <c r="L486" i="1"/>
  <c r="L305" i="1"/>
  <c r="K610" i="1"/>
  <c r="L170" i="1"/>
  <c r="K895" i="1"/>
  <c r="K748" i="1"/>
  <c r="L1213" i="1"/>
  <c r="L239" i="1"/>
  <c r="K89" i="1"/>
  <c r="K560" i="1"/>
  <c r="L927" i="1"/>
  <c r="K821" i="1"/>
  <c r="K1213" i="1"/>
  <c r="K855" i="1"/>
  <c r="K957" i="1"/>
  <c r="L958" i="1"/>
  <c r="L406" i="1"/>
  <c r="L1242" i="1"/>
  <c r="L1184" i="1"/>
  <c r="K1012" i="1"/>
  <c r="L1238" i="1"/>
  <c r="K811" i="1"/>
  <c r="L1222" i="1"/>
  <c r="L1608" i="1"/>
  <c r="K1064" i="1"/>
  <c r="K726" i="1"/>
  <c r="K376" i="1"/>
  <c r="L1052" i="1"/>
  <c r="K973" i="1"/>
  <c r="K1141" i="1"/>
  <c r="K359" i="1"/>
  <c r="K1386" i="1"/>
  <c r="L836" i="1"/>
  <c r="L996" i="1"/>
  <c r="K1534" i="1"/>
  <c r="L1373" i="1"/>
  <c r="L1541" i="1"/>
  <c r="K934" i="1"/>
  <c r="L1573" i="1"/>
  <c r="L825" i="1"/>
  <c r="L1132" i="1"/>
  <c r="K1089" i="1"/>
  <c r="L807" i="1"/>
  <c r="L330" i="1"/>
  <c r="L180" i="1"/>
  <c r="K622" i="1"/>
  <c r="K1115" i="1"/>
  <c r="L903" i="1"/>
  <c r="K1147" i="1"/>
  <c r="K1330" i="1"/>
  <c r="K1413" i="1"/>
  <c r="K1029" i="1"/>
  <c r="K1334" i="1"/>
  <c r="K1061" i="1"/>
  <c r="L1086" i="1"/>
  <c r="L1366" i="1"/>
  <c r="L195" i="1"/>
  <c r="K1243" i="1"/>
  <c r="K600" i="1"/>
  <c r="L1192" i="1"/>
  <c r="K32" i="1"/>
  <c r="K1025" i="1"/>
  <c r="K773" i="1"/>
  <c r="K1296" i="1"/>
  <c r="L374" i="1"/>
  <c r="K1508" i="1"/>
  <c r="L1542" i="1"/>
  <c r="L1218" i="1"/>
  <c r="K1462" i="1"/>
  <c r="L1282" i="1"/>
  <c r="K1494" i="1"/>
  <c r="K836" i="1"/>
  <c r="K698" i="1"/>
  <c r="K652" i="1"/>
  <c r="K480" i="1"/>
  <c r="L1193" i="1"/>
  <c r="K1123" i="1"/>
  <c r="L361" i="1"/>
  <c r="L1309" i="1"/>
  <c r="L393" i="1"/>
  <c r="L934" i="1"/>
  <c r="L1407" i="1"/>
  <c r="K841" i="1"/>
  <c r="K1529" i="1"/>
  <c r="K873" i="1"/>
  <c r="K1561" i="1"/>
  <c r="K764" i="1"/>
  <c r="K1184" i="1"/>
  <c r="K343" i="1"/>
  <c r="L1103" i="1"/>
  <c r="K432" i="1"/>
  <c r="K1232" i="1"/>
  <c r="L1167" i="1"/>
  <c r="K152" i="1"/>
  <c r="K1373" i="1"/>
  <c r="L542" i="1"/>
  <c r="K301" i="1"/>
  <c r="L70" i="1"/>
  <c r="K705" i="1"/>
  <c r="L231" i="1"/>
  <c r="L552" i="1"/>
  <c r="L687" i="1"/>
  <c r="K1223" i="1"/>
  <c r="L56" i="1"/>
  <c r="K605" i="1"/>
  <c r="K530" i="1"/>
  <c r="L822" i="1"/>
  <c r="K285" i="1"/>
  <c r="K604" i="1"/>
  <c r="K1300" i="1"/>
  <c r="L767" i="1"/>
  <c r="L265" i="1"/>
  <c r="K860" i="1"/>
  <c r="L207" i="1"/>
  <c r="L23" i="1"/>
  <c r="K788" i="1"/>
  <c r="K559" i="1"/>
  <c r="K666" i="1"/>
  <c r="L93" i="1"/>
  <c r="L426" i="1"/>
  <c r="L698" i="1"/>
  <c r="K861" i="1"/>
  <c r="K816" i="1"/>
  <c r="K16" i="1"/>
  <c r="K1390" i="1"/>
  <c r="K649" i="1"/>
  <c r="K1111" i="1"/>
  <c r="K1572" i="1"/>
  <c r="L299" i="1"/>
  <c r="K1048" i="1"/>
  <c r="L404" i="1"/>
  <c r="K853" i="1"/>
  <c r="K1209" i="1"/>
  <c r="L1461" i="1"/>
  <c r="K360" i="1"/>
  <c r="K1219" i="1"/>
  <c r="L789" i="1"/>
  <c r="L1235" i="1"/>
  <c r="K940" i="1"/>
  <c r="K1116" i="1"/>
  <c r="K288" i="1"/>
  <c r="K1057" i="1"/>
  <c r="L529" i="1"/>
  <c r="K942" i="1"/>
  <c r="K1550" i="1"/>
  <c r="L955" i="1"/>
  <c r="K1424" i="1"/>
  <c r="L987" i="1"/>
  <c r="K1456" i="1"/>
  <c r="L1316" i="1"/>
  <c r="L999" i="1"/>
  <c r="K510" i="1"/>
  <c r="K1294" i="1"/>
  <c r="L1121" i="1"/>
  <c r="L445" i="1"/>
  <c r="K970" i="1"/>
  <c r="K1155" i="1"/>
  <c r="K1010" i="1"/>
  <c r="K1187" i="1"/>
  <c r="K1005" i="1"/>
  <c r="K1451" i="1"/>
  <c r="L1191" i="1"/>
  <c r="L1442" i="1"/>
  <c r="L1255" i="1"/>
  <c r="K1164" i="1"/>
  <c r="L791" i="1"/>
  <c r="L12" i="1"/>
  <c r="K800" i="1"/>
  <c r="K319" i="1"/>
  <c r="K260" i="1"/>
  <c r="K586" i="1"/>
  <c r="L1087" i="1"/>
  <c r="L1258" i="1"/>
  <c r="K1306" i="1"/>
  <c r="K363" i="1"/>
  <c r="L1232" i="1"/>
  <c r="K890" i="1"/>
  <c r="L1482" i="1"/>
  <c r="K971" i="1"/>
  <c r="L1514" i="1"/>
  <c r="K747" i="1"/>
  <c r="L1241" i="1"/>
  <c r="L566" i="1"/>
  <c r="L1067" i="1"/>
  <c r="K1022" i="1"/>
  <c r="L1223" i="1"/>
  <c r="L1158" i="1"/>
  <c r="L732" i="1"/>
  <c r="L1188" i="1"/>
  <c r="K381" i="1"/>
  <c r="K985" i="1"/>
  <c r="K1469" i="1"/>
  <c r="L938" i="1"/>
  <c r="L1262" i="1"/>
  <c r="L970" i="1"/>
  <c r="L1378" i="1"/>
  <c r="K322" i="1"/>
  <c r="L1061" i="1"/>
  <c r="L624" i="1"/>
  <c r="L808" i="1"/>
  <c r="L1194" i="1"/>
  <c r="K1242" i="1"/>
  <c r="L532" i="1"/>
  <c r="K915" i="1"/>
  <c r="K1060" i="1"/>
  <c r="K1011" i="1"/>
  <c r="K932" i="1"/>
  <c r="L1428" i="1"/>
  <c r="L895" i="1"/>
  <c r="L1296" i="1"/>
  <c r="L929" i="1"/>
  <c r="K1033" i="1"/>
  <c r="L1134" i="1"/>
  <c r="L986" i="1"/>
  <c r="L1300" i="1"/>
  <c r="L761" i="1"/>
  <c r="K1598" i="1"/>
  <c r="K1611" i="1"/>
  <c r="L1592" i="1"/>
  <c r="K558" i="1"/>
  <c r="L1418" i="1"/>
  <c r="K1569" i="1"/>
  <c r="L699" i="1"/>
  <c r="K724" i="1"/>
  <c r="L780" i="1"/>
  <c r="K772" i="1"/>
  <c r="L335" i="1"/>
  <c r="L701" i="1"/>
  <c r="L1337" i="1"/>
  <c r="L752" i="1"/>
  <c r="L641" i="1"/>
  <c r="K980" i="1"/>
  <c r="K1148" i="1"/>
  <c r="L106" i="1"/>
  <c r="L297" i="1"/>
  <c r="K1246" i="1"/>
  <c r="L910" i="1"/>
  <c r="K809" i="1"/>
  <c r="K118" i="1"/>
  <c r="K923" i="1"/>
  <c r="K634" i="1"/>
  <c r="L631" i="1"/>
  <c r="K824" i="1"/>
  <c r="L163" i="1"/>
  <c r="K979" i="1"/>
  <c r="K220" i="1"/>
  <c r="K239" i="1"/>
  <c r="L708" i="1"/>
  <c r="K421" i="1"/>
  <c r="L227" i="1"/>
  <c r="L1124" i="1"/>
  <c r="L1228" i="1"/>
  <c r="K858" i="1"/>
  <c r="L1178" i="1"/>
  <c r="K1225" i="1"/>
  <c r="K194" i="1"/>
  <c r="K1326" i="1"/>
  <c r="K575" i="1"/>
  <c r="K1186" i="1"/>
  <c r="L1576" i="1"/>
  <c r="K1533" i="1"/>
  <c r="L1361" i="1"/>
  <c r="K832" i="1"/>
  <c r="K413" i="1"/>
  <c r="L942" i="1"/>
  <c r="K783" i="1"/>
  <c r="K344" i="1"/>
  <c r="K618" i="1"/>
  <c r="L1119" i="1"/>
  <c r="K650" i="1"/>
  <c r="K978" i="1"/>
  <c r="K1588" i="1"/>
  <c r="L1036" i="1"/>
  <c r="K1324" i="1"/>
  <c r="L1068" i="1"/>
  <c r="L1072" i="1"/>
  <c r="K1230" i="1"/>
  <c r="L155" i="1"/>
  <c r="L688" i="1"/>
  <c r="K271" i="1"/>
  <c r="K1316" i="1"/>
  <c r="K856" i="1"/>
  <c r="L1224" i="1"/>
  <c r="L1190" i="1"/>
  <c r="K1040" i="1"/>
  <c r="L366" i="1"/>
  <c r="L1471" i="1"/>
  <c r="L1467" i="1"/>
  <c r="L896" i="1"/>
  <c r="L1425" i="1"/>
  <c r="L930" i="1"/>
  <c r="L1457" i="1"/>
  <c r="L64" i="1"/>
  <c r="L399" i="1"/>
  <c r="L467" i="1"/>
  <c r="K425" i="1"/>
  <c r="L937" i="1"/>
  <c r="K626" i="1"/>
  <c r="L402" i="1"/>
  <c r="L989" i="1"/>
  <c r="K119" i="1"/>
  <c r="K1265" i="1"/>
  <c r="L4" i="1"/>
  <c r="L815" i="1"/>
  <c r="L1484" i="1"/>
  <c r="K676" i="1"/>
  <c r="L1516" i="1"/>
  <c r="K1303" i="1"/>
  <c r="L983" i="1"/>
  <c r="K1107" i="1"/>
  <c r="L768" i="1"/>
  <c r="K896" i="1"/>
  <c r="L1233" i="1"/>
  <c r="K1314" i="1"/>
  <c r="K852" i="1"/>
  <c r="L923" i="1"/>
  <c r="K369" i="1"/>
  <c r="L1010" i="1"/>
  <c r="K1571" i="1"/>
  <c r="K1056" i="1"/>
  <c r="L1342" i="1"/>
  <c r="K1120" i="1"/>
  <c r="K1555" i="1"/>
  <c r="K1273" i="1"/>
  <c r="L1321" i="1"/>
  <c r="L1344" i="1"/>
  <c r="L1391" i="1"/>
  <c r="L925" i="1"/>
  <c r="K743" i="1"/>
  <c r="L1277" i="1"/>
  <c r="L560" i="1"/>
  <c r="L1270" i="1"/>
  <c r="L592" i="1"/>
  <c r="L1388" i="1"/>
  <c r="K1078" i="1"/>
  <c r="L1302" i="1"/>
  <c r="K1551" i="1"/>
  <c r="L1334" i="1"/>
  <c r="L1591" i="1"/>
  <c r="K1220" i="1"/>
  <c r="L339" i="1"/>
  <c r="L440" i="1"/>
  <c r="K1178" i="1"/>
  <c r="K1558" i="1"/>
  <c r="K908" i="1"/>
  <c r="K1093" i="1"/>
  <c r="K914" i="1"/>
  <c r="L32" i="1"/>
  <c r="K1404" i="1"/>
  <c r="K202" i="1"/>
  <c r="L214" i="1"/>
  <c r="L415" i="1"/>
  <c r="L229" i="1"/>
  <c r="L48" i="1"/>
  <c r="L1263" i="1"/>
  <c r="K1088" i="1"/>
  <c r="K1347" i="1"/>
  <c r="L376" i="1"/>
  <c r="K1026" i="1"/>
  <c r="K1354" i="1"/>
  <c r="K1105" i="1"/>
  <c r="L398" i="1"/>
  <c r="K1340" i="1"/>
  <c r="L1160" i="1"/>
  <c r="K1311" i="1"/>
  <c r="L203" i="1"/>
  <c r="L1020" i="1"/>
  <c r="K670" i="1"/>
  <c r="L671" i="1"/>
  <c r="L1099" i="1"/>
  <c r="L235" i="1"/>
  <c r="L281" i="1"/>
  <c r="K768" i="1"/>
  <c r="L215" i="1"/>
  <c r="L748" i="1"/>
  <c r="K1118" i="1"/>
  <c r="K39" i="1"/>
  <c r="K1006" i="1"/>
  <c r="K617" i="1"/>
  <c r="L783" i="1"/>
  <c r="K1540" i="1"/>
  <c r="L1517" i="1"/>
  <c r="L558" i="1"/>
  <c r="L1210" i="1"/>
  <c r="L1049" i="1"/>
  <c r="L1367" i="1"/>
  <c r="K1421" i="1"/>
  <c r="K1385" i="1"/>
  <c r="K1461" i="1"/>
  <c r="L543" i="1"/>
  <c r="L1115" i="1"/>
  <c r="K1245" i="1"/>
  <c r="L837" i="1"/>
  <c r="L1153" i="1"/>
  <c r="K658" i="1"/>
  <c r="L1257" i="1"/>
  <c r="K690" i="1"/>
  <c r="L1172" i="1"/>
  <c r="L1101" i="1"/>
  <c r="K1247" i="1"/>
  <c r="L1562" i="1"/>
  <c r="K903" i="1"/>
  <c r="L1594" i="1"/>
  <c r="K667" i="1"/>
  <c r="L475" i="1"/>
  <c r="L1408" i="1"/>
  <c r="K156" i="1"/>
  <c r="L587" i="1"/>
  <c r="L565" i="1"/>
  <c r="K686" i="1"/>
  <c r="L906" i="1"/>
  <c r="K1050" i="1"/>
  <c r="L579" i="1"/>
  <c r="L1478" i="1"/>
  <c r="K491" i="1"/>
  <c r="K1442" i="1"/>
  <c r="K871" i="1"/>
  <c r="K1474" i="1"/>
  <c r="L357" i="1"/>
  <c r="K949" i="1"/>
  <c r="L313" i="1"/>
  <c r="L541" i="1"/>
  <c r="L1013" i="1"/>
  <c r="L967" i="1"/>
  <c r="K1150" i="1"/>
  <c r="L476" i="1"/>
  <c r="K1376" i="1"/>
  <c r="K635" i="1"/>
  <c r="K1308" i="1"/>
  <c r="L1424" i="1"/>
  <c r="L1145" i="1"/>
  <c r="L1264" i="1"/>
  <c r="L1177" i="1"/>
  <c r="K1001" i="1"/>
  <c r="L1269" i="1"/>
  <c r="K929" i="1"/>
  <c r="L1276" i="1"/>
  <c r="L1355" i="1"/>
  <c r="L1248" i="1"/>
  <c r="L68" i="1"/>
  <c r="K1113" i="1"/>
  <c r="L519" i="1"/>
  <c r="K1070" i="1"/>
  <c r="L551" i="1"/>
  <c r="L1279" i="1"/>
  <c r="K1521" i="1"/>
  <c r="L965" i="1"/>
  <c r="L1545" i="1"/>
  <c r="L997" i="1"/>
  <c r="L1577" i="1"/>
  <c r="L1330" i="1"/>
  <c r="L1012" i="1"/>
  <c r="L6" i="1"/>
  <c r="K1087" i="1"/>
  <c r="K1248" i="1"/>
  <c r="L700" i="1"/>
  <c r="L1156" i="1"/>
  <c r="L600" i="1"/>
  <c r="K997" i="1"/>
  <c r="K1362" i="1"/>
  <c r="L72" i="1"/>
  <c r="L901" i="1"/>
  <c r="K1485" i="1"/>
  <c r="K1276" i="1"/>
  <c r="L1317" i="1"/>
  <c r="K1441" i="1"/>
  <c r="L156" i="1"/>
  <c r="K673" i="1"/>
  <c r="L1026" i="1"/>
  <c r="L1598" i="1"/>
  <c r="K1608" i="1"/>
  <c r="L1319" i="1"/>
  <c r="K944" i="1"/>
  <c r="L1401" i="1"/>
  <c r="K1366" i="1"/>
  <c r="K1565" i="1"/>
  <c r="L909" i="1"/>
  <c r="L1100" i="1"/>
  <c r="L1105" i="1"/>
  <c r="K1190" i="1"/>
  <c r="L693" i="1"/>
  <c r="L1496" i="1"/>
  <c r="K1415" i="1"/>
  <c r="K1502" i="1"/>
  <c r="L904" i="1"/>
  <c r="K1491" i="1"/>
  <c r="L1520" i="1"/>
  <c r="K1513" i="1"/>
  <c r="K1507" i="1"/>
  <c r="K1398" i="1"/>
  <c r="L1539" i="1"/>
  <c r="L790" i="1"/>
  <c r="L1415" i="1"/>
  <c r="L1536" i="1"/>
  <c r="L1572" i="1"/>
  <c r="L1532" i="1"/>
  <c r="K1531" i="1"/>
  <c r="K1512" i="1"/>
  <c r="L1475" i="1"/>
  <c r="L1283" i="1"/>
  <c r="L1561" i="1"/>
  <c r="K1435" i="1"/>
  <c r="L1549" i="1"/>
  <c r="K889" i="1"/>
  <c r="L875" i="1"/>
  <c r="K1523" i="1"/>
  <c r="L1293" i="1"/>
  <c r="K1489" i="1"/>
  <c r="L1473" i="1"/>
  <c r="L697" i="1"/>
  <c r="L1548" i="1"/>
  <c r="K1552" i="1"/>
  <c r="K1014" i="1"/>
  <c r="K1593" i="1"/>
  <c r="K1587" i="1"/>
  <c r="K1403" i="1"/>
  <c r="L950" i="1"/>
  <c r="L1019" i="1"/>
  <c r="L1618" i="1"/>
  <c r="L1434" i="1"/>
  <c r="K1514" i="1"/>
  <c r="L827" i="1"/>
  <c r="K1288" i="1"/>
  <c r="K384" i="1"/>
  <c r="K1286" i="1"/>
  <c r="L1526" i="1"/>
  <c r="K438" i="1"/>
  <c r="K1304" i="1"/>
  <c r="L1274" i="1"/>
  <c r="K164" i="1"/>
  <c r="L1402" i="1"/>
  <c r="L1360" i="1"/>
  <c r="L1444" i="1"/>
  <c r="L696" i="1"/>
  <c r="K954" i="1"/>
  <c r="K1488" i="1"/>
  <c r="K1437" i="1"/>
  <c r="L1069" i="1"/>
  <c r="K1312" i="1"/>
  <c r="K1524" i="1"/>
  <c r="L932" i="1"/>
  <c r="L800" i="1"/>
  <c r="K1420" i="1"/>
  <c r="K121" i="1"/>
  <c r="K1517" i="1"/>
  <c r="K1257" i="1"/>
  <c r="L1065" i="1"/>
  <c r="L1597" i="1"/>
  <c r="L1385" i="1"/>
  <c r="L852" i="1"/>
  <c r="K1595" i="1"/>
  <c r="K1562" i="1"/>
  <c r="K1237" i="1"/>
  <c r="L1547" i="1"/>
  <c r="K1509" i="1"/>
  <c r="K1518" i="1"/>
  <c r="K1205" i="1"/>
  <c r="L328" i="1"/>
  <c r="L799" i="1"/>
  <c r="K842" i="1"/>
  <c r="K1500" i="1"/>
  <c r="L1137" i="1"/>
  <c r="K461" i="1"/>
  <c r="L1380" i="1"/>
  <c r="L1118" i="1"/>
  <c r="L1553" i="1"/>
  <c r="L1182" i="1"/>
  <c r="L1107" i="1"/>
  <c r="K1612" i="1"/>
  <c r="L926" i="1"/>
  <c r="K1142" i="1"/>
  <c r="K1426" i="1"/>
  <c r="L1260" i="1"/>
  <c r="K1238" i="1"/>
  <c r="K989" i="1"/>
  <c r="K920" i="1"/>
  <c r="K1541" i="1"/>
  <c r="K1492" i="1"/>
  <c r="L1603" i="1"/>
  <c r="L334" i="1"/>
  <c r="L784" i="1"/>
  <c r="L1605" i="1"/>
  <c r="L1155" i="1"/>
  <c r="K1584" i="1"/>
  <c r="K984" i="1"/>
  <c r="L1512" i="1"/>
  <c r="L1243" i="1"/>
  <c r="K966" i="1"/>
  <c r="L1581" i="1"/>
  <c r="K1573" i="1"/>
  <c r="K1468" i="1"/>
  <c r="L184" i="1"/>
  <c r="L1207" i="1"/>
  <c r="K1581" i="1"/>
  <c r="K1129" i="1"/>
  <c r="L1449" i="1"/>
  <c r="K928" i="1"/>
  <c r="K1132" i="1"/>
  <c r="L1215" i="1"/>
  <c r="K572" i="1"/>
  <c r="L1364" i="1"/>
  <c r="L1436" i="1"/>
  <c r="L1379" i="1"/>
  <c r="L694" i="1"/>
  <c r="K613" i="1"/>
  <c r="K1504" i="1"/>
  <c r="L1464" i="1"/>
  <c r="L922" i="1"/>
  <c r="L1394" i="1"/>
  <c r="K1520" i="1"/>
  <c r="L737" i="1"/>
  <c r="K1204" i="1"/>
  <c r="L1009" i="1"/>
  <c r="L1521" i="1"/>
  <c r="L1538" i="1"/>
  <c r="L1381" i="1"/>
  <c r="K1285" i="1"/>
  <c r="K1583" i="1"/>
  <c r="K1455" i="1"/>
  <c r="L1589" i="1"/>
  <c r="K1545" i="1"/>
  <c r="K612" i="1"/>
  <c r="K1539" i="1"/>
  <c r="L632" i="1"/>
  <c r="K1445" i="1"/>
  <c r="K1283" i="1"/>
  <c r="K1046" i="1"/>
  <c r="L1431" i="1"/>
  <c r="L931" i="1"/>
  <c r="L1438" i="1"/>
  <c r="L1593" i="1"/>
  <c r="K955" i="1"/>
  <c r="L872" i="1"/>
  <c r="K1409" i="1"/>
  <c r="L1247" i="1"/>
  <c r="K1097" i="1"/>
  <c r="L655" i="1"/>
  <c r="L1612" i="1"/>
  <c r="L1272" i="1"/>
  <c r="K1154" i="1"/>
  <c r="K1254" i="1"/>
  <c r="L1151" i="1"/>
  <c r="L1150" i="1"/>
  <c r="K738" i="1"/>
  <c r="L943" i="1"/>
  <c r="L279" i="1"/>
  <c r="L368" i="1"/>
  <c r="L1550" i="1"/>
  <c r="K1133" i="1"/>
  <c r="L1154" i="1"/>
  <c r="K1465" i="1"/>
  <c r="L1587" i="1"/>
  <c r="L1451" i="1"/>
  <c r="K1566" i="1"/>
  <c r="L1501" i="1"/>
  <c r="K1289" i="1"/>
  <c r="K543" i="1"/>
  <c r="K1262" i="1"/>
  <c r="K1579" i="1"/>
  <c r="L1133" i="1"/>
  <c r="L832" i="1"/>
  <c r="L1053" i="1"/>
  <c r="K1302" i="1"/>
  <c r="L1328" i="1"/>
  <c r="L584" i="1"/>
  <c r="K1453" i="1"/>
  <c r="L1604" i="1"/>
  <c r="K1464" i="1"/>
  <c r="K468" i="1"/>
  <c r="K1138" i="1"/>
  <c r="L1614" i="1"/>
  <c r="K1440" i="1"/>
  <c r="K882" i="1"/>
  <c r="K1149" i="1"/>
  <c r="L1315" i="1"/>
  <c r="K1607" i="1"/>
  <c r="L946" i="1"/>
  <c r="K56" i="1"/>
  <c r="K991" i="1"/>
  <c r="K1484" i="1"/>
  <c r="L1290" i="1"/>
  <c r="K1352" i="1"/>
  <c r="L1416" i="1"/>
  <c r="L615" i="1"/>
  <c r="K1580" i="1"/>
  <c r="L1454" i="1"/>
  <c r="L1582" i="1"/>
  <c r="L1481" i="1"/>
  <c r="L1474" i="1"/>
  <c r="L1566" i="1"/>
  <c r="L112" i="1"/>
  <c r="L1588" i="1"/>
  <c r="K790" i="1"/>
  <c r="K1018" i="1"/>
  <c r="K1538" i="1"/>
  <c r="K1279" i="1"/>
  <c r="K1553" i="1"/>
  <c r="L1531" i="1"/>
  <c r="K1423" i="1"/>
  <c r="K1577" i="1"/>
  <c r="L1136" i="1"/>
  <c r="K110" i="1"/>
  <c r="L831" i="1"/>
  <c r="L1530" i="1"/>
  <c r="K1206" i="1"/>
  <c r="K1318" i="1"/>
  <c r="K924" i="1"/>
  <c r="K1208" i="1"/>
  <c r="K941" i="1"/>
  <c r="K1585" i="1"/>
  <c r="K1433" i="1"/>
  <c r="L948" i="1"/>
  <c r="K124" i="1"/>
  <c r="L1343" i="1"/>
  <c r="L1399" i="1"/>
  <c r="K1439" i="1"/>
  <c r="L1393" i="1"/>
  <c r="L1046" i="1"/>
  <c r="L596" i="1"/>
  <c r="L1455" i="1"/>
  <c r="K1185" i="1"/>
  <c r="L1033" i="1"/>
  <c r="K1234" i="1"/>
  <c r="L990" i="1"/>
  <c r="K544" i="1"/>
  <c r="K688" i="1"/>
  <c r="K1459" i="1"/>
  <c r="L1508" i="1"/>
  <c r="L1011" i="1"/>
  <c r="K1408" i="1"/>
  <c r="K1547" i="1"/>
  <c r="K1556" i="1"/>
  <c r="K1596" i="1"/>
  <c r="L381" i="1"/>
  <c r="K196" i="1"/>
  <c r="K754" i="1"/>
  <c r="K735" i="1"/>
  <c r="L886" i="1"/>
  <c r="L1181" i="1"/>
  <c r="K1527" i="1"/>
  <c r="K284" i="1"/>
  <c r="L912" i="1"/>
  <c r="L1567" i="1"/>
  <c r="K1557" i="1"/>
  <c r="K1470" i="1"/>
  <c r="K1449" i="1"/>
  <c r="K1428" i="1"/>
  <c r="L1389" i="1"/>
  <c r="L1383" i="1"/>
  <c r="K1047" i="1"/>
  <c r="L633" i="1"/>
  <c r="L1599" i="1"/>
  <c r="K1139" i="1"/>
  <c r="K1503" i="1"/>
  <c r="L963" i="1"/>
  <c r="L976" i="1"/>
  <c r="L61" i="1"/>
  <c r="K1526" i="1"/>
  <c r="K1356" i="1"/>
  <c r="K1532" i="1"/>
  <c r="K1042" i="1"/>
  <c r="K1121" i="1"/>
  <c r="L1365" i="1"/>
  <c r="K1068" i="1"/>
  <c r="K1467" i="1"/>
  <c r="K1053" i="1"/>
  <c r="K1447" i="1"/>
  <c r="L469" i="1"/>
  <c r="L1504" i="1"/>
  <c r="L868" i="1"/>
  <c r="L853" i="1"/>
  <c r="K913" i="1"/>
  <c r="L1376" i="1"/>
  <c r="L1371" i="1"/>
  <c r="K1387" i="1"/>
  <c r="L1564" i="1"/>
  <c r="K1544" i="1"/>
  <c r="L1000" i="1"/>
  <c r="L1466" i="1"/>
  <c r="K57" i="1"/>
  <c r="K1200" i="1"/>
  <c r="L816" i="1"/>
  <c r="L1400" i="1"/>
  <c r="L1322" i="1"/>
  <c r="L914" i="1"/>
  <c r="L1616" i="1"/>
  <c r="K1388" i="1"/>
  <c r="L1159" i="1"/>
  <c r="K1394" i="1"/>
  <c r="K1589" i="1"/>
  <c r="L1609" i="1"/>
  <c r="L1472" i="1"/>
  <c r="L1602" i="1"/>
  <c r="L1165" i="1"/>
  <c r="L1433" i="1"/>
  <c r="L362" i="1"/>
  <c r="L621" i="1"/>
  <c r="K1536" i="1"/>
  <c r="K1499" i="1"/>
  <c r="L1505" i="1"/>
  <c r="K912" i="1"/>
  <c r="L1439" i="1"/>
  <c r="L1332" i="1"/>
  <c r="K1591" i="1"/>
  <c r="K1406" i="1"/>
  <c r="L144" i="1"/>
  <c r="K313" i="1"/>
  <c r="K995" i="1"/>
  <c r="K1251" i="1"/>
  <c r="K1446" i="1"/>
  <c r="K1157" i="1"/>
  <c r="L1427" i="1"/>
  <c r="L907" i="1"/>
  <c r="L1463" i="1"/>
  <c r="L911" i="1"/>
  <c r="K1244" i="1"/>
  <c r="L899" i="1"/>
  <c r="L1356" i="1"/>
  <c r="L1445" i="1"/>
  <c r="L1077" i="1"/>
  <c r="L1509" i="1"/>
  <c r="L1219" i="1"/>
  <c r="K953" i="1"/>
  <c r="L1429" i="1"/>
  <c r="L1123" i="1"/>
  <c r="L1498" i="1"/>
  <c r="L104" i="1"/>
  <c r="K403" i="1"/>
  <c r="K714" i="1"/>
  <c r="K926" i="1"/>
  <c r="K1476" i="1"/>
  <c r="L804" i="1"/>
  <c r="L1611" i="1"/>
  <c r="L1229" i="1"/>
  <c r="L564" i="1"/>
  <c r="L1059" i="1"/>
  <c r="K70" i="1"/>
  <c r="L1459" i="1"/>
  <c r="L216" i="1"/>
  <c r="L657" i="1"/>
  <c r="K36" i="1"/>
  <c r="L924" i="1"/>
  <c r="K1074" i="1"/>
  <c r="K140" i="1"/>
  <c r="K1049" i="1"/>
  <c r="K1134" i="1"/>
  <c r="L1506" i="1"/>
  <c r="K709" i="1"/>
  <c r="L1540" i="1"/>
  <c r="L1043" i="1"/>
  <c r="K1594" i="1"/>
  <c r="L1117" i="1"/>
  <c r="L1275" i="1"/>
  <c r="L1285" i="1"/>
  <c r="K1328" i="1"/>
  <c r="K4" i="1"/>
  <c r="L1138" i="1"/>
  <c r="L1204" i="1"/>
  <c r="L995" i="1"/>
  <c r="L1076" i="1"/>
  <c r="L1326" i="1"/>
  <c r="L820" i="1"/>
  <c r="L1417" i="1"/>
  <c r="L1217" i="1"/>
  <c r="L628" i="1"/>
  <c r="L1324" i="1"/>
  <c r="K1338" i="1"/>
  <c r="L1432" i="1"/>
  <c r="L1617" i="1"/>
  <c r="K1546" i="1"/>
  <c r="K1452" i="1"/>
  <c r="K1530" i="1"/>
  <c r="K1605" i="1"/>
  <c r="L1325" i="1"/>
  <c r="L1487" i="1"/>
  <c r="L252" i="1"/>
  <c r="K1618" i="1"/>
  <c r="K1160" i="1"/>
  <c r="L1595" i="1"/>
  <c r="K1422" i="1"/>
  <c r="L1413" i="1"/>
  <c r="L1421" i="1"/>
  <c r="K1602" i="1"/>
  <c r="L962" i="1"/>
  <c r="K1568" i="1"/>
  <c r="L1511" i="1"/>
  <c r="K1510" i="1"/>
  <c r="L1329" i="1"/>
  <c r="K750" i="1"/>
  <c r="K946" i="1"/>
  <c r="L1569" i="1"/>
  <c r="L1479" i="1"/>
  <c r="L1090" i="1"/>
  <c r="L1114" i="1"/>
  <c r="L1032" i="1"/>
  <c r="L1613" i="1"/>
  <c r="K864" i="1"/>
  <c r="K1170" i="1"/>
  <c r="L317" i="1"/>
  <c r="K1542" i="1"/>
  <c r="K817" i="1"/>
  <c r="L1030" i="1"/>
  <c r="K805" i="1"/>
  <c r="L1486" i="1"/>
  <c r="L1353" i="1"/>
  <c r="L1585" i="1"/>
  <c r="L537" i="1"/>
  <c r="L1261" i="1"/>
  <c r="K1058" i="1"/>
  <c r="K1222" i="1"/>
  <c r="L1313" i="1"/>
  <c r="L1097" i="1"/>
  <c r="L1021" i="1"/>
  <c r="K1250" i="1"/>
  <c r="L1220" i="1"/>
  <c r="K1519" i="1"/>
  <c r="L1050" i="1"/>
  <c r="K1436" i="1"/>
  <c r="K1301" i="1"/>
  <c r="L1584" i="1"/>
  <c r="K1212" i="1"/>
  <c r="L1249" i="1"/>
  <c r="L1307" i="1"/>
  <c r="K1298" i="1"/>
  <c r="K1165" i="1"/>
  <c r="L1239" i="1"/>
  <c r="L370" i="1"/>
  <c r="K1582" i="1"/>
  <c r="K1597" i="1"/>
  <c r="K1493" i="1"/>
  <c r="L1214" i="1"/>
  <c r="K1221" i="1"/>
  <c r="K1590" i="1"/>
  <c r="K1106" i="1"/>
  <c r="L1396" i="1"/>
  <c r="K909" i="1"/>
  <c r="K1616" i="1"/>
  <c r="L1524" i="1"/>
  <c r="L477" i="1"/>
  <c r="L1357" i="1"/>
  <c r="L1490" i="1"/>
  <c r="L1570" i="1"/>
  <c r="K918" i="1"/>
  <c r="L1082" i="1"/>
  <c r="L1527" i="1"/>
  <c r="L935" i="1"/>
  <c r="K1210" i="1"/>
  <c r="K1274" i="1"/>
  <c r="L1493" i="1"/>
  <c r="K1418" i="1"/>
  <c r="L1586" i="1"/>
  <c r="K1498" i="1"/>
  <c r="K1477" i="1"/>
  <c r="L1578" i="1"/>
  <c r="L1579" i="1"/>
  <c r="K1466" i="1"/>
  <c r="K1405" i="1"/>
  <c r="L1507" i="1"/>
  <c r="K1472" i="1"/>
  <c r="L979" i="1"/>
  <c r="K43" i="1"/>
  <c r="K1460" i="1"/>
  <c r="K718" i="1"/>
  <c r="L1187" i="1"/>
  <c r="L1500" i="1"/>
  <c r="K1402" i="1"/>
  <c r="L1447" i="1"/>
  <c r="L1310" i="1"/>
  <c r="K1036" i="1"/>
  <c r="L1489" i="1"/>
  <c r="L1410" i="1"/>
  <c r="L724" i="1"/>
  <c r="K1379" i="1"/>
  <c r="L1027" i="1"/>
  <c r="K1576" i="1"/>
  <c r="K1174" i="1"/>
  <c r="L1108" i="1"/>
  <c r="K1270" i="1"/>
  <c r="L945" i="1"/>
  <c r="L1448" i="1"/>
  <c r="L1480" i="1"/>
  <c r="K429" i="1"/>
  <c r="K1475" i="1"/>
  <c r="K976" i="1"/>
  <c r="K1599" i="1"/>
  <c r="K1516" i="1"/>
  <c r="L1197" i="1"/>
  <c r="L1140" i="1"/>
  <c r="L1014" i="1"/>
  <c r="L1574" i="1"/>
  <c r="K1320" i="1"/>
  <c r="L1370" i="1"/>
  <c r="L1095" i="1"/>
  <c r="L1575" i="1"/>
  <c r="K1260" i="1"/>
  <c r="K986" i="1"/>
  <c r="L1510" i="1"/>
  <c r="L1552" i="1"/>
  <c r="L1411" i="1"/>
  <c r="K1325" i="1"/>
  <c r="K1256" i="1"/>
  <c r="K1432" i="1"/>
  <c r="K905" i="1"/>
  <c r="L1063" i="1"/>
  <c r="K1264" i="1"/>
  <c r="K1292" i="1"/>
  <c r="K1065" i="1"/>
  <c r="L856" i="1"/>
  <c r="L957" i="1"/>
  <c r="K1198" i="1"/>
  <c r="L1483" i="1"/>
  <c r="L897" i="1"/>
  <c r="L1529" i="1"/>
  <c r="L1122" i="1"/>
  <c r="L660" i="1"/>
  <c r="K1463" i="1"/>
  <c r="K1457" i="1"/>
  <c r="L1497" i="1"/>
  <c r="L964" i="1"/>
  <c r="K1604" i="1"/>
  <c r="L811" i="1"/>
  <c r="L1268" i="1"/>
  <c r="L1556" i="1"/>
  <c r="K1471" i="1"/>
  <c r="K1434" i="1"/>
  <c r="K1444" i="1"/>
  <c r="L968" i="1"/>
  <c r="L1469" i="1"/>
  <c r="K1478" i="1"/>
  <c r="L1571" i="1"/>
  <c r="L1289" i="1"/>
  <c r="K1481" i="1"/>
  <c r="L1073" i="1"/>
  <c r="L1363" i="1"/>
  <c r="K917" i="1"/>
  <c r="L1423" i="1"/>
  <c r="K1586" i="1"/>
  <c r="L659" i="1"/>
  <c r="L662" i="1"/>
  <c r="K1570" i="1"/>
  <c r="L1519" i="1"/>
  <c r="L1314" i="1"/>
  <c r="K590" i="1"/>
  <c r="L1104" i="1"/>
  <c r="L1468" i="1"/>
  <c r="K1419" i="1"/>
  <c r="K994" i="1"/>
  <c r="L1420" i="1"/>
  <c r="L1430" i="1"/>
  <c r="K1496" i="1"/>
  <c r="L1560" i="1"/>
  <c r="K580" i="1"/>
  <c r="K1321" i="1"/>
  <c r="L332" i="1"/>
  <c r="L1601" i="1"/>
  <c r="L1462" i="1"/>
  <c r="L1554" i="1"/>
  <c r="K1353" i="1"/>
  <c r="K1228" i="1"/>
  <c r="K1506" i="1"/>
  <c r="L973" i="1"/>
  <c r="K1450" i="1"/>
  <c r="L1495" i="1"/>
  <c r="K1429" i="1"/>
  <c r="L1306" i="1"/>
  <c r="K517" i="1"/>
  <c r="L569" i="1"/>
  <c r="L1037" i="1"/>
  <c r="L1441" i="1"/>
  <c r="K1535" i="1"/>
  <c r="K1261" i="1"/>
  <c r="L1558" i="1"/>
  <c r="K1146" i="1"/>
  <c r="L1533" i="1"/>
  <c r="L1565" i="1"/>
  <c r="K1278" i="1"/>
  <c r="K1458" i="1"/>
  <c r="L1226" i="1"/>
  <c r="L1252" i="1"/>
  <c r="K1443" i="1"/>
  <c r="L1518" i="1"/>
  <c r="L1477" i="1"/>
  <c r="K922" i="1"/>
  <c r="K959" i="1"/>
  <c r="L1346" i="1"/>
  <c r="L1610" i="1"/>
  <c r="K1487" i="1"/>
  <c r="K921" i="1"/>
  <c r="L978" i="1"/>
  <c r="K1193" i="1"/>
  <c r="K540" i="1"/>
  <c r="K1614" i="1"/>
  <c r="K640" i="1"/>
  <c r="L1515" i="1"/>
  <c r="L1303" i="1"/>
  <c r="K1004" i="1"/>
  <c r="L1458" i="1"/>
  <c r="K1414" i="1"/>
  <c r="L1494" i="1"/>
  <c r="L1543" i="1"/>
  <c r="L1405" i="1"/>
  <c r="K1217" i="1"/>
  <c r="K1172" i="1"/>
  <c r="K1110" i="1"/>
  <c r="L1390" i="1"/>
  <c r="K1454" i="1"/>
  <c r="L1127" i="1"/>
  <c r="K1486" i="1"/>
  <c r="L1446" i="1"/>
  <c r="K1412" i="1"/>
  <c r="L1528" i="1"/>
  <c r="K1482" i="1"/>
  <c r="L1294" i="1"/>
  <c r="L1251" i="1"/>
  <c r="L884" i="1"/>
  <c r="H206" i="1"/>
  <c r="H197" i="1"/>
  <c r="H13" i="1"/>
  <c r="H215" i="1"/>
  <c r="H31" i="1"/>
  <c r="G110" i="1"/>
  <c r="H465" i="1"/>
  <c r="H517" i="1"/>
  <c r="H10" i="1"/>
  <c r="G205" i="1"/>
  <c r="H268" i="1"/>
  <c r="G439" i="1"/>
  <c r="G1528" i="1"/>
  <c r="H262" i="1"/>
  <c r="H1386" i="1"/>
  <c r="G237" i="1"/>
  <c r="H300" i="1"/>
  <c r="G291" i="1"/>
  <c r="H810" i="1"/>
  <c r="H221" i="1"/>
  <c r="G190" i="1"/>
  <c r="H239" i="1"/>
  <c r="H809" i="1"/>
  <c r="G19" i="1"/>
  <c r="G10" i="1"/>
  <c r="H333" i="1"/>
  <c r="H28" i="1"/>
  <c r="H351" i="1"/>
  <c r="G430" i="1"/>
  <c r="G278" i="1"/>
  <c r="H837" i="1"/>
  <c r="H330" i="1"/>
  <c r="H17" i="1"/>
  <c r="G525" i="1"/>
  <c r="G82" i="1"/>
  <c r="H1526" i="1"/>
  <c r="H432" i="1"/>
  <c r="G1124" i="1"/>
  <c r="G406" i="1"/>
  <c r="H381" i="1"/>
  <c r="H460" i="1"/>
  <c r="G580" i="1"/>
  <c r="H390" i="1"/>
  <c r="G112" i="1"/>
  <c r="G423" i="1"/>
  <c r="G325" i="1"/>
  <c r="G575" i="1"/>
  <c r="G775" i="1"/>
  <c r="G454" i="1"/>
  <c r="G70" i="1"/>
  <c r="H457" i="1"/>
  <c r="G488" i="1"/>
  <c r="H388" i="1"/>
  <c r="H466" i="1"/>
  <c r="H314" i="1"/>
  <c r="G361" i="1"/>
  <c r="G777" i="1"/>
  <c r="H1276" i="1"/>
  <c r="H325" i="1"/>
  <c r="H72" i="1"/>
  <c r="H47" i="1"/>
  <c r="G1524" i="1"/>
  <c r="G1264" i="1"/>
  <c r="J30" i="1"/>
  <c r="H971" i="1"/>
  <c r="H198" i="1"/>
  <c r="H405" i="1"/>
  <c r="G1025" i="1"/>
  <c r="H410" i="1"/>
  <c r="G431" i="1"/>
  <c r="H931" i="1"/>
  <c r="H263" i="1"/>
  <c r="H1098" i="1"/>
  <c r="G675" i="1"/>
  <c r="G653" i="1"/>
  <c r="G702" i="1"/>
  <c r="G711" i="1"/>
  <c r="H1104" i="1"/>
  <c r="G845" i="1"/>
  <c r="H252" i="1"/>
  <c r="G1331" i="1"/>
  <c r="G193" i="1"/>
  <c r="H494" i="1"/>
  <c r="H490" i="1"/>
  <c r="H650" i="1"/>
  <c r="G814" i="1"/>
  <c r="H8" i="1"/>
  <c r="G301" i="1"/>
  <c r="G241" i="1"/>
  <c r="J141" i="1"/>
  <c r="J542" i="1"/>
  <c r="G463" i="1"/>
  <c r="H352" i="1"/>
  <c r="G209" i="1"/>
  <c r="H741" i="1"/>
  <c r="G919" i="1"/>
  <c r="G946" i="1"/>
  <c r="G955" i="1"/>
  <c r="H18" i="1"/>
  <c r="G34" i="1"/>
  <c r="H1180" i="1"/>
  <c r="G22" i="1"/>
  <c r="G456" i="1"/>
  <c r="G39" i="1"/>
  <c r="H399" i="1"/>
  <c r="H885" i="1"/>
  <c r="H1510" i="1"/>
  <c r="G509" i="1"/>
  <c r="H903" i="1"/>
  <c r="H19" i="1"/>
  <c r="H556" i="1"/>
  <c r="G273" i="1"/>
  <c r="G1192" i="1"/>
  <c r="G385" i="1"/>
  <c r="H54" i="1"/>
  <c r="H1070" i="1"/>
  <c r="G93" i="1"/>
  <c r="G934" i="1"/>
  <c r="G659" i="1"/>
  <c r="G401" i="1"/>
  <c r="G394" i="1"/>
  <c r="H425" i="1"/>
  <c r="G1363" i="1"/>
  <c r="H867" i="1"/>
  <c r="G80" i="1"/>
  <c r="G178" i="1"/>
  <c r="G143" i="1"/>
  <c r="G358" i="1"/>
  <c r="G238" i="1"/>
  <c r="G229" i="1"/>
  <c r="G77" i="1"/>
  <c r="G247" i="1"/>
  <c r="G95" i="1"/>
  <c r="H141" i="1"/>
  <c r="G113" i="1"/>
  <c r="G1057" i="1"/>
  <c r="G106" i="1"/>
  <c r="H360" i="1"/>
  <c r="H335" i="1"/>
  <c r="H1171" i="1"/>
  <c r="G1587" i="1"/>
  <c r="J606" i="1"/>
  <c r="G1448" i="1"/>
  <c r="H392" i="1"/>
  <c r="H367" i="1"/>
  <c r="H358" i="1"/>
  <c r="H937" i="1"/>
  <c r="G167" i="1"/>
  <c r="H417" i="1"/>
  <c r="H938" i="1"/>
  <c r="H426" i="1"/>
  <c r="H306" i="1"/>
  <c r="H297" i="1"/>
  <c r="H145" i="1"/>
  <c r="H315" i="1"/>
  <c r="H163" i="1"/>
  <c r="G210" i="1"/>
  <c r="H181" i="1"/>
  <c r="G669" i="1"/>
  <c r="H1184" i="1"/>
  <c r="G873" i="1"/>
  <c r="H404" i="1"/>
  <c r="G1485" i="1"/>
  <c r="G1075" i="1"/>
  <c r="J751" i="1"/>
  <c r="J717" i="1"/>
  <c r="H309" i="1"/>
  <c r="G813" i="1"/>
  <c r="H276" i="1"/>
  <c r="G317" i="1"/>
  <c r="G842" i="1"/>
  <c r="G335" i="1"/>
  <c r="H1244" i="1"/>
  <c r="H293" i="1"/>
  <c r="G54" i="1"/>
  <c r="H29" i="1"/>
  <c r="H74" i="1"/>
  <c r="H539" i="1"/>
  <c r="H566" i="1"/>
  <c r="H561" i="1"/>
  <c r="H761" i="1"/>
  <c r="H579" i="1"/>
  <c r="H779" i="1"/>
  <c r="H725" i="1"/>
  <c r="H929" i="1"/>
  <c r="G179" i="1"/>
  <c r="H361" i="1"/>
  <c r="G519" i="1"/>
  <c r="G1072" i="1"/>
  <c r="G1076" i="1"/>
  <c r="J741" i="1"/>
  <c r="H1185" i="1"/>
  <c r="H1179" i="1"/>
  <c r="H189" i="1"/>
  <c r="G434" i="1"/>
  <c r="H435" i="1"/>
  <c r="H199" i="1"/>
  <c r="G206" i="1"/>
  <c r="G767" i="1"/>
  <c r="G1396" i="1"/>
  <c r="H778" i="1"/>
  <c r="H794" i="1"/>
  <c r="H155" i="1"/>
  <c r="H825" i="1"/>
  <c r="G50" i="1"/>
  <c r="H843" i="1"/>
  <c r="G378" i="1"/>
  <c r="H68" i="1"/>
  <c r="H571" i="1"/>
  <c r="H278" i="1"/>
  <c r="H485" i="1"/>
  <c r="H1511" i="1"/>
  <c r="G72" i="1"/>
  <c r="G257" i="1"/>
  <c r="G818" i="1"/>
  <c r="G886" i="1"/>
  <c r="J175" i="1"/>
  <c r="H143" i="1"/>
  <c r="H740" i="1"/>
  <c r="H813" i="1"/>
  <c r="H897" i="1"/>
  <c r="H831" i="1"/>
  <c r="H527" i="1"/>
  <c r="H1204" i="1"/>
  <c r="G548" i="1"/>
  <c r="G1217" i="1"/>
  <c r="H9" i="1"/>
  <c r="G561" i="1"/>
  <c r="H5" i="1"/>
  <c r="G249" i="1"/>
  <c r="G55" i="1"/>
  <c r="H1143" i="1"/>
  <c r="H290" i="1"/>
  <c r="H459" i="1"/>
  <c r="G611" i="1"/>
  <c r="G306" i="1"/>
  <c r="G638" i="1"/>
  <c r="H324" i="1"/>
  <c r="H1040" i="1"/>
  <c r="G781" i="1"/>
  <c r="H1208" i="1"/>
  <c r="H337" i="1"/>
  <c r="G151" i="1"/>
  <c r="H234" i="1"/>
  <c r="H24" i="1"/>
  <c r="G1148" i="1"/>
  <c r="H110" i="1"/>
  <c r="H682" i="1"/>
  <c r="G374" i="1"/>
  <c r="G46" i="1"/>
  <c r="H854" i="1"/>
  <c r="G392" i="1"/>
  <c r="G251" i="1"/>
  <c r="H416" i="1"/>
  <c r="G485" i="1"/>
  <c r="H243" i="1"/>
  <c r="H123" i="1"/>
  <c r="H114" i="1"/>
  <c r="G470" i="1"/>
  <c r="G9" i="1"/>
  <c r="H488" i="1"/>
  <c r="G27" i="1"/>
  <c r="G506" i="1"/>
  <c r="G526" i="1"/>
  <c r="G499" i="1"/>
  <c r="H227" i="1"/>
  <c r="G737" i="1"/>
  <c r="H1313" i="1"/>
  <c r="J813" i="1"/>
  <c r="H724" i="1"/>
  <c r="G1308" i="1"/>
  <c r="H277" i="1"/>
  <c r="G773" i="1"/>
  <c r="H244" i="1"/>
  <c r="G29" i="1"/>
  <c r="G810" i="1"/>
  <c r="G47" i="1"/>
  <c r="H1212" i="1"/>
  <c r="H56" i="1"/>
  <c r="H443" i="1"/>
  <c r="H434" i="1"/>
  <c r="H282" i="1"/>
  <c r="G329" i="1"/>
  <c r="G745" i="1"/>
  <c r="G347" i="1"/>
  <c r="H318" i="1"/>
  <c r="G846" i="1"/>
  <c r="H311" i="1"/>
  <c r="H40" i="1"/>
  <c r="H581" i="1"/>
  <c r="G1522" i="1"/>
  <c r="G1523" i="1"/>
  <c r="G800" i="1"/>
  <c r="G1307" i="1"/>
  <c r="H446" i="1"/>
  <c r="G84" i="1"/>
  <c r="G44" i="1"/>
  <c r="H237" i="1"/>
  <c r="G188" i="1"/>
  <c r="H746" i="1"/>
  <c r="G76" i="1"/>
  <c r="H868" i="1"/>
  <c r="H313" i="1"/>
  <c r="H947" i="1"/>
  <c r="H236" i="1"/>
  <c r="G33" i="1"/>
  <c r="H374" i="1"/>
  <c r="G471" i="1"/>
  <c r="G337" i="1"/>
  <c r="H365" i="1"/>
  <c r="G355" i="1"/>
  <c r="H383" i="1"/>
  <c r="H285" i="1"/>
  <c r="H878" i="1"/>
  <c r="G123" i="1"/>
  <c r="H94" i="1"/>
  <c r="G403" i="1"/>
  <c r="H1271" i="1"/>
  <c r="H190" i="1"/>
  <c r="H1351" i="1"/>
  <c r="G121" i="1"/>
  <c r="G424" i="1"/>
  <c r="H782" i="1"/>
  <c r="H142" i="1"/>
  <c r="G386" i="1"/>
  <c r="H549" i="1"/>
  <c r="G735" i="1"/>
  <c r="H1241" i="1"/>
  <c r="G253" i="1"/>
  <c r="G309" i="1"/>
  <c r="G142" i="1"/>
  <c r="H702" i="1"/>
  <c r="G517" i="1"/>
  <c r="H130" i="1"/>
  <c r="G625" i="1"/>
  <c r="H385" i="1"/>
  <c r="G41" i="1"/>
  <c r="G461" i="1"/>
  <c r="H70" i="1"/>
  <c r="H319" i="1"/>
  <c r="H286" i="1"/>
  <c r="H23" i="1"/>
  <c r="H116" i="1"/>
  <c r="G854" i="1"/>
  <c r="H516" i="1"/>
  <c r="H1116" i="1"/>
  <c r="J559" i="1"/>
  <c r="G822" i="1"/>
  <c r="G173" i="1"/>
  <c r="H1224" i="1"/>
  <c r="H745" i="1"/>
  <c r="H1508" i="1"/>
  <c r="H946" i="1"/>
  <c r="H49" i="1"/>
  <c r="H212" i="1"/>
  <c r="G383" i="1"/>
  <c r="H279" i="1"/>
  <c r="H823" i="1"/>
  <c r="G425" i="1"/>
  <c r="H1439" i="1"/>
  <c r="H1320" i="1"/>
  <c r="G150" i="1"/>
  <c r="G1507" i="1"/>
  <c r="H168" i="1"/>
  <c r="G64" i="1"/>
  <c r="G405" i="1"/>
  <c r="G949" i="1"/>
  <c r="H255" i="1"/>
  <c r="H1451" i="1"/>
  <c r="G500" i="1"/>
  <c r="G915" i="1"/>
  <c r="G35" i="1"/>
  <c r="H126" i="1"/>
  <c r="H250" i="1"/>
  <c r="G1202" i="1"/>
  <c r="G199" i="1"/>
  <c r="G585" i="1"/>
  <c r="H36" i="1"/>
  <c r="G537" i="1"/>
  <c r="H48" i="1"/>
  <c r="J909" i="1"/>
  <c r="H122" i="1"/>
  <c r="G65" i="1"/>
  <c r="G8" i="1"/>
  <c r="G503" i="1"/>
  <c r="G351" i="1"/>
  <c r="H397" i="1"/>
  <c r="G369" i="1"/>
  <c r="H415" i="1"/>
  <c r="G387" i="1"/>
  <c r="H910" i="1"/>
  <c r="H380" i="1"/>
  <c r="G553" i="1"/>
  <c r="G650" i="1"/>
  <c r="H1334" i="1"/>
  <c r="H1587" i="1"/>
  <c r="G1611" i="1"/>
  <c r="J77" i="1"/>
  <c r="H158" i="1"/>
  <c r="G682" i="1"/>
  <c r="G629" i="1"/>
  <c r="G166" i="1"/>
  <c r="G691" i="1"/>
  <c r="H184" i="1"/>
  <c r="G633" i="1"/>
  <c r="H133" i="1"/>
  <c r="G457" i="1"/>
  <c r="H64" i="1"/>
  <c r="H419" i="1"/>
  <c r="G466" i="1"/>
  <c r="H437" i="1"/>
  <c r="H484" i="1"/>
  <c r="H455" i="1"/>
  <c r="H472" i="1"/>
  <c r="H562" i="1"/>
  <c r="G177" i="1"/>
  <c r="H714" i="1"/>
  <c r="G1395" i="1"/>
  <c r="G1607" i="1"/>
  <c r="G1537" i="1"/>
  <c r="J222" i="1"/>
  <c r="G58" i="1"/>
  <c r="H599" i="1"/>
  <c r="G168" i="1"/>
  <c r="H83" i="1"/>
  <c r="H586" i="1"/>
  <c r="G42" i="1"/>
  <c r="G993" i="1"/>
  <c r="H60" i="1"/>
  <c r="G310" i="1"/>
  <c r="H855" i="1"/>
  <c r="G289" i="1"/>
  <c r="H795" i="1"/>
  <c r="H43" i="1"/>
  <c r="H817" i="1"/>
  <c r="G788" i="1"/>
  <c r="H835" i="1"/>
  <c r="G678" i="1"/>
  <c r="G208" i="1"/>
  <c r="H1080" i="1"/>
  <c r="G230" i="1"/>
  <c r="G685" i="1"/>
  <c r="G917" i="1"/>
  <c r="G302" i="1"/>
  <c r="G704" i="1"/>
  <c r="H125" i="1"/>
  <c r="H1449" i="1"/>
  <c r="G223" i="1"/>
  <c r="H32" i="1"/>
  <c r="H115" i="1"/>
  <c r="G293" i="1"/>
  <c r="G181" i="1"/>
  <c r="G239" i="1"/>
  <c r="H918" i="1"/>
  <c r="G901" i="1"/>
  <c r="H336" i="1"/>
  <c r="G547" i="1"/>
  <c r="G583" i="1"/>
  <c r="G574" i="1"/>
  <c r="G697" i="1"/>
  <c r="H976" i="1"/>
  <c r="H137" i="1"/>
  <c r="G474" i="1"/>
  <c r="H450" i="1"/>
  <c r="H521" i="1"/>
  <c r="H1457" i="1"/>
  <c r="H129" i="1"/>
  <c r="G473" i="1"/>
  <c r="H310" i="1"/>
  <c r="G137" i="1"/>
  <c r="H540" i="1"/>
  <c r="H1288" i="1"/>
  <c r="G134" i="1"/>
  <c r="H530" i="1"/>
  <c r="G23" i="1"/>
  <c r="H915" i="1"/>
  <c r="H369" i="1"/>
  <c r="H900" i="1"/>
  <c r="H372" i="1"/>
  <c r="G1097" i="1"/>
  <c r="H138" i="1"/>
  <c r="G627" i="1"/>
  <c r="H229" i="1"/>
  <c r="H448" i="1"/>
  <c r="G558" i="1"/>
  <c r="H334" i="1"/>
  <c r="H771" i="1"/>
  <c r="H1572" i="1"/>
  <c r="G869" i="1"/>
  <c r="G867" i="1"/>
  <c r="G903" i="1"/>
  <c r="G894" i="1"/>
  <c r="H545" i="1"/>
  <c r="H1296" i="1"/>
  <c r="G1313" i="1"/>
  <c r="H956" i="1"/>
  <c r="H280" i="1"/>
  <c r="J862" i="1"/>
  <c r="H340" i="1"/>
  <c r="G943" i="1"/>
  <c r="H152" i="1"/>
  <c r="G315" i="1"/>
  <c r="G157" i="1"/>
  <c r="G841" i="1"/>
  <c r="H899" i="1"/>
  <c r="G377" i="1"/>
  <c r="H299" i="1"/>
  <c r="G353" i="1"/>
  <c r="G145" i="1"/>
  <c r="H499" i="1"/>
  <c r="G274" i="1"/>
  <c r="H370" i="1"/>
  <c r="G681" i="1"/>
  <c r="G265" i="1"/>
  <c r="H254" i="1"/>
  <c r="G283" i="1"/>
  <c r="G185" i="1"/>
  <c r="G782" i="1"/>
  <c r="H22" i="1"/>
  <c r="H501" i="1"/>
  <c r="H51" i="1"/>
  <c r="H1496" i="1"/>
  <c r="G287" i="1"/>
  <c r="H1577" i="1"/>
  <c r="G305" i="1"/>
  <c r="G26" i="1"/>
  <c r="H567" i="1"/>
  <c r="H500" i="1"/>
  <c r="G303" i="1"/>
  <c r="H554" i="1"/>
  <c r="H261" i="1"/>
  <c r="G961" i="1"/>
  <c r="H312" i="1"/>
  <c r="H86" i="1"/>
  <c r="G183" i="1"/>
  <c r="G49" i="1"/>
  <c r="H77" i="1"/>
  <c r="G67" i="1"/>
  <c r="H95" i="1"/>
  <c r="G505" i="1"/>
  <c r="H590" i="1"/>
  <c r="H342" i="1"/>
  <c r="G314" i="1"/>
  <c r="G266" i="1"/>
  <c r="H1207" i="1"/>
  <c r="H53" i="1"/>
  <c r="H1618" i="1"/>
  <c r="H71" i="1"/>
  <c r="G195" i="1"/>
  <c r="G437" i="1"/>
  <c r="H709" i="1"/>
  <c r="H185" i="1"/>
  <c r="H727" i="1"/>
  <c r="G222" i="1"/>
  <c r="H713" i="1"/>
  <c r="H818" i="1"/>
  <c r="H331" i="1"/>
  <c r="G455" i="1"/>
  <c r="H841" i="1"/>
  <c r="G307" i="1"/>
  <c r="G298" i="1"/>
  <c r="G114" i="1"/>
  <c r="H316" i="1"/>
  <c r="H132" i="1"/>
  <c r="H210" i="1"/>
  <c r="H58" i="1"/>
  <c r="G618" i="1"/>
  <c r="G111" i="1"/>
  <c r="H305" i="1"/>
  <c r="G281" i="1"/>
  <c r="G219" i="1"/>
  <c r="H1558" i="1"/>
  <c r="G714" i="1"/>
  <c r="G1252" i="1"/>
  <c r="G90" i="1"/>
  <c r="H441" i="1"/>
  <c r="H423" i="1"/>
  <c r="H461" i="1"/>
  <c r="H942" i="1"/>
  <c r="H476" i="1"/>
  <c r="G1136" i="1"/>
  <c r="G865" i="1"/>
  <c r="H953" i="1"/>
  <c r="G327" i="1"/>
  <c r="G532" i="1"/>
  <c r="G56" i="1"/>
  <c r="G614" i="1"/>
  <c r="G549" i="1"/>
  <c r="H901" i="1"/>
  <c r="H146" i="1"/>
  <c r="J845" i="1"/>
  <c r="H104" i="1"/>
  <c r="H301" i="1"/>
  <c r="G449" i="1"/>
  <c r="H805" i="1"/>
  <c r="G493" i="1"/>
  <c r="H453" i="1"/>
  <c r="G1556" i="1"/>
  <c r="H1256" i="1"/>
  <c r="G334" i="1"/>
  <c r="G445" i="1"/>
  <c r="H175" i="1"/>
  <c r="G191" i="1"/>
  <c r="H1056" i="1"/>
  <c r="G663" i="1"/>
  <c r="H1092" i="1"/>
  <c r="G699" i="1"/>
  <c r="H245" i="1"/>
  <c r="G365" i="1"/>
  <c r="H52" i="1"/>
  <c r="G91" i="1"/>
  <c r="G38" i="1"/>
  <c r="G513" i="1"/>
  <c r="H739" i="1"/>
  <c r="G1250" i="1"/>
  <c r="G642" i="1"/>
  <c r="H1427" i="1"/>
  <c r="H1349" i="1"/>
  <c r="H1085" i="1"/>
  <c r="H1253" i="1"/>
  <c r="G124" i="1"/>
  <c r="G1108" i="1"/>
  <c r="H1504" i="1"/>
  <c r="G313" i="1"/>
  <c r="G17" i="1"/>
  <c r="H1330" i="1"/>
  <c r="H411" i="1"/>
  <c r="G36" i="1"/>
  <c r="G597" i="1"/>
  <c r="G413" i="1"/>
  <c r="G163" i="1"/>
  <c r="H849" i="1"/>
  <c r="G531" i="1"/>
  <c r="H1102" i="1"/>
  <c r="H510" i="1"/>
  <c r="G98" i="1"/>
  <c r="G321" i="1"/>
  <c r="G155" i="1"/>
  <c r="H251" i="1"/>
  <c r="H117" i="1"/>
  <c r="G146" i="1"/>
  <c r="H135" i="1"/>
  <c r="H164" i="1"/>
  <c r="G66" i="1"/>
  <c r="G125" i="1"/>
  <c r="G411" i="1"/>
  <c r="H382" i="1"/>
  <c r="G232" i="1"/>
  <c r="H1590" i="1"/>
  <c r="H327" i="1"/>
  <c r="G1357" i="1"/>
  <c r="G258" i="1"/>
  <c r="H414" i="1"/>
  <c r="G164" i="1"/>
  <c r="G921" i="1"/>
  <c r="H440" i="1"/>
  <c r="G947" i="1"/>
  <c r="H398" i="1"/>
  <c r="G925" i="1"/>
  <c r="H389" i="1"/>
  <c r="H223" i="1"/>
  <c r="H320" i="1"/>
  <c r="G186" i="1"/>
  <c r="H214" i="1"/>
  <c r="H204" i="1"/>
  <c r="G141" i="1"/>
  <c r="H134" i="1"/>
  <c r="H430" i="1"/>
  <c r="H479" i="1"/>
  <c r="G451" i="1"/>
  <c r="G165" i="1"/>
  <c r="H1074" i="1"/>
  <c r="H76" i="1"/>
  <c r="G1576" i="1"/>
  <c r="G269" i="1"/>
  <c r="H332" i="1"/>
  <c r="G323" i="1"/>
  <c r="H842" i="1"/>
  <c r="H253" i="1"/>
  <c r="G446" i="1"/>
  <c r="H271" i="1"/>
  <c r="H846" i="1"/>
  <c r="G105" i="1"/>
  <c r="G521" i="1"/>
  <c r="G590" i="1"/>
  <c r="G184" i="1"/>
  <c r="G562" i="1"/>
  <c r="H240" i="1"/>
  <c r="H968" i="1"/>
  <c r="G571" i="1"/>
  <c r="G730" i="1"/>
  <c r="H272" i="1"/>
  <c r="G725" i="1"/>
  <c r="G1459" i="1"/>
  <c r="H504" i="1"/>
  <c r="G316" i="1"/>
  <c r="H691" i="1"/>
  <c r="G477" i="1"/>
  <c r="G366" i="1"/>
  <c r="H791" i="1"/>
  <c r="G280" i="1"/>
  <c r="G511" i="1"/>
  <c r="H495" i="1"/>
  <c r="H169" i="1"/>
  <c r="H26" i="1"/>
  <c r="H37" i="1"/>
  <c r="G1200" i="1"/>
  <c r="H148" i="1"/>
  <c r="G343" i="1"/>
  <c r="H673" i="1"/>
  <c r="G215" i="1"/>
  <c r="H127" i="1"/>
  <c r="H328" i="1"/>
  <c r="G1555" i="1"/>
  <c r="H613" i="1"/>
  <c r="H228" i="1"/>
  <c r="G1593" i="1"/>
  <c r="H538" i="1"/>
  <c r="G830" i="1"/>
  <c r="H257" i="1"/>
  <c r="G467" i="1"/>
  <c r="G398" i="1"/>
  <c r="G243" i="1"/>
  <c r="H597" i="1"/>
  <c r="J440" i="1"/>
  <c r="H759" i="1"/>
  <c r="H170" i="1"/>
  <c r="H429" i="1"/>
  <c r="H105" i="1"/>
  <c r="H140" i="1"/>
  <c r="H633" i="1"/>
  <c r="G1350" i="1"/>
  <c r="G1263" i="1"/>
  <c r="H63" i="1"/>
  <c r="G713" i="1"/>
  <c r="H160" i="1"/>
  <c r="G395" i="1"/>
  <c r="H379" i="1"/>
  <c r="G286" i="1"/>
  <c r="H505" i="1"/>
  <c r="H601" i="1"/>
  <c r="G982" i="1"/>
  <c r="H677" i="1"/>
  <c r="H1176" i="1"/>
  <c r="H621" i="1"/>
  <c r="G792" i="1"/>
  <c r="H1022" i="1"/>
  <c r="J1270" i="1"/>
  <c r="G380" i="1"/>
  <c r="G1375" i="1"/>
  <c r="G1437" i="1"/>
  <c r="J1494" i="1"/>
  <c r="G393" i="1"/>
  <c r="H233" i="1"/>
  <c r="G1512" i="1"/>
  <c r="H762" i="1"/>
  <c r="G429" i="1"/>
  <c r="H965" i="1"/>
  <c r="G1458" i="1"/>
  <c r="G252" i="1"/>
  <c r="G376" i="1"/>
  <c r="G1577" i="1"/>
  <c r="H829" i="1"/>
  <c r="J1138" i="1"/>
  <c r="H671" i="1"/>
  <c r="H1095" i="1"/>
  <c r="H1347" i="1"/>
  <c r="J593" i="1"/>
  <c r="H173" i="1"/>
  <c r="G119" i="1"/>
  <c r="H661" i="1"/>
  <c r="J431" i="1"/>
  <c r="G670" i="1"/>
  <c r="H492" i="1"/>
  <c r="G563" i="1"/>
  <c r="G738" i="1"/>
  <c r="H653" i="1"/>
  <c r="G920" i="1"/>
  <c r="H1086" i="1"/>
  <c r="G1345" i="1"/>
  <c r="H687" i="1"/>
  <c r="G1451" i="1"/>
  <c r="G1509" i="1"/>
  <c r="J841" i="1"/>
  <c r="H90" i="1"/>
  <c r="G1201" i="1"/>
  <c r="J653" i="1"/>
  <c r="G515" i="1"/>
  <c r="G447" i="1"/>
  <c r="H1302" i="1"/>
  <c r="H607" i="1"/>
  <c r="G667" i="1"/>
  <c r="G1486" i="1"/>
  <c r="J1160" i="1"/>
  <c r="J1193" i="1"/>
  <c r="J775" i="1"/>
  <c r="G1114" i="1"/>
  <c r="J557" i="1"/>
  <c r="J887" i="1"/>
  <c r="G497" i="1"/>
  <c r="G809" i="1"/>
  <c r="H656" i="1"/>
  <c r="H445" i="1"/>
  <c r="G170" i="1"/>
  <c r="G1037" i="1"/>
  <c r="G300" i="1"/>
  <c r="H927" i="1"/>
  <c r="G740" i="1"/>
  <c r="H1554" i="1"/>
  <c r="G1164" i="1"/>
  <c r="J1341" i="1"/>
  <c r="G687" i="1"/>
  <c r="H1433" i="1"/>
  <c r="H1438" i="1"/>
  <c r="G992" i="1"/>
  <c r="G910" i="1"/>
  <c r="H1064" i="1"/>
  <c r="H339" i="1"/>
  <c r="H735" i="1"/>
  <c r="G1274" i="1"/>
  <c r="H1565" i="1"/>
  <c r="G255" i="1"/>
  <c r="G1233" i="1"/>
  <c r="J637" i="1"/>
  <c r="G1601" i="1"/>
  <c r="H87" i="1"/>
  <c r="H420" i="1"/>
  <c r="G399" i="1"/>
  <c r="G1328" i="1"/>
  <c r="H93" i="1"/>
  <c r="H681" i="1"/>
  <c r="G147" i="1"/>
  <c r="H59" i="1"/>
  <c r="H154" i="1"/>
  <c r="G174" i="1"/>
  <c r="H509" i="1"/>
  <c r="G586" i="1"/>
  <c r="G326" i="1"/>
  <c r="G212" i="1"/>
  <c r="H523" i="1"/>
  <c r="H1193" i="1"/>
  <c r="G654" i="1"/>
  <c r="G443" i="1"/>
  <c r="G159" i="1"/>
  <c r="H474" i="1"/>
  <c r="G931" i="1"/>
  <c r="G234" i="1"/>
  <c r="H1602" i="1"/>
  <c r="H128" i="1"/>
  <c r="J333" i="1"/>
  <c r="H507" i="1"/>
  <c r="G259" i="1"/>
  <c r="H747" i="1"/>
  <c r="G1253" i="1"/>
  <c r="H1489" i="1"/>
  <c r="H814" i="1"/>
  <c r="G422" i="1"/>
  <c r="H468" i="1"/>
  <c r="H889" i="1"/>
  <c r="G126" i="1"/>
  <c r="H1033" i="1"/>
  <c r="G367" i="1"/>
  <c r="G127" i="1"/>
  <c r="H822" i="1"/>
  <c r="G116" i="1"/>
  <c r="H1115" i="1"/>
  <c r="H1166" i="1"/>
  <c r="G786" i="1"/>
  <c r="G242" i="1"/>
  <c r="H939" i="1"/>
  <c r="G491" i="1"/>
  <c r="H1112" i="1"/>
  <c r="G404" i="1"/>
  <c r="H1297" i="1"/>
  <c r="H1561" i="1"/>
  <c r="H1089" i="1"/>
  <c r="H1129" i="1"/>
  <c r="G1171" i="1"/>
  <c r="G1376" i="1"/>
  <c r="J460" i="1"/>
  <c r="H209" i="1"/>
  <c r="H1096" i="1"/>
  <c r="G757" i="1"/>
  <c r="G1475" i="1"/>
  <c r="G498" i="1"/>
  <c r="G750" i="1"/>
  <c r="H65" i="1"/>
  <c r="G635" i="1"/>
  <c r="H883" i="1"/>
  <c r="G1068" i="1"/>
  <c r="G1054" i="1"/>
  <c r="J166" i="1"/>
  <c r="H1329" i="1"/>
  <c r="G1116" i="1"/>
  <c r="J223" i="1"/>
  <c r="G1036" i="1"/>
  <c r="H497" i="1"/>
  <c r="H644" i="1"/>
  <c r="G793" i="1"/>
  <c r="H790" i="1"/>
  <c r="H857" i="1"/>
  <c r="J376" i="1"/>
  <c r="H81" i="1"/>
  <c r="H708" i="1"/>
  <c r="H1498" i="1"/>
  <c r="H1501" i="1"/>
  <c r="G672" i="1"/>
  <c r="H1481" i="1"/>
  <c r="G1513" i="1"/>
  <c r="H932" i="1"/>
  <c r="J695" i="1"/>
  <c r="H375" i="1"/>
  <c r="G131" i="1"/>
  <c r="H694" i="1"/>
  <c r="G414" i="1"/>
  <c r="H1363" i="1"/>
  <c r="G40" i="1"/>
  <c r="G727" i="1"/>
  <c r="H249" i="1"/>
  <c r="H151" i="1"/>
  <c r="G1359" i="1"/>
  <c r="H1343" i="1"/>
  <c r="J177" i="1"/>
  <c r="H387" i="1"/>
  <c r="H1497" i="1"/>
  <c r="H1502" i="1"/>
  <c r="G832" i="1"/>
  <c r="H887" i="1"/>
  <c r="H317" i="1"/>
  <c r="H630" i="1"/>
  <c r="G817" i="1"/>
  <c r="H88" i="1"/>
  <c r="H231" i="1"/>
  <c r="H555" i="1"/>
  <c r="H845" i="1"/>
  <c r="G475" i="1"/>
  <c r="G1423" i="1"/>
  <c r="H1392" i="1"/>
  <c r="J340" i="1"/>
  <c r="G1527" i="1"/>
  <c r="G1279" i="1"/>
  <c r="G1280" i="1"/>
  <c r="G1504" i="1"/>
  <c r="G441" i="1"/>
  <c r="H373" i="1"/>
  <c r="H15" i="1"/>
  <c r="G1182" i="1"/>
  <c r="J1560" i="1"/>
  <c r="H1454" i="1"/>
  <c r="H718" i="1"/>
  <c r="H600" i="1"/>
  <c r="H780" i="1"/>
  <c r="G357" i="1"/>
  <c r="G214" i="1"/>
  <c r="G225" i="1"/>
  <c r="J229" i="1"/>
  <c r="H486" i="1"/>
  <c r="G567" i="1"/>
  <c r="H284" i="1"/>
  <c r="G73" i="1"/>
  <c r="H291" i="1"/>
  <c r="J973" i="1"/>
  <c r="G139" i="1"/>
  <c r="G723" i="1"/>
  <c r="G218" i="1"/>
  <c r="G63" i="1"/>
  <c r="G99" i="1"/>
  <c r="H869" i="1"/>
  <c r="G489" i="1"/>
  <c r="H97" i="1"/>
  <c r="G433" i="1"/>
  <c r="H919" i="1"/>
  <c r="G803" i="1"/>
  <c r="G133" i="1"/>
  <c r="H418" i="1"/>
  <c r="G135" i="1"/>
  <c r="G246" i="1"/>
  <c r="H1368" i="1"/>
  <c r="H729" i="1"/>
  <c r="H246" i="1"/>
  <c r="H1005" i="1"/>
  <c r="G25" i="1"/>
  <c r="H298" i="1"/>
  <c r="H726" i="1"/>
  <c r="H602" i="1"/>
  <c r="G1077" i="1"/>
  <c r="G226" i="1"/>
  <c r="G888" i="1"/>
  <c r="G739" i="1"/>
  <c r="H167" i="1"/>
  <c r="G540" i="1"/>
  <c r="G435" i="1"/>
  <c r="G504" i="1"/>
  <c r="H326" i="1"/>
  <c r="G71" i="1"/>
  <c r="H493" i="1"/>
  <c r="H619" i="1"/>
  <c r="G985" i="1"/>
  <c r="G1121" i="1"/>
  <c r="H802" i="1"/>
  <c r="H1169" i="1"/>
  <c r="J701" i="1"/>
  <c r="G1185" i="1"/>
  <c r="H1045" i="1"/>
  <c r="H1114" i="1"/>
  <c r="J642" i="1"/>
  <c r="G346" i="1"/>
  <c r="G250" i="1"/>
  <c r="G598" i="1"/>
  <c r="H6" i="1"/>
  <c r="H444" i="1"/>
  <c r="H793" i="1"/>
  <c r="G368" i="1"/>
  <c r="H628" i="1"/>
  <c r="G1321" i="1"/>
  <c r="G1320" i="1"/>
  <c r="H1597" i="1"/>
  <c r="H1083" i="1"/>
  <c r="H1079" i="1"/>
  <c r="H1465" i="1"/>
  <c r="H1470" i="1"/>
  <c r="H832" i="1"/>
  <c r="H12" i="1"/>
  <c r="H30" i="1"/>
  <c r="G1490" i="1"/>
  <c r="G75" i="1"/>
  <c r="H1188" i="1"/>
  <c r="H260" i="1"/>
  <c r="H1072" i="1"/>
  <c r="H1097" i="1"/>
  <c r="H1035" i="1"/>
  <c r="G555" i="1"/>
  <c r="H1201" i="1"/>
  <c r="G600" i="1"/>
  <c r="H608" i="1"/>
  <c r="H1173" i="1"/>
  <c r="H954" i="1"/>
  <c r="J1307" i="1"/>
  <c r="H463" i="1"/>
  <c r="H1020" i="1"/>
  <c r="H598" i="1"/>
  <c r="H920" i="1"/>
  <c r="H557" i="1"/>
  <c r="G542" i="1"/>
  <c r="G695" i="1"/>
  <c r="G658" i="1"/>
  <c r="H1332" i="1"/>
  <c r="J283" i="1"/>
  <c r="J1334" i="1"/>
  <c r="J932" i="1"/>
  <c r="H1206" i="1"/>
  <c r="H1614" i="1"/>
  <c r="J134" i="1"/>
  <c r="J112" i="1"/>
  <c r="H182" i="1"/>
  <c r="G878" i="1"/>
  <c r="G1610" i="1"/>
  <c r="G545" i="1"/>
  <c r="G270" i="1"/>
  <c r="G483" i="1"/>
  <c r="G1303" i="1"/>
  <c r="G472" i="1"/>
  <c r="G1106" i="1"/>
  <c r="G1256" i="1"/>
  <c r="G1516" i="1"/>
  <c r="J398" i="1"/>
  <c r="H1525" i="1"/>
  <c r="G1023" i="1"/>
  <c r="G1024" i="1"/>
  <c r="J401" i="1"/>
  <c r="H526" i="1"/>
  <c r="G464" i="1"/>
  <c r="G807" i="1"/>
  <c r="G160" i="1"/>
  <c r="G1515" i="1"/>
  <c r="H967" i="1"/>
  <c r="G1006" i="1"/>
  <c r="H1274" i="1"/>
  <c r="J214" i="1"/>
  <c r="H78" i="1"/>
  <c r="H498" i="1"/>
  <c r="G86" i="1"/>
  <c r="G851" i="1"/>
  <c r="H172" i="1"/>
  <c r="G149" i="1"/>
  <c r="H470" i="1"/>
  <c r="G415" i="1"/>
  <c r="G130" i="1"/>
  <c r="J205" i="1"/>
  <c r="H464" i="1"/>
  <c r="G79" i="1"/>
  <c r="H200" i="1"/>
  <c r="G789" i="1"/>
  <c r="H1408" i="1"/>
  <c r="H84" i="1"/>
  <c r="H1043" i="1"/>
  <c r="H207" i="1"/>
  <c r="G175" i="1"/>
  <c r="G570" i="1"/>
  <c r="H275" i="1"/>
  <c r="G839" i="1"/>
  <c r="G1071" i="1"/>
  <c r="H79" i="1"/>
  <c r="G956" i="1"/>
  <c r="G950" i="1"/>
  <c r="G340" i="1"/>
  <c r="H1161" i="1"/>
  <c r="H678" i="1"/>
  <c r="G787" i="1"/>
  <c r="H273" i="1"/>
  <c r="G918" i="1"/>
  <c r="H858" i="1"/>
  <c r="H638" i="1"/>
  <c r="G158" i="1"/>
  <c r="H391" i="1"/>
  <c r="H1052" i="1"/>
  <c r="G354" i="1"/>
  <c r="H950" i="1"/>
  <c r="G853" i="1"/>
  <c r="H662" i="1"/>
  <c r="H905" i="1"/>
  <c r="G97" i="1"/>
  <c r="H659" i="1"/>
  <c r="G755" i="1"/>
  <c r="G719" i="1"/>
  <c r="H99" i="1"/>
  <c r="G1009" i="1"/>
  <c r="G1050" i="1"/>
  <c r="J1357" i="1"/>
  <c r="H992" i="1"/>
  <c r="G1287" i="1"/>
  <c r="H1356" i="1"/>
  <c r="H1447" i="1"/>
  <c r="H366" i="1"/>
  <c r="G203" i="1"/>
  <c r="G924" i="1"/>
  <c r="G13" i="1"/>
  <c r="H302" i="1"/>
  <c r="G1301" i="1"/>
  <c r="G444" i="1"/>
  <c r="G626" i="1"/>
  <c r="H1366" i="1"/>
  <c r="H1314" i="1"/>
  <c r="H1500" i="1"/>
  <c r="J402" i="1"/>
  <c r="H1312" i="1"/>
  <c r="H1400" i="1"/>
  <c r="J485" i="1"/>
  <c r="J247" i="1"/>
  <c r="G290" i="1"/>
  <c r="H535" i="1"/>
  <c r="H515" i="1"/>
  <c r="H303" i="1"/>
  <c r="G371" i="1"/>
  <c r="H511" i="1"/>
  <c r="H875" i="1"/>
  <c r="G412" i="1"/>
  <c r="H1452" i="1"/>
  <c r="J854" i="1"/>
  <c r="H1319" i="1"/>
  <c r="J1110" i="1"/>
  <c r="H235" i="1"/>
  <c r="I4" i="1"/>
  <c r="H1122" i="1"/>
  <c r="J151" i="1"/>
  <c r="H371" i="1"/>
  <c r="H106" i="1"/>
  <c r="H924" i="1"/>
  <c r="G660" i="1"/>
  <c r="H118" i="1"/>
  <c r="H1053" i="1"/>
  <c r="G332" i="1"/>
  <c r="G594" i="1"/>
  <c r="G652" i="1"/>
  <c r="G860" i="1"/>
  <c r="H1283" i="1"/>
  <c r="H1300" i="1"/>
  <c r="G1207" i="1"/>
  <c r="G1151" i="1"/>
  <c r="G1152" i="1"/>
  <c r="J961" i="1"/>
  <c r="G522" i="1"/>
  <c r="H362" i="1"/>
  <c r="H7" i="1"/>
  <c r="J111" i="1"/>
  <c r="H873" i="1"/>
  <c r="H46" i="1"/>
  <c r="H731" i="1"/>
  <c r="G914" i="1"/>
  <c r="H1361" i="1"/>
  <c r="H1186" i="1"/>
  <c r="H1436" i="1"/>
  <c r="J1476" i="1"/>
  <c r="G1526" i="1"/>
  <c r="G1562" i="1"/>
  <c r="G1563" i="1"/>
  <c r="J913" i="1"/>
  <c r="H483" i="1"/>
  <c r="H786" i="1"/>
  <c r="H1008" i="1"/>
  <c r="H1199" i="1"/>
  <c r="G864" i="1"/>
  <c r="H1011" i="1"/>
  <c r="H1190" i="1"/>
  <c r="G1122" i="1"/>
  <c r="G1378" i="1"/>
  <c r="H471" i="1"/>
  <c r="H384" i="1"/>
  <c r="G479" i="1"/>
  <c r="G496" i="1"/>
  <c r="H477" i="1"/>
  <c r="G554" i="1"/>
  <c r="H100" i="1"/>
  <c r="G328" i="1"/>
  <c r="G267" i="1"/>
  <c r="H1455" i="1"/>
  <c r="G718" i="1"/>
  <c r="H153" i="1"/>
  <c r="H344" i="1"/>
  <c r="H109" i="1"/>
  <c r="H622" i="1"/>
  <c r="H930" i="1"/>
  <c r="H1255" i="1"/>
  <c r="H618" i="1"/>
  <c r="G138" i="1"/>
  <c r="H304" i="1"/>
  <c r="H238" i="1"/>
  <c r="H587" i="1"/>
  <c r="H906" i="1"/>
  <c r="H1462" i="1"/>
  <c r="H558" i="1"/>
  <c r="G28" i="1"/>
  <c r="J47" i="1"/>
  <c r="H1430" i="1"/>
  <c r="G716" i="1"/>
  <c r="H103" i="1"/>
  <c r="H296" i="1"/>
  <c r="G122" i="1"/>
  <c r="G1168" i="1"/>
  <c r="H508" i="1"/>
  <c r="H819" i="1"/>
  <c r="H107" i="1"/>
  <c r="H402" i="1"/>
  <c r="H179" i="1"/>
  <c r="H886" i="1"/>
  <c r="G459" i="1"/>
  <c r="G837" i="1"/>
  <c r="H665" i="1"/>
  <c r="H964" i="1"/>
  <c r="H926" i="1"/>
  <c r="G408" i="1"/>
  <c r="H1272" i="1"/>
  <c r="G1165" i="1"/>
  <c r="H1108" i="1"/>
  <c r="H824" i="1"/>
  <c r="J1161" i="1"/>
  <c r="G997" i="1"/>
  <c r="H1286" i="1"/>
  <c r="H1352" i="1"/>
  <c r="J388" i="1"/>
  <c r="G535" i="1"/>
  <c r="H225" i="1"/>
  <c r="G639" i="1"/>
  <c r="G954" i="1"/>
  <c r="H475" i="1"/>
  <c r="G162" i="1"/>
  <c r="H811" i="1"/>
  <c r="G1495" i="1"/>
  <c r="H969" i="1"/>
  <c r="G1583" i="1"/>
  <c r="H1155" i="1"/>
  <c r="G1548" i="1"/>
  <c r="G231" i="1"/>
  <c r="G1087" i="1"/>
  <c r="G1088" i="1"/>
  <c r="J759" i="1"/>
  <c r="H131" i="1"/>
  <c r="G6" i="1"/>
  <c r="G671" i="1"/>
  <c r="G1417" i="1"/>
  <c r="G264" i="1"/>
  <c r="G760" i="1"/>
  <c r="G705" i="1"/>
  <c r="H1490" i="1"/>
  <c r="H1289" i="1"/>
  <c r="H1236" i="1"/>
  <c r="G952" i="1"/>
  <c r="H1384" i="1"/>
  <c r="G364" i="1"/>
  <c r="H1437" i="1"/>
  <c r="G1481" i="1"/>
  <c r="G1591" i="1"/>
  <c r="G109" i="1"/>
  <c r="H69" i="1"/>
  <c r="H409" i="1"/>
  <c r="H1111" i="1"/>
  <c r="G409" i="1"/>
  <c r="H575" i="1"/>
  <c r="G916" i="1"/>
  <c r="G763" i="1"/>
  <c r="H652" i="1"/>
  <c r="J1436" i="1"/>
  <c r="J1023" i="1"/>
  <c r="H1467" i="1"/>
  <c r="H1215" i="1"/>
  <c r="G1211" i="1"/>
  <c r="J718" i="1"/>
  <c r="J343" i="1"/>
  <c r="G330" i="1"/>
  <c r="G275" i="1"/>
  <c r="H757" i="1"/>
  <c r="J990" i="1"/>
  <c r="H1148" i="1"/>
  <c r="H288" i="1"/>
  <c r="H699" i="1"/>
  <c r="G850" i="1"/>
  <c r="H1200" i="1"/>
  <c r="G1551" i="1"/>
  <c r="H1027" i="1"/>
  <c r="J349" i="1"/>
  <c r="G857" i="1"/>
  <c r="G1434" i="1"/>
  <c r="G1435" i="1"/>
  <c r="G1470" i="1"/>
  <c r="H394" i="1"/>
  <c r="G189" i="1"/>
  <c r="H1168" i="1"/>
  <c r="H564" i="1"/>
  <c r="G117" i="1"/>
  <c r="G1465" i="1"/>
  <c r="H1374" i="1"/>
  <c r="G1352" i="1"/>
  <c r="J806" i="1"/>
  <c r="G402" i="1"/>
  <c r="H346" i="1"/>
  <c r="H61" i="1"/>
  <c r="H1456" i="1"/>
  <c r="H695" i="1"/>
  <c r="H686" i="1"/>
  <c r="H41" i="1"/>
  <c r="G152" i="1"/>
  <c r="G285" i="1"/>
  <c r="H35" i="1"/>
  <c r="H20" i="1"/>
  <c r="G379" i="1"/>
  <c r="H1220" i="1"/>
  <c r="G460" i="1"/>
  <c r="G211" i="1"/>
  <c r="G1554" i="1"/>
  <c r="G1471" i="1"/>
  <c r="H773" i="1"/>
  <c r="H124" i="1"/>
  <c r="G937" i="1"/>
  <c r="G797" i="1"/>
  <c r="H548" i="1"/>
  <c r="G502" i="1"/>
  <c r="H649" i="1"/>
  <c r="H42" i="1"/>
  <c r="G331" i="1"/>
  <c r="H884" i="1"/>
  <c r="G785" i="1"/>
  <c r="G802" i="1"/>
  <c r="G271" i="1"/>
  <c r="H62" i="1"/>
  <c r="G311" i="1"/>
  <c r="H615" i="1"/>
  <c r="G407" i="1"/>
  <c r="G948" i="1"/>
  <c r="G322" i="1"/>
  <c r="G593" i="1"/>
  <c r="G37" i="1"/>
  <c r="G538" i="1"/>
  <c r="H266" i="1"/>
  <c r="H396" i="1"/>
  <c r="H890" i="1"/>
  <c r="J879" i="1"/>
  <c r="G115" i="1"/>
  <c r="H532" i="1"/>
  <c r="H787" i="1"/>
  <c r="G1438" i="1"/>
  <c r="G1289" i="1"/>
  <c r="G1306" i="1"/>
  <c r="J106" i="1"/>
  <c r="G565" i="1"/>
  <c r="H1546" i="1"/>
  <c r="H800" i="1"/>
  <c r="J125" i="1"/>
  <c r="H874" i="1"/>
  <c r="H248" i="1"/>
  <c r="G57" i="1"/>
  <c r="J687" i="1"/>
  <c r="H798" i="1"/>
  <c r="G197" i="1"/>
  <c r="G657" i="1"/>
  <c r="G216" i="1"/>
  <c r="G978" i="1"/>
  <c r="H1479" i="1"/>
  <c r="H544" i="1"/>
  <c r="G1386" i="1"/>
  <c r="G929" i="1"/>
  <c r="G1541" i="1"/>
  <c r="J62" i="1"/>
  <c r="G1147" i="1"/>
  <c r="H852" i="1"/>
  <c r="G200" i="1"/>
  <c r="G450" i="1"/>
  <c r="G87" i="1"/>
  <c r="G153" i="1"/>
  <c r="H265" i="1"/>
  <c r="H203" i="1"/>
  <c r="H1240" i="1"/>
  <c r="G1298" i="1"/>
  <c r="G843" i="1"/>
  <c r="G1503" i="1"/>
  <c r="J66" i="1"/>
  <c r="G400" i="1"/>
  <c r="J4" i="1"/>
  <c r="H1322" i="1"/>
  <c r="J366" i="1"/>
  <c r="G836" i="1"/>
  <c r="H393" i="1"/>
  <c r="G1474" i="1"/>
  <c r="H449" i="1"/>
  <c r="H80" i="1"/>
  <c r="G45" i="1"/>
  <c r="G715" i="1"/>
  <c r="H658" i="1"/>
  <c r="H377" i="1"/>
  <c r="G1617" i="1"/>
  <c r="H1323" i="1"/>
  <c r="J958" i="1"/>
  <c r="H685" i="1"/>
  <c r="G1498" i="1"/>
  <c r="G1499" i="1"/>
  <c r="J941" i="1"/>
  <c r="G381" i="1"/>
  <c r="G969" i="1"/>
  <c r="G1421" i="1"/>
  <c r="G468" i="1"/>
  <c r="H502" i="1"/>
  <c r="H353" i="1"/>
  <c r="H359" i="1"/>
  <c r="G508" i="1"/>
  <c r="G805" i="1"/>
  <c r="H1178" i="1"/>
  <c r="G1385" i="1"/>
  <c r="J712" i="1"/>
  <c r="G754" i="1"/>
  <c r="H1287" i="1"/>
  <c r="H1539" i="1"/>
  <c r="J379" i="1"/>
  <c r="H274" i="1"/>
  <c r="G187" i="1"/>
  <c r="H895" i="1"/>
  <c r="G1257" i="1"/>
  <c r="H226" i="1"/>
  <c r="G1130" i="1"/>
  <c r="H689" i="1"/>
  <c r="G780" i="1"/>
  <c r="G816" i="1"/>
  <c r="H287" i="1"/>
  <c r="H232" i="1"/>
  <c r="H454" i="1"/>
  <c r="G1547" i="1"/>
  <c r="H208" i="1"/>
  <c r="H289" i="1"/>
  <c r="H178" i="1"/>
  <c r="H988" i="1"/>
  <c r="G1460" i="1"/>
  <c r="G617" i="1"/>
  <c r="G665" i="1"/>
  <c r="G172" i="1"/>
  <c r="H224" i="1"/>
  <c r="G81" i="1"/>
  <c r="H92" i="1"/>
  <c r="G1456" i="1"/>
  <c r="G1384" i="1"/>
  <c r="H452" i="1"/>
  <c r="G333" i="1"/>
  <c r="G194" i="1"/>
  <c r="H569" i="1"/>
  <c r="H1232" i="1"/>
  <c r="H403" i="1"/>
  <c r="H503" i="1"/>
  <c r="H259" i="1"/>
  <c r="G319" i="1"/>
  <c r="H534" i="1"/>
  <c r="G1270" i="1"/>
  <c r="H690" i="1"/>
  <c r="H27" i="1"/>
  <c r="G294" i="1"/>
  <c r="H922" i="1"/>
  <c r="G490" i="1"/>
  <c r="H651" i="1"/>
  <c r="G1519" i="1"/>
  <c r="H45" i="1"/>
  <c r="G297" i="1"/>
  <c r="H191" i="1"/>
  <c r="H951" i="1"/>
  <c r="H654" i="1"/>
  <c r="J397" i="1"/>
  <c r="H570" i="1"/>
  <c r="J798" i="1"/>
  <c r="G566" i="1"/>
  <c r="H400" i="1"/>
  <c r="H723" i="1"/>
  <c r="G855" i="1"/>
  <c r="G1161" i="1"/>
  <c r="G1178" i="1"/>
  <c r="J165" i="1"/>
  <c r="H742" i="1"/>
  <c r="H1063" i="1"/>
  <c r="H1391" i="1"/>
  <c r="J801" i="1"/>
  <c r="G279" i="1"/>
  <c r="H349" i="1"/>
  <c r="G858" i="1"/>
  <c r="J623" i="1"/>
  <c r="G1318" i="1"/>
  <c r="G370" i="1"/>
  <c r="G596" i="1"/>
  <c r="H626" i="1"/>
  <c r="H121" i="1"/>
  <c r="H1579" i="1"/>
  <c r="G1590" i="1"/>
  <c r="J159" i="1"/>
  <c r="G893" i="1"/>
  <c r="G1466" i="1"/>
  <c r="G1467" i="1"/>
  <c r="J563" i="1"/>
  <c r="G874" i="1"/>
  <c r="H412" i="1"/>
  <c r="H634" i="1"/>
  <c r="G643" i="1"/>
  <c r="G161" i="1"/>
  <c r="H438" i="1"/>
  <c r="G1221" i="1"/>
  <c r="G692" i="1"/>
  <c r="G887" i="1"/>
  <c r="G1193" i="1"/>
  <c r="G1210" i="1"/>
  <c r="G1415" i="1"/>
  <c r="H774" i="1"/>
  <c r="H1247" i="1"/>
  <c r="H1019" i="1"/>
  <c r="J1067" i="1"/>
  <c r="G74" i="1"/>
  <c r="G938" i="1"/>
  <c r="H34" i="1"/>
  <c r="H193" i="1"/>
  <c r="H893" i="1"/>
  <c r="H891" i="1"/>
  <c r="G344" i="1"/>
  <c r="H594" i="1"/>
  <c r="H1324" i="1"/>
  <c r="J1133" i="1"/>
  <c r="J1535" i="1"/>
  <c r="J359" i="1"/>
  <c r="H1530" i="1"/>
  <c r="H1596" i="1"/>
  <c r="J295" i="1"/>
  <c r="J1141" i="1"/>
  <c r="G5" i="1"/>
  <c r="H220" i="1"/>
  <c r="G30" i="1"/>
  <c r="G1104" i="1"/>
  <c r="H96" i="1"/>
  <c r="H217" i="1"/>
  <c r="G557" i="1"/>
  <c r="H914" i="1"/>
  <c r="H710" i="1"/>
  <c r="H1515" i="1"/>
  <c r="H1306" i="1"/>
  <c r="J308" i="1"/>
  <c r="H639" i="1"/>
  <c r="H1031" i="1"/>
  <c r="H1234" i="1"/>
  <c r="J1470" i="1"/>
  <c r="G630" i="1"/>
  <c r="G833" i="1"/>
  <c r="G156" i="1"/>
  <c r="J1398" i="1"/>
  <c r="G847" i="1"/>
  <c r="J652" i="1"/>
  <c r="H720" i="1"/>
  <c r="J53" i="1"/>
  <c r="G680" i="1"/>
  <c r="G541" i="1"/>
  <c r="G572" i="1"/>
  <c r="H101" i="1"/>
  <c r="G282" i="1"/>
  <c r="G389" i="1"/>
  <c r="G609" i="1"/>
  <c r="H1278" i="1"/>
  <c r="H1000" i="1"/>
  <c r="G1013" i="1"/>
  <c r="G1553" i="1"/>
  <c r="H1464" i="1"/>
  <c r="H281" i="1"/>
  <c r="H834" i="1"/>
  <c r="G1218" i="1"/>
  <c r="H1132" i="1"/>
  <c r="G989" i="1"/>
  <c r="J1359" i="1"/>
  <c r="H1001" i="1"/>
  <c r="J783" i="1"/>
  <c r="H853" i="1"/>
  <c r="G957" i="1"/>
  <c r="H1110" i="1"/>
  <c r="J727" i="1"/>
  <c r="H413" i="1"/>
  <c r="G1430" i="1"/>
  <c r="G1431" i="1"/>
  <c r="G263" i="1"/>
  <c r="G192" i="1"/>
  <c r="J82" i="1"/>
  <c r="J1393" i="1"/>
  <c r="H1341" i="1"/>
  <c r="J773" i="1"/>
  <c r="J1310" i="1"/>
  <c r="J1412" i="1"/>
  <c r="G1492" i="1"/>
  <c r="J706" i="1"/>
  <c r="J1212" i="1"/>
  <c r="H679" i="1"/>
  <c r="G1220" i="1"/>
  <c r="H264" i="1"/>
  <c r="G899" i="1"/>
  <c r="G951" i="1"/>
  <c r="G1559" i="1"/>
  <c r="H1146" i="1"/>
  <c r="G1216" i="1"/>
  <c r="G742" i="1"/>
  <c r="G1096" i="1"/>
  <c r="G1268" i="1"/>
  <c r="H1242" i="1"/>
  <c r="G1330" i="1"/>
  <c r="G1411" i="1"/>
  <c r="H1591" i="1"/>
  <c r="H1048" i="1"/>
  <c r="J815" i="1"/>
  <c r="J835" i="1"/>
  <c r="G373" i="1"/>
  <c r="H1254" i="1"/>
  <c r="H1263" i="1"/>
  <c r="G726" i="1"/>
  <c r="G1418" i="1"/>
  <c r="H892" i="1"/>
  <c r="J620" i="1"/>
  <c r="H734" i="1"/>
  <c r="J1301" i="1"/>
  <c r="J1122" i="1"/>
  <c r="G1258" i="1"/>
  <c r="G907" i="1"/>
  <c r="J1545" i="1"/>
  <c r="J1140" i="1"/>
  <c r="G744" i="1"/>
  <c r="H1492" i="1"/>
  <c r="G262" i="1"/>
  <c r="H321" i="1"/>
  <c r="H294" i="1"/>
  <c r="H916" i="1"/>
  <c r="H877" i="1"/>
  <c r="G1403" i="1"/>
  <c r="G136" i="1"/>
  <c r="G1026" i="1"/>
  <c r="G1231" i="1"/>
  <c r="H1217" i="1"/>
  <c r="G1491" i="1"/>
  <c r="G539" i="1"/>
  <c r="G909" i="1"/>
  <c r="H1245" i="1"/>
  <c r="H1509" i="1"/>
  <c r="G1468" i="1"/>
  <c r="H612" i="1"/>
  <c r="H1466" i="1"/>
  <c r="H719" i="1"/>
  <c r="G804" i="1"/>
  <c r="J1556" i="1"/>
  <c r="G834" i="1"/>
  <c r="G83" i="1"/>
  <c r="J703" i="1"/>
  <c r="J1430" i="1"/>
  <c r="G1416" i="1"/>
  <c r="H292" i="1"/>
  <c r="J1081" i="1"/>
  <c r="H1346" i="1"/>
  <c r="H1588" i="1"/>
  <c r="H1029" i="1"/>
  <c r="J654" i="1"/>
  <c r="G129" i="1"/>
  <c r="G615" i="1"/>
  <c r="G1082" i="1"/>
  <c r="G1129" i="1"/>
  <c r="G1191" i="1"/>
  <c r="J582" i="1"/>
  <c r="G1362" i="1"/>
  <c r="G1580" i="1"/>
  <c r="G418" i="1"/>
  <c r="J707" i="1"/>
  <c r="H1160" i="1"/>
  <c r="H364" i="1"/>
  <c r="H1136" i="1"/>
  <c r="G1427" i="1"/>
  <c r="H1118" i="1"/>
  <c r="H111" i="1"/>
  <c r="G1070" i="1"/>
  <c r="G1319" i="1"/>
  <c r="J1526" i="1"/>
  <c r="G776" i="1"/>
  <c r="G1034" i="1"/>
  <c r="J803" i="1"/>
  <c r="H583" i="1"/>
  <c r="J428" i="1"/>
  <c r="G1291" i="1"/>
  <c r="G906" i="1"/>
  <c r="G11" i="1"/>
  <c r="H161" i="1"/>
  <c r="G962" i="1"/>
  <c r="H907" i="1"/>
  <c r="J926" i="1"/>
  <c r="G1184" i="1"/>
  <c r="J495" i="1"/>
  <c r="J337" i="1"/>
  <c r="H826" i="1"/>
  <c r="J882" i="1"/>
  <c r="J1007" i="1"/>
  <c r="J255" i="1"/>
  <c r="G426" i="1"/>
  <c r="J1336" i="1"/>
  <c r="G986" i="1"/>
  <c r="J1050" i="1"/>
  <c r="G1010" i="1"/>
  <c r="H781" i="1"/>
  <c r="G1167" i="1"/>
  <c r="J11" i="1"/>
  <c r="J1236" i="1"/>
  <c r="J218" i="1"/>
  <c r="G823" i="1"/>
  <c r="G1271" i="1"/>
  <c r="G1272" i="1"/>
  <c r="H657" i="1"/>
  <c r="J1277" i="1"/>
  <c r="J788" i="1"/>
  <c r="J705" i="1"/>
  <c r="H1317" i="1"/>
  <c r="J1075" i="1"/>
  <c r="J891" i="1"/>
  <c r="J786" i="1"/>
  <c r="G940" i="1"/>
  <c r="G1566" i="1"/>
  <c r="J1055" i="1"/>
  <c r="G1105" i="1"/>
  <c r="J84" i="1"/>
  <c r="H481" i="1"/>
  <c r="G835" i="1"/>
  <c r="G482" i="1"/>
  <c r="H1058" i="1"/>
  <c r="H934" i="1"/>
  <c r="J791" i="1"/>
  <c r="H1507" i="1"/>
  <c r="G1517" i="1"/>
  <c r="J38" i="1"/>
  <c r="G892" i="1"/>
  <c r="G607" i="1"/>
  <c r="G1232" i="1"/>
  <c r="H82" i="1"/>
  <c r="G1007" i="1"/>
  <c r="H345" i="1"/>
  <c r="J578" i="1"/>
  <c r="H577" i="1"/>
  <c r="G999" i="1"/>
  <c r="G1000" i="1"/>
  <c r="G1476" i="1"/>
  <c r="J757" i="1"/>
  <c r="H1516" i="1"/>
  <c r="J1168" i="1"/>
  <c r="J281" i="1"/>
  <c r="J244" i="1"/>
  <c r="J963" i="1"/>
  <c r="G458" i="1"/>
  <c r="J831" i="1"/>
  <c r="J743" i="1"/>
  <c r="J625" i="1"/>
  <c r="H1331" i="1"/>
  <c r="J560" i="1"/>
  <c r="H120" i="1"/>
  <c r="G31" i="1"/>
  <c r="H664" i="1"/>
  <c r="J1600" i="1"/>
  <c r="H749" i="1"/>
  <c r="G1464" i="1"/>
  <c r="G176" i="1"/>
  <c r="H974" i="1"/>
  <c r="H983" i="1"/>
  <c r="J392" i="1"/>
  <c r="H1375" i="1"/>
  <c r="H108" i="1"/>
  <c r="G898" i="1"/>
  <c r="H1117" i="1"/>
  <c r="G1353" i="1"/>
  <c r="G345" i="1"/>
  <c r="G1333" i="1"/>
  <c r="H1338" i="1"/>
  <c r="H1582" i="1"/>
  <c r="J22" i="1"/>
  <c r="J298" i="1"/>
  <c r="J1582" i="1"/>
  <c r="G771" i="1"/>
  <c r="J79" i="1"/>
  <c r="G1188" i="1"/>
  <c r="J1148" i="1"/>
  <c r="H733" i="1"/>
  <c r="J1046" i="1"/>
  <c r="H957" i="1"/>
  <c r="G939" i="1"/>
  <c r="J383" i="1"/>
  <c r="J1069" i="1"/>
  <c r="G1597" i="1"/>
  <c r="H347" i="1"/>
  <c r="G1021" i="1"/>
  <c r="G1595" i="1"/>
  <c r="G693" i="1"/>
  <c r="J279" i="1"/>
  <c r="H1395" i="1"/>
  <c r="H962" i="1"/>
  <c r="H433" i="1"/>
  <c r="J1475" i="1"/>
  <c r="H789" i="1"/>
  <c r="G1144" i="1"/>
  <c r="G911" i="1"/>
  <c r="J286" i="1"/>
  <c r="J842" i="1"/>
  <c r="G661" i="1"/>
  <c r="H1062" i="1"/>
  <c r="H1071" i="1"/>
  <c r="J280" i="1"/>
  <c r="J450" i="1"/>
  <c r="H1420" i="1"/>
  <c r="J1043" i="1"/>
  <c r="G1047" i="1"/>
  <c r="J436" i="1"/>
  <c r="J353" i="1"/>
  <c r="H356" i="1"/>
  <c r="G61" i="1"/>
  <c r="G1135" i="1"/>
  <c r="G791" i="1"/>
  <c r="G272" i="1"/>
  <c r="H921" i="1"/>
  <c r="H627" i="1"/>
  <c r="H177" i="1"/>
  <c r="H1151" i="1"/>
  <c r="G204" i="1"/>
  <c r="G1127" i="1"/>
  <c r="H195" i="1"/>
  <c r="G288" i="1"/>
  <c r="H537" i="1"/>
  <c r="H756" i="1"/>
  <c r="H958" i="1"/>
  <c r="G674" i="1"/>
  <c r="J390" i="1"/>
  <c r="G587" i="1"/>
  <c r="G577" i="1"/>
  <c r="H1213" i="1"/>
  <c r="H1477" i="1"/>
  <c r="G388" i="1"/>
  <c r="H1088" i="1"/>
  <c r="H1023" i="1"/>
  <c r="H541" i="1"/>
  <c r="G1348" i="1"/>
  <c r="G1343" i="1"/>
  <c r="G1027" i="1"/>
  <c r="J1391" i="1"/>
  <c r="J289" i="1"/>
  <c r="J1384" i="1"/>
  <c r="H1608" i="1"/>
  <c r="J904" i="1"/>
  <c r="J1471" i="1"/>
  <c r="H1448" i="1"/>
  <c r="J528" i="1"/>
  <c r="H1094" i="1"/>
  <c r="G1511" i="1"/>
  <c r="H205" i="1"/>
  <c r="H25" i="1"/>
  <c r="H820" i="1"/>
  <c r="H748" i="1"/>
  <c r="G637" i="1"/>
  <c r="J561" i="1"/>
  <c r="H1585" i="1"/>
  <c r="H1531" i="1"/>
  <c r="H174" i="1"/>
  <c r="J179" i="1"/>
  <c r="G628" i="1"/>
  <c r="H341" i="1"/>
  <c r="G24" i="1"/>
  <c r="H792" i="1"/>
  <c r="J207" i="1"/>
  <c r="G89" i="1"/>
  <c r="H1285" i="1"/>
  <c r="H1549" i="1"/>
  <c r="J1261" i="1"/>
  <c r="H1555" i="1"/>
  <c r="J1272" i="1"/>
  <c r="J400" i="1"/>
  <c r="H721" i="1"/>
  <c r="H928" i="1"/>
  <c r="J596" i="1"/>
  <c r="J322" i="1"/>
  <c r="H580" i="1"/>
  <c r="G1244" i="1"/>
  <c r="H1606" i="1"/>
  <c r="H1527" i="1"/>
  <c r="J774" i="1"/>
  <c r="J978" i="1"/>
  <c r="G248" i="1"/>
  <c r="G761" i="1"/>
  <c r="H755" i="1"/>
  <c r="H1233" i="1"/>
  <c r="G859" i="1"/>
  <c r="J1495" i="1"/>
  <c r="G863" i="1"/>
  <c r="G1282" i="1"/>
  <c r="G1538" i="1"/>
  <c r="J714" i="1"/>
  <c r="H955" i="1"/>
  <c r="G148" i="1"/>
  <c r="H772" i="1"/>
  <c r="G998" i="1"/>
  <c r="J1474" i="1"/>
  <c r="H1135" i="1"/>
  <c r="G1079" i="1"/>
  <c r="G1080" i="1"/>
  <c r="J922" i="1"/>
  <c r="G1608" i="1"/>
  <c r="J1096" i="1"/>
  <c r="J989" i="1"/>
  <c r="H1381" i="1"/>
  <c r="J327" i="1"/>
  <c r="J81" i="1"/>
  <c r="J819" i="1"/>
  <c r="G987" i="1"/>
  <c r="J1066" i="1"/>
  <c r="J1188" i="1"/>
  <c r="G100" i="1"/>
  <c r="J581" i="1"/>
  <c r="J1498" i="1"/>
  <c r="H645" i="1"/>
  <c r="G465" i="1"/>
  <c r="H1144" i="1"/>
  <c r="G1529" i="1"/>
  <c r="H1529" i="1"/>
  <c r="J576" i="1"/>
  <c r="H1299" i="1"/>
  <c r="H1407" i="1"/>
  <c r="G724" i="1"/>
  <c r="J1504" i="1"/>
  <c r="H666" i="1"/>
  <c r="H1142" i="1"/>
  <c r="G902" i="1"/>
  <c r="H828" i="1"/>
  <c r="J1379" i="1"/>
  <c r="H705" i="1"/>
  <c r="G1326" i="1"/>
  <c r="G1582" i="1"/>
  <c r="J1486" i="1"/>
  <c r="H1107" i="1"/>
  <c r="H1571" i="1"/>
  <c r="J1446" i="1"/>
  <c r="G706" i="1"/>
  <c r="J251" i="1"/>
  <c r="J1516" i="1"/>
  <c r="G118" i="1"/>
  <c r="H350" i="1"/>
  <c r="G794" i="1"/>
  <c r="G492" i="1"/>
  <c r="G889" i="1"/>
  <c r="H202" i="1"/>
  <c r="H1170" i="1"/>
  <c r="G391" i="1"/>
  <c r="G1067" i="1"/>
  <c r="H859" i="1"/>
  <c r="J35" i="1"/>
  <c r="G551" i="1"/>
  <c r="H1159" i="1"/>
  <c r="G708" i="1"/>
  <c r="H1566" i="1"/>
  <c r="J1254" i="1"/>
  <c r="J607" i="1"/>
  <c r="H1600" i="1"/>
  <c r="H67" i="1"/>
  <c r="G544" i="1"/>
  <c r="J1402" i="1"/>
  <c r="J355" i="1"/>
  <c r="G410" i="1"/>
  <c r="G1302" i="1"/>
  <c r="G1558" i="1"/>
  <c r="G990" i="1"/>
  <c r="G1005" i="1"/>
  <c r="J472" i="1"/>
  <c r="J493" i="1"/>
  <c r="G140" i="1"/>
  <c r="J296" i="1"/>
  <c r="G1340" i="1"/>
  <c r="H1183" i="1"/>
  <c r="G432" i="1"/>
  <c r="G1035" i="1"/>
  <c r="J110" i="1"/>
  <c r="J198" i="1"/>
  <c r="J826" i="1"/>
  <c r="J122" i="1"/>
  <c r="G662" i="1"/>
  <c r="H73" i="1"/>
  <c r="G882" i="1"/>
  <c r="G664" i="1"/>
  <c r="G1518" i="1"/>
  <c r="J1071" i="1"/>
  <c r="G1508" i="1"/>
  <c r="G1003" i="1"/>
  <c r="J622" i="1"/>
  <c r="J1431" i="1"/>
  <c r="G428" i="1"/>
  <c r="H909" i="1"/>
  <c r="G589" i="1"/>
  <c r="G1203" i="1"/>
  <c r="J549" i="1"/>
  <c r="H851" i="1"/>
  <c r="G1166" i="1"/>
  <c r="G1422" i="1"/>
  <c r="J645" i="1"/>
  <c r="H1165" i="1"/>
  <c r="J407" i="1"/>
  <c r="J378" i="1"/>
  <c r="G1062" i="1"/>
  <c r="J1229" i="1"/>
  <c r="J70" i="1"/>
  <c r="J1130" i="1"/>
  <c r="G1365" i="1"/>
  <c r="J1484" i="1"/>
  <c r="J1103" i="1"/>
  <c r="H1337" i="1"/>
  <c r="J1361" i="1"/>
  <c r="J1153" i="1"/>
  <c r="H424" i="1"/>
  <c r="G606" i="1"/>
  <c r="H882" i="1"/>
  <c r="G1018" i="1"/>
  <c r="H1301" i="1"/>
  <c r="J43" i="1"/>
  <c r="H1128" i="1"/>
  <c r="H1409" i="1"/>
  <c r="H1414" i="1"/>
  <c r="G1299" i="1"/>
  <c r="J670" i="1"/>
  <c r="G487" i="1"/>
  <c r="G772" i="1"/>
  <c r="H616" i="1"/>
  <c r="J162" i="1"/>
  <c r="G974" i="1"/>
  <c r="H1589" i="1"/>
  <c r="H1594" i="1"/>
  <c r="J1267" i="1"/>
  <c r="H1293" i="1"/>
  <c r="J1590" i="1"/>
  <c r="G1145" i="1"/>
  <c r="G1382" i="1"/>
  <c r="J511" i="1"/>
  <c r="J1194" i="1"/>
  <c r="J579" i="1"/>
  <c r="J445" i="1"/>
  <c r="J463" i="1"/>
  <c r="J1031" i="1"/>
  <c r="H157" i="1"/>
  <c r="J482" i="1"/>
  <c r="H427" i="1"/>
  <c r="G994" i="1"/>
  <c r="G453" i="1"/>
  <c r="H50" i="1"/>
  <c r="G1146" i="1"/>
  <c r="J1149" i="1"/>
  <c r="H44" i="1"/>
  <c r="H888" i="1"/>
  <c r="G963" i="1"/>
  <c r="H871" i="1"/>
  <c r="G421" i="1"/>
  <c r="H1574" i="1"/>
  <c r="G1143" i="1"/>
  <c r="G1153" i="1"/>
  <c r="J312" i="1"/>
  <c r="J1537" i="1"/>
  <c r="G710" i="1"/>
  <c r="H1453" i="1"/>
  <c r="H1458" i="1"/>
  <c r="J45" i="1"/>
  <c r="H1014" i="1"/>
  <c r="J521" i="1"/>
  <c r="J531" i="1"/>
  <c r="G1181" i="1"/>
  <c r="J1231" i="1"/>
  <c r="J1156" i="1"/>
  <c r="H102" i="1"/>
  <c r="G827" i="1"/>
  <c r="G958" i="1"/>
  <c r="G536" i="1"/>
  <c r="J350" i="1"/>
  <c r="H428" i="1"/>
  <c r="H1399" i="1"/>
  <c r="H38" i="1"/>
  <c r="J646" i="1"/>
  <c r="G107" i="1"/>
  <c r="J230" i="1"/>
  <c r="G883" i="1"/>
  <c r="H1411" i="1"/>
  <c r="J367" i="1"/>
  <c r="G1361" i="1"/>
  <c r="G416" i="1"/>
  <c r="J138" i="1"/>
  <c r="J974" i="1"/>
  <c r="H589" i="1"/>
  <c r="H1292" i="1"/>
  <c r="G966" i="1"/>
  <c r="J12" i="1"/>
  <c r="G783" i="1"/>
  <c r="H1429" i="1"/>
  <c r="H1434" i="1"/>
  <c r="J502" i="1"/>
  <c r="J614" i="1"/>
  <c r="J1189" i="1"/>
  <c r="H1002" i="1"/>
  <c r="G935" i="1"/>
  <c r="J1468" i="1"/>
  <c r="J573" i="1"/>
  <c r="J1238" i="1"/>
  <c r="G1380" i="1"/>
  <c r="G1565" i="1"/>
  <c r="J1371" i="1"/>
  <c r="G96" i="1"/>
  <c r="J1297" i="1"/>
  <c r="J594" i="1"/>
  <c r="H355" i="1"/>
  <c r="H641" i="1"/>
  <c r="G564" i="1"/>
  <c r="H1372" i="1"/>
  <c r="G350" i="1"/>
  <c r="J1089" i="1"/>
  <c r="H1605" i="1"/>
  <c r="G1532" i="1"/>
  <c r="H487" i="1"/>
  <c r="J1462" i="1"/>
  <c r="G890" i="1"/>
  <c r="H1280" i="1"/>
  <c r="G240" i="1"/>
  <c r="G1008" i="1"/>
  <c r="J1426" i="1"/>
  <c r="G838" i="1"/>
  <c r="G1038" i="1"/>
  <c r="G1255" i="1"/>
  <c r="J952" i="1"/>
  <c r="J962" i="1"/>
  <c r="G984" i="1"/>
  <c r="J1242" i="1"/>
  <c r="G991" i="1"/>
  <c r="J553" i="1"/>
  <c r="J1372" i="1"/>
  <c r="J1283" i="1"/>
  <c r="H1595" i="1"/>
  <c r="J860" i="1"/>
  <c r="J228" i="1"/>
  <c r="H222" i="1"/>
  <c r="J760" i="1"/>
  <c r="G299" i="1"/>
  <c r="H1209" i="1"/>
  <c r="H750" i="1"/>
  <c r="H407" i="1"/>
  <c r="J1257" i="1"/>
  <c r="G1031" i="1"/>
  <c r="H295" i="1"/>
  <c r="H1017" i="1"/>
  <c r="H1230" i="1"/>
  <c r="J742" i="1"/>
  <c r="H270" i="1"/>
  <c r="G372" i="1"/>
  <c r="G108" i="1"/>
  <c r="G1237" i="1"/>
  <c r="G1254" i="1"/>
  <c r="J1102" i="1"/>
  <c r="H1126" i="1"/>
  <c r="G1462" i="1"/>
  <c r="G1463" i="1"/>
  <c r="J1553" i="1"/>
  <c r="G1194" i="1"/>
  <c r="J1237" i="1"/>
  <c r="J104" i="1"/>
  <c r="H610" i="1"/>
  <c r="J74" i="1"/>
  <c r="J1460" i="1"/>
  <c r="G1609" i="1"/>
  <c r="J830" i="1"/>
  <c r="H560" i="1"/>
  <c r="J1575" i="1"/>
  <c r="H972" i="1"/>
  <c r="J1240" i="1"/>
  <c r="G349" i="1"/>
  <c r="G595" i="1"/>
  <c r="H833" i="1"/>
  <c r="H752" i="1"/>
  <c r="J753" i="1"/>
  <c r="G784" i="1"/>
  <c r="H1016" i="1"/>
  <c r="G848" i="1"/>
  <c r="G1606" i="1"/>
  <c r="J1022" i="1"/>
  <c r="G1236" i="1"/>
  <c r="G1443" i="1"/>
  <c r="G1179" i="1"/>
  <c r="H1304" i="1"/>
  <c r="J56" i="1"/>
  <c r="J1142" i="1"/>
  <c r="H574" i="1"/>
  <c r="H1318" i="1"/>
  <c r="H1327" i="1"/>
  <c r="G202" i="1"/>
  <c r="J599" i="1"/>
  <c r="J812" i="1"/>
  <c r="G1118" i="1"/>
  <c r="H623" i="1"/>
  <c r="J1416" i="1"/>
  <c r="H156" i="1"/>
  <c r="G831" i="1"/>
  <c r="H39" i="1"/>
  <c r="G778" i="1"/>
  <c r="H343" i="1"/>
  <c r="G276" i="1"/>
  <c r="J1399" i="1"/>
  <c r="H847" i="1"/>
  <c r="J1380" i="1"/>
  <c r="G1487" i="1"/>
  <c r="J1473" i="1"/>
  <c r="H767" i="1"/>
  <c r="G588" i="1"/>
  <c r="H850" i="1"/>
  <c r="H700" i="1"/>
  <c r="H1377" i="1"/>
  <c r="H1506" i="1"/>
  <c r="J94" i="1"/>
  <c r="H960" i="1"/>
  <c r="J1010" i="1"/>
  <c r="J1099" i="1"/>
  <c r="J208" i="1"/>
  <c r="H769" i="1"/>
  <c r="H1270" i="1"/>
  <c r="H1279" i="1"/>
  <c r="J1506" i="1"/>
  <c r="H637" i="1"/>
  <c r="J1491" i="1"/>
  <c r="J1132" i="1"/>
  <c r="G341" i="1"/>
  <c r="G1489" i="1"/>
  <c r="J802" i="1"/>
  <c r="J234" i="1"/>
  <c r="J936" i="1"/>
  <c r="J1056" i="1"/>
  <c r="J1278" i="1"/>
  <c r="G277" i="1"/>
  <c r="G1603" i="1"/>
  <c r="H323" i="1"/>
  <c r="G573" i="1"/>
  <c r="H408" i="1"/>
  <c r="H943" i="1"/>
  <c r="H1123" i="1"/>
  <c r="G1215" i="1"/>
  <c r="H21" i="1"/>
  <c r="H783" i="1"/>
  <c r="G1616" i="1"/>
  <c r="J199" i="1"/>
  <c r="H14" i="1"/>
  <c r="H1239" i="1"/>
  <c r="H482" i="1"/>
  <c r="G655" i="1"/>
  <c r="J781" i="1"/>
  <c r="G1060" i="1"/>
  <c r="H838" i="1"/>
  <c r="H998" i="1"/>
  <c r="H1007" i="1"/>
  <c r="J1183" i="1"/>
  <c r="H642" i="1"/>
  <c r="J960" i="1"/>
  <c r="J372" i="1"/>
  <c r="H529" i="1"/>
  <c r="J1477" i="1"/>
  <c r="J948" i="1"/>
  <c r="J846" i="1"/>
  <c r="H1018" i="1"/>
  <c r="H1417" i="1"/>
  <c r="J424" i="1"/>
  <c r="H839" i="1"/>
  <c r="J1078" i="1"/>
  <c r="H308" i="1"/>
  <c r="G885" i="1"/>
  <c r="G292" i="1"/>
  <c r="G1042" i="1"/>
  <c r="H1182" i="1"/>
  <c r="G1402" i="1"/>
  <c r="H563" i="1"/>
  <c r="H728" i="1"/>
  <c r="G975" i="1"/>
  <c r="J1419" i="1"/>
  <c r="H912" i="1"/>
  <c r="G530" i="1"/>
  <c r="G721" i="1"/>
  <c r="G1109" i="1"/>
  <c r="G1126" i="1"/>
  <c r="G1578" i="1"/>
  <c r="G649" i="1"/>
  <c r="H1333" i="1"/>
  <c r="G1335" i="1"/>
  <c r="J258" i="1"/>
  <c r="J1036" i="1"/>
  <c r="J722" i="1"/>
  <c r="J1052" i="1"/>
  <c r="H1077" i="1"/>
  <c r="J1489" i="1"/>
  <c r="J387" i="1"/>
  <c r="J1552" i="1"/>
  <c r="H896" i="1"/>
  <c r="J1175" i="1"/>
  <c r="J591" i="1"/>
  <c r="H701" i="1"/>
  <c r="J1365" i="1"/>
  <c r="H348" i="1"/>
  <c r="H473" i="1"/>
  <c r="H1573" i="1"/>
  <c r="G821" i="1"/>
  <c r="J148" i="1"/>
  <c r="H1534" i="1"/>
  <c r="H614" i="1"/>
  <c r="G1055" i="1"/>
  <c r="H1235" i="1"/>
  <c r="J1452" i="1"/>
  <c r="G1310" i="1"/>
  <c r="G1296" i="1"/>
  <c r="J158" i="1"/>
  <c r="G1426" i="1"/>
  <c r="H363" i="1"/>
  <c r="J155" i="1"/>
  <c r="G92" i="1"/>
  <c r="G1063" i="1"/>
  <c r="G1064" i="1"/>
  <c r="G603" i="1"/>
  <c r="J126" i="1"/>
  <c r="J16" i="1"/>
  <c r="J905" i="1"/>
  <c r="H57" i="1"/>
  <c r="J357" i="1"/>
  <c r="G397" i="1"/>
  <c r="H766" i="1"/>
  <c r="G486" i="1"/>
  <c r="G360" i="1"/>
  <c r="G1100" i="1"/>
  <c r="H1120" i="1"/>
  <c r="H147" i="1"/>
  <c r="H609" i="1"/>
  <c r="G481" i="1"/>
  <c r="H973" i="1"/>
  <c r="G59" i="1"/>
  <c r="G527" i="1"/>
  <c r="G342" i="1"/>
  <c r="H595" i="1"/>
  <c r="G756" i="1"/>
  <c r="H1382" i="1"/>
  <c r="H307" i="1"/>
  <c r="G507" i="1"/>
  <c r="G965" i="1"/>
  <c r="G1205" i="1"/>
  <c r="G1222" i="1"/>
  <c r="G1044" i="1"/>
  <c r="G774" i="1"/>
  <c r="G1015" i="1"/>
  <c r="G1016" i="1"/>
  <c r="J1200" i="1"/>
  <c r="G1046" i="1"/>
  <c r="J1467" i="1"/>
  <c r="J183" i="1"/>
  <c r="H807" i="1"/>
  <c r="J505" i="1"/>
  <c r="J1574" i="1"/>
  <c r="H1044" i="1"/>
  <c r="G648" i="1"/>
  <c r="J403" i="1"/>
  <c r="J779" i="1"/>
  <c r="J558" i="1"/>
  <c r="J723" i="1"/>
  <c r="G261" i="1"/>
  <c r="G442" i="1"/>
  <c r="G733" i="1"/>
  <c r="H1225" i="1"/>
  <c r="G1344" i="1"/>
  <c r="H1013" i="1"/>
  <c r="G751" i="1"/>
  <c r="G1546" i="1"/>
  <c r="H1540" i="1"/>
  <c r="G1472" i="1"/>
  <c r="G1586" i="1"/>
  <c r="G976" i="1"/>
  <c r="H1059" i="1"/>
  <c r="G646" i="1"/>
  <c r="G1549" i="1"/>
  <c r="J1389" i="1"/>
  <c r="G798" i="1"/>
  <c r="G1294" i="1"/>
  <c r="G1550" i="1"/>
  <c r="H999" i="1"/>
  <c r="G1614" i="1"/>
  <c r="J236" i="1"/>
  <c r="J1006" i="1"/>
  <c r="G872" i="1"/>
  <c r="G1573" i="1"/>
  <c r="G1444" i="1"/>
  <c r="J238" i="1"/>
  <c r="G1482" i="1"/>
  <c r="J691" i="1"/>
  <c r="J311" i="1"/>
  <c r="G1183" i="1"/>
  <c r="J9" i="1"/>
  <c r="H247" i="1"/>
  <c r="G826" i="1"/>
  <c r="G729" i="1"/>
  <c r="G1245" i="1"/>
  <c r="J1018" i="1"/>
  <c r="G1084" i="1"/>
  <c r="G550" i="1"/>
  <c r="H1273" i="1"/>
  <c r="H1537" i="1"/>
  <c r="G576" i="1"/>
  <c r="G908" i="1"/>
  <c r="H491" i="1"/>
  <c r="G634" i="1"/>
  <c r="H989" i="1"/>
  <c r="H1174" i="1"/>
  <c r="J480" i="1"/>
  <c r="H180" i="1"/>
  <c r="H1087" i="1"/>
  <c r="H797" i="1"/>
  <c r="G933" i="1"/>
  <c r="J619" i="1"/>
  <c r="J814" i="1"/>
  <c r="H1518" i="1"/>
  <c r="H1061" i="1"/>
  <c r="J430" i="1"/>
  <c r="J1447" i="1"/>
  <c r="J1038" i="1"/>
  <c r="G1142" i="1"/>
  <c r="J276" i="1"/>
  <c r="J675" i="1"/>
  <c r="G676" i="1"/>
  <c r="J52" i="1"/>
  <c r="G104" i="1"/>
  <c r="H1152" i="1"/>
  <c r="G599" i="1"/>
  <c r="G1391" i="1"/>
  <c r="J140" i="1"/>
  <c r="J518" i="1"/>
  <c r="G623" i="1"/>
  <c r="G1248" i="1"/>
  <c r="G69" i="1"/>
  <c r="J883" i="1"/>
  <c r="G1056" i="1"/>
  <c r="H1266" i="1"/>
  <c r="G417" i="1"/>
  <c r="G1170" i="1"/>
  <c r="J568" i="1"/>
  <c r="J805" i="1"/>
  <c r="H139" i="1"/>
  <c r="H1581" i="1"/>
  <c r="H1586" i="1"/>
  <c r="H1106" i="1"/>
  <c r="J733" i="1"/>
  <c r="J131" i="1"/>
  <c r="J1058" i="1"/>
  <c r="G1198" i="1"/>
  <c r="J1465" i="1"/>
  <c r="G622" i="1"/>
  <c r="G1315" i="1"/>
  <c r="J772" i="1"/>
  <c r="H1557" i="1"/>
  <c r="J123" i="1"/>
  <c r="J478" i="1"/>
  <c r="J1329" i="1"/>
  <c r="H1421" i="1"/>
  <c r="J969" i="1"/>
  <c r="H467" i="1"/>
  <c r="J1373" i="1"/>
  <c r="G128" i="1"/>
  <c r="J195" i="1"/>
  <c r="G390" i="1"/>
  <c r="J454" i="1"/>
  <c r="G1454" i="1"/>
  <c r="H1580" i="1"/>
  <c r="J799" i="1"/>
  <c r="J119" i="1"/>
  <c r="J206" i="1"/>
  <c r="J160" i="1"/>
  <c r="G753" i="1"/>
  <c r="J585" i="1"/>
  <c r="H159" i="1"/>
  <c r="G762" i="1"/>
  <c r="H171" i="1"/>
  <c r="H941" i="1"/>
  <c r="G1568" i="1"/>
  <c r="H796" i="1"/>
  <c r="G1262" i="1"/>
  <c r="G1058" i="1"/>
  <c r="G1295" i="1"/>
  <c r="J1016" i="1"/>
  <c r="H1257" i="1"/>
  <c r="G749" i="1"/>
  <c r="G922" i="1"/>
  <c r="H1277" i="1"/>
  <c r="H1541" i="1"/>
  <c r="J73" i="1"/>
  <c r="H1015" i="1"/>
  <c r="G964" i="1"/>
  <c r="J693" i="1"/>
  <c r="G923" i="1"/>
  <c r="J348" i="1"/>
  <c r="J600" i="1"/>
  <c r="J1335" i="1"/>
  <c r="G696" i="1"/>
  <c r="G930" i="1"/>
  <c r="J1505" i="1"/>
  <c r="J96" i="1"/>
  <c r="H1310" i="1"/>
  <c r="J275" i="1"/>
  <c r="J1549" i="1"/>
  <c r="H368" i="1"/>
  <c r="J1480" i="1"/>
  <c r="H462" i="1"/>
  <c r="G51" i="1"/>
  <c r="H617" i="1"/>
  <c r="H980" i="1"/>
  <c r="H1248" i="1"/>
  <c r="H1475" i="1"/>
  <c r="H1198" i="1"/>
  <c r="H1218" i="1"/>
  <c r="G198" i="1"/>
  <c r="J41" i="1"/>
  <c r="G927" i="1"/>
  <c r="G668" i="1"/>
  <c r="H1192" i="1"/>
  <c r="G636" i="1"/>
  <c r="J317" i="1"/>
  <c r="H1423" i="1"/>
  <c r="G1213" i="1"/>
  <c r="J204" i="1"/>
  <c r="J1299" i="1"/>
  <c r="G1157" i="1"/>
  <c r="J1073" i="1"/>
  <c r="J647" i="1"/>
  <c r="G501" i="1"/>
  <c r="J202" i="1"/>
  <c r="J1191" i="1"/>
  <c r="J72" i="1"/>
  <c r="G717" i="1"/>
  <c r="J907" i="1"/>
  <c r="J187" i="1"/>
  <c r="J1424" i="1"/>
  <c r="H776" i="1"/>
  <c r="J221" i="1"/>
  <c r="G494" i="1"/>
  <c r="H201" i="1"/>
  <c r="G747" i="1"/>
  <c r="H1610" i="1"/>
  <c r="G709" i="1"/>
  <c r="J456" i="1"/>
  <c r="H1262" i="1"/>
  <c r="H1403" i="1"/>
  <c r="H216" i="1"/>
  <c r="J1445" i="1"/>
  <c r="H707" i="1"/>
  <c r="H1010" i="1"/>
  <c r="H698" i="1"/>
  <c r="G1453" i="1"/>
  <c r="J981" i="1"/>
  <c r="H136" i="1"/>
  <c r="H997" i="1"/>
  <c r="J780" i="1"/>
  <c r="J795" i="1"/>
  <c r="J433" i="1"/>
  <c r="J1196" i="1"/>
  <c r="J416" i="1"/>
  <c r="G677" i="1"/>
  <c r="G1159" i="1"/>
  <c r="J771" i="1"/>
  <c r="J744" i="1"/>
  <c r="H753" i="1"/>
  <c r="J1215" i="1"/>
  <c r="J878" i="1"/>
  <c r="H1486" i="1"/>
  <c r="G260" i="1"/>
  <c r="J449" i="1"/>
  <c r="H1268" i="1"/>
  <c r="J1275" i="1"/>
  <c r="J711" i="1"/>
  <c r="J1239" i="1"/>
  <c r="J605" i="1"/>
  <c r="J39" i="1"/>
  <c r="G1086" i="1"/>
  <c r="J976" i="1"/>
  <c r="G16" i="1"/>
  <c r="J1558" i="1"/>
  <c r="J18" i="1"/>
  <c r="J1337" i="1"/>
  <c r="J1116" i="1"/>
  <c r="H1311" i="1"/>
  <c r="J1222" i="1"/>
  <c r="J748" i="1"/>
  <c r="G7" i="1"/>
  <c r="J1538" i="1"/>
  <c r="J708" i="1"/>
  <c r="J901" i="1"/>
  <c r="G1457" i="1"/>
  <c r="H631" i="1"/>
  <c r="G1605" i="1"/>
  <c r="H536" i="1"/>
  <c r="G476" i="1"/>
  <c r="H1003" i="1"/>
  <c r="H1133" i="1"/>
  <c r="J1541" i="1"/>
  <c r="H1335" i="1"/>
  <c r="G1133" i="1"/>
  <c r="J1593" i="1"/>
  <c r="J1113" i="1"/>
  <c r="H1139" i="1"/>
  <c r="H1025" i="1"/>
  <c r="J590" i="1"/>
  <c r="H1521" i="1"/>
  <c r="J1288" i="1"/>
  <c r="J1303" i="1"/>
  <c r="G1317" i="1"/>
  <c r="J869" i="1"/>
  <c r="J358" i="1"/>
  <c r="J497" i="1"/>
  <c r="J1401" i="1"/>
  <c r="H376" i="1"/>
  <c r="J975" i="1"/>
  <c r="H1613" i="1"/>
  <c r="J1429" i="1"/>
  <c r="J1034" i="1"/>
  <c r="J1507" i="1"/>
  <c r="H667" i="1"/>
  <c r="J550" i="1"/>
  <c r="G420" i="1"/>
  <c r="H1057" i="1"/>
  <c r="J375" i="1"/>
  <c r="H1259" i="1"/>
  <c r="J1413" i="1"/>
  <c r="J377" i="1"/>
  <c r="J1232" i="1"/>
  <c r="J745" i="1"/>
  <c r="J676" i="1"/>
  <c r="J1085" i="1"/>
  <c r="G484" i="1"/>
  <c r="J36" i="1"/>
  <c r="J1616" i="1"/>
  <c r="J671" i="1"/>
  <c r="J217" i="1"/>
  <c r="H1121" i="1"/>
  <c r="G1078" i="1"/>
  <c r="G1020" i="1"/>
  <c r="H1316" i="1"/>
  <c r="J1185" i="1"/>
  <c r="J1144" i="1"/>
  <c r="J683" i="1"/>
  <c r="J1316" i="1"/>
  <c r="G220" i="1"/>
  <c r="H1393" i="1"/>
  <c r="J342" i="1"/>
  <c r="J1271" i="1"/>
  <c r="J1423" i="1"/>
  <c r="H1156" i="1"/>
  <c r="J847" i="1"/>
  <c r="J368" i="1"/>
  <c r="G1290" i="1"/>
  <c r="G228" i="1"/>
  <c r="J451" i="1"/>
  <c r="J874" i="1"/>
  <c r="J641" i="1"/>
  <c r="G1251" i="1"/>
  <c r="J252" i="1"/>
  <c r="H258" i="1"/>
  <c r="J621" i="1"/>
  <c r="G801" i="1"/>
  <c r="J515" i="1"/>
  <c r="H1604" i="1"/>
  <c r="G621" i="1"/>
  <c r="J1179" i="1"/>
  <c r="J344" i="1"/>
  <c r="J115" i="1"/>
  <c r="J323" i="1"/>
  <c r="J1192" i="1"/>
  <c r="H1552" i="1"/>
  <c r="H1181" i="1"/>
  <c r="J245" i="1"/>
  <c r="J729" i="1"/>
  <c r="J543" i="1"/>
  <c r="J885" i="1"/>
  <c r="J897" i="1"/>
  <c r="H1412" i="1"/>
  <c r="H830" i="1"/>
  <c r="J1246" i="1"/>
  <c r="J1107" i="1"/>
  <c r="J1396" i="1"/>
  <c r="J935" i="1"/>
  <c r="J889" i="1"/>
  <c r="H1424" i="1"/>
  <c r="G1019" i="1"/>
  <c r="J1264" i="1"/>
  <c r="G1534" i="1"/>
  <c r="J669" i="1"/>
  <c r="J1434" i="1"/>
  <c r="J1324" i="1"/>
  <c r="H722" i="1"/>
  <c r="J442" i="1"/>
  <c r="J87" i="1"/>
  <c r="J659" i="1"/>
  <c r="J1061" i="1"/>
  <c r="J1557" i="1"/>
  <c r="G213" i="1"/>
  <c r="G1364" i="1"/>
  <c r="H1191" i="1"/>
  <c r="J1383" i="1"/>
  <c r="G1544" i="1"/>
  <c r="J767" i="1"/>
  <c r="J1139" i="1"/>
  <c r="J257" i="1"/>
  <c r="G1001" i="1"/>
  <c r="H166" i="1"/>
  <c r="H480" i="1"/>
  <c r="G1199" i="1"/>
  <c r="H1562" i="1"/>
  <c r="J1220" i="1"/>
  <c r="G701" i="1"/>
  <c r="H1321" i="1"/>
  <c r="H1426" i="1"/>
  <c r="J697" i="1"/>
  <c r="G382" i="1"/>
  <c r="H908" i="1"/>
  <c r="G94" i="1"/>
  <c r="J421" i="1"/>
  <c r="G363" i="1"/>
  <c r="G895" i="1"/>
  <c r="G1455" i="1"/>
  <c r="J538" i="1"/>
  <c r="J266" i="1"/>
  <c r="G877" i="1"/>
  <c r="G1477" i="1"/>
  <c r="J345" i="1"/>
  <c r="G1149" i="1"/>
  <c r="J564" i="1"/>
  <c r="G217" i="1"/>
  <c r="G579" i="1"/>
  <c r="G631" i="1"/>
  <c r="H559" i="1"/>
  <c r="G1525" i="1"/>
  <c r="G960" i="1"/>
  <c r="H1517" i="1"/>
  <c r="H1038" i="1"/>
  <c r="H1047" i="1"/>
  <c r="H1163" i="1"/>
  <c r="G1266" i="1"/>
  <c r="J470" i="1"/>
  <c r="G318" i="1"/>
  <c r="H1149" i="1"/>
  <c r="H1413" i="1"/>
  <c r="J530" i="1"/>
  <c r="H635" i="1"/>
  <c r="G720" i="1"/>
  <c r="H112" i="1"/>
  <c r="H1575" i="1"/>
  <c r="J1121" i="1"/>
  <c r="G352" i="1"/>
  <c r="J1559" i="1"/>
  <c r="G1387" i="1"/>
  <c r="J1340" i="1"/>
  <c r="J1027" i="1"/>
  <c r="G1484" i="1"/>
  <c r="J580" i="1"/>
  <c r="H1267" i="1"/>
  <c r="J648" i="1"/>
  <c r="G1277" i="1"/>
  <c r="G1392" i="1"/>
  <c r="H401" i="1"/>
  <c r="H683" i="1"/>
  <c r="H531" i="1"/>
  <c r="G1059" i="1"/>
  <c r="G52" i="1"/>
  <c r="H1440" i="1"/>
  <c r="G944" i="1"/>
  <c r="H1488" i="1"/>
  <c r="H1599" i="1"/>
  <c r="J1076" i="1"/>
  <c r="G619" i="1"/>
  <c r="G849" i="1"/>
  <c r="H676" i="1"/>
  <c r="H1202" i="1"/>
  <c r="H1495" i="1"/>
  <c r="H1084" i="1"/>
  <c r="G1102" i="1"/>
  <c r="G1358" i="1"/>
  <c r="J1512" i="1"/>
  <c r="J945" i="1"/>
  <c r="H1291" i="1"/>
  <c r="J1045" i="1"/>
  <c r="H1611" i="1"/>
  <c r="J1442" i="1"/>
  <c r="J93" i="1"/>
  <c r="J129" i="1"/>
  <c r="H1134" i="1"/>
  <c r="J1097" i="1"/>
  <c r="J737" i="1"/>
  <c r="G339" i="1"/>
  <c r="J1053" i="1"/>
  <c r="J1204" i="1"/>
  <c r="H985" i="1"/>
  <c r="G78" i="1"/>
  <c r="H984" i="1"/>
  <c r="H1418" i="1"/>
  <c r="G144" i="1"/>
  <c r="G1341" i="1"/>
  <c r="H1379" i="1"/>
  <c r="J1563" i="1"/>
  <c r="J381" i="1"/>
  <c r="J1605" i="1"/>
  <c r="H692" i="1"/>
  <c r="H585" i="1"/>
  <c r="H386" i="1"/>
  <c r="H1226" i="1"/>
  <c r="G1533" i="1"/>
  <c r="G120" i="1"/>
  <c r="G1134" i="1"/>
  <c r="G1390" i="1"/>
  <c r="J1094" i="1"/>
  <c r="G1449" i="1"/>
  <c r="J69" i="1"/>
  <c r="J297" i="1"/>
  <c r="H862" i="1"/>
  <c r="J27" i="1"/>
  <c r="J910" i="1"/>
  <c r="J738" i="1"/>
  <c r="G688" i="1"/>
  <c r="G1032" i="1"/>
  <c r="J324" i="1"/>
  <c r="G1339" i="1"/>
  <c r="J633" i="1"/>
  <c r="J1568" i="1"/>
  <c r="H1612" i="1"/>
  <c r="G1230" i="1"/>
  <c r="J944" i="1"/>
  <c r="G1323" i="1"/>
  <c r="J592" i="1"/>
  <c r="G651" i="1"/>
  <c r="J1252" i="1"/>
  <c r="J1437" i="1"/>
  <c r="G884" i="1"/>
  <c r="H1354" i="1"/>
  <c r="J426" i="1"/>
  <c r="J241" i="1"/>
  <c r="J685" i="1"/>
  <c r="J919" i="1"/>
  <c r="J827" i="1"/>
  <c r="J1377" i="1"/>
  <c r="H803" i="1"/>
  <c r="J1019" i="1"/>
  <c r="J1348" i="1"/>
  <c r="J951" i="1"/>
  <c r="J1119" i="1"/>
  <c r="G1140" i="1"/>
  <c r="J1248" i="1"/>
  <c r="H1214" i="1"/>
  <c r="H717" i="1"/>
  <c r="G1300" i="1"/>
  <c r="J354" i="1"/>
  <c r="J1162" i="1"/>
  <c r="H1536" i="1"/>
  <c r="J940" i="1"/>
  <c r="J1455" i="1"/>
  <c r="H593" i="1"/>
  <c r="J57" i="1"/>
  <c r="J168" i="1"/>
  <c r="J613" i="1"/>
  <c r="G1206" i="1"/>
  <c r="J1068" i="1"/>
  <c r="J256" i="1"/>
  <c r="G1214" i="1"/>
  <c r="G605" i="1"/>
  <c r="J489" i="1"/>
  <c r="J970" i="1"/>
  <c r="G1510" i="1"/>
  <c r="H785" i="1"/>
  <c r="J1331" i="1"/>
  <c r="J1482" i="1"/>
  <c r="H715" i="1"/>
  <c r="J292" i="1"/>
  <c r="J1014" i="1"/>
  <c r="J1515" i="1"/>
  <c r="H565" i="1"/>
  <c r="J1205" i="1"/>
  <c r="J983" i="1"/>
  <c r="H1480" i="1"/>
  <c r="H1616" i="1"/>
  <c r="J363" i="1"/>
  <c r="J668" i="1"/>
  <c r="H863" i="1"/>
  <c r="J1569" i="1"/>
  <c r="J499" i="1"/>
  <c r="J1428" i="1"/>
  <c r="H354" i="1"/>
  <c r="J1305" i="1"/>
  <c r="J700" i="1"/>
  <c r="J137" i="1"/>
  <c r="J636" i="1"/>
  <c r="J1093" i="1"/>
  <c r="H1556" i="1"/>
  <c r="H994" i="1"/>
  <c r="H751" i="1"/>
  <c r="J1508" i="1"/>
  <c r="J197" i="1"/>
  <c r="G1095" i="1"/>
  <c r="H1444" i="1"/>
  <c r="G722" i="1"/>
  <c r="H525" i="1"/>
  <c r="H1073" i="1"/>
  <c r="H979" i="1"/>
  <c r="J895" i="1"/>
  <c r="G1540" i="1"/>
  <c r="G1123" i="1"/>
  <c r="J1221" i="1"/>
  <c r="J429" i="1"/>
  <c r="G1594" i="1"/>
  <c r="G1155" i="1"/>
  <c r="J1510" i="1"/>
  <c r="H1147" i="1"/>
  <c r="J200" i="1"/>
  <c r="J395" i="1"/>
  <c r="J686" i="1"/>
  <c r="J777" i="1"/>
  <c r="J1587" i="1"/>
  <c r="H1039" i="1"/>
  <c r="J704" i="1"/>
  <c r="G295" i="1"/>
  <c r="J1451" i="1"/>
  <c r="J872" i="1"/>
  <c r="G698" i="1"/>
  <c r="G770" i="1"/>
  <c r="H765" i="1"/>
  <c r="H806" i="1"/>
  <c r="H1445" i="1"/>
  <c r="J1330" i="1"/>
  <c r="G568" i="1"/>
  <c r="J610" i="1"/>
  <c r="H1503" i="1"/>
  <c r="J533" i="1"/>
  <c r="J471" i="1"/>
  <c r="G1414" i="1"/>
  <c r="G1069" i="1"/>
  <c r="J1211" i="1"/>
  <c r="J1588" i="1"/>
  <c r="J1349" i="1"/>
  <c r="J150" i="1"/>
  <c r="J848" i="1"/>
  <c r="H1443" i="1"/>
  <c r="J967" i="1"/>
  <c r="H576" i="1"/>
  <c r="H898" i="1"/>
  <c r="J98" i="1"/>
  <c r="H1617" i="1"/>
  <c r="H1009" i="1"/>
  <c r="H242" i="1"/>
  <c r="J1485" i="1"/>
  <c r="G1412" i="1"/>
  <c r="J562" i="1"/>
  <c r="J51" i="1"/>
  <c r="H970" i="1"/>
  <c r="J964" i="1"/>
  <c r="H1513" i="1"/>
  <c r="H1568" i="1"/>
  <c r="H1249" i="1"/>
  <c r="H1101" i="1"/>
  <c r="J235" i="1"/>
  <c r="J651" i="1"/>
  <c r="G647" i="1"/>
  <c r="J157" i="1"/>
  <c r="H1237" i="1"/>
  <c r="H763" i="1"/>
  <c r="J689" i="1"/>
  <c r="H925" i="1"/>
  <c r="H1261" i="1"/>
  <c r="H1542" i="1"/>
  <c r="G641" i="1"/>
  <c r="G1041" i="1"/>
  <c r="G811" i="1"/>
  <c r="G868" i="1"/>
  <c r="G132" i="1"/>
  <c r="H1103" i="1"/>
  <c r="H584" i="1"/>
  <c r="G1571" i="1"/>
  <c r="G1107" i="1"/>
  <c r="J1592" i="1"/>
  <c r="H1269" i="1"/>
  <c r="G1436" i="1"/>
  <c r="G1514" i="1"/>
  <c r="J136" i="1"/>
  <c r="G1091" i="1"/>
  <c r="J861" i="1"/>
  <c r="G852" i="1"/>
  <c r="G182" i="1"/>
  <c r="G32" i="1"/>
  <c r="J1197" i="1"/>
  <c r="H754" i="1"/>
  <c r="G1581" i="1"/>
  <c r="G861" i="1"/>
  <c r="G1314" i="1"/>
  <c r="G1570" i="1"/>
  <c r="G1575" i="1"/>
  <c r="H1459" i="1"/>
  <c r="G795" i="1"/>
  <c r="H697" i="1"/>
  <c r="G1030" i="1"/>
  <c r="G1239" i="1"/>
  <c r="J277" i="1"/>
  <c r="H1229" i="1"/>
  <c r="H1519" i="1"/>
  <c r="J270" i="1"/>
  <c r="G1337" i="1"/>
  <c r="J1566" i="1"/>
  <c r="H764" i="1"/>
  <c r="G180" i="1"/>
  <c r="J1591" i="1"/>
  <c r="J1374" i="1"/>
  <c r="J519" i="1"/>
  <c r="H267" i="1"/>
  <c r="J282" i="1"/>
  <c r="J1025" i="1"/>
  <c r="G1405" i="1"/>
  <c r="H1113" i="1"/>
  <c r="J865" i="1"/>
  <c r="H1494" i="1"/>
  <c r="H775" i="1"/>
  <c r="G1128" i="1"/>
  <c r="G1579" i="1"/>
  <c r="H1124" i="1"/>
  <c r="J144" i="1"/>
  <c r="H1544" i="1"/>
  <c r="G1219" i="1"/>
  <c r="H451" i="1"/>
  <c r="J1520" i="1"/>
  <c r="H821" i="1"/>
  <c r="H1024" i="1"/>
  <c r="G1288" i="1"/>
  <c r="G1381" i="1"/>
  <c r="J412" i="1"/>
  <c r="G582" i="1"/>
  <c r="J681" i="1"/>
  <c r="J716" i="1"/>
  <c r="J1114" i="1"/>
  <c r="G1564" i="1"/>
  <c r="J253" i="1"/>
  <c r="J1615" i="1"/>
  <c r="J1472" i="1"/>
  <c r="J950" i="1"/>
  <c r="J1108" i="1"/>
  <c r="J567" i="1"/>
  <c r="G1260" i="1"/>
  <c r="J1082" i="1"/>
  <c r="J1327" i="1"/>
  <c r="H458" i="1"/>
  <c r="J1044" i="1"/>
  <c r="J626" i="1"/>
  <c r="G284" i="1"/>
  <c r="G926" i="1"/>
  <c r="G731" i="1"/>
  <c r="H1137" i="1"/>
  <c r="G1618" i="1"/>
  <c r="J916" i="1"/>
  <c r="G1228" i="1"/>
  <c r="G1404" i="1"/>
  <c r="H469" i="1"/>
  <c r="J274" i="1"/>
  <c r="G602" i="1"/>
  <c r="G1238" i="1"/>
  <c r="H1359" i="1"/>
  <c r="H636" i="1"/>
  <c r="J988" i="1"/>
  <c r="G12" i="1"/>
  <c r="J250" i="1"/>
  <c r="J1154" i="1"/>
  <c r="J1344" i="1"/>
  <c r="H808" i="1"/>
  <c r="J494" i="1"/>
  <c r="J1517" i="1"/>
  <c r="G1446" i="1"/>
  <c r="J728" i="1"/>
  <c r="J617" i="1"/>
  <c r="G1284" i="1"/>
  <c r="J5" i="1"/>
  <c r="J710" i="1"/>
  <c r="G1520" i="1"/>
  <c r="H338" i="1"/>
  <c r="J1143" i="1"/>
  <c r="H1175" i="1"/>
  <c r="H1004" i="1"/>
  <c r="H940" i="1"/>
  <c r="J1565" i="1"/>
  <c r="J1405" i="1"/>
  <c r="G221" i="1"/>
  <c r="J310" i="1"/>
  <c r="J1095" i="1"/>
  <c r="J271" i="1"/>
  <c r="J152" i="1"/>
  <c r="J1182" i="1"/>
  <c r="H1570" i="1"/>
  <c r="J459" i="1"/>
  <c r="J1294" i="1"/>
  <c r="G1093" i="1"/>
  <c r="G1322" i="1"/>
  <c r="J1266" i="1"/>
  <c r="H1298" i="1"/>
  <c r="H1177" i="1"/>
  <c r="J211" i="1"/>
  <c r="H672" i="1"/>
  <c r="J764" i="1"/>
  <c r="J1041" i="1"/>
  <c r="J1608" i="1"/>
  <c r="H1378" i="1"/>
  <c r="J946" i="1"/>
  <c r="J1048" i="1"/>
  <c r="H1551" i="1"/>
  <c r="J782" i="1"/>
  <c r="J174" i="1"/>
  <c r="J1404" i="1"/>
  <c r="J655" i="1"/>
  <c r="H322" i="1"/>
  <c r="J892" i="1"/>
  <c r="J405" i="1"/>
  <c r="G1355" i="1"/>
  <c r="H1547" i="1"/>
  <c r="J180" i="1"/>
  <c r="J1292" i="1"/>
  <c r="J370" i="1"/>
  <c r="J1564" i="1"/>
  <c r="H1371" i="1"/>
  <c r="G632" i="1"/>
  <c r="J513" i="1"/>
  <c r="J866" i="1"/>
  <c r="G1273" i="1"/>
  <c r="G1370" i="1"/>
  <c r="J736" i="1"/>
  <c r="H1483" i="1"/>
  <c r="J1039" i="1"/>
  <c r="G796" i="1"/>
  <c r="G840" i="1"/>
  <c r="G1099" i="1"/>
  <c r="J1523" i="1"/>
  <c r="J501" i="1"/>
  <c r="G1081" i="1"/>
  <c r="J615" i="1"/>
  <c r="J930" i="1"/>
  <c r="G945" i="1"/>
  <c r="J1190" i="1"/>
  <c r="J1346" i="1"/>
  <c r="J1562" i="1"/>
  <c r="J427" i="1"/>
  <c r="J61" i="1"/>
  <c r="G1432" i="1"/>
  <c r="J634" i="1"/>
  <c r="G1561" i="1"/>
  <c r="J894" i="1"/>
  <c r="H1398" i="1"/>
  <c r="J351" i="1"/>
  <c r="J778" i="1"/>
  <c r="J1135" i="1"/>
  <c r="J821" i="1"/>
  <c r="J554" i="1"/>
  <c r="J382" i="1"/>
  <c r="J574" i="1"/>
  <c r="H1473" i="1"/>
  <c r="J1362" i="1"/>
  <c r="G1536" i="1"/>
  <c r="G1325" i="1"/>
  <c r="J597" i="1"/>
  <c r="J1378" i="1"/>
  <c r="G1115" i="1"/>
  <c r="H996" i="1"/>
  <c r="J1105" i="1"/>
  <c r="J1328" i="1"/>
  <c r="J262" i="1"/>
  <c r="J139" i="1"/>
  <c r="J59" i="1"/>
  <c r="J133" i="1"/>
  <c r="H975" i="1"/>
  <c r="J1369" i="1"/>
  <c r="J1601" i="1"/>
  <c r="J260" i="1"/>
  <c r="J1180" i="1"/>
  <c r="J287" i="1"/>
  <c r="J1070" i="1"/>
  <c r="J301" i="1"/>
  <c r="G1488" i="1"/>
  <c r="J820" i="1"/>
  <c r="J1322" i="1"/>
  <c r="G700" i="1"/>
  <c r="J746" i="1"/>
  <c r="J908" i="1"/>
  <c r="J326" i="1"/>
  <c r="J64" i="1"/>
  <c r="H1578" i="1"/>
  <c r="J898" i="1"/>
  <c r="J971" i="1"/>
  <c r="J293" i="1"/>
  <c r="J1033" i="1"/>
  <c r="J1131" i="1"/>
  <c r="H1222" i="1"/>
  <c r="J362" i="1"/>
  <c r="G608" i="1"/>
  <c r="H1187" i="1"/>
  <c r="J1492" i="1"/>
  <c r="H1100" i="1"/>
  <c r="J496" i="1"/>
  <c r="H1442" i="1"/>
  <c r="G1479" i="1"/>
  <c r="J7" i="1"/>
  <c r="G559" i="1"/>
  <c r="H1397" i="1"/>
  <c r="G1420" i="1"/>
  <c r="G1354" i="1"/>
  <c r="H1197" i="1"/>
  <c r="J1234" i="1"/>
  <c r="G897" i="1"/>
  <c r="J1172" i="1"/>
  <c r="H11" i="1"/>
  <c r="G880" i="1"/>
  <c r="G1028" i="1"/>
  <c r="G103" i="1"/>
  <c r="H966" i="1"/>
  <c r="J856" i="1"/>
  <c r="G1478" i="1"/>
  <c r="G533" i="1"/>
  <c r="H269" i="1"/>
  <c r="H1505" i="1"/>
  <c r="J415" i="1"/>
  <c r="J193" i="1"/>
  <c r="G1336" i="1"/>
  <c r="J589" i="1"/>
  <c r="J97" i="1"/>
  <c r="G828" i="1"/>
  <c r="J785" i="1"/>
  <c r="H519" i="1"/>
  <c r="G896" i="1"/>
  <c r="J829" i="1"/>
  <c r="G690" i="1"/>
  <c r="G233" i="1"/>
  <c r="J1223" i="1"/>
  <c r="J1597" i="1"/>
  <c r="H758" i="1"/>
  <c r="J1444" i="1"/>
  <c r="J1345" i="1"/>
  <c r="J1098" i="1"/>
  <c r="G244" i="1"/>
  <c r="J145" i="1"/>
  <c r="H150" i="1"/>
  <c r="G336" i="1"/>
  <c r="H1564" i="1"/>
  <c r="H977" i="1"/>
  <c r="H496" i="1"/>
  <c r="J37" i="1"/>
  <c r="G758" i="1"/>
  <c r="H1441" i="1"/>
  <c r="H1446" i="1"/>
  <c r="J1008" i="1"/>
  <c r="H1380" i="1"/>
  <c r="G43" i="1"/>
  <c r="H1036" i="1"/>
  <c r="H744" i="1"/>
  <c r="J583" i="1"/>
  <c r="H933" i="1"/>
  <c r="H1365" i="1"/>
  <c r="H1370" i="1"/>
  <c r="H1275" i="1"/>
  <c r="G1267" i="1"/>
  <c r="J828" i="1"/>
  <c r="J1296" i="1"/>
  <c r="G613" i="1"/>
  <c r="J1004" i="1"/>
  <c r="J438" i="1"/>
  <c r="J163" i="1"/>
  <c r="G1388" i="1"/>
  <c r="J1375" i="1"/>
  <c r="G1342" i="1"/>
  <c r="J575" i="1"/>
  <c r="J949" i="1"/>
  <c r="H573" i="1"/>
  <c r="G741" i="1"/>
  <c r="H186" i="1"/>
  <c r="G1061" i="1"/>
  <c r="H696" i="1"/>
  <c r="J1490" i="1"/>
  <c r="G1304" i="1"/>
  <c r="H640" i="1"/>
  <c r="H1431" i="1"/>
  <c r="J309" i="1"/>
  <c r="G1223" i="1"/>
  <c r="G1103" i="1"/>
  <c r="G1029" i="1"/>
  <c r="H646" i="1"/>
  <c r="G768" i="1"/>
  <c r="J1469" i="1"/>
  <c r="H582" i="1"/>
  <c r="G620" i="1"/>
  <c r="G656" i="1"/>
  <c r="H1405" i="1"/>
  <c r="G1174" i="1"/>
  <c r="G1397" i="1"/>
  <c r="J527" i="1"/>
  <c r="H1196" i="1"/>
  <c r="J1432" i="1"/>
  <c r="J881" i="1"/>
  <c r="G972" i="1"/>
  <c r="G1209" i="1"/>
  <c r="J1187" i="1"/>
  <c r="J938" i="1"/>
  <c r="G514" i="1"/>
  <c r="J915" i="1"/>
  <c r="G296" i="1"/>
  <c r="H1032" i="1"/>
  <c r="G862" i="1"/>
  <c r="H836" i="1"/>
  <c r="G1612" i="1"/>
  <c r="G808" i="1"/>
  <c r="J75" i="1"/>
  <c r="J902" i="1"/>
  <c r="G1445" i="1"/>
  <c r="J965" i="1"/>
  <c r="H33" i="1"/>
  <c r="G1506" i="1"/>
  <c r="H1493" i="1"/>
  <c r="H902" i="1"/>
  <c r="J269" i="1"/>
  <c r="H1231" i="1"/>
  <c r="G48" i="1"/>
  <c r="G876" i="1"/>
  <c r="G912" i="1"/>
  <c r="J328" i="1"/>
  <c r="J468" i="1"/>
  <c r="J336" i="1"/>
  <c r="J849" i="1"/>
  <c r="H987" i="1"/>
  <c r="J91" i="1"/>
  <c r="J1243" i="1"/>
  <c r="J190" i="1"/>
  <c r="J957" i="1"/>
  <c r="J1021" i="1"/>
  <c r="J1062" i="1"/>
  <c r="H1228" i="1"/>
  <c r="J844" i="1"/>
  <c r="H442" i="1"/>
  <c r="J853" i="1"/>
  <c r="H944" i="1"/>
  <c r="J1017" i="1"/>
  <c r="J103" i="1"/>
  <c r="H1105" i="1"/>
  <c r="J1146" i="1"/>
  <c r="J118" i="1"/>
  <c r="J1120" i="1"/>
  <c r="G1329" i="1"/>
  <c r="J1355" i="1"/>
  <c r="J1461" i="1"/>
  <c r="G970" i="1"/>
  <c r="J855" i="1"/>
  <c r="H856" i="1"/>
  <c r="J475" i="1"/>
  <c r="H1051" i="1"/>
  <c r="J1159" i="1"/>
  <c r="J469" i="1"/>
  <c r="J29" i="1"/>
  <c r="J732" i="1"/>
  <c r="H1355" i="1"/>
  <c r="J555" i="1"/>
  <c r="J1420" i="1"/>
  <c r="G819" i="1"/>
  <c r="J1035" i="1"/>
  <c r="J19" i="1"/>
  <c r="G1125" i="1"/>
  <c r="J288" i="1"/>
  <c r="J984" i="1"/>
  <c r="J329" i="1"/>
  <c r="J677" i="1"/>
  <c r="G1111" i="1"/>
  <c r="J1463" i="1"/>
  <c r="J1388" i="1"/>
  <c r="J608" i="1"/>
  <c r="J1364" i="1"/>
  <c r="J755" i="1"/>
  <c r="J1539" i="1"/>
  <c r="J156" i="1"/>
  <c r="J896" i="1"/>
  <c r="G1374" i="1"/>
  <c r="G480" i="1"/>
  <c r="H1055" i="1"/>
  <c r="J1077" i="1"/>
  <c r="J1618" i="1"/>
  <c r="G1011" i="1"/>
  <c r="J1015" i="1"/>
  <c r="J1410" i="1"/>
  <c r="J664" i="1"/>
  <c r="H801" i="1"/>
  <c r="H1046" i="1"/>
  <c r="J1449" i="1"/>
  <c r="J639" i="1"/>
  <c r="J956" i="1"/>
  <c r="J462" i="1"/>
  <c r="J1202" i="1"/>
  <c r="G592" i="1"/>
  <c r="G359" i="1"/>
  <c r="G1433" i="1"/>
  <c r="J1394" i="1"/>
  <c r="J1281" i="1"/>
  <c r="J448" i="1"/>
  <c r="J291" i="1"/>
  <c r="J890" i="1"/>
  <c r="J1170" i="1"/>
  <c r="J1548" i="1"/>
  <c r="J182" i="1"/>
  <c r="J532" i="1"/>
  <c r="J1320" i="1"/>
  <c r="J1406" i="1"/>
  <c r="J107" i="1"/>
  <c r="G971" i="1"/>
  <c r="J509" i="1"/>
  <c r="H1060" i="1"/>
  <c r="H1406" i="1"/>
  <c r="J452" i="1"/>
  <c r="J212" i="1"/>
  <c r="J1302" i="1"/>
  <c r="G1469" i="1"/>
  <c r="J432" i="1"/>
  <c r="J1165" i="1"/>
  <c r="J352" i="1"/>
  <c r="G1428" i="1"/>
  <c r="J435" i="1"/>
  <c r="J54" i="1"/>
  <c r="H1367" i="1"/>
  <c r="H1487" i="1"/>
  <c r="J1458" i="1"/>
  <c r="J702" i="1"/>
  <c r="G1351" i="1"/>
  <c r="J1502" i="1"/>
  <c r="J1488" i="1"/>
  <c r="J85" i="1"/>
  <c r="J1415" i="1"/>
  <c r="J173" i="1"/>
  <c r="G1557" i="1"/>
  <c r="H1172" i="1"/>
  <c r="H1559" i="1"/>
  <c r="J457" i="1"/>
  <c r="G1051" i="1"/>
  <c r="J142" i="1"/>
  <c r="H923" i="1"/>
  <c r="J1101" i="1"/>
  <c r="J918" i="1"/>
  <c r="J1152" i="1"/>
  <c r="G1589" i="1"/>
  <c r="J1589" i="1"/>
  <c r="G1535" i="1"/>
  <c r="H879" i="1"/>
  <c r="J374" i="1"/>
  <c r="J694" i="1"/>
  <c r="J888" i="1"/>
  <c r="J680" i="1"/>
  <c r="G207" i="1"/>
  <c r="J886" i="1"/>
  <c r="J394" i="1"/>
  <c r="H1049" i="1"/>
  <c r="J302" i="1"/>
  <c r="J1536" i="1"/>
  <c r="G1407" i="1"/>
  <c r="J76" i="1"/>
  <c r="J776" i="1"/>
  <c r="H1402" i="1"/>
  <c r="G462" i="1"/>
  <c r="J1091" i="1"/>
  <c r="J1333" i="1"/>
  <c r="J1178" i="1"/>
  <c r="G524" i="1"/>
  <c r="J933" i="1"/>
  <c r="J876" i="1"/>
  <c r="J1599" i="1"/>
  <c r="J216" i="1"/>
  <c r="J993" i="1"/>
  <c r="J875" i="1"/>
  <c r="J1585" i="1"/>
  <c r="H16" i="1"/>
  <c r="H917" i="1"/>
  <c r="H860" i="1"/>
  <c r="J516" i="1"/>
  <c r="G1048" i="1"/>
  <c r="J942" i="1"/>
  <c r="G1240" i="1"/>
  <c r="H1076" i="1"/>
  <c r="J790" i="1"/>
  <c r="H1520" i="1"/>
  <c r="H1219" i="1"/>
  <c r="G584" i="1"/>
  <c r="H1528" i="1"/>
  <c r="J1024" i="1"/>
  <c r="G1602" i="1"/>
  <c r="H1432" i="1"/>
  <c r="J797" i="1"/>
  <c r="G1493" i="1"/>
  <c r="G1089" i="1"/>
  <c r="J1583" i="1"/>
  <c r="J161" i="1"/>
  <c r="G1083" i="1"/>
  <c r="J1407" i="1"/>
  <c r="J1370" i="1"/>
  <c r="G979" i="1"/>
  <c r="G348" i="1"/>
  <c r="G546" i="1"/>
  <c r="H1265" i="1"/>
  <c r="G1049" i="1"/>
  <c r="J999" i="1"/>
  <c r="H643" i="1"/>
  <c r="H1294" i="1"/>
  <c r="H1303" i="1"/>
  <c r="J284" i="1"/>
  <c r="J461" i="1"/>
  <c r="H827" i="1"/>
  <c r="G1269" i="1"/>
  <c r="G1286" i="1"/>
  <c r="J1117" i="1"/>
  <c r="H513" i="1"/>
  <c r="G1283" i="1"/>
  <c r="G1408" i="1"/>
  <c r="J492" i="1"/>
  <c r="H1037" i="1"/>
  <c r="G1377" i="1"/>
  <c r="J638" i="1"/>
  <c r="G1175" i="1"/>
  <c r="J709" i="1"/>
  <c r="H1416" i="1"/>
  <c r="J1567" i="1"/>
  <c r="J384" i="1"/>
  <c r="J609" i="1"/>
  <c r="J483" i="1"/>
  <c r="G384" i="1"/>
  <c r="J261" i="1"/>
  <c r="H283" i="1"/>
  <c r="G829" i="1"/>
  <c r="H219" i="1"/>
  <c r="G1281" i="1"/>
  <c r="H743" i="1"/>
  <c r="H1030" i="1"/>
  <c r="H176" i="1"/>
  <c r="G1311" i="1"/>
  <c r="H1364" i="1"/>
  <c r="G995" i="1"/>
  <c r="G338" i="1"/>
  <c r="H528" i="1"/>
  <c r="G601" i="1"/>
  <c r="H1601" i="1"/>
  <c r="G1369" i="1"/>
  <c r="J332" i="1"/>
  <c r="G591" i="1"/>
  <c r="J186" i="1"/>
  <c r="J1090" i="1"/>
  <c r="J278" i="1"/>
  <c r="J980" i="1"/>
  <c r="J90" i="1"/>
  <c r="J1604" i="1"/>
  <c r="H605" i="1"/>
  <c r="J1450" i="1"/>
  <c r="J422" i="1"/>
  <c r="H1538" i="1"/>
  <c r="J534" i="1"/>
  <c r="J437" i="1"/>
  <c r="J1321" i="1"/>
  <c r="G1053" i="1"/>
  <c r="J631" i="1"/>
  <c r="H522" i="1"/>
  <c r="G666" i="1"/>
  <c r="H730" i="1"/>
  <c r="G980" i="1"/>
  <c r="G1132" i="1"/>
  <c r="G1530" i="1"/>
  <c r="H506" i="1"/>
  <c r="G1450" i="1"/>
  <c r="H1460" i="1"/>
  <c r="H1388" i="1"/>
  <c r="G254" i="1"/>
  <c r="H784" i="1"/>
  <c r="G1494" i="1"/>
  <c r="H1584" i="1"/>
  <c r="H1307" i="1"/>
  <c r="J1282" i="1"/>
  <c r="G324" i="1"/>
  <c r="J762" i="1"/>
  <c r="J1368" i="1"/>
  <c r="G844" i="1"/>
  <c r="J1530" i="1"/>
  <c r="J666" i="1"/>
  <c r="J1531" i="1"/>
  <c r="H547" i="1"/>
  <c r="J1313" i="1"/>
  <c r="G1101" i="1"/>
  <c r="G1429" i="1"/>
  <c r="G1139" i="1"/>
  <c r="J364" i="1"/>
  <c r="J1571" i="1"/>
  <c r="H706" i="1"/>
  <c r="J408" i="1"/>
  <c r="H1387" i="1"/>
  <c r="H1099" i="1"/>
  <c r="J1532" i="1"/>
  <c r="G1539" i="1"/>
  <c r="J987" i="1"/>
  <c r="G1371" i="1"/>
  <c r="J824" i="1"/>
  <c r="J816" i="1"/>
  <c r="J1479" i="1"/>
  <c r="G881" i="1"/>
  <c r="J146" i="1"/>
  <c r="J1554" i="1"/>
  <c r="G236" i="1"/>
  <c r="G1276" i="1"/>
  <c r="J1540" i="1"/>
  <c r="J517" i="1"/>
  <c r="J624" i="1"/>
  <c r="G1043" i="1"/>
  <c r="H1284" i="1"/>
  <c r="J588" i="1"/>
  <c r="J1166" i="1"/>
  <c r="J338" i="1"/>
  <c r="G736" i="1"/>
  <c r="J26" i="1"/>
  <c r="G196" i="1"/>
  <c r="J325" i="1"/>
  <c r="G1045" i="1"/>
  <c r="J267" i="1"/>
  <c r="G967" i="1"/>
  <c r="G1110" i="1"/>
  <c r="J225" i="1"/>
  <c r="J105" i="1"/>
  <c r="G20" i="1"/>
  <c r="J1155" i="1"/>
  <c r="J335" i="1"/>
  <c r="H1210" i="1"/>
  <c r="J899" i="1"/>
  <c r="J850" i="1"/>
  <c r="J688" i="1"/>
  <c r="J1509" i="1"/>
  <c r="H188" i="1"/>
  <c r="J315" i="1"/>
  <c r="J1339" i="1"/>
  <c r="H866" i="1"/>
  <c r="J439" i="1"/>
  <c r="H1069" i="1"/>
  <c r="G1180" i="1"/>
  <c r="J176" i="1"/>
  <c r="J1054" i="1"/>
  <c r="H1243" i="1"/>
  <c r="G1212" i="1"/>
  <c r="J14" i="1"/>
  <c r="G1137" i="1"/>
  <c r="J67" i="1"/>
  <c r="J254" i="1"/>
  <c r="G581" i="1"/>
  <c r="H1419" i="1"/>
  <c r="J618" i="1"/>
  <c r="G534" i="1"/>
  <c r="J1311" i="1"/>
  <c r="J548" i="1"/>
  <c r="J1315" i="1"/>
  <c r="J1109" i="1"/>
  <c r="J1186" i="1"/>
  <c r="H961" i="1"/>
  <c r="J1422" i="1"/>
  <c r="H431" i="1"/>
  <c r="J556" i="1"/>
  <c r="H1162" i="1"/>
  <c r="H1469" i="1"/>
  <c r="J1241" i="1"/>
  <c r="J1020" i="1"/>
  <c r="J285" i="1"/>
  <c r="J49" i="1"/>
  <c r="G1502" i="1"/>
  <c r="G806" i="1"/>
  <c r="J1547" i="1"/>
  <c r="J1409" i="1"/>
  <c r="G981" i="1"/>
  <c r="J1145" i="1"/>
  <c r="H552" i="1"/>
  <c r="J294" i="1"/>
  <c r="J487" i="1"/>
  <c r="G624" i="1"/>
  <c r="J927" i="1"/>
  <c r="H1153" i="1"/>
  <c r="J185" i="1"/>
  <c r="J955" i="1"/>
  <c r="G495" i="1"/>
  <c r="J1244" i="1"/>
  <c r="J837" i="1"/>
  <c r="J715" i="1"/>
  <c r="J937" i="1"/>
  <c r="H1078" i="1"/>
  <c r="J1233" i="1"/>
  <c r="J1544" i="1"/>
  <c r="J1129" i="1"/>
  <c r="H1194" i="1"/>
  <c r="J800" i="1"/>
  <c r="J1519" i="1"/>
  <c r="G53" i="1"/>
  <c r="G1163" i="1"/>
  <c r="H959" i="1"/>
  <c r="J628" i="1"/>
  <c r="H1066" i="1"/>
  <c r="H1369" i="1"/>
  <c r="J1032" i="1"/>
  <c r="J1295" i="1"/>
  <c r="H1250" i="1"/>
  <c r="G689" i="1"/>
  <c r="J114" i="1"/>
  <c r="J1124" i="1"/>
  <c r="J982" i="1"/>
  <c r="J1572" i="1"/>
  <c r="H1295" i="1"/>
  <c r="J50" i="1"/>
  <c r="G1401" i="1"/>
  <c r="H848" i="1"/>
  <c r="J1126" i="1"/>
  <c r="J1617" i="1"/>
  <c r="J360" i="1"/>
  <c r="J877" i="1"/>
  <c r="H1342" i="1"/>
  <c r="G1560" i="1"/>
  <c r="J386" i="1"/>
  <c r="H768" i="1"/>
  <c r="J484" i="1"/>
  <c r="G235" i="1"/>
  <c r="G560" i="1"/>
  <c r="G1014" i="1"/>
  <c r="J1459" i="1"/>
  <c r="H732" i="1"/>
  <c r="J1579" i="1"/>
  <c r="G1229" i="1"/>
  <c r="J966" i="1"/>
  <c r="J1347" i="1"/>
  <c r="H55" i="1"/>
  <c r="H611" i="1"/>
  <c r="J1611" i="1"/>
  <c r="H1499" i="1"/>
  <c r="J55" i="1"/>
  <c r="H737" i="1"/>
  <c r="J248" i="1"/>
  <c r="J341" i="1"/>
  <c r="G799" i="1"/>
  <c r="H550" i="1"/>
  <c r="G812" i="1"/>
  <c r="J1147" i="1"/>
  <c r="G936" i="1"/>
  <c r="G1234" i="1"/>
  <c r="G523" i="1"/>
  <c r="H406" i="1"/>
  <c r="J603" i="1"/>
  <c r="G1275" i="1"/>
  <c r="J512" i="1"/>
  <c r="J1169" i="1"/>
  <c r="G1338" i="1"/>
  <c r="H1251" i="1"/>
  <c r="J545" i="1"/>
  <c r="H596" i="1"/>
  <c r="H670" i="1"/>
  <c r="G932" i="1"/>
  <c r="J571" i="1"/>
  <c r="H840" i="1"/>
  <c r="J479" i="1"/>
  <c r="G21" i="1"/>
  <c r="G1039" i="1"/>
  <c r="G1040" i="1"/>
  <c r="J189" i="1"/>
  <c r="J239" i="1"/>
  <c r="H1216" i="1"/>
  <c r="G1141" i="1"/>
  <c r="G1158" i="1"/>
  <c r="J692" i="1"/>
  <c r="G518" i="1"/>
  <c r="H684" i="1"/>
  <c r="H688" i="1"/>
  <c r="J539" i="1"/>
  <c r="G1177" i="1"/>
  <c r="J1343" i="1"/>
  <c r="G640" i="1"/>
  <c r="G928" i="1"/>
  <c r="J320" i="1"/>
  <c r="J1028" i="1"/>
  <c r="J68" i="1"/>
  <c r="J246" i="1"/>
  <c r="J833" i="1"/>
  <c r="J699" i="1"/>
  <c r="J303" i="1"/>
  <c r="J1595" i="1"/>
  <c r="H149" i="1"/>
  <c r="G62" i="1"/>
  <c r="G427" i="1"/>
  <c r="G440" i="1"/>
  <c r="J1440" i="1"/>
  <c r="H1223" i="1"/>
  <c r="G268" i="1"/>
  <c r="G1383" i="1"/>
  <c r="G1373" i="1"/>
  <c r="J1598" i="1"/>
  <c r="H1065" i="1"/>
  <c r="G604" i="1"/>
  <c r="G1473" i="1"/>
  <c r="H89" i="1"/>
  <c r="J120" i="1"/>
  <c r="J1065" i="1"/>
  <c r="H606" i="1"/>
  <c r="H1357" i="1"/>
  <c r="H1362" i="1"/>
  <c r="G694" i="1"/>
  <c r="J1228" i="1"/>
  <c r="J572" i="1"/>
  <c r="H1484" i="1"/>
  <c r="H693" i="1"/>
  <c r="J1151" i="1"/>
  <c r="H1615" i="1"/>
  <c r="J536" i="1"/>
  <c r="H1195" i="1"/>
  <c r="J447" i="1"/>
  <c r="J817" i="1"/>
  <c r="H1068" i="1"/>
  <c r="J154" i="1"/>
  <c r="H194" i="1"/>
  <c r="G529" i="1"/>
  <c r="H422" i="1"/>
  <c r="H144" i="1"/>
  <c r="J1439" i="1"/>
  <c r="H986" i="1"/>
  <c r="G870" i="1"/>
  <c r="J1354" i="1"/>
  <c r="H572" i="1"/>
  <c r="J1351" i="1"/>
  <c r="G1293" i="1"/>
  <c r="G1004" i="1"/>
  <c r="J13" i="1"/>
  <c r="H738" i="1"/>
  <c r="J184" i="1"/>
  <c r="J682" i="1"/>
  <c r="H894" i="1"/>
  <c r="H1389" i="1"/>
  <c r="H1394" i="1"/>
  <c r="G245" i="1"/>
  <c r="J443" i="1"/>
  <c r="J769" i="1"/>
  <c r="G1316" i="1"/>
  <c r="H1189" i="1"/>
  <c r="J1385" i="1"/>
  <c r="J393" i="1"/>
  <c r="J121" i="1"/>
  <c r="G968" i="1"/>
  <c r="G1176" i="1"/>
  <c r="J1049" i="1"/>
  <c r="H1514" i="1"/>
  <c r="J730" i="1"/>
  <c r="G1242" i="1"/>
  <c r="G673" i="1"/>
  <c r="H647" i="1"/>
  <c r="J356" i="1"/>
  <c r="H1130" i="1"/>
  <c r="G1002" i="1"/>
  <c r="J232" i="1"/>
  <c r="J92" i="1"/>
  <c r="H489" i="1"/>
  <c r="J1258" i="1"/>
  <c r="J1390" i="1"/>
  <c r="J644" i="1"/>
  <c r="J20" i="1"/>
  <c r="J994" i="1"/>
  <c r="J1578" i="1"/>
  <c r="J929" i="1"/>
  <c r="J32" i="1"/>
  <c r="G1224" i="1"/>
  <c r="J1319" i="1"/>
  <c r="J314" i="1"/>
  <c r="H1203" i="1"/>
  <c r="J476" i="1"/>
  <c r="J1546" i="1"/>
  <c r="H162" i="1"/>
  <c r="H524" i="1"/>
  <c r="H1485" i="1"/>
  <c r="J220" i="1"/>
  <c r="J1291" i="1"/>
  <c r="J466" i="1"/>
  <c r="H1054" i="1"/>
  <c r="J1273" i="1"/>
  <c r="J787" i="1"/>
  <c r="H844" i="1"/>
  <c r="G1585" i="1"/>
  <c r="J1198" i="1"/>
  <c r="G1419" i="1"/>
  <c r="J1213" i="1"/>
  <c r="J900" i="1"/>
  <c r="J535" i="1"/>
  <c r="J46" i="1"/>
  <c r="G1017" i="1"/>
  <c r="J1269" i="1"/>
  <c r="J1163" i="1"/>
  <c r="J972" i="1"/>
  <c r="J1353" i="1"/>
  <c r="H935" i="1"/>
  <c r="J1448" i="1"/>
  <c r="J931" i="1"/>
  <c r="J83" i="1"/>
  <c r="H196" i="1"/>
  <c r="J565" i="1"/>
  <c r="G227" i="1"/>
  <c r="H1404" i="1"/>
  <c r="J101" i="1"/>
  <c r="J1235" i="1"/>
  <c r="H1282" i="1"/>
  <c r="J995" i="1"/>
  <c r="J1576" i="1"/>
  <c r="J391" i="1"/>
  <c r="G1204" i="1"/>
  <c r="J1596" i="1"/>
  <c r="J834" i="1"/>
  <c r="H1154" i="1"/>
  <c r="H256" i="1"/>
  <c r="J1454" i="1"/>
  <c r="H1415" i="1"/>
  <c r="J48" i="1"/>
  <c r="J1360" i="1"/>
  <c r="J679" i="1"/>
  <c r="J170" i="1"/>
  <c r="J1300" i="1"/>
  <c r="H1607" i="1"/>
  <c r="J1203" i="1"/>
  <c r="J458" i="1"/>
  <c r="J843" i="1"/>
  <c r="G1090" i="1"/>
  <c r="J649" i="1"/>
  <c r="H1119" i="1"/>
  <c r="J1607" i="1"/>
  <c r="H1593" i="1"/>
  <c r="G856" i="1"/>
  <c r="J818" i="1"/>
  <c r="J1400" i="1"/>
  <c r="H632" i="1"/>
  <c r="J237" i="1"/>
  <c r="J192" i="1"/>
  <c r="J117" i="1"/>
  <c r="J1551" i="1"/>
  <c r="G1259" i="1"/>
  <c r="J1003" i="1"/>
  <c r="J132" i="1"/>
  <c r="H770" i="1"/>
  <c r="J304" i="1"/>
  <c r="G356" i="1"/>
  <c r="G320" i="1"/>
  <c r="G1012" i="1"/>
  <c r="J569" i="1"/>
  <c r="J1435" i="1"/>
  <c r="J1606" i="1"/>
  <c r="H1410" i="1"/>
  <c r="H85" i="1"/>
  <c r="G1394" i="1"/>
  <c r="G765" i="1"/>
  <c r="J455" i="1"/>
  <c r="J752" i="1"/>
  <c r="H568" i="1"/>
  <c r="J985" i="1"/>
  <c r="G1483" i="1"/>
  <c r="J1150" i="1"/>
  <c r="J233" i="1"/>
  <c r="H1141" i="1"/>
  <c r="J627" i="1"/>
  <c r="J1253" i="1"/>
  <c r="J419" i="1"/>
  <c r="J1534" i="1"/>
  <c r="H815" i="1"/>
  <c r="J210" i="1"/>
  <c r="J1123" i="1"/>
  <c r="H704" i="1"/>
  <c r="J991" i="1"/>
  <c r="J1195" i="1"/>
  <c r="H990" i="1"/>
  <c r="G1227" i="1"/>
  <c r="G1285" i="1"/>
  <c r="J1104" i="1"/>
  <c r="H1524" i="1"/>
  <c r="G1131" i="1"/>
  <c r="H119" i="1"/>
  <c r="J661" i="1"/>
  <c r="G1480" i="1"/>
  <c r="G913" i="1"/>
  <c r="J1083" i="1"/>
  <c r="H716" i="1"/>
  <c r="G1406" i="1"/>
  <c r="G1261" i="1"/>
  <c r="J754" i="1"/>
  <c r="G224" i="1"/>
  <c r="H1041" i="1"/>
  <c r="G1187" i="1"/>
  <c r="G1246" i="1"/>
  <c r="H1012" i="1"/>
  <c r="J635" i="1"/>
  <c r="J1115" i="1"/>
  <c r="J1074" i="1"/>
  <c r="H948" i="1"/>
  <c r="J300" i="1"/>
  <c r="G1154" i="1"/>
  <c r="J794" i="1"/>
  <c r="H1145" i="1"/>
  <c r="H1034" i="1"/>
  <c r="H1474" i="1"/>
  <c r="J660" i="1"/>
  <c r="J1382" i="1"/>
  <c r="J719" i="1"/>
  <c r="H1138" i="1"/>
  <c r="J1298" i="1"/>
  <c r="J1245" i="1"/>
  <c r="G746" i="1"/>
  <c r="J1012" i="1"/>
  <c r="G169" i="1"/>
  <c r="G996" i="1"/>
  <c r="G14" i="1"/>
  <c r="G201" i="1"/>
  <c r="H1150" i="1"/>
  <c r="G959" i="1"/>
  <c r="H230" i="1"/>
  <c r="H1305" i="1"/>
  <c r="H1569" i="1"/>
  <c r="J584" i="1"/>
  <c r="H187" i="1"/>
  <c r="G759" i="1"/>
  <c r="G478" i="1"/>
  <c r="H1021" i="1"/>
  <c r="H1238" i="1"/>
  <c r="G1604" i="1"/>
  <c r="H518" i="1"/>
  <c r="H1396" i="1"/>
  <c r="J109" i="1"/>
  <c r="G1022" i="1"/>
  <c r="G973" i="1"/>
  <c r="J1550" i="1"/>
  <c r="J768" i="1"/>
  <c r="G578" i="1"/>
  <c r="J650" i="1"/>
  <c r="J346" i="1"/>
  <c r="J871" i="1"/>
  <c r="H1491" i="1"/>
  <c r="J544" i="1"/>
  <c r="H1315" i="1"/>
  <c r="J135" i="1"/>
  <c r="J1577" i="1"/>
  <c r="H447" i="1"/>
  <c r="J414" i="1"/>
  <c r="H1328" i="1"/>
  <c r="G815" i="1"/>
  <c r="J347" i="1"/>
  <c r="G1569" i="1"/>
  <c r="G304" i="1"/>
  <c r="H1550" i="1"/>
  <c r="H864" i="1"/>
  <c r="J1158" i="1"/>
  <c r="G1074" i="1"/>
  <c r="G1347" i="1"/>
  <c r="J734" i="1"/>
  <c r="H1471" i="1"/>
  <c r="H1603" i="1"/>
  <c r="J1493" i="1"/>
  <c r="H1309" i="1"/>
  <c r="J698" i="1"/>
  <c r="J1602" i="1"/>
  <c r="G612" i="1"/>
  <c r="J924" i="1"/>
  <c r="H1592" i="1"/>
  <c r="J474" i="1"/>
  <c r="H904" i="1"/>
  <c r="J808" i="1"/>
  <c r="J108" i="1"/>
  <c r="J17" i="1"/>
  <c r="H1435" i="1"/>
  <c r="J1247" i="1"/>
  <c r="J914" i="1"/>
  <c r="H1090" i="1"/>
  <c r="J1157" i="1"/>
  <c r="H378" i="1"/>
  <c r="H1478" i="1"/>
  <c r="G779" i="1"/>
  <c r="G1208" i="1"/>
  <c r="J24" i="1"/>
  <c r="G1613" i="1"/>
  <c r="H870" i="1"/>
  <c r="H816" i="1"/>
  <c r="G1092" i="1"/>
  <c r="G1247" i="1"/>
  <c r="G1542" i="1"/>
  <c r="G1379" i="1"/>
  <c r="G1592" i="1"/>
  <c r="H1463" i="1"/>
  <c r="J389" i="1"/>
  <c r="J371" i="1"/>
  <c r="G1094" i="1"/>
  <c r="J268" i="1"/>
  <c r="J1363" i="1"/>
  <c r="G825" i="1"/>
  <c r="J1251" i="1"/>
  <c r="G512" i="1"/>
  <c r="J44" i="1"/>
  <c r="G1265" i="1"/>
  <c r="J116" i="1"/>
  <c r="J684" i="1"/>
  <c r="J385" i="1"/>
  <c r="G1066" i="1"/>
  <c r="J643" i="1"/>
  <c r="J1306" i="1"/>
  <c r="G941" i="1"/>
  <c r="H1339" i="1"/>
  <c r="H1401" i="1"/>
  <c r="G1173" i="1"/>
  <c r="J1521" i="1"/>
  <c r="J1443" i="1"/>
  <c r="H963" i="1"/>
  <c r="H1609" i="1"/>
  <c r="J1352" i="1"/>
  <c r="J611" i="1"/>
  <c r="H551" i="1"/>
  <c r="J503" i="1"/>
  <c r="J873" i="1"/>
  <c r="J164" i="1"/>
  <c r="J852" i="1"/>
  <c r="J306" i="1"/>
  <c r="J60" i="1"/>
  <c r="H1576" i="1"/>
  <c r="J188" i="1"/>
  <c r="H991" i="1"/>
  <c r="G569" i="1"/>
  <c r="J1086" i="1"/>
  <c r="J789" i="1"/>
  <c r="J825" i="1"/>
  <c r="H861" i="1"/>
  <c r="H629" i="1"/>
  <c r="J196" i="1"/>
  <c r="G1156" i="1"/>
  <c r="J1427" i="1"/>
  <c r="J977" i="1"/>
  <c r="G101" i="1"/>
  <c r="J947" i="1"/>
  <c r="J1501" i="1"/>
  <c r="J23" i="1"/>
  <c r="G645" i="1"/>
  <c r="J1433" i="1"/>
  <c r="J242" i="1"/>
  <c r="J307" i="1"/>
  <c r="J1318" i="1"/>
  <c r="H1205" i="1"/>
  <c r="G1545" i="1"/>
  <c r="J1029" i="1"/>
  <c r="J1287" i="1"/>
  <c r="G256" i="1"/>
  <c r="J1279" i="1"/>
  <c r="J1255" i="1"/>
  <c r="G1389" i="1"/>
  <c r="J318" i="1"/>
  <c r="G1052" i="1"/>
  <c r="J1543" i="1"/>
  <c r="J810" i="1"/>
  <c r="H183" i="1"/>
  <c r="J1323" i="1"/>
  <c r="G1398" i="1"/>
  <c r="J1350" i="1"/>
  <c r="G977" i="1"/>
  <c r="G942" i="1"/>
  <c r="J1072" i="1"/>
  <c r="J1128" i="1"/>
  <c r="H1482" i="1"/>
  <c r="G1073" i="1"/>
  <c r="J33" i="1"/>
  <c r="H1468" i="1"/>
  <c r="J1013" i="1"/>
  <c r="J784" i="1"/>
  <c r="H1140" i="1"/>
  <c r="J541" i="1"/>
  <c r="J100" i="1"/>
  <c r="H1246" i="1"/>
  <c r="J954" i="1"/>
  <c r="J1260" i="1"/>
  <c r="J1464" i="1"/>
  <c r="J215" i="1"/>
  <c r="G1119" i="1"/>
  <c r="H1260" i="1"/>
  <c r="G1305" i="1"/>
  <c r="H241" i="1"/>
  <c r="G1346" i="1"/>
  <c r="G1425" i="1"/>
  <c r="J1314" i="1"/>
  <c r="J731" i="1"/>
  <c r="J996" i="1"/>
  <c r="J498" i="1"/>
  <c r="J1527" i="1"/>
  <c r="J1060" i="1"/>
  <c r="G543" i="1"/>
  <c r="H1373" i="1"/>
  <c r="H712" i="1"/>
  <c r="J1304" i="1"/>
  <c r="J822" i="1"/>
  <c r="G1065" i="1"/>
  <c r="H1348" i="1"/>
  <c r="G1195" i="1"/>
  <c r="H75" i="1"/>
  <c r="J529" i="1"/>
  <c r="J58" i="1"/>
  <c r="J1249" i="1"/>
  <c r="J928" i="1"/>
  <c r="H1553" i="1"/>
  <c r="J522" i="1"/>
  <c r="J750" i="1"/>
  <c r="J1456" i="1"/>
  <c r="J1500" i="1"/>
  <c r="J127" i="1"/>
  <c r="J807" i="1"/>
  <c r="G748" i="1"/>
  <c r="G1241" i="1"/>
  <c r="H788" i="1"/>
  <c r="J95" i="1"/>
  <c r="J953" i="1"/>
  <c r="J547" i="1"/>
  <c r="G4" i="1"/>
  <c r="J1259" i="1"/>
  <c r="J1224" i="1"/>
  <c r="J373" i="1"/>
  <c r="J1268" i="1"/>
  <c r="J1084" i="1"/>
  <c r="H1325" i="1"/>
  <c r="J31" i="1"/>
  <c r="J1037" i="1"/>
  <c r="J1581" i="1"/>
  <c r="J1376" i="1"/>
  <c r="H456" i="1"/>
  <c r="H218" i="1"/>
  <c r="J726" i="1"/>
  <c r="J1411" i="1"/>
  <c r="J832" i="1"/>
  <c r="G510" i="1"/>
  <c r="J690" i="1"/>
  <c r="G686" i="1"/>
  <c r="H1523" i="1"/>
  <c r="J934" i="1"/>
  <c r="G396" i="1"/>
  <c r="J259" i="1"/>
  <c r="H625" i="1"/>
  <c r="J508" i="1"/>
  <c r="J992" i="1"/>
  <c r="J546" i="1"/>
  <c r="H192" i="1"/>
  <c r="H213" i="1"/>
  <c r="G438" i="1"/>
  <c r="J796" i="1"/>
  <c r="G362" i="1"/>
  <c r="J453" i="1"/>
  <c r="G679" i="1"/>
  <c r="H1340" i="1"/>
  <c r="G419" i="1"/>
  <c r="G1410" i="1"/>
  <c r="H603" i="1"/>
  <c r="J763" i="1"/>
  <c r="H357" i="1"/>
  <c r="G1505" i="1"/>
  <c r="H865" i="1"/>
  <c r="J1208" i="1"/>
  <c r="H588" i="1"/>
  <c r="G1226" i="1"/>
  <c r="H1428" i="1"/>
  <c r="J1209" i="1"/>
  <c r="G1189" i="1"/>
  <c r="H1082" i="1"/>
  <c r="G15" i="1"/>
  <c r="H663" i="1"/>
  <c r="G171" i="1"/>
  <c r="H804" i="1"/>
  <c r="H1543" i="1"/>
  <c r="G1543" i="1"/>
  <c r="H1522" i="1"/>
  <c r="G1186" i="1"/>
  <c r="G1442" i="1"/>
  <c r="J857" i="1"/>
  <c r="G1249" i="1"/>
  <c r="J893" i="1"/>
  <c r="H533" i="1"/>
  <c r="G712" i="1"/>
  <c r="H982" i="1"/>
  <c r="H1567" i="1"/>
  <c r="G905" i="1"/>
  <c r="G1366" i="1"/>
  <c r="G1367" i="1"/>
  <c r="G18" i="1"/>
  <c r="J552" i="1"/>
  <c r="J739" i="1"/>
  <c r="J1325" i="1"/>
  <c r="G1309" i="1"/>
  <c r="H1042" i="1"/>
  <c r="J1513" i="1"/>
  <c r="J1111" i="1"/>
  <c r="H680" i="1"/>
  <c r="G1360" i="1"/>
  <c r="H1385" i="1"/>
  <c r="G866" i="1"/>
  <c r="J1184" i="1"/>
  <c r="H1308" i="1"/>
  <c r="H211" i="1"/>
  <c r="H1264" i="1"/>
  <c r="G644" i="1"/>
  <c r="J1466" i="1"/>
  <c r="H1258" i="1"/>
  <c r="G308" i="1"/>
  <c r="H1290" i="1"/>
  <c r="G1324" i="1"/>
  <c r="J523" i="1"/>
  <c r="H1326" i="1"/>
  <c r="G764" i="1"/>
  <c r="H165" i="1"/>
  <c r="H1006" i="1"/>
  <c r="J632" i="1"/>
  <c r="J577" i="1"/>
  <c r="H395" i="1"/>
  <c r="H620" i="1"/>
  <c r="H624" i="1"/>
  <c r="G1600" i="1"/>
  <c r="J629" i="1"/>
  <c r="J1481" i="1"/>
  <c r="J1136" i="1"/>
  <c r="G1424" i="1"/>
  <c r="J167" i="1"/>
  <c r="J1392" i="1"/>
  <c r="J213" i="1"/>
  <c r="J766" i="1"/>
  <c r="H1472" i="1"/>
  <c r="J473" i="1"/>
  <c r="G60" i="1"/>
  <c r="J510" i="1"/>
  <c r="H777" i="1"/>
  <c r="J943" i="1"/>
  <c r="G154" i="1"/>
  <c r="H546" i="1"/>
  <c r="G766" i="1"/>
  <c r="G1531" i="1"/>
  <c r="G879" i="1"/>
  <c r="J1051" i="1"/>
  <c r="H1227" i="1"/>
  <c r="J1227" i="1"/>
  <c r="G875" i="1"/>
  <c r="J446" i="1"/>
  <c r="H439" i="1"/>
  <c r="H1425" i="1"/>
  <c r="J696" i="1"/>
  <c r="J226" i="1"/>
  <c r="G769" i="1"/>
  <c r="H876" i="1"/>
  <c r="H880" i="1"/>
  <c r="H952" i="1"/>
  <c r="G528" i="1"/>
  <c r="H1533" i="1"/>
  <c r="J1395" i="1"/>
  <c r="G683" i="1"/>
  <c r="J721" i="1"/>
  <c r="J1381" i="1"/>
  <c r="J272" i="1"/>
  <c r="J520" i="1"/>
  <c r="J78" i="1"/>
  <c r="J959" i="1"/>
  <c r="H1157" i="1"/>
  <c r="G1292" i="1"/>
  <c r="J864" i="1"/>
  <c r="G1190" i="1"/>
  <c r="G1440" i="1"/>
  <c r="H514" i="1"/>
  <c r="J968" i="1"/>
  <c r="G1098" i="1"/>
  <c r="J1496" i="1"/>
  <c r="J15" i="1"/>
  <c r="G983" i="1"/>
  <c r="J488" i="1"/>
  <c r="J1002" i="1"/>
  <c r="J1207" i="1"/>
  <c r="J1285" i="1"/>
  <c r="J89" i="1"/>
  <c r="J339" i="1"/>
  <c r="J10" i="1"/>
  <c r="J240" i="1"/>
  <c r="H1450" i="1"/>
  <c r="H936" i="1"/>
  <c r="J128" i="1"/>
  <c r="J1499" i="1"/>
  <c r="J65" i="1"/>
  <c r="J587" i="1"/>
  <c r="H113" i="1"/>
  <c r="H553" i="1"/>
  <c r="J765" i="1"/>
  <c r="J1386" i="1"/>
  <c r="J1262" i="1"/>
  <c r="G891" i="1"/>
  <c r="J1171" i="1"/>
  <c r="G85" i="1"/>
  <c r="J243" i="1"/>
  <c r="H1125" i="1"/>
  <c r="J334" i="1"/>
  <c r="G1500" i="1"/>
  <c r="J612" i="1"/>
  <c r="J396" i="1"/>
  <c r="J1528" i="1"/>
  <c r="J1317" i="1"/>
  <c r="J147" i="1"/>
  <c r="G1574" i="1"/>
  <c r="J28" i="1"/>
  <c r="H911" i="1"/>
  <c r="J172" i="1"/>
  <c r="J1263" i="1"/>
  <c r="J1408" i="1"/>
  <c r="J851" i="1"/>
  <c r="J672" i="1"/>
  <c r="G1572" i="1"/>
  <c r="G871" i="1"/>
  <c r="G1138" i="1"/>
  <c r="G1399" i="1"/>
  <c r="J1177" i="1"/>
  <c r="J80" i="1"/>
  <c r="H703" i="1"/>
  <c r="J1387" i="1"/>
  <c r="H1127" i="1"/>
  <c r="J1397" i="1"/>
  <c r="G743" i="1"/>
  <c r="H760" i="1"/>
  <c r="J1214" i="1"/>
  <c r="J1529" i="1"/>
  <c r="G1332" i="1"/>
  <c r="J464" i="1"/>
  <c r="H881" i="1"/>
  <c r="G1447" i="1"/>
  <c r="H1360" i="1"/>
  <c r="J1206" i="1"/>
  <c r="H669" i="1"/>
  <c r="J219" i="1"/>
  <c r="H660" i="1"/>
  <c r="J986" i="1"/>
  <c r="G610" i="1"/>
  <c r="J735" i="1"/>
  <c r="H436" i="1"/>
  <c r="J658" i="1"/>
  <c r="H1211" i="1"/>
  <c r="J34" i="1"/>
  <c r="J500" i="1"/>
  <c r="H978" i="1"/>
  <c r="J713" i="1"/>
  <c r="J1356" i="1"/>
  <c r="J178" i="1"/>
  <c r="G616" i="1"/>
  <c r="H1390" i="1"/>
  <c r="J836" i="1"/>
  <c r="J1503" i="1"/>
  <c r="J859" i="1"/>
  <c r="G1085" i="1"/>
  <c r="J71" i="1"/>
  <c r="G1243" i="1"/>
  <c r="G1552" i="1"/>
  <c r="J1201" i="1"/>
  <c r="J1438" i="1"/>
  <c r="H1532" i="1"/>
  <c r="H674" i="1"/>
  <c r="G1368" i="1"/>
  <c r="J1280" i="1"/>
  <c r="G375" i="1"/>
  <c r="G1501" i="1"/>
  <c r="G1521" i="1"/>
  <c r="H66" i="1"/>
  <c r="J870" i="1"/>
  <c r="H1109" i="1"/>
  <c r="J1417" i="1"/>
  <c r="J63" i="1"/>
  <c r="J1079" i="1"/>
  <c r="J1106" i="1"/>
  <c r="H1252" i="1"/>
  <c r="J1167" i="1"/>
  <c r="J1125" i="1"/>
  <c r="G728" i="1"/>
  <c r="H1461" i="1"/>
  <c r="J444" i="1"/>
  <c r="J1137" i="1"/>
  <c r="J756" i="1"/>
  <c r="J1308" i="1"/>
  <c r="H1512" i="1"/>
  <c r="G988" i="1"/>
  <c r="G1497" i="1"/>
  <c r="H949" i="1"/>
  <c r="H329" i="1"/>
  <c r="H1164" i="1"/>
  <c r="H1563" i="1"/>
  <c r="G1278" i="1"/>
  <c r="H736" i="1"/>
  <c r="H995" i="1"/>
  <c r="G1225" i="1"/>
  <c r="H543" i="1"/>
  <c r="H1383" i="1"/>
  <c r="J863" i="1"/>
  <c r="J113" i="1"/>
  <c r="G1235" i="1"/>
  <c r="J194" i="1"/>
  <c r="J1112" i="1"/>
  <c r="J465" i="1"/>
  <c r="J1453" i="1"/>
  <c r="G1117" i="1"/>
  <c r="J923" i="1"/>
  <c r="J1612" i="1"/>
  <c r="J667" i="1"/>
  <c r="J1005" i="1"/>
  <c r="J1030" i="1"/>
  <c r="G1327" i="1"/>
  <c r="J598" i="1"/>
  <c r="G1162" i="1"/>
  <c r="J906" i="1"/>
  <c r="J249" i="1"/>
  <c r="J143" i="1"/>
  <c r="G1172" i="1"/>
  <c r="J1092" i="1"/>
  <c r="J1584" i="1"/>
  <c r="G1150" i="1"/>
  <c r="J1087" i="1"/>
  <c r="G469" i="1"/>
  <c r="J191" i="1"/>
  <c r="J1312" i="1"/>
  <c r="J724" i="1"/>
  <c r="H98" i="1"/>
  <c r="J663" i="1"/>
  <c r="J321" i="1"/>
  <c r="G102" i="1"/>
  <c r="J1219" i="1"/>
  <c r="J319" i="1"/>
  <c r="H1075" i="1"/>
  <c r="H668" i="1"/>
  <c r="J1293" i="1"/>
  <c r="J657" i="1"/>
  <c r="G1334" i="1"/>
  <c r="H1545" i="1"/>
  <c r="J1367" i="1"/>
  <c r="J1164" i="1"/>
  <c r="J616" i="1"/>
  <c r="H711" i="1"/>
  <c r="J1290" i="1"/>
  <c r="H1598" i="1"/>
  <c r="G88" i="1"/>
  <c r="H1091" i="1"/>
  <c r="G734" i="1"/>
  <c r="H1067" i="1"/>
  <c r="J858" i="1"/>
  <c r="J1009" i="1"/>
  <c r="J1286" i="1"/>
  <c r="J361" i="1"/>
  <c r="J920" i="1"/>
  <c r="J884" i="1"/>
  <c r="J1366" i="1"/>
  <c r="J441" i="1"/>
  <c r="J1332" i="1"/>
  <c r="J504" i="1"/>
  <c r="H1358" i="1"/>
  <c r="H945" i="1"/>
  <c r="H1548" i="1"/>
  <c r="J811" i="1"/>
  <c r="G448" i="1"/>
  <c r="J434" i="1"/>
  <c r="J1218" i="1"/>
  <c r="J1525" i="1"/>
  <c r="H1026" i="1"/>
  <c r="G520" i="1"/>
  <c r="J1176" i="1"/>
  <c r="J418" i="1"/>
  <c r="H1376" i="1"/>
  <c r="J524" i="1"/>
  <c r="H1535" i="1"/>
  <c r="J1542" i="1"/>
  <c r="J921" i="1"/>
  <c r="J486" i="1"/>
  <c r="J6" i="1"/>
  <c r="J749" i="1"/>
  <c r="J1042" i="1"/>
  <c r="J566" i="1"/>
  <c r="H1028" i="1"/>
  <c r="H512" i="1"/>
  <c r="G312" i="1"/>
  <c r="J1603" i="1"/>
  <c r="G1452" i="1"/>
  <c r="J1609" i="1"/>
  <c r="J417" i="1"/>
  <c r="G68" i="1"/>
  <c r="G1120" i="1"/>
  <c r="G452" i="1"/>
  <c r="G732" i="1"/>
  <c r="G1439" i="1"/>
  <c r="J399" i="1"/>
  <c r="J998" i="1"/>
  <c r="J1088" i="1"/>
  <c r="J674" i="1"/>
  <c r="J201" i="1"/>
  <c r="H1131" i="1"/>
  <c r="G1297" i="1"/>
  <c r="J1358" i="1"/>
  <c r="J491" i="1"/>
  <c r="G1349" i="1"/>
  <c r="J1614" i="1"/>
  <c r="J99" i="1"/>
  <c r="J1338" i="1"/>
  <c r="H1158" i="1"/>
  <c r="H421" i="1"/>
  <c r="G1196" i="1"/>
  <c r="J758" i="1"/>
  <c r="J804" i="1"/>
  <c r="J21" i="1"/>
  <c r="G556" i="1"/>
  <c r="J42" i="1"/>
  <c r="J1059" i="1"/>
  <c r="J903" i="1"/>
  <c r="J1522" i="1"/>
  <c r="J1265" i="1"/>
  <c r="J604" i="1"/>
  <c r="J880" i="1"/>
  <c r="J997" i="1"/>
  <c r="J1561" i="1"/>
  <c r="J514" i="1"/>
  <c r="J299" i="1"/>
  <c r="G1413" i="1"/>
  <c r="J330" i="1"/>
  <c r="J809" i="1"/>
  <c r="J911" i="1"/>
  <c r="J1441" i="1"/>
  <c r="H578" i="1"/>
  <c r="H981" i="1"/>
  <c r="J526" i="1"/>
  <c r="J273" i="1"/>
  <c r="J1555" i="1"/>
  <c r="J313" i="1"/>
  <c r="H1353" i="1"/>
  <c r="J1000" i="1"/>
  <c r="J1118" i="1"/>
  <c r="G904" i="1"/>
  <c r="J840" i="1"/>
  <c r="J365" i="1"/>
  <c r="H1583" i="1"/>
  <c r="J1342" i="1"/>
  <c r="J678" i="1"/>
  <c r="J1276" i="1"/>
  <c r="H675" i="1"/>
  <c r="H1281" i="1"/>
  <c r="H812" i="1"/>
  <c r="J595" i="1"/>
  <c r="G1496" i="1"/>
  <c r="J481" i="1"/>
  <c r="J656" i="1"/>
  <c r="J1483" i="1"/>
  <c r="G1598" i="1"/>
  <c r="J1226" i="1"/>
  <c r="H1560" i="1"/>
  <c r="J1256" i="1"/>
  <c r="H655" i="1"/>
  <c r="J231" i="1"/>
  <c r="J507" i="1"/>
  <c r="J602" i="1"/>
  <c r="H913" i="1"/>
  <c r="J410" i="1"/>
  <c r="J171" i="1"/>
  <c r="G790" i="1"/>
  <c r="J1580" i="1"/>
  <c r="J537" i="1"/>
  <c r="G1599" i="1"/>
  <c r="J939" i="1"/>
  <c r="G1588" i="1"/>
  <c r="J770" i="1"/>
  <c r="G1372" i="1"/>
  <c r="J761" i="1"/>
  <c r="J380" i="1"/>
  <c r="J263" i="1"/>
  <c r="J665" i="1"/>
  <c r="G1441" i="1"/>
  <c r="G1615" i="1"/>
  <c r="G1197" i="1"/>
  <c r="J1418" i="1"/>
  <c r="J1173" i="1"/>
  <c r="J477" i="1"/>
  <c r="J839" i="1"/>
  <c r="H1344" i="1"/>
  <c r="J1524" i="1"/>
  <c r="J838" i="1"/>
  <c r="H1345" i="1"/>
  <c r="H1221" i="1"/>
  <c r="J40" i="1"/>
  <c r="G1567" i="1"/>
  <c r="J720" i="1"/>
  <c r="G684" i="1"/>
  <c r="J1199" i="1"/>
  <c r="J369" i="1"/>
  <c r="G900" i="1"/>
  <c r="J406" i="1"/>
  <c r="J409" i="1"/>
  <c r="H993" i="1"/>
  <c r="G1409" i="1"/>
  <c r="G1312" i="1"/>
  <c r="J1181" i="1"/>
  <c r="J1134" i="1"/>
  <c r="H4" i="1"/>
  <c r="J868" i="1"/>
  <c r="J124" i="1"/>
  <c r="J917" i="1"/>
  <c r="J1613" i="1"/>
  <c r="H592" i="1"/>
  <c r="J1080" i="1"/>
  <c r="J601" i="1"/>
  <c r="J867" i="1"/>
  <c r="G1112" i="1"/>
  <c r="J662" i="1"/>
  <c r="J88" i="1"/>
  <c r="J1217" i="1"/>
  <c r="J490" i="1"/>
  <c r="J792" i="1"/>
  <c r="J793" i="1"/>
  <c r="H799" i="1"/>
  <c r="J1570" i="1"/>
  <c r="J640" i="1"/>
  <c r="H520" i="1"/>
  <c r="J979" i="1"/>
  <c r="J290" i="1"/>
  <c r="J1414" i="1"/>
  <c r="J551" i="1"/>
  <c r="G703" i="1"/>
  <c r="H1350" i="1"/>
  <c r="H1476" i="1"/>
  <c r="J209" i="1"/>
  <c r="J823" i="1"/>
  <c r="J1309" i="1"/>
  <c r="J1026" i="1"/>
  <c r="J740" i="1"/>
  <c r="H604" i="1"/>
  <c r="H1422" i="1"/>
  <c r="J1063" i="1"/>
  <c r="J673" i="1"/>
  <c r="J1174" i="1"/>
  <c r="J1001" i="1"/>
  <c r="G516" i="1"/>
  <c r="J102" i="1"/>
  <c r="J265" i="1"/>
  <c r="J1511" i="1"/>
  <c r="G1169" i="1"/>
  <c r="J912" i="1"/>
  <c r="J630" i="1"/>
  <c r="J25" i="1"/>
  <c r="J316" i="1"/>
  <c r="J1514" i="1"/>
  <c r="J1478" i="1"/>
  <c r="H1167" i="1"/>
  <c r="J413" i="1"/>
  <c r="G1584" i="1"/>
  <c r="J1421" i="1"/>
  <c r="J467" i="1"/>
  <c r="H478" i="1"/>
  <c r="J1403" i="1"/>
  <c r="J540" i="1"/>
  <c r="J169" i="1"/>
  <c r="J1497" i="1"/>
  <c r="J1011" i="1"/>
  <c r="J411" i="1"/>
  <c r="J1518" i="1"/>
  <c r="J586" i="1"/>
  <c r="H1081" i="1"/>
  <c r="J86" i="1"/>
  <c r="H91" i="1"/>
  <c r="J423" i="1"/>
  <c r="J181" i="1"/>
  <c r="J1289" i="1"/>
  <c r="J227" i="1"/>
  <c r="G752" i="1"/>
  <c r="G1461" i="1"/>
  <c r="J1040" i="1"/>
  <c r="J1210" i="1"/>
  <c r="G707" i="1"/>
  <c r="G1400" i="1"/>
  <c r="J1127" i="1"/>
  <c r="H591" i="1"/>
  <c r="G1113" i="1"/>
  <c r="H1336" i="1"/>
  <c r="J1610" i="1"/>
  <c r="G552" i="1"/>
  <c r="J1216" i="1"/>
  <c r="J305" i="1"/>
  <c r="J1487" i="1"/>
  <c r="J153" i="1"/>
  <c r="J1274" i="1"/>
  <c r="J925" i="1"/>
  <c r="H542" i="1"/>
  <c r="H1093" i="1"/>
  <c r="J1047" i="1"/>
  <c r="H1050" i="1"/>
  <c r="J1057" i="1"/>
  <c r="J1225" i="1"/>
  <c r="J264" i="1"/>
  <c r="G824" i="1"/>
  <c r="J1230" i="1"/>
  <c r="J130" i="1"/>
  <c r="J404" i="1"/>
  <c r="J224" i="1"/>
  <c r="J1100" i="1"/>
  <c r="J1573" i="1"/>
  <c r="J8" i="1"/>
  <c r="H872" i="1"/>
  <c r="J1594" i="1"/>
  <c r="J149" i="1"/>
  <c r="G820" i="1"/>
  <c r="J525" i="1"/>
  <c r="J331" i="1"/>
  <c r="G1596" i="1"/>
  <c r="J1326" i="1"/>
  <c r="G436" i="1"/>
  <c r="G1356" i="1"/>
  <c r="J570" i="1"/>
  <c r="J1284" i="1"/>
  <c r="H648" i="1"/>
  <c r="J1533" i="1"/>
  <c r="J1425" i="1"/>
  <c r="G1033" i="1"/>
  <c r="J725" i="1"/>
  <c r="G1160" i="1"/>
  <c r="G1393" i="1"/>
  <c r="J1064" i="1"/>
  <c r="J747" i="1"/>
  <c r="J1250" i="1"/>
  <c r="J425" i="1"/>
  <c r="G953" i="1"/>
  <c r="J506" i="1"/>
  <c r="J1457" i="1"/>
  <c r="J420" i="1"/>
  <c r="J1586" i="1"/>
  <c r="J203" i="1"/>
  <c r="X953" i="1" l="1"/>
  <c r="B992" i="2" s="1"/>
  <c r="AQ992" i="2" s="1"/>
  <c r="X1393" i="1"/>
  <c r="B1432" i="2" s="1"/>
  <c r="X1160" i="1"/>
  <c r="B1199" i="2" s="1"/>
  <c r="X1033" i="1"/>
  <c r="B1072" i="2" s="1"/>
  <c r="X1356" i="1"/>
  <c r="B1395" i="2" s="1"/>
  <c r="X436" i="1"/>
  <c r="B475" i="2" s="1"/>
  <c r="X1596" i="1"/>
  <c r="B1635" i="2" s="1"/>
  <c r="AQ1635" i="2" s="1"/>
  <c r="X820" i="1"/>
  <c r="B859" i="2" s="1"/>
  <c r="AQ859" i="2" s="1"/>
  <c r="X824" i="1"/>
  <c r="B863" i="2" s="1"/>
  <c r="X552" i="1"/>
  <c r="B591" i="2" s="1"/>
  <c r="X1113" i="1"/>
  <c r="B1152" i="2" s="1"/>
  <c r="AQ1152" i="2" s="1"/>
  <c r="X1400" i="1"/>
  <c r="B1439" i="2" s="1"/>
  <c r="X707" i="1"/>
  <c r="B746" i="2" s="1"/>
  <c r="AQ746" i="2" s="1"/>
  <c r="X1461" i="1"/>
  <c r="B1500" i="2" s="1"/>
  <c r="AQ1500" i="2" s="1"/>
  <c r="X752" i="1"/>
  <c r="B791" i="2" s="1"/>
  <c r="AQ791" i="2" s="1"/>
  <c r="X1584" i="1"/>
  <c r="B1623" i="2" s="1"/>
  <c r="AQ1623" i="2" s="1"/>
  <c r="X1169" i="1"/>
  <c r="B1208" i="2" s="1"/>
  <c r="AQ1208" i="2" s="1"/>
  <c r="X516" i="1"/>
  <c r="B555" i="2" s="1"/>
  <c r="AQ555" i="2" s="1"/>
  <c r="X703" i="1"/>
  <c r="B742" i="2" s="1"/>
  <c r="AQ742" i="2" s="1"/>
  <c r="X1112" i="1"/>
  <c r="B1151" i="2" s="1"/>
  <c r="AQ1151" i="2" s="1"/>
  <c r="X1312" i="1"/>
  <c r="B1351" i="2" s="1"/>
  <c r="X1409" i="1"/>
  <c r="B1448" i="2" s="1"/>
  <c r="AQ1448" i="2" s="1"/>
  <c r="X900" i="1"/>
  <c r="B939" i="2" s="1"/>
  <c r="AQ939" i="2" s="1"/>
  <c r="X684" i="1"/>
  <c r="B723" i="2" s="1"/>
  <c r="AQ723" i="2" s="1"/>
  <c r="X1567" i="1"/>
  <c r="B1606" i="2" s="1"/>
  <c r="AQ1606" i="2" s="1"/>
  <c r="X1197" i="1"/>
  <c r="B1236" i="2" s="1"/>
  <c r="X1615" i="1"/>
  <c r="B1654" i="2" s="1"/>
  <c r="X1441" i="1"/>
  <c r="B1480" i="2" s="1"/>
  <c r="X1372" i="1"/>
  <c r="B1411" i="2" s="1"/>
  <c r="AQ1411" i="2" s="1"/>
  <c r="X1588" i="1"/>
  <c r="B1627" i="2" s="1"/>
  <c r="X1599" i="1"/>
  <c r="B1638" i="2" s="1"/>
  <c r="X790" i="1"/>
  <c r="B829" i="2" s="1"/>
  <c r="F829" i="2" s="1"/>
  <c r="X1598" i="1"/>
  <c r="B1637" i="2" s="1"/>
  <c r="AQ1637" i="2" s="1"/>
  <c r="X1496" i="1"/>
  <c r="B1535" i="2" s="1"/>
  <c r="X904" i="1"/>
  <c r="B943" i="2" s="1"/>
  <c r="AQ943" i="2" s="1"/>
  <c r="X1413" i="1"/>
  <c r="B1452" i="2" s="1"/>
  <c r="X556" i="1"/>
  <c r="B595" i="2" s="1"/>
  <c r="X1196" i="1"/>
  <c r="B1235" i="2" s="1"/>
  <c r="AQ1235" i="2" s="1"/>
  <c r="X1349" i="1"/>
  <c r="B1388" i="2" s="1"/>
  <c r="X1297" i="1"/>
  <c r="B1336" i="2" s="1"/>
  <c r="F1337" i="2" s="1"/>
  <c r="X1439" i="1"/>
  <c r="B1478" i="2" s="1"/>
  <c r="AQ1478" i="2" s="1"/>
  <c r="X732" i="1"/>
  <c r="B771" i="2" s="1"/>
  <c r="AQ771" i="2" s="1"/>
  <c r="X452" i="1"/>
  <c r="B491" i="2" s="1"/>
  <c r="AQ491" i="2" s="1"/>
  <c r="X1120" i="1"/>
  <c r="B1159" i="2" s="1"/>
  <c r="X68" i="1"/>
  <c r="B107" i="2" s="1"/>
  <c r="AQ107" i="2" s="1"/>
  <c r="X1452" i="1"/>
  <c r="B1491" i="2" s="1"/>
  <c r="AQ1491" i="2" s="1"/>
  <c r="X312" i="1"/>
  <c r="B351" i="2" s="1"/>
  <c r="AQ351" i="2" s="1"/>
  <c r="X520" i="1"/>
  <c r="B559" i="2" s="1"/>
  <c r="AQ559" i="2" s="1"/>
  <c r="X448" i="1"/>
  <c r="B487" i="2" s="1"/>
  <c r="AQ487" i="2" s="1"/>
  <c r="X734" i="1"/>
  <c r="B773" i="2" s="1"/>
  <c r="AQ773" i="2" s="1"/>
  <c r="X88" i="1"/>
  <c r="B127" i="2" s="1"/>
  <c r="X1334" i="1"/>
  <c r="B1373" i="2" s="1"/>
  <c r="AQ1373" i="2" s="1"/>
  <c r="X102" i="1"/>
  <c r="B141" i="2" s="1"/>
  <c r="AQ141" i="2" s="1"/>
  <c r="X469" i="1"/>
  <c r="B508" i="2" s="1"/>
  <c r="AQ508" i="2" s="1"/>
  <c r="X1150" i="1"/>
  <c r="B1189" i="2" s="1"/>
  <c r="AQ1189" i="2" s="1"/>
  <c r="X1172" i="1"/>
  <c r="B1211" i="2" s="1"/>
  <c r="AQ1211" i="2" s="1"/>
  <c r="X1162" i="1"/>
  <c r="B1201" i="2" s="1"/>
  <c r="AQ1201" i="2" s="1"/>
  <c r="X1327" i="1"/>
  <c r="B1366" i="2" s="1"/>
  <c r="X1117" i="1"/>
  <c r="B1156" i="2" s="1"/>
  <c r="AQ1156" i="2" s="1"/>
  <c r="X1235" i="1"/>
  <c r="B1274" i="2" s="1"/>
  <c r="AQ1274" i="2" s="1"/>
  <c r="X1225" i="1"/>
  <c r="B1264" i="2" s="1"/>
  <c r="AQ1264" i="2" s="1"/>
  <c r="X1278" i="1"/>
  <c r="B1317" i="2" s="1"/>
  <c r="X1497" i="1"/>
  <c r="B1536" i="2" s="1"/>
  <c r="AQ1536" i="2" s="1"/>
  <c r="X988" i="1"/>
  <c r="B1027" i="2" s="1"/>
  <c r="AQ1027" i="2" s="1"/>
  <c r="X728" i="1"/>
  <c r="B767" i="2" s="1"/>
  <c r="AQ767" i="2" s="1"/>
  <c r="X1521" i="1"/>
  <c r="B1560" i="2" s="1"/>
  <c r="AQ1560" i="2" s="1"/>
  <c r="X1501" i="1"/>
  <c r="B1540" i="2" s="1"/>
  <c r="X375" i="1"/>
  <c r="B414" i="2" s="1"/>
  <c r="AQ414" i="2" s="1"/>
  <c r="X1368" i="1"/>
  <c r="B1407" i="2" s="1"/>
  <c r="AQ1407" i="2" s="1"/>
  <c r="X1552" i="1"/>
  <c r="B1591" i="2" s="1"/>
  <c r="AQ1591" i="2" s="1"/>
  <c r="X1243" i="1"/>
  <c r="B1282" i="2" s="1"/>
  <c r="AQ1282" i="2" s="1"/>
  <c r="X1085" i="1"/>
  <c r="B1124" i="2" s="1"/>
  <c r="AQ1124" i="2" s="1"/>
  <c r="X616" i="1"/>
  <c r="B655" i="2" s="1"/>
  <c r="X610" i="1"/>
  <c r="B649" i="2" s="1"/>
  <c r="X1447" i="1"/>
  <c r="B1486" i="2" s="1"/>
  <c r="AQ1486" i="2" s="1"/>
  <c r="X1332" i="1"/>
  <c r="B1371" i="2" s="1"/>
  <c r="AQ1371" i="2" s="1"/>
  <c r="X743" i="1"/>
  <c r="B782" i="2" s="1"/>
  <c r="X1399" i="1"/>
  <c r="B1438" i="2" s="1"/>
  <c r="AQ1438" i="2" s="1"/>
  <c r="X1138" i="1"/>
  <c r="B1177" i="2" s="1"/>
  <c r="X871" i="1"/>
  <c r="B910" i="2" s="1"/>
  <c r="AQ910" i="2" s="1"/>
  <c r="X1572" i="1"/>
  <c r="B1611" i="2" s="1"/>
  <c r="AQ1611" i="2" s="1"/>
  <c r="X1574" i="1"/>
  <c r="B1613" i="2" s="1"/>
  <c r="X1500" i="1"/>
  <c r="B1539" i="2" s="1"/>
  <c r="X85" i="1"/>
  <c r="B124" i="2" s="1"/>
  <c r="AQ124" i="2" s="1"/>
  <c r="X891" i="1"/>
  <c r="B930" i="2" s="1"/>
  <c r="X983" i="1"/>
  <c r="B1022" i="2" s="1"/>
  <c r="AQ1022" i="2" s="1"/>
  <c r="X1098" i="1"/>
  <c r="B1137" i="2" s="1"/>
  <c r="AQ1137" i="2" s="1"/>
  <c r="X1440" i="1"/>
  <c r="B1479" i="2" s="1"/>
  <c r="AQ1479" i="2" s="1"/>
  <c r="X1190" i="1"/>
  <c r="B1229" i="2" s="1"/>
  <c r="AQ1229" i="2" s="1"/>
  <c r="X1292" i="1"/>
  <c r="B1331" i="2" s="1"/>
  <c r="X683" i="1"/>
  <c r="B722" i="2" s="1"/>
  <c r="X528" i="1"/>
  <c r="B567" i="2" s="1"/>
  <c r="AQ567" i="2" s="1"/>
  <c r="X769" i="1"/>
  <c r="B808" i="2" s="1"/>
  <c r="AQ808" i="2" s="1"/>
  <c r="X875" i="1"/>
  <c r="B914" i="2" s="1"/>
  <c r="X879" i="1"/>
  <c r="B918" i="2" s="1"/>
  <c r="X1531" i="1"/>
  <c r="B1570" i="2" s="1"/>
  <c r="AQ1570" i="2" s="1"/>
  <c r="X766" i="1"/>
  <c r="B805" i="2" s="1"/>
  <c r="X154" i="1"/>
  <c r="B193" i="2" s="1"/>
  <c r="X60" i="1"/>
  <c r="B99" i="2" s="1"/>
  <c r="AQ99" i="2" s="1"/>
  <c r="X1424" i="1"/>
  <c r="B1463" i="2" s="1"/>
  <c r="AQ1463" i="2" s="1"/>
  <c r="X1600" i="1"/>
  <c r="B1639" i="2" s="1"/>
  <c r="X764" i="1"/>
  <c r="B803" i="2" s="1"/>
  <c r="AQ803" i="2" s="1"/>
  <c r="X1324" i="1"/>
  <c r="B1363" i="2" s="1"/>
  <c r="AQ1363" i="2" s="1"/>
  <c r="X308" i="1"/>
  <c r="B347" i="2" s="1"/>
  <c r="AQ347" i="2" s="1"/>
  <c r="X644" i="1"/>
  <c r="B683" i="2" s="1"/>
  <c r="AQ683" i="2" s="1"/>
  <c r="X866" i="1"/>
  <c r="B905" i="2" s="1"/>
  <c r="AQ905" i="2" s="1"/>
  <c r="X1360" i="1"/>
  <c r="B1399" i="2" s="1"/>
  <c r="AQ1399" i="2" s="1"/>
  <c r="X1309" i="1"/>
  <c r="B1348" i="2" s="1"/>
  <c r="AQ1348" i="2" s="1"/>
  <c r="X18" i="1"/>
  <c r="B57" i="2" s="1"/>
  <c r="AQ57" i="2" s="1"/>
  <c r="X1367" i="1"/>
  <c r="B1406" i="2" s="1"/>
  <c r="X1366" i="1"/>
  <c r="B1405" i="2" s="1"/>
  <c r="AQ1405" i="2" s="1"/>
  <c r="X905" i="1"/>
  <c r="B944" i="2" s="1"/>
  <c r="AQ944" i="2" s="1"/>
  <c r="X712" i="1"/>
  <c r="B751" i="2" s="1"/>
  <c r="AQ751" i="2" s="1"/>
  <c r="X1249" i="1"/>
  <c r="B1288" i="2" s="1"/>
  <c r="X1442" i="1"/>
  <c r="B1481" i="2" s="1"/>
  <c r="AQ1481" i="2" s="1"/>
  <c r="X1186" i="1"/>
  <c r="B1225" i="2" s="1"/>
  <c r="X1543" i="1"/>
  <c r="B1582" i="2" s="1"/>
  <c r="AQ1582" i="2" s="1"/>
  <c r="X171" i="1"/>
  <c r="B210" i="2" s="1"/>
  <c r="X15" i="1"/>
  <c r="B54" i="2" s="1"/>
  <c r="X1189" i="1"/>
  <c r="B1228" i="2" s="1"/>
  <c r="AQ1228" i="2" s="1"/>
  <c r="X1226" i="1"/>
  <c r="B1265" i="2" s="1"/>
  <c r="X1505" i="1"/>
  <c r="B1544" i="2" s="1"/>
  <c r="X1410" i="1"/>
  <c r="B1449" i="2" s="1"/>
  <c r="X419" i="1"/>
  <c r="B458" i="2" s="1"/>
  <c r="X679" i="1"/>
  <c r="B718" i="2" s="1"/>
  <c r="AQ718" i="2" s="1"/>
  <c r="X362" i="1"/>
  <c r="B401" i="2" s="1"/>
  <c r="AQ401" i="2" s="1"/>
  <c r="X438" i="1"/>
  <c r="B477" i="2" s="1"/>
  <c r="AQ477" i="2" s="1"/>
  <c r="X396" i="1"/>
  <c r="B435" i="2" s="1"/>
  <c r="AQ435" i="2" s="1"/>
  <c r="X686" i="1"/>
  <c r="B725" i="2" s="1"/>
  <c r="X510" i="1"/>
  <c r="B549" i="2" s="1"/>
  <c r="AQ549" i="2" s="1"/>
  <c r="X1628" i="1"/>
  <c r="B1667" i="2" s="1"/>
  <c r="X1626" i="1"/>
  <c r="B1665" i="2" s="1"/>
  <c r="X1623" i="1"/>
  <c r="B1662" i="2" s="1"/>
  <c r="X1622" i="1"/>
  <c r="B1661" i="2" s="1"/>
  <c r="X1619" i="1"/>
  <c r="B1658" i="2" s="1"/>
  <c r="X1631" i="1"/>
  <c r="B1670" i="2" s="1"/>
  <c r="F1670" i="2" s="1"/>
  <c r="X1620" i="1"/>
  <c r="B1659" i="2" s="1"/>
  <c r="X1624" i="1"/>
  <c r="B1663" i="2" s="1"/>
  <c r="X1629" i="1"/>
  <c r="B1668" i="2" s="1"/>
  <c r="X1627" i="1"/>
  <c r="B1666" i="2" s="1"/>
  <c r="X1625" i="1"/>
  <c r="B1664" i="2" s="1"/>
  <c r="X4" i="1"/>
  <c r="B43" i="2" s="1"/>
  <c r="AQ43" i="2" s="1"/>
  <c r="X1630" i="1"/>
  <c r="B1669" i="2" s="1"/>
  <c r="X1621" i="1"/>
  <c r="B1660" i="2" s="1"/>
  <c r="F1661" i="2" s="1"/>
  <c r="X1241" i="1"/>
  <c r="B1280" i="2" s="1"/>
  <c r="AQ1280" i="2" s="1"/>
  <c r="X748" i="1"/>
  <c r="B787" i="2" s="1"/>
  <c r="AQ787" i="2" s="1"/>
  <c r="X1195" i="1"/>
  <c r="B1234" i="2" s="1"/>
  <c r="AQ1234" i="2" s="1"/>
  <c r="X1065" i="1"/>
  <c r="B1104" i="2" s="1"/>
  <c r="X543" i="1"/>
  <c r="B582" i="2" s="1"/>
  <c r="AQ582" i="2" s="1"/>
  <c r="X1425" i="1"/>
  <c r="B1464" i="2" s="1"/>
  <c r="X1346" i="1"/>
  <c r="B1385" i="2" s="1"/>
  <c r="X1305" i="1"/>
  <c r="B1344" i="2" s="1"/>
  <c r="F1345" i="2" s="1"/>
  <c r="X1119" i="1"/>
  <c r="B1158" i="2" s="1"/>
  <c r="X1073" i="1"/>
  <c r="B1112" i="2" s="1"/>
  <c r="AQ1112" i="2" s="1"/>
  <c r="X942" i="1"/>
  <c r="B981" i="2" s="1"/>
  <c r="X977" i="1"/>
  <c r="B1016" i="2" s="1"/>
  <c r="X1398" i="1"/>
  <c r="B1437" i="2" s="1"/>
  <c r="AQ1437" i="2" s="1"/>
  <c r="X1052" i="1"/>
  <c r="B1091" i="2" s="1"/>
  <c r="AQ1091" i="2" s="1"/>
  <c r="X1389" i="1"/>
  <c r="B1428" i="2" s="1"/>
  <c r="AQ1428" i="2" s="1"/>
  <c r="X256" i="1"/>
  <c r="B295" i="2" s="1"/>
  <c r="F296" i="2" s="1"/>
  <c r="X1545" i="1"/>
  <c r="B1584" i="2" s="1"/>
  <c r="X645" i="1"/>
  <c r="B684" i="2" s="1"/>
  <c r="AQ684" i="2" s="1"/>
  <c r="X101" i="1"/>
  <c r="B140" i="2" s="1"/>
  <c r="X1156" i="1"/>
  <c r="B1195" i="2" s="1"/>
  <c r="X569" i="1"/>
  <c r="B608" i="2" s="1"/>
  <c r="AQ608" i="2" s="1"/>
  <c r="X1173" i="1"/>
  <c r="B1212" i="2" s="1"/>
  <c r="X941" i="1"/>
  <c r="B980" i="2" s="1"/>
  <c r="AQ980" i="2" s="1"/>
  <c r="X1066" i="1"/>
  <c r="B1105" i="2" s="1"/>
  <c r="AQ1105" i="2" s="1"/>
  <c r="X1265" i="1"/>
  <c r="B1304" i="2" s="1"/>
  <c r="AQ1304" i="2" s="1"/>
  <c r="X512" i="1"/>
  <c r="B551" i="2" s="1"/>
  <c r="AQ551" i="2" s="1"/>
  <c r="X825" i="1"/>
  <c r="B864" i="2" s="1"/>
  <c r="X1094" i="1"/>
  <c r="B1133" i="2" s="1"/>
  <c r="AQ1133" i="2" s="1"/>
  <c r="X1592" i="1"/>
  <c r="B1631" i="2" s="1"/>
  <c r="X1379" i="1"/>
  <c r="B1418" i="2" s="1"/>
  <c r="X1542" i="1"/>
  <c r="B1581" i="2" s="1"/>
  <c r="X1247" i="1"/>
  <c r="B1286" i="2" s="1"/>
  <c r="AQ1286" i="2" s="1"/>
  <c r="X1092" i="1"/>
  <c r="B1131" i="2" s="1"/>
  <c r="AQ1131" i="2" s="1"/>
  <c r="X1613" i="1"/>
  <c r="B1652" i="2" s="1"/>
  <c r="X1208" i="1"/>
  <c r="B1247" i="2" s="1"/>
  <c r="AQ1247" i="2" s="1"/>
  <c r="X779" i="1"/>
  <c r="B818" i="2" s="1"/>
  <c r="X612" i="1"/>
  <c r="B651" i="2" s="1"/>
  <c r="X1347" i="1"/>
  <c r="B1386" i="2" s="1"/>
  <c r="AQ1386" i="2" s="1"/>
  <c r="X1074" i="1"/>
  <c r="B1113" i="2" s="1"/>
  <c r="F1113" i="2" s="1"/>
  <c r="X304" i="1"/>
  <c r="B343" i="2" s="1"/>
  <c r="AQ343" i="2" s="1"/>
  <c r="X1569" i="1"/>
  <c r="B1608" i="2" s="1"/>
  <c r="X815" i="1"/>
  <c r="B854" i="2" s="1"/>
  <c r="AQ854" i="2" s="1"/>
  <c r="X578" i="1"/>
  <c r="B617" i="2" s="1"/>
  <c r="X973" i="1"/>
  <c r="B1012" i="2" s="1"/>
  <c r="AQ1012" i="2" s="1"/>
  <c r="X1022" i="1"/>
  <c r="B1061" i="2" s="1"/>
  <c r="AQ1061" i="2" s="1"/>
  <c r="X1604" i="1"/>
  <c r="B1643" i="2" s="1"/>
  <c r="X478" i="1"/>
  <c r="B517" i="2" s="1"/>
  <c r="AQ517" i="2" s="1"/>
  <c r="X759" i="1"/>
  <c r="B798" i="2" s="1"/>
  <c r="F799" i="2" s="1"/>
  <c r="X959" i="1"/>
  <c r="B998" i="2" s="1"/>
  <c r="X201" i="1"/>
  <c r="B240" i="2" s="1"/>
  <c r="AQ240" i="2" s="1"/>
  <c r="X14" i="1"/>
  <c r="B53" i="2" s="1"/>
  <c r="AQ53" i="2" s="1"/>
  <c r="X996" i="1"/>
  <c r="B1035" i="2" s="1"/>
  <c r="AQ1035" i="2" s="1"/>
  <c r="X169" i="1"/>
  <c r="B208" i="2" s="1"/>
  <c r="AQ208" i="2" s="1"/>
  <c r="X746" i="1"/>
  <c r="B785" i="2" s="1"/>
  <c r="AQ785" i="2" s="1"/>
  <c r="X1154" i="1"/>
  <c r="B1193" i="2" s="1"/>
  <c r="AQ1193" i="2" s="1"/>
  <c r="X1246" i="1"/>
  <c r="B1285" i="2" s="1"/>
  <c r="F1285" i="2" s="1"/>
  <c r="X1187" i="1"/>
  <c r="B1226" i="2" s="1"/>
  <c r="AQ1226" i="2" s="1"/>
  <c r="X224" i="1"/>
  <c r="B263" i="2" s="1"/>
  <c r="AQ263" i="2" s="1"/>
  <c r="X1261" i="1"/>
  <c r="B1300" i="2" s="1"/>
  <c r="AQ1300" i="2" s="1"/>
  <c r="X1406" i="1"/>
  <c r="B1445" i="2" s="1"/>
  <c r="X913" i="1"/>
  <c r="B952" i="2" s="1"/>
  <c r="AQ952" i="2" s="1"/>
  <c r="X1480" i="1"/>
  <c r="B1519" i="2" s="1"/>
  <c r="AQ1519" i="2" s="1"/>
  <c r="X1131" i="1"/>
  <c r="B1170" i="2" s="1"/>
  <c r="X1285" i="1"/>
  <c r="B1324" i="2" s="1"/>
  <c r="F1325" i="2" s="1"/>
  <c r="X1227" i="1"/>
  <c r="B1266" i="2" s="1"/>
  <c r="X1483" i="1"/>
  <c r="B1522" i="2" s="1"/>
  <c r="AQ1522" i="2" s="1"/>
  <c r="X765" i="1"/>
  <c r="B804" i="2" s="1"/>
  <c r="X1394" i="1"/>
  <c r="B1433" i="2" s="1"/>
  <c r="AQ1433" i="2" s="1"/>
  <c r="X1012" i="1"/>
  <c r="B1051" i="2" s="1"/>
  <c r="AQ1051" i="2" s="1"/>
  <c r="X320" i="1"/>
  <c r="B359" i="2" s="1"/>
  <c r="AQ359" i="2" s="1"/>
  <c r="X356" i="1"/>
  <c r="B395" i="2" s="1"/>
  <c r="AQ395" i="2" s="1"/>
  <c r="X1259" i="1"/>
  <c r="B1298" i="2" s="1"/>
  <c r="X856" i="1"/>
  <c r="B895" i="2" s="1"/>
  <c r="AQ895" i="2" s="1"/>
  <c r="X1090" i="1"/>
  <c r="B1129" i="2" s="1"/>
  <c r="X1204" i="1"/>
  <c r="B1243" i="2" s="1"/>
  <c r="X227" i="1"/>
  <c r="B266" i="2" s="1"/>
  <c r="AQ266" i="2" s="1"/>
  <c r="X1017" i="1"/>
  <c r="B1056" i="2" s="1"/>
  <c r="X1419" i="1"/>
  <c r="B1458" i="2" s="1"/>
  <c r="AQ1458" i="2" s="1"/>
  <c r="X1585" i="1"/>
  <c r="B1624" i="2" s="1"/>
  <c r="AQ1624" i="2" s="1"/>
  <c r="X1224" i="1"/>
  <c r="B1263" i="2" s="1"/>
  <c r="F1264" i="2" s="1"/>
  <c r="X1002" i="1"/>
  <c r="B1041" i="2" s="1"/>
  <c r="X673" i="1"/>
  <c r="B712" i="2" s="1"/>
  <c r="X1242" i="1"/>
  <c r="B1281" i="2" s="1"/>
  <c r="X1176" i="1"/>
  <c r="B1215" i="2" s="1"/>
  <c r="AQ1215" i="2" s="1"/>
  <c r="X968" i="1"/>
  <c r="B1007" i="2" s="1"/>
  <c r="AQ1007" i="2" s="1"/>
  <c r="X1316" i="1"/>
  <c r="B1355" i="2" s="1"/>
  <c r="X245" i="1"/>
  <c r="B284" i="2" s="1"/>
  <c r="AQ284" i="2" s="1"/>
  <c r="X1004" i="1"/>
  <c r="B1043" i="2" s="1"/>
  <c r="AQ1043" i="2" s="1"/>
  <c r="X1293" i="1"/>
  <c r="B1332" i="2" s="1"/>
  <c r="AQ1332" i="2" s="1"/>
  <c r="X870" i="1"/>
  <c r="B909" i="2" s="1"/>
  <c r="X529" i="1"/>
  <c r="B568" i="2" s="1"/>
  <c r="AQ568" i="2" s="1"/>
  <c r="X694" i="1"/>
  <c r="B733" i="2" s="1"/>
  <c r="X1473" i="1"/>
  <c r="B1512" i="2" s="1"/>
  <c r="AQ1512" i="2" s="1"/>
  <c r="X604" i="1"/>
  <c r="B643" i="2" s="1"/>
  <c r="X1373" i="1"/>
  <c r="B1412" i="2" s="1"/>
  <c r="X1383" i="1"/>
  <c r="B1422" i="2" s="1"/>
  <c r="X268" i="1"/>
  <c r="B307" i="2" s="1"/>
  <c r="AQ307" i="2" s="1"/>
  <c r="X440" i="1"/>
  <c r="B479" i="2" s="1"/>
  <c r="X427" i="1"/>
  <c r="B466" i="2" s="1"/>
  <c r="X62" i="1"/>
  <c r="B101" i="2" s="1"/>
  <c r="AQ101" i="2" s="1"/>
  <c r="X928" i="1"/>
  <c r="B967" i="2" s="1"/>
  <c r="AQ967" i="2" s="1"/>
  <c r="X640" i="1"/>
  <c r="B679" i="2" s="1"/>
  <c r="AQ679" i="2" s="1"/>
  <c r="X1177" i="1"/>
  <c r="B1216" i="2" s="1"/>
  <c r="X518" i="1"/>
  <c r="B557" i="2" s="1"/>
  <c r="AQ557" i="2" s="1"/>
  <c r="X1158" i="1"/>
  <c r="B1197" i="2" s="1"/>
  <c r="AQ1197" i="2" s="1"/>
  <c r="X1141" i="1"/>
  <c r="B1180" i="2" s="1"/>
  <c r="X1040" i="1"/>
  <c r="B1079" i="2" s="1"/>
  <c r="X1039" i="1"/>
  <c r="B1078" i="2" s="1"/>
  <c r="AQ1078" i="2" s="1"/>
  <c r="X21" i="1"/>
  <c r="B60" i="2" s="1"/>
  <c r="AQ60" i="2" s="1"/>
  <c r="X932" i="1"/>
  <c r="B971" i="2" s="1"/>
  <c r="AQ971" i="2" s="1"/>
  <c r="X1338" i="1"/>
  <c r="B1377" i="2" s="1"/>
  <c r="X1275" i="1"/>
  <c r="B1314" i="2" s="1"/>
  <c r="AQ1314" i="2" s="1"/>
  <c r="X523" i="1"/>
  <c r="B562" i="2" s="1"/>
  <c r="X1234" i="1"/>
  <c r="B1273" i="2" s="1"/>
  <c r="AQ1273" i="2" s="1"/>
  <c r="X936" i="1"/>
  <c r="B975" i="2" s="1"/>
  <c r="AQ975" i="2" s="1"/>
  <c r="X812" i="1"/>
  <c r="B851" i="2" s="1"/>
  <c r="AQ851" i="2" s="1"/>
  <c r="X799" i="1"/>
  <c r="B838" i="2" s="1"/>
  <c r="AQ838" i="2" s="1"/>
  <c r="X1229" i="1"/>
  <c r="B1268" i="2" s="1"/>
  <c r="AQ1268" i="2" s="1"/>
  <c r="X1014" i="1"/>
  <c r="B1053" i="2" s="1"/>
  <c r="AQ1053" i="2" s="1"/>
  <c r="X560" i="1"/>
  <c r="B599" i="2" s="1"/>
  <c r="X235" i="1"/>
  <c r="B274" i="2" s="1"/>
  <c r="X1560" i="1"/>
  <c r="B1599" i="2" s="1"/>
  <c r="AQ1599" i="2" s="1"/>
  <c r="X1401" i="1"/>
  <c r="B1440" i="2" s="1"/>
  <c r="AQ1440" i="2" s="1"/>
  <c r="X689" i="1"/>
  <c r="B728" i="2" s="1"/>
  <c r="AQ728" i="2" s="1"/>
  <c r="X1163" i="1"/>
  <c r="B1202" i="2" s="1"/>
  <c r="X53" i="1"/>
  <c r="B92" i="2" s="1"/>
  <c r="AQ92" i="2" s="1"/>
  <c r="X495" i="1"/>
  <c r="B534" i="2" s="1"/>
  <c r="AQ534" i="2" s="1"/>
  <c r="X624" i="1"/>
  <c r="B663" i="2" s="1"/>
  <c r="X981" i="1"/>
  <c r="B1020" i="2" s="1"/>
  <c r="AQ1020" i="2" s="1"/>
  <c r="X806" i="1"/>
  <c r="B845" i="2" s="1"/>
  <c r="AQ845" i="2" s="1"/>
  <c r="X1502" i="1"/>
  <c r="B1541" i="2" s="1"/>
  <c r="X534" i="1"/>
  <c r="B573" i="2" s="1"/>
  <c r="AQ573" i="2" s="1"/>
  <c r="X581" i="1"/>
  <c r="B620" i="2" s="1"/>
  <c r="AQ620" i="2" s="1"/>
  <c r="X1137" i="1"/>
  <c r="B1176" i="2" s="1"/>
  <c r="AQ1176" i="2" s="1"/>
  <c r="X1212" i="1"/>
  <c r="B1251" i="2" s="1"/>
  <c r="X1180" i="1"/>
  <c r="B1219" i="2" s="1"/>
  <c r="X20" i="1"/>
  <c r="B59" i="2" s="1"/>
  <c r="X1110" i="1"/>
  <c r="B1149" i="2" s="1"/>
  <c r="AQ1149" i="2" s="1"/>
  <c r="X967" i="1"/>
  <c r="B1006" i="2" s="1"/>
  <c r="X1045" i="1"/>
  <c r="B1084" i="2" s="1"/>
  <c r="AQ1084" i="2" s="1"/>
  <c r="X196" i="1"/>
  <c r="B235" i="2" s="1"/>
  <c r="AQ235" i="2" s="1"/>
  <c r="X736" i="1"/>
  <c r="B775" i="2" s="1"/>
  <c r="AQ775" i="2" s="1"/>
  <c r="X1043" i="1"/>
  <c r="B1082" i="2" s="1"/>
  <c r="AQ1082" i="2" s="1"/>
  <c r="X1276" i="1"/>
  <c r="B1315" i="2" s="1"/>
  <c r="X236" i="1"/>
  <c r="B275" i="2" s="1"/>
  <c r="AQ275" i="2" s="1"/>
  <c r="X881" i="1"/>
  <c r="B920" i="2" s="1"/>
  <c r="X1371" i="1"/>
  <c r="B1410" i="2" s="1"/>
  <c r="AQ1410" i="2" s="1"/>
  <c r="X1539" i="1"/>
  <c r="B1578" i="2" s="1"/>
  <c r="X1139" i="1"/>
  <c r="B1178" i="2" s="1"/>
  <c r="AQ1178" i="2" s="1"/>
  <c r="X1429" i="1"/>
  <c r="B1468" i="2" s="1"/>
  <c r="X1101" i="1"/>
  <c r="B1140" i="2" s="1"/>
  <c r="AQ1140" i="2" s="1"/>
  <c r="X844" i="1"/>
  <c r="B883" i="2" s="1"/>
  <c r="X324" i="1"/>
  <c r="B363" i="2" s="1"/>
  <c r="AQ363" i="2" s="1"/>
  <c r="X1494" i="1"/>
  <c r="B1533" i="2" s="1"/>
  <c r="AQ1533" i="2" s="1"/>
  <c r="X254" i="1"/>
  <c r="B293" i="2" s="1"/>
  <c r="AQ293" i="2" s="1"/>
  <c r="X1450" i="1"/>
  <c r="B1489" i="2" s="1"/>
  <c r="AQ1489" i="2" s="1"/>
  <c r="X1530" i="1"/>
  <c r="B1569" i="2" s="1"/>
  <c r="AQ1569" i="2" s="1"/>
  <c r="X1132" i="1"/>
  <c r="B1171" i="2" s="1"/>
  <c r="AQ1171" i="2" s="1"/>
  <c r="X980" i="1"/>
  <c r="B1019" i="2" s="1"/>
  <c r="X666" i="1"/>
  <c r="B705" i="2" s="1"/>
  <c r="F706" i="2" s="1"/>
  <c r="X1053" i="1"/>
  <c r="B1092" i="2" s="1"/>
  <c r="X591" i="1"/>
  <c r="B630" i="2" s="1"/>
  <c r="AQ630" i="2" s="1"/>
  <c r="X1369" i="1"/>
  <c r="B1408" i="2" s="1"/>
  <c r="AQ1408" i="2" s="1"/>
  <c r="X601" i="1"/>
  <c r="B640" i="2" s="1"/>
  <c r="X338" i="1"/>
  <c r="B377" i="2" s="1"/>
  <c r="AQ377" i="2" s="1"/>
  <c r="X995" i="1"/>
  <c r="B1034" i="2" s="1"/>
  <c r="X1311" i="1"/>
  <c r="B1350" i="2" s="1"/>
  <c r="X1281" i="1"/>
  <c r="B1320" i="2" s="1"/>
  <c r="F1321" i="2" s="1"/>
  <c r="X829" i="1"/>
  <c r="B868" i="2" s="1"/>
  <c r="AQ868" i="2" s="1"/>
  <c r="X384" i="1"/>
  <c r="B423" i="2" s="1"/>
  <c r="X1175" i="1"/>
  <c r="B1214" i="2" s="1"/>
  <c r="AQ1214" i="2" s="1"/>
  <c r="X1377" i="1"/>
  <c r="B1416" i="2" s="1"/>
  <c r="X1408" i="1"/>
  <c r="B1447" i="2" s="1"/>
  <c r="AQ1447" i="2" s="1"/>
  <c r="X1283" i="1"/>
  <c r="B1322" i="2" s="1"/>
  <c r="X1286" i="1"/>
  <c r="B1325" i="2" s="1"/>
  <c r="X1269" i="1"/>
  <c r="B1308" i="2" s="1"/>
  <c r="X1049" i="1"/>
  <c r="B1088" i="2" s="1"/>
  <c r="AQ1088" i="2" s="1"/>
  <c r="X546" i="1"/>
  <c r="B585" i="2" s="1"/>
  <c r="AQ585" i="2" s="1"/>
  <c r="X348" i="1"/>
  <c r="B387" i="2" s="1"/>
  <c r="X979" i="1"/>
  <c r="B1018" i="2" s="1"/>
  <c r="AQ1018" i="2" s="1"/>
  <c r="X1083" i="1"/>
  <c r="B1122" i="2" s="1"/>
  <c r="X1089" i="1"/>
  <c r="B1128" i="2" s="1"/>
  <c r="X1493" i="1"/>
  <c r="B1532" i="2" s="1"/>
  <c r="AQ1532" i="2" s="1"/>
  <c r="X1602" i="1"/>
  <c r="B1641" i="2" s="1"/>
  <c r="X584" i="1"/>
  <c r="B623" i="2" s="1"/>
  <c r="X1240" i="1"/>
  <c r="B1279" i="2" s="1"/>
  <c r="X1048" i="1"/>
  <c r="B1087" i="2" s="1"/>
  <c r="X524" i="1"/>
  <c r="B563" i="2" s="1"/>
  <c r="AQ563" i="2" s="1"/>
  <c r="X462" i="1"/>
  <c r="B501" i="2" s="1"/>
  <c r="AQ501" i="2" s="1"/>
  <c r="X1407" i="1"/>
  <c r="B1446" i="2" s="1"/>
  <c r="AQ1446" i="2" s="1"/>
  <c r="X207" i="1"/>
  <c r="B246" i="2" s="1"/>
  <c r="AQ246" i="2" s="1"/>
  <c r="X1535" i="1"/>
  <c r="B1574" i="2" s="1"/>
  <c r="X1589" i="1"/>
  <c r="B1628" i="2" s="1"/>
  <c r="AQ1628" i="2" s="1"/>
  <c r="X1051" i="1"/>
  <c r="B1090" i="2" s="1"/>
  <c r="X1557" i="1"/>
  <c r="B1596" i="2" s="1"/>
  <c r="AQ1596" i="2" s="1"/>
  <c r="X1351" i="1"/>
  <c r="B1390" i="2" s="1"/>
  <c r="X1428" i="1"/>
  <c r="B1467" i="2" s="1"/>
  <c r="X1469" i="1"/>
  <c r="B1508" i="2" s="1"/>
  <c r="X971" i="1"/>
  <c r="B1010" i="2" s="1"/>
  <c r="AQ1010" i="2" s="1"/>
  <c r="X1433" i="1"/>
  <c r="B1472" i="2" s="1"/>
  <c r="F1473" i="2" s="1"/>
  <c r="X359" i="1"/>
  <c r="B398" i="2" s="1"/>
  <c r="AQ398" i="2" s="1"/>
  <c r="X592" i="1"/>
  <c r="B631" i="2" s="1"/>
  <c r="AQ631" i="2" s="1"/>
  <c r="X1011" i="1"/>
  <c r="B1050" i="2" s="1"/>
  <c r="AQ1050" i="2" s="1"/>
  <c r="X480" i="1"/>
  <c r="B519" i="2" s="1"/>
  <c r="AQ519" i="2" s="1"/>
  <c r="X1374" i="1"/>
  <c r="B1413" i="2" s="1"/>
  <c r="AQ1413" i="2" s="1"/>
  <c r="X1111" i="1"/>
  <c r="B1150" i="2" s="1"/>
  <c r="AQ1150" i="2" s="1"/>
  <c r="X1125" i="1"/>
  <c r="B1164" i="2" s="1"/>
  <c r="AQ1164" i="2" s="1"/>
  <c r="X819" i="1"/>
  <c r="B858" i="2" s="1"/>
  <c r="X970" i="1"/>
  <c r="B1009" i="2" s="1"/>
  <c r="X1329" i="1"/>
  <c r="B1368" i="2" s="1"/>
  <c r="AQ1368" i="2" s="1"/>
  <c r="X912" i="1"/>
  <c r="B951" i="2" s="1"/>
  <c r="X876" i="1"/>
  <c r="B915" i="2" s="1"/>
  <c r="AQ915" i="2" s="1"/>
  <c r="X48" i="1"/>
  <c r="B87" i="2" s="1"/>
  <c r="AQ87" i="2" s="1"/>
  <c r="X1506" i="1"/>
  <c r="B1545" i="2" s="1"/>
  <c r="X1445" i="1"/>
  <c r="B1484" i="2" s="1"/>
  <c r="X808" i="1"/>
  <c r="B847" i="2" s="1"/>
  <c r="AQ847" i="2" s="1"/>
  <c r="X1612" i="1"/>
  <c r="B1651" i="2" s="1"/>
  <c r="AQ1651" i="2" s="1"/>
  <c r="X862" i="1"/>
  <c r="B901" i="2" s="1"/>
  <c r="AQ901" i="2" s="1"/>
  <c r="X296" i="1"/>
  <c r="B335" i="2" s="1"/>
  <c r="X514" i="1"/>
  <c r="B553" i="2" s="1"/>
  <c r="AQ553" i="2" s="1"/>
  <c r="X1209" i="1"/>
  <c r="B1248" i="2" s="1"/>
  <c r="X972" i="1"/>
  <c r="B1011" i="2" s="1"/>
  <c r="AQ1011" i="2" s="1"/>
  <c r="X1397" i="1"/>
  <c r="B1436" i="2" s="1"/>
  <c r="AQ1436" i="2" s="1"/>
  <c r="X1174" i="1"/>
  <c r="B1213" i="2" s="1"/>
  <c r="AQ1213" i="2" s="1"/>
  <c r="X656" i="1"/>
  <c r="B695" i="2" s="1"/>
  <c r="X620" i="1"/>
  <c r="B659" i="2" s="1"/>
  <c r="AQ659" i="2" s="1"/>
  <c r="X768" i="1"/>
  <c r="B807" i="2" s="1"/>
  <c r="X1029" i="1"/>
  <c r="B1068" i="2" s="1"/>
  <c r="AQ1068" i="2" s="1"/>
  <c r="X1103" i="1"/>
  <c r="B1142" i="2" s="1"/>
  <c r="X1223" i="1"/>
  <c r="B1262" i="2" s="1"/>
  <c r="AQ1262" i="2" s="1"/>
  <c r="X1304" i="1"/>
  <c r="B1343" i="2" s="1"/>
  <c r="AQ1343" i="2" s="1"/>
  <c r="X1061" i="1"/>
  <c r="B1100" i="2" s="1"/>
  <c r="X741" i="1"/>
  <c r="B780" i="2" s="1"/>
  <c r="AQ780" i="2" s="1"/>
  <c r="X1342" i="1"/>
  <c r="B1381" i="2" s="1"/>
  <c r="X1388" i="1"/>
  <c r="B1427" i="2" s="1"/>
  <c r="AQ1427" i="2" s="1"/>
  <c r="X613" i="1"/>
  <c r="B652" i="2" s="1"/>
  <c r="AQ652" i="2" s="1"/>
  <c r="X1267" i="1"/>
  <c r="B1306" i="2" s="1"/>
  <c r="AQ1306" i="2" s="1"/>
  <c r="X43" i="1"/>
  <c r="B82" i="2" s="1"/>
  <c r="AQ82" i="2" s="1"/>
  <c r="X758" i="1"/>
  <c r="B797" i="2" s="1"/>
  <c r="AQ797" i="2" s="1"/>
  <c r="X336" i="1"/>
  <c r="B375" i="2" s="1"/>
  <c r="X244" i="1"/>
  <c r="B283" i="2" s="1"/>
  <c r="AQ283" i="2" s="1"/>
  <c r="X233" i="1"/>
  <c r="B272" i="2" s="1"/>
  <c r="AQ272" i="2" s="1"/>
  <c r="X690" i="1"/>
  <c r="B729" i="2" s="1"/>
  <c r="X896" i="1"/>
  <c r="B935" i="2" s="1"/>
  <c r="X828" i="1"/>
  <c r="B867" i="2" s="1"/>
  <c r="AQ867" i="2" s="1"/>
  <c r="X1336" i="1"/>
  <c r="B1375" i="2" s="1"/>
  <c r="AQ1375" i="2" s="1"/>
  <c r="X533" i="1"/>
  <c r="B572" i="2" s="1"/>
  <c r="AQ572" i="2" s="1"/>
  <c r="X1478" i="1"/>
  <c r="B1517" i="2" s="1"/>
  <c r="X103" i="1"/>
  <c r="B142" i="2" s="1"/>
  <c r="X1028" i="1"/>
  <c r="B1067" i="2" s="1"/>
  <c r="X880" i="1"/>
  <c r="B919" i="2" s="1"/>
  <c r="AQ919" i="2" s="1"/>
  <c r="X897" i="1"/>
  <c r="B936" i="2" s="1"/>
  <c r="AQ936" i="2" s="1"/>
  <c r="X1354" i="1"/>
  <c r="B1393" i="2" s="1"/>
  <c r="X1420" i="1"/>
  <c r="B1459" i="2" s="1"/>
  <c r="AQ1459" i="2" s="1"/>
  <c r="X559" i="1"/>
  <c r="B598" i="2" s="1"/>
  <c r="AQ598" i="2" s="1"/>
  <c r="X1479" i="1"/>
  <c r="B1518" i="2" s="1"/>
  <c r="X608" i="1"/>
  <c r="B647" i="2" s="1"/>
  <c r="AQ647" i="2" s="1"/>
  <c r="X700" i="1"/>
  <c r="B739" i="2" s="1"/>
  <c r="X1488" i="1"/>
  <c r="B1527" i="2" s="1"/>
  <c r="AQ1527" i="2" s="1"/>
  <c r="X1115" i="1"/>
  <c r="B1154" i="2" s="1"/>
  <c r="AQ1154" i="2" s="1"/>
  <c r="X1325" i="1"/>
  <c r="B1364" i="2" s="1"/>
  <c r="AQ1364" i="2" s="1"/>
  <c r="X1536" i="1"/>
  <c r="B1575" i="2" s="1"/>
  <c r="X1561" i="1"/>
  <c r="B1600" i="2" s="1"/>
  <c r="AQ1600" i="2" s="1"/>
  <c r="X1432" i="1"/>
  <c r="B1471" i="2" s="1"/>
  <c r="X945" i="1"/>
  <c r="B984" i="2" s="1"/>
  <c r="AQ984" i="2" s="1"/>
  <c r="X1081" i="1"/>
  <c r="B1120" i="2" s="1"/>
  <c r="AQ1120" i="2" s="1"/>
  <c r="X1099" i="1"/>
  <c r="B1138" i="2" s="1"/>
  <c r="X840" i="1"/>
  <c r="B879" i="2" s="1"/>
  <c r="X796" i="1"/>
  <c r="B835" i="2" s="1"/>
  <c r="AQ835" i="2" s="1"/>
  <c r="X1370" i="1"/>
  <c r="B1409" i="2" s="1"/>
  <c r="AQ1409" i="2" s="1"/>
  <c r="X1273" i="1"/>
  <c r="B1312" i="2" s="1"/>
  <c r="AQ1312" i="2" s="1"/>
  <c r="X632" i="1"/>
  <c r="B671" i="2" s="1"/>
  <c r="F672" i="2" s="1"/>
  <c r="X1355" i="1"/>
  <c r="B1394" i="2" s="1"/>
  <c r="X1322" i="1"/>
  <c r="B1361" i="2" s="1"/>
  <c r="AQ1361" i="2" s="1"/>
  <c r="X1093" i="1"/>
  <c r="B1132" i="2" s="1"/>
  <c r="AQ1132" i="2" s="1"/>
  <c r="X221" i="1"/>
  <c r="B260" i="2" s="1"/>
  <c r="X1520" i="1"/>
  <c r="B1559" i="2" s="1"/>
  <c r="AQ1559" i="2" s="1"/>
  <c r="X1284" i="1"/>
  <c r="B1323" i="2" s="1"/>
  <c r="AQ1323" i="2" s="1"/>
  <c r="X1446" i="1"/>
  <c r="B1485" i="2" s="1"/>
  <c r="AQ1485" i="2" s="1"/>
  <c r="X12" i="1"/>
  <c r="B51" i="2" s="1"/>
  <c r="X1238" i="1"/>
  <c r="B1277" i="2" s="1"/>
  <c r="X602" i="1"/>
  <c r="B641" i="2" s="1"/>
  <c r="AQ641" i="2" s="1"/>
  <c r="X1404" i="1"/>
  <c r="B1443" i="2" s="1"/>
  <c r="X1228" i="1"/>
  <c r="B1267" i="2" s="1"/>
  <c r="AQ1267" i="2" s="1"/>
  <c r="X1618" i="1"/>
  <c r="B1657" i="2" s="1"/>
  <c r="AQ1657" i="2" s="1"/>
  <c r="X731" i="1"/>
  <c r="B770" i="2" s="1"/>
  <c r="X926" i="1"/>
  <c r="B965" i="2" s="1"/>
  <c r="AQ965" i="2" s="1"/>
  <c r="X284" i="1"/>
  <c r="B323" i="2" s="1"/>
  <c r="AQ323" i="2" s="1"/>
  <c r="X1260" i="1"/>
  <c r="B1299" i="2" s="1"/>
  <c r="AQ1299" i="2" s="1"/>
  <c r="X1564" i="1"/>
  <c r="B1603" i="2" s="1"/>
  <c r="AQ1603" i="2" s="1"/>
  <c r="X582" i="1"/>
  <c r="B621" i="2" s="1"/>
  <c r="X1381" i="1"/>
  <c r="B1420" i="2" s="1"/>
  <c r="AQ1420" i="2" s="1"/>
  <c r="X1288" i="1"/>
  <c r="B1327" i="2" s="1"/>
  <c r="X1219" i="1"/>
  <c r="B1258" i="2" s="1"/>
  <c r="X1579" i="1"/>
  <c r="B1618" i="2" s="1"/>
  <c r="X1128" i="1"/>
  <c r="B1167" i="2" s="1"/>
  <c r="X1405" i="1"/>
  <c r="B1444" i="2" s="1"/>
  <c r="AQ1444" i="2" s="1"/>
  <c r="X180" i="1"/>
  <c r="B219" i="2" s="1"/>
  <c r="X1337" i="1"/>
  <c r="B1376" i="2" s="1"/>
  <c r="AQ1376" i="2" s="1"/>
  <c r="X1239" i="1"/>
  <c r="B1278" i="2" s="1"/>
  <c r="AQ1278" i="2" s="1"/>
  <c r="X1030" i="1"/>
  <c r="B1069" i="2" s="1"/>
  <c r="X795" i="1"/>
  <c r="B834" i="2" s="1"/>
  <c r="X1575" i="1"/>
  <c r="B1614" i="2" s="1"/>
  <c r="X1570" i="1"/>
  <c r="B1609" i="2" s="1"/>
  <c r="X1314" i="1"/>
  <c r="B1353" i="2" s="1"/>
  <c r="AQ1353" i="2" s="1"/>
  <c r="X861" i="1"/>
  <c r="B900" i="2" s="1"/>
  <c r="AQ900" i="2" s="1"/>
  <c r="X1581" i="1"/>
  <c r="B1620" i="2" s="1"/>
  <c r="AQ1620" i="2" s="1"/>
  <c r="X32" i="1"/>
  <c r="B71" i="2" s="1"/>
  <c r="AQ71" i="2" s="1"/>
  <c r="X182" i="1"/>
  <c r="B221" i="2" s="1"/>
  <c r="AQ221" i="2" s="1"/>
  <c r="X852" i="1"/>
  <c r="B891" i="2" s="1"/>
  <c r="X1091" i="1"/>
  <c r="B1130" i="2" s="1"/>
  <c r="AQ1130" i="2" s="1"/>
  <c r="X1514" i="1"/>
  <c r="B1553" i="2" s="1"/>
  <c r="X1436" i="1"/>
  <c r="B1475" i="2" s="1"/>
  <c r="AQ1475" i="2" s="1"/>
  <c r="X1107" i="1"/>
  <c r="B1146" i="2" s="1"/>
  <c r="X1571" i="1"/>
  <c r="B1610" i="2" s="1"/>
  <c r="AQ1610" i="2" s="1"/>
  <c r="X132" i="1"/>
  <c r="B171" i="2" s="1"/>
  <c r="X868" i="1"/>
  <c r="B907" i="2" s="1"/>
  <c r="AQ907" i="2" s="1"/>
  <c r="X811" i="1"/>
  <c r="B850" i="2" s="1"/>
  <c r="F851" i="2" s="1"/>
  <c r="X1041" i="1"/>
  <c r="B1080" i="2" s="1"/>
  <c r="AQ1080" i="2" s="1"/>
  <c r="X641" i="1"/>
  <c r="B680" i="2" s="1"/>
  <c r="F681" i="2" s="1"/>
  <c r="X647" i="1"/>
  <c r="B686" i="2" s="1"/>
  <c r="X1412" i="1"/>
  <c r="B1451" i="2" s="1"/>
  <c r="AQ1451" i="2" s="1"/>
  <c r="X1069" i="1"/>
  <c r="B1108" i="2" s="1"/>
  <c r="X1414" i="1"/>
  <c r="B1453" i="2" s="1"/>
  <c r="AQ1453" i="2" s="1"/>
  <c r="X568" i="1"/>
  <c r="B607" i="2" s="1"/>
  <c r="AQ607" i="2" s="1"/>
  <c r="X770" i="1"/>
  <c r="B809" i="2" s="1"/>
  <c r="AQ809" i="2" s="1"/>
  <c r="X698" i="1"/>
  <c r="B737" i="2" s="1"/>
  <c r="AQ737" i="2" s="1"/>
  <c r="X295" i="1"/>
  <c r="B334" i="2" s="1"/>
  <c r="X1155" i="1"/>
  <c r="B1194" i="2" s="1"/>
  <c r="AQ1194" i="2" s="1"/>
  <c r="X1594" i="1"/>
  <c r="B1633" i="2" s="1"/>
  <c r="X1123" i="1"/>
  <c r="B1162" i="2" s="1"/>
  <c r="AQ1162" i="2" s="1"/>
  <c r="X1540" i="1"/>
  <c r="B1579" i="2" s="1"/>
  <c r="AQ1579" i="2" s="1"/>
  <c r="X722" i="1"/>
  <c r="B761" i="2" s="1"/>
  <c r="AQ761" i="2" s="1"/>
  <c r="X1095" i="1"/>
  <c r="B1134" i="2" s="1"/>
  <c r="AQ1134" i="2" s="1"/>
  <c r="X1510" i="1"/>
  <c r="B1549" i="2" s="1"/>
  <c r="AQ1549" i="2" s="1"/>
  <c r="X605" i="1"/>
  <c r="B644" i="2" s="1"/>
  <c r="X1214" i="1"/>
  <c r="B1253" i="2" s="1"/>
  <c r="AQ1253" i="2" s="1"/>
  <c r="X1206" i="1"/>
  <c r="B1245" i="2" s="1"/>
  <c r="X1300" i="1"/>
  <c r="B1339" i="2" s="1"/>
  <c r="X1140" i="1"/>
  <c r="B1179" i="2" s="1"/>
  <c r="AQ1179" i="2" s="1"/>
  <c r="X884" i="1"/>
  <c r="B923" i="2" s="1"/>
  <c r="AQ923" i="2" s="1"/>
  <c r="X651" i="1"/>
  <c r="B690" i="2" s="1"/>
  <c r="X1323" i="1"/>
  <c r="B1362" i="2" s="1"/>
  <c r="X1230" i="1"/>
  <c r="B1269" i="2" s="1"/>
  <c r="F1269" i="2" s="1"/>
  <c r="X1339" i="1"/>
  <c r="B1378" i="2" s="1"/>
  <c r="AQ1378" i="2" s="1"/>
  <c r="X1032" i="1"/>
  <c r="B1071" i="2" s="1"/>
  <c r="AQ1071" i="2" s="1"/>
  <c r="X688" i="1"/>
  <c r="B727" i="2" s="1"/>
  <c r="AQ727" i="2" s="1"/>
  <c r="X1449" i="1"/>
  <c r="B1488" i="2" s="1"/>
  <c r="AQ1488" i="2" s="1"/>
  <c r="X1390" i="1"/>
  <c r="B1429" i="2" s="1"/>
  <c r="X1134" i="1"/>
  <c r="B1173" i="2" s="1"/>
  <c r="AQ1173" i="2" s="1"/>
  <c r="X120" i="1"/>
  <c r="B159" i="2" s="1"/>
  <c r="X1533" i="1"/>
  <c r="B1572" i="2" s="1"/>
  <c r="X1341" i="1"/>
  <c r="B1380" i="2" s="1"/>
  <c r="X144" i="1"/>
  <c r="B183" i="2" s="1"/>
  <c r="AQ183" i="2" s="1"/>
  <c r="X78" i="1"/>
  <c r="B117" i="2" s="1"/>
  <c r="AQ117" i="2" s="1"/>
  <c r="X339" i="1"/>
  <c r="B378" i="2" s="1"/>
  <c r="AQ378" i="2" s="1"/>
  <c r="X1358" i="1"/>
  <c r="B1397" i="2" s="1"/>
  <c r="AQ1397" i="2" s="1"/>
  <c r="X1102" i="1"/>
  <c r="B1141" i="2" s="1"/>
  <c r="AQ1141" i="2" s="1"/>
  <c r="X849" i="1"/>
  <c r="B888" i="2" s="1"/>
  <c r="AQ888" i="2" s="1"/>
  <c r="X619" i="1"/>
  <c r="B658" i="2" s="1"/>
  <c r="X944" i="1"/>
  <c r="B983" i="2" s="1"/>
  <c r="AQ983" i="2" s="1"/>
  <c r="X52" i="1"/>
  <c r="B91" i="2" s="1"/>
  <c r="X1059" i="1"/>
  <c r="B1098" i="2" s="1"/>
  <c r="AQ1098" i="2" s="1"/>
  <c r="X1392" i="1"/>
  <c r="B1431" i="2" s="1"/>
  <c r="X1277" i="1"/>
  <c r="B1316" i="2" s="1"/>
  <c r="AQ1316" i="2" s="1"/>
  <c r="X1484" i="1"/>
  <c r="B1523" i="2" s="1"/>
  <c r="AQ1523" i="2" s="1"/>
  <c r="X1387" i="1"/>
  <c r="B1426" i="2" s="1"/>
  <c r="AQ1426" i="2" s="1"/>
  <c r="X352" i="1"/>
  <c r="B391" i="2" s="1"/>
  <c r="X720" i="1"/>
  <c r="B759" i="2" s="1"/>
  <c r="AQ759" i="2" s="1"/>
  <c r="X318" i="1"/>
  <c r="B357" i="2" s="1"/>
  <c r="AQ357" i="2" s="1"/>
  <c r="X1266" i="1"/>
  <c r="B1305" i="2" s="1"/>
  <c r="AQ1305" i="2" s="1"/>
  <c r="X960" i="1"/>
  <c r="B999" i="2" s="1"/>
  <c r="AQ999" i="2" s="1"/>
  <c r="X1525" i="1"/>
  <c r="B1564" i="2" s="1"/>
  <c r="X631" i="1"/>
  <c r="B670" i="2" s="1"/>
  <c r="AQ670" i="2" s="1"/>
  <c r="X579" i="1"/>
  <c r="B618" i="2" s="1"/>
  <c r="AQ618" i="2" s="1"/>
  <c r="X217" i="1"/>
  <c r="B256" i="2" s="1"/>
  <c r="X1149" i="1"/>
  <c r="B1188" i="2" s="1"/>
  <c r="AQ1188" i="2" s="1"/>
  <c r="X1477" i="1"/>
  <c r="B1516" i="2" s="1"/>
  <c r="AQ1516" i="2" s="1"/>
  <c r="X877" i="1"/>
  <c r="B916" i="2" s="1"/>
  <c r="AQ916" i="2" s="1"/>
  <c r="X1455" i="1"/>
  <c r="B1494" i="2" s="1"/>
  <c r="AQ1494" i="2" s="1"/>
  <c r="X895" i="1"/>
  <c r="B934" i="2" s="1"/>
  <c r="AQ934" i="2" s="1"/>
  <c r="X363" i="1"/>
  <c r="B402" i="2" s="1"/>
  <c r="X94" i="1"/>
  <c r="B133" i="2" s="1"/>
  <c r="X382" i="1"/>
  <c r="B421" i="2" s="1"/>
  <c r="AQ421" i="2" s="1"/>
  <c r="X701" i="1"/>
  <c r="B740" i="2" s="1"/>
  <c r="AQ740" i="2" s="1"/>
  <c r="X1199" i="1"/>
  <c r="B1238" i="2" s="1"/>
  <c r="AQ1238" i="2" s="1"/>
  <c r="X1001" i="1"/>
  <c r="B1040" i="2" s="1"/>
  <c r="AQ1040" i="2" s="1"/>
  <c r="X1544" i="1"/>
  <c r="B1583" i="2" s="1"/>
  <c r="AQ1583" i="2" s="1"/>
  <c r="X1364" i="1"/>
  <c r="B1403" i="2" s="1"/>
  <c r="AQ1403" i="2" s="1"/>
  <c r="X213" i="1"/>
  <c r="B252" i="2" s="1"/>
  <c r="AQ252" i="2" s="1"/>
  <c r="X1534" i="1"/>
  <c r="B1573" i="2" s="1"/>
  <c r="AQ1573" i="2" s="1"/>
  <c r="X1019" i="1"/>
  <c r="B1058" i="2" s="1"/>
  <c r="X621" i="1"/>
  <c r="B660" i="2" s="1"/>
  <c r="X801" i="1"/>
  <c r="B840" i="2" s="1"/>
  <c r="AQ840" i="2" s="1"/>
  <c r="X1251" i="1"/>
  <c r="B1290" i="2" s="1"/>
  <c r="AQ1290" i="2" s="1"/>
  <c r="X228" i="1"/>
  <c r="B267" i="2" s="1"/>
  <c r="AQ267" i="2" s="1"/>
  <c r="X1290" i="1"/>
  <c r="B1329" i="2" s="1"/>
  <c r="AQ1329" i="2" s="1"/>
  <c r="X220" i="1"/>
  <c r="B259" i="2" s="1"/>
  <c r="AQ259" i="2" s="1"/>
  <c r="X1020" i="1"/>
  <c r="B1059" i="2" s="1"/>
  <c r="AQ1059" i="2" s="1"/>
  <c r="X1078" i="1"/>
  <c r="B1117" i="2" s="1"/>
  <c r="AQ1117" i="2" s="1"/>
  <c r="X484" i="1"/>
  <c r="B523" i="2" s="1"/>
  <c r="X420" i="1"/>
  <c r="B459" i="2" s="1"/>
  <c r="AQ459" i="2" s="1"/>
  <c r="X1317" i="1"/>
  <c r="B1356" i="2" s="1"/>
  <c r="X1133" i="1"/>
  <c r="B1172" i="2" s="1"/>
  <c r="AQ1172" i="2" s="1"/>
  <c r="X476" i="1"/>
  <c r="B515" i="2" s="1"/>
  <c r="AQ515" i="2" s="1"/>
  <c r="X1605" i="1"/>
  <c r="B1644" i="2" s="1"/>
  <c r="X1457" i="1"/>
  <c r="B1496" i="2" s="1"/>
  <c r="AQ1496" i="2" s="1"/>
  <c r="X7" i="1"/>
  <c r="B46" i="2" s="1"/>
  <c r="X16" i="1"/>
  <c r="B55" i="2" s="1"/>
  <c r="AQ55" i="2" s="1"/>
  <c r="X1086" i="1"/>
  <c r="B1125" i="2" s="1"/>
  <c r="AQ1125" i="2" s="1"/>
  <c r="X260" i="1"/>
  <c r="B299" i="2" s="1"/>
  <c r="AQ299" i="2" s="1"/>
  <c r="X1159" i="1"/>
  <c r="B1198" i="2" s="1"/>
  <c r="X677" i="1"/>
  <c r="B716" i="2" s="1"/>
  <c r="X1453" i="1"/>
  <c r="B1492" i="2" s="1"/>
  <c r="X709" i="1"/>
  <c r="B748" i="2" s="1"/>
  <c r="AQ748" i="2" s="1"/>
  <c r="X747" i="1"/>
  <c r="B786" i="2" s="1"/>
  <c r="F786" i="2" s="1"/>
  <c r="X494" i="1"/>
  <c r="B533" i="2" s="1"/>
  <c r="AQ533" i="2" s="1"/>
  <c r="X717" i="1"/>
  <c r="B756" i="2" s="1"/>
  <c r="X501" i="1"/>
  <c r="B540" i="2" s="1"/>
  <c r="X1157" i="1"/>
  <c r="B1196" i="2" s="1"/>
  <c r="X1213" i="1"/>
  <c r="B1252" i="2" s="1"/>
  <c r="AQ1252" i="2" s="1"/>
  <c r="X636" i="1"/>
  <c r="B675" i="2" s="1"/>
  <c r="X668" i="1"/>
  <c r="B707" i="2" s="1"/>
  <c r="AQ707" i="2" s="1"/>
  <c r="X927" i="1"/>
  <c r="B966" i="2" s="1"/>
  <c r="F967" i="2" s="1"/>
  <c r="X198" i="1"/>
  <c r="B237" i="2" s="1"/>
  <c r="AQ237" i="2" s="1"/>
  <c r="X51" i="1"/>
  <c r="B90" i="2" s="1"/>
  <c r="AQ90" i="2" s="1"/>
  <c r="X930" i="1"/>
  <c r="B969" i="2" s="1"/>
  <c r="AQ969" i="2" s="1"/>
  <c r="X696" i="1"/>
  <c r="B735" i="2" s="1"/>
  <c r="AQ735" i="2" s="1"/>
  <c r="X923" i="1"/>
  <c r="B962" i="2" s="1"/>
  <c r="AQ962" i="2" s="1"/>
  <c r="X964" i="1"/>
  <c r="B1003" i="2" s="1"/>
  <c r="AQ1003" i="2" s="1"/>
  <c r="X922" i="1"/>
  <c r="B961" i="2" s="1"/>
  <c r="AQ961" i="2" s="1"/>
  <c r="X749" i="1"/>
  <c r="B788" i="2" s="1"/>
  <c r="X1295" i="1"/>
  <c r="B1334" i="2" s="1"/>
  <c r="AQ1334" i="2" s="1"/>
  <c r="X1058" i="1"/>
  <c r="B1097" i="2" s="1"/>
  <c r="X1262" i="1"/>
  <c r="B1301" i="2" s="1"/>
  <c r="AQ1301" i="2" s="1"/>
  <c r="X1568" i="1"/>
  <c r="B1607" i="2" s="1"/>
  <c r="X762" i="1"/>
  <c r="B801" i="2" s="1"/>
  <c r="AQ801" i="2" s="1"/>
  <c r="X753" i="1"/>
  <c r="B792" i="2" s="1"/>
  <c r="AQ792" i="2" s="1"/>
  <c r="X1454" i="1"/>
  <c r="B1493" i="2" s="1"/>
  <c r="AQ1493" i="2" s="1"/>
  <c r="X390" i="1"/>
  <c r="B429" i="2" s="1"/>
  <c r="AQ429" i="2" s="1"/>
  <c r="X128" i="1"/>
  <c r="B167" i="2" s="1"/>
  <c r="AQ167" i="2" s="1"/>
  <c r="X1315" i="1"/>
  <c r="B1354" i="2" s="1"/>
  <c r="AQ1354" i="2" s="1"/>
  <c r="X622" i="1"/>
  <c r="B661" i="2" s="1"/>
  <c r="X1198" i="1"/>
  <c r="B1237" i="2" s="1"/>
  <c r="AQ1237" i="2" s="1"/>
  <c r="X1170" i="1"/>
  <c r="B1209" i="2" s="1"/>
  <c r="AQ1209" i="2" s="1"/>
  <c r="X417" i="1"/>
  <c r="B456" i="2" s="1"/>
  <c r="AQ456" i="2" s="1"/>
  <c r="X1056" i="1"/>
  <c r="B1095" i="2" s="1"/>
  <c r="X69" i="1"/>
  <c r="B108" i="2" s="1"/>
  <c r="AQ108" i="2" s="1"/>
  <c r="X1248" i="1"/>
  <c r="B1287" i="2" s="1"/>
  <c r="X623" i="1"/>
  <c r="B662" i="2" s="1"/>
  <c r="AQ662" i="2" s="1"/>
  <c r="X1391" i="1"/>
  <c r="B1430" i="2" s="1"/>
  <c r="X599" i="1"/>
  <c r="B638" i="2" s="1"/>
  <c r="AQ638" i="2" s="1"/>
  <c r="X104" i="1"/>
  <c r="B143" i="2" s="1"/>
  <c r="AQ143" i="2" s="1"/>
  <c r="X676" i="1"/>
  <c r="B715" i="2" s="1"/>
  <c r="AQ715" i="2" s="1"/>
  <c r="X1142" i="1"/>
  <c r="B1181" i="2" s="1"/>
  <c r="AQ1181" i="2" s="1"/>
  <c r="X933" i="1"/>
  <c r="B972" i="2" s="1"/>
  <c r="X634" i="1"/>
  <c r="B673" i="2" s="1"/>
  <c r="AQ673" i="2" s="1"/>
  <c r="X908" i="1"/>
  <c r="B947" i="2" s="1"/>
  <c r="X576" i="1"/>
  <c r="B615" i="2" s="1"/>
  <c r="AQ615" i="2" s="1"/>
  <c r="X550" i="1"/>
  <c r="B589" i="2" s="1"/>
  <c r="AQ589" i="2" s="1"/>
  <c r="X1084" i="1"/>
  <c r="B1123" i="2" s="1"/>
  <c r="AQ1123" i="2" s="1"/>
  <c r="X1245" i="1"/>
  <c r="B1284" i="2" s="1"/>
  <c r="AQ1284" i="2" s="1"/>
  <c r="X729" i="1"/>
  <c r="B768" i="2" s="1"/>
  <c r="X826" i="1"/>
  <c r="B865" i="2" s="1"/>
  <c r="X1183" i="1"/>
  <c r="B1222" i="2" s="1"/>
  <c r="X1482" i="1"/>
  <c r="B1521" i="2" s="1"/>
  <c r="AQ1521" i="2" s="1"/>
  <c r="X1444" i="1"/>
  <c r="B1483" i="2" s="1"/>
  <c r="AQ1483" i="2" s="1"/>
  <c r="X1573" i="1"/>
  <c r="B1612" i="2" s="1"/>
  <c r="X872" i="1"/>
  <c r="B911" i="2" s="1"/>
  <c r="AQ911" i="2" s="1"/>
  <c r="X1614" i="1"/>
  <c r="B1653" i="2" s="1"/>
  <c r="AQ1653" i="2" s="1"/>
  <c r="X1550" i="1"/>
  <c r="B1589" i="2" s="1"/>
  <c r="AQ1589" i="2" s="1"/>
  <c r="X1294" i="1"/>
  <c r="B1333" i="2" s="1"/>
  <c r="X798" i="1"/>
  <c r="B837" i="2" s="1"/>
  <c r="X1549" i="1"/>
  <c r="B1588" i="2" s="1"/>
  <c r="AQ1588" i="2" s="1"/>
  <c r="X646" i="1"/>
  <c r="B685" i="2" s="1"/>
  <c r="AQ685" i="2" s="1"/>
  <c r="X976" i="1"/>
  <c r="B1015" i="2" s="1"/>
  <c r="X1586" i="1"/>
  <c r="B1625" i="2" s="1"/>
  <c r="X1472" i="1"/>
  <c r="B1511" i="2" s="1"/>
  <c r="X1546" i="1"/>
  <c r="B1585" i="2" s="1"/>
  <c r="X751" i="1"/>
  <c r="B790" i="2" s="1"/>
  <c r="F790" i="2" s="1"/>
  <c r="X1344" i="1"/>
  <c r="B1383" i="2" s="1"/>
  <c r="X733" i="1"/>
  <c r="B772" i="2" s="1"/>
  <c r="AQ772" i="2" s="1"/>
  <c r="X442" i="1"/>
  <c r="B481" i="2" s="1"/>
  <c r="X261" i="1"/>
  <c r="B300" i="2" s="1"/>
  <c r="AQ300" i="2" s="1"/>
  <c r="X648" i="1"/>
  <c r="B687" i="2" s="1"/>
  <c r="AQ687" i="2" s="1"/>
  <c r="X1046" i="1"/>
  <c r="B1085" i="2" s="1"/>
  <c r="AQ1085" i="2" s="1"/>
  <c r="X1016" i="1"/>
  <c r="B1055" i="2" s="1"/>
  <c r="AQ1055" i="2" s="1"/>
  <c r="X1015" i="1"/>
  <c r="B1054" i="2" s="1"/>
  <c r="X774" i="1"/>
  <c r="B813" i="2" s="1"/>
  <c r="AQ813" i="2" s="1"/>
  <c r="X1044" i="1"/>
  <c r="B1083" i="2" s="1"/>
  <c r="AQ1083" i="2" s="1"/>
  <c r="X1222" i="1"/>
  <c r="B1261" i="2" s="1"/>
  <c r="X1205" i="1"/>
  <c r="B1244" i="2" s="1"/>
  <c r="X965" i="1"/>
  <c r="B1004" i="2" s="1"/>
  <c r="AQ1004" i="2" s="1"/>
  <c r="X507" i="1"/>
  <c r="B546" i="2" s="1"/>
  <c r="AQ546" i="2" s="1"/>
  <c r="X756" i="1"/>
  <c r="B795" i="2" s="1"/>
  <c r="AQ795" i="2" s="1"/>
  <c r="X342" i="1"/>
  <c r="B381" i="2" s="1"/>
  <c r="F381" i="2" s="1"/>
  <c r="X527" i="1"/>
  <c r="B566" i="2" s="1"/>
  <c r="AQ566" i="2" s="1"/>
  <c r="X59" i="1"/>
  <c r="B98" i="2" s="1"/>
  <c r="X481" i="1"/>
  <c r="B520" i="2" s="1"/>
  <c r="AQ520" i="2" s="1"/>
  <c r="X1100" i="1"/>
  <c r="B1139" i="2" s="1"/>
  <c r="AQ1139" i="2" s="1"/>
  <c r="X360" i="1"/>
  <c r="B399" i="2" s="1"/>
  <c r="F399" i="2" s="1"/>
  <c r="X486" i="1"/>
  <c r="B525" i="2" s="1"/>
  <c r="X397" i="1"/>
  <c r="B436" i="2" s="1"/>
  <c r="X603" i="1"/>
  <c r="B642" i="2" s="1"/>
  <c r="X1064" i="1"/>
  <c r="B1103" i="2" s="1"/>
  <c r="AQ1103" i="2" s="1"/>
  <c r="X1063" i="1"/>
  <c r="B1102" i="2" s="1"/>
  <c r="AQ1102" i="2" s="1"/>
  <c r="X92" i="1"/>
  <c r="B131" i="2" s="1"/>
  <c r="AQ131" i="2" s="1"/>
  <c r="X1426" i="1"/>
  <c r="B1465" i="2" s="1"/>
  <c r="AQ1465" i="2" s="1"/>
  <c r="X1296" i="1"/>
  <c r="B1335" i="2" s="1"/>
  <c r="AQ1335" i="2" s="1"/>
  <c r="X1310" i="1"/>
  <c r="B1349" i="2" s="1"/>
  <c r="AQ1349" i="2" s="1"/>
  <c r="X1055" i="1"/>
  <c r="B1094" i="2" s="1"/>
  <c r="AQ1094" i="2" s="1"/>
  <c r="X821" i="1"/>
  <c r="B860" i="2" s="1"/>
  <c r="AQ860" i="2" s="1"/>
  <c r="X1335" i="1"/>
  <c r="B1374" i="2" s="1"/>
  <c r="AQ1374" i="2" s="1"/>
  <c r="X649" i="1"/>
  <c r="B688" i="2" s="1"/>
  <c r="AQ688" i="2" s="1"/>
  <c r="X1578" i="1"/>
  <c r="B1617" i="2" s="1"/>
  <c r="AQ1617" i="2" s="1"/>
  <c r="X1126" i="1"/>
  <c r="B1165" i="2" s="1"/>
  <c r="X1109" i="1"/>
  <c r="B1148" i="2" s="1"/>
  <c r="AQ1148" i="2" s="1"/>
  <c r="X721" i="1"/>
  <c r="B760" i="2" s="1"/>
  <c r="X530" i="1"/>
  <c r="B569" i="2" s="1"/>
  <c r="X975" i="1"/>
  <c r="B1014" i="2" s="1"/>
  <c r="X1402" i="1"/>
  <c r="B1441" i="2" s="1"/>
  <c r="AQ1441" i="2" s="1"/>
  <c r="X1042" i="1"/>
  <c r="B1081" i="2" s="1"/>
  <c r="AQ1081" i="2" s="1"/>
  <c r="X292" i="1"/>
  <c r="B331" i="2" s="1"/>
  <c r="AQ331" i="2" s="1"/>
  <c r="X885" i="1"/>
  <c r="B924" i="2" s="1"/>
  <c r="AQ924" i="2" s="1"/>
  <c r="X1060" i="1"/>
  <c r="B1099" i="2" s="1"/>
  <c r="X655" i="1"/>
  <c r="B694" i="2" s="1"/>
  <c r="X1616" i="1"/>
  <c r="B1655" i="2" s="1"/>
  <c r="AQ1655" i="2" s="1"/>
  <c r="X1215" i="1"/>
  <c r="B1254" i="2" s="1"/>
  <c r="F1254" i="2" s="1"/>
  <c r="X573" i="1"/>
  <c r="B612" i="2" s="1"/>
  <c r="AQ612" i="2" s="1"/>
  <c r="X1603" i="1"/>
  <c r="B1642" i="2" s="1"/>
  <c r="X277" i="1"/>
  <c r="B316" i="2" s="1"/>
  <c r="AQ316" i="2" s="1"/>
  <c r="X1489" i="1"/>
  <c r="B1528" i="2" s="1"/>
  <c r="X341" i="1"/>
  <c r="B380" i="2" s="1"/>
  <c r="X588" i="1"/>
  <c r="B627" i="2" s="1"/>
  <c r="X1487" i="1"/>
  <c r="B1526" i="2" s="1"/>
  <c r="X276" i="1"/>
  <c r="B315" i="2" s="1"/>
  <c r="X778" i="1"/>
  <c r="B817" i="2" s="1"/>
  <c r="AQ817" i="2" s="1"/>
  <c r="X831" i="1"/>
  <c r="B870" i="2" s="1"/>
  <c r="AQ870" i="2" s="1"/>
  <c r="X1118" i="1"/>
  <c r="B1157" i="2" s="1"/>
  <c r="AQ1157" i="2" s="1"/>
  <c r="X202" i="1"/>
  <c r="B241" i="2" s="1"/>
  <c r="AQ241" i="2" s="1"/>
  <c r="X1179" i="1"/>
  <c r="B1218" i="2" s="1"/>
  <c r="X1443" i="1"/>
  <c r="B1482" i="2" s="1"/>
  <c r="X1236" i="1"/>
  <c r="B1275" i="2" s="1"/>
  <c r="X1606" i="1"/>
  <c r="B1645" i="2" s="1"/>
  <c r="AQ1645" i="2" s="1"/>
  <c r="X848" i="1"/>
  <c r="B887" i="2" s="1"/>
  <c r="X784" i="1"/>
  <c r="B823" i="2" s="1"/>
  <c r="AQ823" i="2" s="1"/>
  <c r="X595" i="1"/>
  <c r="B634" i="2" s="1"/>
  <c r="AQ634" i="2" s="1"/>
  <c r="X349" i="1"/>
  <c r="B388" i="2" s="1"/>
  <c r="X1609" i="1"/>
  <c r="B1648" i="2" s="1"/>
  <c r="X1194" i="1"/>
  <c r="B1233" i="2" s="1"/>
  <c r="AQ1233" i="2" s="1"/>
  <c r="X1463" i="1"/>
  <c r="B1502" i="2" s="1"/>
  <c r="AQ1502" i="2" s="1"/>
  <c r="X1462" i="1"/>
  <c r="B1501" i="2" s="1"/>
  <c r="X1254" i="1"/>
  <c r="B1293" i="2" s="1"/>
  <c r="X1237" i="1"/>
  <c r="B1276" i="2" s="1"/>
  <c r="AQ1276" i="2" s="1"/>
  <c r="X108" i="1"/>
  <c r="B147" i="2" s="1"/>
  <c r="X372" i="1"/>
  <c r="B411" i="2" s="1"/>
  <c r="AQ411" i="2" s="1"/>
  <c r="X1031" i="1"/>
  <c r="B1070" i="2" s="1"/>
  <c r="X299" i="1"/>
  <c r="B338" i="2" s="1"/>
  <c r="AQ338" i="2" s="1"/>
  <c r="X991" i="1"/>
  <c r="B1030" i="2" s="1"/>
  <c r="X984" i="1"/>
  <c r="B1023" i="2" s="1"/>
  <c r="X1255" i="1"/>
  <c r="B1294" i="2" s="1"/>
  <c r="AQ1294" i="2" s="1"/>
  <c r="X1038" i="1"/>
  <c r="B1077" i="2" s="1"/>
  <c r="AQ1077" i="2" s="1"/>
  <c r="X838" i="1"/>
  <c r="B877" i="2" s="1"/>
  <c r="AQ877" i="2" s="1"/>
  <c r="X1008" i="1"/>
  <c r="B1047" i="2" s="1"/>
  <c r="AQ1047" i="2" s="1"/>
  <c r="X240" i="1"/>
  <c r="B279" i="2" s="1"/>
  <c r="AQ279" i="2" s="1"/>
  <c r="X890" i="1"/>
  <c r="B929" i="2" s="1"/>
  <c r="X1532" i="1"/>
  <c r="B1571" i="2" s="1"/>
  <c r="AQ1571" i="2" s="1"/>
  <c r="X350" i="1"/>
  <c r="B389" i="2" s="1"/>
  <c r="X564" i="1"/>
  <c r="B603" i="2" s="1"/>
  <c r="X96" i="1"/>
  <c r="B135" i="2" s="1"/>
  <c r="X1565" i="1"/>
  <c r="B1604" i="2" s="1"/>
  <c r="AQ1604" i="2" s="1"/>
  <c r="X1380" i="1"/>
  <c r="B1419" i="2" s="1"/>
  <c r="X935" i="1"/>
  <c r="B974" i="2" s="1"/>
  <c r="F975" i="2" s="1"/>
  <c r="X783" i="1"/>
  <c r="B822" i="2" s="1"/>
  <c r="AQ822" i="2" s="1"/>
  <c r="X966" i="1"/>
  <c r="B1005" i="2" s="1"/>
  <c r="X416" i="1"/>
  <c r="B455" i="2" s="1"/>
  <c r="X1361" i="1"/>
  <c r="B1400" i="2" s="1"/>
  <c r="X883" i="1"/>
  <c r="B922" i="2" s="1"/>
  <c r="AQ922" i="2" s="1"/>
  <c r="X107" i="1"/>
  <c r="B146" i="2" s="1"/>
  <c r="X536" i="1"/>
  <c r="B575" i="2" s="1"/>
  <c r="AQ575" i="2" s="1"/>
  <c r="X958" i="1"/>
  <c r="B997" i="2" s="1"/>
  <c r="AQ997" i="2" s="1"/>
  <c r="X827" i="1"/>
  <c r="B866" i="2" s="1"/>
  <c r="AQ866" i="2" s="1"/>
  <c r="X1181" i="1"/>
  <c r="B1220" i="2" s="1"/>
  <c r="X710" i="1"/>
  <c r="B749" i="2" s="1"/>
  <c r="X1153" i="1"/>
  <c r="B1192" i="2" s="1"/>
  <c r="X1143" i="1"/>
  <c r="B1182" i="2" s="1"/>
  <c r="X421" i="1"/>
  <c r="B460" i="2" s="1"/>
  <c r="AQ460" i="2" s="1"/>
  <c r="X963" i="1"/>
  <c r="B1002" i="2" s="1"/>
  <c r="AQ1002" i="2" s="1"/>
  <c r="X1146" i="1"/>
  <c r="B1185" i="2" s="1"/>
  <c r="X453" i="1"/>
  <c r="B492" i="2" s="1"/>
  <c r="AQ492" i="2" s="1"/>
  <c r="X994" i="1"/>
  <c r="B1033" i="2" s="1"/>
  <c r="AQ1033" i="2" s="1"/>
  <c r="X1382" i="1"/>
  <c r="B1421" i="2" s="1"/>
  <c r="X1145" i="1"/>
  <c r="B1184" i="2" s="1"/>
  <c r="AQ1184" i="2" s="1"/>
  <c r="X974" i="1"/>
  <c r="B1013" i="2" s="1"/>
  <c r="AQ1013" i="2" s="1"/>
  <c r="X772" i="1"/>
  <c r="B811" i="2" s="1"/>
  <c r="AQ811" i="2" s="1"/>
  <c r="X487" i="1"/>
  <c r="B526" i="2" s="1"/>
  <c r="AQ526" i="2" s="1"/>
  <c r="X1299" i="1"/>
  <c r="B1338" i="2" s="1"/>
  <c r="AQ1338" i="2" s="1"/>
  <c r="X1018" i="1"/>
  <c r="B1057" i="2" s="1"/>
  <c r="AQ1057" i="2" s="1"/>
  <c r="X606" i="1"/>
  <c r="B645" i="2" s="1"/>
  <c r="AQ645" i="2" s="1"/>
  <c r="X1365" i="1"/>
  <c r="B1404" i="2" s="1"/>
  <c r="F1405" i="2" s="1"/>
  <c r="X1062" i="1"/>
  <c r="B1101" i="2" s="1"/>
  <c r="AQ1101" i="2" s="1"/>
  <c r="X1422" i="1"/>
  <c r="B1461" i="2" s="1"/>
  <c r="X1166" i="1"/>
  <c r="B1205" i="2" s="1"/>
  <c r="AQ1205" i="2" s="1"/>
  <c r="X1203" i="1"/>
  <c r="B1242" i="2" s="1"/>
  <c r="AQ1242" i="2" s="1"/>
  <c r="X589" i="1"/>
  <c r="B628" i="2" s="1"/>
  <c r="AQ628" i="2" s="1"/>
  <c r="X428" i="1"/>
  <c r="B467" i="2" s="1"/>
  <c r="AQ467" i="2" s="1"/>
  <c r="X1003" i="1"/>
  <c r="B1042" i="2" s="1"/>
  <c r="AQ1042" i="2" s="1"/>
  <c r="X1508" i="1"/>
  <c r="B1547" i="2" s="1"/>
  <c r="X1518" i="1"/>
  <c r="B1557" i="2" s="1"/>
  <c r="AQ1557" i="2" s="1"/>
  <c r="X664" i="1"/>
  <c r="B703" i="2" s="1"/>
  <c r="X882" i="1"/>
  <c r="B921" i="2" s="1"/>
  <c r="AQ921" i="2" s="1"/>
  <c r="X662" i="1"/>
  <c r="B701" i="2" s="1"/>
  <c r="AQ701" i="2" s="1"/>
  <c r="X1035" i="1"/>
  <c r="B1074" i="2" s="1"/>
  <c r="X432" i="1"/>
  <c r="B471" i="2" s="1"/>
  <c r="X1340" i="1"/>
  <c r="B1379" i="2" s="1"/>
  <c r="AQ1379" i="2" s="1"/>
  <c r="X140" i="1"/>
  <c r="B179" i="2" s="1"/>
  <c r="X1005" i="1"/>
  <c r="B1044" i="2" s="1"/>
  <c r="X990" i="1"/>
  <c r="B1029" i="2" s="1"/>
  <c r="AQ1029" i="2" s="1"/>
  <c r="X1558" i="1"/>
  <c r="B1597" i="2" s="1"/>
  <c r="X1302" i="1"/>
  <c r="B1341" i="2" s="1"/>
  <c r="AQ1341" i="2" s="1"/>
  <c r="X410" i="1"/>
  <c r="B449" i="2" s="1"/>
  <c r="AQ449" i="2" s="1"/>
  <c r="X544" i="1"/>
  <c r="B583" i="2" s="1"/>
  <c r="X708" i="1"/>
  <c r="B747" i="2" s="1"/>
  <c r="AQ747" i="2" s="1"/>
  <c r="X551" i="1"/>
  <c r="B590" i="2" s="1"/>
  <c r="X1067" i="1"/>
  <c r="B1106" i="2" s="1"/>
  <c r="AQ1106" i="2" s="1"/>
  <c r="X391" i="1"/>
  <c r="B430" i="2" s="1"/>
  <c r="AQ430" i="2" s="1"/>
  <c r="X889" i="1"/>
  <c r="B928" i="2" s="1"/>
  <c r="AQ928" i="2" s="1"/>
  <c r="X492" i="1"/>
  <c r="B531" i="2" s="1"/>
  <c r="AQ531" i="2" s="1"/>
  <c r="X794" i="1"/>
  <c r="B833" i="2" s="1"/>
  <c r="AQ833" i="2" s="1"/>
  <c r="X118" i="1"/>
  <c r="B157" i="2" s="1"/>
  <c r="AQ157" i="2" s="1"/>
  <c r="X706" i="1"/>
  <c r="B745" i="2" s="1"/>
  <c r="X1582" i="1"/>
  <c r="B1621" i="2" s="1"/>
  <c r="X1326" i="1"/>
  <c r="B1365" i="2" s="1"/>
  <c r="X902" i="1"/>
  <c r="B941" i="2" s="1"/>
  <c r="AQ941" i="2" s="1"/>
  <c r="X724" i="1"/>
  <c r="B763" i="2" s="1"/>
  <c r="AQ763" i="2" s="1"/>
  <c r="X1529" i="1"/>
  <c r="B1568" i="2" s="1"/>
  <c r="X465" i="1"/>
  <c r="B504" i="2" s="1"/>
  <c r="AQ504" i="2" s="1"/>
  <c r="X100" i="1"/>
  <c r="B139" i="2" s="1"/>
  <c r="X987" i="1"/>
  <c r="B1026" i="2" s="1"/>
  <c r="X1608" i="1"/>
  <c r="B1647" i="2" s="1"/>
  <c r="F1647" i="2" s="1"/>
  <c r="X1080" i="1"/>
  <c r="B1119" i="2" s="1"/>
  <c r="AQ1119" i="2" s="1"/>
  <c r="X1079" i="1"/>
  <c r="B1118" i="2" s="1"/>
  <c r="X998" i="1"/>
  <c r="B1037" i="2" s="1"/>
  <c r="AQ1037" i="2" s="1"/>
  <c r="X148" i="1"/>
  <c r="B187" i="2" s="1"/>
  <c r="AQ187" i="2" s="1"/>
  <c r="X1538" i="1"/>
  <c r="B1577" i="2" s="1"/>
  <c r="AQ1577" i="2" s="1"/>
  <c r="X1282" i="1"/>
  <c r="B1321" i="2" s="1"/>
  <c r="AQ1321" i="2" s="1"/>
  <c r="X863" i="1"/>
  <c r="B902" i="2" s="1"/>
  <c r="AQ902" i="2" s="1"/>
  <c r="X859" i="1"/>
  <c r="B898" i="2" s="1"/>
  <c r="X761" i="1"/>
  <c r="B800" i="2" s="1"/>
  <c r="AQ800" i="2" s="1"/>
  <c r="X248" i="1"/>
  <c r="B287" i="2" s="1"/>
  <c r="AQ287" i="2" s="1"/>
  <c r="X1244" i="1"/>
  <c r="B1283" i="2" s="1"/>
  <c r="X89" i="1"/>
  <c r="B128" i="2" s="1"/>
  <c r="AQ128" i="2" s="1"/>
  <c r="X24" i="1"/>
  <c r="B63" i="2" s="1"/>
  <c r="AQ63" i="2" s="1"/>
  <c r="X628" i="1"/>
  <c r="B667" i="2" s="1"/>
  <c r="AQ667" i="2" s="1"/>
  <c r="X637" i="1"/>
  <c r="B676" i="2" s="1"/>
  <c r="AQ676" i="2" s="1"/>
  <c r="X1511" i="1"/>
  <c r="B1550" i="2" s="1"/>
  <c r="X1027" i="1"/>
  <c r="B1066" i="2" s="1"/>
  <c r="AQ1066" i="2" s="1"/>
  <c r="X1343" i="1"/>
  <c r="B1382" i="2" s="1"/>
  <c r="X1348" i="1"/>
  <c r="B1387" i="2" s="1"/>
  <c r="X388" i="1"/>
  <c r="B427" i="2" s="1"/>
  <c r="X577" i="1"/>
  <c r="B616" i="2" s="1"/>
  <c r="X587" i="1"/>
  <c r="B626" i="2" s="1"/>
  <c r="AQ626" i="2" s="1"/>
  <c r="X674" i="1"/>
  <c r="B713" i="2" s="1"/>
  <c r="AQ713" i="2" s="1"/>
  <c r="X288" i="1"/>
  <c r="B327" i="2" s="1"/>
  <c r="AQ327" i="2" s="1"/>
  <c r="X1127" i="1"/>
  <c r="B1166" i="2" s="1"/>
  <c r="AQ1166" i="2" s="1"/>
  <c r="X204" i="1"/>
  <c r="B243" i="2" s="1"/>
  <c r="AQ243" i="2" s="1"/>
  <c r="X272" i="1"/>
  <c r="B311" i="2" s="1"/>
  <c r="AQ311" i="2" s="1"/>
  <c r="X791" i="1"/>
  <c r="B830" i="2" s="1"/>
  <c r="X1135" i="1"/>
  <c r="B1174" i="2" s="1"/>
  <c r="X61" i="1"/>
  <c r="B100" i="2" s="1"/>
  <c r="AQ100" i="2" s="1"/>
  <c r="X1047" i="1"/>
  <c r="B1086" i="2" s="1"/>
  <c r="X661" i="1"/>
  <c r="B700" i="2" s="1"/>
  <c r="X911" i="1"/>
  <c r="B950" i="2" s="1"/>
  <c r="AQ950" i="2" s="1"/>
  <c r="X1144" i="1"/>
  <c r="B1183" i="2" s="1"/>
  <c r="X693" i="1"/>
  <c r="B732" i="2" s="1"/>
  <c r="AQ732" i="2" s="1"/>
  <c r="X1595" i="1"/>
  <c r="B1634" i="2" s="1"/>
  <c r="F1634" i="2" s="1"/>
  <c r="X1021" i="1"/>
  <c r="B1060" i="2" s="1"/>
  <c r="AQ1060" i="2" s="1"/>
  <c r="X1597" i="1"/>
  <c r="B1636" i="2" s="1"/>
  <c r="AQ1636" i="2" s="1"/>
  <c r="X939" i="1"/>
  <c r="B978" i="2" s="1"/>
  <c r="AQ978" i="2" s="1"/>
  <c r="X1188" i="1"/>
  <c r="B1227" i="2" s="1"/>
  <c r="X771" i="1"/>
  <c r="B810" i="2" s="1"/>
  <c r="AQ810" i="2" s="1"/>
  <c r="X1333" i="1"/>
  <c r="B1372" i="2" s="1"/>
  <c r="AQ1372" i="2" s="1"/>
  <c r="X345" i="1"/>
  <c r="B384" i="2" s="1"/>
  <c r="X1353" i="1"/>
  <c r="B1392" i="2" s="1"/>
  <c r="X898" i="1"/>
  <c r="B937" i="2" s="1"/>
  <c r="AQ937" i="2" s="1"/>
  <c r="X176" i="1"/>
  <c r="B215" i="2" s="1"/>
  <c r="X1464" i="1"/>
  <c r="B1503" i="2" s="1"/>
  <c r="X31" i="1"/>
  <c r="B70" i="2" s="1"/>
  <c r="F71" i="2" s="1"/>
  <c r="X458" i="1"/>
  <c r="B497" i="2" s="1"/>
  <c r="X1476" i="1"/>
  <c r="B1515" i="2" s="1"/>
  <c r="AQ1515" i="2" s="1"/>
  <c r="X1000" i="1"/>
  <c r="B1039" i="2" s="1"/>
  <c r="AQ1039" i="2" s="1"/>
  <c r="X999" i="1"/>
  <c r="B1038" i="2" s="1"/>
  <c r="AQ1038" i="2" s="1"/>
  <c r="X1007" i="1"/>
  <c r="B1046" i="2" s="1"/>
  <c r="X1232" i="1"/>
  <c r="B1271" i="2" s="1"/>
  <c r="AQ1271" i="2" s="1"/>
  <c r="X607" i="1"/>
  <c r="B646" i="2" s="1"/>
  <c r="AQ646" i="2" s="1"/>
  <c r="X892" i="1"/>
  <c r="B931" i="2" s="1"/>
  <c r="X1517" i="1"/>
  <c r="B1556" i="2" s="1"/>
  <c r="AQ1556" i="2" s="1"/>
  <c r="X482" i="1"/>
  <c r="B521" i="2" s="1"/>
  <c r="AQ521" i="2" s="1"/>
  <c r="X835" i="1"/>
  <c r="B874" i="2" s="1"/>
  <c r="AQ874" i="2" s="1"/>
  <c r="X1105" i="1"/>
  <c r="B1144" i="2" s="1"/>
  <c r="AQ1144" i="2" s="1"/>
  <c r="X1566" i="1"/>
  <c r="B1605" i="2" s="1"/>
  <c r="X940" i="1"/>
  <c r="B979" i="2" s="1"/>
  <c r="AQ979" i="2" s="1"/>
  <c r="X1272" i="1"/>
  <c r="B1311" i="2" s="1"/>
  <c r="AQ1311" i="2" s="1"/>
  <c r="X1271" i="1"/>
  <c r="B1310" i="2" s="1"/>
  <c r="X823" i="1"/>
  <c r="B862" i="2" s="1"/>
  <c r="AQ862" i="2" s="1"/>
  <c r="X1167" i="1"/>
  <c r="B1206" i="2" s="1"/>
  <c r="X1010" i="1"/>
  <c r="B1049" i="2" s="1"/>
  <c r="AQ1049" i="2" s="1"/>
  <c r="X986" i="1"/>
  <c r="B1025" i="2" s="1"/>
  <c r="AQ1025" i="2" s="1"/>
  <c r="X426" i="1"/>
  <c r="B465" i="2" s="1"/>
  <c r="AQ465" i="2" s="1"/>
  <c r="X1184" i="1"/>
  <c r="B1223" i="2" s="1"/>
  <c r="X962" i="1"/>
  <c r="B1001" i="2" s="1"/>
  <c r="AQ1001" i="2" s="1"/>
  <c r="X11" i="1"/>
  <c r="B50" i="2" s="1"/>
  <c r="AQ50" i="2" s="1"/>
  <c r="X906" i="1"/>
  <c r="B945" i="2" s="1"/>
  <c r="AQ945" i="2" s="1"/>
  <c r="X1291" i="1"/>
  <c r="B1330" i="2" s="1"/>
  <c r="AQ1330" i="2" s="1"/>
  <c r="X1034" i="1"/>
  <c r="B1073" i="2" s="1"/>
  <c r="AQ1073" i="2" s="1"/>
  <c r="X776" i="1"/>
  <c r="B815" i="2" s="1"/>
  <c r="X1319" i="1"/>
  <c r="B1358" i="2" s="1"/>
  <c r="X1070" i="1"/>
  <c r="B1109" i="2" s="1"/>
  <c r="AQ1109" i="2" s="1"/>
  <c r="X1427" i="1"/>
  <c r="B1466" i="2" s="1"/>
  <c r="AQ1466" i="2" s="1"/>
  <c r="X418" i="1"/>
  <c r="B457" i="2" s="1"/>
  <c r="X1580" i="1"/>
  <c r="B1619" i="2" s="1"/>
  <c r="AQ1619" i="2" s="1"/>
  <c r="X1362" i="1"/>
  <c r="B1401" i="2" s="1"/>
  <c r="X1191" i="1"/>
  <c r="B1230" i="2" s="1"/>
  <c r="X1129" i="1"/>
  <c r="B1168" i="2" s="1"/>
  <c r="AQ1168" i="2" s="1"/>
  <c r="X1082" i="1"/>
  <c r="B1121" i="2" s="1"/>
  <c r="X615" i="1"/>
  <c r="B654" i="2" s="1"/>
  <c r="AQ654" i="2" s="1"/>
  <c r="X129" i="1"/>
  <c r="B168" i="2" s="1"/>
  <c r="X1416" i="1"/>
  <c r="B1455" i="2" s="1"/>
  <c r="X83" i="1"/>
  <c r="B122" i="2" s="1"/>
  <c r="X834" i="1"/>
  <c r="B873" i="2" s="1"/>
  <c r="AQ873" i="2" s="1"/>
  <c r="X804" i="1"/>
  <c r="B843" i="2" s="1"/>
  <c r="AQ843" i="2" s="1"/>
  <c r="X1468" i="1"/>
  <c r="B1507" i="2" s="1"/>
  <c r="AQ1507" i="2" s="1"/>
  <c r="X909" i="1"/>
  <c r="B948" i="2" s="1"/>
  <c r="X539" i="1"/>
  <c r="B578" i="2" s="1"/>
  <c r="X1491" i="1"/>
  <c r="B1530" i="2" s="1"/>
  <c r="AQ1530" i="2" s="1"/>
  <c r="X1231" i="1"/>
  <c r="B1270" i="2" s="1"/>
  <c r="X1026" i="1"/>
  <c r="B1065" i="2" s="1"/>
  <c r="AQ1065" i="2" s="1"/>
  <c r="X136" i="1"/>
  <c r="B175" i="2" s="1"/>
  <c r="AQ175" i="2" s="1"/>
  <c r="X1403" i="1"/>
  <c r="B1442" i="2" s="1"/>
  <c r="X262" i="1"/>
  <c r="B301" i="2" s="1"/>
  <c r="AQ301" i="2" s="1"/>
  <c r="X744" i="1"/>
  <c r="B783" i="2" s="1"/>
  <c r="X907" i="1"/>
  <c r="B946" i="2" s="1"/>
  <c r="AQ946" i="2" s="1"/>
  <c r="X1258" i="1"/>
  <c r="B1297" i="2" s="1"/>
  <c r="AQ1297" i="2" s="1"/>
  <c r="X1418" i="1"/>
  <c r="B1457" i="2" s="1"/>
  <c r="X726" i="1"/>
  <c r="B765" i="2" s="1"/>
  <c r="AQ765" i="2" s="1"/>
  <c r="X373" i="1"/>
  <c r="B412" i="2" s="1"/>
  <c r="AQ412" i="2" s="1"/>
  <c r="X1411" i="1"/>
  <c r="B1450" i="2" s="1"/>
  <c r="AQ1450" i="2" s="1"/>
  <c r="X1330" i="1"/>
  <c r="B1369" i="2" s="1"/>
  <c r="F1369" i="2" s="1"/>
  <c r="X1268" i="1"/>
  <c r="B1307" i="2" s="1"/>
  <c r="AQ1307" i="2" s="1"/>
  <c r="X1096" i="1"/>
  <c r="B1135" i="2" s="1"/>
  <c r="AQ1135" i="2" s="1"/>
  <c r="X742" i="1"/>
  <c r="B781" i="2" s="1"/>
  <c r="AQ781" i="2" s="1"/>
  <c r="X1216" i="1"/>
  <c r="B1255" i="2" s="1"/>
  <c r="F1256" i="2" s="1"/>
  <c r="X1559" i="1"/>
  <c r="B1598" i="2" s="1"/>
  <c r="F1599" i="2" s="1"/>
  <c r="X951" i="1"/>
  <c r="B990" i="2" s="1"/>
  <c r="AQ990" i="2" s="1"/>
  <c r="X899" i="1"/>
  <c r="B938" i="2" s="1"/>
  <c r="AQ938" i="2" s="1"/>
  <c r="X1220" i="1"/>
  <c r="B1259" i="2" s="1"/>
  <c r="AQ1259" i="2" s="1"/>
  <c r="X1492" i="1"/>
  <c r="B1531" i="2" s="1"/>
  <c r="AQ1531" i="2" s="1"/>
  <c r="X192" i="1"/>
  <c r="B231" i="2" s="1"/>
  <c r="AQ231" i="2" s="1"/>
  <c r="X263" i="1"/>
  <c r="B302" i="2" s="1"/>
  <c r="AQ302" i="2" s="1"/>
  <c r="X1431" i="1"/>
  <c r="B1470" i="2" s="1"/>
  <c r="AQ1470" i="2" s="1"/>
  <c r="X1430" i="1"/>
  <c r="B1469" i="2" s="1"/>
  <c r="AQ1469" i="2" s="1"/>
  <c r="X957" i="1"/>
  <c r="B996" i="2" s="1"/>
  <c r="X989" i="1"/>
  <c r="B1028" i="2" s="1"/>
  <c r="AQ1028" i="2" s="1"/>
  <c r="X1218" i="1"/>
  <c r="B1257" i="2" s="1"/>
  <c r="AQ1257" i="2" s="1"/>
  <c r="X1553" i="1"/>
  <c r="B1592" i="2" s="1"/>
  <c r="AQ1592" i="2" s="1"/>
  <c r="X1013" i="1"/>
  <c r="B1052" i="2" s="1"/>
  <c r="AQ1052" i="2" s="1"/>
  <c r="X609" i="1"/>
  <c r="B648" i="2" s="1"/>
  <c r="AQ648" i="2" s="1"/>
  <c r="X389" i="1"/>
  <c r="B428" i="2" s="1"/>
  <c r="X282" i="1"/>
  <c r="B321" i="2" s="1"/>
  <c r="AQ321" i="2" s="1"/>
  <c r="X572" i="1"/>
  <c r="B611" i="2" s="1"/>
  <c r="X541" i="1"/>
  <c r="B580" i="2" s="1"/>
  <c r="AQ580" i="2" s="1"/>
  <c r="X680" i="1"/>
  <c r="B719" i="2" s="1"/>
  <c r="AQ719" i="2" s="1"/>
  <c r="X847" i="1"/>
  <c r="B886" i="2" s="1"/>
  <c r="AQ886" i="2" s="1"/>
  <c r="X156" i="1"/>
  <c r="B195" i="2" s="1"/>
  <c r="AQ195" i="2" s="1"/>
  <c r="X833" i="1"/>
  <c r="B872" i="2" s="1"/>
  <c r="AQ872" i="2" s="1"/>
  <c r="X630" i="1"/>
  <c r="B669" i="2" s="1"/>
  <c r="X557" i="1"/>
  <c r="B596" i="2" s="1"/>
  <c r="AQ596" i="2" s="1"/>
  <c r="X1104" i="1"/>
  <c r="B1143" i="2" s="1"/>
  <c r="AQ1143" i="2" s="1"/>
  <c r="X30" i="1"/>
  <c r="B69" i="2" s="1"/>
  <c r="X5" i="1"/>
  <c r="B44" i="2" s="1"/>
  <c r="AQ44" i="2" s="1"/>
  <c r="X344" i="1"/>
  <c r="B383" i="2" s="1"/>
  <c r="AQ383" i="2" s="1"/>
  <c r="X938" i="1"/>
  <c r="B977" i="2" s="1"/>
  <c r="AQ977" i="2" s="1"/>
  <c r="X74" i="1"/>
  <c r="B113" i="2" s="1"/>
  <c r="AQ113" i="2" s="1"/>
  <c r="X1415" i="1"/>
  <c r="B1454" i="2" s="1"/>
  <c r="AQ1454" i="2" s="1"/>
  <c r="X1210" i="1"/>
  <c r="B1249" i="2" s="1"/>
  <c r="AQ1249" i="2" s="1"/>
  <c r="X1193" i="1"/>
  <c r="B1232" i="2" s="1"/>
  <c r="AQ1232" i="2" s="1"/>
  <c r="X887" i="1"/>
  <c r="B926" i="2" s="1"/>
  <c r="AQ926" i="2" s="1"/>
  <c r="X692" i="1"/>
  <c r="B731" i="2" s="1"/>
  <c r="AQ731" i="2" s="1"/>
  <c r="X1221" i="1"/>
  <c r="B1260" i="2" s="1"/>
  <c r="F1260" i="2" s="1"/>
  <c r="X161" i="1"/>
  <c r="B200" i="2" s="1"/>
  <c r="AQ200" i="2" s="1"/>
  <c r="X643" i="1"/>
  <c r="B682" i="2" s="1"/>
  <c r="X874" i="1"/>
  <c r="B913" i="2" s="1"/>
  <c r="F914" i="2" s="1"/>
  <c r="X1467" i="1"/>
  <c r="B1506" i="2" s="1"/>
  <c r="AQ1506" i="2" s="1"/>
  <c r="X1466" i="1"/>
  <c r="B1505" i="2" s="1"/>
  <c r="AQ1505" i="2" s="1"/>
  <c r="X893" i="1"/>
  <c r="B932" i="2" s="1"/>
  <c r="X1590" i="1"/>
  <c r="B1629" i="2" s="1"/>
  <c r="X596" i="1"/>
  <c r="B635" i="2" s="1"/>
  <c r="X370" i="1"/>
  <c r="B409" i="2" s="1"/>
  <c r="X1318" i="1"/>
  <c r="B1357" i="2" s="1"/>
  <c r="X858" i="1"/>
  <c r="B897" i="2" s="1"/>
  <c r="X279" i="1"/>
  <c r="B318" i="2" s="1"/>
  <c r="AQ318" i="2" s="1"/>
  <c r="X1178" i="1"/>
  <c r="B1217" i="2" s="1"/>
  <c r="AQ1217" i="2" s="1"/>
  <c r="X1161" i="1"/>
  <c r="B1200" i="2" s="1"/>
  <c r="AQ1200" i="2" s="1"/>
  <c r="X855" i="1"/>
  <c r="B894" i="2" s="1"/>
  <c r="X566" i="1"/>
  <c r="B605" i="2" s="1"/>
  <c r="AQ605" i="2" s="1"/>
  <c r="X297" i="1"/>
  <c r="B336" i="2" s="1"/>
  <c r="X1519" i="1"/>
  <c r="B1558" i="2" s="1"/>
  <c r="AQ1558" i="2" s="1"/>
  <c r="X490" i="1"/>
  <c r="B529" i="2" s="1"/>
  <c r="X294" i="1"/>
  <c r="B333" i="2" s="1"/>
  <c r="AQ333" i="2" s="1"/>
  <c r="X1270" i="1"/>
  <c r="B1309" i="2" s="1"/>
  <c r="X319" i="1"/>
  <c r="B358" i="2" s="1"/>
  <c r="AQ358" i="2" s="1"/>
  <c r="X194" i="1"/>
  <c r="B233" i="2" s="1"/>
  <c r="AQ233" i="2" s="1"/>
  <c r="X333" i="1"/>
  <c r="B372" i="2" s="1"/>
  <c r="AQ372" i="2" s="1"/>
  <c r="X1384" i="1"/>
  <c r="B1423" i="2" s="1"/>
  <c r="X1456" i="1"/>
  <c r="B1495" i="2" s="1"/>
  <c r="AQ1495" i="2" s="1"/>
  <c r="X81" i="1"/>
  <c r="B120" i="2" s="1"/>
  <c r="F120" i="2" s="1"/>
  <c r="X172" i="1"/>
  <c r="B211" i="2" s="1"/>
  <c r="AQ211" i="2" s="1"/>
  <c r="X665" i="1"/>
  <c r="B704" i="2" s="1"/>
  <c r="X617" i="1"/>
  <c r="B656" i="2" s="1"/>
  <c r="AQ656" i="2" s="1"/>
  <c r="X1460" i="1"/>
  <c r="B1499" i="2" s="1"/>
  <c r="AQ1499" i="2" s="1"/>
  <c r="X1547" i="1"/>
  <c r="B1586" i="2" s="1"/>
  <c r="AQ1586" i="2" s="1"/>
  <c r="X816" i="1"/>
  <c r="B855" i="2" s="1"/>
  <c r="X780" i="1"/>
  <c r="B819" i="2" s="1"/>
  <c r="AQ819" i="2" s="1"/>
  <c r="X1130" i="1"/>
  <c r="B1169" i="2" s="1"/>
  <c r="X1257" i="1"/>
  <c r="B1296" i="2" s="1"/>
  <c r="AQ1296" i="2" s="1"/>
  <c r="X187" i="1"/>
  <c r="B226" i="2" s="1"/>
  <c r="AQ226" i="2" s="1"/>
  <c r="X754" i="1"/>
  <c r="B793" i="2" s="1"/>
  <c r="AQ793" i="2" s="1"/>
  <c r="X1385" i="1"/>
  <c r="B1424" i="2" s="1"/>
  <c r="X805" i="1"/>
  <c r="B844" i="2" s="1"/>
  <c r="X508" i="1"/>
  <c r="B547" i="2" s="1"/>
  <c r="AQ547" i="2" s="1"/>
  <c r="X468" i="1"/>
  <c r="B507" i="2" s="1"/>
  <c r="AQ507" i="2" s="1"/>
  <c r="X1421" i="1"/>
  <c r="B1460" i="2" s="1"/>
  <c r="X969" i="1"/>
  <c r="B1008" i="2" s="1"/>
  <c r="X381" i="1"/>
  <c r="B420" i="2" s="1"/>
  <c r="AQ420" i="2" s="1"/>
  <c r="X1499" i="1"/>
  <c r="B1538" i="2" s="1"/>
  <c r="AQ1538" i="2" s="1"/>
  <c r="X1498" i="1"/>
  <c r="B1537" i="2" s="1"/>
  <c r="X1617" i="1"/>
  <c r="B1656" i="2" s="1"/>
  <c r="X715" i="1"/>
  <c r="B754" i="2" s="1"/>
  <c r="AQ754" i="2" s="1"/>
  <c r="X45" i="1"/>
  <c r="B84" i="2" s="1"/>
  <c r="X1474" i="1"/>
  <c r="B1513" i="2" s="1"/>
  <c r="AQ1513" i="2" s="1"/>
  <c r="X836" i="1"/>
  <c r="B875" i="2" s="1"/>
  <c r="X400" i="1"/>
  <c r="B439" i="2" s="1"/>
  <c r="X1503" i="1"/>
  <c r="B1542" i="2" s="1"/>
  <c r="AQ1542" i="2" s="1"/>
  <c r="X843" i="1"/>
  <c r="B882" i="2" s="1"/>
  <c r="AQ882" i="2" s="1"/>
  <c r="X1298" i="1"/>
  <c r="B1337" i="2" s="1"/>
  <c r="AQ1337" i="2" s="1"/>
  <c r="X153" i="1"/>
  <c r="B192" i="2" s="1"/>
  <c r="AQ192" i="2" s="1"/>
  <c r="X87" i="1"/>
  <c r="B126" i="2" s="1"/>
  <c r="AQ126" i="2" s="1"/>
  <c r="X450" i="1"/>
  <c r="B489" i="2" s="1"/>
  <c r="X200" i="1"/>
  <c r="B239" i="2" s="1"/>
  <c r="AQ239" i="2" s="1"/>
  <c r="X1147" i="1"/>
  <c r="B1186" i="2" s="1"/>
  <c r="X1541" i="1"/>
  <c r="B1580" i="2" s="1"/>
  <c r="AQ1580" i="2" s="1"/>
  <c r="X929" i="1"/>
  <c r="B968" i="2" s="1"/>
  <c r="F969" i="2" s="1"/>
  <c r="X1386" i="1"/>
  <c r="B1425" i="2" s="1"/>
  <c r="X978" i="1"/>
  <c r="B1017" i="2" s="1"/>
  <c r="X216" i="1"/>
  <c r="B255" i="2" s="1"/>
  <c r="X657" i="1"/>
  <c r="B696" i="2" s="1"/>
  <c r="F697" i="2" s="1"/>
  <c r="X197" i="1"/>
  <c r="B236" i="2" s="1"/>
  <c r="AQ236" i="2" s="1"/>
  <c r="X57" i="1"/>
  <c r="B96" i="2" s="1"/>
  <c r="X565" i="1"/>
  <c r="B604" i="2" s="1"/>
  <c r="AQ604" i="2" s="1"/>
  <c r="X1306" i="1"/>
  <c r="B1345" i="2" s="1"/>
  <c r="AQ1345" i="2" s="1"/>
  <c r="X1289" i="1"/>
  <c r="B1328" i="2" s="1"/>
  <c r="AQ1328" i="2" s="1"/>
  <c r="X1438" i="1"/>
  <c r="B1477" i="2" s="1"/>
  <c r="AQ1477" i="2" s="1"/>
  <c r="X115" i="1"/>
  <c r="B154" i="2" s="1"/>
  <c r="AQ154" i="2" s="1"/>
  <c r="X538" i="1"/>
  <c r="B577" i="2" s="1"/>
  <c r="X37" i="1"/>
  <c r="B76" i="2" s="1"/>
  <c r="AQ76" i="2" s="1"/>
  <c r="X593" i="1"/>
  <c r="B632" i="2" s="1"/>
  <c r="X322" i="1"/>
  <c r="B361" i="2" s="1"/>
  <c r="AQ361" i="2" s="1"/>
  <c r="X948" i="1"/>
  <c r="B987" i="2" s="1"/>
  <c r="AQ987" i="2" s="1"/>
  <c r="X407" i="1"/>
  <c r="B446" i="2" s="1"/>
  <c r="AQ446" i="2" s="1"/>
  <c r="X311" i="1"/>
  <c r="B350" i="2" s="1"/>
  <c r="AQ350" i="2" s="1"/>
  <c r="X271" i="1"/>
  <c r="B310" i="2" s="1"/>
  <c r="AQ310" i="2" s="1"/>
  <c r="X802" i="1"/>
  <c r="B841" i="2" s="1"/>
  <c r="F841" i="2" s="1"/>
  <c r="X785" i="1"/>
  <c r="B824" i="2" s="1"/>
  <c r="AQ824" i="2" s="1"/>
  <c r="X331" i="1"/>
  <c r="B370" i="2" s="1"/>
  <c r="AQ370" i="2" s="1"/>
  <c r="X502" i="1"/>
  <c r="B541" i="2" s="1"/>
  <c r="AQ541" i="2" s="1"/>
  <c r="X797" i="1"/>
  <c r="B836" i="2" s="1"/>
  <c r="AQ836" i="2" s="1"/>
  <c r="X937" i="1"/>
  <c r="B976" i="2" s="1"/>
  <c r="F977" i="2" s="1"/>
  <c r="X1471" i="1"/>
  <c r="B1510" i="2" s="1"/>
  <c r="X1554" i="1"/>
  <c r="B1593" i="2" s="1"/>
  <c r="X211" i="1"/>
  <c r="B250" i="2" s="1"/>
  <c r="X460" i="1"/>
  <c r="B499" i="2" s="1"/>
  <c r="X379" i="1"/>
  <c r="B418" i="2" s="1"/>
  <c r="AQ418" i="2" s="1"/>
  <c r="X285" i="1"/>
  <c r="B324" i="2" s="1"/>
  <c r="X152" i="1"/>
  <c r="B191" i="2" s="1"/>
  <c r="X402" i="1"/>
  <c r="B441" i="2" s="1"/>
  <c r="X1352" i="1"/>
  <c r="B1391" i="2" s="1"/>
  <c r="AQ1391" i="2" s="1"/>
  <c r="X1465" i="1"/>
  <c r="B1504" i="2" s="1"/>
  <c r="X117" i="1"/>
  <c r="B156" i="2" s="1"/>
  <c r="X189" i="1"/>
  <c r="B228" i="2" s="1"/>
  <c r="AQ228" i="2" s="1"/>
  <c r="X1470" i="1"/>
  <c r="B1509" i="2" s="1"/>
  <c r="AQ1509" i="2" s="1"/>
  <c r="X1435" i="1"/>
  <c r="B1474" i="2" s="1"/>
  <c r="X1434" i="1"/>
  <c r="B1473" i="2" s="1"/>
  <c r="AQ1473" i="2" s="1"/>
  <c r="X857" i="1"/>
  <c r="B896" i="2" s="1"/>
  <c r="AQ896" i="2" s="1"/>
  <c r="X1551" i="1"/>
  <c r="B1590" i="2" s="1"/>
  <c r="AQ1590" i="2" s="1"/>
  <c r="X850" i="1"/>
  <c r="B889" i="2" s="1"/>
  <c r="X275" i="1"/>
  <c r="B314" i="2" s="1"/>
  <c r="AQ314" i="2" s="1"/>
  <c r="X330" i="1"/>
  <c r="B369" i="2" s="1"/>
  <c r="AQ369" i="2" s="1"/>
  <c r="X1211" i="1"/>
  <c r="B1250" i="2" s="1"/>
  <c r="X763" i="1"/>
  <c r="B802" i="2" s="1"/>
  <c r="AQ802" i="2" s="1"/>
  <c r="X916" i="1"/>
  <c r="B955" i="2" s="1"/>
  <c r="AQ955" i="2" s="1"/>
  <c r="X409" i="1"/>
  <c r="B448" i="2" s="1"/>
  <c r="AQ448" i="2" s="1"/>
  <c r="X109" i="1"/>
  <c r="B148" i="2" s="1"/>
  <c r="AQ148" i="2" s="1"/>
  <c r="X1591" i="1"/>
  <c r="B1630" i="2" s="1"/>
  <c r="AQ1630" i="2" s="1"/>
  <c r="X1481" i="1"/>
  <c r="B1520" i="2" s="1"/>
  <c r="X364" i="1"/>
  <c r="B403" i="2" s="1"/>
  <c r="AQ403" i="2" s="1"/>
  <c r="X952" i="1"/>
  <c r="B991" i="2" s="1"/>
  <c r="X705" i="1"/>
  <c r="B744" i="2" s="1"/>
  <c r="AQ744" i="2" s="1"/>
  <c r="X760" i="1"/>
  <c r="B799" i="2" s="1"/>
  <c r="AQ799" i="2" s="1"/>
  <c r="X264" i="1"/>
  <c r="B303" i="2" s="1"/>
  <c r="X1417" i="1"/>
  <c r="B1456" i="2" s="1"/>
  <c r="AQ1456" i="2" s="1"/>
  <c r="X671" i="1"/>
  <c r="B710" i="2" s="1"/>
  <c r="X6" i="1"/>
  <c r="B45" i="2" s="1"/>
  <c r="X1088" i="1"/>
  <c r="B1127" i="2" s="1"/>
  <c r="AQ1127" i="2" s="1"/>
  <c r="X1087" i="1"/>
  <c r="B1126" i="2" s="1"/>
  <c r="X231" i="1"/>
  <c r="B270" i="2" s="1"/>
  <c r="AQ270" i="2" s="1"/>
  <c r="X1548" i="1"/>
  <c r="B1587" i="2" s="1"/>
  <c r="AQ1587" i="2" s="1"/>
  <c r="X1583" i="1"/>
  <c r="B1622" i="2" s="1"/>
  <c r="X1495" i="1"/>
  <c r="B1534" i="2" s="1"/>
  <c r="X162" i="1"/>
  <c r="B201" i="2" s="1"/>
  <c r="X954" i="1"/>
  <c r="B993" i="2" s="1"/>
  <c r="AQ993" i="2" s="1"/>
  <c r="X639" i="1"/>
  <c r="B678" i="2" s="1"/>
  <c r="AQ678" i="2" s="1"/>
  <c r="X535" i="1"/>
  <c r="B574" i="2" s="1"/>
  <c r="X997" i="1"/>
  <c r="B1036" i="2" s="1"/>
  <c r="AQ1036" i="2" s="1"/>
  <c r="X1165" i="1"/>
  <c r="B1204" i="2" s="1"/>
  <c r="AQ1204" i="2" s="1"/>
  <c r="X408" i="1"/>
  <c r="B447" i="2" s="1"/>
  <c r="X837" i="1"/>
  <c r="B876" i="2" s="1"/>
  <c r="AQ876" i="2" s="1"/>
  <c r="X459" i="1"/>
  <c r="B498" i="2" s="1"/>
  <c r="AQ498" i="2" s="1"/>
  <c r="X1168" i="1"/>
  <c r="B1207" i="2" s="1"/>
  <c r="F1208" i="2" s="1"/>
  <c r="X122" i="1"/>
  <c r="B161" i="2" s="1"/>
  <c r="AQ161" i="2" s="1"/>
  <c r="X716" i="1"/>
  <c r="B755" i="2" s="1"/>
  <c r="AQ755" i="2" s="1"/>
  <c r="X28" i="1"/>
  <c r="B67" i="2" s="1"/>
  <c r="X138" i="1"/>
  <c r="B177" i="2" s="1"/>
  <c r="AQ177" i="2" s="1"/>
  <c r="X718" i="1"/>
  <c r="B757" i="2" s="1"/>
  <c r="AQ757" i="2" s="1"/>
  <c r="X267" i="1"/>
  <c r="B306" i="2" s="1"/>
  <c r="AQ306" i="2" s="1"/>
  <c r="X328" i="1"/>
  <c r="B367" i="2" s="1"/>
  <c r="AQ367" i="2" s="1"/>
  <c r="X554" i="1"/>
  <c r="B593" i="2" s="1"/>
  <c r="X496" i="1"/>
  <c r="B535" i="2" s="1"/>
  <c r="X479" i="1"/>
  <c r="B518" i="2" s="1"/>
  <c r="AQ518" i="2" s="1"/>
  <c r="X1378" i="1"/>
  <c r="B1417" i="2" s="1"/>
  <c r="X1122" i="1"/>
  <c r="B1161" i="2" s="1"/>
  <c r="X864" i="1"/>
  <c r="B903" i="2" s="1"/>
  <c r="X1563" i="1"/>
  <c r="B1602" i="2" s="1"/>
  <c r="X1562" i="1"/>
  <c r="B1601" i="2" s="1"/>
  <c r="X1526" i="1"/>
  <c r="B1565" i="2" s="1"/>
  <c r="X914" i="1"/>
  <c r="B953" i="2" s="1"/>
  <c r="AQ953" i="2" s="1"/>
  <c r="X522" i="1"/>
  <c r="B561" i="2" s="1"/>
  <c r="AQ561" i="2" s="1"/>
  <c r="X1152" i="1"/>
  <c r="B1191" i="2" s="1"/>
  <c r="AQ1191" i="2" s="1"/>
  <c r="X1151" i="1"/>
  <c r="B1190" i="2" s="1"/>
  <c r="X1207" i="1"/>
  <c r="B1246" i="2" s="1"/>
  <c r="X860" i="1"/>
  <c r="B899" i="2" s="1"/>
  <c r="AQ899" i="2" s="1"/>
  <c r="X652" i="1"/>
  <c r="B691" i="2" s="1"/>
  <c r="X594" i="1"/>
  <c r="B633" i="2" s="1"/>
  <c r="X332" i="1"/>
  <c r="B371" i="2" s="1"/>
  <c r="X660" i="1"/>
  <c r="B699" i="2" s="1"/>
  <c r="AQ699" i="2" s="1"/>
  <c r="X412" i="1"/>
  <c r="B451" i="2" s="1"/>
  <c r="AQ451" i="2" s="1"/>
  <c r="X371" i="1"/>
  <c r="B410" i="2" s="1"/>
  <c r="AQ410" i="2" s="1"/>
  <c r="X290" i="1"/>
  <c r="B329" i="2" s="1"/>
  <c r="AQ329" i="2" s="1"/>
  <c r="X626" i="1"/>
  <c r="B665" i="2" s="1"/>
  <c r="AQ665" i="2" s="1"/>
  <c r="X444" i="1"/>
  <c r="B483" i="2" s="1"/>
  <c r="AQ483" i="2" s="1"/>
  <c r="X1301" i="1"/>
  <c r="B1340" i="2" s="1"/>
  <c r="X13" i="1"/>
  <c r="B52" i="2" s="1"/>
  <c r="AQ52" i="2" s="1"/>
  <c r="X924" i="1"/>
  <c r="B963" i="2" s="1"/>
  <c r="F963" i="2" s="1"/>
  <c r="X203" i="1"/>
  <c r="B242" i="2" s="1"/>
  <c r="AQ242" i="2" s="1"/>
  <c r="X1287" i="1"/>
  <c r="B1326" i="2" s="1"/>
  <c r="AQ1326" i="2" s="1"/>
  <c r="X1050" i="1"/>
  <c r="B1089" i="2" s="1"/>
  <c r="AQ1089" i="2" s="1"/>
  <c r="X1009" i="1"/>
  <c r="B1048" i="2" s="1"/>
  <c r="AQ1048" i="2" s="1"/>
  <c r="X719" i="1"/>
  <c r="B758" i="2" s="1"/>
  <c r="X755" i="1"/>
  <c r="B794" i="2" s="1"/>
  <c r="X97" i="1"/>
  <c r="B136" i="2" s="1"/>
  <c r="X853" i="1"/>
  <c r="B892" i="2" s="1"/>
  <c r="AQ892" i="2" s="1"/>
  <c r="X354" i="1"/>
  <c r="B393" i="2" s="1"/>
  <c r="AQ393" i="2" s="1"/>
  <c r="X158" i="1"/>
  <c r="B197" i="2" s="1"/>
  <c r="AQ197" i="2" s="1"/>
  <c r="X918" i="1"/>
  <c r="B957" i="2" s="1"/>
  <c r="X787" i="1"/>
  <c r="B826" i="2" s="1"/>
  <c r="X340" i="1"/>
  <c r="B379" i="2" s="1"/>
  <c r="AQ379" i="2" s="1"/>
  <c r="X950" i="1"/>
  <c r="B989" i="2" s="1"/>
  <c r="AQ989" i="2" s="1"/>
  <c r="X956" i="1"/>
  <c r="B995" i="2" s="1"/>
  <c r="X1071" i="1"/>
  <c r="B1110" i="2" s="1"/>
  <c r="X839" i="1"/>
  <c r="B878" i="2" s="1"/>
  <c r="AQ878" i="2" s="1"/>
  <c r="X570" i="1"/>
  <c r="B609" i="2" s="1"/>
  <c r="AQ609" i="2" s="1"/>
  <c r="X175" i="1"/>
  <c r="B214" i="2" s="1"/>
  <c r="AQ214" i="2" s="1"/>
  <c r="X789" i="1"/>
  <c r="B828" i="2" s="1"/>
  <c r="X79" i="1"/>
  <c r="B118" i="2" s="1"/>
  <c r="X130" i="1"/>
  <c r="B169" i="2" s="1"/>
  <c r="X415" i="1"/>
  <c r="B454" i="2" s="1"/>
  <c r="X149" i="1"/>
  <c r="B188" i="2" s="1"/>
  <c r="AQ188" i="2" s="1"/>
  <c r="X851" i="1"/>
  <c r="B890" i="2" s="1"/>
  <c r="AQ890" i="2" s="1"/>
  <c r="X86" i="1"/>
  <c r="B125" i="2" s="1"/>
  <c r="X1006" i="1"/>
  <c r="B1045" i="2" s="1"/>
  <c r="F1045" i="2" s="1"/>
  <c r="X1515" i="1"/>
  <c r="B1554" i="2" s="1"/>
  <c r="X160" i="1"/>
  <c r="B199" i="2" s="1"/>
  <c r="AQ199" i="2" s="1"/>
  <c r="X807" i="1"/>
  <c r="B846" i="2" s="1"/>
  <c r="X464" i="1"/>
  <c r="B503" i="2" s="1"/>
  <c r="X1024" i="1"/>
  <c r="B1063" i="2" s="1"/>
  <c r="X1023" i="1"/>
  <c r="B1062" i="2" s="1"/>
  <c r="AQ1062" i="2" s="1"/>
  <c r="X1516" i="1"/>
  <c r="B1555" i="2" s="1"/>
  <c r="AQ1555" i="2" s="1"/>
  <c r="X1256" i="1"/>
  <c r="B1295" i="2" s="1"/>
  <c r="X1106" i="1"/>
  <c r="B1145" i="2" s="1"/>
  <c r="X472" i="1"/>
  <c r="B511" i="2" s="1"/>
  <c r="AQ511" i="2" s="1"/>
  <c r="X1303" i="1"/>
  <c r="B1342" i="2" s="1"/>
  <c r="X483" i="1"/>
  <c r="B522" i="2" s="1"/>
  <c r="AQ522" i="2" s="1"/>
  <c r="X270" i="1"/>
  <c r="B309" i="2" s="1"/>
  <c r="X545" i="1"/>
  <c r="B584" i="2" s="1"/>
  <c r="AQ584" i="2" s="1"/>
  <c r="X1610" i="1"/>
  <c r="B1649" i="2" s="1"/>
  <c r="AQ1649" i="2" s="1"/>
  <c r="X878" i="1"/>
  <c r="B917" i="2" s="1"/>
  <c r="AQ917" i="2" s="1"/>
  <c r="X658" i="1"/>
  <c r="B697" i="2" s="1"/>
  <c r="AQ697" i="2" s="1"/>
  <c r="X695" i="1"/>
  <c r="B734" i="2" s="1"/>
  <c r="F735" i="2" s="1"/>
  <c r="X542" i="1"/>
  <c r="B581" i="2" s="1"/>
  <c r="X600" i="1"/>
  <c r="B639" i="2" s="1"/>
  <c r="AQ639" i="2" s="1"/>
  <c r="X555" i="1"/>
  <c r="B594" i="2" s="1"/>
  <c r="AQ594" i="2" s="1"/>
  <c r="X75" i="1"/>
  <c r="B114" i="2" s="1"/>
  <c r="AQ114" i="2" s="1"/>
  <c r="X1490" i="1"/>
  <c r="B1529" i="2" s="1"/>
  <c r="X1320" i="1"/>
  <c r="B1359" i="2" s="1"/>
  <c r="AQ1359" i="2" s="1"/>
  <c r="X1321" i="1"/>
  <c r="B1360" i="2" s="1"/>
  <c r="X368" i="1"/>
  <c r="B407" i="2" s="1"/>
  <c r="AQ407" i="2" s="1"/>
  <c r="X598" i="1"/>
  <c r="B637" i="2" s="1"/>
  <c r="X250" i="1"/>
  <c r="B289" i="2" s="1"/>
  <c r="AQ289" i="2" s="1"/>
  <c r="X346" i="1"/>
  <c r="B385" i="2" s="1"/>
  <c r="AQ385" i="2" s="1"/>
  <c r="X1185" i="1"/>
  <c r="B1224" i="2" s="1"/>
  <c r="F1224" i="2" s="1"/>
  <c r="X1121" i="1"/>
  <c r="B1160" i="2" s="1"/>
  <c r="AQ1160" i="2" s="1"/>
  <c r="X985" i="1"/>
  <c r="B1024" i="2" s="1"/>
  <c r="X71" i="1"/>
  <c r="B110" i="2" s="1"/>
  <c r="AQ110" i="2" s="1"/>
  <c r="X504" i="1"/>
  <c r="B543" i="2" s="1"/>
  <c r="AQ543" i="2" s="1"/>
  <c r="X435" i="1"/>
  <c r="B474" i="2" s="1"/>
  <c r="AQ474" i="2" s="1"/>
  <c r="X540" i="1"/>
  <c r="B579" i="2" s="1"/>
  <c r="X739" i="1"/>
  <c r="B778" i="2" s="1"/>
  <c r="AQ778" i="2" s="1"/>
  <c r="X888" i="1"/>
  <c r="B927" i="2" s="1"/>
  <c r="X226" i="1"/>
  <c r="B265" i="2" s="1"/>
  <c r="X1077" i="1"/>
  <c r="B1116" i="2" s="1"/>
  <c r="X25" i="1"/>
  <c r="B64" i="2" s="1"/>
  <c r="X246" i="1"/>
  <c r="B285" i="2" s="1"/>
  <c r="X135" i="1"/>
  <c r="B174" i="2" s="1"/>
  <c r="X133" i="1"/>
  <c r="B172" i="2" s="1"/>
  <c r="X803" i="1"/>
  <c r="B842" i="2" s="1"/>
  <c r="X433" i="1"/>
  <c r="B472" i="2" s="1"/>
  <c r="AQ472" i="2" s="1"/>
  <c r="X489" i="1"/>
  <c r="B528" i="2" s="1"/>
  <c r="AQ528" i="2" s="1"/>
  <c r="X99" i="1"/>
  <c r="B138" i="2" s="1"/>
  <c r="X63" i="1"/>
  <c r="B102" i="2" s="1"/>
  <c r="X218" i="1"/>
  <c r="B257" i="2" s="1"/>
  <c r="X723" i="1"/>
  <c r="B762" i="2" s="1"/>
  <c r="X139" i="1"/>
  <c r="B178" i="2" s="1"/>
  <c r="AQ178" i="2" s="1"/>
  <c r="X73" i="1"/>
  <c r="B112" i="2" s="1"/>
  <c r="AQ112" i="2" s="1"/>
  <c r="X567" i="1"/>
  <c r="B606" i="2" s="1"/>
  <c r="AQ606" i="2" s="1"/>
  <c r="X225" i="1"/>
  <c r="B264" i="2" s="1"/>
  <c r="X214" i="1"/>
  <c r="B253" i="2" s="1"/>
  <c r="AQ253" i="2" s="1"/>
  <c r="X357" i="1"/>
  <c r="B396" i="2" s="1"/>
  <c r="AQ396" i="2" s="1"/>
  <c r="X1182" i="1"/>
  <c r="B1221" i="2" s="1"/>
  <c r="AQ1221" i="2" s="1"/>
  <c r="X441" i="1"/>
  <c r="B480" i="2" s="1"/>
  <c r="X1504" i="1"/>
  <c r="B1543" i="2" s="1"/>
  <c r="X1280" i="1"/>
  <c r="B1319" i="2" s="1"/>
  <c r="AQ1319" i="2" s="1"/>
  <c r="X1279" i="1"/>
  <c r="B1318" i="2" s="1"/>
  <c r="AQ1318" i="2" s="1"/>
  <c r="X1527" i="1"/>
  <c r="B1566" i="2" s="1"/>
  <c r="X1423" i="1"/>
  <c r="B1462" i="2" s="1"/>
  <c r="F1463" i="2" s="1"/>
  <c r="X475" i="1"/>
  <c r="B514" i="2" s="1"/>
  <c r="AQ514" i="2" s="1"/>
  <c r="X817" i="1"/>
  <c r="B856" i="2" s="1"/>
  <c r="AQ856" i="2" s="1"/>
  <c r="X832" i="1"/>
  <c r="B871" i="2" s="1"/>
  <c r="X1359" i="1"/>
  <c r="B1398" i="2" s="1"/>
  <c r="X727" i="1"/>
  <c r="B766" i="2" s="1"/>
  <c r="AQ766" i="2" s="1"/>
  <c r="X40" i="1"/>
  <c r="B79" i="2" s="1"/>
  <c r="AQ79" i="2" s="1"/>
  <c r="X414" i="1"/>
  <c r="B453" i="2" s="1"/>
  <c r="X131" i="1"/>
  <c r="B170" i="2" s="1"/>
  <c r="AQ170" i="2" s="1"/>
  <c r="X1513" i="1"/>
  <c r="B1552" i="2" s="1"/>
  <c r="X672" i="1"/>
  <c r="B711" i="2" s="1"/>
  <c r="AQ711" i="2" s="1"/>
  <c r="X793" i="1"/>
  <c r="B832" i="2" s="1"/>
  <c r="F832" i="2" s="1"/>
  <c r="X1036" i="1"/>
  <c r="B1075" i="2" s="1"/>
  <c r="X1116" i="1"/>
  <c r="B1155" i="2" s="1"/>
  <c r="AQ1155" i="2" s="1"/>
  <c r="X1054" i="1"/>
  <c r="B1093" i="2" s="1"/>
  <c r="X1068" i="1"/>
  <c r="B1107" i="2" s="1"/>
  <c r="AQ1107" i="2" s="1"/>
  <c r="X635" i="1"/>
  <c r="B674" i="2" s="1"/>
  <c r="AQ674" i="2" s="1"/>
  <c r="X750" i="1"/>
  <c r="B789" i="2" s="1"/>
  <c r="AQ789" i="2" s="1"/>
  <c r="X498" i="1"/>
  <c r="B537" i="2" s="1"/>
  <c r="AQ537" i="2" s="1"/>
  <c r="X1475" i="1"/>
  <c r="B1514" i="2" s="1"/>
  <c r="X757" i="1"/>
  <c r="B796" i="2" s="1"/>
  <c r="AQ796" i="2" s="1"/>
  <c r="X1376" i="1"/>
  <c r="B1415" i="2" s="1"/>
  <c r="X1171" i="1"/>
  <c r="B1210" i="2" s="1"/>
  <c r="X404" i="1"/>
  <c r="B443" i="2" s="1"/>
  <c r="AQ443" i="2" s="1"/>
  <c r="X491" i="1"/>
  <c r="B530" i="2" s="1"/>
  <c r="X242" i="1"/>
  <c r="B281" i="2" s="1"/>
  <c r="AQ281" i="2" s="1"/>
  <c r="X786" i="1"/>
  <c r="B825" i="2" s="1"/>
  <c r="AQ825" i="2" s="1"/>
  <c r="X116" i="1"/>
  <c r="B155" i="2" s="1"/>
  <c r="AQ155" i="2" s="1"/>
  <c r="X127" i="1"/>
  <c r="B166" i="2" s="1"/>
  <c r="AQ166" i="2" s="1"/>
  <c r="X367" i="1"/>
  <c r="B406" i="2" s="1"/>
  <c r="X126" i="1"/>
  <c r="B165" i="2" s="1"/>
  <c r="X422" i="1"/>
  <c r="B461" i="2" s="1"/>
  <c r="AQ461" i="2" s="1"/>
  <c r="X1253" i="1"/>
  <c r="B1292" i="2" s="1"/>
  <c r="AQ1292" i="2" s="1"/>
  <c r="X259" i="1"/>
  <c r="B298" i="2" s="1"/>
  <c r="X234" i="1"/>
  <c r="B273" i="2" s="1"/>
  <c r="AQ273" i="2" s="1"/>
  <c r="X931" i="1"/>
  <c r="B970" i="2" s="1"/>
  <c r="F971" i="2" s="1"/>
  <c r="X159" i="1"/>
  <c r="B198" i="2" s="1"/>
  <c r="X443" i="1"/>
  <c r="B482" i="2" s="1"/>
  <c r="AQ482" i="2" s="1"/>
  <c r="X654" i="1"/>
  <c r="B693" i="2" s="1"/>
  <c r="X212" i="1"/>
  <c r="B251" i="2" s="1"/>
  <c r="AQ251" i="2" s="1"/>
  <c r="X326" i="1"/>
  <c r="B365" i="2" s="1"/>
  <c r="AQ365" i="2" s="1"/>
  <c r="X586" i="1"/>
  <c r="B625" i="2" s="1"/>
  <c r="AQ625" i="2" s="1"/>
  <c r="X174" i="1"/>
  <c r="B213" i="2" s="1"/>
  <c r="AQ213" i="2" s="1"/>
  <c r="X147" i="1"/>
  <c r="B186" i="2" s="1"/>
  <c r="X1328" i="1"/>
  <c r="B1367" i="2" s="1"/>
  <c r="AQ1367" i="2" s="1"/>
  <c r="X399" i="1"/>
  <c r="B438" i="2" s="1"/>
  <c r="AQ438" i="2" s="1"/>
  <c r="X1601" i="1"/>
  <c r="B1640" i="2" s="1"/>
  <c r="F1640" i="2" s="1"/>
  <c r="X1233" i="1"/>
  <c r="B1272" i="2" s="1"/>
  <c r="AQ1272" i="2" s="1"/>
  <c r="X255" i="1"/>
  <c r="B294" i="2" s="1"/>
  <c r="AQ294" i="2" s="1"/>
  <c r="X1274" i="1"/>
  <c r="B1313" i="2" s="1"/>
  <c r="X910" i="1"/>
  <c r="B949" i="2" s="1"/>
  <c r="F949" i="2" s="1"/>
  <c r="X992" i="1"/>
  <c r="B1031" i="2" s="1"/>
  <c r="F1031" i="2" s="1"/>
  <c r="X687" i="1"/>
  <c r="B726" i="2" s="1"/>
  <c r="AQ726" i="2" s="1"/>
  <c r="X1164" i="1"/>
  <c r="B1203" i="2" s="1"/>
  <c r="AQ1203" i="2" s="1"/>
  <c r="X740" i="1"/>
  <c r="B779" i="2" s="1"/>
  <c r="X300" i="1"/>
  <c r="B339" i="2" s="1"/>
  <c r="X1037" i="1"/>
  <c r="B1076" i="2" s="1"/>
  <c r="X170" i="1"/>
  <c r="B209" i="2" s="1"/>
  <c r="AQ209" i="2" s="1"/>
  <c r="X809" i="1"/>
  <c r="B848" i="2" s="1"/>
  <c r="X497" i="1"/>
  <c r="B536" i="2" s="1"/>
  <c r="X1114" i="1"/>
  <c r="B1153" i="2" s="1"/>
  <c r="AQ1153" i="2" s="1"/>
  <c r="X1486" i="1"/>
  <c r="B1525" i="2" s="1"/>
  <c r="AQ1525" i="2" s="1"/>
  <c r="X667" i="1"/>
  <c r="B706" i="2" s="1"/>
  <c r="X447" i="1"/>
  <c r="B486" i="2" s="1"/>
  <c r="AQ486" i="2" s="1"/>
  <c r="X515" i="1"/>
  <c r="B554" i="2" s="1"/>
  <c r="AQ554" i="2" s="1"/>
  <c r="X1201" i="1"/>
  <c r="B1240" i="2" s="1"/>
  <c r="AQ1240" i="2" s="1"/>
  <c r="X1509" i="1"/>
  <c r="B1548" i="2" s="1"/>
  <c r="F1549" i="2" s="1"/>
  <c r="X1451" i="1"/>
  <c r="B1490" i="2" s="1"/>
  <c r="X1345" i="1"/>
  <c r="B1384" i="2" s="1"/>
  <c r="AQ1384" i="2" s="1"/>
  <c r="X920" i="1"/>
  <c r="B959" i="2" s="1"/>
  <c r="AQ959" i="2" s="1"/>
  <c r="X738" i="1"/>
  <c r="B777" i="2" s="1"/>
  <c r="AQ777" i="2" s="1"/>
  <c r="X563" i="1"/>
  <c r="B602" i="2" s="1"/>
  <c r="AQ602" i="2" s="1"/>
  <c r="X670" i="1"/>
  <c r="B709" i="2" s="1"/>
  <c r="X119" i="1"/>
  <c r="B158" i="2" s="1"/>
  <c r="AQ158" i="2" s="1"/>
  <c r="X1577" i="1"/>
  <c r="B1616" i="2" s="1"/>
  <c r="X376" i="1"/>
  <c r="B415" i="2" s="1"/>
  <c r="F416" i="2" s="1"/>
  <c r="X252" i="1"/>
  <c r="B291" i="2" s="1"/>
  <c r="X1458" i="1"/>
  <c r="B1497" i="2" s="1"/>
  <c r="X429" i="1"/>
  <c r="B468" i="2" s="1"/>
  <c r="X1512" i="1"/>
  <c r="B1551" i="2" s="1"/>
  <c r="AQ1551" i="2" s="1"/>
  <c r="X393" i="1"/>
  <c r="B432" i="2" s="1"/>
  <c r="AQ432" i="2" s="1"/>
  <c r="X1437" i="1"/>
  <c r="B1476" i="2" s="1"/>
  <c r="AQ1476" i="2" s="1"/>
  <c r="X1375" i="1"/>
  <c r="B1414" i="2" s="1"/>
  <c r="X380" i="1"/>
  <c r="B419" i="2" s="1"/>
  <c r="X792" i="1"/>
  <c r="B831" i="2" s="1"/>
  <c r="AQ831" i="2" s="1"/>
  <c r="X982" i="1"/>
  <c r="B1021" i="2" s="1"/>
  <c r="AQ1021" i="2" s="1"/>
  <c r="X286" i="1"/>
  <c r="B325" i="2" s="1"/>
  <c r="X395" i="1"/>
  <c r="B434" i="2" s="1"/>
  <c r="X713" i="1"/>
  <c r="B752" i="2" s="1"/>
  <c r="X1263" i="1"/>
  <c r="B1302" i="2" s="1"/>
  <c r="AQ1302" i="2" s="1"/>
  <c r="X1350" i="1"/>
  <c r="B1389" i="2" s="1"/>
  <c r="X243" i="1"/>
  <c r="B282" i="2" s="1"/>
  <c r="F282" i="2" s="1"/>
  <c r="X398" i="1"/>
  <c r="B437" i="2" s="1"/>
  <c r="AQ437" i="2" s="1"/>
  <c r="X467" i="1"/>
  <c r="B506" i="2" s="1"/>
  <c r="AQ506" i="2" s="1"/>
  <c r="X830" i="1"/>
  <c r="B869" i="2" s="1"/>
  <c r="X1593" i="1"/>
  <c r="B1632" i="2" s="1"/>
  <c r="AQ1632" i="2" s="1"/>
  <c r="X1555" i="1"/>
  <c r="B1594" i="2" s="1"/>
  <c r="AQ1594" i="2" s="1"/>
  <c r="X215" i="1"/>
  <c r="B254" i="2" s="1"/>
  <c r="AQ254" i="2" s="1"/>
  <c r="X343" i="1"/>
  <c r="B382" i="2" s="1"/>
  <c r="AQ382" i="2" s="1"/>
  <c r="X1200" i="1"/>
  <c r="B1239" i="2" s="1"/>
  <c r="X511" i="1"/>
  <c r="B550" i="2" s="1"/>
  <c r="AQ550" i="2" s="1"/>
  <c r="X280" i="1"/>
  <c r="B319" i="2" s="1"/>
  <c r="X366" i="1"/>
  <c r="B405" i="2" s="1"/>
  <c r="AQ405" i="2" s="1"/>
  <c r="X477" i="1"/>
  <c r="B516" i="2" s="1"/>
  <c r="AQ516" i="2" s="1"/>
  <c r="X316" i="1"/>
  <c r="B355" i="2" s="1"/>
  <c r="AQ355" i="2" s="1"/>
  <c r="X1459" i="1"/>
  <c r="B1498" i="2" s="1"/>
  <c r="AQ1498" i="2" s="1"/>
  <c r="X725" i="1"/>
  <c r="B764" i="2" s="1"/>
  <c r="F765" i="2" s="1"/>
  <c r="X730" i="1"/>
  <c r="B769" i="2" s="1"/>
  <c r="X571" i="1"/>
  <c r="B610" i="2" s="1"/>
  <c r="AQ610" i="2" s="1"/>
  <c r="X562" i="1"/>
  <c r="B601" i="2" s="1"/>
  <c r="X184" i="1"/>
  <c r="B223" i="2" s="1"/>
  <c r="AQ223" i="2" s="1"/>
  <c r="X590" i="1"/>
  <c r="B629" i="2" s="1"/>
  <c r="F630" i="2" s="1"/>
  <c r="X521" i="1"/>
  <c r="B560" i="2" s="1"/>
  <c r="X105" i="1"/>
  <c r="B144" i="2" s="1"/>
  <c r="AQ144" i="2" s="1"/>
  <c r="X446" i="1"/>
  <c r="B485" i="2" s="1"/>
  <c r="X323" i="1"/>
  <c r="B362" i="2" s="1"/>
  <c r="X269" i="1"/>
  <c r="B308" i="2" s="1"/>
  <c r="X1576" i="1"/>
  <c r="B1615" i="2" s="1"/>
  <c r="AQ1615" i="2" s="1"/>
  <c r="X165" i="1"/>
  <c r="B204" i="2" s="1"/>
  <c r="X451" i="1"/>
  <c r="B490" i="2" s="1"/>
  <c r="AQ490" i="2" s="1"/>
  <c r="X141" i="1"/>
  <c r="B180" i="2" s="1"/>
  <c r="X186" i="1"/>
  <c r="B225" i="2" s="1"/>
  <c r="AQ225" i="2" s="1"/>
  <c r="X925" i="1"/>
  <c r="B964" i="2" s="1"/>
  <c r="X947" i="1"/>
  <c r="B986" i="2" s="1"/>
  <c r="X921" i="1"/>
  <c r="B960" i="2" s="1"/>
  <c r="X164" i="1"/>
  <c r="B203" i="2" s="1"/>
  <c r="AQ203" i="2" s="1"/>
  <c r="X258" i="1"/>
  <c r="B297" i="2" s="1"/>
  <c r="AQ297" i="2" s="1"/>
  <c r="X1357" i="1"/>
  <c r="B1396" i="2" s="1"/>
  <c r="X232" i="1"/>
  <c r="B271" i="2" s="1"/>
  <c r="X411" i="1"/>
  <c r="B450" i="2" s="1"/>
  <c r="AQ450" i="2" s="1"/>
  <c r="X125" i="1"/>
  <c r="B164" i="2" s="1"/>
  <c r="X66" i="1"/>
  <c r="B105" i="2" s="1"/>
  <c r="X146" i="1"/>
  <c r="B185" i="2" s="1"/>
  <c r="AQ185" i="2" s="1"/>
  <c r="X155" i="1"/>
  <c r="B194" i="2" s="1"/>
  <c r="AQ194" i="2" s="1"/>
  <c r="X321" i="1"/>
  <c r="B360" i="2" s="1"/>
  <c r="AQ360" i="2" s="1"/>
  <c r="X98" i="1"/>
  <c r="B137" i="2" s="1"/>
  <c r="AQ137" i="2" s="1"/>
  <c r="X531" i="1"/>
  <c r="B570" i="2" s="1"/>
  <c r="X163" i="1"/>
  <c r="B202" i="2" s="1"/>
  <c r="AQ202" i="2" s="1"/>
  <c r="X413" i="1"/>
  <c r="B452" i="2" s="1"/>
  <c r="AQ452" i="2" s="1"/>
  <c r="X597" i="1"/>
  <c r="B636" i="2" s="1"/>
  <c r="X36" i="1"/>
  <c r="B75" i="2" s="1"/>
  <c r="AQ75" i="2" s="1"/>
  <c r="X17" i="1"/>
  <c r="B56" i="2" s="1"/>
  <c r="AQ56" i="2" s="1"/>
  <c r="X313" i="1"/>
  <c r="B352" i="2" s="1"/>
  <c r="AQ352" i="2" s="1"/>
  <c r="X1108" i="1"/>
  <c r="B1147" i="2" s="1"/>
  <c r="AQ1147" i="2" s="1"/>
  <c r="X124" i="1"/>
  <c r="B163" i="2" s="1"/>
  <c r="AQ163" i="2" s="1"/>
  <c r="X642" i="1"/>
  <c r="B681" i="2" s="1"/>
  <c r="AQ681" i="2" s="1"/>
  <c r="X1250" i="1"/>
  <c r="B1289" i="2" s="1"/>
  <c r="X513" i="1"/>
  <c r="B552" i="2" s="1"/>
  <c r="X38" i="1"/>
  <c r="B77" i="2" s="1"/>
  <c r="AQ77" i="2" s="1"/>
  <c r="X91" i="1"/>
  <c r="B130" i="2" s="1"/>
  <c r="AQ130" i="2" s="1"/>
  <c r="X365" i="1"/>
  <c r="B404" i="2" s="1"/>
  <c r="AQ404" i="2" s="1"/>
  <c r="X699" i="1"/>
  <c r="B738" i="2" s="1"/>
  <c r="AQ738" i="2" s="1"/>
  <c r="X663" i="1"/>
  <c r="B702" i="2" s="1"/>
  <c r="AQ702" i="2" s="1"/>
  <c r="X191" i="1"/>
  <c r="B230" i="2" s="1"/>
  <c r="F231" i="2" s="1"/>
  <c r="X445" i="1"/>
  <c r="B484" i="2" s="1"/>
  <c r="X334" i="1"/>
  <c r="B373" i="2" s="1"/>
  <c r="F373" i="2" s="1"/>
  <c r="X1556" i="1"/>
  <c r="B1595" i="2" s="1"/>
  <c r="F1596" i="2" s="1"/>
  <c r="X493" i="1"/>
  <c r="B532" i="2" s="1"/>
  <c r="F533" i="2" s="1"/>
  <c r="X449" i="1"/>
  <c r="B488" i="2" s="1"/>
  <c r="AQ488" i="2" s="1"/>
  <c r="X549" i="1"/>
  <c r="B588" i="2" s="1"/>
  <c r="AQ588" i="2" s="1"/>
  <c r="X614" i="1"/>
  <c r="B653" i="2" s="1"/>
  <c r="F653" i="2" s="1"/>
  <c r="X56" i="1"/>
  <c r="B95" i="2" s="1"/>
  <c r="AQ95" i="2" s="1"/>
  <c r="X532" i="1"/>
  <c r="B571" i="2" s="1"/>
  <c r="X327" i="1"/>
  <c r="B366" i="2" s="1"/>
  <c r="X865" i="1"/>
  <c r="B904" i="2" s="1"/>
  <c r="AQ904" i="2" s="1"/>
  <c r="X1136" i="1"/>
  <c r="B1175" i="2" s="1"/>
  <c r="X90" i="1"/>
  <c r="B129" i="2" s="1"/>
  <c r="X1252" i="1"/>
  <c r="B1291" i="2" s="1"/>
  <c r="AQ1291" i="2" s="1"/>
  <c r="X714" i="1"/>
  <c r="B753" i="2" s="1"/>
  <c r="AQ753" i="2" s="1"/>
  <c r="X219" i="1"/>
  <c r="B258" i="2" s="1"/>
  <c r="X281" i="1"/>
  <c r="B320" i="2" s="1"/>
  <c r="X111" i="1"/>
  <c r="B150" i="2" s="1"/>
  <c r="X618" i="1"/>
  <c r="B657" i="2" s="1"/>
  <c r="X114" i="1"/>
  <c r="B153" i="2" s="1"/>
  <c r="AQ153" i="2" s="1"/>
  <c r="X298" i="1"/>
  <c r="B337" i="2" s="1"/>
  <c r="AQ337" i="2" s="1"/>
  <c r="X307" i="1"/>
  <c r="B346" i="2" s="1"/>
  <c r="AQ346" i="2" s="1"/>
  <c r="X455" i="1"/>
  <c r="B494" i="2" s="1"/>
  <c r="AQ494" i="2" s="1"/>
  <c r="X222" i="1"/>
  <c r="B261" i="2" s="1"/>
  <c r="AQ261" i="2" s="1"/>
  <c r="X437" i="1"/>
  <c r="B476" i="2" s="1"/>
  <c r="AQ476" i="2" s="1"/>
  <c r="X195" i="1"/>
  <c r="B234" i="2" s="1"/>
  <c r="X266" i="1"/>
  <c r="B305" i="2" s="1"/>
  <c r="AQ305" i="2" s="1"/>
  <c r="X314" i="1"/>
  <c r="B353" i="2" s="1"/>
  <c r="F353" i="2" s="1"/>
  <c r="X505" i="1"/>
  <c r="B544" i="2" s="1"/>
  <c r="X67" i="1"/>
  <c r="B106" i="2" s="1"/>
  <c r="X49" i="1"/>
  <c r="B88" i="2" s="1"/>
  <c r="X183" i="1"/>
  <c r="B222" i="2" s="1"/>
  <c r="AQ222" i="2" s="1"/>
  <c r="X961" i="1"/>
  <c r="B1000" i="2" s="1"/>
  <c r="X303" i="1"/>
  <c r="B342" i="2" s="1"/>
  <c r="X26" i="1"/>
  <c r="B65" i="2" s="1"/>
  <c r="AQ65" i="2" s="1"/>
  <c r="X305" i="1"/>
  <c r="B344" i="2" s="1"/>
  <c r="AQ344" i="2" s="1"/>
  <c r="X287" i="1"/>
  <c r="B326" i="2" s="1"/>
  <c r="X782" i="1"/>
  <c r="B821" i="2" s="1"/>
  <c r="AQ821" i="2" s="1"/>
  <c r="X185" i="1"/>
  <c r="B224" i="2" s="1"/>
  <c r="AQ224" i="2" s="1"/>
  <c r="X283" i="1"/>
  <c r="B322" i="2" s="1"/>
  <c r="X265" i="1"/>
  <c r="B304" i="2" s="1"/>
  <c r="X681" i="1"/>
  <c r="B720" i="2" s="1"/>
  <c r="X274" i="1"/>
  <c r="B313" i="2" s="1"/>
  <c r="AQ313" i="2" s="1"/>
  <c r="X145" i="1"/>
  <c r="B184" i="2" s="1"/>
  <c r="AQ184" i="2" s="1"/>
  <c r="X353" i="1"/>
  <c r="B392" i="2" s="1"/>
  <c r="AQ392" i="2" s="1"/>
  <c r="X377" i="1"/>
  <c r="B416" i="2" s="1"/>
  <c r="X841" i="1"/>
  <c r="B880" i="2" s="1"/>
  <c r="AQ880" i="2" s="1"/>
  <c r="X157" i="1"/>
  <c r="B196" i="2" s="1"/>
  <c r="AQ196" i="2" s="1"/>
  <c r="X315" i="1"/>
  <c r="B354" i="2" s="1"/>
  <c r="X943" i="1"/>
  <c r="B982" i="2" s="1"/>
  <c r="X1313" i="1"/>
  <c r="B1352" i="2" s="1"/>
  <c r="AQ1352" i="2" s="1"/>
  <c r="X894" i="1"/>
  <c r="B933" i="2" s="1"/>
  <c r="AQ933" i="2" s="1"/>
  <c r="X903" i="1"/>
  <c r="B942" i="2" s="1"/>
  <c r="X867" i="1"/>
  <c r="B906" i="2" s="1"/>
  <c r="AQ906" i="2" s="1"/>
  <c r="X869" i="1"/>
  <c r="B908" i="2" s="1"/>
  <c r="X558" i="1"/>
  <c r="B597" i="2" s="1"/>
  <c r="X627" i="1"/>
  <c r="B666" i="2" s="1"/>
  <c r="X1097" i="1"/>
  <c r="B1136" i="2" s="1"/>
  <c r="X23" i="1"/>
  <c r="B62" i="2" s="1"/>
  <c r="AQ62" i="2" s="1"/>
  <c r="X134" i="1"/>
  <c r="B173" i="2" s="1"/>
  <c r="AQ173" i="2" s="1"/>
  <c r="X137" i="1"/>
  <c r="B176" i="2" s="1"/>
  <c r="AQ176" i="2" s="1"/>
  <c r="X473" i="1"/>
  <c r="B512" i="2" s="1"/>
  <c r="AQ512" i="2" s="1"/>
  <c r="X474" i="1"/>
  <c r="B513" i="2" s="1"/>
  <c r="AQ513" i="2" s="1"/>
  <c r="X697" i="1"/>
  <c r="B736" i="2" s="1"/>
  <c r="AQ736" i="2" s="1"/>
  <c r="X574" i="1"/>
  <c r="B613" i="2" s="1"/>
  <c r="X583" i="1"/>
  <c r="B622" i="2" s="1"/>
  <c r="X547" i="1"/>
  <c r="B586" i="2" s="1"/>
  <c r="AQ586" i="2" s="1"/>
  <c r="X901" i="1"/>
  <c r="B940" i="2" s="1"/>
  <c r="AQ940" i="2" s="1"/>
  <c r="X239" i="1"/>
  <c r="B278" i="2" s="1"/>
  <c r="AQ278" i="2" s="1"/>
  <c r="X181" i="1"/>
  <c r="B220" i="2" s="1"/>
  <c r="AQ220" i="2" s="1"/>
  <c r="X293" i="1"/>
  <c r="B332" i="2" s="1"/>
  <c r="X223" i="1"/>
  <c r="B262" i="2" s="1"/>
  <c r="F262" i="2" s="1"/>
  <c r="X704" i="1"/>
  <c r="B743" i="2" s="1"/>
  <c r="X302" i="1"/>
  <c r="B341" i="2" s="1"/>
  <c r="AQ341" i="2" s="1"/>
  <c r="X917" i="1"/>
  <c r="B956" i="2" s="1"/>
  <c r="X685" i="1"/>
  <c r="B724" i="2" s="1"/>
  <c r="AQ724" i="2" s="1"/>
  <c r="X230" i="1"/>
  <c r="B269" i="2" s="1"/>
  <c r="X208" i="1"/>
  <c r="B247" i="2" s="1"/>
  <c r="X678" i="1"/>
  <c r="B717" i="2" s="1"/>
  <c r="AQ717" i="2" s="1"/>
  <c r="X788" i="1"/>
  <c r="B827" i="2" s="1"/>
  <c r="AQ827" i="2" s="1"/>
  <c r="X289" i="1"/>
  <c r="B328" i="2" s="1"/>
  <c r="X310" i="1"/>
  <c r="B349" i="2" s="1"/>
  <c r="F349" i="2" s="1"/>
  <c r="X993" i="1"/>
  <c r="B1032" i="2" s="1"/>
  <c r="X42" i="1"/>
  <c r="B81" i="2" s="1"/>
  <c r="AQ81" i="2" s="1"/>
  <c r="X168" i="1"/>
  <c r="B207" i="2" s="1"/>
  <c r="AQ207" i="2" s="1"/>
  <c r="X58" i="1"/>
  <c r="B97" i="2" s="1"/>
  <c r="X1537" i="1"/>
  <c r="B1576" i="2" s="1"/>
  <c r="AQ1576" i="2" s="1"/>
  <c r="X1607" i="1"/>
  <c r="B1646" i="2" s="1"/>
  <c r="AQ1646" i="2" s="1"/>
  <c r="X1395" i="1"/>
  <c r="B1434" i="2" s="1"/>
  <c r="X177" i="1"/>
  <c r="B216" i="2" s="1"/>
  <c r="AQ216" i="2" s="1"/>
  <c r="X466" i="1"/>
  <c r="B505" i="2" s="1"/>
  <c r="F505" i="2" s="1"/>
  <c r="X457" i="1"/>
  <c r="B496" i="2" s="1"/>
  <c r="AQ496" i="2" s="1"/>
  <c r="X633" i="1"/>
  <c r="B672" i="2" s="1"/>
  <c r="F673" i="2" s="1"/>
  <c r="X691" i="1"/>
  <c r="B730" i="2" s="1"/>
  <c r="X166" i="1"/>
  <c r="B205" i="2" s="1"/>
  <c r="X629" i="1"/>
  <c r="B668" i="2" s="1"/>
  <c r="X682" i="1"/>
  <c r="B721" i="2" s="1"/>
  <c r="X1611" i="1"/>
  <c r="B1650" i="2" s="1"/>
  <c r="X650" i="1"/>
  <c r="B689" i="2" s="1"/>
  <c r="AQ689" i="2" s="1"/>
  <c r="X553" i="1"/>
  <c r="B592" i="2" s="1"/>
  <c r="X387" i="1"/>
  <c r="B426" i="2" s="1"/>
  <c r="AQ426" i="2" s="1"/>
  <c r="X369" i="1"/>
  <c r="B408" i="2" s="1"/>
  <c r="X351" i="1"/>
  <c r="B390" i="2" s="1"/>
  <c r="X503" i="1"/>
  <c r="B542" i="2" s="1"/>
  <c r="AQ542" i="2" s="1"/>
  <c r="X8" i="1"/>
  <c r="B47" i="2" s="1"/>
  <c r="X65" i="1"/>
  <c r="B104" i="2" s="1"/>
  <c r="X537" i="1"/>
  <c r="B576" i="2" s="1"/>
  <c r="AQ576" i="2" s="1"/>
  <c r="X585" i="1"/>
  <c r="B624" i="2" s="1"/>
  <c r="AQ624" i="2" s="1"/>
  <c r="X199" i="1"/>
  <c r="B238" i="2" s="1"/>
  <c r="AQ238" i="2" s="1"/>
  <c r="X1202" i="1"/>
  <c r="B1241" i="2" s="1"/>
  <c r="X35" i="1"/>
  <c r="B74" i="2" s="1"/>
  <c r="X915" i="1"/>
  <c r="B954" i="2" s="1"/>
  <c r="AQ954" i="2" s="1"/>
  <c r="X500" i="1"/>
  <c r="B539" i="2" s="1"/>
  <c r="X949" i="1"/>
  <c r="B988" i="2" s="1"/>
  <c r="AQ988" i="2" s="1"/>
  <c r="X405" i="1"/>
  <c r="B444" i="2" s="1"/>
  <c r="AQ444" i="2" s="1"/>
  <c r="X64" i="1"/>
  <c r="B103" i="2" s="1"/>
  <c r="X1507" i="1"/>
  <c r="B1546" i="2" s="1"/>
  <c r="X150" i="1"/>
  <c r="B189" i="2" s="1"/>
  <c r="AQ189" i="2" s="1"/>
  <c r="X425" i="1"/>
  <c r="B464" i="2" s="1"/>
  <c r="AQ464" i="2" s="1"/>
  <c r="X383" i="1"/>
  <c r="B422" i="2" s="1"/>
  <c r="X173" i="1"/>
  <c r="B212" i="2" s="1"/>
  <c r="F212" i="2" s="1"/>
  <c r="X822" i="1"/>
  <c r="B861" i="2" s="1"/>
  <c r="X854" i="1"/>
  <c r="B893" i="2" s="1"/>
  <c r="AQ893" i="2" s="1"/>
  <c r="X461" i="1"/>
  <c r="B500" i="2" s="1"/>
  <c r="X41" i="1"/>
  <c r="B80" i="2" s="1"/>
  <c r="AQ80" i="2" s="1"/>
  <c r="X625" i="1"/>
  <c r="B664" i="2" s="1"/>
  <c r="X517" i="1"/>
  <c r="B556" i="2" s="1"/>
  <c r="F556" i="2" s="1"/>
  <c r="X142" i="1"/>
  <c r="B181" i="2" s="1"/>
  <c r="AQ181" i="2" s="1"/>
  <c r="X309" i="1"/>
  <c r="B348" i="2" s="1"/>
  <c r="X253" i="1"/>
  <c r="B292" i="2" s="1"/>
  <c r="F292" i="2" s="1"/>
  <c r="X735" i="1"/>
  <c r="B774" i="2" s="1"/>
  <c r="AQ774" i="2" s="1"/>
  <c r="X386" i="1"/>
  <c r="B425" i="2" s="1"/>
  <c r="AQ425" i="2" s="1"/>
  <c r="X424" i="1"/>
  <c r="B463" i="2" s="1"/>
  <c r="AQ463" i="2" s="1"/>
  <c r="X121" i="1"/>
  <c r="B160" i="2" s="1"/>
  <c r="AQ160" i="2" s="1"/>
  <c r="X403" i="1"/>
  <c r="B442" i="2" s="1"/>
  <c r="AQ442" i="2" s="1"/>
  <c r="X123" i="1"/>
  <c r="B162" i="2" s="1"/>
  <c r="X355" i="1"/>
  <c r="B394" i="2" s="1"/>
  <c r="X337" i="1"/>
  <c r="B376" i="2" s="1"/>
  <c r="X471" i="1"/>
  <c r="B510" i="2" s="1"/>
  <c r="AQ510" i="2" s="1"/>
  <c r="X33" i="1"/>
  <c r="B72" i="2" s="1"/>
  <c r="X76" i="1"/>
  <c r="B115" i="2" s="1"/>
  <c r="X188" i="1"/>
  <c r="B227" i="2" s="1"/>
  <c r="AQ227" i="2" s="1"/>
  <c r="X44" i="1"/>
  <c r="B83" i="2" s="1"/>
  <c r="AQ83" i="2" s="1"/>
  <c r="X84" i="1"/>
  <c r="B123" i="2" s="1"/>
  <c r="AQ123" i="2" s="1"/>
  <c r="X1307" i="1"/>
  <c r="B1346" i="2" s="1"/>
  <c r="X800" i="1"/>
  <c r="B839" i="2" s="1"/>
  <c r="X1523" i="1"/>
  <c r="B1562" i="2" s="1"/>
  <c r="AQ1562" i="2" s="1"/>
  <c r="X1522" i="1"/>
  <c r="B1561" i="2" s="1"/>
  <c r="AQ1561" i="2" s="1"/>
  <c r="X846" i="1"/>
  <c r="B885" i="2" s="1"/>
  <c r="AQ885" i="2" s="1"/>
  <c r="X347" i="1"/>
  <c r="B386" i="2" s="1"/>
  <c r="X745" i="1"/>
  <c r="B784" i="2" s="1"/>
  <c r="AQ784" i="2" s="1"/>
  <c r="X329" i="1"/>
  <c r="B368" i="2" s="1"/>
  <c r="AQ368" i="2" s="1"/>
  <c r="X47" i="1"/>
  <c r="B86" i="2" s="1"/>
  <c r="X810" i="1"/>
  <c r="B849" i="2" s="1"/>
  <c r="X29" i="1"/>
  <c r="B68" i="2" s="1"/>
  <c r="AQ68" i="2" s="1"/>
  <c r="X773" i="1"/>
  <c r="B812" i="2" s="1"/>
  <c r="AQ812" i="2" s="1"/>
  <c r="X1308" i="1"/>
  <c r="B1347" i="2" s="1"/>
  <c r="AQ1347" i="2" s="1"/>
  <c r="X737" i="1"/>
  <c r="B776" i="2" s="1"/>
  <c r="X499" i="1"/>
  <c r="B538" i="2" s="1"/>
  <c r="AQ538" i="2" s="1"/>
  <c r="X526" i="1"/>
  <c r="B565" i="2" s="1"/>
  <c r="AQ565" i="2" s="1"/>
  <c r="X506" i="1"/>
  <c r="B545" i="2" s="1"/>
  <c r="X27" i="1"/>
  <c r="B66" i="2" s="1"/>
  <c r="F66" i="2" s="1"/>
  <c r="X9" i="1"/>
  <c r="B48" i="2" s="1"/>
  <c r="AQ48" i="2" s="1"/>
  <c r="X470" i="1"/>
  <c r="B509" i="2" s="1"/>
  <c r="AQ509" i="2" s="1"/>
  <c r="X485" i="1"/>
  <c r="B524" i="2" s="1"/>
  <c r="AQ524" i="2" s="1"/>
  <c r="X251" i="1"/>
  <c r="B290" i="2" s="1"/>
  <c r="AQ290" i="2" s="1"/>
  <c r="X392" i="1"/>
  <c r="B431" i="2" s="1"/>
  <c r="AQ431" i="2" s="1"/>
  <c r="X46" i="1"/>
  <c r="B85" i="2" s="1"/>
  <c r="AQ85" i="2" s="1"/>
  <c r="X374" i="1"/>
  <c r="B413" i="2" s="1"/>
  <c r="F413" i="2" s="1"/>
  <c r="X1148" i="1"/>
  <c r="B1187" i="2" s="1"/>
  <c r="X151" i="1"/>
  <c r="B190" i="2" s="1"/>
  <c r="X781" i="1"/>
  <c r="B820" i="2" s="1"/>
  <c r="X638" i="1"/>
  <c r="B677" i="2" s="1"/>
  <c r="X306" i="1"/>
  <c r="B345" i="2" s="1"/>
  <c r="X611" i="1"/>
  <c r="B650" i="2" s="1"/>
  <c r="F651" i="2" s="1"/>
  <c r="X55" i="1"/>
  <c r="B94" i="2" s="1"/>
  <c r="AQ94" i="2" s="1"/>
  <c r="X249" i="1"/>
  <c r="B288" i="2" s="1"/>
  <c r="X561" i="1"/>
  <c r="B600" i="2" s="1"/>
  <c r="X1217" i="1"/>
  <c r="B1256" i="2" s="1"/>
  <c r="X548" i="1"/>
  <c r="B587" i="2" s="1"/>
  <c r="X886" i="1"/>
  <c r="B925" i="2" s="1"/>
  <c r="AQ925" i="2" s="1"/>
  <c r="X818" i="1"/>
  <c r="B857" i="2" s="1"/>
  <c r="AQ857" i="2" s="1"/>
  <c r="X257" i="1"/>
  <c r="B296" i="2" s="1"/>
  <c r="F297" i="2" s="1"/>
  <c r="X72" i="1"/>
  <c r="B111" i="2" s="1"/>
  <c r="AQ111" i="2" s="1"/>
  <c r="X378" i="1"/>
  <c r="B417" i="2" s="1"/>
  <c r="X50" i="1"/>
  <c r="B89" i="2" s="1"/>
  <c r="X1396" i="1"/>
  <c r="B1435" i="2" s="1"/>
  <c r="AQ1435" i="2" s="1"/>
  <c r="X767" i="1"/>
  <c r="B806" i="2" s="1"/>
  <c r="F807" i="2" s="1"/>
  <c r="X206" i="1"/>
  <c r="B245" i="2" s="1"/>
  <c r="AQ245" i="2" s="1"/>
  <c r="X434" i="1"/>
  <c r="B473" i="2" s="1"/>
  <c r="AQ473" i="2" s="1"/>
  <c r="X1076" i="1"/>
  <c r="B1115" i="2" s="1"/>
  <c r="AQ1115" i="2" s="1"/>
  <c r="X1072" i="1"/>
  <c r="B1111" i="2" s="1"/>
  <c r="F1112" i="2" s="1"/>
  <c r="X519" i="1"/>
  <c r="B558" i="2" s="1"/>
  <c r="X179" i="1"/>
  <c r="B218" i="2" s="1"/>
  <c r="F219" i="2" s="1"/>
  <c r="X54" i="1"/>
  <c r="B93" i="2" s="1"/>
  <c r="X335" i="1"/>
  <c r="B374" i="2" s="1"/>
  <c r="AQ374" i="2" s="1"/>
  <c r="X842" i="1"/>
  <c r="B881" i="2" s="1"/>
  <c r="AQ881" i="2" s="1"/>
  <c r="X317" i="1"/>
  <c r="B356" i="2" s="1"/>
  <c r="AQ356" i="2" s="1"/>
  <c r="X813" i="1"/>
  <c r="B852" i="2" s="1"/>
  <c r="AQ852" i="2" s="1"/>
  <c r="X1075" i="1"/>
  <c r="B1114" i="2" s="1"/>
  <c r="AQ1114" i="2" s="1"/>
  <c r="X1485" i="1"/>
  <c r="B1524" i="2" s="1"/>
  <c r="X873" i="1"/>
  <c r="B912" i="2" s="1"/>
  <c r="AQ912" i="2" s="1"/>
  <c r="X669" i="1"/>
  <c r="B708" i="2" s="1"/>
  <c r="AQ708" i="2" s="1"/>
  <c r="X210" i="1"/>
  <c r="B249" i="2" s="1"/>
  <c r="AQ249" i="2" s="1"/>
  <c r="X167" i="1"/>
  <c r="B206" i="2" s="1"/>
  <c r="X1448" i="1"/>
  <c r="B1487" i="2" s="1"/>
  <c r="X1587" i="1"/>
  <c r="B1626" i="2" s="1"/>
  <c r="AQ1626" i="2" s="1"/>
  <c r="X106" i="1"/>
  <c r="B145" i="2" s="1"/>
  <c r="AQ145" i="2" s="1"/>
  <c r="X1057" i="1"/>
  <c r="B1096" i="2" s="1"/>
  <c r="X113" i="1"/>
  <c r="B152" i="2" s="1"/>
  <c r="AQ152" i="2" s="1"/>
  <c r="X95" i="1"/>
  <c r="B134" i="2" s="1"/>
  <c r="AQ134" i="2" s="1"/>
  <c r="X247" i="1"/>
  <c r="B286" i="2" s="1"/>
  <c r="X77" i="1"/>
  <c r="B116" i="2" s="1"/>
  <c r="AQ116" i="2" s="1"/>
  <c r="X229" i="1"/>
  <c r="B268" i="2" s="1"/>
  <c r="X238" i="1"/>
  <c r="B277" i="2" s="1"/>
  <c r="AQ277" i="2" s="1"/>
  <c r="X358" i="1"/>
  <c r="B397" i="2" s="1"/>
  <c r="AQ397" i="2" s="1"/>
  <c r="X143" i="1"/>
  <c r="B182" i="2" s="1"/>
  <c r="X178" i="1"/>
  <c r="B217" i="2" s="1"/>
  <c r="AQ217" i="2" s="1"/>
  <c r="X80" i="1"/>
  <c r="B119" i="2" s="1"/>
  <c r="AQ119" i="2" s="1"/>
  <c r="X1363" i="1"/>
  <c r="B1402" i="2" s="1"/>
  <c r="AQ1402" i="2" s="1"/>
  <c r="X394" i="1"/>
  <c r="B433" i="2" s="1"/>
  <c r="AQ433" i="2" s="1"/>
  <c r="X401" i="1"/>
  <c r="B440" i="2" s="1"/>
  <c r="AQ440" i="2" s="1"/>
  <c r="X659" i="1"/>
  <c r="B698" i="2" s="1"/>
  <c r="AQ698" i="2" s="1"/>
  <c r="X934" i="1"/>
  <c r="B973" i="2" s="1"/>
  <c r="AQ973" i="2" s="1"/>
  <c r="X93" i="1"/>
  <c r="B132" i="2" s="1"/>
  <c r="X385" i="1"/>
  <c r="B424" i="2" s="1"/>
  <c r="X1192" i="1"/>
  <c r="B1231" i="2" s="1"/>
  <c r="AQ1231" i="2" s="1"/>
  <c r="X273" i="1"/>
  <c r="B312" i="2" s="1"/>
  <c r="X509" i="1"/>
  <c r="B548" i="2" s="1"/>
  <c r="AQ548" i="2" s="1"/>
  <c r="X39" i="1"/>
  <c r="B78" i="2" s="1"/>
  <c r="AQ78" i="2" s="1"/>
  <c r="X456" i="1"/>
  <c r="B495" i="2" s="1"/>
  <c r="AQ495" i="2" s="1"/>
  <c r="X22" i="1"/>
  <c r="B61" i="2" s="1"/>
  <c r="AQ61" i="2" s="1"/>
  <c r="X34" i="1"/>
  <c r="B73" i="2" s="1"/>
  <c r="X955" i="1"/>
  <c r="B994" i="2" s="1"/>
  <c r="X946" i="1"/>
  <c r="B985" i="2" s="1"/>
  <c r="AQ985" i="2" s="1"/>
  <c r="X919" i="1"/>
  <c r="B958" i="2" s="1"/>
  <c r="AQ958" i="2" s="1"/>
  <c r="X209" i="1"/>
  <c r="B248" i="2" s="1"/>
  <c r="AQ248" i="2" s="1"/>
  <c r="X463" i="1"/>
  <c r="B502" i="2" s="1"/>
  <c r="AQ502" i="2" s="1"/>
  <c r="X241" i="1"/>
  <c r="B280" i="2" s="1"/>
  <c r="AQ280" i="2" s="1"/>
  <c r="X301" i="1"/>
  <c r="B340" i="2" s="1"/>
  <c r="AQ340" i="2" s="1"/>
  <c r="X814" i="1"/>
  <c r="B853" i="2" s="1"/>
  <c r="X193" i="1"/>
  <c r="B232" i="2" s="1"/>
  <c r="X1331" i="1"/>
  <c r="B1370" i="2" s="1"/>
  <c r="X845" i="1"/>
  <c r="B884" i="2" s="1"/>
  <c r="X711" i="1"/>
  <c r="B750" i="2" s="1"/>
  <c r="AQ750" i="2" s="1"/>
  <c r="X702" i="1"/>
  <c r="B741" i="2" s="1"/>
  <c r="X653" i="1"/>
  <c r="B692" i="2" s="1"/>
  <c r="AQ692" i="2" s="1"/>
  <c r="X675" i="1"/>
  <c r="B714" i="2" s="1"/>
  <c r="AQ714" i="2" s="1"/>
  <c r="X431" i="1"/>
  <c r="B470" i="2" s="1"/>
  <c r="X1025" i="1"/>
  <c r="B1064" i="2" s="1"/>
  <c r="X1264" i="1"/>
  <c r="B1303" i="2" s="1"/>
  <c r="X1524" i="1"/>
  <c r="B1563" i="2" s="1"/>
  <c r="AQ1563" i="2" s="1"/>
  <c r="X777" i="1"/>
  <c r="B816" i="2" s="1"/>
  <c r="AQ816" i="2" s="1"/>
  <c r="X361" i="1"/>
  <c r="B400" i="2" s="1"/>
  <c r="AQ400" i="2" s="1"/>
  <c r="X488" i="1"/>
  <c r="B527" i="2" s="1"/>
  <c r="AQ527" i="2" s="1"/>
  <c r="X70" i="1"/>
  <c r="B109" i="2" s="1"/>
  <c r="X454" i="1"/>
  <c r="B493" i="2" s="1"/>
  <c r="X775" i="1"/>
  <c r="B814" i="2" s="1"/>
  <c r="X575" i="1"/>
  <c r="B614" i="2" s="1"/>
  <c r="AQ614" i="2" s="1"/>
  <c r="X325" i="1"/>
  <c r="B364" i="2" s="1"/>
  <c r="AQ364" i="2" s="1"/>
  <c r="X423" i="1"/>
  <c r="B462" i="2" s="1"/>
  <c r="AQ462" i="2" s="1"/>
  <c r="X112" i="1"/>
  <c r="B151" i="2" s="1"/>
  <c r="AQ151" i="2" s="1"/>
  <c r="X580" i="1"/>
  <c r="B619" i="2" s="1"/>
  <c r="X406" i="1"/>
  <c r="B445" i="2" s="1"/>
  <c r="AQ445" i="2" s="1"/>
  <c r="X1124" i="1"/>
  <c r="B1163" i="2" s="1"/>
  <c r="X82" i="1"/>
  <c r="B121" i="2" s="1"/>
  <c r="F122" i="2" s="1"/>
  <c r="X525" i="1"/>
  <c r="B564" i="2" s="1"/>
  <c r="AQ564" i="2" s="1"/>
  <c r="X278" i="1"/>
  <c r="B317" i="2" s="1"/>
  <c r="AQ317" i="2" s="1"/>
  <c r="X430" i="1"/>
  <c r="B469" i="2" s="1"/>
  <c r="AQ469" i="2" s="1"/>
  <c r="X10" i="1"/>
  <c r="B49" i="2" s="1"/>
  <c r="X19" i="1"/>
  <c r="B58" i="2" s="1"/>
  <c r="AQ58" i="2" s="1"/>
  <c r="X190" i="1"/>
  <c r="B229" i="2" s="1"/>
  <c r="X291" i="1"/>
  <c r="B330" i="2" s="1"/>
  <c r="F330" i="2" s="1"/>
  <c r="X237" i="1"/>
  <c r="B276" i="2" s="1"/>
  <c r="X1528" i="1"/>
  <c r="B1567" i="2" s="1"/>
  <c r="X439" i="1"/>
  <c r="B478" i="2" s="1"/>
  <c r="F479" i="2" s="1"/>
  <c r="X205" i="1"/>
  <c r="B244" i="2" s="1"/>
  <c r="X110" i="1"/>
  <c r="B149" i="2" s="1"/>
  <c r="AQ149" i="2" s="1"/>
  <c r="F1561" i="2"/>
  <c r="F1611" i="2"/>
  <c r="F1004" i="2"/>
  <c r="F1098" i="2"/>
  <c r="F1556" i="2"/>
  <c r="F1021" i="2"/>
  <c r="F955" i="2"/>
  <c r="F1003" i="2"/>
  <c r="F968" i="2"/>
  <c r="F1376" i="2"/>
  <c r="F800" i="2"/>
  <c r="F201" i="2"/>
  <c r="F1433" i="2"/>
  <c r="F1598" i="2"/>
  <c r="F1392" i="2"/>
  <c r="F1391" i="2"/>
  <c r="F1469" i="2"/>
  <c r="F1010" i="2"/>
  <c r="F1580" i="2"/>
  <c r="F1496" i="2"/>
  <c r="F1559" i="2"/>
  <c r="F893" i="2"/>
  <c r="F1630" i="2"/>
  <c r="AQ1468" i="2"/>
  <c r="AQ734" i="2"/>
  <c r="AQ201" i="2"/>
  <c r="F1636" i="2"/>
  <c r="F302" i="2"/>
  <c r="F797" i="2"/>
  <c r="F1156" i="2"/>
  <c r="F1179" i="2"/>
  <c r="F1509" i="2"/>
  <c r="AQ1097" i="2"/>
  <c r="F163" i="2"/>
  <c r="F665" i="2"/>
  <c r="F1328" i="2"/>
  <c r="F1537" i="2"/>
  <c r="F1278" i="2"/>
  <c r="F751" i="2"/>
  <c r="F802" i="2"/>
  <c r="F1081" i="2"/>
  <c r="F1050" i="2"/>
  <c r="AQ1277" i="2"/>
  <c r="F810" i="2"/>
  <c r="AQ1392" i="2"/>
  <c r="F1052" i="2"/>
  <c r="F1253" i="2"/>
  <c r="F1495" i="2"/>
  <c r="F56" i="2"/>
  <c r="F299" i="2"/>
  <c r="F1497" i="2"/>
  <c r="F927" i="2"/>
  <c r="F771" i="2"/>
  <c r="F1510" i="2"/>
  <c r="F1180" i="2"/>
  <c r="F1077" i="2"/>
  <c r="F1558" i="2"/>
  <c r="F811" i="2"/>
  <c r="F1141" i="2"/>
  <c r="F1323" i="2"/>
  <c r="F1522" i="2"/>
  <c r="F1374" i="2"/>
  <c r="F55" i="2"/>
  <c r="F819" i="2"/>
  <c r="F979" i="2"/>
  <c r="F1189" i="2"/>
  <c r="F685" i="2"/>
  <c r="F1312" i="2"/>
  <c r="F1591" i="2"/>
  <c r="F1329" i="2"/>
  <c r="F820" i="2"/>
  <c r="F1051" i="2"/>
  <c r="F1078" i="2"/>
  <c r="F772" i="2"/>
  <c r="AQ981" i="2"/>
  <c r="F1338" i="2"/>
  <c r="AQ1462" i="2"/>
  <c r="F551" i="2"/>
  <c r="F243" i="2"/>
  <c r="F896" i="2"/>
  <c r="F1012" i="2"/>
  <c r="F980" i="2"/>
  <c r="F773" i="2"/>
  <c r="F1631" i="2"/>
  <c r="F845" i="2"/>
  <c r="F1505" i="2"/>
  <c r="F1233" i="2"/>
  <c r="F1040" i="2"/>
  <c r="F714" i="2"/>
  <c r="F1199" i="2"/>
  <c r="F359" i="2"/>
  <c r="AQ1598" i="2"/>
  <c r="F1085" i="2"/>
  <c r="F1588" i="2"/>
  <c r="F271" i="2"/>
  <c r="F1504" i="2"/>
  <c r="F1120" i="2"/>
  <c r="F1297" i="2"/>
  <c r="AQ505" i="2"/>
  <c r="F1172" i="2"/>
  <c r="F734" i="2"/>
  <c r="AQ1288" i="2"/>
  <c r="F200" i="2"/>
  <c r="AQ1504" i="2"/>
  <c r="F1205" i="2"/>
  <c r="F487" i="2"/>
  <c r="F1173" i="2"/>
  <c r="F902" i="2"/>
  <c r="F1375" i="2"/>
  <c r="F1209" i="2"/>
  <c r="F101" i="2"/>
  <c r="F713" i="2"/>
  <c r="F1628" i="2"/>
  <c r="AQ204" i="2"/>
  <c r="F1606" i="2"/>
  <c r="F1583" i="2"/>
  <c r="AQ1199" i="2"/>
  <c r="F922" i="2"/>
  <c r="AQ1327" i="2"/>
  <c r="AQ1260" i="2"/>
  <c r="F774" i="2"/>
  <c r="F801" i="2"/>
  <c r="F1272" i="2"/>
  <c r="F460" i="2"/>
  <c r="AQ556" i="2"/>
  <c r="F364" i="2"/>
  <c r="F803" i="2"/>
  <c r="F1037" i="2"/>
  <c r="F1319" i="2"/>
  <c r="AQ162" i="2"/>
  <c r="F1306" i="2"/>
  <c r="F492" i="2"/>
  <c r="F873" i="2"/>
  <c r="AQ844" i="2"/>
  <c r="F1011" i="2"/>
  <c r="F785" i="2"/>
  <c r="F99" i="2"/>
  <c r="F1174" i="2"/>
  <c r="F915" i="2"/>
  <c r="F270" i="2"/>
  <c r="F1339" i="2"/>
  <c r="F240" i="2"/>
  <c r="F1261" i="2"/>
  <c r="AQ1537" i="2"/>
  <c r="F100" i="2"/>
  <c r="F895" i="2"/>
  <c r="F916" i="2"/>
  <c r="F1450" i="2"/>
  <c r="F748" i="2"/>
  <c r="F761" i="2"/>
  <c r="AQ664" i="2"/>
  <c r="F1488" i="2"/>
  <c r="F1411" i="2"/>
  <c r="F831" i="2"/>
  <c r="F876" i="2"/>
  <c r="F123" i="2"/>
  <c r="F1487" i="2"/>
  <c r="F115" i="2"/>
  <c r="F1664" i="2"/>
  <c r="AQ1664" i="2"/>
  <c r="F1666" i="2"/>
  <c r="AQ1666" i="2"/>
  <c r="F1668" i="2"/>
  <c r="AQ1668" i="2"/>
  <c r="F1663" i="2"/>
  <c r="AQ1663" i="2"/>
  <c r="F1659" i="2"/>
  <c r="AQ1659" i="2"/>
  <c r="F1658" i="2"/>
  <c r="AQ1658" i="2"/>
  <c r="AQ1661" i="2"/>
  <c r="AQ1662" i="2"/>
  <c r="F1662" i="2"/>
  <c r="F1665" i="2"/>
  <c r="AQ1665" i="2"/>
  <c r="F1667" i="2"/>
  <c r="AQ1667" i="2"/>
  <c r="AQ1669" i="2"/>
  <c r="F1669" i="2"/>
  <c r="F1656" i="2"/>
  <c r="F1279" i="2"/>
  <c r="F1366" i="2"/>
  <c r="F1354" i="2"/>
  <c r="F194" i="2"/>
  <c r="F1531" i="2"/>
  <c r="F1438" i="2"/>
  <c r="F631" i="2"/>
  <c r="F1157" i="2"/>
  <c r="F674" i="2"/>
  <c r="F398" i="2"/>
  <c r="F515" i="2"/>
  <c r="AQ820" i="2"/>
  <c r="F1211" i="2"/>
  <c r="F620" i="2"/>
  <c r="F1516" i="2"/>
  <c r="AQ1383" i="2"/>
  <c r="F1560" i="2"/>
  <c r="F1383" i="2"/>
  <c r="F732" i="2"/>
  <c r="F1523" i="2"/>
  <c r="F715" i="2"/>
  <c r="F268" i="2"/>
  <c r="F736" i="2"/>
  <c r="F1029" i="2"/>
  <c r="F1149" i="2"/>
  <c r="F507" i="2"/>
  <c r="F729" i="2"/>
  <c r="AQ1369" i="2"/>
  <c r="F1448" i="2"/>
  <c r="F747" i="2"/>
  <c r="F1437" i="2"/>
  <c r="F1332" i="2"/>
  <c r="F506" i="2"/>
  <c r="F759" i="2"/>
  <c r="F1109" i="2"/>
  <c r="F1372" i="2"/>
  <c r="F589" i="2"/>
  <c r="F263" i="2"/>
  <c r="AQ262" i="2"/>
  <c r="F1409" i="2"/>
  <c r="F1080" i="2"/>
  <c r="F1242" i="2"/>
  <c r="F1397" i="2"/>
  <c r="F242" i="2"/>
  <c r="AQ268" i="2"/>
  <c r="F531" i="2"/>
  <c r="F566" i="2"/>
  <c r="AQ146" i="2"/>
  <c r="F550" i="2"/>
  <c r="F483" i="2"/>
  <c r="F727" i="2"/>
  <c r="F821" i="2"/>
  <c r="F188" i="2"/>
  <c r="F184" i="2"/>
  <c r="F116" i="2"/>
  <c r="AQ1113" i="2"/>
  <c r="F1218" i="2"/>
  <c r="F1013" i="2"/>
  <c r="F728" i="2"/>
  <c r="F961" i="2"/>
  <c r="F467" i="2"/>
  <c r="F1400" i="2"/>
  <c r="AQ1218" i="2"/>
  <c r="F1373" i="2"/>
  <c r="F959" i="2"/>
  <c r="AQ1174" i="2"/>
  <c r="F1089" i="2"/>
  <c r="F1587" i="2"/>
  <c r="F1563" i="2"/>
  <c r="F192" i="2"/>
  <c r="F346" i="2"/>
  <c r="F448" i="2"/>
  <c r="F740" i="2"/>
  <c r="F511" i="2"/>
  <c r="AQ850" i="2"/>
  <c r="F1268" i="2"/>
  <c r="F1148" i="2"/>
  <c r="F796" i="2"/>
  <c r="F702" i="2"/>
  <c r="F1557" i="2"/>
  <c r="F1267" i="2"/>
  <c r="F1153" i="2"/>
  <c r="F958" i="2"/>
  <c r="F1140" i="2"/>
  <c r="F905" i="2"/>
  <c r="F907" i="2"/>
  <c r="F676" i="2"/>
  <c r="AQ1111" i="2"/>
  <c r="F719" i="2"/>
  <c r="F202" i="2"/>
  <c r="AQ1631" i="2"/>
  <c r="F444" i="2"/>
  <c r="AQ1366" i="2"/>
  <c r="F514" i="2"/>
  <c r="F875" i="2"/>
  <c r="AQ1487" i="2"/>
  <c r="AQ257" i="2"/>
  <c r="F984" i="2"/>
  <c r="F874" i="2"/>
  <c r="F1049" i="2"/>
  <c r="AQ875" i="2"/>
  <c r="AQ191" i="2"/>
  <c r="F1592" i="2"/>
  <c r="AQ729" i="2"/>
  <c r="F1436" i="2"/>
  <c r="F1367" i="2"/>
  <c r="F1276" i="2"/>
  <c r="F544" i="2"/>
  <c r="AQ399" i="2"/>
  <c r="AQ122" i="2"/>
  <c r="F547" i="2"/>
  <c r="AQ447" i="2"/>
  <c r="F767" i="2"/>
  <c r="F939" i="2"/>
  <c r="F1194" i="2"/>
  <c r="F110" i="2"/>
  <c r="F247" i="2"/>
  <c r="F646" i="2"/>
  <c r="F976" i="2"/>
  <c r="F284" i="2"/>
  <c r="F1144" i="2"/>
  <c r="F203" i="2"/>
  <c r="F609" i="2"/>
  <c r="F1143" i="2"/>
  <c r="AQ976" i="2"/>
  <c r="F689" i="2"/>
  <c r="F543" i="2"/>
  <c r="F111" i="2"/>
  <c r="F495" i="2"/>
  <c r="F144" i="2"/>
  <c r="F938" i="2"/>
  <c r="AQ968" i="2"/>
  <c r="F1060" i="2"/>
  <c r="F1193" i="2"/>
  <c r="F272" i="2"/>
  <c r="F1215" i="2"/>
  <c r="F1368" i="2"/>
  <c r="F236" i="2"/>
  <c r="F766" i="2"/>
  <c r="F246" i="2"/>
  <c r="F775" i="2"/>
  <c r="F1525" i="2"/>
  <c r="F1102" i="2"/>
  <c r="F1150" i="2"/>
  <c r="F1022" i="2"/>
  <c r="F978" i="2"/>
  <c r="F1410" i="2"/>
  <c r="F677" i="2"/>
  <c r="F1197" i="2"/>
  <c r="AQ335" i="2"/>
  <c r="F214" i="2"/>
  <c r="F154" i="2"/>
  <c r="F825" i="2"/>
  <c r="F379" i="2"/>
  <c r="AQ629" i="2"/>
  <c r="F237" i="2"/>
  <c r="F137" i="2"/>
  <c r="F245" i="2"/>
  <c r="F378" i="2"/>
  <c r="F259" i="2"/>
  <c r="F1402" i="2"/>
  <c r="F1007" i="2"/>
  <c r="F889" i="2"/>
  <c r="F372" i="2"/>
  <c r="F779" i="2"/>
  <c r="F171" i="2"/>
  <c r="F569" i="2"/>
  <c r="F1041" i="2"/>
  <c r="F1492" i="2"/>
  <c r="F1481" i="2"/>
  <c r="F1154" i="2"/>
  <c r="F660" i="2"/>
  <c r="F1348" i="2"/>
  <c r="F1407" i="2"/>
  <c r="F249" i="2"/>
  <c r="F1444" i="2"/>
  <c r="F72" i="2"/>
  <c r="F459" i="2"/>
  <c r="F654" i="2"/>
  <c r="F1530" i="2"/>
  <c r="F1247" i="2"/>
  <c r="F1061" i="2"/>
  <c r="F1204" i="2"/>
  <c r="F626" i="2"/>
  <c r="F60" i="2"/>
  <c r="F1273" i="2"/>
  <c r="F917" i="2"/>
  <c r="AQ140" i="2"/>
  <c r="F877" i="2"/>
  <c r="AQ1180" i="2"/>
  <c r="F451" i="2"/>
  <c r="F478" i="2"/>
  <c r="AQ818" i="2"/>
  <c r="AQ466" i="2"/>
  <c r="F1300" i="2"/>
  <c r="F1489" i="2"/>
  <c r="F142" i="2"/>
  <c r="F844" i="2"/>
  <c r="F1161" i="2"/>
  <c r="F1274" i="2"/>
  <c r="F443" i="2"/>
  <c r="F1035" i="2"/>
  <c r="F1533" i="2"/>
  <c r="F1038" i="2"/>
  <c r="F817" i="2"/>
  <c r="F312" i="2"/>
  <c r="F648" i="2"/>
  <c r="F1151" i="2"/>
  <c r="F946" i="2"/>
  <c r="AQ677" i="2"/>
  <c r="AQ1161" i="2"/>
  <c r="AQ371" i="2"/>
  <c r="F610" i="2"/>
  <c r="F145" i="2"/>
  <c r="F954" i="2"/>
  <c r="F717" i="2"/>
  <c r="F54" i="2"/>
  <c r="F737" i="2"/>
  <c r="F238" i="2"/>
  <c r="F1353" i="2"/>
  <c r="F472" i="2"/>
  <c r="F1231" i="2"/>
  <c r="F230" i="2"/>
  <c r="F269" i="2"/>
  <c r="F1352" i="2"/>
  <c r="F937" i="2"/>
  <c r="AQ779" i="2"/>
  <c r="F1131" i="2"/>
  <c r="F1036" i="2"/>
  <c r="F177" i="2"/>
  <c r="F1160" i="2"/>
  <c r="F1364" i="2"/>
  <c r="F688" i="2"/>
  <c r="F678" i="2"/>
  <c r="AQ1177" i="2"/>
  <c r="F82" i="2"/>
  <c r="F818" i="2"/>
  <c r="F301" i="2"/>
  <c r="F322" i="2"/>
  <c r="F586" i="2"/>
  <c r="F585" i="2"/>
  <c r="F1042" i="2"/>
  <c r="F76" i="2"/>
  <c r="AQ72" i="2"/>
  <c r="AQ569" i="2"/>
  <c r="AQ1656" i="2"/>
  <c r="F412" i="2"/>
  <c r="F1103" i="2"/>
  <c r="AQ171" i="2"/>
  <c r="F517" i="2"/>
  <c r="F1048" i="2"/>
  <c r="F1330" i="2"/>
  <c r="F754" i="2"/>
  <c r="F792" i="2"/>
  <c r="F1232" i="2"/>
  <c r="F1039" i="2"/>
  <c r="F1178" i="2"/>
  <c r="F351" i="2"/>
  <c r="F575" i="2"/>
  <c r="AQ142" i="2"/>
  <c r="F502" i="2"/>
  <c r="AQ1492" i="2"/>
  <c r="AQ653" i="2"/>
  <c r="F1114" i="2"/>
  <c r="F209" i="2"/>
  <c r="F361" i="2"/>
  <c r="F404" i="2"/>
  <c r="F809" i="2"/>
  <c r="F718" i="2"/>
  <c r="F338" i="2"/>
  <c r="F1604" i="2"/>
  <c r="AQ247" i="2"/>
  <c r="F852" i="2"/>
  <c r="AQ716" i="2"/>
  <c r="F781" i="2"/>
  <c r="F185" i="2"/>
  <c r="F856" i="2"/>
  <c r="F508" i="2"/>
  <c r="F607" i="2"/>
  <c r="F1292" i="2"/>
  <c r="AQ98" i="2"/>
  <c r="F393" i="2"/>
  <c r="F1084" i="2"/>
  <c r="F608" i="2"/>
  <c r="AQ1400" i="2"/>
  <c r="F738" i="2"/>
  <c r="F534" i="2"/>
  <c r="AQ530" i="2"/>
  <c r="F960" i="2"/>
  <c r="F567" i="2"/>
  <c r="F1493" i="2"/>
  <c r="F1605" i="2"/>
  <c r="F535" i="2"/>
  <c r="F1305" i="2"/>
  <c r="F679" i="2"/>
  <c r="F1002" i="2"/>
  <c r="AQ960" i="2"/>
  <c r="F1589" i="2"/>
  <c r="F519" i="2"/>
  <c r="AQ230" i="2"/>
  <c r="AQ535" i="2"/>
  <c r="F836" i="2"/>
  <c r="F647" i="2"/>
  <c r="F463" i="2"/>
  <c r="F176" i="2"/>
  <c r="AQ660" i="2"/>
  <c r="F1302" i="2"/>
  <c r="F1200" i="2"/>
  <c r="F78" i="2"/>
  <c r="F1427" i="2"/>
  <c r="F1507" i="2"/>
  <c r="F267" i="2"/>
  <c r="AQ1090" i="2"/>
  <c r="F1626" i="2"/>
  <c r="AQ1605" i="2"/>
  <c r="F941" i="2"/>
  <c r="F208" i="2"/>
  <c r="AQ672" i="2"/>
  <c r="AQ1339" i="2"/>
  <c r="F352" i="2"/>
  <c r="F780" i="2"/>
  <c r="F193" i="2"/>
  <c r="F1116" i="2"/>
  <c r="F904" i="2"/>
  <c r="F1600" i="2"/>
  <c r="AQ115" i="2"/>
  <c r="F365" i="2"/>
  <c r="F253" i="2"/>
  <c r="F639" i="2"/>
  <c r="F1428" i="2"/>
  <c r="F1494" i="2"/>
  <c r="F313" i="2"/>
  <c r="F226" i="2"/>
  <c r="F974" i="2"/>
  <c r="F1155" i="2"/>
  <c r="F619" i="2"/>
  <c r="F793" i="2"/>
  <c r="F58" i="2"/>
  <c r="F1447" i="2"/>
  <c r="F397" i="2"/>
  <c r="F1288" i="2"/>
  <c r="F940" i="2"/>
  <c r="F114" i="2"/>
  <c r="F554" i="2"/>
  <c r="F924" i="2"/>
  <c r="F1257" i="2"/>
  <c r="F564" i="2"/>
  <c r="F1053" i="2"/>
  <c r="AQ312" i="2"/>
  <c r="AQ269" i="2"/>
  <c r="F1403" i="2"/>
  <c r="F225" i="2"/>
  <c r="AQ889" i="2"/>
  <c r="F555" i="2"/>
  <c r="F684" i="2"/>
  <c r="AQ1041" i="2"/>
  <c r="F1062" i="2"/>
  <c r="F755" i="2"/>
  <c r="F85" i="2"/>
  <c r="F568" i="2"/>
  <c r="F886" i="2"/>
  <c r="F1301" i="2"/>
  <c r="F538" i="2"/>
  <c r="F1500" i="2"/>
  <c r="AQ1116" i="2"/>
  <c r="F317" i="2"/>
  <c r="F488" i="2"/>
  <c r="F83" i="2"/>
  <c r="F923" i="2"/>
  <c r="AQ353" i="2"/>
  <c r="F1119" i="2"/>
  <c r="F131" i="2"/>
  <c r="F1379" i="2"/>
  <c r="F1486" i="2"/>
  <c r="F576" i="2"/>
  <c r="F1637" i="2"/>
  <c r="AQ193" i="2"/>
  <c r="F433" i="2"/>
  <c r="F1363" i="2"/>
  <c r="F934" i="2"/>
  <c r="F1446" i="2"/>
  <c r="F1066" i="2"/>
  <c r="F1294" i="2"/>
  <c r="F857" i="2"/>
  <c r="F57" i="2"/>
  <c r="F509" i="2"/>
  <c r="F1590" i="2"/>
  <c r="F1657" i="2"/>
  <c r="AQ619" i="2"/>
  <c r="F1307" i="2"/>
  <c r="F1386" i="2"/>
  <c r="F95" i="2"/>
  <c r="F1291" i="2"/>
  <c r="AQ974" i="2"/>
  <c r="F1115" i="2"/>
  <c r="F196" i="2"/>
  <c r="F1577" i="2"/>
  <c r="AQ1279" i="2"/>
  <c r="F542" i="2"/>
  <c r="F143" i="2"/>
  <c r="F683" i="2"/>
  <c r="F1082" i="2"/>
  <c r="F1532" i="2"/>
  <c r="AQ544" i="2"/>
  <c r="F360" i="2"/>
  <c r="F1083" i="2"/>
  <c r="F311" i="2"/>
  <c r="F252" i="2"/>
  <c r="F606" i="2"/>
  <c r="F1562" i="2"/>
  <c r="F1280" i="2"/>
  <c r="F778" i="2"/>
  <c r="F1506" i="2"/>
  <c r="F1378" i="2"/>
  <c r="F1127" i="2"/>
  <c r="F985" i="2"/>
  <c r="F753" i="2"/>
  <c r="F396" i="2"/>
  <c r="F953" i="2"/>
  <c r="F1201" i="2"/>
  <c r="F426" i="2"/>
  <c r="F113" i="2"/>
  <c r="F1620" i="2"/>
  <c r="AQ54" i="2"/>
  <c r="F605" i="2"/>
  <c r="F195" i="2"/>
  <c r="F628" i="2"/>
  <c r="F172" i="2"/>
  <c r="F561" i="2"/>
  <c r="F119" i="2"/>
  <c r="F1304" i="2"/>
  <c r="F1191" i="2"/>
  <c r="F1601" i="2"/>
  <c r="F1047" i="2"/>
  <c r="F1459" i="2"/>
  <c r="F75" i="2"/>
  <c r="F933" i="2"/>
  <c r="F997" i="2"/>
  <c r="F921" i="2"/>
  <c r="F1094" i="2"/>
  <c r="F1441" i="2"/>
  <c r="F1130" i="2"/>
  <c r="F273" i="2"/>
  <c r="F278" i="2"/>
  <c r="F211" i="2"/>
  <c r="F445" i="2"/>
  <c r="F518" i="2"/>
  <c r="F162" i="2"/>
  <c r="F161" i="2"/>
  <c r="F371" i="2"/>
  <c r="F241" i="2"/>
  <c r="F239" i="2"/>
  <c r="F520" i="2"/>
  <c r="AQ271" i="2"/>
  <c r="F224" i="2"/>
  <c r="F890" i="2"/>
  <c r="F629" i="2"/>
  <c r="F565" i="2"/>
  <c r="F81" i="2"/>
  <c r="F532" i="2"/>
  <c r="F615" i="2"/>
  <c r="F867" i="2"/>
  <c r="F496" i="2"/>
  <c r="F464" i="2"/>
  <c r="F197" i="2"/>
  <c r="F656" i="2"/>
  <c r="F223" i="2"/>
  <c r="F300" i="2"/>
  <c r="F279" i="2"/>
  <c r="F824" i="2"/>
  <c r="F53" i="2"/>
  <c r="F129" i="2"/>
  <c r="F698" i="2"/>
  <c r="F333" i="2"/>
  <c r="F1593" i="2"/>
  <c r="F340" i="2"/>
  <c r="F611" i="2"/>
  <c r="F603" i="2"/>
  <c r="F1347" i="2"/>
  <c r="F1419" i="2"/>
  <c r="F595" i="2"/>
  <c r="F1147" i="2"/>
  <c r="F1221" i="2"/>
  <c r="F1569" i="2"/>
  <c r="F690" i="2"/>
  <c r="F1426" i="2"/>
  <c r="F1542" i="2"/>
  <c r="F1408" i="2"/>
  <c r="F1318" i="2"/>
  <c r="F1123" i="2"/>
  <c r="F1236" i="2"/>
  <c r="F141" i="2"/>
  <c r="F222" i="2"/>
  <c r="F189" i="2"/>
  <c r="F447" i="2"/>
  <c r="F526" i="2"/>
  <c r="F77" i="2"/>
  <c r="AQ532" i="2"/>
  <c r="F1396" i="2"/>
  <c r="F118" i="2"/>
  <c r="F158" i="2"/>
  <c r="F522" i="2"/>
  <c r="F625" i="2"/>
  <c r="F228" i="2"/>
  <c r="F370" i="2"/>
  <c r="F221" i="2"/>
  <c r="AQ322" i="2"/>
  <c r="F1033" i="2"/>
  <c r="F356" i="2"/>
  <c r="F411" i="2"/>
  <c r="F516" i="2"/>
  <c r="F882" i="2"/>
  <c r="F465" i="2"/>
  <c r="F482" i="2"/>
  <c r="F266" i="2"/>
  <c r="F580" i="2"/>
  <c r="F149" i="2"/>
  <c r="AQ1396" i="2"/>
  <c r="F521" i="2"/>
  <c r="AQ481" i="2"/>
  <c r="F369" i="2"/>
  <c r="AQ1032" i="2"/>
  <c r="F227" i="2"/>
  <c r="AQ265" i="2"/>
  <c r="F164" i="2"/>
  <c r="F167" i="2"/>
  <c r="F528" i="2"/>
  <c r="F112" i="2"/>
  <c r="F708" i="2"/>
  <c r="F450" i="2"/>
  <c r="F388" i="2"/>
  <c r="AQ303" i="2"/>
  <c r="F303" i="2"/>
  <c r="AQ499" i="2"/>
  <c r="F499" i="2"/>
  <c r="AQ274" i="2"/>
  <c r="F274" i="2"/>
  <c r="F275" i="2"/>
  <c r="F88" i="2"/>
  <c r="AQ88" i="2"/>
  <c r="AQ908" i="2"/>
  <c r="F908" i="2"/>
  <c r="AQ219" i="2"/>
  <c r="F220" i="2"/>
  <c r="AQ1183" i="2"/>
  <c r="F1183" i="2"/>
  <c r="AQ1309" i="2"/>
  <c r="F504" i="2"/>
  <c r="AQ503" i="2"/>
  <c r="AQ540" i="2"/>
  <c r="AQ741" i="2"/>
  <c r="F741" i="2"/>
  <c r="F742" i="2"/>
  <c r="AQ1534" i="2"/>
  <c r="F1535" i="2"/>
  <c r="F925" i="2"/>
  <c r="AQ709" i="2"/>
  <c r="F709" i="2"/>
  <c r="F756" i="2"/>
  <c r="AQ756" i="2"/>
  <c r="F757" i="2"/>
  <c r="AQ387" i="2"/>
  <c r="F387" i="2"/>
  <c r="F587" i="2"/>
  <c r="AQ587" i="2"/>
  <c r="F588" i="2"/>
  <c r="F1072" i="2"/>
  <c r="AQ1072" i="2"/>
  <c r="AQ1104" i="2"/>
  <c r="F1104" i="2"/>
  <c r="F431" i="2"/>
  <c r="F432" i="2"/>
  <c r="AQ712" i="2"/>
  <c r="F712" i="2"/>
  <c r="AQ691" i="2"/>
  <c r="F691" i="2"/>
  <c r="AQ1546" i="2"/>
  <c r="F1546" i="2"/>
  <c r="F1303" i="2"/>
  <c r="AQ1303" i="2"/>
  <c r="AQ147" i="2"/>
  <c r="F147" i="2"/>
  <c r="F1477" i="2"/>
  <c r="F1478" i="2"/>
  <c r="AQ1095" i="2"/>
  <c r="F1095" i="2"/>
  <c r="AQ1017" i="2"/>
  <c r="F1017" i="2"/>
  <c r="AQ842" i="2"/>
  <c r="F843" i="2"/>
  <c r="F640" i="2"/>
  <c r="AQ640" i="2"/>
  <c r="F68" i="2"/>
  <c r="F885" i="2"/>
  <c r="AQ884" i="2"/>
  <c r="AQ1360" i="2"/>
  <c r="F1360" i="2"/>
  <c r="AQ837" i="2"/>
  <c r="F837" i="2"/>
  <c r="AQ930" i="2"/>
  <c r="AQ651" i="2"/>
  <c r="F652" i="2"/>
  <c r="AQ616" i="2"/>
  <c r="F616" i="2"/>
  <c r="AQ929" i="2"/>
  <c r="F929" i="2"/>
  <c r="AQ1552" i="2"/>
  <c r="F1552" i="2"/>
  <c r="AQ583" i="2"/>
  <c r="F583" i="2"/>
  <c r="AQ523" i="2"/>
  <c r="F524" i="2"/>
  <c r="F523" i="2"/>
  <c r="AQ1398" i="2"/>
  <c r="F1398" i="2"/>
  <c r="F1399" i="2"/>
  <c r="AQ1170" i="2"/>
  <c r="AQ1225" i="2"/>
  <c r="F1226" i="2"/>
  <c r="AQ1251" i="2"/>
  <c r="F1252" i="2"/>
  <c r="F1251" i="2"/>
  <c r="AQ1295" i="2"/>
  <c r="F1296" i="2"/>
  <c r="F1295" i="2"/>
  <c r="AQ1190" i="2"/>
  <c r="F1190" i="2"/>
  <c r="AQ380" i="2"/>
  <c r="F380" i="2"/>
  <c r="AQ1195" i="2"/>
  <c r="F1195" i="2"/>
  <c r="AQ998" i="2"/>
  <c r="F999" i="2"/>
  <c r="F998" i="2"/>
  <c r="AQ578" i="2"/>
  <c r="AQ834" i="2"/>
  <c r="F834" i="2"/>
  <c r="AQ879" i="2"/>
  <c r="F879" i="2"/>
  <c r="F1579" i="2"/>
  <c r="AQ1578" i="2"/>
  <c r="F1046" i="2"/>
  <c r="AQ1069" i="2"/>
  <c r="F1069" i="2"/>
  <c r="AQ1484" i="2"/>
  <c r="F1484" i="2"/>
  <c r="AQ1358" i="2"/>
  <c r="F1359" i="2"/>
  <c r="F1358" i="2"/>
  <c r="AQ1429" i="2"/>
  <c r="F1429" i="2"/>
  <c r="AQ1461" i="2"/>
  <c r="F1462" i="2"/>
  <c r="AQ1618" i="2"/>
  <c r="F1619" i="2"/>
  <c r="AQ1063" i="2"/>
  <c r="F1063" i="2"/>
  <c r="AQ807" i="2"/>
  <c r="F808" i="2"/>
  <c r="AQ695" i="2"/>
  <c r="F695" i="2"/>
  <c r="AQ655" i="2"/>
  <c r="F655" i="2"/>
  <c r="AQ1293" i="2"/>
  <c r="F1293" i="2"/>
  <c r="AQ1602" i="2"/>
  <c r="F1602" i="2"/>
  <c r="F1603" i="2"/>
  <c r="AQ1165" i="2"/>
  <c r="F1165" i="2"/>
  <c r="F1166" i="2"/>
  <c r="AQ1474" i="2"/>
  <c r="F1474" i="2"/>
  <c r="F1475" i="2"/>
  <c r="AQ1406" i="2"/>
  <c r="F1406" i="2"/>
  <c r="AQ1281" i="2"/>
  <c r="F1281" i="2"/>
  <c r="F1282" i="2"/>
  <c r="AQ1185" i="2"/>
  <c r="F1185" i="2"/>
  <c r="AQ804" i="2"/>
  <c r="F804" i="2"/>
  <c r="AQ920" i="2"/>
  <c r="F920" i="2"/>
  <c r="AQ1093" i="2"/>
  <c r="F1093" i="2"/>
  <c r="AQ1640" i="2"/>
  <c r="AQ722" i="2"/>
  <c r="AQ1511" i="2"/>
  <c r="F1511" i="2"/>
  <c r="F1512" i="2"/>
  <c r="AQ1198" i="2"/>
  <c r="F1198" i="2"/>
  <c r="AQ1614" i="2"/>
  <c r="F1615" i="2"/>
  <c r="F1614" i="2"/>
  <c r="AQ1395" i="2"/>
  <c r="F1395" i="2"/>
  <c r="AQ427" i="2"/>
  <c r="F427" i="2"/>
  <c r="AQ1584" i="2"/>
  <c r="F1584" i="2"/>
  <c r="AQ1612" i="2"/>
  <c r="F1612" i="2"/>
  <c r="AQ1087" i="2"/>
  <c r="F1087" i="2"/>
  <c r="F1088" i="2"/>
  <c r="AQ1648" i="2"/>
  <c r="F1649" i="2"/>
  <c r="F1654" i="2"/>
  <c r="AQ1654" i="2"/>
  <c r="F1655" i="2"/>
  <c r="AQ416" i="2"/>
  <c r="AQ1110" i="2"/>
  <c r="F1110" i="2"/>
  <c r="F441" i="2"/>
  <c r="AQ441" i="2"/>
  <c r="AQ296" i="2"/>
  <c r="AQ84" i="2"/>
  <c r="F84" i="2"/>
  <c r="F823" i="2"/>
  <c r="F662" i="2"/>
  <c r="AQ661" i="2"/>
  <c r="AQ206" i="2"/>
  <c r="F207" i="2"/>
  <c r="AQ386" i="2"/>
  <c r="F386" i="2"/>
  <c r="AQ434" i="2"/>
  <c r="F434" i="2"/>
  <c r="F1370" i="2"/>
  <c r="AQ1370" i="2"/>
  <c r="AQ309" i="2"/>
  <c r="F310" i="2"/>
  <c r="AQ319" i="2"/>
  <c r="F319" i="2"/>
  <c r="AQ468" i="2"/>
  <c r="F469" i="2"/>
  <c r="F468" i="2"/>
  <c r="F768" i="2"/>
  <c r="AQ768" i="2"/>
  <c r="AQ325" i="2"/>
  <c r="F325" i="2"/>
  <c r="AQ1526" i="2"/>
  <c r="F1526" i="2"/>
  <c r="F1176" i="2"/>
  <c r="F1175" i="2"/>
  <c r="AQ1175" i="2"/>
  <c r="AQ1401" i="2"/>
  <c r="F1401" i="2"/>
  <c r="AQ1258" i="2"/>
  <c r="F1259" i="2"/>
  <c r="F1258" i="2"/>
  <c r="F1056" i="2"/>
  <c r="AQ1056" i="2"/>
  <c r="F1057" i="2"/>
  <c r="AQ783" i="2"/>
  <c r="F783" i="2"/>
  <c r="F784" i="2"/>
  <c r="AQ1554" i="2"/>
  <c r="F1555" i="2"/>
  <c r="F1283" i="2"/>
  <c r="AQ1283" i="2"/>
  <c r="F1284" i="2"/>
  <c r="AQ935" i="2"/>
  <c r="F936" i="2"/>
  <c r="AQ1452" i="2"/>
  <c r="F1452" i="2"/>
  <c r="F1453" i="2"/>
  <c r="AQ1439" i="2"/>
  <c r="F1439" i="2"/>
  <c r="AQ1575" i="2"/>
  <c r="F1576" i="2"/>
  <c r="F1138" i="2"/>
  <c r="AQ1138" i="2"/>
  <c r="F1139" i="2"/>
  <c r="AQ1067" i="2"/>
  <c r="F1067" i="2"/>
  <c r="AQ1006" i="2"/>
  <c r="F1006" i="2"/>
  <c r="AQ478" i="2"/>
  <c r="F306" i="2"/>
  <c r="AQ215" i="2"/>
  <c r="AQ390" i="2"/>
  <c r="F503" i="2"/>
  <c r="F1440" i="2"/>
  <c r="F1498" i="2"/>
  <c r="F570" i="2"/>
  <c r="F357" i="2"/>
  <c r="F358" i="2"/>
  <c r="F527" i="2"/>
  <c r="F906" i="2"/>
  <c r="F513" i="2"/>
  <c r="AQ67" i="2"/>
  <c r="F935" i="2"/>
  <c r="F1371" i="2"/>
  <c r="F309" i="2"/>
  <c r="F1420" i="2"/>
  <c r="F604" i="2"/>
  <c r="AQ1070" i="2"/>
  <c r="F1070" i="2"/>
  <c r="F512" i="2"/>
  <c r="F1249" i="2"/>
  <c r="F437" i="2"/>
  <c r="F124" i="2"/>
  <c r="F258" i="2"/>
  <c r="F822" i="2"/>
  <c r="F1451" i="2"/>
  <c r="AQ1443" i="2"/>
  <c r="AQ690" i="2"/>
  <c r="AQ560" i="2"/>
  <c r="F1653" i="2"/>
  <c r="F280" i="2"/>
  <c r="F541" i="2"/>
  <c r="AQ308" i="2"/>
  <c r="F308" i="2"/>
  <c r="AQ168" i="2"/>
  <c r="F168" i="2"/>
  <c r="F668" i="2"/>
  <c r="AQ668" i="2"/>
  <c r="AQ172" i="2"/>
  <c r="F173" i="2"/>
  <c r="AQ384" i="2"/>
  <c r="F384" i="2"/>
  <c r="AQ264" i="2"/>
  <c r="F264" i="2"/>
  <c r="AQ725" i="2"/>
  <c r="F725" i="2"/>
  <c r="F726" i="2"/>
  <c r="AQ118" i="2"/>
  <c r="AQ326" i="2"/>
  <c r="F326" i="2"/>
  <c r="F400" i="2"/>
  <c r="F401" i="2"/>
  <c r="AQ497" i="2"/>
  <c r="F498" i="2"/>
  <c r="F497" i="2"/>
  <c r="F97" i="2"/>
  <c r="AQ97" i="2"/>
  <c r="AQ198" i="2"/>
  <c r="F198" i="2"/>
  <c r="AQ64" i="2"/>
  <c r="F65" i="2"/>
  <c r="F64" i="2"/>
  <c r="AQ205" i="2"/>
  <c r="F205" i="2"/>
  <c r="AQ1121" i="2"/>
  <c r="F1121" i="2"/>
  <c r="AQ621" i="2"/>
  <c r="F621" i="2"/>
  <c r="AQ806" i="2"/>
  <c r="F806" i="2"/>
  <c r="AQ69" i="2"/>
  <c r="AQ963" i="2"/>
  <c r="F707" i="2"/>
  <c r="AQ706" i="2"/>
  <c r="AQ439" i="2"/>
  <c r="F439" i="2"/>
  <c r="AQ423" i="2"/>
  <c r="F423" i="2"/>
  <c r="AQ948" i="2"/>
  <c r="F948" i="2"/>
  <c r="AQ595" i="2"/>
  <c r="F596" i="2"/>
  <c r="F1026" i="2"/>
  <c r="AQ1026" i="2"/>
  <c r="AQ1482" i="2"/>
  <c r="F1482" i="2"/>
  <c r="AQ694" i="2"/>
  <c r="F694" i="2"/>
  <c r="AQ815" i="2"/>
  <c r="F816" i="2"/>
  <c r="AQ1608" i="2"/>
  <c r="AQ951" i="2"/>
  <c r="F952" i="2"/>
  <c r="F951" i="2"/>
  <c r="AQ1313" i="2"/>
  <c r="F1313" i="2"/>
  <c r="AQ1633" i="2"/>
  <c r="F1633" i="2"/>
  <c r="AQ1236" i="2"/>
  <c r="F1237" i="2"/>
  <c r="F215" i="2"/>
  <c r="F870" i="2"/>
  <c r="F1133" i="2"/>
  <c r="F446" i="2"/>
  <c r="F1019" i="2"/>
  <c r="AQ475" i="2"/>
  <c r="F1018" i="2"/>
  <c r="AQ258" i="2"/>
  <c r="AQ1045" i="2"/>
  <c r="AQ74" i="2"/>
  <c r="F1413" i="2"/>
  <c r="F44" i="2"/>
  <c r="J44" i="2" s="1"/>
  <c r="N44" i="2" s="1"/>
  <c r="O44" i="2" s="1"/>
  <c r="R44" i="2" s="1"/>
  <c r="S44" i="2" s="1"/>
  <c r="F1184" i="2"/>
  <c r="F573" i="2"/>
  <c r="F368" i="2"/>
  <c r="F996" i="2"/>
  <c r="F80" i="2"/>
  <c r="F385" i="2"/>
  <c r="F290" i="2"/>
  <c r="F1111" i="2"/>
  <c r="F641" i="2"/>
  <c r="F294" i="2"/>
  <c r="F79" i="2"/>
  <c r="AQ1046" i="2"/>
  <c r="F1485" i="2"/>
  <c r="F1238" i="2"/>
  <c r="F868" i="2"/>
  <c r="F1632" i="2"/>
  <c r="F1527" i="2"/>
  <c r="F548" i="2"/>
  <c r="F549" i="2"/>
  <c r="AQ949" i="2"/>
  <c r="F950" i="2"/>
  <c r="AQ995" i="2"/>
  <c r="AQ286" i="2"/>
  <c r="F286" i="2"/>
  <c r="AQ828" i="2"/>
  <c r="F828" i="2"/>
  <c r="AQ93" i="2"/>
  <c r="F93" i="2"/>
  <c r="AQ180" i="2"/>
  <c r="F181" i="2"/>
  <c r="AQ891" i="2"/>
  <c r="F891" i="2"/>
  <c r="F94" i="2"/>
  <c r="F287" i="2"/>
  <c r="F1225" i="2"/>
  <c r="F261" i="2"/>
  <c r="F260" i="2"/>
  <c r="AQ260" i="2"/>
  <c r="AQ125" i="2"/>
  <c r="F125" i="2"/>
  <c r="AQ500" i="2"/>
  <c r="F500" i="2"/>
  <c r="F501" i="2"/>
  <c r="AQ190" i="2"/>
  <c r="F191" i="2"/>
  <c r="AQ402" i="2"/>
  <c r="F402" i="2"/>
  <c r="F285" i="2"/>
  <c r="AQ285" i="2"/>
  <c r="AQ848" i="2"/>
  <c r="AQ601" i="2"/>
  <c r="F410" i="2"/>
  <c r="AQ409" i="2"/>
  <c r="F409" i="2"/>
  <c r="AQ927" i="2"/>
  <c r="F928" i="2"/>
  <c r="F102" i="2"/>
  <c r="AQ102" i="2"/>
  <c r="AQ1008" i="2"/>
  <c r="F1008" i="2"/>
  <c r="F107" i="2"/>
  <c r="AQ106" i="2"/>
  <c r="AQ1024" i="2"/>
  <c r="F1025" i="2"/>
  <c r="AQ1566" i="2"/>
  <c r="AQ909" i="2"/>
  <c r="F909" i="2"/>
  <c r="AQ339" i="2"/>
  <c r="F339" i="2"/>
  <c r="AQ650" i="2"/>
  <c r="F650" i="2"/>
  <c r="AQ611" i="2"/>
  <c r="F612" i="2"/>
  <c r="AQ291" i="2"/>
  <c r="AQ1423" i="2"/>
  <c r="AQ918" i="2"/>
  <c r="F919" i="2"/>
  <c r="F918" i="2"/>
  <c r="AQ91" i="2"/>
  <c r="F91" i="2"/>
  <c r="F92" i="2"/>
  <c r="AQ1467" i="2"/>
  <c r="F1468" i="2"/>
  <c r="AQ686" i="2"/>
  <c r="F686" i="2"/>
  <c r="AQ1350" i="2"/>
  <c r="F1350" i="2"/>
  <c r="AQ1585" i="2"/>
  <c r="F1586" i="2"/>
  <c r="AQ127" i="2"/>
  <c r="F127" i="2"/>
  <c r="F128" i="2"/>
  <c r="F1092" i="2"/>
  <c r="AQ1092" i="2"/>
  <c r="AQ745" i="2"/>
  <c r="F746" i="2"/>
  <c r="F745" i="2"/>
  <c r="AQ623" i="2"/>
  <c r="F624" i="2"/>
  <c r="AQ1220" i="2"/>
  <c r="AQ1634" i="2"/>
  <c r="F1635" i="2"/>
  <c r="AQ991" i="2"/>
  <c r="F992" i="2"/>
  <c r="AQ782" i="2"/>
  <c r="F782" i="2"/>
  <c r="AQ562" i="2"/>
  <c r="F563" i="2"/>
  <c r="F562" i="2"/>
  <c r="AQ1122" i="2"/>
  <c r="F1122" i="2"/>
  <c r="F307" i="2"/>
  <c r="F462" i="2"/>
  <c r="F1499" i="2"/>
  <c r="F1162" i="2"/>
  <c r="F1361" i="2"/>
  <c r="F900" i="2"/>
  <c r="F661" i="2"/>
  <c r="AQ129" i="2"/>
  <c r="F130" i="2"/>
  <c r="F1068" i="2"/>
  <c r="F438" i="2"/>
  <c r="F926" i="2"/>
  <c r="F1585" i="2"/>
  <c r="AQ1497" i="2"/>
  <c r="F117" i="2"/>
  <c r="F62" i="2"/>
  <c r="AQ1241" i="2"/>
  <c r="F1317" i="2"/>
  <c r="F1132" i="2"/>
  <c r="F1135" i="2"/>
  <c r="F63" i="2"/>
  <c r="AQ996" i="2"/>
  <c r="F1235" i="2"/>
  <c r="AQ1510" i="2"/>
  <c r="F1335" i="2"/>
  <c r="AQ603" i="2"/>
  <c r="F418" i="2"/>
  <c r="F1467" i="2"/>
  <c r="AQ657" i="2"/>
  <c r="F657" i="2"/>
  <c r="AQ632" i="2"/>
  <c r="F632" i="2"/>
  <c r="AQ436" i="2"/>
  <c r="AQ776" i="2"/>
  <c r="F776" i="2"/>
  <c r="F777" i="2"/>
  <c r="F178" i="2"/>
  <c r="F892" i="2"/>
  <c r="F61" i="2"/>
  <c r="F449" i="2"/>
  <c r="AQ597" i="2"/>
  <c r="F597" i="2"/>
  <c r="F598" i="2"/>
  <c r="AQ704" i="2"/>
  <c r="F704" i="2"/>
  <c r="AQ336" i="2"/>
  <c r="F336" i="2"/>
  <c r="F337" i="2"/>
  <c r="AQ730" i="2"/>
  <c r="F730" i="2"/>
  <c r="F731" i="2"/>
  <c r="AQ454" i="2"/>
  <c r="F454" i="2"/>
  <c r="AQ406" i="2"/>
  <c r="F407" i="2"/>
  <c r="AQ574" i="2"/>
  <c r="F574" i="2"/>
  <c r="AQ408" i="2"/>
  <c r="F408" i="2"/>
  <c r="AQ826" i="2"/>
  <c r="F827" i="2"/>
  <c r="F826" i="2"/>
  <c r="AQ159" i="2"/>
  <c r="F160" i="2"/>
  <c r="F159" i="2"/>
  <c r="AQ942" i="2"/>
  <c r="F942" i="2"/>
  <c r="F943" i="2"/>
  <c r="AQ135" i="2"/>
  <c r="F135" i="2"/>
  <c r="AQ770" i="2"/>
  <c r="AQ869" i="2"/>
  <c r="F869" i="2"/>
  <c r="AQ165" i="2"/>
  <c r="F166" i="2"/>
  <c r="AQ887" i="2"/>
  <c r="F887" i="2"/>
  <c r="F888" i="2"/>
  <c r="AQ643" i="2"/>
  <c r="AQ1250" i="2"/>
  <c r="F1250" i="2"/>
  <c r="AQ1146" i="2"/>
  <c r="F1146" i="2"/>
  <c r="AQ617" i="2"/>
  <c r="F618" i="2"/>
  <c r="F617" i="2"/>
  <c r="AQ1325" i="2"/>
  <c r="AQ863" i="2"/>
  <c r="F863" i="2"/>
  <c r="AQ1442" i="2"/>
  <c r="F1442" i="2"/>
  <c r="AQ1415" i="2"/>
  <c r="AQ570" i="2"/>
  <c r="F190" i="2"/>
  <c r="F126" i="2"/>
  <c r="F1073" i="2"/>
  <c r="F148" i="2"/>
  <c r="F477" i="2"/>
  <c r="F1171" i="2"/>
  <c r="F835" i="2"/>
  <c r="F69" i="2"/>
  <c r="F442" i="2"/>
  <c r="AQ1593" i="2"/>
  <c r="F1466" i="2"/>
  <c r="F1326" i="2"/>
  <c r="F1203" i="2"/>
  <c r="AQ1224" i="2"/>
  <c r="F813" i="2"/>
  <c r="F687" i="2"/>
  <c r="F1534" i="2"/>
  <c r="F1241" i="2"/>
  <c r="F461" i="2"/>
  <c r="AQ1317" i="2"/>
  <c r="F87" i="2"/>
  <c r="F880" i="2"/>
  <c r="F1071" i="2"/>
  <c r="F406" i="2"/>
  <c r="F1483" i="2"/>
  <c r="F403" i="2"/>
  <c r="F962" i="2"/>
  <c r="F1476" i="2"/>
  <c r="F1181" i="2"/>
  <c r="F584" i="2"/>
  <c r="F281" i="2"/>
  <c r="F602" i="2"/>
  <c r="F1349" i="2"/>
  <c r="AQ1601" i="2"/>
  <c r="F1538" i="2"/>
  <c r="AQ388" i="2"/>
  <c r="F206" i="2"/>
  <c r="F1578" i="2"/>
  <c r="AQ1419" i="2"/>
  <c r="F692" i="2"/>
  <c r="F838" i="2"/>
  <c r="F901" i="2"/>
  <c r="F1091" i="2"/>
  <c r="F466" i="2"/>
  <c r="F1134" i="2"/>
  <c r="F491" i="2"/>
  <c r="F878" i="2"/>
  <c r="F98" i="2"/>
  <c r="F134" i="2"/>
  <c r="F405" i="2"/>
  <c r="F1234" i="2"/>
  <c r="F991" i="2"/>
  <c r="F1465" i="2"/>
  <c r="F1217" i="2"/>
  <c r="F1182" i="2"/>
  <c r="AQ1182" i="2"/>
  <c r="AQ635" i="2"/>
  <c r="F635" i="2"/>
  <c r="AQ932" i="2"/>
  <c r="AQ1128" i="2"/>
  <c r="F1128" i="2"/>
  <c r="F1206" i="2"/>
  <c r="AQ1206" i="2"/>
  <c r="AQ1387" i="2"/>
  <c r="F1387" i="2"/>
  <c r="AQ703" i="2"/>
  <c r="F703" i="2"/>
  <c r="F133" i="2"/>
  <c r="AQ133" i="2"/>
  <c r="AQ1528" i="2"/>
  <c r="F1528" i="2"/>
  <c r="AQ298" i="2"/>
  <c r="F298" i="2"/>
  <c r="AQ332" i="2"/>
  <c r="F332" i="2"/>
  <c r="AQ1567" i="2"/>
  <c r="F1567" i="2"/>
  <c r="AQ103" i="2"/>
  <c r="F103" i="2"/>
  <c r="AQ1129" i="2"/>
  <c r="F1129" i="2"/>
  <c r="AQ59" i="2"/>
  <c r="F59" i="2"/>
  <c r="AQ1222" i="2"/>
  <c r="F1222" i="2"/>
  <c r="AQ1568" i="2"/>
  <c r="F1568" i="2"/>
  <c r="F1425" i="2"/>
  <c r="AQ1425" i="2"/>
  <c r="AQ1541" i="2"/>
  <c r="F1541" i="2"/>
  <c r="F1416" i="2"/>
  <c r="AQ1416" i="2"/>
  <c r="AQ422" i="2"/>
  <c r="AQ579" i="2"/>
  <c r="F579" i="2"/>
  <c r="F1145" i="2"/>
  <c r="AQ1145" i="2"/>
  <c r="AQ1377" i="2"/>
  <c r="F1377" i="2"/>
  <c r="AQ479" i="2"/>
  <c r="F864" i="2"/>
  <c r="AQ864" i="2"/>
  <c r="AQ1287" i="2"/>
  <c r="AQ1196" i="2"/>
  <c r="F1196" i="2"/>
  <c r="AQ1540" i="2"/>
  <c r="F1540" i="2"/>
  <c r="AQ1480" i="2"/>
  <c r="AQ453" i="2"/>
  <c r="AQ1256" i="2"/>
  <c r="AQ957" i="2"/>
  <c r="F957" i="2"/>
  <c r="F1582" i="2"/>
  <c r="AQ1581" i="2"/>
  <c r="F710" i="2"/>
  <c r="AQ471" i="2"/>
  <c r="AQ1142" i="2"/>
  <c r="F1142" i="2"/>
  <c r="AQ1418" i="2"/>
  <c r="F1418" i="2"/>
  <c r="F1107" i="2"/>
  <c r="AQ1265" i="2"/>
  <c r="F1265" i="2"/>
  <c r="AQ1412" i="2"/>
  <c r="F1412" i="2"/>
  <c r="AQ1034" i="2"/>
  <c r="F1034" i="2"/>
  <c r="F903" i="2"/>
  <c r="AQ903" i="2"/>
  <c r="F1613" i="2"/>
  <c r="AQ1613" i="2"/>
  <c r="AQ1539" i="2"/>
  <c r="F1539" i="2"/>
  <c r="F1351" i="2"/>
  <c r="AQ1351" i="2"/>
  <c r="AQ458" i="2"/>
  <c r="AQ1529" i="2"/>
  <c r="F1529" i="2"/>
  <c r="F255" i="2"/>
  <c r="AQ255" i="2"/>
  <c r="F1246" i="2"/>
  <c r="AQ1246" i="2"/>
  <c r="AQ914" i="2"/>
  <c r="AQ1622" i="2"/>
  <c r="AQ1385" i="2"/>
  <c r="F1385" i="2"/>
  <c r="AQ1638" i="2"/>
  <c r="F1638" i="2"/>
  <c r="F805" i="2"/>
  <c r="AQ805" i="2"/>
  <c r="AQ136" i="2"/>
  <c r="F136" i="2"/>
  <c r="AQ830" i="2"/>
  <c r="F592" i="2"/>
  <c r="AQ592" i="2"/>
  <c r="AQ345" i="2"/>
  <c r="F345" i="2"/>
  <c r="AQ739" i="2"/>
  <c r="F739" i="2"/>
  <c r="AQ1424" i="2"/>
  <c r="F1424" i="2"/>
  <c r="AQ1223" i="2"/>
  <c r="F1223" i="2"/>
  <c r="F1152" i="2"/>
  <c r="AQ96" i="2"/>
  <c r="F96" i="2"/>
  <c r="F254" i="2"/>
  <c r="AQ693" i="2"/>
  <c r="F693" i="2"/>
  <c r="AQ947" i="2"/>
  <c r="F947" i="2"/>
  <c r="F649" i="2"/>
  <c r="AQ649" i="2"/>
  <c r="F1005" i="2"/>
  <c r="AQ1005" i="2"/>
  <c r="AQ1417" i="2"/>
  <c r="F1417" i="2"/>
  <c r="AQ1627" i="2"/>
  <c r="F1627" i="2"/>
  <c r="AQ591" i="2"/>
  <c r="AQ1595" i="2"/>
  <c r="F1595" i="2"/>
  <c r="AQ1430" i="2"/>
  <c r="F1430" i="2"/>
  <c r="AQ1432" i="2"/>
  <c r="F1432" i="2"/>
  <c r="AQ1266" i="2"/>
  <c r="F1266" i="2"/>
  <c r="F1597" i="2"/>
  <c r="AQ1597" i="2"/>
  <c r="AQ1643" i="2"/>
  <c r="F1643" i="2"/>
  <c r="AQ1390" i="2"/>
  <c r="AQ1431" i="2"/>
  <c r="F1431" i="2"/>
  <c r="AQ1331" i="2"/>
  <c r="F1331" i="2"/>
  <c r="AQ1009" i="2"/>
  <c r="F1009" i="2"/>
  <c r="AS45" i="2"/>
  <c r="AR46" i="2"/>
  <c r="F156" i="2" l="1"/>
  <c r="F436" i="2"/>
  <c r="F1105" i="2"/>
  <c r="F910" i="2"/>
  <c r="F560" i="2"/>
  <c r="F295" i="2"/>
  <c r="AQ1269" i="2"/>
  <c r="F1124" i="2"/>
  <c r="F1571" i="2"/>
  <c r="AQ1660" i="2"/>
  <c r="F559" i="2"/>
  <c r="F48" i="2"/>
  <c r="F1435" i="2"/>
  <c r="F680" i="2"/>
  <c r="F1287" i="2"/>
  <c r="AQ295" i="2"/>
  <c r="F344" i="2"/>
  <c r="F911" i="2"/>
  <c r="F1229" i="2"/>
  <c r="F1660" i="2"/>
  <c r="F945" i="2"/>
  <c r="F1480" i="2"/>
  <c r="F1027" i="2"/>
  <c r="AQ1336" i="2"/>
  <c r="F347" i="2"/>
  <c r="F944" i="2"/>
  <c r="F637" i="2"/>
  <c r="AQ829" i="2"/>
  <c r="F847" i="2"/>
  <c r="F1336" i="2"/>
  <c r="F435" i="2"/>
  <c r="F216" i="2"/>
  <c r="F557" i="2"/>
  <c r="F217" i="2"/>
  <c r="F1028" i="2"/>
  <c r="F1623" i="2"/>
  <c r="F830" i="2"/>
  <c r="AQ218" i="2"/>
  <c r="F155" i="2"/>
  <c r="F724" i="2"/>
  <c r="F1570" i="2"/>
  <c r="AQ1670" i="2"/>
  <c r="F1479" i="2"/>
  <c r="AQ790" i="2"/>
  <c r="F1624" i="2"/>
  <c r="F1106" i="2"/>
  <c r="F723" i="2"/>
  <c r="F153" i="2"/>
  <c r="AQ814" i="2"/>
  <c r="F814" i="2"/>
  <c r="F815" i="2"/>
  <c r="F994" i="2"/>
  <c r="F995" i="2"/>
  <c r="AQ994" i="2"/>
  <c r="AQ89" i="2"/>
  <c r="F89" i="2"/>
  <c r="F90" i="2"/>
  <c r="AQ376" i="2"/>
  <c r="F377" i="2"/>
  <c r="AQ1650" i="2"/>
  <c r="F1650" i="2"/>
  <c r="F342" i="2"/>
  <c r="AQ342" i="2"/>
  <c r="AQ276" i="2"/>
  <c r="F276" i="2"/>
  <c r="F277" i="2"/>
  <c r="AQ1187" i="2"/>
  <c r="F1188" i="2"/>
  <c r="F1187" i="2"/>
  <c r="AQ622" i="2"/>
  <c r="F623" i="2"/>
  <c r="AQ150" i="2"/>
  <c r="F150" i="2"/>
  <c r="AQ362" i="2"/>
  <c r="F362" i="2"/>
  <c r="F363" i="2"/>
  <c r="AQ1490" i="2"/>
  <c r="F1491" i="2"/>
  <c r="AQ1514" i="2"/>
  <c r="F1515" i="2"/>
  <c r="F1514" i="2"/>
  <c r="AQ174" i="2"/>
  <c r="F175" i="2"/>
  <c r="AQ593" i="2"/>
  <c r="F593" i="2"/>
  <c r="AQ250" i="2"/>
  <c r="F251" i="2"/>
  <c r="F250" i="2"/>
  <c r="AQ1460" i="2"/>
  <c r="F1460" i="2"/>
  <c r="AQ669" i="2"/>
  <c r="F670" i="2"/>
  <c r="F669" i="2"/>
  <c r="AQ1455" i="2"/>
  <c r="F1455" i="2"/>
  <c r="F1456" i="2"/>
  <c r="F1227" i="2"/>
  <c r="F1228" i="2"/>
  <c r="AQ590" i="2"/>
  <c r="F590" i="2"/>
  <c r="F591" i="2"/>
  <c r="AQ455" i="2"/>
  <c r="F455" i="2"/>
  <c r="F456" i="2"/>
  <c r="F315" i="2"/>
  <c r="AQ315" i="2"/>
  <c r="F316" i="2"/>
  <c r="AQ46" i="2"/>
  <c r="F46" i="2"/>
  <c r="F658" i="2"/>
  <c r="F659" i="2"/>
  <c r="AQ658" i="2"/>
  <c r="AQ1553" i="2"/>
  <c r="F1554" i="2"/>
  <c r="F1553" i="2"/>
  <c r="AQ51" i="2"/>
  <c r="F52" i="2"/>
  <c r="F1101" i="2"/>
  <c r="AQ1100" i="2"/>
  <c r="AQ599" i="2"/>
  <c r="F599" i="2"/>
  <c r="AQ680" i="2"/>
  <c r="F382" i="2"/>
  <c r="F1454" i="2"/>
  <c r="AQ73" i="2"/>
  <c r="F73" i="2"/>
  <c r="F289" i="2"/>
  <c r="F288" i="2"/>
  <c r="AQ288" i="2"/>
  <c r="AQ348" i="2"/>
  <c r="F348" i="2"/>
  <c r="AQ743" i="2"/>
  <c r="F744" i="2"/>
  <c r="F1001" i="2"/>
  <c r="AQ1000" i="2"/>
  <c r="AQ964" i="2"/>
  <c r="F964" i="2"/>
  <c r="F965" i="2"/>
  <c r="AQ1616" i="2"/>
  <c r="F1616" i="2"/>
  <c r="F1617" i="2"/>
  <c r="AQ212" i="2"/>
  <c r="AQ1472" i="2"/>
  <c r="AQ381" i="2"/>
  <c r="AQ66" i="2"/>
  <c r="F415" i="2"/>
  <c r="F314" i="2"/>
  <c r="F430" i="2"/>
  <c r="F341" i="2"/>
  <c r="F988" i="2"/>
  <c r="AQ764" i="2"/>
  <c r="AQ232" i="2"/>
  <c r="F233" i="2"/>
  <c r="F232" i="2"/>
  <c r="F840" i="2"/>
  <c r="AQ839" i="2"/>
  <c r="F839" i="2"/>
  <c r="F720" i="2"/>
  <c r="AQ720" i="2"/>
  <c r="AQ636" i="2"/>
  <c r="F636" i="2"/>
  <c r="F187" i="2"/>
  <c r="F186" i="2"/>
  <c r="AQ480" i="2"/>
  <c r="F480" i="2"/>
  <c r="F481" i="2"/>
  <c r="AQ581" i="2"/>
  <c r="F582" i="2"/>
  <c r="F581" i="2"/>
  <c r="AQ1340" i="2"/>
  <c r="F1340" i="2"/>
  <c r="F1341" i="2"/>
  <c r="AQ45" i="2"/>
  <c r="F45" i="2"/>
  <c r="AQ577" i="2"/>
  <c r="F578" i="2"/>
  <c r="F577" i="2"/>
  <c r="F530" i="2"/>
  <c r="F529" i="2"/>
  <c r="AQ529" i="2"/>
  <c r="AQ1310" i="2"/>
  <c r="F1310" i="2"/>
  <c r="F1311" i="2"/>
  <c r="AQ1550" i="2"/>
  <c r="F1550" i="2"/>
  <c r="F1551" i="2"/>
  <c r="AQ1547" i="2"/>
  <c r="F1547" i="2"/>
  <c r="AQ1023" i="2"/>
  <c r="F1023" i="2"/>
  <c r="F1024" i="2"/>
  <c r="AQ642" i="2"/>
  <c r="F642" i="2"/>
  <c r="F1573" i="2"/>
  <c r="AQ1572" i="2"/>
  <c r="F1572" i="2"/>
  <c r="AQ1609" i="2"/>
  <c r="F1610" i="2"/>
  <c r="F1609" i="2"/>
  <c r="AQ1518" i="2"/>
  <c r="F1518" i="2"/>
  <c r="F1519" i="2"/>
  <c r="AQ858" i="2"/>
  <c r="F858" i="2"/>
  <c r="F859" i="2"/>
  <c r="AQ705" i="2"/>
  <c r="F705" i="2"/>
  <c r="AQ798" i="2"/>
  <c r="F798" i="2"/>
  <c r="F989" i="2"/>
  <c r="AQ470" i="2"/>
  <c r="F470" i="2"/>
  <c r="F1524" i="2"/>
  <c r="AQ1524" i="2"/>
  <c r="AQ86" i="2"/>
  <c r="F86" i="2"/>
  <c r="AQ666" i="2"/>
  <c r="F666" i="2"/>
  <c r="AQ571" i="2"/>
  <c r="F572" i="2"/>
  <c r="F571" i="2"/>
  <c r="AQ120" i="2"/>
  <c r="AQ415" i="2"/>
  <c r="F327" i="2"/>
  <c r="F1646" i="2"/>
  <c r="F1470" i="2"/>
  <c r="F383" i="2"/>
  <c r="F912" i="2"/>
  <c r="F667" i="2"/>
  <c r="F764" i="2"/>
  <c r="F1513" i="2"/>
  <c r="AQ373" i="2"/>
  <c r="F374" i="2"/>
  <c r="AQ986" i="2"/>
  <c r="F987" i="2"/>
  <c r="F846" i="2"/>
  <c r="AQ846" i="2"/>
  <c r="AQ1565" i="2"/>
  <c r="F1565" i="2"/>
  <c r="AQ489" i="2"/>
  <c r="F490" i="2"/>
  <c r="AQ897" i="2"/>
  <c r="F897" i="2"/>
  <c r="AQ457" i="2"/>
  <c r="F457" i="2"/>
  <c r="AQ70" i="2"/>
  <c r="F70" i="2"/>
  <c r="AQ1647" i="2"/>
  <c r="F1648" i="2"/>
  <c r="AQ865" i="2"/>
  <c r="F866" i="2"/>
  <c r="F865" i="2"/>
  <c r="AQ1058" i="2"/>
  <c r="F1058" i="2"/>
  <c r="F1059" i="2"/>
  <c r="AQ1167" i="2"/>
  <c r="F1167" i="2"/>
  <c r="AQ1517" i="2"/>
  <c r="F1517" i="2"/>
  <c r="AQ1641" i="2"/>
  <c r="F1641" i="2"/>
  <c r="AQ1219" i="2"/>
  <c r="F1220" i="2"/>
  <c r="F1164" i="2"/>
  <c r="AQ1163" i="2"/>
  <c r="F1163" i="2"/>
  <c r="AQ132" i="2"/>
  <c r="F132" i="2"/>
  <c r="AQ545" i="2"/>
  <c r="F546" i="2"/>
  <c r="F545" i="2"/>
  <c r="AQ539" i="2"/>
  <c r="F540" i="2"/>
  <c r="F539" i="2"/>
  <c r="AQ613" i="2"/>
  <c r="F613" i="2"/>
  <c r="F614" i="2"/>
  <c r="AQ320" i="2"/>
  <c r="F321" i="2"/>
  <c r="F1414" i="2"/>
  <c r="AQ1414" i="2"/>
  <c r="F474" i="2"/>
  <c r="F283" i="2"/>
  <c r="F152" i="2"/>
  <c r="F594" i="2"/>
  <c r="F50" i="2"/>
  <c r="AQ424" i="2"/>
  <c r="F424" i="2"/>
  <c r="F425" i="2"/>
  <c r="AQ861" i="2"/>
  <c r="F861" i="2"/>
  <c r="F862" i="2"/>
  <c r="AQ234" i="2"/>
  <c r="F235" i="2"/>
  <c r="F234" i="2"/>
  <c r="AQ769" i="2"/>
  <c r="F770" i="2"/>
  <c r="AQ536" i="2"/>
  <c r="F537" i="2"/>
  <c r="F536" i="2"/>
  <c r="AQ832" i="2"/>
  <c r="F833" i="2"/>
  <c r="AQ169" i="2"/>
  <c r="F169" i="2"/>
  <c r="AQ1207" i="2"/>
  <c r="F1207" i="2"/>
  <c r="AQ156" i="2"/>
  <c r="F157" i="2"/>
  <c r="AQ1270" i="2"/>
  <c r="F1271" i="2"/>
  <c r="AQ700" i="2"/>
  <c r="F701" i="2"/>
  <c r="F700" i="2"/>
  <c r="AQ1621" i="2"/>
  <c r="F1621" i="2"/>
  <c r="AQ749" i="2"/>
  <c r="F750" i="2"/>
  <c r="F749" i="2"/>
  <c r="AQ1333" i="2"/>
  <c r="F1334" i="2"/>
  <c r="AQ786" i="2"/>
  <c r="F787" i="2"/>
  <c r="AQ391" i="2"/>
  <c r="F392" i="2"/>
  <c r="F391" i="2"/>
  <c r="AQ334" i="2"/>
  <c r="F334" i="2"/>
  <c r="F1213" i="2"/>
  <c r="F1214" i="2"/>
  <c r="AQ1308" i="2"/>
  <c r="F1308" i="2"/>
  <c r="F1309" i="2"/>
  <c r="AQ663" i="2"/>
  <c r="F663" i="2"/>
  <c r="F664" i="2"/>
  <c r="AQ1298" i="2"/>
  <c r="F1298" i="2"/>
  <c r="F1299" i="2"/>
  <c r="F1472" i="2"/>
  <c r="F475" i="2"/>
  <c r="AQ853" i="2"/>
  <c r="F854" i="2"/>
  <c r="F853" i="2"/>
  <c r="AQ417" i="2"/>
  <c r="F417" i="2"/>
  <c r="AQ394" i="2"/>
  <c r="F394" i="2"/>
  <c r="F395" i="2"/>
  <c r="AQ304" i="2"/>
  <c r="F305" i="2"/>
  <c r="F304" i="2"/>
  <c r="AQ1289" i="2"/>
  <c r="F1289" i="2"/>
  <c r="F1290" i="2"/>
  <c r="AQ1389" i="2"/>
  <c r="F1390" i="2"/>
  <c r="F1389" i="2"/>
  <c r="F471" i="2"/>
  <c r="F1622" i="2"/>
  <c r="F622" i="2"/>
  <c r="F1320" i="2"/>
  <c r="F343" i="2"/>
  <c r="F986" i="2"/>
  <c r="F1043" i="2"/>
  <c r="F452" i="2"/>
  <c r="F558" i="2"/>
  <c r="F458" i="2"/>
  <c r="F453" i="2"/>
  <c r="F170" i="2"/>
  <c r="F1404" i="2"/>
  <c r="AQ282" i="2"/>
  <c r="F74" i="2"/>
  <c r="F1566" i="2"/>
  <c r="F429" i="2"/>
  <c r="F1645" i="2"/>
  <c r="AQ1227" i="2"/>
  <c r="F67" i="2"/>
  <c r="AQ1320" i="2"/>
  <c r="F476" i="2"/>
  <c r="F990" i="2"/>
  <c r="AQ1254" i="2"/>
  <c r="AQ121" i="2"/>
  <c r="F121" i="2"/>
  <c r="AQ600" i="2"/>
  <c r="F600" i="2"/>
  <c r="AQ292" i="2"/>
  <c r="F293" i="2"/>
  <c r="AQ349" i="2"/>
  <c r="F350" i="2"/>
  <c r="F982" i="2"/>
  <c r="AQ982" i="2"/>
  <c r="AQ366" i="2"/>
  <c r="F366" i="2"/>
  <c r="F367" i="2"/>
  <c r="AQ105" i="2"/>
  <c r="F105" i="2"/>
  <c r="AQ419" i="2"/>
  <c r="F420" i="2"/>
  <c r="F419" i="2"/>
  <c r="F763" i="2"/>
  <c r="AQ762" i="2"/>
  <c r="AQ1342" i="2"/>
  <c r="F1343" i="2"/>
  <c r="F1342" i="2"/>
  <c r="AQ633" i="2"/>
  <c r="F634" i="2"/>
  <c r="F633" i="2"/>
  <c r="F1520" i="2"/>
  <c r="AQ1520" i="2"/>
  <c r="F1521" i="2"/>
  <c r="AQ696" i="2"/>
  <c r="F696" i="2"/>
  <c r="AQ1169" i="2"/>
  <c r="F1169" i="2"/>
  <c r="F1170" i="2"/>
  <c r="AQ913" i="2"/>
  <c r="F913" i="2"/>
  <c r="AQ1457" i="2"/>
  <c r="F1458" i="2"/>
  <c r="F1457" i="2"/>
  <c r="AQ931" i="2"/>
  <c r="F931" i="2"/>
  <c r="F932" i="2"/>
  <c r="F899" i="2"/>
  <c r="F898" i="2"/>
  <c r="AQ898" i="2"/>
  <c r="AQ1501" i="2"/>
  <c r="F1501" i="2"/>
  <c r="F1502" i="2"/>
  <c r="AQ972" i="2"/>
  <c r="F973" i="2"/>
  <c r="F972" i="2"/>
  <c r="AQ788" i="2"/>
  <c r="F788" i="2"/>
  <c r="F789" i="2"/>
  <c r="AQ644" i="2"/>
  <c r="F645" i="2"/>
  <c r="AQ375" i="2"/>
  <c r="F375" i="2"/>
  <c r="AQ1574" i="2"/>
  <c r="F1575" i="2"/>
  <c r="F1574" i="2"/>
  <c r="F1316" i="2"/>
  <c r="F1315" i="2"/>
  <c r="AQ1315" i="2"/>
  <c r="AQ1422" i="2"/>
  <c r="F1423" i="2"/>
  <c r="F1422" i="2"/>
  <c r="AQ330" i="2"/>
  <c r="F331" i="2"/>
  <c r="AQ182" i="2"/>
  <c r="F182" i="2"/>
  <c r="F183" i="2"/>
  <c r="AQ413" i="2"/>
  <c r="F414" i="2"/>
  <c r="AQ328" i="2"/>
  <c r="F328" i="2"/>
  <c r="F329" i="2"/>
  <c r="AQ164" i="2"/>
  <c r="F165" i="2"/>
  <c r="AQ485" i="2"/>
  <c r="F486" i="2"/>
  <c r="F485" i="2"/>
  <c r="F320" i="2"/>
  <c r="F422" i="2"/>
  <c r="F1490" i="2"/>
  <c r="F1314" i="2"/>
  <c r="F643" i="2"/>
  <c r="F489" i="2"/>
  <c r="F762" i="2"/>
  <c r="F213" i="2"/>
  <c r="F421" i="2"/>
  <c r="F1651" i="2"/>
  <c r="F108" i="2"/>
  <c r="F1333" i="2"/>
  <c r="AQ1064" i="2"/>
  <c r="F1065" i="2"/>
  <c r="F1064" i="2"/>
  <c r="AQ849" i="2"/>
  <c r="F849" i="2"/>
  <c r="F850" i="2"/>
  <c r="AQ104" i="2"/>
  <c r="F104" i="2"/>
  <c r="F1137" i="2"/>
  <c r="AQ1136" i="2"/>
  <c r="AQ552" i="2"/>
  <c r="F553" i="2"/>
  <c r="F552" i="2"/>
  <c r="F1239" i="2"/>
  <c r="AQ1239" i="2"/>
  <c r="F1240" i="2"/>
  <c r="AQ1031" i="2"/>
  <c r="F1032" i="2"/>
  <c r="AQ871" i="2"/>
  <c r="F871" i="2"/>
  <c r="F872" i="2"/>
  <c r="AQ637" i="2"/>
  <c r="F638" i="2"/>
  <c r="AQ794" i="2"/>
  <c r="F794" i="2"/>
  <c r="F795" i="2"/>
  <c r="AQ841" i="2"/>
  <c r="F842" i="2"/>
  <c r="F428" i="2"/>
  <c r="AQ428" i="2"/>
  <c r="AQ179" i="2"/>
  <c r="F179" i="2"/>
  <c r="F180" i="2"/>
  <c r="AQ389" i="2"/>
  <c r="F389" i="2"/>
  <c r="F390" i="2"/>
  <c r="AQ1014" i="2"/>
  <c r="F1014" i="2"/>
  <c r="AQ1054" i="2"/>
  <c r="F1054" i="2"/>
  <c r="F1055" i="2"/>
  <c r="AQ256" i="2"/>
  <c r="F257" i="2"/>
  <c r="F256" i="2"/>
  <c r="AQ671" i="2"/>
  <c r="F671" i="2"/>
  <c r="AQ883" i="2"/>
  <c r="F884" i="2"/>
  <c r="F1286" i="2"/>
  <c r="AQ1285" i="2"/>
  <c r="F983" i="2"/>
  <c r="AQ493" i="2"/>
  <c r="F494" i="2"/>
  <c r="F493" i="2"/>
  <c r="AQ1096" i="2"/>
  <c r="F1097" i="2"/>
  <c r="F1096" i="2"/>
  <c r="F1346" i="2"/>
  <c r="AQ1346" i="2"/>
  <c r="F722" i="2"/>
  <c r="F721" i="2"/>
  <c r="AQ721" i="2"/>
  <c r="AQ354" i="2"/>
  <c r="F354" i="2"/>
  <c r="F355" i="2"/>
  <c r="F484" i="2"/>
  <c r="AQ484" i="2"/>
  <c r="AQ186" i="2"/>
  <c r="AQ1404" i="2"/>
  <c r="F601" i="2"/>
  <c r="F743" i="2"/>
  <c r="F1255" i="2"/>
  <c r="AQ558" i="2"/>
  <c r="F860" i="2"/>
  <c r="F1136" i="2"/>
  <c r="F1461" i="2"/>
  <c r="F769" i="2"/>
  <c r="AQ1255" i="2"/>
  <c r="F1000" i="2"/>
  <c r="F1415" i="2"/>
  <c r="F644" i="2"/>
  <c r="F218" i="2"/>
  <c r="F106" i="2"/>
  <c r="K7" i="2"/>
  <c r="K8" i="2" s="1"/>
  <c r="F51" i="2"/>
  <c r="F1100" i="2"/>
  <c r="F1270" i="2"/>
  <c r="F791" i="2"/>
  <c r="F883" i="2"/>
  <c r="F174" i="2"/>
  <c r="F376" i="2"/>
  <c r="F993" i="2"/>
  <c r="AQ229" i="2"/>
  <c r="F229" i="2"/>
  <c r="AQ109" i="2"/>
  <c r="F109" i="2"/>
  <c r="AQ49" i="2"/>
  <c r="F49" i="2"/>
  <c r="AQ244" i="2"/>
  <c r="F244" i="2"/>
  <c r="F151" i="2"/>
  <c r="F848" i="2"/>
  <c r="F323" i="2"/>
  <c r="F1117" i="2"/>
  <c r="F1219" i="2"/>
  <c r="F699" i="2"/>
  <c r="F318" i="2"/>
  <c r="F440" i="2"/>
  <c r="F881" i="2"/>
  <c r="F473" i="2"/>
  <c r="F812" i="2"/>
  <c r="F291" i="2"/>
  <c r="F510" i="2"/>
  <c r="F199" i="2"/>
  <c r="AQ970" i="2"/>
  <c r="F970" i="2"/>
  <c r="AQ1421" i="2"/>
  <c r="F1421" i="2"/>
  <c r="AQ966" i="2"/>
  <c r="F966" i="2"/>
  <c r="F1168" i="2"/>
  <c r="AQ1471" i="2"/>
  <c r="F1471" i="2"/>
  <c r="AQ1263" i="2"/>
  <c r="F1263" i="2"/>
  <c r="AQ1324" i="2"/>
  <c r="F1324" i="2"/>
  <c r="AQ1344" i="2"/>
  <c r="F1344" i="2"/>
  <c r="F1125" i="2"/>
  <c r="AQ47" i="2"/>
  <c r="F47" i="2"/>
  <c r="AQ1434" i="2"/>
  <c r="F1434" i="2"/>
  <c r="AQ1548" i="2"/>
  <c r="F1548" i="2"/>
  <c r="AQ758" i="2"/>
  <c r="F758" i="2"/>
  <c r="F711" i="2"/>
  <c r="AQ710" i="2"/>
  <c r="F1594" i="2"/>
  <c r="F1357" i="2"/>
  <c r="AQ1357" i="2"/>
  <c r="AQ682" i="2"/>
  <c r="F682" i="2"/>
  <c r="AQ1503" i="2"/>
  <c r="F1503" i="2"/>
  <c r="AQ1086" i="2"/>
  <c r="F1086" i="2"/>
  <c r="F1030" i="2"/>
  <c r="AQ1030" i="2"/>
  <c r="AQ1275" i="2"/>
  <c r="F1275" i="2"/>
  <c r="AQ1362" i="2"/>
  <c r="F1362" i="2"/>
  <c r="F1618" i="2"/>
  <c r="F1020" i="2"/>
  <c r="AQ1019" i="2"/>
  <c r="AQ1216" i="2"/>
  <c r="F1216" i="2"/>
  <c r="F1581" i="2"/>
  <c r="F1177" i="2"/>
  <c r="F1388" i="2"/>
  <c r="AQ1388" i="2"/>
  <c r="AQ855" i="2"/>
  <c r="F855" i="2"/>
  <c r="AQ139" i="2"/>
  <c r="F139" i="2"/>
  <c r="AQ627" i="2"/>
  <c r="F627" i="2"/>
  <c r="F760" i="2"/>
  <c r="AQ760" i="2"/>
  <c r="AQ525" i="2"/>
  <c r="F525" i="2"/>
  <c r="AQ675" i="2"/>
  <c r="F675" i="2"/>
  <c r="F1644" i="2"/>
  <c r="AQ1644" i="2"/>
  <c r="AQ1545" i="2"/>
  <c r="F1545" i="2"/>
  <c r="AQ1508" i="2"/>
  <c r="F1508" i="2"/>
  <c r="AQ1322" i="2"/>
  <c r="F1322" i="2"/>
  <c r="AQ1355" i="2"/>
  <c r="F1355" i="2"/>
  <c r="AQ1212" i="2"/>
  <c r="F1212" i="2"/>
  <c r="F1464" i="2"/>
  <c r="AQ1464" i="2"/>
  <c r="AQ210" i="2"/>
  <c r="F210" i="2"/>
  <c r="F752" i="2"/>
  <c r="AQ752" i="2"/>
  <c r="AQ1076" i="2"/>
  <c r="F1076" i="2"/>
  <c r="AQ138" i="2"/>
  <c r="F138" i="2"/>
  <c r="AQ1074" i="2"/>
  <c r="F1074" i="2"/>
  <c r="AQ1099" i="2"/>
  <c r="F1099" i="2"/>
  <c r="AQ1625" i="2"/>
  <c r="F1625" i="2"/>
  <c r="F716" i="2"/>
  <c r="AQ1564" i="2"/>
  <c r="F1564" i="2"/>
  <c r="F1327" i="2"/>
  <c r="AQ1393" i="2"/>
  <c r="F1393" i="2"/>
  <c r="AQ1248" i="2"/>
  <c r="F1248" i="2"/>
  <c r="AQ1202" i="2"/>
  <c r="F1202" i="2"/>
  <c r="AQ1639" i="2"/>
  <c r="F1639" i="2"/>
  <c r="F930" i="2"/>
  <c r="F248" i="2"/>
  <c r="F265" i="2"/>
  <c r="AQ894" i="2"/>
  <c r="F894" i="2"/>
  <c r="AQ1629" i="2"/>
  <c r="F1629" i="2"/>
  <c r="F1244" i="2"/>
  <c r="AQ1244" i="2"/>
  <c r="AQ1015" i="2"/>
  <c r="F1015" i="2"/>
  <c r="F1607" i="2"/>
  <c r="AQ1607" i="2"/>
  <c r="AQ733" i="2"/>
  <c r="F733" i="2"/>
  <c r="AQ1445" i="2"/>
  <c r="F1445" i="2"/>
  <c r="AQ1016" i="2"/>
  <c r="F1016" i="2"/>
  <c r="AQ1159" i="2"/>
  <c r="F1159" i="2"/>
  <c r="F204" i="2"/>
  <c r="AQ1210" i="2"/>
  <c r="F1210" i="2"/>
  <c r="F324" i="2"/>
  <c r="AQ324" i="2"/>
  <c r="AQ1230" i="2"/>
  <c r="F1230" i="2"/>
  <c r="F146" i="2"/>
  <c r="F1262" i="2"/>
  <c r="AQ1261" i="2"/>
  <c r="AQ1356" i="2"/>
  <c r="F1356" i="2"/>
  <c r="AQ1108" i="2"/>
  <c r="F1108" i="2"/>
  <c r="F1443" i="2"/>
  <c r="F335" i="2"/>
  <c r="AQ1079" i="2"/>
  <c r="F1079" i="2"/>
  <c r="AQ1243" i="2"/>
  <c r="F1243" i="2"/>
  <c r="F140" i="2"/>
  <c r="F981" i="2"/>
  <c r="AQ1449" i="2"/>
  <c r="F1449" i="2"/>
  <c r="AQ1126" i="2"/>
  <c r="F1126" i="2"/>
  <c r="AQ1186" i="2"/>
  <c r="F1186" i="2"/>
  <c r="AQ1382" i="2"/>
  <c r="F1382" i="2"/>
  <c r="AQ1118" i="2"/>
  <c r="F1118" i="2"/>
  <c r="AQ1642" i="2"/>
  <c r="F1642" i="2"/>
  <c r="AQ1245" i="2"/>
  <c r="F1245" i="2"/>
  <c r="AQ1381" i="2"/>
  <c r="F1381" i="2"/>
  <c r="F1090" i="2"/>
  <c r="AQ1652" i="2"/>
  <c r="F1652" i="2"/>
  <c r="AQ1544" i="2"/>
  <c r="F1544" i="2"/>
  <c r="F1536" i="2"/>
  <c r="AQ1535" i="2"/>
  <c r="AQ956" i="2"/>
  <c r="F956" i="2"/>
  <c r="AQ1075" i="2"/>
  <c r="F1075" i="2"/>
  <c r="AQ1543" i="2"/>
  <c r="F1543" i="2"/>
  <c r="AQ1365" i="2"/>
  <c r="F1365" i="2"/>
  <c r="AQ1044" i="2"/>
  <c r="F1044" i="2"/>
  <c r="F1192" i="2"/>
  <c r="AQ1192" i="2"/>
  <c r="F1384" i="2"/>
  <c r="AQ1380" i="2"/>
  <c r="F1380" i="2"/>
  <c r="F1277" i="2"/>
  <c r="AQ1394" i="2"/>
  <c r="F1394" i="2"/>
  <c r="F1608" i="2"/>
  <c r="AQ1158" i="2"/>
  <c r="F1158" i="2"/>
  <c r="T44" i="2"/>
  <c r="AH44" i="2" s="1"/>
  <c r="AS46" i="2"/>
  <c r="AR47" i="2"/>
  <c r="V44" i="2" l="1"/>
  <c r="AA44" i="2" s="1"/>
  <c r="K45" i="2" s="1"/>
  <c r="U44" i="2"/>
  <c r="Z44" i="2" s="1"/>
  <c r="J45" i="2" s="1"/>
  <c r="X44" i="2"/>
  <c r="AC44" i="2" s="1"/>
  <c r="M45" i="2" s="1"/>
  <c r="W44" i="2"/>
  <c r="AB44" i="2" s="1"/>
  <c r="L45" i="2" s="1"/>
  <c r="AS47" i="2"/>
  <c r="AR48" i="2"/>
  <c r="N45" i="2" l="1"/>
  <c r="O45" i="2" s="1"/>
  <c r="R45" i="2" s="1"/>
  <c r="S45" i="2" s="1"/>
  <c r="AD44" i="2"/>
  <c r="AN44" i="2" s="1"/>
  <c r="AO44" i="2" s="1"/>
  <c r="AR49" i="2"/>
  <c r="AS48" i="2"/>
  <c r="AP44" i="2" l="1"/>
  <c r="T45" i="2"/>
  <c r="V45" i="2" s="1"/>
  <c r="AA45" i="2" s="1"/>
  <c r="K46" i="2" s="1"/>
  <c r="AE44" i="2"/>
  <c r="AF44" i="2" s="1"/>
  <c r="AG44" i="2"/>
  <c r="AS49" i="2"/>
  <c r="AR50" i="2"/>
  <c r="U45" i="2" l="1"/>
  <c r="Z45" i="2" s="1"/>
  <c r="X45" i="2"/>
  <c r="AC45" i="2" s="1"/>
  <c r="M46" i="2" s="1"/>
  <c r="AH45" i="2"/>
  <c r="W45" i="2"/>
  <c r="AB45" i="2" s="1"/>
  <c r="L46" i="2" s="1"/>
  <c r="AS50" i="2"/>
  <c r="AR51" i="2"/>
  <c r="AD45" i="2" l="1"/>
  <c r="AP45" i="2" s="1"/>
  <c r="J46" i="2"/>
  <c r="N46" i="2" s="1"/>
  <c r="O46" i="2" s="1"/>
  <c r="R46" i="2" s="1"/>
  <c r="AS51" i="2"/>
  <c r="AR52" i="2"/>
  <c r="AE45" i="2" l="1"/>
  <c r="AF45" i="2" s="1"/>
  <c r="AN45" i="2"/>
  <c r="AO45" i="2" s="1"/>
  <c r="AG45" i="2"/>
  <c r="T46" i="2"/>
  <c r="S46" i="2"/>
  <c r="AR53" i="2"/>
  <c r="AS52" i="2"/>
  <c r="AS53" i="2" l="1"/>
  <c r="AR54" i="2"/>
  <c r="W46" i="2"/>
  <c r="AB46" i="2" s="1"/>
  <c r="L47" i="2" s="1"/>
  <c r="V46" i="2"/>
  <c r="AA46" i="2" s="1"/>
  <c r="K47" i="2" s="1"/>
  <c r="U46" i="2"/>
  <c r="Z46" i="2" s="1"/>
  <c r="J47" i="2" s="1"/>
  <c r="AH46" i="2"/>
  <c r="X46" i="2"/>
  <c r="AC46" i="2" s="1"/>
  <c r="M47" i="2" s="1"/>
  <c r="AS54" i="2" l="1"/>
  <c r="AR55" i="2"/>
  <c r="AD46" i="2"/>
  <c r="AG46" i="2" l="1"/>
  <c r="AP46" i="2"/>
  <c r="AE46" i="2"/>
  <c r="AN46" i="2"/>
  <c r="N47" i="2"/>
  <c r="O47" i="2" s="1"/>
  <c r="R47" i="2" s="1"/>
  <c r="AS55" i="2"/>
  <c r="AR56" i="2"/>
  <c r="T47" i="2" l="1"/>
  <c r="S47" i="2"/>
  <c r="AO46" i="2"/>
  <c r="AR57" i="2"/>
  <c r="AS56" i="2"/>
  <c r="AF46" i="2"/>
  <c r="AS57" i="2" l="1"/>
  <c r="AR58" i="2"/>
  <c r="X47" i="2"/>
  <c r="AC47" i="2" s="1"/>
  <c r="M48" i="2" s="1"/>
  <c r="W47" i="2"/>
  <c r="AB47" i="2" s="1"/>
  <c r="L48" i="2" s="1"/>
  <c r="V47" i="2"/>
  <c r="AA47" i="2" s="1"/>
  <c r="K48" i="2" s="1"/>
  <c r="U47" i="2"/>
  <c r="Z47" i="2" s="1"/>
  <c r="AH47" i="2"/>
  <c r="AS58" i="2" l="1"/>
  <c r="AR59" i="2"/>
  <c r="J48" i="2"/>
  <c r="AD47" i="2"/>
  <c r="N48" i="2" l="1"/>
  <c r="O48" i="2" s="1"/>
  <c r="R48" i="2" s="1"/>
  <c r="AG47" i="2"/>
  <c r="AP47" i="2"/>
  <c r="AN47" i="2"/>
  <c r="AO47" i="2" s="1"/>
  <c r="AE47" i="2"/>
  <c r="AS59" i="2"/>
  <c r="AR60" i="2"/>
  <c r="AR61" i="2" l="1"/>
  <c r="AS60" i="2"/>
  <c r="AF47" i="2"/>
  <c r="T48" i="2"/>
  <c r="S48" i="2"/>
  <c r="AH48" i="2" l="1"/>
  <c r="X48" i="2"/>
  <c r="AC48" i="2" s="1"/>
  <c r="M49" i="2" s="1"/>
  <c r="U48" i="2"/>
  <c r="Z48" i="2" s="1"/>
  <c r="W48" i="2"/>
  <c r="AB48" i="2" s="1"/>
  <c r="L49" i="2" s="1"/>
  <c r="V48" i="2"/>
  <c r="AA48" i="2" s="1"/>
  <c r="K49" i="2" s="1"/>
  <c r="AS61" i="2"/>
  <c r="AR62" i="2"/>
  <c r="AS62" i="2" l="1"/>
  <c r="AR63" i="2"/>
  <c r="J49" i="2"/>
  <c r="AD48" i="2"/>
  <c r="AP48" i="2" l="1"/>
  <c r="AG48" i="2"/>
  <c r="AN48" i="2"/>
  <c r="AE48" i="2"/>
  <c r="AF48" i="2" s="1"/>
  <c r="N49" i="2"/>
  <c r="O49" i="2" s="1"/>
  <c r="R49" i="2" s="1"/>
  <c r="AS63" i="2"/>
  <c r="AR64" i="2"/>
  <c r="T49" i="2" l="1"/>
  <c r="S49" i="2"/>
  <c r="AS64" i="2"/>
  <c r="AR65" i="2"/>
  <c r="AO48" i="2"/>
  <c r="AS65" i="2" l="1"/>
  <c r="AR66" i="2"/>
  <c r="U49" i="2"/>
  <c r="Z49" i="2" s="1"/>
  <c r="W49" i="2"/>
  <c r="AB49" i="2" s="1"/>
  <c r="L50" i="2" s="1"/>
  <c r="AH49" i="2"/>
  <c r="X49" i="2"/>
  <c r="AC49" i="2" s="1"/>
  <c r="M50" i="2" s="1"/>
  <c r="V49" i="2"/>
  <c r="AA49" i="2" s="1"/>
  <c r="K50" i="2" s="1"/>
  <c r="J50" i="2" l="1"/>
  <c r="AD49" i="2"/>
  <c r="AS66" i="2"/>
  <c r="AR67" i="2"/>
  <c r="AS67" i="2" l="1"/>
  <c r="AR68" i="2"/>
  <c r="AP49" i="2"/>
  <c r="AG49" i="2"/>
  <c r="AE49" i="2"/>
  <c r="AF49" i="2" s="1"/>
  <c r="AN49" i="2"/>
  <c r="AO49" i="2" s="1"/>
  <c r="N50" i="2"/>
  <c r="O50" i="2" s="1"/>
  <c r="R50" i="2" s="1"/>
  <c r="T50" i="2" l="1"/>
  <c r="S50" i="2"/>
  <c r="AR69" i="2"/>
  <c r="AS68" i="2"/>
  <c r="AS69" i="2" l="1"/>
  <c r="AR70" i="2"/>
  <c r="W50" i="2"/>
  <c r="AB50" i="2" s="1"/>
  <c r="L51" i="2" s="1"/>
  <c r="V50" i="2"/>
  <c r="AA50" i="2" s="1"/>
  <c r="K51" i="2" s="1"/>
  <c r="U50" i="2"/>
  <c r="Z50" i="2" s="1"/>
  <c r="AH50" i="2"/>
  <c r="X50" i="2"/>
  <c r="AC50" i="2" s="1"/>
  <c r="M51" i="2" s="1"/>
  <c r="AD50" i="2" l="1"/>
  <c r="J51" i="2"/>
  <c r="AS70" i="2"/>
  <c r="AR71" i="2"/>
  <c r="AS71" i="2" l="1"/>
  <c r="AR72" i="2"/>
  <c r="N51" i="2"/>
  <c r="O51" i="2" s="1"/>
  <c r="R51" i="2" s="1"/>
  <c r="AP50" i="2"/>
  <c r="AG50" i="2"/>
  <c r="AN50" i="2"/>
  <c r="AO50" i="2" s="1"/>
  <c r="AE50" i="2"/>
  <c r="AF50" i="2" l="1"/>
  <c r="T51" i="2"/>
  <c r="S51" i="2"/>
  <c r="AS72" i="2"/>
  <c r="AR73" i="2"/>
  <c r="AS73" i="2" l="1"/>
  <c r="AR74" i="2"/>
  <c r="X51" i="2"/>
  <c r="AC51" i="2" s="1"/>
  <c r="M52" i="2" s="1"/>
  <c r="W51" i="2"/>
  <c r="AB51" i="2" s="1"/>
  <c r="L52" i="2" s="1"/>
  <c r="V51" i="2"/>
  <c r="AA51" i="2" s="1"/>
  <c r="K52" i="2" s="1"/>
  <c r="U51" i="2"/>
  <c r="Z51" i="2" s="1"/>
  <c r="AH51" i="2"/>
  <c r="J52" i="2" l="1"/>
  <c r="AD51" i="2"/>
  <c r="AS74" i="2"/>
  <c r="AR75" i="2"/>
  <c r="AS75" i="2" l="1"/>
  <c r="AR76" i="2"/>
  <c r="AG51" i="2"/>
  <c r="AP51" i="2"/>
  <c r="AE51" i="2"/>
  <c r="AN51" i="2"/>
  <c r="AO51" i="2" s="1"/>
  <c r="N52" i="2"/>
  <c r="O52" i="2" s="1"/>
  <c r="R52" i="2" s="1"/>
  <c r="T52" i="2" l="1"/>
  <c r="S52" i="2"/>
  <c r="AF51" i="2"/>
  <c r="AS76" i="2"/>
  <c r="AR77" i="2"/>
  <c r="AS77" i="2" l="1"/>
  <c r="AR78" i="2"/>
  <c r="AH52" i="2"/>
  <c r="X52" i="2"/>
  <c r="AC52" i="2" s="1"/>
  <c r="M53" i="2" s="1"/>
  <c r="W52" i="2"/>
  <c r="AB52" i="2" s="1"/>
  <c r="L53" i="2" s="1"/>
  <c r="V52" i="2"/>
  <c r="AA52" i="2" s="1"/>
  <c r="K53" i="2" s="1"/>
  <c r="U52" i="2"/>
  <c r="Z52" i="2" s="1"/>
  <c r="J53" i="2" l="1"/>
  <c r="AD52" i="2"/>
  <c r="AS78" i="2"/>
  <c r="AR79" i="2"/>
  <c r="AP52" i="2" l="1"/>
  <c r="AG52" i="2"/>
  <c r="AN52" i="2"/>
  <c r="AE52" i="2"/>
  <c r="AS79" i="2"/>
  <c r="AR80" i="2"/>
  <c r="N53" i="2"/>
  <c r="O53" i="2" s="1"/>
  <c r="R53" i="2" s="1"/>
  <c r="T53" i="2" l="1"/>
  <c r="S53" i="2"/>
  <c r="AF52" i="2"/>
  <c r="AO52" i="2"/>
  <c r="AS80" i="2"/>
  <c r="AR81" i="2"/>
  <c r="AS81" i="2" l="1"/>
  <c r="AR82" i="2"/>
  <c r="U53" i="2"/>
  <c r="Z53" i="2" s="1"/>
  <c r="AH53" i="2"/>
  <c r="X53" i="2"/>
  <c r="AC53" i="2" s="1"/>
  <c r="M54" i="2" s="1"/>
  <c r="V53" i="2"/>
  <c r="AA53" i="2" s="1"/>
  <c r="K54" i="2" s="1"/>
  <c r="W53" i="2"/>
  <c r="AB53" i="2" s="1"/>
  <c r="L54" i="2" s="1"/>
  <c r="J54" i="2" l="1"/>
  <c r="AD53" i="2"/>
  <c r="AS82" i="2"/>
  <c r="AR83" i="2"/>
  <c r="AS83" i="2" l="1"/>
  <c r="AR84" i="2"/>
  <c r="AP53" i="2"/>
  <c r="AG53" i="2"/>
  <c r="AN53" i="2"/>
  <c r="AO53" i="2" s="1"/>
  <c r="AE53" i="2"/>
  <c r="N54" i="2"/>
  <c r="O54" i="2" s="1"/>
  <c r="R54" i="2" s="1"/>
  <c r="T54" i="2" l="1"/>
  <c r="S54" i="2"/>
  <c r="AF53" i="2"/>
  <c r="AS84" i="2"/>
  <c r="AR85" i="2"/>
  <c r="AS85" i="2" l="1"/>
  <c r="AR86" i="2"/>
  <c r="W54" i="2"/>
  <c r="AB54" i="2" s="1"/>
  <c r="L55" i="2" s="1"/>
  <c r="V54" i="2"/>
  <c r="AA54" i="2" s="1"/>
  <c r="K55" i="2" s="1"/>
  <c r="U54" i="2"/>
  <c r="Z54" i="2" s="1"/>
  <c r="AH54" i="2"/>
  <c r="X54" i="2"/>
  <c r="AC54" i="2" s="1"/>
  <c r="M55" i="2" s="1"/>
  <c r="AD54" i="2" l="1"/>
  <c r="J55" i="2"/>
  <c r="AS86" i="2"/>
  <c r="AR87" i="2"/>
  <c r="AS87" i="2" l="1"/>
  <c r="AR88" i="2"/>
  <c r="N55" i="2"/>
  <c r="O55" i="2" s="1"/>
  <c r="R55" i="2" s="1"/>
  <c r="AP54" i="2"/>
  <c r="AG54" i="2"/>
  <c r="AE54" i="2"/>
  <c r="AN54" i="2"/>
  <c r="AO54" i="2" s="1"/>
  <c r="T55" i="2" l="1"/>
  <c r="S55" i="2"/>
  <c r="AF54" i="2"/>
  <c r="AS88" i="2"/>
  <c r="AR89" i="2"/>
  <c r="AS89" i="2" l="1"/>
  <c r="AR90" i="2"/>
  <c r="X55" i="2"/>
  <c r="AC55" i="2" s="1"/>
  <c r="M56" i="2" s="1"/>
  <c r="W55" i="2"/>
  <c r="AB55" i="2" s="1"/>
  <c r="L56" i="2" s="1"/>
  <c r="V55" i="2"/>
  <c r="AA55" i="2" s="1"/>
  <c r="K56" i="2" s="1"/>
  <c r="U55" i="2"/>
  <c r="Z55" i="2" s="1"/>
  <c r="AH55" i="2"/>
  <c r="J56" i="2" l="1"/>
  <c r="AD55" i="2"/>
  <c r="AS90" i="2"/>
  <c r="AR91" i="2"/>
  <c r="AS91" i="2" l="1"/>
  <c r="AR92" i="2"/>
  <c r="AG55" i="2"/>
  <c r="AP55" i="2"/>
  <c r="AN55" i="2"/>
  <c r="AE55" i="2"/>
  <c r="N56" i="2"/>
  <c r="O56" i="2" s="1"/>
  <c r="R56" i="2" s="1"/>
  <c r="AF55" i="2" l="1"/>
  <c r="AO55" i="2"/>
  <c r="T56" i="2"/>
  <c r="S56" i="2"/>
  <c r="AS92" i="2"/>
  <c r="AR93" i="2"/>
  <c r="AS93" i="2" l="1"/>
  <c r="AR94" i="2"/>
  <c r="AH56" i="2"/>
  <c r="U56" i="2"/>
  <c r="Z56" i="2" s="1"/>
  <c r="X56" i="2"/>
  <c r="AC56" i="2" s="1"/>
  <c r="M57" i="2" s="1"/>
  <c r="W56" i="2"/>
  <c r="AB56" i="2" s="1"/>
  <c r="L57" i="2" s="1"/>
  <c r="V56" i="2"/>
  <c r="AA56" i="2" s="1"/>
  <c r="K57" i="2" s="1"/>
  <c r="J57" i="2" l="1"/>
  <c r="AD56" i="2"/>
  <c r="AS94" i="2"/>
  <c r="AR95" i="2"/>
  <c r="AR96" i="2" l="1"/>
  <c r="AS95" i="2"/>
  <c r="AP56" i="2"/>
  <c r="AG56" i="2"/>
  <c r="AE56" i="2"/>
  <c r="AN56" i="2"/>
  <c r="AO56" i="2" s="1"/>
  <c r="N57" i="2"/>
  <c r="O57" i="2" s="1"/>
  <c r="R57" i="2" s="1"/>
  <c r="T57" i="2" l="1"/>
  <c r="S57" i="2"/>
  <c r="AF56" i="2"/>
  <c r="AS96" i="2"/>
  <c r="AR97" i="2"/>
  <c r="AS97" i="2" l="1"/>
  <c r="AR98" i="2"/>
  <c r="U57" i="2"/>
  <c r="Z57" i="2" s="1"/>
  <c r="W57" i="2"/>
  <c r="AB57" i="2" s="1"/>
  <c r="L58" i="2" s="1"/>
  <c r="AH57" i="2"/>
  <c r="X57" i="2"/>
  <c r="AC57" i="2" s="1"/>
  <c r="M58" i="2" s="1"/>
  <c r="V57" i="2"/>
  <c r="AA57" i="2" s="1"/>
  <c r="K58" i="2" s="1"/>
  <c r="J58" i="2" l="1"/>
  <c r="AD57" i="2"/>
  <c r="AS98" i="2"/>
  <c r="AR99" i="2"/>
  <c r="AR100" i="2" l="1"/>
  <c r="AS99" i="2"/>
  <c r="N58" i="2"/>
  <c r="O58" i="2" s="1"/>
  <c r="R58" i="2" s="1"/>
  <c r="AP57" i="2"/>
  <c r="AG57" i="2"/>
  <c r="AE57" i="2"/>
  <c r="AN57" i="2"/>
  <c r="AO57" i="2" s="1"/>
  <c r="T58" i="2" l="1"/>
  <c r="S58" i="2"/>
  <c r="AF57" i="2"/>
  <c r="AS100" i="2"/>
  <c r="AR101" i="2"/>
  <c r="AS101" i="2" l="1"/>
  <c r="AR102" i="2"/>
  <c r="W58" i="2"/>
  <c r="AB58" i="2" s="1"/>
  <c r="L59" i="2" s="1"/>
  <c r="V58" i="2"/>
  <c r="AA58" i="2" s="1"/>
  <c r="K59" i="2" s="1"/>
  <c r="U58" i="2"/>
  <c r="Z58" i="2" s="1"/>
  <c r="AH58" i="2"/>
  <c r="X58" i="2"/>
  <c r="AC58" i="2" s="1"/>
  <c r="M59" i="2" s="1"/>
  <c r="AD58" i="2" l="1"/>
  <c r="J59" i="2"/>
  <c r="AS102" i="2"/>
  <c r="AR103" i="2"/>
  <c r="AR104" i="2" l="1"/>
  <c r="AS103" i="2"/>
  <c r="AP58" i="2"/>
  <c r="AG58" i="2"/>
  <c r="AT43" i="2"/>
  <c r="AM58" i="2"/>
  <c r="AL59" i="2"/>
  <c r="AL60" i="2" s="1"/>
  <c r="AL61" i="2" s="1"/>
  <c r="AL62" i="2" s="1"/>
  <c r="AL63" i="2" s="1"/>
  <c r="AL64" i="2" s="1"/>
  <c r="AL65" i="2" s="1"/>
  <c r="AL66" i="2" s="1"/>
  <c r="AL67" i="2" s="1"/>
  <c r="AL68" i="2" s="1"/>
  <c r="AL69" i="2" s="1"/>
  <c r="AL70" i="2" s="1"/>
  <c r="AL71" i="2" s="1"/>
  <c r="AL72" i="2" s="1"/>
  <c r="AL73" i="2" s="1"/>
  <c r="AL74" i="2" s="1"/>
  <c r="AL75" i="2" s="1"/>
  <c r="AL76" i="2" s="1"/>
  <c r="AL77" i="2" s="1"/>
  <c r="AL78" i="2" s="1"/>
  <c r="AE58" i="2"/>
  <c r="AN58" i="2"/>
  <c r="N59" i="2"/>
  <c r="O59" i="2" s="1"/>
  <c r="R59" i="2" s="1"/>
  <c r="AF58" i="2" l="1"/>
  <c r="T59" i="2"/>
  <c r="S59" i="2"/>
  <c r="AO58" i="2"/>
  <c r="B30" i="2"/>
  <c r="AS104" i="2"/>
  <c r="AR105" i="2"/>
  <c r="X59" i="2" l="1"/>
  <c r="AC59" i="2" s="1"/>
  <c r="M60" i="2" s="1"/>
  <c r="W59" i="2"/>
  <c r="AB59" i="2" s="1"/>
  <c r="L60" i="2" s="1"/>
  <c r="V59" i="2"/>
  <c r="AA59" i="2" s="1"/>
  <c r="K60" i="2" s="1"/>
  <c r="U59" i="2"/>
  <c r="Z59" i="2" s="1"/>
  <c r="AH59" i="2"/>
  <c r="AS105" i="2"/>
  <c r="AR106" i="2"/>
  <c r="J60" i="2" l="1"/>
  <c r="AD59" i="2"/>
  <c r="AS106" i="2"/>
  <c r="AR107" i="2"/>
  <c r="AG59" i="2" l="1"/>
  <c r="AP59" i="2"/>
  <c r="AE59" i="2"/>
  <c r="AN59" i="2"/>
  <c r="AR108" i="2"/>
  <c r="AS107" i="2"/>
  <c r="N60" i="2"/>
  <c r="O60" i="2" s="1"/>
  <c r="R60" i="2" s="1"/>
  <c r="T60" i="2" l="1"/>
  <c r="S60" i="2"/>
  <c r="AF59" i="2"/>
  <c r="AS108" i="2"/>
  <c r="AR109" i="2"/>
  <c r="AO59" i="2"/>
  <c r="AS109" i="2" l="1"/>
  <c r="AR110" i="2"/>
  <c r="AH60" i="2"/>
  <c r="X60" i="2"/>
  <c r="AC60" i="2" s="1"/>
  <c r="M61" i="2" s="1"/>
  <c r="U60" i="2"/>
  <c r="Z60" i="2" s="1"/>
  <c r="W60" i="2"/>
  <c r="AB60" i="2" s="1"/>
  <c r="L61" i="2" s="1"/>
  <c r="V60" i="2"/>
  <c r="AA60" i="2" s="1"/>
  <c r="K61" i="2" s="1"/>
  <c r="J61" i="2" l="1"/>
  <c r="AD60" i="2"/>
  <c r="AS110" i="2"/>
  <c r="AR111" i="2"/>
  <c r="AR112" i="2" l="1"/>
  <c r="AS111" i="2"/>
  <c r="AP60" i="2"/>
  <c r="AG60" i="2"/>
  <c r="AN60" i="2"/>
  <c r="AO60" i="2" s="1"/>
  <c r="AE60" i="2"/>
  <c r="AF60" i="2" s="1"/>
  <c r="N61" i="2"/>
  <c r="O61" i="2" s="1"/>
  <c r="R61" i="2" s="1"/>
  <c r="T61" i="2" l="1"/>
  <c r="S61" i="2"/>
  <c r="AS112" i="2"/>
  <c r="AR113" i="2"/>
  <c r="AS113" i="2" l="1"/>
  <c r="AR114" i="2"/>
  <c r="U61" i="2"/>
  <c r="Z61" i="2" s="1"/>
  <c r="AH61" i="2"/>
  <c r="W61" i="2"/>
  <c r="AB61" i="2" s="1"/>
  <c r="L62" i="2" s="1"/>
  <c r="X61" i="2"/>
  <c r="AC61" i="2" s="1"/>
  <c r="M62" i="2" s="1"/>
  <c r="V61" i="2"/>
  <c r="AA61" i="2" s="1"/>
  <c r="K62" i="2" s="1"/>
  <c r="J62" i="2" l="1"/>
  <c r="AD61" i="2"/>
  <c r="AS114" i="2"/>
  <c r="AR115" i="2"/>
  <c r="AP61" i="2" l="1"/>
  <c r="AG61" i="2"/>
  <c r="AN61" i="2"/>
  <c r="AE61" i="2"/>
  <c r="AR116" i="2"/>
  <c r="AS115" i="2"/>
  <c r="N62" i="2"/>
  <c r="O62" i="2" s="1"/>
  <c r="R62" i="2" s="1"/>
  <c r="T62" i="2" l="1"/>
  <c r="S62" i="2"/>
  <c r="AS116" i="2"/>
  <c r="AR117" i="2"/>
  <c r="AF61" i="2"/>
  <c r="AO61" i="2"/>
  <c r="AS117" i="2" l="1"/>
  <c r="AR118" i="2"/>
  <c r="W62" i="2"/>
  <c r="AB62" i="2" s="1"/>
  <c r="L63" i="2" s="1"/>
  <c r="V62" i="2"/>
  <c r="AA62" i="2" s="1"/>
  <c r="K63" i="2" s="1"/>
  <c r="U62" i="2"/>
  <c r="Z62" i="2" s="1"/>
  <c r="AH62" i="2"/>
  <c r="X62" i="2"/>
  <c r="AC62" i="2" s="1"/>
  <c r="M63" i="2" s="1"/>
  <c r="AD62" i="2" l="1"/>
  <c r="J63" i="2"/>
  <c r="AS118" i="2"/>
  <c r="AR119" i="2"/>
  <c r="N63" i="2" l="1"/>
  <c r="O63" i="2" s="1"/>
  <c r="R63" i="2" s="1"/>
  <c r="AR120" i="2"/>
  <c r="AS119" i="2"/>
  <c r="AG62" i="2"/>
  <c r="AP62" i="2"/>
  <c r="AN62" i="2"/>
  <c r="AO62" i="2" s="1"/>
  <c r="AE62" i="2"/>
  <c r="T63" i="2" l="1"/>
  <c r="S63" i="2"/>
  <c r="AS120" i="2"/>
  <c r="AR121" i="2"/>
  <c r="AF62" i="2"/>
  <c r="AS121" i="2" l="1"/>
  <c r="AR122" i="2"/>
  <c r="X63" i="2"/>
  <c r="AC63" i="2" s="1"/>
  <c r="M64" i="2" s="1"/>
  <c r="W63" i="2"/>
  <c r="AB63" i="2" s="1"/>
  <c r="L64" i="2" s="1"/>
  <c r="V63" i="2"/>
  <c r="AA63" i="2" s="1"/>
  <c r="K64" i="2" s="1"/>
  <c r="U63" i="2"/>
  <c r="Z63" i="2" s="1"/>
  <c r="AH63" i="2"/>
  <c r="J64" i="2" l="1"/>
  <c r="AD63" i="2"/>
  <c r="AS122" i="2"/>
  <c r="N64" i="2" l="1"/>
  <c r="O64" i="2" s="1"/>
  <c r="R64" i="2" s="1"/>
  <c r="AG63" i="2"/>
  <c r="AP63" i="2"/>
  <c r="AE63" i="2"/>
  <c r="AN63" i="2"/>
  <c r="AO63" i="2" s="1"/>
  <c r="T64" i="2" l="1"/>
  <c r="S64" i="2"/>
  <c r="AF63" i="2"/>
  <c r="AH64" i="2" l="1"/>
  <c r="X64" i="2"/>
  <c r="AC64" i="2" s="1"/>
  <c r="M65" i="2" s="1"/>
  <c r="W64" i="2"/>
  <c r="AB64" i="2" s="1"/>
  <c r="L65" i="2" s="1"/>
  <c r="V64" i="2"/>
  <c r="AA64" i="2" s="1"/>
  <c r="K65" i="2" s="1"/>
  <c r="U64" i="2"/>
  <c r="Z64" i="2" s="1"/>
  <c r="J65" i="2" l="1"/>
  <c r="AD64" i="2"/>
  <c r="AP64" i="2" l="1"/>
  <c r="AG64" i="2"/>
  <c r="AN64" i="2"/>
  <c r="AE64" i="2"/>
  <c r="AF64" i="2" s="1"/>
  <c r="N65" i="2"/>
  <c r="O65" i="2" s="1"/>
  <c r="R65" i="2" s="1"/>
  <c r="T65" i="2" l="1"/>
  <c r="S65" i="2"/>
  <c r="AO64" i="2"/>
  <c r="U65" i="2" l="1"/>
  <c r="Z65" i="2" s="1"/>
  <c r="W65" i="2"/>
  <c r="AB65" i="2" s="1"/>
  <c r="L66" i="2" s="1"/>
  <c r="AH65" i="2"/>
  <c r="X65" i="2"/>
  <c r="AC65" i="2" s="1"/>
  <c r="M66" i="2" s="1"/>
  <c r="V65" i="2"/>
  <c r="AA65" i="2" s="1"/>
  <c r="K66" i="2" s="1"/>
  <c r="J66" i="2" l="1"/>
  <c r="AD65" i="2"/>
  <c r="N66" i="2" l="1"/>
  <c r="O66" i="2" s="1"/>
  <c r="R66" i="2" s="1"/>
  <c r="AP65" i="2"/>
  <c r="AG65" i="2"/>
  <c r="AE65" i="2"/>
  <c r="AF65" i="2" s="1"/>
  <c r="AN65" i="2"/>
  <c r="T66" i="2" l="1"/>
  <c r="S66" i="2"/>
  <c r="AO65" i="2"/>
  <c r="W66" i="2" l="1"/>
  <c r="AB66" i="2" s="1"/>
  <c r="L67" i="2" s="1"/>
  <c r="V66" i="2"/>
  <c r="AA66" i="2" s="1"/>
  <c r="K67" i="2" s="1"/>
  <c r="U66" i="2"/>
  <c r="Z66" i="2" s="1"/>
  <c r="AH66" i="2"/>
  <c r="X66" i="2"/>
  <c r="AC66" i="2" s="1"/>
  <c r="M67" i="2" s="1"/>
  <c r="AD66" i="2" l="1"/>
  <c r="J67" i="2"/>
  <c r="N67" i="2" l="1"/>
  <c r="O67" i="2" s="1"/>
  <c r="R67" i="2" s="1"/>
  <c r="AG66" i="2"/>
  <c r="AP66" i="2"/>
  <c r="AE66" i="2"/>
  <c r="AN66" i="2"/>
  <c r="T67" i="2" l="1"/>
  <c r="S67" i="2"/>
  <c r="AF66" i="2"/>
  <c r="AO66" i="2"/>
  <c r="X67" i="2" l="1"/>
  <c r="AC67" i="2" s="1"/>
  <c r="M68" i="2" s="1"/>
  <c r="W67" i="2"/>
  <c r="AB67" i="2" s="1"/>
  <c r="L68" i="2" s="1"/>
  <c r="V67" i="2"/>
  <c r="AA67" i="2" s="1"/>
  <c r="K68" i="2" s="1"/>
  <c r="U67" i="2"/>
  <c r="Z67" i="2" s="1"/>
  <c r="AH67" i="2"/>
  <c r="J68" i="2" l="1"/>
  <c r="AD67" i="2"/>
  <c r="AG67" i="2" l="1"/>
  <c r="AP67" i="2"/>
  <c r="AN67" i="2"/>
  <c r="AE67" i="2"/>
  <c r="N68" i="2"/>
  <c r="O68" i="2" s="1"/>
  <c r="R68" i="2" s="1"/>
  <c r="T68" i="2" l="1"/>
  <c r="S68" i="2"/>
  <c r="AF67" i="2"/>
  <c r="AO67" i="2"/>
  <c r="AH68" i="2" l="1"/>
  <c r="U68" i="2"/>
  <c r="Z68" i="2" s="1"/>
  <c r="X68" i="2"/>
  <c r="AC68" i="2" s="1"/>
  <c r="M69" i="2" s="1"/>
  <c r="W68" i="2"/>
  <c r="AB68" i="2" s="1"/>
  <c r="L69" i="2" s="1"/>
  <c r="V68" i="2"/>
  <c r="AA68" i="2" s="1"/>
  <c r="K69" i="2" s="1"/>
  <c r="J69" i="2" l="1"/>
  <c r="AD68" i="2"/>
  <c r="AP68" i="2" l="1"/>
  <c r="AG68" i="2"/>
  <c r="AE68" i="2"/>
  <c r="AN68" i="2"/>
  <c r="N69" i="2"/>
  <c r="O69" i="2" s="1"/>
  <c r="R69" i="2" s="1"/>
  <c r="T69" i="2" l="1"/>
  <c r="S69" i="2"/>
  <c r="AF68" i="2"/>
  <c r="AO68" i="2"/>
  <c r="U69" i="2" l="1"/>
  <c r="Z69" i="2" s="1"/>
  <c r="AH69" i="2"/>
  <c r="X69" i="2"/>
  <c r="AC69" i="2" s="1"/>
  <c r="M70" i="2" s="1"/>
  <c r="V69" i="2"/>
  <c r="AA69" i="2" s="1"/>
  <c r="K70" i="2" s="1"/>
  <c r="W69" i="2"/>
  <c r="AB69" i="2" s="1"/>
  <c r="L70" i="2" s="1"/>
  <c r="J70" i="2" l="1"/>
  <c r="AD69" i="2"/>
  <c r="AP69" i="2" l="1"/>
  <c r="AG69" i="2"/>
  <c r="AN69" i="2"/>
  <c r="AO69" i="2" s="1"/>
  <c r="AE69" i="2"/>
  <c r="N70" i="2"/>
  <c r="O70" i="2" s="1"/>
  <c r="R70" i="2" s="1"/>
  <c r="T70" i="2" l="1"/>
  <c r="S70" i="2"/>
  <c r="AF69" i="2"/>
  <c r="W70" i="2" l="1"/>
  <c r="AB70" i="2" s="1"/>
  <c r="L71" i="2" s="1"/>
  <c r="V70" i="2"/>
  <c r="AA70" i="2" s="1"/>
  <c r="K71" i="2" s="1"/>
  <c r="U70" i="2"/>
  <c r="Z70" i="2" s="1"/>
  <c r="AH70" i="2"/>
  <c r="X70" i="2"/>
  <c r="AC70" i="2" s="1"/>
  <c r="M71" i="2" s="1"/>
  <c r="AD70" i="2" l="1"/>
  <c r="J71" i="2"/>
  <c r="AG70" i="2" l="1"/>
  <c r="AP70" i="2"/>
  <c r="AN70" i="2"/>
  <c r="AE70" i="2"/>
  <c r="N71" i="2"/>
  <c r="O71" i="2" s="1"/>
  <c r="R71" i="2" s="1"/>
  <c r="T71" i="2" l="1"/>
  <c r="S71" i="2"/>
  <c r="AF70" i="2"/>
  <c r="AO70" i="2"/>
  <c r="X71" i="2" l="1"/>
  <c r="AC71" i="2" s="1"/>
  <c r="M72" i="2" s="1"/>
  <c r="W71" i="2"/>
  <c r="AB71" i="2" s="1"/>
  <c r="L72" i="2" s="1"/>
  <c r="V71" i="2"/>
  <c r="AA71" i="2" s="1"/>
  <c r="K72" i="2" s="1"/>
  <c r="U71" i="2"/>
  <c r="Z71" i="2" s="1"/>
  <c r="AH71" i="2"/>
  <c r="J72" i="2" l="1"/>
  <c r="AD71" i="2"/>
  <c r="AG71" i="2" l="1"/>
  <c r="AP71" i="2"/>
  <c r="AE71" i="2"/>
  <c r="AN71" i="2"/>
  <c r="N72" i="2"/>
  <c r="O72" i="2" s="1"/>
  <c r="R72" i="2" s="1"/>
  <c r="T72" i="2" l="1"/>
  <c r="S72" i="2"/>
  <c r="AF71" i="2"/>
  <c r="AO71" i="2"/>
  <c r="AH72" i="2" l="1"/>
  <c r="X72" i="2"/>
  <c r="AC72" i="2" s="1"/>
  <c r="M73" i="2" s="1"/>
  <c r="W72" i="2"/>
  <c r="AB72" i="2" s="1"/>
  <c r="L73" i="2" s="1"/>
  <c r="U72" i="2"/>
  <c r="Z72" i="2" s="1"/>
  <c r="V72" i="2"/>
  <c r="AA72" i="2" s="1"/>
  <c r="K73" i="2" s="1"/>
  <c r="J73" i="2" l="1"/>
  <c r="AD72" i="2"/>
  <c r="AP72" i="2" l="1"/>
  <c r="AG72" i="2"/>
  <c r="AN72" i="2"/>
  <c r="AE72" i="2"/>
  <c r="N73" i="2"/>
  <c r="O73" i="2" s="1"/>
  <c r="R73" i="2" s="1"/>
  <c r="T73" i="2" l="1"/>
  <c r="S73" i="2"/>
  <c r="AF72" i="2"/>
  <c r="AO72" i="2"/>
  <c r="U73" i="2" l="1"/>
  <c r="Z73" i="2" s="1"/>
  <c r="AH73" i="2"/>
  <c r="W73" i="2"/>
  <c r="AB73" i="2" s="1"/>
  <c r="L74" i="2" s="1"/>
  <c r="X73" i="2"/>
  <c r="AC73" i="2" s="1"/>
  <c r="M74" i="2" s="1"/>
  <c r="V73" i="2"/>
  <c r="AA73" i="2" s="1"/>
  <c r="K74" i="2" s="1"/>
  <c r="J74" i="2" l="1"/>
  <c r="AD73" i="2"/>
  <c r="N74" i="2" l="1"/>
  <c r="O74" i="2" s="1"/>
  <c r="R74" i="2" s="1"/>
  <c r="AG73" i="2"/>
  <c r="AP73" i="2"/>
  <c r="AN73" i="2"/>
  <c r="AE73" i="2"/>
  <c r="T74" i="2" l="1"/>
  <c r="S74" i="2"/>
  <c r="AF73" i="2"/>
  <c r="AO73" i="2"/>
  <c r="W74" i="2" l="1"/>
  <c r="AB74" i="2" s="1"/>
  <c r="L75" i="2" s="1"/>
  <c r="U74" i="2"/>
  <c r="Z74" i="2" s="1"/>
  <c r="X74" i="2"/>
  <c r="AC74" i="2" s="1"/>
  <c r="M75" i="2" s="1"/>
  <c r="V74" i="2"/>
  <c r="AA74" i="2" s="1"/>
  <c r="K75" i="2" s="1"/>
  <c r="AH74" i="2"/>
  <c r="J75" i="2" l="1"/>
  <c r="AD74" i="2"/>
  <c r="N75" i="2" l="1"/>
  <c r="O75" i="2" s="1"/>
  <c r="R75" i="2" s="1"/>
  <c r="AG74" i="2"/>
  <c r="AP74" i="2"/>
  <c r="AE74" i="2"/>
  <c r="AN74" i="2"/>
  <c r="T75" i="2" l="1"/>
  <c r="S75" i="2"/>
  <c r="AF74" i="2"/>
  <c r="AO74" i="2"/>
  <c r="W75" i="2" l="1"/>
  <c r="AB75" i="2" s="1"/>
  <c r="L76" i="2" s="1"/>
  <c r="U75" i="2"/>
  <c r="Z75" i="2" s="1"/>
  <c r="X75" i="2"/>
  <c r="AC75" i="2" s="1"/>
  <c r="M76" i="2" s="1"/>
  <c r="V75" i="2"/>
  <c r="AA75" i="2" s="1"/>
  <c r="K76" i="2" s="1"/>
  <c r="AH75" i="2"/>
  <c r="J76" i="2" l="1"/>
  <c r="AD75" i="2"/>
  <c r="AG75" i="2" l="1"/>
  <c r="AP75" i="2"/>
  <c r="AE75" i="2"/>
  <c r="AN75" i="2"/>
  <c r="N76" i="2"/>
  <c r="O76" i="2" s="1"/>
  <c r="R76" i="2" s="1"/>
  <c r="T76" i="2" l="1"/>
  <c r="S76" i="2"/>
  <c r="AF75" i="2"/>
  <c r="AO75" i="2"/>
  <c r="U76" i="2" l="1"/>
  <c r="Z76" i="2" s="1"/>
  <c r="W76" i="2"/>
  <c r="AB76" i="2" s="1"/>
  <c r="L77" i="2" s="1"/>
  <c r="X76" i="2"/>
  <c r="AC76" i="2" s="1"/>
  <c r="M77" i="2" s="1"/>
  <c r="V76" i="2"/>
  <c r="AA76" i="2" s="1"/>
  <c r="K77" i="2" s="1"/>
  <c r="AH76" i="2"/>
  <c r="J77" i="2" l="1"/>
  <c r="AD76" i="2"/>
  <c r="N77" i="2" l="1"/>
  <c r="O77" i="2" s="1"/>
  <c r="R77" i="2" s="1"/>
  <c r="AG76" i="2"/>
  <c r="AP76" i="2"/>
  <c r="AE76" i="2"/>
  <c r="AN76" i="2"/>
  <c r="T77" i="2" l="1"/>
  <c r="S77" i="2"/>
  <c r="AF76" i="2"/>
  <c r="AO76" i="2"/>
  <c r="W77" i="2" l="1"/>
  <c r="AB77" i="2" s="1"/>
  <c r="L78" i="2" s="1"/>
  <c r="U77" i="2"/>
  <c r="Z77" i="2" s="1"/>
  <c r="AH77" i="2"/>
  <c r="X77" i="2"/>
  <c r="AC77" i="2" s="1"/>
  <c r="M78" i="2" s="1"/>
  <c r="V77" i="2"/>
  <c r="AA77" i="2" s="1"/>
  <c r="K78" i="2" s="1"/>
  <c r="J78" i="2" l="1"/>
  <c r="AD77" i="2"/>
  <c r="N78" i="2" l="1"/>
  <c r="O78" i="2" s="1"/>
  <c r="R78" i="2" s="1"/>
  <c r="AG77" i="2"/>
  <c r="AP77" i="2"/>
  <c r="AE77" i="2"/>
  <c r="AN77" i="2"/>
  <c r="T78" i="2" l="1"/>
  <c r="S78" i="2"/>
  <c r="AO77" i="2"/>
  <c r="AF77" i="2"/>
  <c r="W78" i="2" l="1"/>
  <c r="AB78" i="2" s="1"/>
  <c r="L79" i="2" s="1"/>
  <c r="U78" i="2"/>
  <c r="Z78" i="2" s="1"/>
  <c r="X78" i="2"/>
  <c r="AC78" i="2" s="1"/>
  <c r="M79" i="2" s="1"/>
  <c r="V78" i="2"/>
  <c r="AA78" i="2" s="1"/>
  <c r="K79" i="2" s="1"/>
  <c r="AH78" i="2"/>
  <c r="J79" i="2" l="1"/>
  <c r="AD78" i="2"/>
  <c r="AG78" i="2" l="1"/>
  <c r="AP78" i="2"/>
  <c r="AM78" i="2"/>
  <c r="C30" i="2" s="1"/>
  <c r="AL79" i="2"/>
  <c r="AL80" i="2" s="1"/>
  <c r="AL81" i="2" s="1"/>
  <c r="AL82" i="2" s="1"/>
  <c r="AL83" i="2" s="1"/>
  <c r="AL84" i="2" s="1"/>
  <c r="AL85" i="2" s="1"/>
  <c r="AL86" i="2" s="1"/>
  <c r="AL87" i="2" s="1"/>
  <c r="AL88" i="2" s="1"/>
  <c r="AL89" i="2" s="1"/>
  <c r="AL90" i="2" s="1"/>
  <c r="AL91" i="2" s="1"/>
  <c r="AL92" i="2" s="1"/>
  <c r="AL93" i="2" s="1"/>
  <c r="AL94" i="2" s="1"/>
  <c r="AL95" i="2" s="1"/>
  <c r="AL96" i="2" s="1"/>
  <c r="AL97" i="2" s="1"/>
  <c r="AL98" i="2" s="1"/>
  <c r="AL99" i="2" s="1"/>
  <c r="AL100" i="2" s="1"/>
  <c r="AT44" i="2"/>
  <c r="AN78" i="2"/>
  <c r="AE78" i="2"/>
  <c r="AF78" i="2" s="1"/>
  <c r="N79" i="2"/>
  <c r="O79" i="2" s="1"/>
  <c r="R79" i="2" s="1"/>
  <c r="T79" i="2" l="1"/>
  <c r="S79" i="2"/>
  <c r="AO78" i="2"/>
  <c r="W79" i="2" l="1"/>
  <c r="AB79" i="2" s="1"/>
  <c r="L80" i="2" s="1"/>
  <c r="U79" i="2"/>
  <c r="Z79" i="2" s="1"/>
  <c r="X79" i="2"/>
  <c r="AC79" i="2" s="1"/>
  <c r="M80" i="2" s="1"/>
  <c r="V79" i="2"/>
  <c r="AA79" i="2" s="1"/>
  <c r="K80" i="2" s="1"/>
  <c r="AH79" i="2"/>
  <c r="J80" i="2" l="1"/>
  <c r="AD79" i="2"/>
  <c r="N80" i="2" l="1"/>
  <c r="O80" i="2" s="1"/>
  <c r="R80" i="2" s="1"/>
  <c r="AG79" i="2"/>
  <c r="AP79" i="2"/>
  <c r="AE79" i="2"/>
  <c r="AN79" i="2"/>
  <c r="T80" i="2" l="1"/>
  <c r="S80" i="2"/>
  <c r="AF79" i="2"/>
  <c r="AO79" i="2"/>
  <c r="U80" i="2" l="1"/>
  <c r="Z80" i="2" s="1"/>
  <c r="W80" i="2"/>
  <c r="AB80" i="2" s="1"/>
  <c r="L81" i="2" s="1"/>
  <c r="X80" i="2"/>
  <c r="AC80" i="2" s="1"/>
  <c r="M81" i="2" s="1"/>
  <c r="V80" i="2"/>
  <c r="AA80" i="2" s="1"/>
  <c r="K81" i="2" s="1"/>
  <c r="AH80" i="2"/>
  <c r="J81" i="2" l="1"/>
  <c r="AD80" i="2"/>
  <c r="N81" i="2" l="1"/>
  <c r="O81" i="2" s="1"/>
  <c r="R81" i="2" s="1"/>
  <c r="AG80" i="2"/>
  <c r="AP80" i="2"/>
  <c r="AN80" i="2"/>
  <c r="AE80" i="2"/>
  <c r="T81" i="2" l="1"/>
  <c r="S81" i="2"/>
  <c r="AF80" i="2"/>
  <c r="AO80" i="2"/>
  <c r="W81" i="2" l="1"/>
  <c r="AB81" i="2" s="1"/>
  <c r="L82" i="2" s="1"/>
  <c r="U81" i="2"/>
  <c r="Z81" i="2" s="1"/>
  <c r="AH81" i="2"/>
  <c r="X81" i="2"/>
  <c r="AC81" i="2" s="1"/>
  <c r="M82" i="2" s="1"/>
  <c r="V81" i="2"/>
  <c r="AA81" i="2" s="1"/>
  <c r="K82" i="2" s="1"/>
  <c r="J82" i="2" l="1"/>
  <c r="AD81" i="2"/>
  <c r="N82" i="2" l="1"/>
  <c r="O82" i="2" s="1"/>
  <c r="R82" i="2" s="1"/>
  <c r="AG81" i="2"/>
  <c r="AP81" i="2"/>
  <c r="AE81" i="2"/>
  <c r="AN81" i="2"/>
  <c r="T82" i="2" l="1"/>
  <c r="S82" i="2"/>
  <c r="AF81" i="2"/>
  <c r="AO81" i="2"/>
  <c r="W82" i="2" l="1"/>
  <c r="AB82" i="2" s="1"/>
  <c r="L83" i="2" s="1"/>
  <c r="U82" i="2"/>
  <c r="Z82" i="2" s="1"/>
  <c r="X82" i="2"/>
  <c r="AC82" i="2" s="1"/>
  <c r="M83" i="2" s="1"/>
  <c r="V82" i="2"/>
  <c r="AA82" i="2" s="1"/>
  <c r="K83" i="2" s="1"/>
  <c r="AH82" i="2"/>
  <c r="J83" i="2" l="1"/>
  <c r="AD82" i="2"/>
  <c r="AG82" i="2" l="1"/>
  <c r="AP82" i="2"/>
  <c r="AN82" i="2"/>
  <c r="AE82" i="2"/>
  <c r="N83" i="2"/>
  <c r="O83" i="2" s="1"/>
  <c r="R83" i="2" s="1"/>
  <c r="T83" i="2" l="1"/>
  <c r="S83" i="2"/>
  <c r="AF82" i="2"/>
  <c r="AO82" i="2"/>
  <c r="X83" i="2" l="1"/>
  <c r="AC83" i="2" s="1"/>
  <c r="M84" i="2" s="1"/>
  <c r="W83" i="2"/>
  <c r="AB83" i="2" s="1"/>
  <c r="L84" i="2" s="1"/>
  <c r="U83" i="2"/>
  <c r="Z83" i="2" s="1"/>
  <c r="V83" i="2"/>
  <c r="AA83" i="2" s="1"/>
  <c r="K84" i="2" s="1"/>
  <c r="AH83" i="2"/>
  <c r="J84" i="2" l="1"/>
  <c r="AD83" i="2"/>
  <c r="AG83" i="2" l="1"/>
  <c r="AP83" i="2"/>
  <c r="AN83" i="2"/>
  <c r="AE83" i="2"/>
  <c r="N84" i="2"/>
  <c r="O84" i="2" s="1"/>
  <c r="R84" i="2" s="1"/>
  <c r="T84" i="2" l="1"/>
  <c r="S84" i="2"/>
  <c r="AF83" i="2"/>
  <c r="AO83" i="2"/>
  <c r="U84" i="2" l="1"/>
  <c r="Z84" i="2" s="1"/>
  <c r="AH84" i="2"/>
  <c r="X84" i="2"/>
  <c r="AC84" i="2" s="1"/>
  <c r="M85" i="2" s="1"/>
  <c r="W84" i="2"/>
  <c r="AB84" i="2" s="1"/>
  <c r="L85" i="2" s="1"/>
  <c r="V84" i="2"/>
  <c r="AA84" i="2" s="1"/>
  <c r="K85" i="2" s="1"/>
  <c r="J85" i="2" l="1"/>
  <c r="AD84" i="2"/>
  <c r="AP84" i="2" l="1"/>
  <c r="AG84" i="2"/>
  <c r="AN84" i="2"/>
  <c r="AE84" i="2"/>
  <c r="N85" i="2"/>
  <c r="O85" i="2" s="1"/>
  <c r="R85" i="2" s="1"/>
  <c r="T85" i="2" l="1"/>
  <c r="S85" i="2"/>
  <c r="AF84" i="2"/>
  <c r="AO84" i="2"/>
  <c r="W85" i="2" l="1"/>
  <c r="AB85" i="2" s="1"/>
  <c r="L86" i="2" s="1"/>
  <c r="U85" i="2"/>
  <c r="Z85" i="2" s="1"/>
  <c r="AH85" i="2"/>
  <c r="V85" i="2"/>
  <c r="AA85" i="2" s="1"/>
  <c r="K86" i="2" s="1"/>
  <c r="X85" i="2"/>
  <c r="AC85" i="2" s="1"/>
  <c r="M86" i="2" s="1"/>
  <c r="AD85" i="2" l="1"/>
  <c r="J86" i="2"/>
  <c r="N86" i="2" l="1"/>
  <c r="O86" i="2" s="1"/>
  <c r="R86" i="2" s="1"/>
  <c r="AP85" i="2"/>
  <c r="AG85" i="2"/>
  <c r="AE85" i="2"/>
  <c r="AN85" i="2"/>
  <c r="T86" i="2" l="1"/>
  <c r="S86" i="2"/>
  <c r="AF85" i="2"/>
  <c r="AO85" i="2"/>
  <c r="W86" i="2" l="1"/>
  <c r="AB86" i="2" s="1"/>
  <c r="L87" i="2" s="1"/>
  <c r="V86" i="2"/>
  <c r="AA86" i="2" s="1"/>
  <c r="K87" i="2" s="1"/>
  <c r="U86" i="2"/>
  <c r="Z86" i="2" s="1"/>
  <c r="AH86" i="2"/>
  <c r="X86" i="2"/>
  <c r="AC86" i="2" s="1"/>
  <c r="M87" i="2" s="1"/>
  <c r="AD86" i="2" l="1"/>
  <c r="J87" i="2"/>
  <c r="AG86" i="2" l="1"/>
  <c r="AP86" i="2"/>
  <c r="AN86" i="2"/>
  <c r="AE86" i="2"/>
  <c r="N87" i="2"/>
  <c r="O87" i="2" s="1"/>
  <c r="R87" i="2" s="1"/>
  <c r="T87" i="2" l="1"/>
  <c r="S87" i="2"/>
  <c r="AF86" i="2"/>
  <c r="AO86" i="2"/>
  <c r="X87" i="2" l="1"/>
  <c r="AC87" i="2" s="1"/>
  <c r="M88" i="2" s="1"/>
  <c r="W87" i="2"/>
  <c r="AB87" i="2" s="1"/>
  <c r="L88" i="2" s="1"/>
  <c r="V87" i="2"/>
  <c r="AA87" i="2" s="1"/>
  <c r="K88" i="2" s="1"/>
  <c r="U87" i="2"/>
  <c r="Z87" i="2" s="1"/>
  <c r="AH87" i="2"/>
  <c r="J88" i="2" l="1"/>
  <c r="AD87" i="2"/>
  <c r="AG87" i="2" l="1"/>
  <c r="AP87" i="2"/>
  <c r="AE87" i="2"/>
  <c r="AN87" i="2"/>
  <c r="N88" i="2"/>
  <c r="O88" i="2" s="1"/>
  <c r="R88" i="2" s="1"/>
  <c r="T88" i="2" l="1"/>
  <c r="S88" i="2"/>
  <c r="AF87" i="2"/>
  <c r="AO87" i="2"/>
  <c r="U88" i="2" l="1"/>
  <c r="Z88" i="2" s="1"/>
  <c r="AH88" i="2"/>
  <c r="X88" i="2"/>
  <c r="AC88" i="2" s="1"/>
  <c r="M89" i="2" s="1"/>
  <c r="W88" i="2"/>
  <c r="AB88" i="2" s="1"/>
  <c r="L89" i="2" s="1"/>
  <c r="V88" i="2"/>
  <c r="AA88" i="2" s="1"/>
  <c r="K89" i="2" s="1"/>
  <c r="J89" i="2" l="1"/>
  <c r="AD88" i="2"/>
  <c r="N89" i="2" l="1"/>
  <c r="O89" i="2" s="1"/>
  <c r="R89" i="2" s="1"/>
  <c r="AP88" i="2"/>
  <c r="AG88" i="2"/>
  <c r="AN88" i="2"/>
  <c r="AE88" i="2"/>
  <c r="T89" i="2" l="1"/>
  <c r="S89" i="2"/>
  <c r="AF88" i="2"/>
  <c r="AO88" i="2"/>
  <c r="W89" i="2" l="1"/>
  <c r="AB89" i="2" s="1"/>
  <c r="L90" i="2" s="1"/>
  <c r="U89" i="2"/>
  <c r="Z89" i="2" s="1"/>
  <c r="AH89" i="2"/>
  <c r="V89" i="2"/>
  <c r="AA89" i="2" s="1"/>
  <c r="K90" i="2" s="1"/>
  <c r="X89" i="2"/>
  <c r="AC89" i="2" s="1"/>
  <c r="M90" i="2" s="1"/>
  <c r="J90" i="2" l="1"/>
  <c r="AD89" i="2"/>
  <c r="AP89" i="2" l="1"/>
  <c r="AG89" i="2"/>
  <c r="AE89" i="2"/>
  <c r="AN89" i="2"/>
  <c r="N90" i="2"/>
  <c r="O90" i="2" s="1"/>
  <c r="R90" i="2" s="1"/>
  <c r="T90" i="2" l="1"/>
  <c r="S90" i="2"/>
  <c r="AF89" i="2"/>
  <c r="AO89" i="2"/>
  <c r="W90" i="2" l="1"/>
  <c r="AB90" i="2" s="1"/>
  <c r="L91" i="2" s="1"/>
  <c r="V90" i="2"/>
  <c r="AA90" i="2" s="1"/>
  <c r="K91" i="2" s="1"/>
  <c r="U90" i="2"/>
  <c r="Z90" i="2" s="1"/>
  <c r="AH90" i="2"/>
  <c r="X90" i="2"/>
  <c r="AC90" i="2" s="1"/>
  <c r="M91" i="2" s="1"/>
  <c r="AD90" i="2" l="1"/>
  <c r="J91" i="2"/>
  <c r="AG90" i="2" l="1"/>
  <c r="AP90" i="2"/>
  <c r="AE90" i="2"/>
  <c r="AN90" i="2"/>
  <c r="N91" i="2"/>
  <c r="O91" i="2" s="1"/>
  <c r="R91" i="2" s="1"/>
  <c r="T91" i="2" l="1"/>
  <c r="S91" i="2"/>
  <c r="AF90" i="2"/>
  <c r="AO90" i="2"/>
  <c r="X91" i="2" l="1"/>
  <c r="AC91" i="2" s="1"/>
  <c r="M92" i="2" s="1"/>
  <c r="W91" i="2"/>
  <c r="AB91" i="2" s="1"/>
  <c r="L92" i="2" s="1"/>
  <c r="V91" i="2"/>
  <c r="AA91" i="2" s="1"/>
  <c r="K92" i="2" s="1"/>
  <c r="U91" i="2"/>
  <c r="Z91" i="2" s="1"/>
  <c r="AH91" i="2"/>
  <c r="J92" i="2" l="1"/>
  <c r="AD91" i="2"/>
  <c r="AG91" i="2" l="1"/>
  <c r="AP91" i="2"/>
  <c r="AE91" i="2"/>
  <c r="AN91" i="2"/>
  <c r="N92" i="2"/>
  <c r="O92" i="2" s="1"/>
  <c r="R92" i="2" s="1"/>
  <c r="T92" i="2" l="1"/>
  <c r="S92" i="2"/>
  <c r="AF91" i="2"/>
  <c r="AO91" i="2"/>
  <c r="U92" i="2" l="1"/>
  <c r="Z92" i="2" s="1"/>
  <c r="AH92" i="2"/>
  <c r="X92" i="2"/>
  <c r="AC92" i="2" s="1"/>
  <c r="M93" i="2" s="1"/>
  <c r="W92" i="2"/>
  <c r="AB92" i="2" s="1"/>
  <c r="L93" i="2" s="1"/>
  <c r="V92" i="2"/>
  <c r="AA92" i="2" s="1"/>
  <c r="K93" i="2" s="1"/>
  <c r="J93" i="2" l="1"/>
  <c r="AD92" i="2"/>
  <c r="AP92" i="2" l="1"/>
  <c r="AG92" i="2"/>
  <c r="AN92" i="2"/>
  <c r="AE92" i="2"/>
  <c r="N93" i="2"/>
  <c r="O93" i="2" s="1"/>
  <c r="R93" i="2" s="1"/>
  <c r="T93" i="2" l="1"/>
  <c r="S93" i="2"/>
  <c r="AF92" i="2"/>
  <c r="AO92" i="2"/>
  <c r="W93" i="2" l="1"/>
  <c r="AB93" i="2" s="1"/>
  <c r="L94" i="2" s="1"/>
  <c r="U93" i="2"/>
  <c r="Z93" i="2" s="1"/>
  <c r="AH93" i="2"/>
  <c r="V93" i="2"/>
  <c r="AA93" i="2" s="1"/>
  <c r="K94" i="2" s="1"/>
  <c r="X93" i="2"/>
  <c r="AC93" i="2" s="1"/>
  <c r="M94" i="2" s="1"/>
  <c r="J94" i="2" l="1"/>
  <c r="AD93" i="2"/>
  <c r="AP93" i="2" l="1"/>
  <c r="AG93" i="2"/>
  <c r="AN93" i="2"/>
  <c r="AO93" i="2" s="1"/>
  <c r="AE93" i="2"/>
  <c r="AF93" i="2" s="1"/>
  <c r="N94" i="2"/>
  <c r="O94" i="2" s="1"/>
  <c r="R94" i="2" s="1"/>
  <c r="T94" i="2" l="1"/>
  <c r="S94" i="2"/>
  <c r="X94" i="2" l="1"/>
  <c r="AC94" i="2" s="1"/>
  <c r="M95" i="2" s="1"/>
  <c r="W94" i="2"/>
  <c r="AB94" i="2" s="1"/>
  <c r="L95" i="2" s="1"/>
  <c r="V94" i="2"/>
  <c r="AA94" i="2" s="1"/>
  <c r="K95" i="2" s="1"/>
  <c r="U94" i="2"/>
  <c r="Z94" i="2" s="1"/>
  <c r="AH94" i="2"/>
  <c r="J95" i="2" l="1"/>
  <c r="AD94" i="2"/>
  <c r="N95" i="2" l="1"/>
  <c r="O95" i="2" s="1"/>
  <c r="R95" i="2" s="1"/>
  <c r="AG94" i="2"/>
  <c r="AP94" i="2"/>
  <c r="AN94" i="2"/>
  <c r="AE94" i="2"/>
  <c r="T95" i="2" l="1"/>
  <c r="S95" i="2"/>
  <c r="AF94" i="2"/>
  <c r="AO94" i="2"/>
  <c r="AH95" i="2" l="1"/>
  <c r="X95" i="2"/>
  <c r="AC95" i="2" s="1"/>
  <c r="M96" i="2" s="1"/>
  <c r="W95" i="2"/>
  <c r="AB95" i="2" s="1"/>
  <c r="L96" i="2" s="1"/>
  <c r="V95" i="2"/>
  <c r="AA95" i="2" s="1"/>
  <c r="K96" i="2" s="1"/>
  <c r="U95" i="2"/>
  <c r="Z95" i="2" s="1"/>
  <c r="J96" i="2" l="1"/>
  <c r="AD95" i="2"/>
  <c r="AP95" i="2" l="1"/>
  <c r="AG95" i="2"/>
  <c r="AN95" i="2"/>
  <c r="AE95" i="2"/>
  <c r="N96" i="2"/>
  <c r="O96" i="2" s="1"/>
  <c r="R96" i="2" s="1"/>
  <c r="T96" i="2" l="1"/>
  <c r="S96" i="2"/>
  <c r="AO95" i="2"/>
  <c r="AF95" i="2"/>
  <c r="U96" i="2" l="1"/>
  <c r="Z96" i="2" s="1"/>
  <c r="AH96" i="2"/>
  <c r="X96" i="2"/>
  <c r="AC96" i="2" s="1"/>
  <c r="M97" i="2" s="1"/>
  <c r="W96" i="2"/>
  <c r="AB96" i="2" s="1"/>
  <c r="L97" i="2" s="1"/>
  <c r="V96" i="2"/>
  <c r="AA96" i="2" s="1"/>
  <c r="K97" i="2" s="1"/>
  <c r="J97" i="2" l="1"/>
  <c r="AD96" i="2"/>
  <c r="AP96" i="2" l="1"/>
  <c r="AG96" i="2"/>
  <c r="AN96" i="2"/>
  <c r="AE96" i="2"/>
  <c r="N97" i="2"/>
  <c r="O97" i="2" s="1"/>
  <c r="R97" i="2" s="1"/>
  <c r="T97" i="2" l="1"/>
  <c r="S97" i="2"/>
  <c r="AF96" i="2"/>
  <c r="AO96" i="2"/>
  <c r="W97" i="2" l="1"/>
  <c r="AB97" i="2" s="1"/>
  <c r="L98" i="2" s="1"/>
  <c r="V97" i="2"/>
  <c r="AA97" i="2" s="1"/>
  <c r="K98" i="2" s="1"/>
  <c r="U97" i="2"/>
  <c r="Z97" i="2" s="1"/>
  <c r="AH97" i="2"/>
  <c r="X97" i="2"/>
  <c r="AC97" i="2" s="1"/>
  <c r="M98" i="2" s="1"/>
  <c r="AD97" i="2" l="1"/>
  <c r="J98" i="2"/>
  <c r="AP97" i="2" l="1"/>
  <c r="AG97" i="2"/>
  <c r="AN97" i="2"/>
  <c r="AE97" i="2"/>
  <c r="N98" i="2"/>
  <c r="O98" i="2" s="1"/>
  <c r="R98" i="2" s="1"/>
  <c r="T98" i="2" l="1"/>
  <c r="S98" i="2"/>
  <c r="AO97" i="2"/>
  <c r="AF97" i="2"/>
  <c r="X98" i="2" l="1"/>
  <c r="AC98" i="2" s="1"/>
  <c r="M99" i="2" s="1"/>
  <c r="W98" i="2"/>
  <c r="AB98" i="2" s="1"/>
  <c r="L99" i="2" s="1"/>
  <c r="V98" i="2"/>
  <c r="AA98" i="2" s="1"/>
  <c r="K99" i="2" s="1"/>
  <c r="U98" i="2"/>
  <c r="Z98" i="2" s="1"/>
  <c r="AH98" i="2"/>
  <c r="J99" i="2" l="1"/>
  <c r="AD98" i="2"/>
  <c r="AG98" i="2" l="1"/>
  <c r="AP98" i="2"/>
  <c r="AN98" i="2"/>
  <c r="AE98" i="2"/>
  <c r="N99" i="2"/>
  <c r="O99" i="2" s="1"/>
  <c r="R99" i="2" s="1"/>
  <c r="T99" i="2" l="1"/>
  <c r="S99" i="2"/>
  <c r="AF98" i="2"/>
  <c r="AO98" i="2"/>
  <c r="AH99" i="2" l="1"/>
  <c r="X99" i="2"/>
  <c r="AC99" i="2" s="1"/>
  <c r="M100" i="2" s="1"/>
  <c r="W99" i="2"/>
  <c r="AB99" i="2" s="1"/>
  <c r="L100" i="2" s="1"/>
  <c r="V99" i="2"/>
  <c r="AA99" i="2" s="1"/>
  <c r="K100" i="2" s="1"/>
  <c r="U99" i="2"/>
  <c r="Z99" i="2" s="1"/>
  <c r="J100" i="2" l="1"/>
  <c r="AD99" i="2"/>
  <c r="AP99" i="2" l="1"/>
  <c r="AG99" i="2"/>
  <c r="AN99" i="2"/>
  <c r="AE99" i="2"/>
  <c r="N100" i="2"/>
  <c r="O100" i="2" s="1"/>
  <c r="R100" i="2" s="1"/>
  <c r="S100" i="2" l="1"/>
  <c r="T100" i="2" s="1"/>
  <c r="AO99" i="2"/>
  <c r="AF99" i="2"/>
  <c r="U100" i="2" l="1"/>
  <c r="Z100" i="2" s="1"/>
  <c r="AH100" i="2"/>
  <c r="X100" i="2"/>
  <c r="AC100" i="2" s="1"/>
  <c r="M101" i="2" s="1"/>
  <c r="W100" i="2"/>
  <c r="AB100" i="2" s="1"/>
  <c r="L101" i="2" s="1"/>
  <c r="V100" i="2"/>
  <c r="AA100" i="2" s="1"/>
  <c r="K101" i="2" s="1"/>
  <c r="J101" i="2" l="1"/>
  <c r="AD100" i="2"/>
  <c r="AP100" i="2" l="1"/>
  <c r="AG100" i="2"/>
  <c r="AL101" i="2"/>
  <c r="AL102" i="2" s="1"/>
  <c r="AL103" i="2" s="1"/>
  <c r="AL104" i="2" s="1"/>
  <c r="AL105" i="2" s="1"/>
  <c r="AL106" i="2" s="1"/>
  <c r="AL107" i="2" s="1"/>
  <c r="AL108" i="2" s="1"/>
  <c r="AL109" i="2" s="1"/>
  <c r="AL110" i="2" s="1"/>
  <c r="AL111" i="2" s="1"/>
  <c r="AL112" i="2" s="1"/>
  <c r="AL113" i="2" s="1"/>
  <c r="AL114" i="2" s="1"/>
  <c r="AL115" i="2" s="1"/>
  <c r="AL116" i="2" s="1"/>
  <c r="AL117" i="2" s="1"/>
  <c r="AL118" i="2" s="1"/>
  <c r="AL119" i="2" s="1"/>
  <c r="AL120" i="2" s="1"/>
  <c r="AL121" i="2" s="1"/>
  <c r="AM100" i="2"/>
  <c r="D30" i="2" s="1"/>
  <c r="AT45" i="2"/>
  <c r="AN100" i="2"/>
  <c r="AE100" i="2"/>
  <c r="AF100" i="2" s="1"/>
  <c r="N101" i="2"/>
  <c r="O101" i="2" s="1"/>
  <c r="R101" i="2" s="1"/>
  <c r="T101" i="2" l="1"/>
  <c r="S101" i="2"/>
  <c r="AO100" i="2"/>
  <c r="W101" i="2" l="1"/>
  <c r="AB101" i="2" s="1"/>
  <c r="L102" i="2" s="1"/>
  <c r="V101" i="2"/>
  <c r="AA101" i="2" s="1"/>
  <c r="K102" i="2" s="1"/>
  <c r="U101" i="2"/>
  <c r="Z101" i="2" s="1"/>
  <c r="AH101" i="2"/>
  <c r="X101" i="2"/>
  <c r="AC101" i="2" s="1"/>
  <c r="M102" i="2" s="1"/>
  <c r="AD101" i="2" l="1"/>
  <c r="J102" i="2"/>
  <c r="AP101" i="2" l="1"/>
  <c r="AG101" i="2"/>
  <c r="AE101" i="2"/>
  <c r="AN101" i="2"/>
  <c r="N102" i="2"/>
  <c r="O102" i="2" s="1"/>
  <c r="R102" i="2" s="1"/>
  <c r="T102" i="2" l="1"/>
  <c r="S102" i="2"/>
  <c r="AF101" i="2"/>
  <c r="AO101" i="2"/>
  <c r="X102" i="2" l="1"/>
  <c r="AC102" i="2" s="1"/>
  <c r="M103" i="2" s="1"/>
  <c r="W102" i="2"/>
  <c r="AB102" i="2" s="1"/>
  <c r="L103" i="2" s="1"/>
  <c r="V102" i="2"/>
  <c r="AA102" i="2" s="1"/>
  <c r="K103" i="2" s="1"/>
  <c r="U102" i="2"/>
  <c r="Z102" i="2" s="1"/>
  <c r="AH102" i="2"/>
  <c r="J103" i="2" l="1"/>
  <c r="AD102" i="2"/>
  <c r="AG102" i="2" l="1"/>
  <c r="AP102" i="2"/>
  <c r="AE102" i="2"/>
  <c r="AN102" i="2"/>
  <c r="N103" i="2"/>
  <c r="O103" i="2" s="1"/>
  <c r="R103" i="2" s="1"/>
  <c r="T103" i="2" l="1"/>
  <c r="S103" i="2"/>
  <c r="AF102" i="2"/>
  <c r="AO102" i="2"/>
  <c r="AH103" i="2" l="1"/>
  <c r="X103" i="2"/>
  <c r="AC103" i="2" s="1"/>
  <c r="M104" i="2" s="1"/>
  <c r="W103" i="2"/>
  <c r="AB103" i="2" s="1"/>
  <c r="L104" i="2" s="1"/>
  <c r="V103" i="2"/>
  <c r="AA103" i="2" s="1"/>
  <c r="K104" i="2" s="1"/>
  <c r="U103" i="2"/>
  <c r="Z103" i="2" s="1"/>
  <c r="J104" i="2" l="1"/>
  <c r="AD103" i="2"/>
  <c r="N104" i="2" l="1"/>
  <c r="O104" i="2" s="1"/>
  <c r="R104" i="2" s="1"/>
  <c r="AP103" i="2"/>
  <c r="AG103" i="2"/>
  <c r="AN103" i="2"/>
  <c r="AO103" i="2" s="1"/>
  <c r="AE103" i="2"/>
  <c r="AF103" i="2" l="1"/>
  <c r="T104" i="2"/>
  <c r="S104" i="2"/>
  <c r="U104" i="2" l="1"/>
  <c r="Z104" i="2" s="1"/>
  <c r="AH104" i="2"/>
  <c r="X104" i="2"/>
  <c r="AC104" i="2" s="1"/>
  <c r="M105" i="2" s="1"/>
  <c r="W104" i="2"/>
  <c r="AB104" i="2" s="1"/>
  <c r="L105" i="2" s="1"/>
  <c r="V104" i="2"/>
  <c r="AA104" i="2" s="1"/>
  <c r="K105" i="2" s="1"/>
  <c r="J105" i="2" l="1"/>
  <c r="AD104" i="2"/>
  <c r="AP104" i="2" l="1"/>
  <c r="AG104" i="2"/>
  <c r="AE104" i="2"/>
  <c r="AF104" i="2" s="1"/>
  <c r="AN104" i="2"/>
  <c r="N105" i="2"/>
  <c r="O105" i="2" s="1"/>
  <c r="R105" i="2" s="1"/>
  <c r="T105" i="2" l="1"/>
  <c r="S105" i="2"/>
  <c r="AO104" i="2"/>
  <c r="W105" i="2" l="1"/>
  <c r="AB105" i="2" s="1"/>
  <c r="L106" i="2" s="1"/>
  <c r="V105" i="2"/>
  <c r="AA105" i="2" s="1"/>
  <c r="K106" i="2" s="1"/>
  <c r="U105" i="2"/>
  <c r="Z105" i="2" s="1"/>
  <c r="AH105" i="2"/>
  <c r="X105" i="2"/>
  <c r="AC105" i="2" s="1"/>
  <c r="M106" i="2" s="1"/>
  <c r="AD105" i="2" l="1"/>
  <c r="J106" i="2"/>
  <c r="N106" i="2" l="1"/>
  <c r="O106" i="2" s="1"/>
  <c r="R106" i="2" s="1"/>
  <c r="AP105" i="2"/>
  <c r="AG105" i="2"/>
  <c r="AN105" i="2"/>
  <c r="AO105" i="2" s="1"/>
  <c r="AE105" i="2"/>
  <c r="T106" i="2" l="1"/>
  <c r="S106" i="2"/>
  <c r="AF105" i="2"/>
  <c r="X106" i="2" l="1"/>
  <c r="AC106" i="2" s="1"/>
  <c r="M107" i="2" s="1"/>
  <c r="W106" i="2"/>
  <c r="AB106" i="2" s="1"/>
  <c r="L107" i="2" s="1"/>
  <c r="V106" i="2"/>
  <c r="AA106" i="2" s="1"/>
  <c r="K107" i="2" s="1"/>
  <c r="U106" i="2"/>
  <c r="Z106" i="2" s="1"/>
  <c r="AH106" i="2"/>
  <c r="J107" i="2" l="1"/>
  <c r="AD106" i="2"/>
  <c r="AG106" i="2" l="1"/>
  <c r="AP106" i="2"/>
  <c r="AE106" i="2"/>
  <c r="AN106" i="2"/>
  <c r="AO106" i="2" s="1"/>
  <c r="N107" i="2"/>
  <c r="O107" i="2" s="1"/>
  <c r="R107" i="2" s="1"/>
  <c r="T107" i="2" l="1"/>
  <c r="S107" i="2"/>
  <c r="AF106" i="2"/>
  <c r="AH107" i="2" l="1"/>
  <c r="X107" i="2"/>
  <c r="AC107" i="2" s="1"/>
  <c r="M108" i="2" s="1"/>
  <c r="W107" i="2"/>
  <c r="AB107" i="2" s="1"/>
  <c r="L108" i="2" s="1"/>
  <c r="V107" i="2"/>
  <c r="AA107" i="2" s="1"/>
  <c r="K108" i="2" s="1"/>
  <c r="U107" i="2"/>
  <c r="Z107" i="2" s="1"/>
  <c r="J108" i="2" l="1"/>
  <c r="AD107" i="2"/>
  <c r="AP107" i="2" l="1"/>
  <c r="AG107" i="2"/>
  <c r="AE107" i="2"/>
  <c r="AF107" i="2" s="1"/>
  <c r="AN107" i="2"/>
  <c r="N108" i="2"/>
  <c r="O108" i="2" s="1"/>
  <c r="R108" i="2" s="1"/>
  <c r="T108" i="2" l="1"/>
  <c r="S108" i="2"/>
  <c r="AO107" i="2"/>
  <c r="U108" i="2" l="1"/>
  <c r="Z108" i="2" s="1"/>
  <c r="AH108" i="2"/>
  <c r="X108" i="2"/>
  <c r="AC108" i="2" s="1"/>
  <c r="M109" i="2" s="1"/>
  <c r="W108" i="2"/>
  <c r="AB108" i="2" s="1"/>
  <c r="L109" i="2" s="1"/>
  <c r="V108" i="2"/>
  <c r="AA108" i="2" s="1"/>
  <c r="K109" i="2" s="1"/>
  <c r="J109" i="2" l="1"/>
  <c r="AD108" i="2"/>
  <c r="N109" i="2" l="1"/>
  <c r="O109" i="2" s="1"/>
  <c r="R109" i="2" s="1"/>
  <c r="AP108" i="2"/>
  <c r="AG108" i="2"/>
  <c r="AN108" i="2"/>
  <c r="AO108" i="2" s="1"/>
  <c r="AE108" i="2"/>
  <c r="T109" i="2" l="1"/>
  <c r="S109" i="2"/>
  <c r="AF108" i="2"/>
  <c r="W109" i="2" l="1"/>
  <c r="AB109" i="2" s="1"/>
  <c r="L110" i="2" s="1"/>
  <c r="V109" i="2"/>
  <c r="AA109" i="2" s="1"/>
  <c r="K110" i="2" s="1"/>
  <c r="U109" i="2"/>
  <c r="Z109" i="2" s="1"/>
  <c r="AH109" i="2"/>
  <c r="X109" i="2"/>
  <c r="AC109" i="2" s="1"/>
  <c r="M110" i="2" s="1"/>
  <c r="AD109" i="2" l="1"/>
  <c r="J110" i="2"/>
  <c r="AP109" i="2" l="1"/>
  <c r="AG109" i="2"/>
  <c r="AE109" i="2"/>
  <c r="AN109" i="2"/>
  <c r="N110" i="2"/>
  <c r="O110" i="2" s="1"/>
  <c r="R110" i="2" s="1"/>
  <c r="T110" i="2" l="1"/>
  <c r="S110" i="2"/>
  <c r="AF109" i="2"/>
  <c r="AO109" i="2"/>
  <c r="X110" i="2" l="1"/>
  <c r="AC110" i="2" s="1"/>
  <c r="M111" i="2" s="1"/>
  <c r="W110" i="2"/>
  <c r="AB110" i="2" s="1"/>
  <c r="L111" i="2" s="1"/>
  <c r="V110" i="2"/>
  <c r="AA110" i="2" s="1"/>
  <c r="K111" i="2" s="1"/>
  <c r="U110" i="2"/>
  <c r="Z110" i="2" s="1"/>
  <c r="AH110" i="2"/>
  <c r="J111" i="2" l="1"/>
  <c r="AD110" i="2"/>
  <c r="AG110" i="2" l="1"/>
  <c r="AP110" i="2"/>
  <c r="AE110" i="2"/>
  <c r="AN110" i="2"/>
  <c r="N111" i="2"/>
  <c r="O111" i="2" s="1"/>
  <c r="R111" i="2" s="1"/>
  <c r="T111" i="2" l="1"/>
  <c r="S111" i="2"/>
  <c r="AF110" i="2"/>
  <c r="AO110" i="2"/>
  <c r="AH111" i="2" l="1"/>
  <c r="X111" i="2"/>
  <c r="AC111" i="2" s="1"/>
  <c r="M112" i="2" s="1"/>
  <c r="W111" i="2"/>
  <c r="AB111" i="2" s="1"/>
  <c r="L112" i="2" s="1"/>
  <c r="V111" i="2"/>
  <c r="AA111" i="2" s="1"/>
  <c r="K112" i="2" s="1"/>
  <c r="U111" i="2"/>
  <c r="Z111" i="2" s="1"/>
  <c r="J112" i="2" l="1"/>
  <c r="AD111" i="2"/>
  <c r="AP111" i="2" l="1"/>
  <c r="AG111" i="2"/>
  <c r="AE111" i="2"/>
  <c r="AF111" i="2" s="1"/>
  <c r="AN111" i="2"/>
  <c r="AO111" i="2" s="1"/>
  <c r="N112" i="2"/>
  <c r="O112" i="2" s="1"/>
  <c r="R112" i="2" s="1"/>
  <c r="T112" i="2" l="1"/>
  <c r="S112" i="2"/>
  <c r="U112" i="2" l="1"/>
  <c r="Z112" i="2" s="1"/>
  <c r="AH112" i="2"/>
  <c r="X112" i="2"/>
  <c r="AC112" i="2" s="1"/>
  <c r="M113" i="2" s="1"/>
  <c r="W112" i="2"/>
  <c r="AB112" i="2" s="1"/>
  <c r="L113" i="2" s="1"/>
  <c r="V112" i="2"/>
  <c r="AA112" i="2" s="1"/>
  <c r="K113" i="2" s="1"/>
  <c r="J113" i="2" l="1"/>
  <c r="AD112" i="2"/>
  <c r="N113" i="2" l="1"/>
  <c r="O113" i="2" s="1"/>
  <c r="R113" i="2" s="1"/>
  <c r="AP112" i="2"/>
  <c r="AG112" i="2"/>
  <c r="AE112" i="2"/>
  <c r="AN112" i="2"/>
  <c r="T113" i="2" l="1"/>
  <c r="S113" i="2"/>
  <c r="AF112" i="2"/>
  <c r="AO112" i="2"/>
  <c r="W113" i="2" l="1"/>
  <c r="AB113" i="2" s="1"/>
  <c r="L114" i="2" s="1"/>
  <c r="V113" i="2"/>
  <c r="AA113" i="2" s="1"/>
  <c r="K114" i="2" s="1"/>
  <c r="U113" i="2"/>
  <c r="Z113" i="2" s="1"/>
  <c r="AH113" i="2"/>
  <c r="X113" i="2"/>
  <c r="AC113" i="2" s="1"/>
  <c r="M114" i="2" s="1"/>
  <c r="AD113" i="2" l="1"/>
  <c r="J114" i="2"/>
  <c r="N114" i="2" l="1"/>
  <c r="O114" i="2" s="1"/>
  <c r="R114" i="2" s="1"/>
  <c r="AP113" i="2"/>
  <c r="AG113" i="2"/>
  <c r="AE113" i="2"/>
  <c r="AN113" i="2"/>
  <c r="T114" i="2" l="1"/>
  <c r="S114" i="2"/>
  <c r="AF113" i="2"/>
  <c r="AO113" i="2"/>
  <c r="X114" i="2" l="1"/>
  <c r="AC114" i="2" s="1"/>
  <c r="M115" i="2" s="1"/>
  <c r="W114" i="2"/>
  <c r="AB114" i="2" s="1"/>
  <c r="L115" i="2" s="1"/>
  <c r="V114" i="2"/>
  <c r="AA114" i="2" s="1"/>
  <c r="K115" i="2" s="1"/>
  <c r="U114" i="2"/>
  <c r="Z114" i="2" s="1"/>
  <c r="AH114" i="2"/>
  <c r="J115" i="2" l="1"/>
  <c r="AD114" i="2"/>
  <c r="AG114" i="2" l="1"/>
  <c r="AP114" i="2"/>
  <c r="AE114" i="2"/>
  <c r="AN114" i="2"/>
  <c r="N115" i="2"/>
  <c r="O115" i="2" s="1"/>
  <c r="R115" i="2" s="1"/>
  <c r="T115" i="2" l="1"/>
  <c r="S115" i="2"/>
  <c r="AF114" i="2"/>
  <c r="AO114" i="2"/>
  <c r="AH115" i="2" l="1"/>
  <c r="X115" i="2"/>
  <c r="AC115" i="2" s="1"/>
  <c r="M116" i="2" s="1"/>
  <c r="W115" i="2"/>
  <c r="AB115" i="2" s="1"/>
  <c r="L116" i="2" s="1"/>
  <c r="V115" i="2"/>
  <c r="AA115" i="2" s="1"/>
  <c r="K116" i="2" s="1"/>
  <c r="U115" i="2"/>
  <c r="Z115" i="2" s="1"/>
  <c r="J116" i="2" l="1"/>
  <c r="AD115" i="2"/>
  <c r="AP115" i="2" l="1"/>
  <c r="AG115" i="2"/>
  <c r="AE115" i="2"/>
  <c r="AN115" i="2"/>
  <c r="AO115" i="2" s="1"/>
  <c r="N116" i="2"/>
  <c r="O116" i="2" s="1"/>
  <c r="R116" i="2" s="1"/>
  <c r="T116" i="2" l="1"/>
  <c r="S116" i="2"/>
  <c r="AF115" i="2"/>
  <c r="U116" i="2" l="1"/>
  <c r="Z116" i="2" s="1"/>
  <c r="AH116" i="2"/>
  <c r="X116" i="2"/>
  <c r="AC116" i="2" s="1"/>
  <c r="M117" i="2" s="1"/>
  <c r="W116" i="2"/>
  <c r="AB116" i="2" s="1"/>
  <c r="L117" i="2" s="1"/>
  <c r="V116" i="2"/>
  <c r="AA116" i="2" s="1"/>
  <c r="K117" i="2" s="1"/>
  <c r="J117" i="2" l="1"/>
  <c r="AD116" i="2"/>
  <c r="AP116" i="2" l="1"/>
  <c r="AG116" i="2"/>
  <c r="AE116" i="2"/>
  <c r="AN116" i="2"/>
  <c r="N117" i="2"/>
  <c r="O117" i="2" s="1"/>
  <c r="R117" i="2" s="1"/>
  <c r="T117" i="2" l="1"/>
  <c r="S117" i="2"/>
  <c r="AF116" i="2"/>
  <c r="AO116" i="2"/>
  <c r="W117" i="2" l="1"/>
  <c r="AB117" i="2" s="1"/>
  <c r="L118" i="2" s="1"/>
  <c r="V117" i="2"/>
  <c r="AA117" i="2" s="1"/>
  <c r="K118" i="2" s="1"/>
  <c r="U117" i="2"/>
  <c r="Z117" i="2" s="1"/>
  <c r="AH117" i="2"/>
  <c r="X117" i="2"/>
  <c r="AC117" i="2" s="1"/>
  <c r="M118" i="2" s="1"/>
  <c r="AD117" i="2" l="1"/>
  <c r="J118" i="2"/>
  <c r="N118" i="2" l="1"/>
  <c r="O118" i="2" s="1"/>
  <c r="R118" i="2" s="1"/>
  <c r="AP117" i="2"/>
  <c r="AG117" i="2"/>
  <c r="AE117" i="2"/>
  <c r="AF117" i="2" s="1"/>
  <c r="AN117" i="2"/>
  <c r="T118" i="2" l="1"/>
  <c r="S118" i="2"/>
  <c r="AO117" i="2"/>
  <c r="X118" i="2" l="1"/>
  <c r="AC118" i="2" s="1"/>
  <c r="M119" i="2" s="1"/>
  <c r="W118" i="2"/>
  <c r="AB118" i="2" s="1"/>
  <c r="L119" i="2" s="1"/>
  <c r="V118" i="2"/>
  <c r="AA118" i="2" s="1"/>
  <c r="K119" i="2" s="1"/>
  <c r="U118" i="2"/>
  <c r="Z118" i="2" s="1"/>
  <c r="AH118" i="2"/>
  <c r="J119" i="2" l="1"/>
  <c r="AD118" i="2"/>
  <c r="N119" i="2" l="1"/>
  <c r="O119" i="2" s="1"/>
  <c r="R119" i="2" s="1"/>
  <c r="AG118" i="2"/>
  <c r="AP118" i="2"/>
  <c r="AN118" i="2"/>
  <c r="AE118" i="2"/>
  <c r="T119" i="2" l="1"/>
  <c r="S119" i="2"/>
  <c r="AF118" i="2"/>
  <c r="AO118" i="2"/>
  <c r="AH119" i="2" l="1"/>
  <c r="X119" i="2"/>
  <c r="AC119" i="2" s="1"/>
  <c r="M120" i="2" s="1"/>
  <c r="W119" i="2"/>
  <c r="AB119" i="2" s="1"/>
  <c r="L120" i="2" s="1"/>
  <c r="V119" i="2"/>
  <c r="AA119" i="2" s="1"/>
  <c r="K120" i="2" s="1"/>
  <c r="U119" i="2"/>
  <c r="Z119" i="2" s="1"/>
  <c r="J120" i="2" l="1"/>
  <c r="AD119" i="2"/>
  <c r="AP119" i="2" l="1"/>
  <c r="AG119" i="2"/>
  <c r="AN119" i="2"/>
  <c r="AE119" i="2"/>
  <c r="N120" i="2"/>
  <c r="O120" i="2" s="1"/>
  <c r="R120" i="2" s="1"/>
  <c r="T120" i="2" l="1"/>
  <c r="S120" i="2"/>
  <c r="AF119" i="2"/>
  <c r="AO119" i="2"/>
  <c r="U120" i="2" l="1"/>
  <c r="Z120" i="2" s="1"/>
  <c r="AH120" i="2"/>
  <c r="X120" i="2"/>
  <c r="AC120" i="2" s="1"/>
  <c r="M121" i="2" s="1"/>
  <c r="W120" i="2"/>
  <c r="AB120" i="2" s="1"/>
  <c r="L121" i="2" s="1"/>
  <c r="V120" i="2"/>
  <c r="AA120" i="2" s="1"/>
  <c r="K121" i="2" s="1"/>
  <c r="J121" i="2" l="1"/>
  <c r="AD120" i="2"/>
  <c r="AP120" i="2" l="1"/>
  <c r="AG120" i="2"/>
  <c r="AE120" i="2"/>
  <c r="AF120" i="2" s="1"/>
  <c r="AN120" i="2"/>
  <c r="AO120" i="2" s="1"/>
  <c r="N121" i="2"/>
  <c r="O121" i="2" s="1"/>
  <c r="R121" i="2" s="1"/>
  <c r="T121" i="2" l="1"/>
  <c r="S121" i="2"/>
  <c r="W121" i="2" l="1"/>
  <c r="AB121" i="2" s="1"/>
  <c r="L122" i="2" s="1"/>
  <c r="V121" i="2"/>
  <c r="AA121" i="2" s="1"/>
  <c r="K122" i="2" s="1"/>
  <c r="U121" i="2"/>
  <c r="Z121" i="2" s="1"/>
  <c r="AH121" i="2"/>
  <c r="X121" i="2"/>
  <c r="AC121" i="2" s="1"/>
  <c r="M122" i="2" s="1"/>
  <c r="AD121" i="2" l="1"/>
  <c r="J122" i="2"/>
  <c r="AP121" i="2" l="1"/>
  <c r="AG121" i="2"/>
  <c r="AM121" i="2"/>
  <c r="E30" i="2" s="1"/>
  <c r="AL122" i="2"/>
  <c r="AL123" i="2" s="1"/>
  <c r="AL124" i="2" s="1"/>
  <c r="AL125" i="2" s="1"/>
  <c r="AL126" i="2" s="1"/>
  <c r="AL127" i="2" s="1"/>
  <c r="AL128" i="2" s="1"/>
  <c r="AL129" i="2" s="1"/>
  <c r="AL130" i="2" s="1"/>
  <c r="AL131" i="2" s="1"/>
  <c r="AL132" i="2" s="1"/>
  <c r="AL133" i="2" s="1"/>
  <c r="AL134" i="2" s="1"/>
  <c r="AL135" i="2" s="1"/>
  <c r="AL136" i="2" s="1"/>
  <c r="AL137" i="2" s="1"/>
  <c r="AL138" i="2" s="1"/>
  <c r="AL139" i="2" s="1"/>
  <c r="AT46" i="2"/>
  <c r="AE121" i="2"/>
  <c r="AF121" i="2" s="1"/>
  <c r="AN121" i="2"/>
  <c r="AO121" i="2" s="1"/>
  <c r="N122" i="2"/>
  <c r="O122" i="2" s="1"/>
  <c r="R122" i="2" s="1"/>
  <c r="T122" i="2" l="1"/>
  <c r="S122" i="2"/>
  <c r="X122" i="2" l="1"/>
  <c r="AC122" i="2" s="1"/>
  <c r="M123" i="2" s="1"/>
  <c r="W122" i="2"/>
  <c r="AB122" i="2" s="1"/>
  <c r="L123" i="2" s="1"/>
  <c r="V122" i="2"/>
  <c r="AA122" i="2" s="1"/>
  <c r="K123" i="2" s="1"/>
  <c r="U122" i="2"/>
  <c r="Z122" i="2" s="1"/>
  <c r="AH122" i="2"/>
  <c r="J123" i="2" l="1"/>
  <c r="AD122" i="2"/>
  <c r="AG122" i="2" l="1"/>
  <c r="AP122" i="2"/>
  <c r="AN122" i="2"/>
  <c r="AE122" i="2"/>
  <c r="N123" i="2"/>
  <c r="O123" i="2" s="1"/>
  <c r="R123" i="2" s="1"/>
  <c r="T123" i="2" l="1"/>
  <c r="S123" i="2"/>
  <c r="AF122" i="2"/>
  <c r="AO122" i="2"/>
  <c r="AH123" i="2" l="1"/>
  <c r="X123" i="2"/>
  <c r="AC123" i="2" s="1"/>
  <c r="M124" i="2" s="1"/>
  <c r="W123" i="2"/>
  <c r="AB123" i="2" s="1"/>
  <c r="L124" i="2" s="1"/>
  <c r="V123" i="2"/>
  <c r="AA123" i="2" s="1"/>
  <c r="K124" i="2" s="1"/>
  <c r="U123" i="2"/>
  <c r="Z123" i="2" s="1"/>
  <c r="AD123" i="2" l="1"/>
  <c r="J124" i="2"/>
  <c r="N124" i="2" l="1"/>
  <c r="O124" i="2" s="1"/>
  <c r="R124" i="2" s="1"/>
  <c r="AP123" i="2"/>
  <c r="AG123" i="2"/>
  <c r="AE123" i="2"/>
  <c r="AN123" i="2"/>
  <c r="AO123" i="2" s="1"/>
  <c r="T124" i="2" l="1"/>
  <c r="S124" i="2"/>
  <c r="AF123" i="2"/>
  <c r="X124" i="2" l="1"/>
  <c r="AC124" i="2" s="1"/>
  <c r="M125" i="2" s="1"/>
  <c r="W124" i="2"/>
  <c r="AB124" i="2" s="1"/>
  <c r="L125" i="2" s="1"/>
  <c r="V124" i="2"/>
  <c r="AA124" i="2" s="1"/>
  <c r="K125" i="2" s="1"/>
  <c r="U124" i="2"/>
  <c r="Z124" i="2" s="1"/>
  <c r="AH124" i="2"/>
  <c r="AD124" i="2" l="1"/>
  <c r="J125" i="2"/>
  <c r="N125" i="2" l="1"/>
  <c r="O125" i="2" s="1"/>
  <c r="R125" i="2" s="1"/>
  <c r="AP124" i="2"/>
  <c r="AG124" i="2"/>
  <c r="AE124" i="2"/>
  <c r="AN124" i="2"/>
  <c r="T125" i="2" l="1"/>
  <c r="S125" i="2"/>
  <c r="AO124" i="2"/>
  <c r="AF124" i="2"/>
  <c r="U125" i="2" l="1"/>
  <c r="Z125" i="2" s="1"/>
  <c r="AH125" i="2"/>
  <c r="X125" i="2"/>
  <c r="AC125" i="2" s="1"/>
  <c r="M126" i="2" s="1"/>
  <c r="W125" i="2"/>
  <c r="AB125" i="2" s="1"/>
  <c r="L126" i="2" s="1"/>
  <c r="V125" i="2"/>
  <c r="AA125" i="2" s="1"/>
  <c r="K126" i="2" s="1"/>
  <c r="J126" i="2" l="1"/>
  <c r="AD125" i="2"/>
  <c r="AP125" i="2" l="1"/>
  <c r="AG125" i="2"/>
  <c r="AN125" i="2"/>
  <c r="AE125" i="2"/>
  <c r="AF125" i="2" s="1"/>
  <c r="N126" i="2"/>
  <c r="O126" i="2" s="1"/>
  <c r="R126" i="2" s="1"/>
  <c r="T126" i="2" l="1"/>
  <c r="S126" i="2"/>
  <c r="AO125" i="2"/>
  <c r="AH126" i="2" l="1"/>
  <c r="X126" i="2"/>
  <c r="AC126" i="2" s="1"/>
  <c r="M127" i="2" s="1"/>
  <c r="W126" i="2"/>
  <c r="AB126" i="2" s="1"/>
  <c r="L127" i="2" s="1"/>
  <c r="V126" i="2"/>
  <c r="AA126" i="2" s="1"/>
  <c r="K127" i="2" s="1"/>
  <c r="U126" i="2"/>
  <c r="Z126" i="2" s="1"/>
  <c r="AD126" i="2" l="1"/>
  <c r="J127" i="2"/>
  <c r="N127" i="2" l="1"/>
  <c r="O127" i="2" s="1"/>
  <c r="R127" i="2" s="1"/>
  <c r="AP126" i="2"/>
  <c r="AG126" i="2"/>
  <c r="AN126" i="2"/>
  <c r="AE126" i="2"/>
  <c r="T127" i="2" l="1"/>
  <c r="S127" i="2"/>
  <c r="AF126" i="2"/>
  <c r="AO126" i="2"/>
  <c r="W127" i="2" l="1"/>
  <c r="AB127" i="2" s="1"/>
  <c r="L128" i="2" s="1"/>
  <c r="V127" i="2"/>
  <c r="AA127" i="2" s="1"/>
  <c r="K128" i="2" s="1"/>
  <c r="U127" i="2"/>
  <c r="Z127" i="2" s="1"/>
  <c r="AH127" i="2"/>
  <c r="X127" i="2"/>
  <c r="AC127" i="2" s="1"/>
  <c r="M128" i="2" s="1"/>
  <c r="AD127" i="2" l="1"/>
  <c r="J128" i="2"/>
  <c r="N128" i="2" l="1"/>
  <c r="O128" i="2" s="1"/>
  <c r="R128" i="2" s="1"/>
  <c r="AP127" i="2"/>
  <c r="AG127" i="2"/>
  <c r="AN127" i="2"/>
  <c r="AO127" i="2" s="1"/>
  <c r="AE127" i="2"/>
  <c r="T128" i="2" l="1"/>
  <c r="S128" i="2"/>
  <c r="AF127" i="2"/>
  <c r="AH128" i="2" l="1"/>
  <c r="X128" i="2"/>
  <c r="AC128" i="2" s="1"/>
  <c r="M129" i="2" s="1"/>
  <c r="W128" i="2"/>
  <c r="AB128" i="2" s="1"/>
  <c r="L129" i="2" s="1"/>
  <c r="V128" i="2"/>
  <c r="AA128" i="2" s="1"/>
  <c r="K129" i="2" s="1"/>
  <c r="U128" i="2"/>
  <c r="Z128" i="2" s="1"/>
  <c r="AD128" i="2" l="1"/>
  <c r="J129" i="2"/>
  <c r="N129" i="2" l="1"/>
  <c r="O129" i="2" s="1"/>
  <c r="R129" i="2" s="1"/>
  <c r="AP128" i="2"/>
  <c r="AG128" i="2"/>
  <c r="AE128" i="2"/>
  <c r="AN128" i="2"/>
  <c r="AO128" i="2" s="1"/>
  <c r="T129" i="2" l="1"/>
  <c r="S129" i="2"/>
  <c r="AF128" i="2"/>
  <c r="X129" i="2" l="1"/>
  <c r="AC129" i="2" s="1"/>
  <c r="M130" i="2" s="1"/>
  <c r="W129" i="2"/>
  <c r="AB129" i="2" s="1"/>
  <c r="L130" i="2" s="1"/>
  <c r="V129" i="2"/>
  <c r="AA129" i="2" s="1"/>
  <c r="K130" i="2" s="1"/>
  <c r="U129" i="2"/>
  <c r="Z129" i="2" s="1"/>
  <c r="AH129" i="2"/>
  <c r="AD129" i="2" l="1"/>
  <c r="J130" i="2"/>
  <c r="N130" i="2" l="1"/>
  <c r="O130" i="2" s="1"/>
  <c r="R130" i="2" s="1"/>
  <c r="AG129" i="2"/>
  <c r="AP129" i="2"/>
  <c r="AN129" i="2"/>
  <c r="AO129" i="2" s="1"/>
  <c r="AE129" i="2"/>
  <c r="AF129" i="2" l="1"/>
  <c r="T130" i="2"/>
  <c r="S130" i="2"/>
  <c r="V130" i="2" l="1"/>
  <c r="AA130" i="2" s="1"/>
  <c r="K131" i="2" s="1"/>
  <c r="U130" i="2"/>
  <c r="Z130" i="2" s="1"/>
  <c r="AH130" i="2"/>
  <c r="X130" i="2"/>
  <c r="AC130" i="2" s="1"/>
  <c r="M131" i="2" s="1"/>
  <c r="W130" i="2"/>
  <c r="AB130" i="2" s="1"/>
  <c r="L131" i="2" s="1"/>
  <c r="AD130" i="2" l="1"/>
  <c r="J131" i="2"/>
  <c r="N131" i="2" l="1"/>
  <c r="O131" i="2" s="1"/>
  <c r="R131" i="2" s="1"/>
  <c r="AP130" i="2"/>
  <c r="AG130" i="2"/>
  <c r="AE130" i="2"/>
  <c r="AN130" i="2"/>
  <c r="T131" i="2" l="1"/>
  <c r="S131" i="2"/>
  <c r="AF130" i="2"/>
  <c r="AO130" i="2"/>
  <c r="AH131" i="2" l="1"/>
  <c r="X131" i="2"/>
  <c r="AC131" i="2" s="1"/>
  <c r="M132" i="2" s="1"/>
  <c r="W131" i="2"/>
  <c r="AB131" i="2" s="1"/>
  <c r="L132" i="2" s="1"/>
  <c r="V131" i="2"/>
  <c r="AA131" i="2" s="1"/>
  <c r="K132" i="2" s="1"/>
  <c r="U131" i="2"/>
  <c r="Z131" i="2" s="1"/>
  <c r="AD131" i="2" l="1"/>
  <c r="J132" i="2"/>
  <c r="N132" i="2" l="1"/>
  <c r="O132" i="2" s="1"/>
  <c r="R132" i="2" s="1"/>
  <c r="AP131" i="2"/>
  <c r="AG131" i="2"/>
  <c r="AE131" i="2"/>
  <c r="AN131" i="2"/>
  <c r="AO131" i="2" s="1"/>
  <c r="T132" i="2" l="1"/>
  <c r="S132" i="2"/>
  <c r="AF131" i="2"/>
  <c r="X132" i="2" l="1"/>
  <c r="AC132" i="2" s="1"/>
  <c r="M133" i="2" s="1"/>
  <c r="W132" i="2"/>
  <c r="AB132" i="2" s="1"/>
  <c r="L133" i="2" s="1"/>
  <c r="V132" i="2"/>
  <c r="AA132" i="2" s="1"/>
  <c r="K133" i="2" s="1"/>
  <c r="U132" i="2"/>
  <c r="Z132" i="2" s="1"/>
  <c r="AH132" i="2"/>
  <c r="AD132" i="2" l="1"/>
  <c r="J133" i="2"/>
  <c r="N133" i="2" l="1"/>
  <c r="O133" i="2" s="1"/>
  <c r="R133" i="2" s="1"/>
  <c r="AP132" i="2"/>
  <c r="AG132" i="2"/>
  <c r="AN132" i="2"/>
  <c r="AE132" i="2"/>
  <c r="T133" i="2" l="1"/>
  <c r="S133" i="2"/>
  <c r="AO132" i="2"/>
  <c r="AF132" i="2"/>
  <c r="U133" i="2" l="1"/>
  <c r="Z133" i="2" s="1"/>
  <c r="AH133" i="2"/>
  <c r="X133" i="2"/>
  <c r="AC133" i="2" s="1"/>
  <c r="M134" i="2" s="1"/>
  <c r="W133" i="2"/>
  <c r="AB133" i="2" s="1"/>
  <c r="L134" i="2" s="1"/>
  <c r="V133" i="2"/>
  <c r="AA133" i="2" s="1"/>
  <c r="K134" i="2" s="1"/>
  <c r="J134" i="2" l="1"/>
  <c r="AD133" i="2"/>
  <c r="AP133" i="2" l="1"/>
  <c r="AG133" i="2"/>
  <c r="AE133" i="2"/>
  <c r="AN133" i="2"/>
  <c r="N134" i="2"/>
  <c r="O134" i="2" s="1"/>
  <c r="R134" i="2" s="1"/>
  <c r="T134" i="2" l="1"/>
  <c r="S134" i="2"/>
  <c r="AF133" i="2"/>
  <c r="AO133" i="2"/>
  <c r="AH134" i="2" l="1"/>
  <c r="X134" i="2"/>
  <c r="AC134" i="2" s="1"/>
  <c r="M135" i="2" s="1"/>
  <c r="W134" i="2"/>
  <c r="AB134" i="2" s="1"/>
  <c r="L135" i="2" s="1"/>
  <c r="V134" i="2"/>
  <c r="AA134" i="2" s="1"/>
  <c r="K135" i="2" s="1"/>
  <c r="U134" i="2"/>
  <c r="Z134" i="2" s="1"/>
  <c r="AD134" i="2" l="1"/>
  <c r="J135" i="2"/>
  <c r="N135" i="2" l="1"/>
  <c r="O135" i="2" s="1"/>
  <c r="R135" i="2" s="1"/>
  <c r="AP134" i="2"/>
  <c r="AG134" i="2"/>
  <c r="AE134" i="2"/>
  <c r="AF134" i="2" s="1"/>
  <c r="AN134" i="2"/>
  <c r="T135" i="2" l="1"/>
  <c r="S135" i="2"/>
  <c r="AO134" i="2"/>
  <c r="W135" i="2" l="1"/>
  <c r="AB135" i="2" s="1"/>
  <c r="L136" i="2" s="1"/>
  <c r="V135" i="2"/>
  <c r="AA135" i="2" s="1"/>
  <c r="K136" i="2" s="1"/>
  <c r="U135" i="2"/>
  <c r="Z135" i="2" s="1"/>
  <c r="AH135" i="2"/>
  <c r="X135" i="2"/>
  <c r="AC135" i="2" s="1"/>
  <c r="M136" i="2" s="1"/>
  <c r="AD135" i="2" l="1"/>
  <c r="J136" i="2"/>
  <c r="AP135" i="2" l="1"/>
  <c r="AG135" i="2"/>
  <c r="AE135" i="2"/>
  <c r="AF135" i="2" s="1"/>
  <c r="AN135" i="2"/>
  <c r="N136" i="2"/>
  <c r="O136" i="2" s="1"/>
  <c r="R136" i="2" s="1"/>
  <c r="T136" i="2" l="1"/>
  <c r="S136" i="2"/>
  <c r="AO135" i="2"/>
  <c r="AH136" i="2" l="1"/>
  <c r="X136" i="2"/>
  <c r="AC136" i="2" s="1"/>
  <c r="M137" i="2" s="1"/>
  <c r="W136" i="2"/>
  <c r="AB136" i="2" s="1"/>
  <c r="L137" i="2" s="1"/>
  <c r="V136" i="2"/>
  <c r="AA136" i="2" s="1"/>
  <c r="K137" i="2" s="1"/>
  <c r="U136" i="2"/>
  <c r="Z136" i="2" s="1"/>
  <c r="AD136" i="2" l="1"/>
  <c r="J137" i="2"/>
  <c r="N137" i="2" l="1"/>
  <c r="O137" i="2" s="1"/>
  <c r="R137" i="2" s="1"/>
  <c r="AP136" i="2"/>
  <c r="AG136" i="2"/>
  <c r="AE136" i="2"/>
  <c r="AN136" i="2"/>
  <c r="AF136" i="2" l="1"/>
  <c r="AO136" i="2"/>
  <c r="T137" i="2"/>
  <c r="S137" i="2"/>
  <c r="X137" i="2" l="1"/>
  <c r="AC137" i="2" s="1"/>
  <c r="M138" i="2" s="1"/>
  <c r="W137" i="2"/>
  <c r="AB137" i="2" s="1"/>
  <c r="L138" i="2" s="1"/>
  <c r="V137" i="2"/>
  <c r="AA137" i="2" s="1"/>
  <c r="K138" i="2" s="1"/>
  <c r="U137" i="2"/>
  <c r="Z137" i="2" s="1"/>
  <c r="AH137" i="2"/>
  <c r="AD137" i="2" l="1"/>
  <c r="J138" i="2"/>
  <c r="N138" i="2" l="1"/>
  <c r="O138" i="2" s="1"/>
  <c r="R138" i="2" s="1"/>
  <c r="AG137" i="2"/>
  <c r="AP137" i="2"/>
  <c r="AN137" i="2"/>
  <c r="AO137" i="2" s="1"/>
  <c r="AE137" i="2"/>
  <c r="AF137" i="2" l="1"/>
  <c r="T138" i="2"/>
  <c r="S138" i="2"/>
  <c r="V138" i="2" l="1"/>
  <c r="AA138" i="2" s="1"/>
  <c r="K139" i="2" s="1"/>
  <c r="U138" i="2"/>
  <c r="Z138" i="2" s="1"/>
  <c r="AH138" i="2"/>
  <c r="X138" i="2"/>
  <c r="AC138" i="2" s="1"/>
  <c r="M139" i="2" s="1"/>
  <c r="W138" i="2"/>
  <c r="AB138" i="2" s="1"/>
  <c r="L139" i="2" s="1"/>
  <c r="AD138" i="2" l="1"/>
  <c r="J139" i="2"/>
  <c r="AP138" i="2" l="1"/>
  <c r="AG138" i="2"/>
  <c r="AE138" i="2"/>
  <c r="AN138" i="2"/>
  <c r="AO138" i="2" s="1"/>
  <c r="N139" i="2"/>
  <c r="O139" i="2" s="1"/>
  <c r="R139" i="2" s="1"/>
  <c r="T139" i="2" l="1"/>
  <c r="S139" i="2"/>
  <c r="AF138" i="2"/>
  <c r="AH139" i="2" l="1"/>
  <c r="X139" i="2"/>
  <c r="AC139" i="2" s="1"/>
  <c r="M140" i="2" s="1"/>
  <c r="W139" i="2"/>
  <c r="AB139" i="2" s="1"/>
  <c r="L140" i="2" s="1"/>
  <c r="V139" i="2"/>
  <c r="AA139" i="2" s="1"/>
  <c r="K140" i="2" s="1"/>
  <c r="U139" i="2"/>
  <c r="Z139" i="2" s="1"/>
  <c r="AD139" i="2" l="1"/>
  <c r="J140" i="2"/>
  <c r="N140" i="2" l="1"/>
  <c r="O140" i="2" s="1"/>
  <c r="R140" i="2" s="1"/>
  <c r="AP139" i="2"/>
  <c r="AG139" i="2"/>
  <c r="AL140" i="2"/>
  <c r="AL141" i="2" s="1"/>
  <c r="AL142" i="2" s="1"/>
  <c r="AL143" i="2" s="1"/>
  <c r="AL144" i="2" s="1"/>
  <c r="AL145" i="2" s="1"/>
  <c r="AL146" i="2" s="1"/>
  <c r="AL147" i="2" s="1"/>
  <c r="AL148" i="2" s="1"/>
  <c r="AL149" i="2" s="1"/>
  <c r="AL150" i="2" s="1"/>
  <c r="AL151" i="2" s="1"/>
  <c r="AL152" i="2" s="1"/>
  <c r="AL153" i="2" s="1"/>
  <c r="AL154" i="2" s="1"/>
  <c r="AL155" i="2" s="1"/>
  <c r="AL156" i="2" s="1"/>
  <c r="AL157" i="2" s="1"/>
  <c r="AL158" i="2" s="1"/>
  <c r="AL159" i="2" s="1"/>
  <c r="AM139" i="2"/>
  <c r="F30" i="2" s="1"/>
  <c r="AT47" i="2"/>
  <c r="AE139" i="2"/>
  <c r="AF139" i="2" s="1"/>
  <c r="AN139" i="2"/>
  <c r="AO139" i="2" s="1"/>
  <c r="T140" i="2" l="1"/>
  <c r="S140" i="2"/>
  <c r="X140" i="2" l="1"/>
  <c r="AC140" i="2" s="1"/>
  <c r="M141" i="2" s="1"/>
  <c r="W140" i="2"/>
  <c r="AB140" i="2" s="1"/>
  <c r="L141" i="2" s="1"/>
  <c r="V140" i="2"/>
  <c r="AA140" i="2" s="1"/>
  <c r="K141" i="2" s="1"/>
  <c r="U140" i="2"/>
  <c r="Z140" i="2" s="1"/>
  <c r="AH140" i="2"/>
  <c r="AD140" i="2" l="1"/>
  <c r="J141" i="2"/>
  <c r="N141" i="2" l="1"/>
  <c r="O141" i="2" s="1"/>
  <c r="R141" i="2" s="1"/>
  <c r="AP140" i="2"/>
  <c r="AG140" i="2"/>
  <c r="AE140" i="2"/>
  <c r="AN140" i="2"/>
  <c r="AO140" i="2" s="1"/>
  <c r="T141" i="2" l="1"/>
  <c r="S141" i="2"/>
  <c r="AF140" i="2"/>
  <c r="U141" i="2" l="1"/>
  <c r="Z141" i="2" s="1"/>
  <c r="AH141" i="2"/>
  <c r="X141" i="2"/>
  <c r="AC141" i="2" s="1"/>
  <c r="M142" i="2" s="1"/>
  <c r="W141" i="2"/>
  <c r="AB141" i="2" s="1"/>
  <c r="L142" i="2" s="1"/>
  <c r="V141" i="2"/>
  <c r="AA141" i="2" s="1"/>
  <c r="K142" i="2" s="1"/>
  <c r="J142" i="2" l="1"/>
  <c r="AD141" i="2"/>
  <c r="N142" i="2" l="1"/>
  <c r="O142" i="2" s="1"/>
  <c r="R142" i="2" s="1"/>
  <c r="AP141" i="2"/>
  <c r="AG141" i="2"/>
  <c r="AE141" i="2"/>
  <c r="AN141" i="2"/>
  <c r="AO141" i="2" s="1"/>
  <c r="T142" i="2" l="1"/>
  <c r="S142" i="2"/>
  <c r="AF141" i="2"/>
  <c r="AH142" i="2" l="1"/>
  <c r="X142" i="2"/>
  <c r="AC142" i="2" s="1"/>
  <c r="M143" i="2" s="1"/>
  <c r="W142" i="2"/>
  <c r="AB142" i="2" s="1"/>
  <c r="L143" i="2" s="1"/>
  <c r="V142" i="2"/>
  <c r="AA142" i="2" s="1"/>
  <c r="K143" i="2" s="1"/>
  <c r="U142" i="2"/>
  <c r="Z142" i="2" s="1"/>
  <c r="AD142" i="2" l="1"/>
  <c r="J143" i="2"/>
  <c r="N143" i="2" l="1"/>
  <c r="O143" i="2" s="1"/>
  <c r="R143" i="2" s="1"/>
  <c r="AP142" i="2"/>
  <c r="AG142" i="2"/>
  <c r="AN142" i="2"/>
  <c r="AE142" i="2"/>
  <c r="T143" i="2" l="1"/>
  <c r="S143" i="2"/>
  <c r="AF142" i="2"/>
  <c r="AO142" i="2"/>
  <c r="W143" i="2" l="1"/>
  <c r="AB143" i="2" s="1"/>
  <c r="L144" i="2" s="1"/>
  <c r="V143" i="2"/>
  <c r="AA143" i="2" s="1"/>
  <c r="K144" i="2" s="1"/>
  <c r="U143" i="2"/>
  <c r="Z143" i="2" s="1"/>
  <c r="AH143" i="2"/>
  <c r="X143" i="2"/>
  <c r="AC143" i="2" s="1"/>
  <c r="M144" i="2" s="1"/>
  <c r="AD143" i="2" l="1"/>
  <c r="J144" i="2"/>
  <c r="N144" i="2" l="1"/>
  <c r="O144" i="2" s="1"/>
  <c r="R144" i="2" s="1"/>
  <c r="AP143" i="2"/>
  <c r="AG143" i="2"/>
  <c r="AE143" i="2"/>
  <c r="AF143" i="2" s="1"/>
  <c r="AN143" i="2"/>
  <c r="AO143" i="2" s="1"/>
  <c r="T144" i="2" l="1"/>
  <c r="S144" i="2"/>
  <c r="AH144" i="2" l="1"/>
  <c r="X144" i="2"/>
  <c r="AC144" i="2" s="1"/>
  <c r="M145" i="2" s="1"/>
  <c r="W144" i="2"/>
  <c r="AB144" i="2" s="1"/>
  <c r="L145" i="2" s="1"/>
  <c r="V144" i="2"/>
  <c r="AA144" i="2" s="1"/>
  <c r="K145" i="2" s="1"/>
  <c r="U144" i="2"/>
  <c r="Z144" i="2" s="1"/>
  <c r="AD144" i="2" l="1"/>
  <c r="J145" i="2"/>
  <c r="N145" i="2" l="1"/>
  <c r="O145" i="2" s="1"/>
  <c r="R145" i="2" s="1"/>
  <c r="AP144" i="2"/>
  <c r="AG144" i="2"/>
  <c r="AN144" i="2"/>
  <c r="AO144" i="2" s="1"/>
  <c r="AE144" i="2"/>
  <c r="T145" i="2" l="1"/>
  <c r="S145" i="2"/>
  <c r="AF144" i="2"/>
  <c r="X145" i="2" l="1"/>
  <c r="AC145" i="2" s="1"/>
  <c r="M146" i="2" s="1"/>
  <c r="W145" i="2"/>
  <c r="AB145" i="2" s="1"/>
  <c r="L146" i="2" s="1"/>
  <c r="V145" i="2"/>
  <c r="AA145" i="2" s="1"/>
  <c r="K146" i="2" s="1"/>
  <c r="U145" i="2"/>
  <c r="Z145" i="2" s="1"/>
  <c r="AH145" i="2"/>
  <c r="AD145" i="2" l="1"/>
  <c r="J146" i="2"/>
  <c r="N146" i="2" l="1"/>
  <c r="O146" i="2" s="1"/>
  <c r="R146" i="2" s="1"/>
  <c r="AG145" i="2"/>
  <c r="AP145" i="2"/>
  <c r="AE145" i="2"/>
  <c r="AN145" i="2"/>
  <c r="AF145" i="2" l="1"/>
  <c r="AO145" i="2"/>
  <c r="T146" i="2"/>
  <c r="S146" i="2"/>
  <c r="V146" i="2" l="1"/>
  <c r="AA146" i="2" s="1"/>
  <c r="K147" i="2" s="1"/>
  <c r="U146" i="2"/>
  <c r="Z146" i="2" s="1"/>
  <c r="AH146" i="2"/>
  <c r="X146" i="2"/>
  <c r="AC146" i="2" s="1"/>
  <c r="M147" i="2" s="1"/>
  <c r="W146" i="2"/>
  <c r="AB146" i="2" s="1"/>
  <c r="L147" i="2" s="1"/>
  <c r="AD146" i="2" l="1"/>
  <c r="J147" i="2"/>
  <c r="N147" i="2" l="1"/>
  <c r="O147" i="2" s="1"/>
  <c r="R147" i="2" s="1"/>
  <c r="AP146" i="2"/>
  <c r="AG146" i="2"/>
  <c r="AN146" i="2"/>
  <c r="AO146" i="2" s="1"/>
  <c r="AE146" i="2"/>
  <c r="T147" i="2" l="1"/>
  <c r="S147" i="2"/>
  <c r="AF146" i="2"/>
  <c r="AH147" i="2" l="1"/>
  <c r="X147" i="2"/>
  <c r="AC147" i="2" s="1"/>
  <c r="M148" i="2" s="1"/>
  <c r="W147" i="2"/>
  <c r="AB147" i="2" s="1"/>
  <c r="L148" i="2" s="1"/>
  <c r="V147" i="2"/>
  <c r="AA147" i="2" s="1"/>
  <c r="K148" i="2" s="1"/>
  <c r="U147" i="2"/>
  <c r="Z147" i="2" s="1"/>
  <c r="AD147" i="2" l="1"/>
  <c r="J148" i="2"/>
  <c r="N148" i="2" l="1"/>
  <c r="O148" i="2" s="1"/>
  <c r="R148" i="2" s="1"/>
  <c r="AP147" i="2"/>
  <c r="AG147" i="2"/>
  <c r="AE147" i="2"/>
  <c r="AF147" i="2" s="1"/>
  <c r="AN147" i="2"/>
  <c r="T148" i="2" l="1"/>
  <c r="S148" i="2"/>
  <c r="AO147" i="2"/>
  <c r="X148" i="2" l="1"/>
  <c r="AC148" i="2" s="1"/>
  <c r="M149" i="2" s="1"/>
  <c r="W148" i="2"/>
  <c r="AB148" i="2" s="1"/>
  <c r="L149" i="2" s="1"/>
  <c r="V148" i="2"/>
  <c r="AA148" i="2" s="1"/>
  <c r="K149" i="2" s="1"/>
  <c r="U148" i="2"/>
  <c r="Z148" i="2" s="1"/>
  <c r="AH148" i="2"/>
  <c r="AD148" i="2" l="1"/>
  <c r="J149" i="2"/>
  <c r="N149" i="2" l="1"/>
  <c r="O149" i="2" s="1"/>
  <c r="R149" i="2" s="1"/>
  <c r="AP148" i="2"/>
  <c r="AG148" i="2"/>
  <c r="AE148" i="2"/>
  <c r="AN148" i="2"/>
  <c r="AO148" i="2" s="1"/>
  <c r="T149" i="2" l="1"/>
  <c r="S149" i="2"/>
  <c r="AF148" i="2"/>
  <c r="U149" i="2" l="1"/>
  <c r="Z149" i="2" s="1"/>
  <c r="AH149" i="2"/>
  <c r="X149" i="2"/>
  <c r="AC149" i="2" s="1"/>
  <c r="M150" i="2" s="1"/>
  <c r="W149" i="2"/>
  <c r="AB149" i="2" s="1"/>
  <c r="L150" i="2" s="1"/>
  <c r="V149" i="2"/>
  <c r="AA149" i="2" s="1"/>
  <c r="K150" i="2" s="1"/>
  <c r="J150" i="2" l="1"/>
  <c r="AD149" i="2"/>
  <c r="AP149" i="2" l="1"/>
  <c r="AG149" i="2"/>
  <c r="AE149" i="2"/>
  <c r="AN149" i="2"/>
  <c r="N150" i="2"/>
  <c r="O150" i="2" s="1"/>
  <c r="R150" i="2" s="1"/>
  <c r="T150" i="2" l="1"/>
  <c r="S150" i="2"/>
  <c r="AF149" i="2"/>
  <c r="AO149" i="2"/>
  <c r="AH150" i="2" l="1"/>
  <c r="X150" i="2"/>
  <c r="AC150" i="2" s="1"/>
  <c r="M151" i="2" s="1"/>
  <c r="W150" i="2"/>
  <c r="AB150" i="2" s="1"/>
  <c r="L151" i="2" s="1"/>
  <c r="V150" i="2"/>
  <c r="AA150" i="2" s="1"/>
  <c r="K151" i="2" s="1"/>
  <c r="U150" i="2"/>
  <c r="Z150" i="2" s="1"/>
  <c r="AD150" i="2" l="1"/>
  <c r="J151" i="2"/>
  <c r="N151" i="2" l="1"/>
  <c r="O151" i="2" s="1"/>
  <c r="R151" i="2" s="1"/>
  <c r="AP150" i="2"/>
  <c r="AG150" i="2"/>
  <c r="AE150" i="2"/>
  <c r="AF150" i="2" s="1"/>
  <c r="AN150" i="2"/>
  <c r="AO150" i="2" s="1"/>
  <c r="T151" i="2" l="1"/>
  <c r="S151" i="2"/>
  <c r="W151" i="2" l="1"/>
  <c r="AB151" i="2" s="1"/>
  <c r="L152" i="2" s="1"/>
  <c r="V151" i="2"/>
  <c r="AA151" i="2" s="1"/>
  <c r="K152" i="2" s="1"/>
  <c r="U151" i="2"/>
  <c r="Z151" i="2" s="1"/>
  <c r="AH151" i="2"/>
  <c r="X151" i="2"/>
  <c r="AC151" i="2" s="1"/>
  <c r="M152" i="2" s="1"/>
  <c r="AD151" i="2" l="1"/>
  <c r="J152" i="2"/>
  <c r="N152" i="2" l="1"/>
  <c r="O152" i="2" s="1"/>
  <c r="R152" i="2" s="1"/>
  <c r="AP151" i="2"/>
  <c r="AG151" i="2"/>
  <c r="AN151" i="2"/>
  <c r="AE151" i="2"/>
  <c r="T152" i="2" l="1"/>
  <c r="S152" i="2"/>
  <c r="AF151" i="2"/>
  <c r="AO151" i="2"/>
  <c r="AH152" i="2" l="1"/>
  <c r="X152" i="2"/>
  <c r="AC152" i="2" s="1"/>
  <c r="M153" i="2" s="1"/>
  <c r="W152" i="2"/>
  <c r="AB152" i="2" s="1"/>
  <c r="L153" i="2" s="1"/>
  <c r="V152" i="2"/>
  <c r="AA152" i="2" s="1"/>
  <c r="K153" i="2" s="1"/>
  <c r="U152" i="2"/>
  <c r="Z152" i="2" s="1"/>
  <c r="AD152" i="2" l="1"/>
  <c r="J153" i="2"/>
  <c r="N153" i="2" l="1"/>
  <c r="O153" i="2" s="1"/>
  <c r="R153" i="2" s="1"/>
  <c r="AP152" i="2"/>
  <c r="AG152" i="2"/>
  <c r="AN152" i="2"/>
  <c r="AE152" i="2"/>
  <c r="T153" i="2" l="1"/>
  <c r="S153" i="2"/>
  <c r="AF152" i="2"/>
  <c r="AO152" i="2"/>
  <c r="X153" i="2" l="1"/>
  <c r="AC153" i="2" s="1"/>
  <c r="M154" i="2" s="1"/>
  <c r="W153" i="2"/>
  <c r="AB153" i="2" s="1"/>
  <c r="L154" i="2" s="1"/>
  <c r="V153" i="2"/>
  <c r="AA153" i="2" s="1"/>
  <c r="K154" i="2" s="1"/>
  <c r="U153" i="2"/>
  <c r="Z153" i="2" s="1"/>
  <c r="AH153" i="2"/>
  <c r="AD153" i="2" l="1"/>
  <c r="J154" i="2"/>
  <c r="N154" i="2" l="1"/>
  <c r="O154" i="2" s="1"/>
  <c r="R154" i="2" s="1"/>
  <c r="AG153" i="2"/>
  <c r="AP153" i="2"/>
  <c r="AN153" i="2"/>
  <c r="AO153" i="2" s="1"/>
  <c r="AE153" i="2"/>
  <c r="AF153" i="2" l="1"/>
  <c r="T154" i="2"/>
  <c r="S154" i="2"/>
  <c r="V154" i="2" l="1"/>
  <c r="AA154" i="2" s="1"/>
  <c r="K155" i="2" s="1"/>
  <c r="U154" i="2"/>
  <c r="Z154" i="2" s="1"/>
  <c r="AH154" i="2"/>
  <c r="X154" i="2"/>
  <c r="AC154" i="2" s="1"/>
  <c r="M155" i="2" s="1"/>
  <c r="W154" i="2"/>
  <c r="AB154" i="2" s="1"/>
  <c r="L155" i="2" s="1"/>
  <c r="AD154" i="2" l="1"/>
  <c r="J155" i="2"/>
  <c r="N155" i="2" l="1"/>
  <c r="O155" i="2" s="1"/>
  <c r="R155" i="2" s="1"/>
  <c r="AP154" i="2"/>
  <c r="AG154" i="2"/>
  <c r="AE154" i="2"/>
  <c r="AF154" i="2" s="1"/>
  <c r="AN154" i="2"/>
  <c r="T155" i="2" l="1"/>
  <c r="S155" i="2"/>
  <c r="AO154" i="2"/>
  <c r="AH155" i="2" l="1"/>
  <c r="X155" i="2"/>
  <c r="AC155" i="2" s="1"/>
  <c r="M156" i="2" s="1"/>
  <c r="W155" i="2"/>
  <c r="AB155" i="2" s="1"/>
  <c r="L156" i="2" s="1"/>
  <c r="V155" i="2"/>
  <c r="AA155" i="2" s="1"/>
  <c r="K156" i="2" s="1"/>
  <c r="U155" i="2"/>
  <c r="Z155" i="2" s="1"/>
  <c r="AD155" i="2" l="1"/>
  <c r="J156" i="2"/>
  <c r="N156" i="2" l="1"/>
  <c r="O156" i="2" s="1"/>
  <c r="R156" i="2" s="1"/>
  <c r="AP155" i="2"/>
  <c r="AG155" i="2"/>
  <c r="AN155" i="2"/>
  <c r="AE155" i="2"/>
  <c r="T156" i="2" l="1"/>
  <c r="S156" i="2"/>
  <c r="AO155" i="2"/>
  <c r="AF155" i="2"/>
  <c r="X156" i="2" l="1"/>
  <c r="AC156" i="2" s="1"/>
  <c r="M157" i="2" s="1"/>
  <c r="W156" i="2"/>
  <c r="AB156" i="2" s="1"/>
  <c r="L157" i="2" s="1"/>
  <c r="V156" i="2"/>
  <c r="AA156" i="2" s="1"/>
  <c r="K157" i="2" s="1"/>
  <c r="U156" i="2"/>
  <c r="Z156" i="2" s="1"/>
  <c r="AH156" i="2"/>
  <c r="AD156" i="2" l="1"/>
  <c r="J157" i="2"/>
  <c r="N157" i="2" l="1"/>
  <c r="O157" i="2" s="1"/>
  <c r="R157" i="2" s="1"/>
  <c r="AP156" i="2"/>
  <c r="AG156" i="2"/>
  <c r="AN156" i="2"/>
  <c r="AE156" i="2"/>
  <c r="T157" i="2" l="1"/>
  <c r="S157" i="2"/>
  <c r="AO156" i="2"/>
  <c r="AF156" i="2"/>
  <c r="U157" i="2" l="1"/>
  <c r="Z157" i="2" s="1"/>
  <c r="AH157" i="2"/>
  <c r="X157" i="2"/>
  <c r="AC157" i="2" s="1"/>
  <c r="M158" i="2" s="1"/>
  <c r="W157" i="2"/>
  <c r="AB157" i="2" s="1"/>
  <c r="L158" i="2" s="1"/>
  <c r="V157" i="2"/>
  <c r="AA157" i="2" s="1"/>
  <c r="K158" i="2" s="1"/>
  <c r="J158" i="2" l="1"/>
  <c r="AD157" i="2"/>
  <c r="AP157" i="2" l="1"/>
  <c r="AG157" i="2"/>
  <c r="AN157" i="2"/>
  <c r="AE157" i="2"/>
  <c r="N158" i="2"/>
  <c r="O158" i="2" s="1"/>
  <c r="R158" i="2" s="1"/>
  <c r="T158" i="2" l="1"/>
  <c r="S158" i="2"/>
  <c r="AF157" i="2"/>
  <c r="AO157" i="2"/>
  <c r="AH158" i="2" l="1"/>
  <c r="X158" i="2"/>
  <c r="AC158" i="2" s="1"/>
  <c r="M159" i="2" s="1"/>
  <c r="W158" i="2"/>
  <c r="AB158" i="2" s="1"/>
  <c r="L159" i="2" s="1"/>
  <c r="V158" i="2"/>
  <c r="AA158" i="2" s="1"/>
  <c r="K159" i="2" s="1"/>
  <c r="U158" i="2"/>
  <c r="Z158" i="2" s="1"/>
  <c r="AD158" i="2" l="1"/>
  <c r="J159" i="2"/>
  <c r="N159" i="2" l="1"/>
  <c r="O159" i="2" s="1"/>
  <c r="R159" i="2" s="1"/>
  <c r="AP158" i="2"/>
  <c r="AG158" i="2"/>
  <c r="AE158" i="2"/>
  <c r="AF158" i="2" s="1"/>
  <c r="AN158" i="2"/>
  <c r="S159" i="2" l="1"/>
  <c r="T159" i="2" s="1"/>
  <c r="AO158" i="2"/>
  <c r="W159" i="2" l="1"/>
  <c r="AB159" i="2" s="1"/>
  <c r="L160" i="2" s="1"/>
  <c r="V159" i="2"/>
  <c r="AA159" i="2" s="1"/>
  <c r="K160" i="2" s="1"/>
  <c r="U159" i="2"/>
  <c r="Z159" i="2" s="1"/>
  <c r="AH159" i="2"/>
  <c r="X159" i="2"/>
  <c r="AC159" i="2" s="1"/>
  <c r="M160" i="2" s="1"/>
  <c r="AD159" i="2" l="1"/>
  <c r="J160" i="2"/>
  <c r="N160" i="2" l="1"/>
  <c r="O160" i="2" s="1"/>
  <c r="R160" i="2" s="1"/>
  <c r="AP159" i="2"/>
  <c r="AG159" i="2"/>
  <c r="AL160" i="2"/>
  <c r="AL161" i="2" s="1"/>
  <c r="AL162" i="2" s="1"/>
  <c r="AL163" i="2" s="1"/>
  <c r="AL164" i="2" s="1"/>
  <c r="AL165" i="2" s="1"/>
  <c r="AL166" i="2" s="1"/>
  <c r="AL167" i="2" s="1"/>
  <c r="AL168" i="2" s="1"/>
  <c r="AL169" i="2" s="1"/>
  <c r="AL170" i="2" s="1"/>
  <c r="AL171" i="2" s="1"/>
  <c r="AL172" i="2" s="1"/>
  <c r="AL173" i="2" s="1"/>
  <c r="AL174" i="2" s="1"/>
  <c r="AL175" i="2" s="1"/>
  <c r="AL176" i="2" s="1"/>
  <c r="AL177" i="2" s="1"/>
  <c r="AL178" i="2" s="1"/>
  <c r="AL179" i="2" s="1"/>
  <c r="AL180" i="2" s="1"/>
  <c r="AL181" i="2" s="1"/>
  <c r="AL182" i="2" s="1"/>
  <c r="AM159" i="2"/>
  <c r="G30" i="2" s="1"/>
  <c r="AT48" i="2"/>
  <c r="AN159" i="2"/>
  <c r="AE159" i="2"/>
  <c r="AF159" i="2" s="1"/>
  <c r="T160" i="2" l="1"/>
  <c r="S160" i="2"/>
  <c r="AO159" i="2"/>
  <c r="AH160" i="2" l="1"/>
  <c r="X160" i="2"/>
  <c r="AC160" i="2" s="1"/>
  <c r="M161" i="2" s="1"/>
  <c r="W160" i="2"/>
  <c r="AB160" i="2" s="1"/>
  <c r="L161" i="2" s="1"/>
  <c r="V160" i="2"/>
  <c r="AA160" i="2" s="1"/>
  <c r="K161" i="2" s="1"/>
  <c r="U160" i="2"/>
  <c r="Z160" i="2" s="1"/>
  <c r="AD160" i="2" l="1"/>
  <c r="J161" i="2"/>
  <c r="N161" i="2" l="1"/>
  <c r="O161" i="2" s="1"/>
  <c r="R161" i="2" s="1"/>
  <c r="AP160" i="2"/>
  <c r="AG160" i="2"/>
  <c r="AE160" i="2"/>
  <c r="AN160" i="2"/>
  <c r="T161" i="2" l="1"/>
  <c r="S161" i="2"/>
  <c r="AF160" i="2"/>
  <c r="AO160" i="2"/>
  <c r="X161" i="2" l="1"/>
  <c r="AC161" i="2" s="1"/>
  <c r="M162" i="2" s="1"/>
  <c r="W161" i="2"/>
  <c r="AB161" i="2" s="1"/>
  <c r="L162" i="2" s="1"/>
  <c r="V161" i="2"/>
  <c r="AA161" i="2" s="1"/>
  <c r="K162" i="2" s="1"/>
  <c r="U161" i="2"/>
  <c r="Z161" i="2" s="1"/>
  <c r="AH161" i="2"/>
  <c r="AD161" i="2" l="1"/>
  <c r="J162" i="2"/>
  <c r="N162" i="2" l="1"/>
  <c r="O162" i="2" s="1"/>
  <c r="R162" i="2" s="1"/>
  <c r="AG161" i="2"/>
  <c r="AP161" i="2"/>
  <c r="AN161" i="2"/>
  <c r="AE161" i="2"/>
  <c r="AF161" i="2" l="1"/>
  <c r="AO161" i="2"/>
  <c r="T162" i="2"/>
  <c r="S162" i="2"/>
  <c r="V162" i="2" l="1"/>
  <c r="AA162" i="2" s="1"/>
  <c r="K163" i="2" s="1"/>
  <c r="U162" i="2"/>
  <c r="Z162" i="2" s="1"/>
  <c r="AH162" i="2"/>
  <c r="X162" i="2"/>
  <c r="AC162" i="2" s="1"/>
  <c r="M163" i="2" s="1"/>
  <c r="W162" i="2"/>
  <c r="AB162" i="2" s="1"/>
  <c r="L163" i="2" s="1"/>
  <c r="AD162" i="2" l="1"/>
  <c r="J163" i="2"/>
  <c r="N163" i="2" l="1"/>
  <c r="O163" i="2" s="1"/>
  <c r="R163" i="2" s="1"/>
  <c r="AP162" i="2"/>
  <c r="AG162" i="2"/>
  <c r="AE162" i="2"/>
  <c r="AF162" i="2" s="1"/>
  <c r="AN162" i="2"/>
  <c r="AO162" i="2" s="1"/>
  <c r="T163" i="2" l="1"/>
  <c r="S163" i="2"/>
  <c r="AH163" i="2" l="1"/>
  <c r="X163" i="2"/>
  <c r="AC163" i="2" s="1"/>
  <c r="M164" i="2" s="1"/>
  <c r="W163" i="2"/>
  <c r="AB163" i="2" s="1"/>
  <c r="L164" i="2" s="1"/>
  <c r="V163" i="2"/>
  <c r="AA163" i="2" s="1"/>
  <c r="K164" i="2" s="1"/>
  <c r="U163" i="2"/>
  <c r="Z163" i="2" s="1"/>
  <c r="AD163" i="2" l="1"/>
  <c r="J164" i="2"/>
  <c r="N164" i="2" l="1"/>
  <c r="O164" i="2" s="1"/>
  <c r="R164" i="2" s="1"/>
  <c r="AP163" i="2"/>
  <c r="AG163" i="2"/>
  <c r="AE163" i="2"/>
  <c r="AF163" i="2" s="1"/>
  <c r="AN163" i="2"/>
  <c r="T164" i="2" l="1"/>
  <c r="S164" i="2"/>
  <c r="AO163" i="2"/>
  <c r="X164" i="2" l="1"/>
  <c r="AC164" i="2" s="1"/>
  <c r="M165" i="2" s="1"/>
  <c r="W164" i="2"/>
  <c r="AB164" i="2" s="1"/>
  <c r="L165" i="2" s="1"/>
  <c r="V164" i="2"/>
  <c r="AA164" i="2" s="1"/>
  <c r="K165" i="2" s="1"/>
  <c r="U164" i="2"/>
  <c r="Z164" i="2" s="1"/>
  <c r="AH164" i="2"/>
  <c r="AD164" i="2" l="1"/>
  <c r="J165" i="2"/>
  <c r="N165" i="2" l="1"/>
  <c r="O165" i="2" s="1"/>
  <c r="R165" i="2" s="1"/>
  <c r="AP164" i="2"/>
  <c r="AG164" i="2"/>
  <c r="AN164" i="2"/>
  <c r="AE164" i="2"/>
  <c r="T165" i="2" l="1"/>
  <c r="S165" i="2"/>
  <c r="AO164" i="2"/>
  <c r="AF164" i="2"/>
  <c r="U165" i="2" l="1"/>
  <c r="Z165" i="2" s="1"/>
  <c r="AH165" i="2"/>
  <c r="X165" i="2"/>
  <c r="AC165" i="2" s="1"/>
  <c r="M166" i="2" s="1"/>
  <c r="W165" i="2"/>
  <c r="AB165" i="2" s="1"/>
  <c r="L166" i="2" s="1"/>
  <c r="V165" i="2"/>
  <c r="AA165" i="2" s="1"/>
  <c r="K166" i="2" s="1"/>
  <c r="J166" i="2" l="1"/>
  <c r="AD165" i="2"/>
  <c r="AP165" i="2" l="1"/>
  <c r="AG165" i="2"/>
  <c r="AN165" i="2"/>
  <c r="AE165" i="2"/>
  <c r="N166" i="2"/>
  <c r="O166" i="2" s="1"/>
  <c r="R166" i="2" s="1"/>
  <c r="T166" i="2" l="1"/>
  <c r="S166" i="2"/>
  <c r="AF165" i="2"/>
  <c r="AO165" i="2"/>
  <c r="AH166" i="2" l="1"/>
  <c r="X166" i="2"/>
  <c r="AC166" i="2" s="1"/>
  <c r="M167" i="2" s="1"/>
  <c r="W166" i="2"/>
  <c r="AB166" i="2" s="1"/>
  <c r="L167" i="2" s="1"/>
  <c r="V166" i="2"/>
  <c r="AA166" i="2" s="1"/>
  <c r="K167" i="2" s="1"/>
  <c r="U166" i="2"/>
  <c r="Z166" i="2" s="1"/>
  <c r="AD166" i="2" l="1"/>
  <c r="J167" i="2"/>
  <c r="N167" i="2" l="1"/>
  <c r="O167" i="2" s="1"/>
  <c r="R167" i="2" s="1"/>
  <c r="AP166" i="2"/>
  <c r="AG166" i="2"/>
  <c r="AE166" i="2"/>
  <c r="AN166" i="2"/>
  <c r="AO166" i="2" s="1"/>
  <c r="T167" i="2" l="1"/>
  <c r="S167" i="2"/>
  <c r="AF166" i="2"/>
  <c r="W167" i="2" l="1"/>
  <c r="AB167" i="2" s="1"/>
  <c r="L168" i="2" s="1"/>
  <c r="V167" i="2"/>
  <c r="AA167" i="2" s="1"/>
  <c r="K168" i="2" s="1"/>
  <c r="U167" i="2"/>
  <c r="Z167" i="2" s="1"/>
  <c r="AH167" i="2"/>
  <c r="X167" i="2"/>
  <c r="AC167" i="2" s="1"/>
  <c r="M168" i="2" s="1"/>
  <c r="AD167" i="2" l="1"/>
  <c r="J168" i="2"/>
  <c r="N168" i="2" l="1"/>
  <c r="O168" i="2" s="1"/>
  <c r="R168" i="2" s="1"/>
  <c r="AP167" i="2"/>
  <c r="AG167" i="2"/>
  <c r="AN167" i="2"/>
  <c r="AE167" i="2"/>
  <c r="T168" i="2" l="1"/>
  <c r="S168" i="2"/>
  <c r="AF167" i="2"/>
  <c r="AO167" i="2"/>
  <c r="AH168" i="2" l="1"/>
  <c r="X168" i="2"/>
  <c r="AC168" i="2" s="1"/>
  <c r="M169" i="2" s="1"/>
  <c r="W168" i="2"/>
  <c r="AB168" i="2" s="1"/>
  <c r="L169" i="2" s="1"/>
  <c r="V168" i="2"/>
  <c r="AA168" i="2" s="1"/>
  <c r="K169" i="2" s="1"/>
  <c r="U168" i="2"/>
  <c r="Z168" i="2" s="1"/>
  <c r="AD168" i="2" l="1"/>
  <c r="J169" i="2"/>
  <c r="N169" i="2" l="1"/>
  <c r="O169" i="2" s="1"/>
  <c r="R169" i="2" s="1"/>
  <c r="AP168" i="2"/>
  <c r="AG168" i="2"/>
  <c r="AE168" i="2"/>
  <c r="AN168" i="2"/>
  <c r="T169" i="2" l="1"/>
  <c r="S169" i="2"/>
  <c r="AF168" i="2"/>
  <c r="AO168" i="2"/>
  <c r="X169" i="2" l="1"/>
  <c r="AC169" i="2" s="1"/>
  <c r="M170" i="2" s="1"/>
  <c r="W169" i="2"/>
  <c r="AB169" i="2" s="1"/>
  <c r="L170" i="2" s="1"/>
  <c r="V169" i="2"/>
  <c r="AA169" i="2" s="1"/>
  <c r="K170" i="2" s="1"/>
  <c r="U169" i="2"/>
  <c r="Z169" i="2" s="1"/>
  <c r="AH169" i="2"/>
  <c r="AD169" i="2" l="1"/>
  <c r="J170" i="2"/>
  <c r="N170" i="2" l="1"/>
  <c r="O170" i="2" s="1"/>
  <c r="R170" i="2" s="1"/>
  <c r="AG169" i="2"/>
  <c r="AP169" i="2"/>
  <c r="AN169" i="2"/>
  <c r="AE169" i="2"/>
  <c r="AF169" i="2" s="1"/>
  <c r="AO169" i="2" l="1"/>
  <c r="T170" i="2"/>
  <c r="S170" i="2"/>
  <c r="V170" i="2" l="1"/>
  <c r="AA170" i="2" s="1"/>
  <c r="K171" i="2" s="1"/>
  <c r="U170" i="2"/>
  <c r="Z170" i="2" s="1"/>
  <c r="AH170" i="2"/>
  <c r="X170" i="2"/>
  <c r="AC170" i="2" s="1"/>
  <c r="M171" i="2" s="1"/>
  <c r="W170" i="2"/>
  <c r="AB170" i="2" s="1"/>
  <c r="L171" i="2" s="1"/>
  <c r="AD170" i="2" l="1"/>
  <c r="J171" i="2"/>
  <c r="AP170" i="2" l="1"/>
  <c r="AG170" i="2"/>
  <c r="AN170" i="2"/>
  <c r="AE170" i="2"/>
  <c r="N171" i="2"/>
  <c r="O171" i="2" s="1"/>
  <c r="R171" i="2" s="1"/>
  <c r="T171" i="2" l="1"/>
  <c r="S171" i="2"/>
  <c r="AF170" i="2"/>
  <c r="AO170" i="2"/>
  <c r="AH171" i="2" l="1"/>
  <c r="X171" i="2"/>
  <c r="AC171" i="2" s="1"/>
  <c r="M172" i="2" s="1"/>
  <c r="W171" i="2"/>
  <c r="AB171" i="2" s="1"/>
  <c r="L172" i="2" s="1"/>
  <c r="V171" i="2"/>
  <c r="AA171" i="2" s="1"/>
  <c r="K172" i="2" s="1"/>
  <c r="U171" i="2"/>
  <c r="Z171" i="2" s="1"/>
  <c r="AD171" i="2" l="1"/>
  <c r="J172" i="2"/>
  <c r="N172" i="2" l="1"/>
  <c r="O172" i="2" s="1"/>
  <c r="R172" i="2" s="1"/>
  <c r="AP171" i="2"/>
  <c r="AG171" i="2"/>
  <c r="AE171" i="2"/>
  <c r="AN171" i="2"/>
  <c r="T172" i="2" l="1"/>
  <c r="S172" i="2"/>
  <c r="AF171" i="2"/>
  <c r="AO171" i="2"/>
  <c r="X172" i="2" l="1"/>
  <c r="AC172" i="2" s="1"/>
  <c r="M173" i="2" s="1"/>
  <c r="W172" i="2"/>
  <c r="AB172" i="2" s="1"/>
  <c r="L173" i="2" s="1"/>
  <c r="V172" i="2"/>
  <c r="AA172" i="2" s="1"/>
  <c r="K173" i="2" s="1"/>
  <c r="U172" i="2"/>
  <c r="Z172" i="2" s="1"/>
  <c r="AH172" i="2"/>
  <c r="AD172" i="2" l="1"/>
  <c r="J173" i="2"/>
  <c r="N173" i="2" l="1"/>
  <c r="O173" i="2" s="1"/>
  <c r="R173" i="2" s="1"/>
  <c r="AP172" i="2"/>
  <c r="AG172" i="2"/>
  <c r="AE172" i="2"/>
  <c r="AN172" i="2"/>
  <c r="T173" i="2" l="1"/>
  <c r="S173" i="2"/>
  <c r="AO172" i="2"/>
  <c r="AF172" i="2"/>
  <c r="U173" i="2" l="1"/>
  <c r="Z173" i="2" s="1"/>
  <c r="AH173" i="2"/>
  <c r="X173" i="2"/>
  <c r="AC173" i="2" s="1"/>
  <c r="M174" i="2" s="1"/>
  <c r="W173" i="2"/>
  <c r="AB173" i="2" s="1"/>
  <c r="L174" i="2" s="1"/>
  <c r="V173" i="2"/>
  <c r="AA173" i="2" s="1"/>
  <c r="K174" i="2" s="1"/>
  <c r="J174" i="2" l="1"/>
  <c r="AD173" i="2"/>
  <c r="AP173" i="2" l="1"/>
  <c r="AG173" i="2"/>
  <c r="AN173" i="2"/>
  <c r="AE173" i="2"/>
  <c r="N174" i="2"/>
  <c r="O174" i="2" s="1"/>
  <c r="R174" i="2" s="1"/>
  <c r="T174" i="2" l="1"/>
  <c r="S174" i="2"/>
  <c r="AF173" i="2"/>
  <c r="AO173" i="2"/>
  <c r="AH174" i="2" l="1"/>
  <c r="X174" i="2"/>
  <c r="AC174" i="2" s="1"/>
  <c r="M175" i="2" s="1"/>
  <c r="W174" i="2"/>
  <c r="AB174" i="2" s="1"/>
  <c r="L175" i="2" s="1"/>
  <c r="V174" i="2"/>
  <c r="AA174" i="2" s="1"/>
  <c r="K175" i="2" s="1"/>
  <c r="U174" i="2"/>
  <c r="Z174" i="2" s="1"/>
  <c r="AD174" i="2" l="1"/>
  <c r="J175" i="2"/>
  <c r="N175" i="2" l="1"/>
  <c r="O175" i="2" s="1"/>
  <c r="R175" i="2" s="1"/>
  <c r="AP174" i="2"/>
  <c r="AG174" i="2"/>
  <c r="AN174" i="2"/>
  <c r="AE174" i="2"/>
  <c r="T175" i="2" l="1"/>
  <c r="S175" i="2"/>
  <c r="AF174" i="2"/>
  <c r="AO174" i="2"/>
  <c r="W175" i="2" l="1"/>
  <c r="AB175" i="2" s="1"/>
  <c r="L176" i="2" s="1"/>
  <c r="V175" i="2"/>
  <c r="AA175" i="2" s="1"/>
  <c r="K176" i="2" s="1"/>
  <c r="U175" i="2"/>
  <c r="Z175" i="2" s="1"/>
  <c r="AH175" i="2"/>
  <c r="X175" i="2"/>
  <c r="AC175" i="2" s="1"/>
  <c r="M176" i="2" s="1"/>
  <c r="AD175" i="2" l="1"/>
  <c r="J176" i="2"/>
  <c r="N176" i="2" l="1"/>
  <c r="O176" i="2" s="1"/>
  <c r="R176" i="2" s="1"/>
  <c r="AP175" i="2"/>
  <c r="AG175" i="2"/>
  <c r="AE175" i="2"/>
  <c r="AN175" i="2"/>
  <c r="T176" i="2" l="1"/>
  <c r="S176" i="2"/>
  <c r="AF175" i="2"/>
  <c r="AO175" i="2"/>
  <c r="AH176" i="2" l="1"/>
  <c r="X176" i="2"/>
  <c r="AC176" i="2" s="1"/>
  <c r="M177" i="2" s="1"/>
  <c r="W176" i="2"/>
  <c r="AB176" i="2" s="1"/>
  <c r="L177" i="2" s="1"/>
  <c r="V176" i="2"/>
  <c r="AA176" i="2" s="1"/>
  <c r="K177" i="2" s="1"/>
  <c r="U176" i="2"/>
  <c r="Z176" i="2" s="1"/>
  <c r="AD176" i="2" l="1"/>
  <c r="J177" i="2"/>
  <c r="N177" i="2" l="1"/>
  <c r="O177" i="2" s="1"/>
  <c r="R177" i="2" s="1"/>
  <c r="AP176" i="2"/>
  <c r="AG176" i="2"/>
  <c r="AE176" i="2"/>
  <c r="AN176" i="2"/>
  <c r="T177" i="2" l="1"/>
  <c r="S177" i="2"/>
  <c r="AF176" i="2"/>
  <c r="AO176" i="2"/>
  <c r="X177" i="2" l="1"/>
  <c r="AC177" i="2" s="1"/>
  <c r="M178" i="2" s="1"/>
  <c r="W177" i="2"/>
  <c r="AB177" i="2" s="1"/>
  <c r="L178" i="2" s="1"/>
  <c r="V177" i="2"/>
  <c r="AA177" i="2" s="1"/>
  <c r="K178" i="2" s="1"/>
  <c r="U177" i="2"/>
  <c r="Z177" i="2" s="1"/>
  <c r="AH177" i="2"/>
  <c r="AD177" i="2" l="1"/>
  <c r="J178" i="2"/>
  <c r="N178" i="2" l="1"/>
  <c r="O178" i="2" s="1"/>
  <c r="R178" i="2" s="1"/>
  <c r="AG177" i="2"/>
  <c r="AP177" i="2"/>
  <c r="AN177" i="2"/>
  <c r="AO177" i="2" s="1"/>
  <c r="AE177" i="2"/>
  <c r="AF177" i="2" l="1"/>
  <c r="T178" i="2"/>
  <c r="S178" i="2"/>
  <c r="V178" i="2" l="1"/>
  <c r="AA178" i="2" s="1"/>
  <c r="K179" i="2" s="1"/>
  <c r="U178" i="2"/>
  <c r="Z178" i="2" s="1"/>
  <c r="AH178" i="2"/>
  <c r="X178" i="2"/>
  <c r="AC178" i="2" s="1"/>
  <c r="M179" i="2" s="1"/>
  <c r="W178" i="2"/>
  <c r="AB178" i="2" s="1"/>
  <c r="L179" i="2" s="1"/>
  <c r="AD178" i="2" l="1"/>
  <c r="J179" i="2"/>
  <c r="N179" i="2" l="1"/>
  <c r="O179" i="2" s="1"/>
  <c r="R179" i="2" s="1"/>
  <c r="AP178" i="2"/>
  <c r="AG178" i="2"/>
  <c r="AE178" i="2"/>
  <c r="AF178" i="2" s="1"/>
  <c r="AN178" i="2"/>
  <c r="AO178" i="2" s="1"/>
  <c r="T179" i="2" l="1"/>
  <c r="S179" i="2"/>
  <c r="AH179" i="2" l="1"/>
  <c r="X179" i="2"/>
  <c r="AC179" i="2" s="1"/>
  <c r="M180" i="2" s="1"/>
  <c r="W179" i="2"/>
  <c r="AB179" i="2" s="1"/>
  <c r="L180" i="2" s="1"/>
  <c r="V179" i="2"/>
  <c r="AA179" i="2" s="1"/>
  <c r="K180" i="2" s="1"/>
  <c r="U179" i="2"/>
  <c r="Z179" i="2" s="1"/>
  <c r="AD179" i="2" l="1"/>
  <c r="J180" i="2"/>
  <c r="N180" i="2" l="1"/>
  <c r="O180" i="2" s="1"/>
  <c r="R180" i="2" s="1"/>
  <c r="AP179" i="2"/>
  <c r="AG179" i="2"/>
  <c r="AN179" i="2"/>
  <c r="AE179" i="2"/>
  <c r="T180" i="2" l="1"/>
  <c r="S180" i="2"/>
  <c r="AO179" i="2"/>
  <c r="AF179" i="2"/>
  <c r="X180" i="2" l="1"/>
  <c r="AC180" i="2" s="1"/>
  <c r="M181" i="2" s="1"/>
  <c r="W180" i="2"/>
  <c r="AB180" i="2" s="1"/>
  <c r="L181" i="2" s="1"/>
  <c r="V180" i="2"/>
  <c r="AA180" i="2" s="1"/>
  <c r="K181" i="2" s="1"/>
  <c r="U180" i="2"/>
  <c r="Z180" i="2" s="1"/>
  <c r="AH180" i="2"/>
  <c r="AD180" i="2" l="1"/>
  <c r="J181" i="2"/>
  <c r="N181" i="2" l="1"/>
  <c r="O181" i="2" s="1"/>
  <c r="R181" i="2" s="1"/>
  <c r="AP180" i="2"/>
  <c r="AG180" i="2"/>
  <c r="AE180" i="2"/>
  <c r="AN180" i="2"/>
  <c r="T181" i="2" l="1"/>
  <c r="S181" i="2"/>
  <c r="AO180" i="2"/>
  <c r="AF180" i="2"/>
  <c r="U181" i="2" l="1"/>
  <c r="Z181" i="2" s="1"/>
  <c r="AH181" i="2"/>
  <c r="X181" i="2"/>
  <c r="AC181" i="2" s="1"/>
  <c r="M182" i="2" s="1"/>
  <c r="W181" i="2"/>
  <c r="AB181" i="2" s="1"/>
  <c r="L182" i="2" s="1"/>
  <c r="V181" i="2"/>
  <c r="AA181" i="2" s="1"/>
  <c r="K182" i="2" s="1"/>
  <c r="J182" i="2" l="1"/>
  <c r="AD181" i="2"/>
  <c r="AP181" i="2" l="1"/>
  <c r="AG181" i="2"/>
  <c r="AE181" i="2"/>
  <c r="AN181" i="2"/>
  <c r="N182" i="2"/>
  <c r="O182" i="2" s="1"/>
  <c r="R182" i="2" s="1"/>
  <c r="T182" i="2" l="1"/>
  <c r="S182" i="2"/>
  <c r="AF181" i="2"/>
  <c r="AO181" i="2"/>
  <c r="AH182" i="2" l="1"/>
  <c r="X182" i="2"/>
  <c r="AC182" i="2" s="1"/>
  <c r="M183" i="2" s="1"/>
  <c r="W182" i="2"/>
  <c r="AB182" i="2" s="1"/>
  <c r="L183" i="2" s="1"/>
  <c r="V182" i="2"/>
  <c r="AA182" i="2" s="1"/>
  <c r="K183" i="2" s="1"/>
  <c r="U182" i="2"/>
  <c r="Z182" i="2" s="1"/>
  <c r="AD182" i="2" l="1"/>
  <c r="J183" i="2"/>
  <c r="N183" i="2" l="1"/>
  <c r="O183" i="2" s="1"/>
  <c r="R183" i="2" s="1"/>
  <c r="AP182" i="2"/>
  <c r="AG182" i="2"/>
  <c r="AL183" i="2"/>
  <c r="AL184" i="2" s="1"/>
  <c r="AL185" i="2" s="1"/>
  <c r="AL186" i="2" s="1"/>
  <c r="AL187" i="2" s="1"/>
  <c r="AL188" i="2" s="1"/>
  <c r="AL189" i="2" s="1"/>
  <c r="AL190" i="2" s="1"/>
  <c r="AL191" i="2" s="1"/>
  <c r="AL192" i="2" s="1"/>
  <c r="AL193" i="2" s="1"/>
  <c r="AL194" i="2" s="1"/>
  <c r="AL195" i="2" s="1"/>
  <c r="AL196" i="2" s="1"/>
  <c r="AL197" i="2" s="1"/>
  <c r="AL198" i="2" s="1"/>
  <c r="AL199" i="2" s="1"/>
  <c r="AL200" i="2" s="1"/>
  <c r="AL201" i="2" s="1"/>
  <c r="AL202" i="2" s="1"/>
  <c r="AL203" i="2" s="1"/>
  <c r="AM182" i="2"/>
  <c r="H30" i="2" s="1"/>
  <c r="AT49" i="2"/>
  <c r="AE182" i="2"/>
  <c r="AF182" i="2" s="1"/>
  <c r="AN182" i="2"/>
  <c r="AO182" i="2" s="1"/>
  <c r="T183" i="2" l="1"/>
  <c r="S183" i="2"/>
  <c r="W183" i="2" l="1"/>
  <c r="AB183" i="2" s="1"/>
  <c r="L184" i="2" s="1"/>
  <c r="V183" i="2"/>
  <c r="AA183" i="2" s="1"/>
  <c r="K184" i="2" s="1"/>
  <c r="U183" i="2"/>
  <c r="Z183" i="2" s="1"/>
  <c r="AH183" i="2"/>
  <c r="X183" i="2"/>
  <c r="AC183" i="2" s="1"/>
  <c r="M184" i="2" s="1"/>
  <c r="AD183" i="2" l="1"/>
  <c r="J184" i="2"/>
  <c r="N184" i="2" l="1"/>
  <c r="O184" i="2" s="1"/>
  <c r="R184" i="2" s="1"/>
  <c r="AP183" i="2"/>
  <c r="AG183" i="2"/>
  <c r="AN183" i="2"/>
  <c r="AE183" i="2"/>
  <c r="T184" i="2" l="1"/>
  <c r="S184" i="2"/>
  <c r="AF183" i="2"/>
  <c r="AO183" i="2"/>
  <c r="AH184" i="2" l="1"/>
  <c r="X184" i="2"/>
  <c r="AC184" i="2" s="1"/>
  <c r="M185" i="2" s="1"/>
  <c r="W184" i="2"/>
  <c r="AB184" i="2" s="1"/>
  <c r="L185" i="2" s="1"/>
  <c r="V184" i="2"/>
  <c r="AA184" i="2" s="1"/>
  <c r="K185" i="2" s="1"/>
  <c r="U184" i="2"/>
  <c r="Z184" i="2" s="1"/>
  <c r="AD184" i="2" l="1"/>
  <c r="J185" i="2"/>
  <c r="N185" i="2" l="1"/>
  <c r="O185" i="2" s="1"/>
  <c r="R185" i="2" s="1"/>
  <c r="AP184" i="2"/>
  <c r="AG184" i="2"/>
  <c r="AN184" i="2"/>
  <c r="AE184" i="2"/>
  <c r="T185" i="2" l="1"/>
  <c r="S185" i="2"/>
  <c r="AO184" i="2"/>
  <c r="AF184" i="2"/>
  <c r="X185" i="2" l="1"/>
  <c r="AC185" i="2" s="1"/>
  <c r="M186" i="2" s="1"/>
  <c r="W185" i="2"/>
  <c r="AB185" i="2" s="1"/>
  <c r="L186" i="2" s="1"/>
  <c r="V185" i="2"/>
  <c r="AA185" i="2" s="1"/>
  <c r="K186" i="2" s="1"/>
  <c r="U185" i="2"/>
  <c r="Z185" i="2" s="1"/>
  <c r="AH185" i="2"/>
  <c r="AD185" i="2" l="1"/>
  <c r="J186" i="2"/>
  <c r="AG185" i="2" l="1"/>
  <c r="AP185" i="2"/>
  <c r="AE185" i="2"/>
  <c r="AN185" i="2"/>
  <c r="N186" i="2"/>
  <c r="O186" i="2" s="1"/>
  <c r="R186" i="2" s="1"/>
  <c r="T186" i="2" l="1"/>
  <c r="S186" i="2"/>
  <c r="AF185" i="2"/>
  <c r="AO185" i="2"/>
  <c r="V186" i="2" l="1"/>
  <c r="AA186" i="2" s="1"/>
  <c r="K187" i="2" s="1"/>
  <c r="U186" i="2"/>
  <c r="Z186" i="2" s="1"/>
  <c r="AH186" i="2"/>
  <c r="X186" i="2"/>
  <c r="AC186" i="2" s="1"/>
  <c r="M187" i="2" s="1"/>
  <c r="W186" i="2"/>
  <c r="AB186" i="2" s="1"/>
  <c r="L187" i="2" s="1"/>
  <c r="AD186" i="2" l="1"/>
  <c r="J187" i="2"/>
  <c r="N187" i="2" l="1"/>
  <c r="O187" i="2" s="1"/>
  <c r="R187" i="2" s="1"/>
  <c r="AP186" i="2"/>
  <c r="AG186" i="2"/>
  <c r="AE186" i="2"/>
  <c r="AN186" i="2"/>
  <c r="T187" i="2" l="1"/>
  <c r="S187" i="2"/>
  <c r="AF186" i="2"/>
  <c r="AO186" i="2"/>
  <c r="AH187" i="2" l="1"/>
  <c r="X187" i="2"/>
  <c r="AC187" i="2" s="1"/>
  <c r="M188" i="2" s="1"/>
  <c r="W187" i="2"/>
  <c r="AB187" i="2" s="1"/>
  <c r="L188" i="2" s="1"/>
  <c r="V187" i="2"/>
  <c r="AA187" i="2" s="1"/>
  <c r="K188" i="2" s="1"/>
  <c r="U187" i="2"/>
  <c r="Z187" i="2" s="1"/>
  <c r="AD187" i="2" l="1"/>
  <c r="J188" i="2"/>
  <c r="N188" i="2" l="1"/>
  <c r="O188" i="2" s="1"/>
  <c r="R188" i="2" s="1"/>
  <c r="AP187" i="2"/>
  <c r="AG187" i="2"/>
  <c r="AN187" i="2"/>
  <c r="AO187" i="2" s="1"/>
  <c r="AE187" i="2"/>
  <c r="T188" i="2" l="1"/>
  <c r="S188" i="2"/>
  <c r="AF187" i="2"/>
  <c r="X188" i="2" l="1"/>
  <c r="AC188" i="2" s="1"/>
  <c r="M189" i="2" s="1"/>
  <c r="W188" i="2"/>
  <c r="AB188" i="2" s="1"/>
  <c r="L189" i="2" s="1"/>
  <c r="V188" i="2"/>
  <c r="AA188" i="2" s="1"/>
  <c r="K189" i="2" s="1"/>
  <c r="U188" i="2"/>
  <c r="Z188" i="2" s="1"/>
  <c r="AH188" i="2"/>
  <c r="AD188" i="2" l="1"/>
  <c r="J189" i="2"/>
  <c r="N189" i="2" l="1"/>
  <c r="O189" i="2" s="1"/>
  <c r="R189" i="2" s="1"/>
  <c r="AP188" i="2"/>
  <c r="AG188" i="2"/>
  <c r="AE188" i="2"/>
  <c r="AN188" i="2"/>
  <c r="AO188" i="2" s="1"/>
  <c r="T189" i="2" l="1"/>
  <c r="S189" i="2"/>
  <c r="AF188" i="2"/>
  <c r="U189" i="2" l="1"/>
  <c r="Z189" i="2" s="1"/>
  <c r="AH189" i="2"/>
  <c r="X189" i="2"/>
  <c r="AC189" i="2" s="1"/>
  <c r="M190" i="2" s="1"/>
  <c r="W189" i="2"/>
  <c r="AB189" i="2" s="1"/>
  <c r="L190" i="2" s="1"/>
  <c r="V189" i="2"/>
  <c r="AA189" i="2" s="1"/>
  <c r="K190" i="2" s="1"/>
  <c r="J190" i="2" l="1"/>
  <c r="AD189" i="2"/>
  <c r="AP189" i="2" l="1"/>
  <c r="AG189" i="2"/>
  <c r="AE189" i="2"/>
  <c r="AN189" i="2"/>
  <c r="N190" i="2"/>
  <c r="O190" i="2" s="1"/>
  <c r="R190" i="2" s="1"/>
  <c r="T190" i="2" l="1"/>
  <c r="S190" i="2"/>
  <c r="AF189" i="2"/>
  <c r="AO189" i="2"/>
  <c r="AH190" i="2" l="1"/>
  <c r="X190" i="2"/>
  <c r="AC190" i="2" s="1"/>
  <c r="M191" i="2" s="1"/>
  <c r="W190" i="2"/>
  <c r="AB190" i="2" s="1"/>
  <c r="L191" i="2" s="1"/>
  <c r="V190" i="2"/>
  <c r="AA190" i="2" s="1"/>
  <c r="K191" i="2" s="1"/>
  <c r="U190" i="2"/>
  <c r="Z190" i="2" s="1"/>
  <c r="AD190" i="2" l="1"/>
  <c r="J191" i="2"/>
  <c r="N191" i="2" l="1"/>
  <c r="O191" i="2" s="1"/>
  <c r="R191" i="2" s="1"/>
  <c r="AP190" i="2"/>
  <c r="AG190" i="2"/>
  <c r="AE190" i="2"/>
  <c r="AN190" i="2"/>
  <c r="AO190" i="2" s="1"/>
  <c r="T191" i="2" l="1"/>
  <c r="S191" i="2"/>
  <c r="AF190" i="2"/>
  <c r="W191" i="2" l="1"/>
  <c r="AB191" i="2" s="1"/>
  <c r="L192" i="2" s="1"/>
  <c r="V191" i="2"/>
  <c r="AA191" i="2" s="1"/>
  <c r="K192" i="2" s="1"/>
  <c r="U191" i="2"/>
  <c r="Z191" i="2" s="1"/>
  <c r="AH191" i="2"/>
  <c r="X191" i="2"/>
  <c r="AC191" i="2" s="1"/>
  <c r="M192" i="2" s="1"/>
  <c r="AD191" i="2" l="1"/>
  <c r="J192" i="2"/>
  <c r="N192" i="2" l="1"/>
  <c r="O192" i="2" s="1"/>
  <c r="R192" i="2" s="1"/>
  <c r="AP191" i="2"/>
  <c r="AG191" i="2"/>
  <c r="AE191" i="2"/>
  <c r="AN191" i="2"/>
  <c r="AO191" i="2" s="1"/>
  <c r="T192" i="2" l="1"/>
  <c r="S192" i="2"/>
  <c r="AF191" i="2"/>
  <c r="AH192" i="2" l="1"/>
  <c r="X192" i="2"/>
  <c r="AC192" i="2" s="1"/>
  <c r="M193" i="2" s="1"/>
  <c r="W192" i="2"/>
  <c r="AB192" i="2" s="1"/>
  <c r="L193" i="2" s="1"/>
  <c r="V192" i="2"/>
  <c r="AA192" i="2" s="1"/>
  <c r="K193" i="2" s="1"/>
  <c r="U192" i="2"/>
  <c r="Z192" i="2" s="1"/>
  <c r="AD192" i="2" l="1"/>
  <c r="J193" i="2"/>
  <c r="N193" i="2" l="1"/>
  <c r="O193" i="2" s="1"/>
  <c r="R193" i="2" s="1"/>
  <c r="AP192" i="2"/>
  <c r="AG192" i="2"/>
  <c r="AN192" i="2"/>
  <c r="AE192" i="2"/>
  <c r="S193" i="2" l="1"/>
  <c r="T193" i="2" s="1"/>
  <c r="AF192" i="2"/>
  <c r="AO192" i="2"/>
  <c r="X193" i="2" l="1"/>
  <c r="AC193" i="2" s="1"/>
  <c r="M194" i="2" s="1"/>
  <c r="W193" i="2"/>
  <c r="AB193" i="2" s="1"/>
  <c r="L194" i="2" s="1"/>
  <c r="V193" i="2"/>
  <c r="AA193" i="2" s="1"/>
  <c r="K194" i="2" s="1"/>
  <c r="U193" i="2"/>
  <c r="Z193" i="2" s="1"/>
  <c r="AH193" i="2"/>
  <c r="AD193" i="2" l="1"/>
  <c r="J194" i="2"/>
  <c r="N194" i="2" l="1"/>
  <c r="O194" i="2" s="1"/>
  <c r="R194" i="2" s="1"/>
  <c r="AG193" i="2"/>
  <c r="AP193" i="2"/>
  <c r="AN193" i="2"/>
  <c r="AE193" i="2"/>
  <c r="AF193" i="2" s="1"/>
  <c r="AO193" i="2" l="1"/>
  <c r="T194" i="2"/>
  <c r="S194" i="2"/>
  <c r="V194" i="2" l="1"/>
  <c r="AA194" i="2" s="1"/>
  <c r="K195" i="2" s="1"/>
  <c r="U194" i="2"/>
  <c r="Z194" i="2" s="1"/>
  <c r="AH194" i="2"/>
  <c r="X194" i="2"/>
  <c r="AC194" i="2" s="1"/>
  <c r="M195" i="2" s="1"/>
  <c r="W194" i="2"/>
  <c r="AB194" i="2" s="1"/>
  <c r="L195" i="2" s="1"/>
  <c r="AD194" i="2" l="1"/>
  <c r="J195" i="2"/>
  <c r="N195" i="2" l="1"/>
  <c r="O195" i="2" s="1"/>
  <c r="R195" i="2" s="1"/>
  <c r="AP194" i="2"/>
  <c r="AG194" i="2"/>
  <c r="AN194" i="2"/>
  <c r="AO194" i="2" s="1"/>
  <c r="AE194" i="2"/>
  <c r="T195" i="2" l="1"/>
  <c r="S195" i="2"/>
  <c r="AF194" i="2"/>
  <c r="AH195" i="2" l="1"/>
  <c r="X195" i="2"/>
  <c r="AC195" i="2" s="1"/>
  <c r="M196" i="2" s="1"/>
  <c r="W195" i="2"/>
  <c r="AB195" i="2" s="1"/>
  <c r="L196" i="2" s="1"/>
  <c r="V195" i="2"/>
  <c r="AA195" i="2" s="1"/>
  <c r="K196" i="2" s="1"/>
  <c r="U195" i="2"/>
  <c r="Z195" i="2" s="1"/>
  <c r="AD195" i="2" l="1"/>
  <c r="J196" i="2"/>
  <c r="N196" i="2" l="1"/>
  <c r="O196" i="2" s="1"/>
  <c r="R196" i="2" s="1"/>
  <c r="AP195" i="2"/>
  <c r="AG195" i="2"/>
  <c r="AN195" i="2"/>
  <c r="AO195" i="2" s="1"/>
  <c r="AE195" i="2"/>
  <c r="AF195" i="2" s="1"/>
  <c r="T196" i="2" l="1"/>
  <c r="S196" i="2"/>
  <c r="X196" i="2" l="1"/>
  <c r="AC196" i="2" s="1"/>
  <c r="M197" i="2" s="1"/>
  <c r="W196" i="2"/>
  <c r="AB196" i="2" s="1"/>
  <c r="L197" i="2" s="1"/>
  <c r="V196" i="2"/>
  <c r="AA196" i="2" s="1"/>
  <c r="K197" i="2" s="1"/>
  <c r="U196" i="2"/>
  <c r="Z196" i="2" s="1"/>
  <c r="AH196" i="2"/>
  <c r="AD196" i="2" l="1"/>
  <c r="J197" i="2"/>
  <c r="N197" i="2" l="1"/>
  <c r="O197" i="2" s="1"/>
  <c r="R197" i="2" s="1"/>
  <c r="AP196" i="2"/>
  <c r="AG196" i="2"/>
  <c r="AN196" i="2"/>
  <c r="AO196" i="2" s="1"/>
  <c r="AE196" i="2"/>
  <c r="T197" i="2" l="1"/>
  <c r="S197" i="2"/>
  <c r="AF196" i="2"/>
  <c r="U197" i="2" l="1"/>
  <c r="Z197" i="2" s="1"/>
  <c r="AH197" i="2"/>
  <c r="X197" i="2"/>
  <c r="AC197" i="2" s="1"/>
  <c r="M198" i="2" s="1"/>
  <c r="W197" i="2"/>
  <c r="AB197" i="2" s="1"/>
  <c r="L198" i="2" s="1"/>
  <c r="V197" i="2"/>
  <c r="AA197" i="2" s="1"/>
  <c r="K198" i="2" s="1"/>
  <c r="J198" i="2" l="1"/>
  <c r="AD197" i="2"/>
  <c r="N198" i="2" l="1"/>
  <c r="O198" i="2" s="1"/>
  <c r="R198" i="2" s="1"/>
  <c r="AP197" i="2"/>
  <c r="AG197" i="2"/>
  <c r="AE197" i="2"/>
  <c r="AF197" i="2" s="1"/>
  <c r="AN197" i="2"/>
  <c r="T198" i="2" l="1"/>
  <c r="S198" i="2"/>
  <c r="AO197" i="2"/>
  <c r="AH198" i="2" l="1"/>
  <c r="X198" i="2"/>
  <c r="AC198" i="2" s="1"/>
  <c r="M199" i="2" s="1"/>
  <c r="W198" i="2"/>
  <c r="AB198" i="2" s="1"/>
  <c r="L199" i="2" s="1"/>
  <c r="V198" i="2"/>
  <c r="AA198" i="2" s="1"/>
  <c r="K199" i="2" s="1"/>
  <c r="U198" i="2"/>
  <c r="Z198" i="2" s="1"/>
  <c r="AD198" i="2" l="1"/>
  <c r="J199" i="2"/>
  <c r="N199" i="2" l="1"/>
  <c r="O199" i="2" s="1"/>
  <c r="R199" i="2" s="1"/>
  <c r="AP198" i="2"/>
  <c r="AG198" i="2"/>
  <c r="AN198" i="2"/>
  <c r="AO198" i="2" s="1"/>
  <c r="AE198" i="2"/>
  <c r="T199" i="2" l="1"/>
  <c r="S199" i="2"/>
  <c r="AF198" i="2"/>
  <c r="W199" i="2" l="1"/>
  <c r="AB199" i="2" s="1"/>
  <c r="L200" i="2" s="1"/>
  <c r="V199" i="2"/>
  <c r="AA199" i="2" s="1"/>
  <c r="K200" i="2" s="1"/>
  <c r="U199" i="2"/>
  <c r="Z199" i="2" s="1"/>
  <c r="AH199" i="2"/>
  <c r="X199" i="2"/>
  <c r="AC199" i="2" s="1"/>
  <c r="M200" i="2" s="1"/>
  <c r="AD199" i="2" l="1"/>
  <c r="J200" i="2"/>
  <c r="N200" i="2" l="1"/>
  <c r="O200" i="2" s="1"/>
  <c r="R200" i="2" s="1"/>
  <c r="AP199" i="2"/>
  <c r="AG199" i="2"/>
  <c r="AN199" i="2"/>
  <c r="AE199" i="2"/>
  <c r="AF199" i="2" s="1"/>
  <c r="T200" i="2" l="1"/>
  <c r="S200" i="2"/>
  <c r="AO199" i="2"/>
  <c r="AH200" i="2" l="1"/>
  <c r="X200" i="2"/>
  <c r="AC200" i="2" s="1"/>
  <c r="M201" i="2" s="1"/>
  <c r="W200" i="2"/>
  <c r="AB200" i="2" s="1"/>
  <c r="L201" i="2" s="1"/>
  <c r="V200" i="2"/>
  <c r="AA200" i="2" s="1"/>
  <c r="K201" i="2" s="1"/>
  <c r="U200" i="2"/>
  <c r="Z200" i="2" s="1"/>
  <c r="AD200" i="2" l="1"/>
  <c r="J201" i="2"/>
  <c r="N201" i="2" l="1"/>
  <c r="O201" i="2" s="1"/>
  <c r="R201" i="2" s="1"/>
  <c r="AP200" i="2"/>
  <c r="AG200" i="2"/>
  <c r="AE200" i="2"/>
  <c r="AF200" i="2" s="1"/>
  <c r="AN200" i="2"/>
  <c r="T201" i="2" l="1"/>
  <c r="S201" i="2"/>
  <c r="AO200" i="2"/>
  <c r="X201" i="2" l="1"/>
  <c r="AC201" i="2" s="1"/>
  <c r="M202" i="2" s="1"/>
  <c r="W201" i="2"/>
  <c r="AB201" i="2" s="1"/>
  <c r="L202" i="2" s="1"/>
  <c r="V201" i="2"/>
  <c r="AA201" i="2" s="1"/>
  <c r="K202" i="2" s="1"/>
  <c r="U201" i="2"/>
  <c r="Z201" i="2" s="1"/>
  <c r="AH201" i="2"/>
  <c r="AD201" i="2" l="1"/>
  <c r="J202" i="2"/>
  <c r="N202" i="2" l="1"/>
  <c r="O202" i="2" s="1"/>
  <c r="R202" i="2" s="1"/>
  <c r="AG201" i="2"/>
  <c r="AP201" i="2"/>
  <c r="AE201" i="2"/>
  <c r="AF201" i="2" s="1"/>
  <c r="AN201" i="2"/>
  <c r="AO201" i="2" l="1"/>
  <c r="T202" i="2"/>
  <c r="S202" i="2"/>
  <c r="V202" i="2" l="1"/>
  <c r="AA202" i="2" s="1"/>
  <c r="K203" i="2" s="1"/>
  <c r="U202" i="2"/>
  <c r="Z202" i="2" s="1"/>
  <c r="AH202" i="2"/>
  <c r="X202" i="2"/>
  <c r="AC202" i="2" s="1"/>
  <c r="M203" i="2" s="1"/>
  <c r="W202" i="2"/>
  <c r="AB202" i="2" s="1"/>
  <c r="L203" i="2" s="1"/>
  <c r="AD202" i="2" l="1"/>
  <c r="J203" i="2"/>
  <c r="N203" i="2" l="1"/>
  <c r="O203" i="2" s="1"/>
  <c r="R203" i="2" s="1"/>
  <c r="AP202" i="2"/>
  <c r="AG202" i="2"/>
  <c r="AN202" i="2"/>
  <c r="AO202" i="2" s="1"/>
  <c r="AE202" i="2"/>
  <c r="T203" i="2" l="1"/>
  <c r="S203" i="2"/>
  <c r="AF202" i="2"/>
  <c r="AH203" i="2" l="1"/>
  <c r="X203" i="2"/>
  <c r="AC203" i="2" s="1"/>
  <c r="M204" i="2" s="1"/>
  <c r="W203" i="2"/>
  <c r="AB203" i="2" s="1"/>
  <c r="L204" i="2" s="1"/>
  <c r="V203" i="2"/>
  <c r="AA203" i="2" s="1"/>
  <c r="K204" i="2" s="1"/>
  <c r="U203" i="2"/>
  <c r="Z203" i="2" s="1"/>
  <c r="AD203" i="2" l="1"/>
  <c r="J204" i="2"/>
  <c r="N204" i="2" l="1"/>
  <c r="O204" i="2" s="1"/>
  <c r="R204" i="2" s="1"/>
  <c r="AP203" i="2"/>
  <c r="AG203" i="2"/>
  <c r="AM203" i="2"/>
  <c r="I30" i="2" s="1"/>
  <c r="AL204" i="2"/>
  <c r="AL205" i="2" s="1"/>
  <c r="AL206" i="2" s="1"/>
  <c r="AL207" i="2" s="1"/>
  <c r="AL208" i="2" s="1"/>
  <c r="AL209" i="2" s="1"/>
  <c r="AL210" i="2" s="1"/>
  <c r="AL211" i="2" s="1"/>
  <c r="AL212" i="2" s="1"/>
  <c r="AL213" i="2" s="1"/>
  <c r="AL214" i="2" s="1"/>
  <c r="AL215" i="2" s="1"/>
  <c r="AL216" i="2" s="1"/>
  <c r="AL217" i="2" s="1"/>
  <c r="AL218" i="2" s="1"/>
  <c r="AL219" i="2" s="1"/>
  <c r="AL220" i="2" s="1"/>
  <c r="AL221" i="2" s="1"/>
  <c r="AL222" i="2" s="1"/>
  <c r="AL223" i="2" s="1"/>
  <c r="AL224" i="2" s="1"/>
  <c r="AL225" i="2" s="1"/>
  <c r="AT50" i="2"/>
  <c r="AE203" i="2"/>
  <c r="AF203" i="2" s="1"/>
  <c r="AN203" i="2"/>
  <c r="AO203" i="2" s="1"/>
  <c r="T204" i="2" l="1"/>
  <c r="S204" i="2"/>
  <c r="X204" i="2" l="1"/>
  <c r="AC204" i="2" s="1"/>
  <c r="M205" i="2" s="1"/>
  <c r="W204" i="2"/>
  <c r="AB204" i="2" s="1"/>
  <c r="L205" i="2" s="1"/>
  <c r="V204" i="2"/>
  <c r="AA204" i="2" s="1"/>
  <c r="K205" i="2" s="1"/>
  <c r="U204" i="2"/>
  <c r="Z204" i="2" s="1"/>
  <c r="AH204" i="2"/>
  <c r="AD204" i="2" l="1"/>
  <c r="J205" i="2"/>
  <c r="N205" i="2" l="1"/>
  <c r="O205" i="2" s="1"/>
  <c r="R205" i="2" s="1"/>
  <c r="AP204" i="2"/>
  <c r="AG204" i="2"/>
  <c r="AE204" i="2"/>
  <c r="AN204" i="2"/>
  <c r="T205" i="2" l="1"/>
  <c r="S205" i="2"/>
  <c r="AO204" i="2"/>
  <c r="AF204" i="2"/>
  <c r="U205" i="2" l="1"/>
  <c r="Z205" i="2" s="1"/>
  <c r="AH205" i="2"/>
  <c r="X205" i="2"/>
  <c r="AC205" i="2" s="1"/>
  <c r="M206" i="2" s="1"/>
  <c r="W205" i="2"/>
  <c r="AB205" i="2" s="1"/>
  <c r="L206" i="2" s="1"/>
  <c r="V205" i="2"/>
  <c r="AA205" i="2" s="1"/>
  <c r="K206" i="2" s="1"/>
  <c r="J206" i="2" l="1"/>
  <c r="AD205" i="2"/>
  <c r="AP205" i="2" l="1"/>
  <c r="AG205" i="2"/>
  <c r="AE205" i="2"/>
  <c r="AN205" i="2"/>
  <c r="AO205" i="2" s="1"/>
  <c r="N206" i="2"/>
  <c r="O206" i="2" s="1"/>
  <c r="R206" i="2" s="1"/>
  <c r="T206" i="2" l="1"/>
  <c r="S206" i="2"/>
  <c r="AF205" i="2"/>
  <c r="AH206" i="2" l="1"/>
  <c r="X206" i="2"/>
  <c r="AC206" i="2" s="1"/>
  <c r="M207" i="2" s="1"/>
  <c r="W206" i="2"/>
  <c r="AB206" i="2" s="1"/>
  <c r="L207" i="2" s="1"/>
  <c r="V206" i="2"/>
  <c r="AA206" i="2" s="1"/>
  <c r="K207" i="2" s="1"/>
  <c r="U206" i="2"/>
  <c r="Z206" i="2" s="1"/>
  <c r="AD206" i="2" l="1"/>
  <c r="J207" i="2"/>
  <c r="N207" i="2" l="1"/>
  <c r="O207" i="2" s="1"/>
  <c r="R207" i="2" s="1"/>
  <c r="AP206" i="2"/>
  <c r="AG206" i="2"/>
  <c r="AN206" i="2"/>
  <c r="AE206" i="2"/>
  <c r="AF206" i="2" s="1"/>
  <c r="T207" i="2" l="1"/>
  <c r="S207" i="2"/>
  <c r="AO206" i="2"/>
  <c r="W207" i="2" l="1"/>
  <c r="AB207" i="2" s="1"/>
  <c r="L208" i="2" s="1"/>
  <c r="V207" i="2"/>
  <c r="AA207" i="2" s="1"/>
  <c r="K208" i="2" s="1"/>
  <c r="U207" i="2"/>
  <c r="Z207" i="2" s="1"/>
  <c r="AH207" i="2"/>
  <c r="X207" i="2"/>
  <c r="AC207" i="2" s="1"/>
  <c r="M208" i="2" s="1"/>
  <c r="AD207" i="2" l="1"/>
  <c r="J208" i="2"/>
  <c r="N208" i="2" l="1"/>
  <c r="O208" i="2" s="1"/>
  <c r="R208" i="2" s="1"/>
  <c r="AP207" i="2"/>
  <c r="AG207" i="2"/>
  <c r="AE207" i="2"/>
  <c r="AF207" i="2" s="1"/>
  <c r="AN207" i="2"/>
  <c r="T208" i="2" l="1"/>
  <c r="S208" i="2"/>
  <c r="AO207" i="2"/>
  <c r="AH208" i="2" l="1"/>
  <c r="X208" i="2"/>
  <c r="AC208" i="2" s="1"/>
  <c r="M209" i="2" s="1"/>
  <c r="U208" i="2"/>
  <c r="Z208" i="2" s="1"/>
  <c r="W208" i="2"/>
  <c r="AB208" i="2" s="1"/>
  <c r="L209" i="2" s="1"/>
  <c r="V208" i="2"/>
  <c r="AA208" i="2" s="1"/>
  <c r="K209" i="2" s="1"/>
  <c r="J209" i="2" l="1"/>
  <c r="AD208" i="2"/>
  <c r="AP208" i="2" l="1"/>
  <c r="AG208" i="2"/>
  <c r="AE208" i="2"/>
  <c r="AN208" i="2"/>
  <c r="N209" i="2"/>
  <c r="O209" i="2" s="1"/>
  <c r="R209" i="2" s="1"/>
  <c r="T209" i="2" l="1"/>
  <c r="S209" i="2"/>
  <c r="AO208" i="2"/>
  <c r="AF208" i="2"/>
  <c r="W209" i="2" l="1"/>
  <c r="AB209" i="2" s="1"/>
  <c r="L210" i="2" s="1"/>
  <c r="U209" i="2"/>
  <c r="Z209" i="2" s="1"/>
  <c r="AH209" i="2"/>
  <c r="X209" i="2"/>
  <c r="AC209" i="2" s="1"/>
  <c r="M210" i="2" s="1"/>
  <c r="V209" i="2"/>
  <c r="AA209" i="2" s="1"/>
  <c r="K210" i="2" s="1"/>
  <c r="J210" i="2" l="1"/>
  <c r="AD209" i="2"/>
  <c r="AP209" i="2" l="1"/>
  <c r="AG209" i="2"/>
  <c r="AN209" i="2"/>
  <c r="AE209" i="2"/>
  <c r="N210" i="2"/>
  <c r="O210" i="2" s="1"/>
  <c r="R210" i="2" s="1"/>
  <c r="T210" i="2" l="1"/>
  <c r="S210" i="2"/>
  <c r="AF209" i="2"/>
  <c r="AO209" i="2"/>
  <c r="U210" i="2" l="1"/>
  <c r="Z210" i="2" s="1"/>
  <c r="AH210" i="2"/>
  <c r="X210" i="2"/>
  <c r="AC210" i="2" s="1"/>
  <c r="M211" i="2" s="1"/>
  <c r="W210" i="2"/>
  <c r="AB210" i="2" s="1"/>
  <c r="L211" i="2" s="1"/>
  <c r="V210" i="2"/>
  <c r="AA210" i="2" s="1"/>
  <c r="K211" i="2" s="1"/>
  <c r="J211" i="2" l="1"/>
  <c r="AD210" i="2"/>
  <c r="AP210" i="2" l="1"/>
  <c r="AG210" i="2"/>
  <c r="AN210" i="2"/>
  <c r="AE210" i="2"/>
  <c r="N211" i="2"/>
  <c r="O211" i="2" s="1"/>
  <c r="R211" i="2" s="1"/>
  <c r="T211" i="2" l="1"/>
  <c r="S211" i="2"/>
  <c r="AF210" i="2"/>
  <c r="AO210" i="2"/>
  <c r="AH211" i="2" l="1"/>
  <c r="W211" i="2"/>
  <c r="AB211" i="2" s="1"/>
  <c r="L212" i="2" s="1"/>
  <c r="V211" i="2"/>
  <c r="AA211" i="2" s="1"/>
  <c r="K212" i="2" s="1"/>
  <c r="U211" i="2"/>
  <c r="Z211" i="2" s="1"/>
  <c r="X211" i="2"/>
  <c r="AC211" i="2" s="1"/>
  <c r="M212" i="2" s="1"/>
  <c r="AD211" i="2" l="1"/>
  <c r="J212" i="2"/>
  <c r="N212" i="2" l="1"/>
  <c r="O212" i="2" s="1"/>
  <c r="R212" i="2" s="1"/>
  <c r="AP211" i="2"/>
  <c r="AG211" i="2"/>
  <c r="AN211" i="2"/>
  <c r="AO211" i="2" s="1"/>
  <c r="AE211" i="2"/>
  <c r="AF211" i="2" s="1"/>
  <c r="T212" i="2" l="1"/>
  <c r="S212" i="2"/>
  <c r="W212" i="2" l="1"/>
  <c r="AB212" i="2" s="1"/>
  <c r="L213" i="2" s="1"/>
  <c r="V212" i="2"/>
  <c r="AA212" i="2" s="1"/>
  <c r="K213" i="2" s="1"/>
  <c r="U212" i="2"/>
  <c r="Z212" i="2" s="1"/>
  <c r="AH212" i="2"/>
  <c r="X212" i="2"/>
  <c r="AC212" i="2" s="1"/>
  <c r="M213" i="2" s="1"/>
  <c r="AD212" i="2" l="1"/>
  <c r="J213" i="2"/>
  <c r="N213" i="2" l="1"/>
  <c r="O213" i="2" s="1"/>
  <c r="R213" i="2" s="1"/>
  <c r="AP212" i="2"/>
  <c r="AG212" i="2"/>
  <c r="AN212" i="2"/>
  <c r="AE212" i="2"/>
  <c r="T213" i="2" l="1"/>
  <c r="S213" i="2"/>
  <c r="AO212" i="2"/>
  <c r="AF212" i="2"/>
  <c r="AH213" i="2" l="1"/>
  <c r="X213" i="2"/>
  <c r="AC213" i="2" s="1"/>
  <c r="M214" i="2" s="1"/>
  <c r="W213" i="2"/>
  <c r="AB213" i="2" s="1"/>
  <c r="L214" i="2" s="1"/>
  <c r="V213" i="2"/>
  <c r="AA213" i="2" s="1"/>
  <c r="K214" i="2" s="1"/>
  <c r="U213" i="2"/>
  <c r="Z213" i="2" s="1"/>
  <c r="AD213" i="2" l="1"/>
  <c r="J214" i="2"/>
  <c r="N214" i="2" l="1"/>
  <c r="O214" i="2" s="1"/>
  <c r="R214" i="2" s="1"/>
  <c r="AP213" i="2"/>
  <c r="AG213" i="2"/>
  <c r="AN213" i="2"/>
  <c r="AE213" i="2"/>
  <c r="AF213" i="2" s="1"/>
  <c r="T214" i="2" l="1"/>
  <c r="S214" i="2"/>
  <c r="AO213" i="2"/>
  <c r="X214" i="2" l="1"/>
  <c r="AC214" i="2" s="1"/>
  <c r="M215" i="2" s="1"/>
  <c r="W214" i="2"/>
  <c r="AB214" i="2" s="1"/>
  <c r="L215" i="2" s="1"/>
  <c r="V214" i="2"/>
  <c r="AA214" i="2" s="1"/>
  <c r="K215" i="2" s="1"/>
  <c r="U214" i="2"/>
  <c r="Z214" i="2" s="1"/>
  <c r="AH214" i="2"/>
  <c r="AD214" i="2" l="1"/>
  <c r="J215" i="2"/>
  <c r="N215" i="2" l="1"/>
  <c r="O215" i="2" s="1"/>
  <c r="R215" i="2" s="1"/>
  <c r="AG214" i="2"/>
  <c r="AP214" i="2"/>
  <c r="AE214" i="2"/>
  <c r="AN214" i="2"/>
  <c r="AO214" i="2" s="1"/>
  <c r="AF214" i="2" l="1"/>
  <c r="T215" i="2"/>
  <c r="S215" i="2"/>
  <c r="V215" i="2" l="1"/>
  <c r="AA215" i="2" s="1"/>
  <c r="K216" i="2" s="1"/>
  <c r="U215" i="2"/>
  <c r="Z215" i="2" s="1"/>
  <c r="AH215" i="2"/>
  <c r="X215" i="2"/>
  <c r="AC215" i="2" s="1"/>
  <c r="M216" i="2" s="1"/>
  <c r="W215" i="2"/>
  <c r="AB215" i="2" s="1"/>
  <c r="L216" i="2" s="1"/>
  <c r="AD215" i="2" l="1"/>
  <c r="J216" i="2"/>
  <c r="AP215" i="2" l="1"/>
  <c r="AG215" i="2"/>
  <c r="AE215" i="2"/>
  <c r="AN215" i="2"/>
  <c r="N216" i="2"/>
  <c r="O216" i="2" s="1"/>
  <c r="R216" i="2" s="1"/>
  <c r="T216" i="2" l="1"/>
  <c r="S216" i="2"/>
  <c r="AF215" i="2"/>
  <c r="AO215" i="2"/>
  <c r="AH216" i="2" l="1"/>
  <c r="X216" i="2"/>
  <c r="AC216" i="2" s="1"/>
  <c r="M217" i="2" s="1"/>
  <c r="W216" i="2"/>
  <c r="AB216" i="2" s="1"/>
  <c r="L217" i="2" s="1"/>
  <c r="V216" i="2"/>
  <c r="AA216" i="2" s="1"/>
  <c r="K217" i="2" s="1"/>
  <c r="U216" i="2"/>
  <c r="Z216" i="2" s="1"/>
  <c r="AD216" i="2" l="1"/>
  <c r="J217" i="2"/>
  <c r="N217" i="2" l="1"/>
  <c r="O217" i="2" s="1"/>
  <c r="R217" i="2" s="1"/>
  <c r="AP216" i="2"/>
  <c r="AG216" i="2"/>
  <c r="AN216" i="2"/>
  <c r="AE216" i="2"/>
  <c r="T217" i="2" l="1"/>
  <c r="S217" i="2"/>
  <c r="AF216" i="2"/>
  <c r="AO216" i="2"/>
  <c r="X217" i="2" l="1"/>
  <c r="AC217" i="2" s="1"/>
  <c r="M218" i="2" s="1"/>
  <c r="W217" i="2"/>
  <c r="AB217" i="2" s="1"/>
  <c r="L218" i="2" s="1"/>
  <c r="V217" i="2"/>
  <c r="AA217" i="2" s="1"/>
  <c r="K218" i="2" s="1"/>
  <c r="U217" i="2"/>
  <c r="Z217" i="2" s="1"/>
  <c r="AH217" i="2"/>
  <c r="AD217" i="2" l="1"/>
  <c r="J218" i="2"/>
  <c r="N218" i="2" l="1"/>
  <c r="O218" i="2" s="1"/>
  <c r="R218" i="2" s="1"/>
  <c r="AP217" i="2"/>
  <c r="AG217" i="2"/>
  <c r="AN217" i="2"/>
  <c r="AE217" i="2"/>
  <c r="T218" i="2" l="1"/>
  <c r="S218" i="2"/>
  <c r="AO217" i="2"/>
  <c r="AF217" i="2"/>
  <c r="U218" i="2" l="1"/>
  <c r="Z218" i="2" s="1"/>
  <c r="AH218" i="2"/>
  <c r="X218" i="2"/>
  <c r="AC218" i="2" s="1"/>
  <c r="M219" i="2" s="1"/>
  <c r="W218" i="2"/>
  <c r="AB218" i="2" s="1"/>
  <c r="L219" i="2" s="1"/>
  <c r="V218" i="2"/>
  <c r="AA218" i="2" s="1"/>
  <c r="K219" i="2" s="1"/>
  <c r="J219" i="2" l="1"/>
  <c r="AD218" i="2"/>
  <c r="AP218" i="2" l="1"/>
  <c r="AG218" i="2"/>
  <c r="AE218" i="2"/>
  <c r="AF218" i="2" s="1"/>
  <c r="AN218" i="2"/>
  <c r="N219" i="2"/>
  <c r="O219" i="2" s="1"/>
  <c r="R219" i="2" s="1"/>
  <c r="T219" i="2" l="1"/>
  <c r="S219" i="2"/>
  <c r="AO218" i="2"/>
  <c r="AH219" i="2" l="1"/>
  <c r="X219" i="2"/>
  <c r="AC219" i="2" s="1"/>
  <c r="M220" i="2" s="1"/>
  <c r="W219" i="2"/>
  <c r="AB219" i="2" s="1"/>
  <c r="L220" i="2" s="1"/>
  <c r="V219" i="2"/>
  <c r="AA219" i="2" s="1"/>
  <c r="K220" i="2" s="1"/>
  <c r="U219" i="2"/>
  <c r="Z219" i="2" s="1"/>
  <c r="AD219" i="2" l="1"/>
  <c r="J220" i="2"/>
  <c r="N220" i="2" l="1"/>
  <c r="O220" i="2" s="1"/>
  <c r="R220" i="2" s="1"/>
  <c r="AP219" i="2"/>
  <c r="AG219" i="2"/>
  <c r="AE219" i="2"/>
  <c r="AN219" i="2"/>
  <c r="T220" i="2" l="1"/>
  <c r="S220" i="2"/>
  <c r="AF219" i="2"/>
  <c r="AO219" i="2"/>
  <c r="W220" i="2" l="1"/>
  <c r="AB220" i="2" s="1"/>
  <c r="L221" i="2" s="1"/>
  <c r="V220" i="2"/>
  <c r="AA220" i="2" s="1"/>
  <c r="K221" i="2" s="1"/>
  <c r="U220" i="2"/>
  <c r="Z220" i="2" s="1"/>
  <c r="AH220" i="2"/>
  <c r="X220" i="2"/>
  <c r="AC220" i="2" s="1"/>
  <c r="M221" i="2" s="1"/>
  <c r="AD220" i="2" l="1"/>
  <c r="J221" i="2"/>
  <c r="N221" i="2" l="1"/>
  <c r="O221" i="2" s="1"/>
  <c r="R221" i="2" s="1"/>
  <c r="AP220" i="2"/>
  <c r="AG220" i="2"/>
  <c r="AN220" i="2"/>
  <c r="AE220" i="2"/>
  <c r="AF220" i="2" s="1"/>
  <c r="T221" i="2" l="1"/>
  <c r="S221" i="2"/>
  <c r="AO220" i="2"/>
  <c r="AH221" i="2" l="1"/>
  <c r="X221" i="2"/>
  <c r="AC221" i="2" s="1"/>
  <c r="M222" i="2" s="1"/>
  <c r="W221" i="2"/>
  <c r="AB221" i="2" s="1"/>
  <c r="L222" i="2" s="1"/>
  <c r="V221" i="2"/>
  <c r="AA221" i="2" s="1"/>
  <c r="K222" i="2" s="1"/>
  <c r="U221" i="2"/>
  <c r="Z221" i="2" s="1"/>
  <c r="AD221" i="2" l="1"/>
  <c r="J222" i="2"/>
  <c r="N222" i="2" l="1"/>
  <c r="O222" i="2" s="1"/>
  <c r="R222" i="2" s="1"/>
  <c r="AP221" i="2"/>
  <c r="AG221" i="2"/>
  <c r="AE221" i="2"/>
  <c r="AF221" i="2" s="1"/>
  <c r="AN221" i="2"/>
  <c r="T222" i="2" l="1"/>
  <c r="S222" i="2"/>
  <c r="AO221" i="2"/>
  <c r="X222" i="2" l="1"/>
  <c r="AC222" i="2" s="1"/>
  <c r="M223" i="2" s="1"/>
  <c r="W222" i="2"/>
  <c r="AB222" i="2" s="1"/>
  <c r="L223" i="2" s="1"/>
  <c r="V222" i="2"/>
  <c r="AA222" i="2" s="1"/>
  <c r="K223" i="2" s="1"/>
  <c r="U222" i="2"/>
  <c r="Z222" i="2" s="1"/>
  <c r="AH222" i="2"/>
  <c r="AD222" i="2" l="1"/>
  <c r="J223" i="2"/>
  <c r="N223" i="2" l="1"/>
  <c r="O223" i="2" s="1"/>
  <c r="R223" i="2" s="1"/>
  <c r="AG222" i="2"/>
  <c r="AP222" i="2"/>
  <c r="AN222" i="2"/>
  <c r="AE222" i="2"/>
  <c r="AF222" i="2" l="1"/>
  <c r="AO222" i="2"/>
  <c r="T223" i="2"/>
  <c r="S223" i="2"/>
  <c r="V223" i="2" l="1"/>
  <c r="AA223" i="2" s="1"/>
  <c r="K224" i="2" s="1"/>
  <c r="U223" i="2"/>
  <c r="Z223" i="2" s="1"/>
  <c r="AH223" i="2"/>
  <c r="X223" i="2"/>
  <c r="AC223" i="2" s="1"/>
  <c r="M224" i="2" s="1"/>
  <c r="W223" i="2"/>
  <c r="AB223" i="2" s="1"/>
  <c r="L224" i="2" s="1"/>
  <c r="AD223" i="2" l="1"/>
  <c r="J224" i="2"/>
  <c r="N224" i="2" l="1"/>
  <c r="O224" i="2" s="1"/>
  <c r="R224" i="2" s="1"/>
  <c r="AP223" i="2"/>
  <c r="AG223" i="2"/>
  <c r="AE223" i="2"/>
  <c r="AN223" i="2"/>
  <c r="T224" i="2" l="1"/>
  <c r="S224" i="2"/>
  <c r="AF223" i="2"/>
  <c r="AO223" i="2"/>
  <c r="AH224" i="2" l="1"/>
  <c r="X224" i="2"/>
  <c r="AC224" i="2" s="1"/>
  <c r="M225" i="2" s="1"/>
  <c r="W224" i="2"/>
  <c r="AB224" i="2" s="1"/>
  <c r="L225" i="2" s="1"/>
  <c r="V224" i="2"/>
  <c r="AA224" i="2" s="1"/>
  <c r="K225" i="2" s="1"/>
  <c r="U224" i="2"/>
  <c r="Z224" i="2" s="1"/>
  <c r="AD224" i="2" l="1"/>
  <c r="J225" i="2"/>
  <c r="N225" i="2" l="1"/>
  <c r="O225" i="2" s="1"/>
  <c r="R225" i="2" s="1"/>
  <c r="AP224" i="2"/>
  <c r="AG224" i="2"/>
  <c r="AN224" i="2"/>
  <c r="AE224" i="2"/>
  <c r="AF224" i="2" s="1"/>
  <c r="S225" i="2" l="1"/>
  <c r="T225" i="2" s="1"/>
  <c r="AO224" i="2"/>
  <c r="X225" i="2" l="1"/>
  <c r="AC225" i="2" s="1"/>
  <c r="M226" i="2" s="1"/>
  <c r="W225" i="2"/>
  <c r="AB225" i="2" s="1"/>
  <c r="L226" i="2" s="1"/>
  <c r="V225" i="2"/>
  <c r="AA225" i="2" s="1"/>
  <c r="K226" i="2" s="1"/>
  <c r="U225" i="2"/>
  <c r="Z225" i="2" s="1"/>
  <c r="AH225" i="2"/>
  <c r="AD225" i="2" l="1"/>
  <c r="J226" i="2"/>
  <c r="N226" i="2" l="1"/>
  <c r="O226" i="2" s="1"/>
  <c r="R226" i="2" s="1"/>
  <c r="AP225" i="2"/>
  <c r="AG225" i="2"/>
  <c r="AM225" i="2"/>
  <c r="J30" i="2" s="1"/>
  <c r="AL226" i="2"/>
  <c r="AL227" i="2" s="1"/>
  <c r="AL228" i="2" s="1"/>
  <c r="AL229" i="2" s="1"/>
  <c r="AL230" i="2" s="1"/>
  <c r="AL231" i="2" s="1"/>
  <c r="AL232" i="2" s="1"/>
  <c r="AL233" i="2" s="1"/>
  <c r="AL234" i="2" s="1"/>
  <c r="AL235" i="2" s="1"/>
  <c r="AL236" i="2" s="1"/>
  <c r="AL237" i="2" s="1"/>
  <c r="AL238" i="2" s="1"/>
  <c r="AL239" i="2" s="1"/>
  <c r="AL240" i="2" s="1"/>
  <c r="AL241" i="2" s="1"/>
  <c r="AT51" i="2"/>
  <c r="AN225" i="2"/>
  <c r="AO225" i="2" s="1"/>
  <c r="AE225" i="2"/>
  <c r="T226" i="2" l="1"/>
  <c r="S226" i="2"/>
  <c r="AF225" i="2"/>
  <c r="U226" i="2" l="1"/>
  <c r="Z226" i="2" s="1"/>
  <c r="AH226" i="2"/>
  <c r="X226" i="2"/>
  <c r="AC226" i="2" s="1"/>
  <c r="M227" i="2" s="1"/>
  <c r="W226" i="2"/>
  <c r="AB226" i="2" s="1"/>
  <c r="L227" i="2" s="1"/>
  <c r="V226" i="2"/>
  <c r="AA226" i="2" s="1"/>
  <c r="K227" i="2" s="1"/>
  <c r="J227" i="2" l="1"/>
  <c r="AD226" i="2"/>
  <c r="AP226" i="2" l="1"/>
  <c r="AG226" i="2"/>
  <c r="AE226" i="2"/>
  <c r="AN226" i="2"/>
  <c r="AO226" i="2" s="1"/>
  <c r="N227" i="2"/>
  <c r="O227" i="2" s="1"/>
  <c r="R227" i="2" s="1"/>
  <c r="T227" i="2" l="1"/>
  <c r="S227" i="2"/>
  <c r="AF226" i="2"/>
  <c r="AH227" i="2" l="1"/>
  <c r="X227" i="2"/>
  <c r="AC227" i="2" s="1"/>
  <c r="M228" i="2" s="1"/>
  <c r="W227" i="2"/>
  <c r="AB227" i="2" s="1"/>
  <c r="L228" i="2" s="1"/>
  <c r="V227" i="2"/>
  <c r="AA227" i="2" s="1"/>
  <c r="K228" i="2" s="1"/>
  <c r="U227" i="2"/>
  <c r="Z227" i="2" s="1"/>
  <c r="AD227" i="2" l="1"/>
  <c r="J228" i="2"/>
  <c r="N228" i="2" l="1"/>
  <c r="O228" i="2" s="1"/>
  <c r="R228" i="2" s="1"/>
  <c r="AP227" i="2"/>
  <c r="AG227" i="2"/>
  <c r="AN227" i="2"/>
  <c r="AE227" i="2"/>
  <c r="AF227" i="2" s="1"/>
  <c r="T228" i="2" l="1"/>
  <c r="S228" i="2"/>
  <c r="AO227" i="2"/>
  <c r="W228" i="2" l="1"/>
  <c r="AB228" i="2" s="1"/>
  <c r="L229" i="2" s="1"/>
  <c r="V228" i="2"/>
  <c r="AA228" i="2" s="1"/>
  <c r="K229" i="2" s="1"/>
  <c r="U228" i="2"/>
  <c r="Z228" i="2" s="1"/>
  <c r="AH228" i="2"/>
  <c r="X228" i="2"/>
  <c r="AC228" i="2" s="1"/>
  <c r="M229" i="2" s="1"/>
  <c r="AD228" i="2" l="1"/>
  <c r="J229" i="2"/>
  <c r="N229" i="2" l="1"/>
  <c r="O229" i="2" s="1"/>
  <c r="R229" i="2" s="1"/>
  <c r="AP228" i="2"/>
  <c r="AG228" i="2"/>
  <c r="AE228" i="2"/>
  <c r="AN228" i="2"/>
  <c r="T229" i="2" l="1"/>
  <c r="S229" i="2"/>
  <c r="AF228" i="2"/>
  <c r="AO228" i="2"/>
  <c r="AH229" i="2" l="1"/>
  <c r="X229" i="2"/>
  <c r="AC229" i="2" s="1"/>
  <c r="M230" i="2" s="1"/>
  <c r="W229" i="2"/>
  <c r="AB229" i="2" s="1"/>
  <c r="L230" i="2" s="1"/>
  <c r="V229" i="2"/>
  <c r="AA229" i="2" s="1"/>
  <c r="K230" i="2" s="1"/>
  <c r="U229" i="2"/>
  <c r="Z229" i="2" s="1"/>
  <c r="AD229" i="2" l="1"/>
  <c r="J230" i="2"/>
  <c r="N230" i="2" l="1"/>
  <c r="O230" i="2" s="1"/>
  <c r="R230" i="2" s="1"/>
  <c r="AP229" i="2"/>
  <c r="AG229" i="2"/>
  <c r="AE229" i="2"/>
  <c r="AN229" i="2"/>
  <c r="T230" i="2" l="1"/>
  <c r="S230" i="2"/>
  <c r="AF229" i="2"/>
  <c r="AO229" i="2"/>
  <c r="X230" i="2" l="1"/>
  <c r="AC230" i="2" s="1"/>
  <c r="M231" i="2" s="1"/>
  <c r="W230" i="2"/>
  <c r="AB230" i="2" s="1"/>
  <c r="L231" i="2" s="1"/>
  <c r="V230" i="2"/>
  <c r="AA230" i="2" s="1"/>
  <c r="K231" i="2" s="1"/>
  <c r="U230" i="2"/>
  <c r="Z230" i="2" s="1"/>
  <c r="AH230" i="2"/>
  <c r="AD230" i="2" l="1"/>
  <c r="J231" i="2"/>
  <c r="N231" i="2" l="1"/>
  <c r="O231" i="2" s="1"/>
  <c r="R231" i="2" s="1"/>
  <c r="AG230" i="2"/>
  <c r="AP230" i="2"/>
  <c r="AN230" i="2"/>
  <c r="AE230" i="2"/>
  <c r="AF230" i="2" l="1"/>
  <c r="AO230" i="2"/>
  <c r="T231" i="2"/>
  <c r="S231" i="2"/>
  <c r="V231" i="2" l="1"/>
  <c r="AA231" i="2" s="1"/>
  <c r="K232" i="2" s="1"/>
  <c r="U231" i="2"/>
  <c r="Z231" i="2" s="1"/>
  <c r="AH231" i="2"/>
  <c r="X231" i="2"/>
  <c r="AC231" i="2" s="1"/>
  <c r="M232" i="2" s="1"/>
  <c r="W231" i="2"/>
  <c r="AB231" i="2" s="1"/>
  <c r="L232" i="2" s="1"/>
  <c r="AD231" i="2" l="1"/>
  <c r="J232" i="2"/>
  <c r="N232" i="2" l="1"/>
  <c r="O232" i="2" s="1"/>
  <c r="R232" i="2" s="1"/>
  <c r="AP231" i="2"/>
  <c r="AG231" i="2"/>
  <c r="AE231" i="2"/>
  <c r="AF231" i="2" s="1"/>
  <c r="AN231" i="2"/>
  <c r="T232" i="2" l="1"/>
  <c r="S232" i="2"/>
  <c r="AO231" i="2"/>
  <c r="AH232" i="2" l="1"/>
  <c r="X232" i="2"/>
  <c r="AC232" i="2" s="1"/>
  <c r="M233" i="2" s="1"/>
  <c r="W232" i="2"/>
  <c r="AB232" i="2" s="1"/>
  <c r="L233" i="2" s="1"/>
  <c r="V232" i="2"/>
  <c r="AA232" i="2" s="1"/>
  <c r="K233" i="2" s="1"/>
  <c r="U232" i="2"/>
  <c r="Z232" i="2" s="1"/>
  <c r="AD232" i="2" l="1"/>
  <c r="J233" i="2"/>
  <c r="N233" i="2" l="1"/>
  <c r="O233" i="2" s="1"/>
  <c r="R233" i="2" s="1"/>
  <c r="AP232" i="2"/>
  <c r="AG232" i="2"/>
  <c r="AE232" i="2"/>
  <c r="AF232" i="2" s="1"/>
  <c r="AN232" i="2"/>
  <c r="T233" i="2" l="1"/>
  <c r="S233" i="2"/>
  <c r="AO232" i="2"/>
  <c r="X233" i="2" l="1"/>
  <c r="AC233" i="2" s="1"/>
  <c r="M234" i="2" s="1"/>
  <c r="W233" i="2"/>
  <c r="AB233" i="2" s="1"/>
  <c r="L234" i="2" s="1"/>
  <c r="V233" i="2"/>
  <c r="AA233" i="2" s="1"/>
  <c r="K234" i="2" s="1"/>
  <c r="U233" i="2"/>
  <c r="Z233" i="2" s="1"/>
  <c r="AH233" i="2"/>
  <c r="AD233" i="2" l="1"/>
  <c r="J234" i="2"/>
  <c r="N234" i="2" l="1"/>
  <c r="O234" i="2" s="1"/>
  <c r="R234" i="2" s="1"/>
  <c r="AP233" i="2"/>
  <c r="AG233" i="2"/>
  <c r="AE233" i="2"/>
  <c r="AN233" i="2"/>
  <c r="T234" i="2" l="1"/>
  <c r="S234" i="2"/>
  <c r="AO233" i="2"/>
  <c r="AF233" i="2"/>
  <c r="U234" i="2" l="1"/>
  <c r="Z234" i="2" s="1"/>
  <c r="AH234" i="2"/>
  <c r="X234" i="2"/>
  <c r="AC234" i="2" s="1"/>
  <c r="M235" i="2" s="1"/>
  <c r="W234" i="2"/>
  <c r="AB234" i="2" s="1"/>
  <c r="L235" i="2" s="1"/>
  <c r="V234" i="2"/>
  <c r="AA234" i="2" s="1"/>
  <c r="K235" i="2" s="1"/>
  <c r="J235" i="2" l="1"/>
  <c r="AD234" i="2"/>
  <c r="AP234" i="2" l="1"/>
  <c r="AG234" i="2"/>
  <c r="AE234" i="2"/>
  <c r="AF234" i="2" s="1"/>
  <c r="AN234" i="2"/>
  <c r="N235" i="2"/>
  <c r="O235" i="2" s="1"/>
  <c r="R235" i="2" s="1"/>
  <c r="T235" i="2" l="1"/>
  <c r="S235" i="2"/>
  <c r="AO234" i="2"/>
  <c r="AH235" i="2" l="1"/>
  <c r="X235" i="2"/>
  <c r="AC235" i="2" s="1"/>
  <c r="M236" i="2" s="1"/>
  <c r="W235" i="2"/>
  <c r="AB235" i="2" s="1"/>
  <c r="L236" i="2" s="1"/>
  <c r="V235" i="2"/>
  <c r="AA235" i="2" s="1"/>
  <c r="K236" i="2" s="1"/>
  <c r="U235" i="2"/>
  <c r="Z235" i="2" s="1"/>
  <c r="AD235" i="2" l="1"/>
  <c r="J236" i="2"/>
  <c r="N236" i="2" l="1"/>
  <c r="O236" i="2" s="1"/>
  <c r="R236" i="2" s="1"/>
  <c r="AP235" i="2"/>
  <c r="AG235" i="2"/>
  <c r="AN235" i="2"/>
  <c r="AE235" i="2"/>
  <c r="T236" i="2" l="1"/>
  <c r="S236" i="2"/>
  <c r="AO235" i="2"/>
  <c r="AF235" i="2"/>
  <c r="W236" i="2" l="1"/>
  <c r="AB236" i="2" s="1"/>
  <c r="L237" i="2" s="1"/>
  <c r="V236" i="2"/>
  <c r="AA236" i="2" s="1"/>
  <c r="K237" i="2" s="1"/>
  <c r="U236" i="2"/>
  <c r="Z236" i="2" s="1"/>
  <c r="AH236" i="2"/>
  <c r="X236" i="2"/>
  <c r="AC236" i="2" s="1"/>
  <c r="M237" i="2" s="1"/>
  <c r="AD236" i="2" l="1"/>
  <c r="J237" i="2"/>
  <c r="N237" i="2" l="1"/>
  <c r="O237" i="2" s="1"/>
  <c r="R237" i="2" s="1"/>
  <c r="AP236" i="2"/>
  <c r="AG236" i="2"/>
  <c r="AE236" i="2"/>
  <c r="AN236" i="2"/>
  <c r="T237" i="2" l="1"/>
  <c r="S237" i="2"/>
  <c r="AF236" i="2"/>
  <c r="AO236" i="2"/>
  <c r="AH237" i="2" l="1"/>
  <c r="X237" i="2"/>
  <c r="AC237" i="2" s="1"/>
  <c r="M238" i="2" s="1"/>
  <c r="W237" i="2"/>
  <c r="AB237" i="2" s="1"/>
  <c r="L238" i="2" s="1"/>
  <c r="V237" i="2"/>
  <c r="AA237" i="2" s="1"/>
  <c r="K238" i="2" s="1"/>
  <c r="U237" i="2"/>
  <c r="Z237" i="2" s="1"/>
  <c r="AD237" i="2" l="1"/>
  <c r="J238" i="2"/>
  <c r="N238" i="2" l="1"/>
  <c r="O238" i="2" s="1"/>
  <c r="R238" i="2" s="1"/>
  <c r="AP237" i="2"/>
  <c r="AG237" i="2"/>
  <c r="AE237" i="2"/>
  <c r="AF237" i="2" s="1"/>
  <c r="AN237" i="2"/>
  <c r="T238" i="2" l="1"/>
  <c r="S238" i="2"/>
  <c r="AO237" i="2"/>
  <c r="X238" i="2" l="1"/>
  <c r="AC238" i="2" s="1"/>
  <c r="M239" i="2" s="1"/>
  <c r="W238" i="2"/>
  <c r="AB238" i="2" s="1"/>
  <c r="L239" i="2" s="1"/>
  <c r="V238" i="2"/>
  <c r="AA238" i="2" s="1"/>
  <c r="K239" i="2" s="1"/>
  <c r="U238" i="2"/>
  <c r="Z238" i="2" s="1"/>
  <c r="AH238" i="2"/>
  <c r="AD238" i="2" l="1"/>
  <c r="J239" i="2"/>
  <c r="N239" i="2" l="1"/>
  <c r="O239" i="2" s="1"/>
  <c r="R239" i="2" s="1"/>
  <c r="AG238" i="2"/>
  <c r="AP238" i="2"/>
  <c r="AN238" i="2"/>
  <c r="AO238" i="2" s="1"/>
  <c r="AE238" i="2"/>
  <c r="AF238" i="2" l="1"/>
  <c r="T239" i="2"/>
  <c r="S239" i="2"/>
  <c r="V239" i="2" l="1"/>
  <c r="AA239" i="2" s="1"/>
  <c r="K240" i="2" s="1"/>
  <c r="U239" i="2"/>
  <c r="Z239" i="2" s="1"/>
  <c r="AH239" i="2"/>
  <c r="X239" i="2"/>
  <c r="AC239" i="2" s="1"/>
  <c r="M240" i="2" s="1"/>
  <c r="W239" i="2"/>
  <c r="AB239" i="2" s="1"/>
  <c r="L240" i="2" s="1"/>
  <c r="AD239" i="2" l="1"/>
  <c r="J240" i="2"/>
  <c r="N240" i="2" l="1"/>
  <c r="O240" i="2" s="1"/>
  <c r="R240" i="2" s="1"/>
  <c r="AP239" i="2"/>
  <c r="AG239" i="2"/>
  <c r="AE239" i="2"/>
  <c r="AN239" i="2"/>
  <c r="T240" i="2" l="1"/>
  <c r="S240" i="2"/>
  <c r="AF239" i="2"/>
  <c r="AO239" i="2"/>
  <c r="AH240" i="2" l="1"/>
  <c r="X240" i="2"/>
  <c r="AC240" i="2" s="1"/>
  <c r="M241" i="2" s="1"/>
  <c r="W240" i="2"/>
  <c r="AB240" i="2" s="1"/>
  <c r="L241" i="2" s="1"/>
  <c r="V240" i="2"/>
  <c r="AA240" i="2" s="1"/>
  <c r="K241" i="2" s="1"/>
  <c r="U240" i="2"/>
  <c r="Z240" i="2" s="1"/>
  <c r="AD240" i="2" l="1"/>
  <c r="J241" i="2"/>
  <c r="N241" i="2" l="1"/>
  <c r="O241" i="2" s="1"/>
  <c r="R241" i="2" s="1"/>
  <c r="AP240" i="2"/>
  <c r="AG240" i="2"/>
  <c r="AN240" i="2"/>
  <c r="AE240" i="2"/>
  <c r="T241" i="2" l="1"/>
  <c r="S241" i="2"/>
  <c r="AF240" i="2"/>
  <c r="AO240" i="2"/>
  <c r="X241" i="2" l="1"/>
  <c r="AC241" i="2" s="1"/>
  <c r="M242" i="2" s="1"/>
  <c r="W241" i="2"/>
  <c r="AB241" i="2" s="1"/>
  <c r="L242" i="2" s="1"/>
  <c r="V241" i="2"/>
  <c r="AA241" i="2" s="1"/>
  <c r="K242" i="2" s="1"/>
  <c r="U241" i="2"/>
  <c r="Z241" i="2" s="1"/>
  <c r="AH241" i="2"/>
  <c r="AD241" i="2" l="1"/>
  <c r="J242" i="2"/>
  <c r="N242" i="2" l="1"/>
  <c r="O242" i="2" s="1"/>
  <c r="R242" i="2" s="1"/>
  <c r="AP241" i="2"/>
  <c r="AG241" i="2"/>
  <c r="AM241" i="2"/>
  <c r="K30" i="2" s="1"/>
  <c r="AL242" i="2"/>
  <c r="AL243" i="2" s="1"/>
  <c r="AL244" i="2" s="1"/>
  <c r="AL245" i="2" s="1"/>
  <c r="AL246" i="2" s="1"/>
  <c r="AL247" i="2" s="1"/>
  <c r="AL248" i="2" s="1"/>
  <c r="AL249" i="2" s="1"/>
  <c r="AL250" i="2" s="1"/>
  <c r="AL251" i="2" s="1"/>
  <c r="AL252" i="2" s="1"/>
  <c r="AL253" i="2" s="1"/>
  <c r="AL254" i="2" s="1"/>
  <c r="AL255" i="2" s="1"/>
  <c r="AL256" i="2" s="1"/>
  <c r="AL257" i="2" s="1"/>
  <c r="AL258" i="2" s="1"/>
  <c r="AL259" i="2" s="1"/>
  <c r="AL260" i="2" s="1"/>
  <c r="AL261" i="2" s="1"/>
  <c r="AL262" i="2" s="1"/>
  <c r="AT52" i="2"/>
  <c r="AE241" i="2"/>
  <c r="AF241" i="2" s="1"/>
  <c r="AN241" i="2"/>
  <c r="AO241" i="2" s="1"/>
  <c r="T242" i="2" l="1"/>
  <c r="S242" i="2"/>
  <c r="U242" i="2" l="1"/>
  <c r="Z242" i="2" s="1"/>
  <c r="AH242" i="2"/>
  <c r="X242" i="2"/>
  <c r="AC242" i="2" s="1"/>
  <c r="M243" i="2" s="1"/>
  <c r="W242" i="2"/>
  <c r="AB242" i="2" s="1"/>
  <c r="L243" i="2" s="1"/>
  <c r="V242" i="2"/>
  <c r="AA242" i="2" s="1"/>
  <c r="K243" i="2" s="1"/>
  <c r="J243" i="2" l="1"/>
  <c r="AD242" i="2"/>
  <c r="AP242" i="2" l="1"/>
  <c r="AG242" i="2"/>
  <c r="AN242" i="2"/>
  <c r="AE242" i="2"/>
  <c r="N243" i="2"/>
  <c r="O243" i="2" s="1"/>
  <c r="R243" i="2" s="1"/>
  <c r="T243" i="2" l="1"/>
  <c r="S243" i="2"/>
  <c r="AF242" i="2"/>
  <c r="AO242" i="2"/>
  <c r="AH243" i="2" l="1"/>
  <c r="X243" i="2"/>
  <c r="AC243" i="2" s="1"/>
  <c r="M244" i="2" s="1"/>
  <c r="W243" i="2"/>
  <c r="AB243" i="2" s="1"/>
  <c r="L244" i="2" s="1"/>
  <c r="V243" i="2"/>
  <c r="AA243" i="2" s="1"/>
  <c r="K244" i="2" s="1"/>
  <c r="U243" i="2"/>
  <c r="Z243" i="2" s="1"/>
  <c r="AD243" i="2" l="1"/>
  <c r="J244" i="2"/>
  <c r="N244" i="2" l="1"/>
  <c r="O244" i="2" s="1"/>
  <c r="R244" i="2" s="1"/>
  <c r="AP243" i="2"/>
  <c r="AG243" i="2"/>
  <c r="AE243" i="2"/>
  <c r="AF243" i="2" s="1"/>
  <c r="AN243" i="2"/>
  <c r="T244" i="2" l="1"/>
  <c r="S244" i="2"/>
  <c r="AO243" i="2"/>
  <c r="W244" i="2" l="1"/>
  <c r="AB244" i="2" s="1"/>
  <c r="L245" i="2" s="1"/>
  <c r="V244" i="2"/>
  <c r="AA244" i="2" s="1"/>
  <c r="K245" i="2" s="1"/>
  <c r="U244" i="2"/>
  <c r="Z244" i="2" s="1"/>
  <c r="AH244" i="2"/>
  <c r="X244" i="2"/>
  <c r="AC244" i="2" s="1"/>
  <c r="M245" i="2" s="1"/>
  <c r="AD244" i="2" l="1"/>
  <c r="J245" i="2"/>
  <c r="N245" i="2" l="1"/>
  <c r="O245" i="2" s="1"/>
  <c r="R245" i="2" s="1"/>
  <c r="AP244" i="2"/>
  <c r="AG244" i="2"/>
  <c r="AN244" i="2"/>
  <c r="AE244" i="2"/>
  <c r="AF244" i="2" s="1"/>
  <c r="T245" i="2" l="1"/>
  <c r="S245" i="2"/>
  <c r="AO244" i="2"/>
  <c r="AH245" i="2" l="1"/>
  <c r="X245" i="2"/>
  <c r="AC245" i="2" s="1"/>
  <c r="M246" i="2" s="1"/>
  <c r="W245" i="2"/>
  <c r="AB245" i="2" s="1"/>
  <c r="L246" i="2" s="1"/>
  <c r="V245" i="2"/>
  <c r="AA245" i="2" s="1"/>
  <c r="K246" i="2" s="1"/>
  <c r="U245" i="2"/>
  <c r="Z245" i="2" s="1"/>
  <c r="AD245" i="2" l="1"/>
  <c r="J246" i="2"/>
  <c r="N246" i="2" l="1"/>
  <c r="O246" i="2" s="1"/>
  <c r="R246" i="2" s="1"/>
  <c r="AP245" i="2"/>
  <c r="AG245" i="2"/>
  <c r="AE245" i="2"/>
  <c r="AN245" i="2"/>
  <c r="AO245" i="2" s="1"/>
  <c r="T246" i="2" l="1"/>
  <c r="S246" i="2"/>
  <c r="AF245" i="2"/>
  <c r="X246" i="2" l="1"/>
  <c r="AC246" i="2" s="1"/>
  <c r="M247" i="2" s="1"/>
  <c r="W246" i="2"/>
  <c r="AB246" i="2" s="1"/>
  <c r="L247" i="2" s="1"/>
  <c r="V246" i="2"/>
  <c r="AA246" i="2" s="1"/>
  <c r="K247" i="2" s="1"/>
  <c r="U246" i="2"/>
  <c r="Z246" i="2" s="1"/>
  <c r="AH246" i="2"/>
  <c r="AD246" i="2" l="1"/>
  <c r="J247" i="2"/>
  <c r="N247" i="2" l="1"/>
  <c r="O247" i="2" s="1"/>
  <c r="R247" i="2" s="1"/>
  <c r="AG246" i="2"/>
  <c r="AP246" i="2"/>
  <c r="AN246" i="2"/>
  <c r="AO246" i="2" s="1"/>
  <c r="AE246" i="2"/>
  <c r="AF246" i="2" l="1"/>
  <c r="T247" i="2"/>
  <c r="S247" i="2"/>
  <c r="V247" i="2" l="1"/>
  <c r="AA247" i="2" s="1"/>
  <c r="K248" i="2" s="1"/>
  <c r="U247" i="2"/>
  <c r="Z247" i="2" s="1"/>
  <c r="AH247" i="2"/>
  <c r="X247" i="2"/>
  <c r="AC247" i="2" s="1"/>
  <c r="M248" i="2" s="1"/>
  <c r="W247" i="2"/>
  <c r="AB247" i="2" s="1"/>
  <c r="L248" i="2" s="1"/>
  <c r="AD247" i="2" l="1"/>
  <c r="J248" i="2"/>
  <c r="N248" i="2" l="1"/>
  <c r="O248" i="2" s="1"/>
  <c r="R248" i="2" s="1"/>
  <c r="AP247" i="2"/>
  <c r="AG247" i="2"/>
  <c r="AE247" i="2"/>
  <c r="AN247" i="2"/>
  <c r="AO247" i="2" s="1"/>
  <c r="T248" i="2" l="1"/>
  <c r="S248" i="2"/>
  <c r="AF247" i="2"/>
  <c r="AH248" i="2" l="1"/>
  <c r="X248" i="2"/>
  <c r="AC248" i="2" s="1"/>
  <c r="M249" i="2" s="1"/>
  <c r="W248" i="2"/>
  <c r="AB248" i="2" s="1"/>
  <c r="L249" i="2" s="1"/>
  <c r="V248" i="2"/>
  <c r="AA248" i="2" s="1"/>
  <c r="K249" i="2" s="1"/>
  <c r="U248" i="2"/>
  <c r="Z248" i="2" s="1"/>
  <c r="AD248" i="2" l="1"/>
  <c r="J249" i="2"/>
  <c r="N249" i="2" l="1"/>
  <c r="O249" i="2" s="1"/>
  <c r="R249" i="2" s="1"/>
  <c r="AP248" i="2"/>
  <c r="AG248" i="2"/>
  <c r="AE248" i="2"/>
  <c r="AF248" i="2" s="1"/>
  <c r="AN248" i="2"/>
  <c r="T249" i="2" l="1"/>
  <c r="S249" i="2"/>
  <c r="AO248" i="2"/>
  <c r="X249" i="2" l="1"/>
  <c r="AC249" i="2" s="1"/>
  <c r="M250" i="2" s="1"/>
  <c r="W249" i="2"/>
  <c r="AB249" i="2" s="1"/>
  <c r="L250" i="2" s="1"/>
  <c r="V249" i="2"/>
  <c r="AA249" i="2" s="1"/>
  <c r="K250" i="2" s="1"/>
  <c r="U249" i="2"/>
  <c r="Z249" i="2" s="1"/>
  <c r="AH249" i="2"/>
  <c r="AD249" i="2" l="1"/>
  <c r="J250" i="2"/>
  <c r="N250" i="2" l="1"/>
  <c r="O250" i="2" s="1"/>
  <c r="R250" i="2" s="1"/>
  <c r="AP249" i="2"/>
  <c r="AG249" i="2"/>
  <c r="AN249" i="2"/>
  <c r="AE249" i="2"/>
  <c r="T250" i="2" l="1"/>
  <c r="S250" i="2"/>
  <c r="AO249" i="2"/>
  <c r="AF249" i="2"/>
  <c r="U250" i="2" l="1"/>
  <c r="Z250" i="2" s="1"/>
  <c r="AH250" i="2"/>
  <c r="X250" i="2"/>
  <c r="AC250" i="2" s="1"/>
  <c r="M251" i="2" s="1"/>
  <c r="W250" i="2"/>
  <c r="AB250" i="2" s="1"/>
  <c r="L251" i="2" s="1"/>
  <c r="V250" i="2"/>
  <c r="AA250" i="2" s="1"/>
  <c r="K251" i="2" s="1"/>
  <c r="J251" i="2" l="1"/>
  <c r="AD250" i="2"/>
  <c r="AP250" i="2" l="1"/>
  <c r="AG250" i="2"/>
  <c r="AN250" i="2"/>
  <c r="AE250" i="2"/>
  <c r="N251" i="2"/>
  <c r="O251" i="2" s="1"/>
  <c r="R251" i="2" s="1"/>
  <c r="T251" i="2" l="1"/>
  <c r="S251" i="2"/>
  <c r="AF250" i="2"/>
  <c r="AO250" i="2"/>
  <c r="AH251" i="2" l="1"/>
  <c r="X251" i="2"/>
  <c r="AC251" i="2" s="1"/>
  <c r="M252" i="2" s="1"/>
  <c r="W251" i="2"/>
  <c r="AB251" i="2" s="1"/>
  <c r="L252" i="2" s="1"/>
  <c r="V251" i="2"/>
  <c r="AA251" i="2" s="1"/>
  <c r="K252" i="2" s="1"/>
  <c r="U251" i="2"/>
  <c r="Z251" i="2" s="1"/>
  <c r="AD251" i="2" l="1"/>
  <c r="J252" i="2"/>
  <c r="N252" i="2" l="1"/>
  <c r="O252" i="2" s="1"/>
  <c r="R252" i="2" s="1"/>
  <c r="AP251" i="2"/>
  <c r="AG251" i="2"/>
  <c r="AE251" i="2"/>
  <c r="AN251" i="2"/>
  <c r="T252" i="2" l="1"/>
  <c r="S252" i="2"/>
  <c r="AF251" i="2"/>
  <c r="AO251" i="2"/>
  <c r="W252" i="2" l="1"/>
  <c r="AB252" i="2" s="1"/>
  <c r="L253" i="2" s="1"/>
  <c r="V252" i="2"/>
  <c r="AA252" i="2" s="1"/>
  <c r="K253" i="2" s="1"/>
  <c r="U252" i="2"/>
  <c r="Z252" i="2" s="1"/>
  <c r="AH252" i="2"/>
  <c r="X252" i="2"/>
  <c r="AC252" i="2" s="1"/>
  <c r="M253" i="2" s="1"/>
  <c r="AD252" i="2" l="1"/>
  <c r="J253" i="2"/>
  <c r="N253" i="2" l="1"/>
  <c r="O253" i="2" s="1"/>
  <c r="R253" i="2" s="1"/>
  <c r="AP252" i="2"/>
  <c r="AG252" i="2"/>
  <c r="AN252" i="2"/>
  <c r="AE252" i="2"/>
  <c r="AF252" i="2" s="1"/>
  <c r="T253" i="2" l="1"/>
  <c r="S253" i="2"/>
  <c r="AO252" i="2"/>
  <c r="AH253" i="2" l="1"/>
  <c r="X253" i="2"/>
  <c r="AC253" i="2" s="1"/>
  <c r="M254" i="2" s="1"/>
  <c r="W253" i="2"/>
  <c r="AB253" i="2" s="1"/>
  <c r="L254" i="2" s="1"/>
  <c r="V253" i="2"/>
  <c r="AA253" i="2" s="1"/>
  <c r="K254" i="2" s="1"/>
  <c r="U253" i="2"/>
  <c r="Z253" i="2" s="1"/>
  <c r="AD253" i="2" l="1"/>
  <c r="J254" i="2"/>
  <c r="N254" i="2" l="1"/>
  <c r="O254" i="2" s="1"/>
  <c r="R254" i="2" s="1"/>
  <c r="AP253" i="2"/>
  <c r="AG253" i="2"/>
  <c r="AN253" i="2"/>
  <c r="AO253" i="2" s="1"/>
  <c r="AE253" i="2"/>
  <c r="T254" i="2" l="1"/>
  <c r="S254" i="2"/>
  <c r="AF253" i="2"/>
  <c r="X254" i="2" l="1"/>
  <c r="AC254" i="2" s="1"/>
  <c r="M255" i="2" s="1"/>
  <c r="W254" i="2"/>
  <c r="AB254" i="2" s="1"/>
  <c r="L255" i="2" s="1"/>
  <c r="V254" i="2"/>
  <c r="AA254" i="2" s="1"/>
  <c r="K255" i="2" s="1"/>
  <c r="U254" i="2"/>
  <c r="Z254" i="2" s="1"/>
  <c r="AH254" i="2"/>
  <c r="AD254" i="2" l="1"/>
  <c r="J255" i="2"/>
  <c r="N255" i="2" l="1"/>
  <c r="O255" i="2" s="1"/>
  <c r="R255" i="2" s="1"/>
  <c r="AG254" i="2"/>
  <c r="AP254" i="2"/>
  <c r="AN254" i="2"/>
  <c r="AE254" i="2"/>
  <c r="AF254" i="2" l="1"/>
  <c r="AO254" i="2"/>
  <c r="T255" i="2"/>
  <c r="S255" i="2"/>
  <c r="V255" i="2" l="1"/>
  <c r="AA255" i="2" s="1"/>
  <c r="K256" i="2" s="1"/>
  <c r="U255" i="2"/>
  <c r="Z255" i="2" s="1"/>
  <c r="AH255" i="2"/>
  <c r="X255" i="2"/>
  <c r="AC255" i="2" s="1"/>
  <c r="M256" i="2" s="1"/>
  <c r="W255" i="2"/>
  <c r="AB255" i="2" s="1"/>
  <c r="L256" i="2" s="1"/>
  <c r="AD255" i="2" l="1"/>
  <c r="J256" i="2"/>
  <c r="N256" i="2" l="1"/>
  <c r="O256" i="2" s="1"/>
  <c r="R256" i="2" s="1"/>
  <c r="AP255" i="2"/>
  <c r="AG255" i="2"/>
  <c r="AE255" i="2"/>
  <c r="AN255" i="2"/>
  <c r="T256" i="2" l="1"/>
  <c r="S256" i="2"/>
  <c r="AF255" i="2"/>
  <c r="AO255" i="2"/>
  <c r="AH256" i="2" l="1"/>
  <c r="X256" i="2"/>
  <c r="AC256" i="2" s="1"/>
  <c r="M257" i="2" s="1"/>
  <c r="W256" i="2"/>
  <c r="AB256" i="2" s="1"/>
  <c r="L257" i="2" s="1"/>
  <c r="V256" i="2"/>
  <c r="AA256" i="2" s="1"/>
  <c r="K257" i="2" s="1"/>
  <c r="U256" i="2"/>
  <c r="Z256" i="2" s="1"/>
  <c r="AD256" i="2" l="1"/>
  <c r="J257" i="2"/>
  <c r="N257" i="2" l="1"/>
  <c r="O257" i="2" s="1"/>
  <c r="R257" i="2" s="1"/>
  <c r="AP256" i="2"/>
  <c r="AG256" i="2"/>
  <c r="AN256" i="2"/>
  <c r="AE256" i="2"/>
  <c r="S257" i="2" l="1"/>
  <c r="T257" i="2" s="1"/>
  <c r="AF256" i="2"/>
  <c r="AO256" i="2"/>
  <c r="X257" i="2" l="1"/>
  <c r="AC257" i="2" s="1"/>
  <c r="M258" i="2" s="1"/>
  <c r="W257" i="2"/>
  <c r="AB257" i="2" s="1"/>
  <c r="L258" i="2" s="1"/>
  <c r="V257" i="2"/>
  <c r="AA257" i="2" s="1"/>
  <c r="K258" i="2" s="1"/>
  <c r="U257" i="2"/>
  <c r="Z257" i="2" s="1"/>
  <c r="AH257" i="2"/>
  <c r="AD257" i="2" l="1"/>
  <c r="J258" i="2"/>
  <c r="N258" i="2" l="1"/>
  <c r="O258" i="2" s="1"/>
  <c r="R258" i="2" s="1"/>
  <c r="AP257" i="2"/>
  <c r="AG257" i="2"/>
  <c r="AE257" i="2"/>
  <c r="AF257" i="2" s="1"/>
  <c r="AN257" i="2"/>
  <c r="T258" i="2" l="1"/>
  <c r="S258" i="2"/>
  <c r="AO257" i="2"/>
  <c r="U258" i="2" l="1"/>
  <c r="Z258" i="2" s="1"/>
  <c r="AH258" i="2"/>
  <c r="X258" i="2"/>
  <c r="AC258" i="2" s="1"/>
  <c r="M259" i="2" s="1"/>
  <c r="W258" i="2"/>
  <c r="AB258" i="2" s="1"/>
  <c r="L259" i="2" s="1"/>
  <c r="V258" i="2"/>
  <c r="AA258" i="2" s="1"/>
  <c r="K259" i="2" s="1"/>
  <c r="J259" i="2" l="1"/>
  <c r="AD258" i="2"/>
  <c r="AP258" i="2" l="1"/>
  <c r="AG258" i="2"/>
  <c r="AN258" i="2"/>
  <c r="AE258" i="2"/>
  <c r="AF258" i="2" s="1"/>
  <c r="N259" i="2"/>
  <c r="O259" i="2" s="1"/>
  <c r="R259" i="2" s="1"/>
  <c r="T259" i="2" l="1"/>
  <c r="S259" i="2"/>
  <c r="AO258" i="2"/>
  <c r="AH259" i="2" l="1"/>
  <c r="X259" i="2"/>
  <c r="AC259" i="2" s="1"/>
  <c r="M260" i="2" s="1"/>
  <c r="W259" i="2"/>
  <c r="AB259" i="2" s="1"/>
  <c r="L260" i="2" s="1"/>
  <c r="V259" i="2"/>
  <c r="AA259" i="2" s="1"/>
  <c r="K260" i="2" s="1"/>
  <c r="U259" i="2"/>
  <c r="Z259" i="2" s="1"/>
  <c r="AD259" i="2" l="1"/>
  <c r="J260" i="2"/>
  <c r="N260" i="2" l="1"/>
  <c r="O260" i="2" s="1"/>
  <c r="R260" i="2" s="1"/>
  <c r="AP259" i="2"/>
  <c r="AG259" i="2"/>
  <c r="AE259" i="2"/>
  <c r="AN259" i="2"/>
  <c r="T260" i="2" l="1"/>
  <c r="S260" i="2"/>
  <c r="AF259" i="2"/>
  <c r="AO259" i="2"/>
  <c r="W260" i="2" l="1"/>
  <c r="AB260" i="2" s="1"/>
  <c r="L261" i="2" s="1"/>
  <c r="V260" i="2"/>
  <c r="AA260" i="2" s="1"/>
  <c r="K261" i="2" s="1"/>
  <c r="U260" i="2"/>
  <c r="Z260" i="2" s="1"/>
  <c r="AH260" i="2"/>
  <c r="X260" i="2"/>
  <c r="AC260" i="2" s="1"/>
  <c r="M261" i="2" s="1"/>
  <c r="AD260" i="2" l="1"/>
  <c r="J261" i="2"/>
  <c r="N261" i="2" l="1"/>
  <c r="O261" i="2" s="1"/>
  <c r="R261" i="2" s="1"/>
  <c r="AP260" i="2"/>
  <c r="AG260" i="2"/>
  <c r="AN260" i="2"/>
  <c r="AE260" i="2"/>
  <c r="AF260" i="2" l="1"/>
  <c r="AO260" i="2"/>
  <c r="T261" i="2"/>
  <c r="S261" i="2"/>
  <c r="AH261" i="2" l="1"/>
  <c r="X261" i="2"/>
  <c r="AC261" i="2" s="1"/>
  <c r="M262" i="2" s="1"/>
  <c r="W261" i="2"/>
  <c r="AB261" i="2" s="1"/>
  <c r="L262" i="2" s="1"/>
  <c r="V261" i="2"/>
  <c r="AA261" i="2" s="1"/>
  <c r="K262" i="2" s="1"/>
  <c r="U261" i="2"/>
  <c r="Z261" i="2" s="1"/>
  <c r="AD261" i="2" l="1"/>
  <c r="J262" i="2"/>
  <c r="N262" i="2" l="1"/>
  <c r="O262" i="2" s="1"/>
  <c r="R262" i="2" s="1"/>
  <c r="AP261" i="2"/>
  <c r="AG261" i="2"/>
  <c r="AE261" i="2"/>
  <c r="AN261" i="2"/>
  <c r="AO261" i="2" s="1"/>
  <c r="T262" i="2" l="1"/>
  <c r="S262" i="2"/>
  <c r="AF261" i="2"/>
  <c r="X262" i="2" l="1"/>
  <c r="AC262" i="2" s="1"/>
  <c r="M263" i="2" s="1"/>
  <c r="W262" i="2"/>
  <c r="AB262" i="2" s="1"/>
  <c r="L263" i="2" s="1"/>
  <c r="V262" i="2"/>
  <c r="AA262" i="2" s="1"/>
  <c r="K263" i="2" s="1"/>
  <c r="U262" i="2"/>
  <c r="Z262" i="2" s="1"/>
  <c r="AH262" i="2"/>
  <c r="AD262" i="2" l="1"/>
  <c r="J263" i="2"/>
  <c r="N263" i="2" l="1"/>
  <c r="O263" i="2" s="1"/>
  <c r="R263" i="2" s="1"/>
  <c r="AG262" i="2"/>
  <c r="AP262" i="2"/>
  <c r="AL263" i="2"/>
  <c r="AL264" i="2" s="1"/>
  <c r="AL265" i="2" s="1"/>
  <c r="AL266" i="2" s="1"/>
  <c r="AL267" i="2" s="1"/>
  <c r="AL268" i="2" s="1"/>
  <c r="AL269" i="2" s="1"/>
  <c r="AL270" i="2" s="1"/>
  <c r="AL271" i="2" s="1"/>
  <c r="AL272" i="2" s="1"/>
  <c r="AL273" i="2" s="1"/>
  <c r="AL274" i="2" s="1"/>
  <c r="AL275" i="2" s="1"/>
  <c r="AL276" i="2" s="1"/>
  <c r="AL277" i="2" s="1"/>
  <c r="AL278" i="2" s="1"/>
  <c r="AL279" i="2" s="1"/>
  <c r="AL280" i="2" s="1"/>
  <c r="AL281" i="2" s="1"/>
  <c r="AL282" i="2" s="1"/>
  <c r="AL283" i="2" s="1"/>
  <c r="AL284" i="2" s="1"/>
  <c r="AL285" i="2" s="1"/>
  <c r="AM262" i="2"/>
  <c r="L30" i="2" s="1"/>
  <c r="AT53" i="2"/>
  <c r="AE262" i="2"/>
  <c r="AF262" i="2" s="1"/>
  <c r="AN262" i="2"/>
  <c r="AO262" i="2" l="1"/>
  <c r="T263" i="2"/>
  <c r="S263" i="2"/>
  <c r="V263" i="2" l="1"/>
  <c r="AA263" i="2" s="1"/>
  <c r="K264" i="2" s="1"/>
  <c r="U263" i="2"/>
  <c r="Z263" i="2" s="1"/>
  <c r="AH263" i="2"/>
  <c r="X263" i="2"/>
  <c r="AC263" i="2" s="1"/>
  <c r="M264" i="2" s="1"/>
  <c r="W263" i="2"/>
  <c r="AB263" i="2" s="1"/>
  <c r="L264" i="2" s="1"/>
  <c r="AD263" i="2" l="1"/>
  <c r="J264" i="2"/>
  <c r="N264" i="2" l="1"/>
  <c r="O264" i="2" s="1"/>
  <c r="R264" i="2" s="1"/>
  <c r="AP263" i="2"/>
  <c r="AG263" i="2"/>
  <c r="AN263" i="2"/>
  <c r="AO263" i="2" s="1"/>
  <c r="AE263" i="2"/>
  <c r="T264" i="2" l="1"/>
  <c r="S264" i="2"/>
  <c r="AF263" i="2"/>
  <c r="AH264" i="2" l="1"/>
  <c r="X264" i="2"/>
  <c r="AC264" i="2" s="1"/>
  <c r="M265" i="2" s="1"/>
  <c r="W264" i="2"/>
  <c r="AB264" i="2" s="1"/>
  <c r="L265" i="2" s="1"/>
  <c r="V264" i="2"/>
  <c r="AA264" i="2" s="1"/>
  <c r="K265" i="2" s="1"/>
  <c r="U264" i="2"/>
  <c r="Z264" i="2" s="1"/>
  <c r="AD264" i="2" l="1"/>
  <c r="J265" i="2"/>
  <c r="N265" i="2" l="1"/>
  <c r="O265" i="2" s="1"/>
  <c r="R265" i="2" s="1"/>
  <c r="AP264" i="2"/>
  <c r="AG264" i="2"/>
  <c r="AN264" i="2"/>
  <c r="AE264" i="2"/>
  <c r="T265" i="2" l="1"/>
  <c r="S265" i="2"/>
  <c r="AF264" i="2"/>
  <c r="AO264" i="2"/>
  <c r="X265" i="2" l="1"/>
  <c r="AC265" i="2" s="1"/>
  <c r="M266" i="2" s="1"/>
  <c r="W265" i="2"/>
  <c r="AB265" i="2" s="1"/>
  <c r="L266" i="2" s="1"/>
  <c r="V265" i="2"/>
  <c r="AA265" i="2" s="1"/>
  <c r="K266" i="2" s="1"/>
  <c r="U265" i="2"/>
  <c r="Z265" i="2" s="1"/>
  <c r="AH265" i="2"/>
  <c r="AD265" i="2" l="1"/>
  <c r="J266" i="2"/>
  <c r="AP265" i="2" l="1"/>
  <c r="AG265" i="2"/>
  <c r="AE265" i="2"/>
  <c r="AN265" i="2"/>
  <c r="N266" i="2"/>
  <c r="O266" i="2" s="1"/>
  <c r="R266" i="2" s="1"/>
  <c r="T266" i="2" l="1"/>
  <c r="S266" i="2"/>
  <c r="AO265" i="2"/>
  <c r="AF265" i="2"/>
  <c r="U266" i="2" l="1"/>
  <c r="Z266" i="2" s="1"/>
  <c r="AH266" i="2"/>
  <c r="X266" i="2"/>
  <c r="AC266" i="2" s="1"/>
  <c r="M267" i="2" s="1"/>
  <c r="W266" i="2"/>
  <c r="AB266" i="2" s="1"/>
  <c r="L267" i="2" s="1"/>
  <c r="V266" i="2"/>
  <c r="AA266" i="2" s="1"/>
  <c r="K267" i="2" s="1"/>
  <c r="J267" i="2" l="1"/>
  <c r="AD266" i="2"/>
  <c r="AP266" i="2" l="1"/>
  <c r="AG266" i="2"/>
  <c r="AN266" i="2"/>
  <c r="AE266" i="2"/>
  <c r="N267" i="2"/>
  <c r="O267" i="2" s="1"/>
  <c r="R267" i="2" s="1"/>
  <c r="T267" i="2" l="1"/>
  <c r="S267" i="2"/>
  <c r="AF266" i="2"/>
  <c r="AO266" i="2"/>
  <c r="AH267" i="2" l="1"/>
  <c r="X267" i="2"/>
  <c r="AC267" i="2" s="1"/>
  <c r="M268" i="2" s="1"/>
  <c r="W267" i="2"/>
  <c r="AB267" i="2" s="1"/>
  <c r="L268" i="2" s="1"/>
  <c r="V267" i="2"/>
  <c r="AA267" i="2" s="1"/>
  <c r="K268" i="2" s="1"/>
  <c r="U267" i="2"/>
  <c r="Z267" i="2" s="1"/>
  <c r="AD267" i="2" l="1"/>
  <c r="J268" i="2"/>
  <c r="N268" i="2" l="1"/>
  <c r="O268" i="2" s="1"/>
  <c r="R268" i="2" s="1"/>
  <c r="AP267" i="2"/>
  <c r="AG267" i="2"/>
  <c r="AN267" i="2"/>
  <c r="AE267" i="2"/>
  <c r="T268" i="2" l="1"/>
  <c r="S268" i="2"/>
  <c r="AF267" i="2"/>
  <c r="AO267" i="2"/>
  <c r="W268" i="2" l="1"/>
  <c r="AB268" i="2" s="1"/>
  <c r="L269" i="2" s="1"/>
  <c r="V268" i="2"/>
  <c r="AA268" i="2" s="1"/>
  <c r="K269" i="2" s="1"/>
  <c r="U268" i="2"/>
  <c r="Z268" i="2" s="1"/>
  <c r="AH268" i="2"/>
  <c r="X268" i="2"/>
  <c r="AC268" i="2" s="1"/>
  <c r="M269" i="2" s="1"/>
  <c r="AD268" i="2" l="1"/>
  <c r="J269" i="2"/>
  <c r="N269" i="2" l="1"/>
  <c r="O269" i="2" s="1"/>
  <c r="R269" i="2" s="1"/>
  <c r="AP268" i="2"/>
  <c r="AG268" i="2"/>
  <c r="AN268" i="2"/>
  <c r="AE268" i="2"/>
  <c r="T269" i="2" l="1"/>
  <c r="S269" i="2"/>
  <c r="AF268" i="2"/>
  <c r="AO268" i="2"/>
  <c r="AH269" i="2" l="1"/>
  <c r="X269" i="2"/>
  <c r="AC269" i="2" s="1"/>
  <c r="M270" i="2" s="1"/>
  <c r="W269" i="2"/>
  <c r="AB269" i="2" s="1"/>
  <c r="L270" i="2" s="1"/>
  <c r="V269" i="2"/>
  <c r="AA269" i="2" s="1"/>
  <c r="K270" i="2" s="1"/>
  <c r="U269" i="2"/>
  <c r="Z269" i="2" s="1"/>
  <c r="AD269" i="2" l="1"/>
  <c r="J270" i="2"/>
  <c r="N270" i="2" l="1"/>
  <c r="O270" i="2" s="1"/>
  <c r="R270" i="2" s="1"/>
  <c r="AP269" i="2"/>
  <c r="AG269" i="2"/>
  <c r="AN269" i="2"/>
  <c r="AE269" i="2"/>
  <c r="T270" i="2" l="1"/>
  <c r="S270" i="2"/>
  <c r="AF269" i="2"/>
  <c r="AO269" i="2"/>
  <c r="X270" i="2" l="1"/>
  <c r="AC270" i="2" s="1"/>
  <c r="M271" i="2" s="1"/>
  <c r="W270" i="2"/>
  <c r="AB270" i="2" s="1"/>
  <c r="L271" i="2" s="1"/>
  <c r="V270" i="2"/>
  <c r="AA270" i="2" s="1"/>
  <c r="K271" i="2" s="1"/>
  <c r="U270" i="2"/>
  <c r="Z270" i="2" s="1"/>
  <c r="AH270" i="2"/>
  <c r="AD270" i="2" l="1"/>
  <c r="J271" i="2"/>
  <c r="N271" i="2" l="1"/>
  <c r="O271" i="2" s="1"/>
  <c r="R271" i="2" s="1"/>
  <c r="AG270" i="2"/>
  <c r="AP270" i="2"/>
  <c r="AE270" i="2"/>
  <c r="AN270" i="2"/>
  <c r="T271" i="2" l="1"/>
  <c r="S271" i="2"/>
  <c r="AF270" i="2"/>
  <c r="AO270" i="2"/>
  <c r="V271" i="2" l="1"/>
  <c r="AA271" i="2" s="1"/>
  <c r="K272" i="2" s="1"/>
  <c r="U271" i="2"/>
  <c r="Z271" i="2" s="1"/>
  <c r="AH271" i="2"/>
  <c r="X271" i="2"/>
  <c r="AC271" i="2" s="1"/>
  <c r="M272" i="2" s="1"/>
  <c r="W271" i="2"/>
  <c r="AB271" i="2" s="1"/>
  <c r="L272" i="2" s="1"/>
  <c r="AD271" i="2" l="1"/>
  <c r="J272" i="2"/>
  <c r="N272" i="2" l="1"/>
  <c r="O272" i="2" s="1"/>
  <c r="R272" i="2" s="1"/>
  <c r="AP271" i="2"/>
  <c r="AG271" i="2"/>
  <c r="AN271" i="2"/>
  <c r="AE271" i="2"/>
  <c r="AF271" i="2" s="1"/>
  <c r="T272" i="2" l="1"/>
  <c r="S272" i="2"/>
  <c r="AO271" i="2"/>
  <c r="AH272" i="2" l="1"/>
  <c r="X272" i="2"/>
  <c r="AC272" i="2" s="1"/>
  <c r="M273" i="2" s="1"/>
  <c r="W272" i="2"/>
  <c r="AB272" i="2" s="1"/>
  <c r="L273" i="2" s="1"/>
  <c r="V272" i="2"/>
  <c r="AA272" i="2" s="1"/>
  <c r="K273" i="2" s="1"/>
  <c r="U272" i="2"/>
  <c r="Z272" i="2" s="1"/>
  <c r="AD272" i="2" l="1"/>
  <c r="J273" i="2"/>
  <c r="N273" i="2" l="1"/>
  <c r="O273" i="2" s="1"/>
  <c r="R273" i="2" s="1"/>
  <c r="AP272" i="2"/>
  <c r="AG272" i="2"/>
  <c r="AN272" i="2"/>
  <c r="AO272" i="2" s="1"/>
  <c r="AE272" i="2"/>
  <c r="T273" i="2" l="1"/>
  <c r="S273" i="2"/>
  <c r="AF272" i="2"/>
  <c r="X273" i="2" l="1"/>
  <c r="AC273" i="2" s="1"/>
  <c r="M274" i="2" s="1"/>
  <c r="W273" i="2"/>
  <c r="AB273" i="2" s="1"/>
  <c r="L274" i="2" s="1"/>
  <c r="V273" i="2"/>
  <c r="AA273" i="2" s="1"/>
  <c r="K274" i="2" s="1"/>
  <c r="U273" i="2"/>
  <c r="Z273" i="2" s="1"/>
  <c r="AH273" i="2"/>
  <c r="AD273" i="2" l="1"/>
  <c r="J274" i="2"/>
  <c r="N274" i="2" l="1"/>
  <c r="O274" i="2" s="1"/>
  <c r="R274" i="2" s="1"/>
  <c r="AP273" i="2"/>
  <c r="AG273" i="2"/>
  <c r="AE273" i="2"/>
  <c r="AN273" i="2"/>
  <c r="AO273" i="2" s="1"/>
  <c r="T274" i="2" l="1"/>
  <c r="S274" i="2"/>
  <c r="AF273" i="2"/>
  <c r="U274" i="2" l="1"/>
  <c r="Z274" i="2" s="1"/>
  <c r="AH274" i="2"/>
  <c r="X274" i="2"/>
  <c r="AC274" i="2" s="1"/>
  <c r="M275" i="2" s="1"/>
  <c r="W274" i="2"/>
  <c r="AB274" i="2" s="1"/>
  <c r="L275" i="2" s="1"/>
  <c r="V274" i="2"/>
  <c r="AA274" i="2" s="1"/>
  <c r="K275" i="2" s="1"/>
  <c r="J275" i="2" l="1"/>
  <c r="AD274" i="2"/>
  <c r="N275" i="2" l="1"/>
  <c r="O275" i="2" s="1"/>
  <c r="R275" i="2" s="1"/>
  <c r="AP274" i="2"/>
  <c r="AG274" i="2"/>
  <c r="AE274" i="2"/>
  <c r="AN274" i="2"/>
  <c r="T275" i="2" l="1"/>
  <c r="S275" i="2"/>
  <c r="AF274" i="2"/>
  <c r="AO274" i="2"/>
  <c r="AH275" i="2" l="1"/>
  <c r="X275" i="2"/>
  <c r="AC275" i="2" s="1"/>
  <c r="M276" i="2" s="1"/>
  <c r="W275" i="2"/>
  <c r="AB275" i="2" s="1"/>
  <c r="L276" i="2" s="1"/>
  <c r="V275" i="2"/>
  <c r="AA275" i="2" s="1"/>
  <c r="K276" i="2" s="1"/>
  <c r="U275" i="2"/>
  <c r="Z275" i="2" s="1"/>
  <c r="AD275" i="2" l="1"/>
  <c r="J276" i="2"/>
  <c r="N276" i="2" l="1"/>
  <c r="O276" i="2" s="1"/>
  <c r="R276" i="2" s="1"/>
  <c r="AP275" i="2"/>
  <c r="AG275" i="2"/>
  <c r="AN275" i="2"/>
  <c r="AO275" i="2" s="1"/>
  <c r="AE275" i="2"/>
  <c r="T276" i="2" l="1"/>
  <c r="S276" i="2"/>
  <c r="AF275" i="2"/>
  <c r="W276" i="2" l="1"/>
  <c r="AB276" i="2" s="1"/>
  <c r="L277" i="2" s="1"/>
  <c r="V276" i="2"/>
  <c r="AA276" i="2" s="1"/>
  <c r="K277" i="2" s="1"/>
  <c r="U276" i="2"/>
  <c r="Z276" i="2" s="1"/>
  <c r="AH276" i="2"/>
  <c r="X276" i="2"/>
  <c r="AC276" i="2" s="1"/>
  <c r="M277" i="2" s="1"/>
  <c r="AD276" i="2" l="1"/>
  <c r="J277" i="2"/>
  <c r="N277" i="2" l="1"/>
  <c r="O277" i="2" s="1"/>
  <c r="R277" i="2" s="1"/>
  <c r="AP276" i="2"/>
  <c r="AG276" i="2"/>
  <c r="AN276" i="2"/>
  <c r="AE276" i="2"/>
  <c r="AF276" i="2" l="1"/>
  <c r="AO276" i="2"/>
  <c r="T277" i="2"/>
  <c r="S277" i="2"/>
  <c r="AH277" i="2" l="1"/>
  <c r="X277" i="2"/>
  <c r="AC277" i="2" s="1"/>
  <c r="M278" i="2" s="1"/>
  <c r="W277" i="2"/>
  <c r="AB277" i="2" s="1"/>
  <c r="L278" i="2" s="1"/>
  <c r="V277" i="2"/>
  <c r="AA277" i="2" s="1"/>
  <c r="K278" i="2" s="1"/>
  <c r="U277" i="2"/>
  <c r="Z277" i="2" s="1"/>
  <c r="AD277" i="2" l="1"/>
  <c r="J278" i="2"/>
  <c r="N278" i="2" l="1"/>
  <c r="O278" i="2" s="1"/>
  <c r="R278" i="2" s="1"/>
  <c r="AP277" i="2"/>
  <c r="AG277" i="2"/>
  <c r="AE277" i="2"/>
  <c r="AN277" i="2"/>
  <c r="AO277" i="2" s="1"/>
  <c r="T278" i="2" l="1"/>
  <c r="S278" i="2"/>
  <c r="AF277" i="2"/>
  <c r="X278" i="2" l="1"/>
  <c r="AC278" i="2" s="1"/>
  <c r="M279" i="2" s="1"/>
  <c r="W278" i="2"/>
  <c r="AB278" i="2" s="1"/>
  <c r="L279" i="2" s="1"/>
  <c r="V278" i="2"/>
  <c r="AA278" i="2" s="1"/>
  <c r="K279" i="2" s="1"/>
  <c r="U278" i="2"/>
  <c r="Z278" i="2" s="1"/>
  <c r="AH278" i="2"/>
  <c r="AD278" i="2" l="1"/>
  <c r="J279" i="2"/>
  <c r="N279" i="2" l="1"/>
  <c r="O279" i="2" s="1"/>
  <c r="R279" i="2" s="1"/>
  <c r="AG278" i="2"/>
  <c r="AP278" i="2"/>
  <c r="AN278" i="2"/>
  <c r="AE278" i="2"/>
  <c r="T279" i="2" l="1"/>
  <c r="S279" i="2"/>
  <c r="AF278" i="2"/>
  <c r="AO278" i="2"/>
  <c r="V279" i="2" l="1"/>
  <c r="AA279" i="2" s="1"/>
  <c r="K280" i="2" s="1"/>
  <c r="U279" i="2"/>
  <c r="Z279" i="2" s="1"/>
  <c r="AH279" i="2"/>
  <c r="X279" i="2"/>
  <c r="AC279" i="2" s="1"/>
  <c r="M280" i="2" s="1"/>
  <c r="W279" i="2"/>
  <c r="AB279" i="2" s="1"/>
  <c r="L280" i="2" s="1"/>
  <c r="AD279" i="2" l="1"/>
  <c r="J280" i="2"/>
  <c r="AP279" i="2" l="1"/>
  <c r="AG279" i="2"/>
  <c r="AN279" i="2"/>
  <c r="AE279" i="2"/>
  <c r="N280" i="2"/>
  <c r="O280" i="2" s="1"/>
  <c r="R280" i="2" s="1"/>
  <c r="T280" i="2" l="1"/>
  <c r="S280" i="2"/>
  <c r="AO279" i="2"/>
  <c r="AF279" i="2"/>
  <c r="AH280" i="2" l="1"/>
  <c r="X280" i="2"/>
  <c r="AC280" i="2" s="1"/>
  <c r="M281" i="2" s="1"/>
  <c r="W280" i="2"/>
  <c r="AB280" i="2" s="1"/>
  <c r="L281" i="2" s="1"/>
  <c r="V280" i="2"/>
  <c r="AA280" i="2" s="1"/>
  <c r="K281" i="2" s="1"/>
  <c r="U280" i="2"/>
  <c r="Z280" i="2" s="1"/>
  <c r="AD280" i="2" l="1"/>
  <c r="J281" i="2"/>
  <c r="N281" i="2" l="1"/>
  <c r="O281" i="2" s="1"/>
  <c r="R281" i="2" s="1"/>
  <c r="AP280" i="2"/>
  <c r="AG280" i="2"/>
  <c r="AE280" i="2"/>
  <c r="AF280" i="2" s="1"/>
  <c r="AN280" i="2"/>
  <c r="AO280" i="2" s="1"/>
  <c r="T281" i="2" l="1"/>
  <c r="S281" i="2"/>
  <c r="X281" i="2" l="1"/>
  <c r="AC281" i="2" s="1"/>
  <c r="M282" i="2" s="1"/>
  <c r="W281" i="2"/>
  <c r="AB281" i="2" s="1"/>
  <c r="L282" i="2" s="1"/>
  <c r="V281" i="2"/>
  <c r="AA281" i="2" s="1"/>
  <c r="K282" i="2" s="1"/>
  <c r="U281" i="2"/>
  <c r="Z281" i="2" s="1"/>
  <c r="AH281" i="2"/>
  <c r="AD281" i="2" l="1"/>
  <c r="J282" i="2"/>
  <c r="AP281" i="2" l="1"/>
  <c r="AG281" i="2"/>
  <c r="AN281" i="2"/>
  <c r="AE281" i="2"/>
  <c r="N282" i="2"/>
  <c r="O282" i="2" s="1"/>
  <c r="R282" i="2" s="1"/>
  <c r="T282" i="2" l="1"/>
  <c r="S282" i="2"/>
  <c r="AO281" i="2"/>
  <c r="AF281" i="2"/>
  <c r="U282" i="2" l="1"/>
  <c r="Z282" i="2" s="1"/>
  <c r="AH282" i="2"/>
  <c r="X282" i="2"/>
  <c r="AC282" i="2" s="1"/>
  <c r="M283" i="2" s="1"/>
  <c r="W282" i="2"/>
  <c r="AB282" i="2" s="1"/>
  <c r="L283" i="2" s="1"/>
  <c r="V282" i="2"/>
  <c r="AA282" i="2" s="1"/>
  <c r="K283" i="2" s="1"/>
  <c r="J283" i="2" l="1"/>
  <c r="AD282" i="2"/>
  <c r="AP282" i="2" l="1"/>
  <c r="AG282" i="2"/>
  <c r="AN282" i="2"/>
  <c r="AE282" i="2"/>
  <c r="AF282" i="2" s="1"/>
  <c r="N283" i="2"/>
  <c r="O283" i="2" s="1"/>
  <c r="R283" i="2" s="1"/>
  <c r="T283" i="2" l="1"/>
  <c r="S283" i="2"/>
  <c r="AO282" i="2"/>
  <c r="AH283" i="2" l="1"/>
  <c r="X283" i="2"/>
  <c r="AC283" i="2" s="1"/>
  <c r="M284" i="2" s="1"/>
  <c r="W283" i="2"/>
  <c r="AB283" i="2" s="1"/>
  <c r="L284" i="2" s="1"/>
  <c r="V283" i="2"/>
  <c r="AA283" i="2" s="1"/>
  <c r="K284" i="2" s="1"/>
  <c r="U283" i="2"/>
  <c r="Z283" i="2" s="1"/>
  <c r="AD283" i="2" l="1"/>
  <c r="J284" i="2"/>
  <c r="N284" i="2" l="1"/>
  <c r="O284" i="2" s="1"/>
  <c r="R284" i="2" s="1"/>
  <c r="AP283" i="2"/>
  <c r="AG283" i="2"/>
  <c r="AN283" i="2"/>
  <c r="AE283" i="2"/>
  <c r="AF283" i="2" s="1"/>
  <c r="T284" i="2" l="1"/>
  <c r="S284" i="2"/>
  <c r="AO283" i="2"/>
  <c r="W284" i="2" l="1"/>
  <c r="AB284" i="2" s="1"/>
  <c r="L285" i="2" s="1"/>
  <c r="V284" i="2"/>
  <c r="AA284" i="2" s="1"/>
  <c r="K285" i="2" s="1"/>
  <c r="U284" i="2"/>
  <c r="Z284" i="2" s="1"/>
  <c r="AH284" i="2"/>
  <c r="X284" i="2"/>
  <c r="AC284" i="2" s="1"/>
  <c r="M285" i="2" s="1"/>
  <c r="AD284" i="2" l="1"/>
  <c r="J285" i="2"/>
  <c r="AP284" i="2" l="1"/>
  <c r="AG284" i="2"/>
  <c r="AN284" i="2"/>
  <c r="AE284" i="2"/>
  <c r="AF284" i="2" s="1"/>
  <c r="N285" i="2"/>
  <c r="O285" i="2" s="1"/>
  <c r="R285" i="2" s="1"/>
  <c r="S285" i="2" l="1"/>
  <c r="T285" i="2" s="1"/>
  <c r="AO284" i="2"/>
  <c r="AH285" i="2" l="1"/>
  <c r="X285" i="2"/>
  <c r="AC285" i="2" s="1"/>
  <c r="M286" i="2" s="1"/>
  <c r="W285" i="2"/>
  <c r="AB285" i="2" s="1"/>
  <c r="L286" i="2" s="1"/>
  <c r="V285" i="2"/>
  <c r="AA285" i="2" s="1"/>
  <c r="K286" i="2" s="1"/>
  <c r="U285" i="2"/>
  <c r="Z285" i="2" s="1"/>
  <c r="AD285" i="2" l="1"/>
  <c r="J286" i="2"/>
  <c r="N286" i="2" l="1"/>
  <c r="O286" i="2" s="1"/>
  <c r="R286" i="2" s="1"/>
  <c r="AP285" i="2"/>
  <c r="AG285" i="2"/>
  <c r="AL286" i="2"/>
  <c r="AL287" i="2" s="1"/>
  <c r="AL288" i="2" s="1"/>
  <c r="AL289" i="2" s="1"/>
  <c r="AL290" i="2" s="1"/>
  <c r="AL291" i="2" s="1"/>
  <c r="AL292" i="2" s="1"/>
  <c r="AL293" i="2" s="1"/>
  <c r="AL294" i="2" s="1"/>
  <c r="AL295" i="2" s="1"/>
  <c r="AL296" i="2" s="1"/>
  <c r="AL297" i="2" s="1"/>
  <c r="AL298" i="2" s="1"/>
  <c r="AL299" i="2" s="1"/>
  <c r="AL300" i="2" s="1"/>
  <c r="AL301" i="2" s="1"/>
  <c r="AL302" i="2" s="1"/>
  <c r="AL303" i="2" s="1"/>
  <c r="AL304" i="2" s="1"/>
  <c r="AL305" i="2" s="1"/>
  <c r="AM285" i="2"/>
  <c r="M30" i="2" s="1"/>
  <c r="AT54" i="2"/>
  <c r="AN285" i="2"/>
  <c r="AO285" i="2" s="1"/>
  <c r="P30" i="2" s="1"/>
  <c r="AE285" i="2"/>
  <c r="AF285" i="2" s="1"/>
  <c r="T286" i="2" l="1"/>
  <c r="S286" i="2"/>
  <c r="N30" i="2"/>
  <c r="O30" i="2"/>
  <c r="X286" i="2" l="1"/>
  <c r="AC286" i="2" s="1"/>
  <c r="M287" i="2" s="1"/>
  <c r="W286" i="2"/>
  <c r="AB286" i="2" s="1"/>
  <c r="L287" i="2" s="1"/>
  <c r="V286" i="2"/>
  <c r="AA286" i="2" s="1"/>
  <c r="K287" i="2" s="1"/>
  <c r="U286" i="2"/>
  <c r="Z286" i="2" s="1"/>
  <c r="AH286" i="2"/>
  <c r="AD286" i="2" l="1"/>
  <c r="J287" i="2"/>
  <c r="AG286" i="2" l="1"/>
  <c r="AP286" i="2"/>
  <c r="AN286" i="2"/>
  <c r="AO286" i="2" s="1"/>
  <c r="AE286" i="2"/>
  <c r="N287" i="2"/>
  <c r="O287" i="2" s="1"/>
  <c r="R287" i="2" s="1"/>
  <c r="T287" i="2" l="1"/>
  <c r="S287" i="2"/>
  <c r="AF286" i="2"/>
  <c r="V287" i="2" l="1"/>
  <c r="AA287" i="2" s="1"/>
  <c r="K288" i="2" s="1"/>
  <c r="U287" i="2"/>
  <c r="Z287" i="2" s="1"/>
  <c r="AH287" i="2"/>
  <c r="X287" i="2"/>
  <c r="AC287" i="2" s="1"/>
  <c r="M288" i="2" s="1"/>
  <c r="W287" i="2"/>
  <c r="AB287" i="2" s="1"/>
  <c r="L288" i="2" s="1"/>
  <c r="AD287" i="2" l="1"/>
  <c r="J288" i="2"/>
  <c r="N288" i="2" l="1"/>
  <c r="O288" i="2" s="1"/>
  <c r="R288" i="2" s="1"/>
  <c r="AP287" i="2"/>
  <c r="AG287" i="2"/>
  <c r="AE287" i="2"/>
  <c r="AN287" i="2"/>
  <c r="T288" i="2" l="1"/>
  <c r="S288" i="2"/>
  <c r="AO287" i="2"/>
  <c r="AF287" i="2"/>
  <c r="AH288" i="2" l="1"/>
  <c r="X288" i="2"/>
  <c r="AC288" i="2" s="1"/>
  <c r="M289" i="2" s="1"/>
  <c r="W288" i="2"/>
  <c r="AB288" i="2" s="1"/>
  <c r="L289" i="2" s="1"/>
  <c r="V288" i="2"/>
  <c r="AA288" i="2" s="1"/>
  <c r="K289" i="2" s="1"/>
  <c r="U288" i="2"/>
  <c r="Z288" i="2" s="1"/>
  <c r="AD288" i="2" l="1"/>
  <c r="J289" i="2"/>
  <c r="N289" i="2" l="1"/>
  <c r="O289" i="2" s="1"/>
  <c r="R289" i="2" s="1"/>
  <c r="AP288" i="2"/>
  <c r="AG288" i="2"/>
  <c r="AN288" i="2"/>
  <c r="AE288" i="2"/>
  <c r="T289" i="2" l="1"/>
  <c r="S289" i="2"/>
  <c r="AF288" i="2"/>
  <c r="AO288" i="2"/>
  <c r="X289" i="2" l="1"/>
  <c r="AC289" i="2" s="1"/>
  <c r="M290" i="2" s="1"/>
  <c r="W289" i="2"/>
  <c r="AB289" i="2" s="1"/>
  <c r="L290" i="2" s="1"/>
  <c r="V289" i="2"/>
  <c r="AA289" i="2" s="1"/>
  <c r="K290" i="2" s="1"/>
  <c r="U289" i="2"/>
  <c r="Z289" i="2" s="1"/>
  <c r="AH289" i="2"/>
  <c r="AD289" i="2" l="1"/>
  <c r="J290" i="2"/>
  <c r="N290" i="2" l="1"/>
  <c r="O290" i="2" s="1"/>
  <c r="R290" i="2" s="1"/>
  <c r="AP289" i="2"/>
  <c r="AG289" i="2"/>
  <c r="AN289" i="2"/>
  <c r="AE289" i="2"/>
  <c r="T290" i="2" l="1"/>
  <c r="S290" i="2"/>
  <c r="AO289" i="2"/>
  <c r="AF289" i="2"/>
  <c r="U290" i="2" l="1"/>
  <c r="Z290" i="2" s="1"/>
  <c r="AH290" i="2"/>
  <c r="X290" i="2"/>
  <c r="AC290" i="2" s="1"/>
  <c r="M291" i="2" s="1"/>
  <c r="W290" i="2"/>
  <c r="AB290" i="2" s="1"/>
  <c r="L291" i="2" s="1"/>
  <c r="V290" i="2"/>
  <c r="AA290" i="2" s="1"/>
  <c r="K291" i="2" s="1"/>
  <c r="J291" i="2" l="1"/>
  <c r="AD290" i="2"/>
  <c r="AP290" i="2" l="1"/>
  <c r="AG290" i="2"/>
  <c r="AE290" i="2"/>
  <c r="AF290" i="2" s="1"/>
  <c r="AN290" i="2"/>
  <c r="N291" i="2"/>
  <c r="O291" i="2" s="1"/>
  <c r="R291" i="2" s="1"/>
  <c r="T291" i="2" l="1"/>
  <c r="S291" i="2"/>
  <c r="AO290" i="2"/>
  <c r="AH291" i="2" l="1"/>
  <c r="X291" i="2"/>
  <c r="AC291" i="2" s="1"/>
  <c r="M292" i="2" s="1"/>
  <c r="W291" i="2"/>
  <c r="AB291" i="2" s="1"/>
  <c r="L292" i="2" s="1"/>
  <c r="V291" i="2"/>
  <c r="AA291" i="2" s="1"/>
  <c r="K292" i="2" s="1"/>
  <c r="U291" i="2"/>
  <c r="Z291" i="2" s="1"/>
  <c r="AD291" i="2" l="1"/>
  <c r="J292" i="2"/>
  <c r="N292" i="2" l="1"/>
  <c r="O292" i="2" s="1"/>
  <c r="R292" i="2" s="1"/>
  <c r="AP291" i="2"/>
  <c r="AG291" i="2"/>
  <c r="AE291" i="2"/>
  <c r="AN291" i="2"/>
  <c r="AO291" i="2" s="1"/>
  <c r="T292" i="2" l="1"/>
  <c r="S292" i="2"/>
  <c r="AF291" i="2"/>
  <c r="W292" i="2" l="1"/>
  <c r="AB292" i="2" s="1"/>
  <c r="L293" i="2" s="1"/>
  <c r="V292" i="2"/>
  <c r="AA292" i="2" s="1"/>
  <c r="K293" i="2" s="1"/>
  <c r="U292" i="2"/>
  <c r="Z292" i="2" s="1"/>
  <c r="AH292" i="2"/>
  <c r="X292" i="2"/>
  <c r="AC292" i="2" s="1"/>
  <c r="M293" i="2" s="1"/>
  <c r="AD292" i="2" l="1"/>
  <c r="J293" i="2"/>
  <c r="N293" i="2" l="1"/>
  <c r="O293" i="2" s="1"/>
  <c r="R293" i="2" s="1"/>
  <c r="AP292" i="2"/>
  <c r="AG292" i="2"/>
  <c r="AN292" i="2"/>
  <c r="AE292" i="2"/>
  <c r="T293" i="2" l="1"/>
  <c r="S293" i="2"/>
  <c r="AF292" i="2"/>
  <c r="AO292" i="2"/>
  <c r="AH293" i="2" l="1"/>
  <c r="X293" i="2"/>
  <c r="AC293" i="2" s="1"/>
  <c r="M294" i="2" s="1"/>
  <c r="W293" i="2"/>
  <c r="AB293" i="2" s="1"/>
  <c r="L294" i="2" s="1"/>
  <c r="V293" i="2"/>
  <c r="AA293" i="2" s="1"/>
  <c r="K294" i="2" s="1"/>
  <c r="U293" i="2"/>
  <c r="Z293" i="2" s="1"/>
  <c r="AD293" i="2" l="1"/>
  <c r="J294" i="2"/>
  <c r="N294" i="2" l="1"/>
  <c r="O294" i="2" s="1"/>
  <c r="R294" i="2" s="1"/>
  <c r="AP293" i="2"/>
  <c r="AG293" i="2"/>
  <c r="AN293" i="2"/>
  <c r="AE293" i="2"/>
  <c r="AF293" i="2" s="1"/>
  <c r="T294" i="2" l="1"/>
  <c r="S294" i="2"/>
  <c r="AO293" i="2"/>
  <c r="X294" i="2" l="1"/>
  <c r="AC294" i="2" s="1"/>
  <c r="M295" i="2" s="1"/>
  <c r="W294" i="2"/>
  <c r="AB294" i="2" s="1"/>
  <c r="L295" i="2" s="1"/>
  <c r="V294" i="2"/>
  <c r="AA294" i="2" s="1"/>
  <c r="K295" i="2" s="1"/>
  <c r="U294" i="2"/>
  <c r="Z294" i="2" s="1"/>
  <c r="AH294" i="2"/>
  <c r="AD294" i="2" l="1"/>
  <c r="J295" i="2"/>
  <c r="N295" i="2" l="1"/>
  <c r="O295" i="2" s="1"/>
  <c r="R295" i="2" s="1"/>
  <c r="AG294" i="2"/>
  <c r="AP294" i="2"/>
  <c r="AN294" i="2"/>
  <c r="AO294" i="2" s="1"/>
  <c r="AE294" i="2"/>
  <c r="AF294" i="2" l="1"/>
  <c r="T295" i="2"/>
  <c r="S295" i="2"/>
  <c r="V295" i="2" l="1"/>
  <c r="AA295" i="2" s="1"/>
  <c r="K296" i="2" s="1"/>
  <c r="U295" i="2"/>
  <c r="Z295" i="2" s="1"/>
  <c r="AH295" i="2"/>
  <c r="X295" i="2"/>
  <c r="AC295" i="2" s="1"/>
  <c r="M296" i="2" s="1"/>
  <c r="W295" i="2"/>
  <c r="AB295" i="2" s="1"/>
  <c r="L296" i="2" s="1"/>
  <c r="AD295" i="2" l="1"/>
  <c r="J296" i="2"/>
  <c r="N296" i="2" l="1"/>
  <c r="O296" i="2" s="1"/>
  <c r="R296" i="2" s="1"/>
  <c r="AP295" i="2"/>
  <c r="AG295" i="2"/>
  <c r="AE295" i="2"/>
  <c r="AF295" i="2" s="1"/>
  <c r="AN295" i="2"/>
  <c r="T296" i="2" l="1"/>
  <c r="S296" i="2"/>
  <c r="AO295" i="2"/>
  <c r="AH296" i="2" l="1"/>
  <c r="X296" i="2"/>
  <c r="AC296" i="2" s="1"/>
  <c r="M297" i="2" s="1"/>
  <c r="W296" i="2"/>
  <c r="AB296" i="2" s="1"/>
  <c r="L297" i="2" s="1"/>
  <c r="V296" i="2"/>
  <c r="AA296" i="2" s="1"/>
  <c r="K297" i="2" s="1"/>
  <c r="U296" i="2"/>
  <c r="Z296" i="2" s="1"/>
  <c r="AD296" i="2" l="1"/>
  <c r="J297" i="2"/>
  <c r="N297" i="2" l="1"/>
  <c r="O297" i="2" s="1"/>
  <c r="R297" i="2" s="1"/>
  <c r="AP296" i="2"/>
  <c r="AG296" i="2"/>
  <c r="AE296" i="2"/>
  <c r="AN296" i="2"/>
  <c r="T297" i="2" l="1"/>
  <c r="S297" i="2"/>
  <c r="AF296" i="2"/>
  <c r="AO296" i="2"/>
  <c r="X297" i="2" l="1"/>
  <c r="AC297" i="2" s="1"/>
  <c r="M298" i="2" s="1"/>
  <c r="W297" i="2"/>
  <c r="AB297" i="2" s="1"/>
  <c r="L298" i="2" s="1"/>
  <c r="V297" i="2"/>
  <c r="AA297" i="2" s="1"/>
  <c r="K298" i="2" s="1"/>
  <c r="U297" i="2"/>
  <c r="Z297" i="2" s="1"/>
  <c r="AH297" i="2"/>
  <c r="AD297" i="2" l="1"/>
  <c r="J298" i="2"/>
  <c r="N298" i="2" l="1"/>
  <c r="O298" i="2" s="1"/>
  <c r="R298" i="2" s="1"/>
  <c r="AP297" i="2"/>
  <c r="AG297" i="2"/>
  <c r="AE297" i="2"/>
  <c r="AN297" i="2"/>
  <c r="T298" i="2" l="1"/>
  <c r="S298" i="2"/>
  <c r="AO297" i="2"/>
  <c r="AF297" i="2"/>
  <c r="U298" i="2" l="1"/>
  <c r="Z298" i="2" s="1"/>
  <c r="AH298" i="2"/>
  <c r="X298" i="2"/>
  <c r="AC298" i="2" s="1"/>
  <c r="M299" i="2" s="1"/>
  <c r="W298" i="2"/>
  <c r="AB298" i="2" s="1"/>
  <c r="L299" i="2" s="1"/>
  <c r="V298" i="2"/>
  <c r="AA298" i="2" s="1"/>
  <c r="K299" i="2" s="1"/>
  <c r="J299" i="2" l="1"/>
  <c r="AD298" i="2"/>
  <c r="AP298" i="2" l="1"/>
  <c r="AG298" i="2"/>
  <c r="AE298" i="2"/>
  <c r="AN298" i="2"/>
  <c r="N299" i="2"/>
  <c r="O299" i="2" s="1"/>
  <c r="R299" i="2" s="1"/>
  <c r="T299" i="2" l="1"/>
  <c r="S299" i="2"/>
  <c r="AF298" i="2"/>
  <c r="AO298" i="2"/>
  <c r="AH299" i="2" l="1"/>
  <c r="X299" i="2"/>
  <c r="AC299" i="2" s="1"/>
  <c r="M300" i="2" s="1"/>
  <c r="W299" i="2"/>
  <c r="AB299" i="2" s="1"/>
  <c r="L300" i="2" s="1"/>
  <c r="V299" i="2"/>
  <c r="AA299" i="2" s="1"/>
  <c r="K300" i="2" s="1"/>
  <c r="U299" i="2"/>
  <c r="Z299" i="2" s="1"/>
  <c r="AD299" i="2" l="1"/>
  <c r="J300" i="2"/>
  <c r="N300" i="2" l="1"/>
  <c r="O300" i="2" s="1"/>
  <c r="R300" i="2" s="1"/>
  <c r="AP299" i="2"/>
  <c r="AG299" i="2"/>
  <c r="AE299" i="2"/>
  <c r="AN299" i="2"/>
  <c r="T300" i="2" l="1"/>
  <c r="S300" i="2"/>
  <c r="AO299" i="2"/>
  <c r="AF299" i="2"/>
  <c r="W300" i="2" l="1"/>
  <c r="AB300" i="2" s="1"/>
  <c r="L301" i="2" s="1"/>
  <c r="V300" i="2"/>
  <c r="AA300" i="2" s="1"/>
  <c r="K301" i="2" s="1"/>
  <c r="U300" i="2"/>
  <c r="Z300" i="2" s="1"/>
  <c r="AH300" i="2"/>
  <c r="X300" i="2"/>
  <c r="AC300" i="2" s="1"/>
  <c r="M301" i="2" s="1"/>
  <c r="AD300" i="2" l="1"/>
  <c r="J301" i="2"/>
  <c r="N301" i="2" l="1"/>
  <c r="O301" i="2" s="1"/>
  <c r="R301" i="2" s="1"/>
  <c r="AP300" i="2"/>
  <c r="AG300" i="2"/>
  <c r="AE300" i="2"/>
  <c r="AF300" i="2" s="1"/>
  <c r="AN300" i="2"/>
  <c r="T301" i="2" l="1"/>
  <c r="S301" i="2"/>
  <c r="AO300" i="2"/>
  <c r="AH301" i="2" l="1"/>
  <c r="X301" i="2"/>
  <c r="AC301" i="2" s="1"/>
  <c r="M302" i="2" s="1"/>
  <c r="W301" i="2"/>
  <c r="AB301" i="2" s="1"/>
  <c r="L302" i="2" s="1"/>
  <c r="V301" i="2"/>
  <c r="AA301" i="2" s="1"/>
  <c r="K302" i="2" s="1"/>
  <c r="U301" i="2"/>
  <c r="Z301" i="2" s="1"/>
  <c r="AD301" i="2" l="1"/>
  <c r="J302" i="2"/>
  <c r="N302" i="2" l="1"/>
  <c r="O302" i="2" s="1"/>
  <c r="R302" i="2" s="1"/>
  <c r="AP301" i="2"/>
  <c r="AG301" i="2"/>
  <c r="AN301" i="2"/>
  <c r="AE301" i="2"/>
  <c r="T302" i="2" l="1"/>
  <c r="S302" i="2"/>
  <c r="AF301" i="2"/>
  <c r="AO301" i="2"/>
  <c r="X302" i="2" l="1"/>
  <c r="AC302" i="2" s="1"/>
  <c r="M303" i="2" s="1"/>
  <c r="W302" i="2"/>
  <c r="AB302" i="2" s="1"/>
  <c r="L303" i="2" s="1"/>
  <c r="V302" i="2"/>
  <c r="AA302" i="2" s="1"/>
  <c r="K303" i="2" s="1"/>
  <c r="U302" i="2"/>
  <c r="Z302" i="2" s="1"/>
  <c r="AH302" i="2"/>
  <c r="AD302" i="2" l="1"/>
  <c r="J303" i="2"/>
  <c r="N303" i="2" l="1"/>
  <c r="O303" i="2" s="1"/>
  <c r="R303" i="2" s="1"/>
  <c r="AG302" i="2"/>
  <c r="AP302" i="2"/>
  <c r="AE302" i="2"/>
  <c r="AF302" i="2" s="1"/>
  <c r="AN302" i="2"/>
  <c r="AO302" i="2" l="1"/>
  <c r="T303" i="2"/>
  <c r="S303" i="2"/>
  <c r="V303" i="2" l="1"/>
  <c r="AA303" i="2" s="1"/>
  <c r="K304" i="2" s="1"/>
  <c r="U303" i="2"/>
  <c r="Z303" i="2" s="1"/>
  <c r="AH303" i="2"/>
  <c r="X303" i="2"/>
  <c r="AC303" i="2" s="1"/>
  <c r="M304" i="2" s="1"/>
  <c r="W303" i="2"/>
  <c r="AB303" i="2" s="1"/>
  <c r="L304" i="2" s="1"/>
  <c r="AD303" i="2" l="1"/>
  <c r="J304" i="2"/>
  <c r="N304" i="2" l="1"/>
  <c r="O304" i="2" s="1"/>
  <c r="R304" i="2" s="1"/>
  <c r="AP303" i="2"/>
  <c r="AG303" i="2"/>
  <c r="AN303" i="2"/>
  <c r="AO303" i="2" s="1"/>
  <c r="AE303" i="2"/>
  <c r="T304" i="2" l="1"/>
  <c r="S304" i="2"/>
  <c r="AF303" i="2"/>
  <c r="AH304" i="2" l="1"/>
  <c r="X304" i="2"/>
  <c r="AC304" i="2" s="1"/>
  <c r="M305" i="2" s="1"/>
  <c r="W304" i="2"/>
  <c r="AB304" i="2" s="1"/>
  <c r="L305" i="2" s="1"/>
  <c r="V304" i="2"/>
  <c r="AA304" i="2" s="1"/>
  <c r="K305" i="2" s="1"/>
  <c r="U304" i="2"/>
  <c r="Z304" i="2" s="1"/>
  <c r="AD304" i="2" l="1"/>
  <c r="J305" i="2"/>
  <c r="N305" i="2" l="1"/>
  <c r="O305" i="2" s="1"/>
  <c r="R305" i="2" s="1"/>
  <c r="AP304" i="2"/>
  <c r="AG304" i="2"/>
  <c r="AN304" i="2"/>
  <c r="AE304" i="2"/>
  <c r="T305" i="2" l="1"/>
  <c r="S305" i="2"/>
  <c r="AF304" i="2"/>
  <c r="AO304" i="2"/>
  <c r="X305" i="2" l="1"/>
  <c r="AC305" i="2" s="1"/>
  <c r="M306" i="2" s="1"/>
  <c r="W305" i="2"/>
  <c r="AB305" i="2" s="1"/>
  <c r="L306" i="2" s="1"/>
  <c r="V305" i="2"/>
  <c r="AA305" i="2" s="1"/>
  <c r="K306" i="2" s="1"/>
  <c r="U305" i="2"/>
  <c r="Z305" i="2" s="1"/>
  <c r="AH305" i="2"/>
  <c r="AD305" i="2" l="1"/>
  <c r="J306" i="2"/>
  <c r="N306" i="2" l="1"/>
  <c r="O306" i="2" s="1"/>
  <c r="R306" i="2" s="1"/>
  <c r="AP305" i="2"/>
  <c r="AG305" i="2"/>
  <c r="AM305" i="2"/>
  <c r="B31" i="2" s="1"/>
  <c r="AL306" i="2"/>
  <c r="AL307" i="2" s="1"/>
  <c r="AL308" i="2" s="1"/>
  <c r="AL309" i="2" s="1"/>
  <c r="AL310" i="2" s="1"/>
  <c r="AL311" i="2" s="1"/>
  <c r="AL312" i="2" s="1"/>
  <c r="AL313" i="2" s="1"/>
  <c r="AL314" i="2" s="1"/>
  <c r="AL315" i="2" s="1"/>
  <c r="AL316" i="2" s="1"/>
  <c r="AL317" i="2" s="1"/>
  <c r="AL318" i="2" s="1"/>
  <c r="AL319" i="2" s="1"/>
  <c r="AL320" i="2" s="1"/>
  <c r="AT55" i="2"/>
  <c r="AE305" i="2"/>
  <c r="AF305" i="2" s="1"/>
  <c r="AN305" i="2"/>
  <c r="AO305" i="2" s="1"/>
  <c r="T306" i="2" l="1"/>
  <c r="S306" i="2"/>
  <c r="U306" i="2" l="1"/>
  <c r="Z306" i="2" s="1"/>
  <c r="AH306" i="2"/>
  <c r="X306" i="2"/>
  <c r="AC306" i="2" s="1"/>
  <c r="M307" i="2" s="1"/>
  <c r="W306" i="2"/>
  <c r="AB306" i="2" s="1"/>
  <c r="L307" i="2" s="1"/>
  <c r="V306" i="2"/>
  <c r="AA306" i="2" s="1"/>
  <c r="K307" i="2" s="1"/>
  <c r="J307" i="2" l="1"/>
  <c r="AD306" i="2"/>
  <c r="AP306" i="2" l="1"/>
  <c r="AG306" i="2"/>
  <c r="AN306" i="2"/>
  <c r="AE306" i="2"/>
  <c r="N307" i="2"/>
  <c r="O307" i="2" s="1"/>
  <c r="R307" i="2" s="1"/>
  <c r="T307" i="2" l="1"/>
  <c r="S307" i="2"/>
  <c r="AF306" i="2"/>
  <c r="AO306" i="2"/>
  <c r="AH307" i="2" l="1"/>
  <c r="X307" i="2"/>
  <c r="AC307" i="2" s="1"/>
  <c r="M308" i="2" s="1"/>
  <c r="W307" i="2"/>
  <c r="AB307" i="2" s="1"/>
  <c r="L308" i="2" s="1"/>
  <c r="V307" i="2"/>
  <c r="AA307" i="2" s="1"/>
  <c r="K308" i="2" s="1"/>
  <c r="U307" i="2"/>
  <c r="Z307" i="2" s="1"/>
  <c r="AD307" i="2" l="1"/>
  <c r="J308" i="2"/>
  <c r="N308" i="2" l="1"/>
  <c r="O308" i="2" s="1"/>
  <c r="R308" i="2" s="1"/>
  <c r="AP307" i="2"/>
  <c r="AG307" i="2"/>
  <c r="AN307" i="2"/>
  <c r="AO307" i="2" s="1"/>
  <c r="AE307" i="2"/>
  <c r="T308" i="2" l="1"/>
  <c r="S308" i="2"/>
  <c r="AF307" i="2"/>
  <c r="W308" i="2" l="1"/>
  <c r="AB308" i="2" s="1"/>
  <c r="L309" i="2" s="1"/>
  <c r="V308" i="2"/>
  <c r="AA308" i="2" s="1"/>
  <c r="K309" i="2" s="1"/>
  <c r="U308" i="2"/>
  <c r="Z308" i="2" s="1"/>
  <c r="AH308" i="2"/>
  <c r="X308" i="2"/>
  <c r="AC308" i="2" s="1"/>
  <c r="M309" i="2" s="1"/>
  <c r="AD308" i="2" l="1"/>
  <c r="J309" i="2"/>
  <c r="N309" i="2" l="1"/>
  <c r="O309" i="2" s="1"/>
  <c r="R309" i="2" s="1"/>
  <c r="AP308" i="2"/>
  <c r="AG308" i="2"/>
  <c r="AN308" i="2"/>
  <c r="AO308" i="2" s="1"/>
  <c r="AE308" i="2"/>
  <c r="AF308" i="2" l="1"/>
  <c r="T309" i="2"/>
  <c r="S309" i="2"/>
  <c r="AH309" i="2" l="1"/>
  <c r="X309" i="2"/>
  <c r="AC309" i="2" s="1"/>
  <c r="M310" i="2" s="1"/>
  <c r="W309" i="2"/>
  <c r="AB309" i="2" s="1"/>
  <c r="L310" i="2" s="1"/>
  <c r="V309" i="2"/>
  <c r="AA309" i="2" s="1"/>
  <c r="K310" i="2" s="1"/>
  <c r="U309" i="2"/>
  <c r="Z309" i="2" s="1"/>
  <c r="AD309" i="2" l="1"/>
  <c r="J310" i="2"/>
  <c r="AP309" i="2" l="1"/>
  <c r="AG309" i="2"/>
  <c r="AE309" i="2"/>
  <c r="AN309" i="2"/>
  <c r="N310" i="2"/>
  <c r="O310" i="2" s="1"/>
  <c r="R310" i="2" s="1"/>
  <c r="T310" i="2" l="1"/>
  <c r="S310" i="2"/>
  <c r="AO309" i="2"/>
  <c r="AF309" i="2"/>
  <c r="X310" i="2" l="1"/>
  <c r="AC310" i="2" s="1"/>
  <c r="M311" i="2" s="1"/>
  <c r="W310" i="2"/>
  <c r="AB310" i="2" s="1"/>
  <c r="L311" i="2" s="1"/>
  <c r="V310" i="2"/>
  <c r="AA310" i="2" s="1"/>
  <c r="K311" i="2" s="1"/>
  <c r="U310" i="2"/>
  <c r="Z310" i="2" s="1"/>
  <c r="AH310" i="2"/>
  <c r="AD310" i="2" l="1"/>
  <c r="J311" i="2"/>
  <c r="AG310" i="2" l="1"/>
  <c r="AP310" i="2"/>
  <c r="AE310" i="2"/>
  <c r="AN310" i="2"/>
  <c r="N311" i="2"/>
  <c r="O311" i="2" s="1"/>
  <c r="R311" i="2" s="1"/>
  <c r="T311" i="2" l="1"/>
  <c r="S311" i="2"/>
  <c r="AF310" i="2"/>
  <c r="AO310" i="2"/>
  <c r="V311" i="2" l="1"/>
  <c r="AA311" i="2" s="1"/>
  <c r="K312" i="2" s="1"/>
  <c r="U311" i="2"/>
  <c r="Z311" i="2" s="1"/>
  <c r="AH311" i="2"/>
  <c r="X311" i="2"/>
  <c r="AC311" i="2" s="1"/>
  <c r="M312" i="2" s="1"/>
  <c r="W311" i="2"/>
  <c r="AB311" i="2" s="1"/>
  <c r="L312" i="2" s="1"/>
  <c r="AD311" i="2" l="1"/>
  <c r="J312" i="2"/>
  <c r="N312" i="2" l="1"/>
  <c r="O312" i="2" s="1"/>
  <c r="R312" i="2" s="1"/>
  <c r="AP311" i="2"/>
  <c r="AG311" i="2"/>
  <c r="AN311" i="2"/>
  <c r="AO311" i="2" s="1"/>
  <c r="AE311" i="2"/>
  <c r="T312" i="2" l="1"/>
  <c r="S312" i="2"/>
  <c r="AF311" i="2"/>
  <c r="AH312" i="2" l="1"/>
  <c r="X312" i="2"/>
  <c r="AC312" i="2" s="1"/>
  <c r="M313" i="2" s="1"/>
  <c r="W312" i="2"/>
  <c r="AB312" i="2" s="1"/>
  <c r="L313" i="2" s="1"/>
  <c r="V312" i="2"/>
  <c r="AA312" i="2" s="1"/>
  <c r="K313" i="2" s="1"/>
  <c r="U312" i="2"/>
  <c r="Z312" i="2" s="1"/>
  <c r="AD312" i="2" l="1"/>
  <c r="J313" i="2"/>
  <c r="N313" i="2" l="1"/>
  <c r="O313" i="2" s="1"/>
  <c r="R313" i="2" s="1"/>
  <c r="AP312" i="2"/>
  <c r="AG312" i="2"/>
  <c r="AE312" i="2"/>
  <c r="AN312" i="2"/>
  <c r="AO312" i="2" s="1"/>
  <c r="T313" i="2" l="1"/>
  <c r="S313" i="2"/>
  <c r="AF312" i="2"/>
  <c r="X313" i="2" l="1"/>
  <c r="AC313" i="2" s="1"/>
  <c r="M314" i="2" s="1"/>
  <c r="W313" i="2"/>
  <c r="AB313" i="2" s="1"/>
  <c r="L314" i="2" s="1"/>
  <c r="V313" i="2"/>
  <c r="AA313" i="2" s="1"/>
  <c r="K314" i="2" s="1"/>
  <c r="U313" i="2"/>
  <c r="Z313" i="2" s="1"/>
  <c r="AH313" i="2"/>
  <c r="AD313" i="2" l="1"/>
  <c r="J314" i="2"/>
  <c r="N314" i="2" l="1"/>
  <c r="O314" i="2" s="1"/>
  <c r="R314" i="2" s="1"/>
  <c r="AP313" i="2"/>
  <c r="AG313" i="2"/>
  <c r="AE313" i="2"/>
  <c r="AN313" i="2"/>
  <c r="AO313" i="2" s="1"/>
  <c r="T314" i="2" l="1"/>
  <c r="S314" i="2"/>
  <c r="AF313" i="2"/>
  <c r="U314" i="2" l="1"/>
  <c r="Z314" i="2" s="1"/>
  <c r="AH314" i="2"/>
  <c r="X314" i="2"/>
  <c r="AC314" i="2" s="1"/>
  <c r="M315" i="2" s="1"/>
  <c r="W314" i="2"/>
  <c r="AB314" i="2" s="1"/>
  <c r="L315" i="2" s="1"/>
  <c r="V314" i="2"/>
  <c r="AA314" i="2" s="1"/>
  <c r="K315" i="2" s="1"/>
  <c r="J315" i="2" l="1"/>
  <c r="AD314" i="2"/>
  <c r="N315" i="2" l="1"/>
  <c r="O315" i="2" s="1"/>
  <c r="R315" i="2" s="1"/>
  <c r="AP314" i="2"/>
  <c r="AG314" i="2"/>
  <c r="AE314" i="2"/>
  <c r="AF314" i="2" s="1"/>
  <c r="AN314" i="2"/>
  <c r="T315" i="2" l="1"/>
  <c r="S315" i="2"/>
  <c r="AO314" i="2"/>
  <c r="AH315" i="2" l="1"/>
  <c r="X315" i="2"/>
  <c r="AC315" i="2" s="1"/>
  <c r="M316" i="2" s="1"/>
  <c r="W315" i="2"/>
  <c r="AB315" i="2" s="1"/>
  <c r="L316" i="2" s="1"/>
  <c r="V315" i="2"/>
  <c r="AA315" i="2" s="1"/>
  <c r="K316" i="2" s="1"/>
  <c r="U315" i="2"/>
  <c r="Z315" i="2" s="1"/>
  <c r="AD315" i="2" l="1"/>
  <c r="J316" i="2"/>
  <c r="N316" i="2" l="1"/>
  <c r="O316" i="2" s="1"/>
  <c r="R316" i="2" s="1"/>
  <c r="AP315" i="2"/>
  <c r="AG315" i="2"/>
  <c r="AN315" i="2"/>
  <c r="AE315" i="2"/>
  <c r="T316" i="2" l="1"/>
  <c r="S316" i="2"/>
  <c r="AF315" i="2"/>
  <c r="AO315" i="2"/>
  <c r="W316" i="2" l="1"/>
  <c r="AB316" i="2" s="1"/>
  <c r="L317" i="2" s="1"/>
  <c r="V316" i="2"/>
  <c r="AA316" i="2" s="1"/>
  <c r="K317" i="2" s="1"/>
  <c r="U316" i="2"/>
  <c r="Z316" i="2" s="1"/>
  <c r="AH316" i="2"/>
  <c r="X316" i="2"/>
  <c r="AC316" i="2" s="1"/>
  <c r="M317" i="2" s="1"/>
  <c r="AD316" i="2" l="1"/>
  <c r="J317" i="2"/>
  <c r="N317" i="2" l="1"/>
  <c r="O317" i="2" s="1"/>
  <c r="R317" i="2" s="1"/>
  <c r="AP316" i="2"/>
  <c r="AG316" i="2"/>
  <c r="AE316" i="2"/>
  <c r="AN316" i="2"/>
  <c r="AO316" i="2" s="1"/>
  <c r="AF316" i="2" l="1"/>
  <c r="T317" i="2"/>
  <c r="S317" i="2"/>
  <c r="AH317" i="2" l="1"/>
  <c r="X317" i="2"/>
  <c r="AC317" i="2" s="1"/>
  <c r="M318" i="2" s="1"/>
  <c r="W317" i="2"/>
  <c r="AB317" i="2" s="1"/>
  <c r="L318" i="2" s="1"/>
  <c r="V317" i="2"/>
  <c r="AA317" i="2" s="1"/>
  <c r="K318" i="2" s="1"/>
  <c r="U317" i="2"/>
  <c r="Z317" i="2" s="1"/>
  <c r="AD317" i="2" l="1"/>
  <c r="J318" i="2"/>
  <c r="N318" i="2" l="1"/>
  <c r="O318" i="2" s="1"/>
  <c r="R318" i="2" s="1"/>
  <c r="AP317" i="2"/>
  <c r="AG317" i="2"/>
  <c r="AE317" i="2"/>
  <c r="AF317" i="2" s="1"/>
  <c r="AN317" i="2"/>
  <c r="T318" i="2" l="1"/>
  <c r="S318" i="2"/>
  <c r="AO317" i="2"/>
  <c r="X318" i="2" l="1"/>
  <c r="AC318" i="2" s="1"/>
  <c r="M319" i="2" s="1"/>
  <c r="W318" i="2"/>
  <c r="AB318" i="2" s="1"/>
  <c r="L319" i="2" s="1"/>
  <c r="V318" i="2"/>
  <c r="AA318" i="2" s="1"/>
  <c r="K319" i="2" s="1"/>
  <c r="U318" i="2"/>
  <c r="Z318" i="2" s="1"/>
  <c r="AH318" i="2"/>
  <c r="AD318" i="2" l="1"/>
  <c r="J319" i="2"/>
  <c r="N319" i="2" l="1"/>
  <c r="O319" i="2" s="1"/>
  <c r="R319" i="2" s="1"/>
  <c r="AG318" i="2"/>
  <c r="AP318" i="2"/>
  <c r="AE318" i="2"/>
  <c r="AF318" i="2" s="1"/>
  <c r="AN318" i="2"/>
  <c r="AO318" i="2" l="1"/>
  <c r="T319" i="2"/>
  <c r="S319" i="2"/>
  <c r="V319" i="2" l="1"/>
  <c r="AA319" i="2" s="1"/>
  <c r="K320" i="2" s="1"/>
  <c r="U319" i="2"/>
  <c r="Z319" i="2" s="1"/>
  <c r="AH319" i="2"/>
  <c r="X319" i="2"/>
  <c r="AC319" i="2" s="1"/>
  <c r="M320" i="2" s="1"/>
  <c r="W319" i="2"/>
  <c r="AB319" i="2" s="1"/>
  <c r="L320" i="2" s="1"/>
  <c r="AD319" i="2" l="1"/>
  <c r="J320" i="2"/>
  <c r="N320" i="2" l="1"/>
  <c r="O320" i="2" s="1"/>
  <c r="R320" i="2" s="1"/>
  <c r="AP319" i="2"/>
  <c r="AG319" i="2"/>
  <c r="AN319" i="2"/>
  <c r="AE319" i="2"/>
  <c r="T320" i="2" l="1"/>
  <c r="S320" i="2"/>
  <c r="AF319" i="2"/>
  <c r="AO319" i="2"/>
  <c r="AH320" i="2" l="1"/>
  <c r="X320" i="2"/>
  <c r="AC320" i="2" s="1"/>
  <c r="M321" i="2" s="1"/>
  <c r="W320" i="2"/>
  <c r="AB320" i="2" s="1"/>
  <c r="L321" i="2" s="1"/>
  <c r="V320" i="2"/>
  <c r="AA320" i="2" s="1"/>
  <c r="K321" i="2" s="1"/>
  <c r="U320" i="2"/>
  <c r="Z320" i="2" s="1"/>
  <c r="AD320" i="2" l="1"/>
  <c r="J321" i="2"/>
  <c r="N321" i="2" l="1"/>
  <c r="O321" i="2" s="1"/>
  <c r="R321" i="2" s="1"/>
  <c r="AP320" i="2"/>
  <c r="AG320" i="2"/>
  <c r="AL321" i="2"/>
  <c r="AL322" i="2" s="1"/>
  <c r="AL323" i="2" s="1"/>
  <c r="AL324" i="2" s="1"/>
  <c r="AL325" i="2" s="1"/>
  <c r="AL326" i="2" s="1"/>
  <c r="AL327" i="2" s="1"/>
  <c r="AL328" i="2" s="1"/>
  <c r="AL329" i="2" s="1"/>
  <c r="AL330" i="2" s="1"/>
  <c r="AL331" i="2" s="1"/>
  <c r="AL332" i="2" s="1"/>
  <c r="AL333" i="2" s="1"/>
  <c r="AL334" i="2" s="1"/>
  <c r="AL335" i="2" s="1"/>
  <c r="AL336" i="2" s="1"/>
  <c r="AL337" i="2" s="1"/>
  <c r="AL338" i="2" s="1"/>
  <c r="AL339" i="2" s="1"/>
  <c r="AL340" i="2" s="1"/>
  <c r="AL341" i="2" s="1"/>
  <c r="AL342" i="2" s="1"/>
  <c r="AL343" i="2" s="1"/>
  <c r="AM320" i="2"/>
  <c r="C31" i="2" s="1"/>
  <c r="AT56" i="2"/>
  <c r="AN320" i="2"/>
  <c r="AO320" i="2" s="1"/>
  <c r="AE320" i="2"/>
  <c r="AF320" i="2" s="1"/>
  <c r="T321" i="2" l="1"/>
  <c r="S321" i="2"/>
  <c r="X321" i="2" l="1"/>
  <c r="AC321" i="2" s="1"/>
  <c r="M322" i="2" s="1"/>
  <c r="W321" i="2"/>
  <c r="AB321" i="2" s="1"/>
  <c r="L322" i="2" s="1"/>
  <c r="V321" i="2"/>
  <c r="AA321" i="2" s="1"/>
  <c r="K322" i="2" s="1"/>
  <c r="U321" i="2"/>
  <c r="Z321" i="2" s="1"/>
  <c r="AH321" i="2"/>
  <c r="J322" i="2" l="1"/>
  <c r="AD321" i="2"/>
  <c r="AP321" i="2" l="1"/>
  <c r="AG321" i="2"/>
  <c r="AE321" i="2"/>
  <c r="AN321" i="2"/>
  <c r="N322" i="2"/>
  <c r="O322" i="2" s="1"/>
  <c r="R322" i="2" s="1"/>
  <c r="T322" i="2" l="1"/>
  <c r="S322" i="2"/>
  <c r="AO321" i="2"/>
  <c r="AF321" i="2"/>
  <c r="U322" i="2" l="1"/>
  <c r="Z322" i="2" s="1"/>
  <c r="AH322" i="2"/>
  <c r="X322" i="2"/>
  <c r="AC322" i="2" s="1"/>
  <c r="M323" i="2" s="1"/>
  <c r="V322" i="2"/>
  <c r="AA322" i="2" s="1"/>
  <c r="K323" i="2" s="1"/>
  <c r="W322" i="2"/>
  <c r="AB322" i="2" s="1"/>
  <c r="L323" i="2" s="1"/>
  <c r="J323" i="2" l="1"/>
  <c r="AD322" i="2"/>
  <c r="AP322" i="2" l="1"/>
  <c r="AG322" i="2"/>
  <c r="AN322" i="2"/>
  <c r="AE322" i="2"/>
  <c r="N323" i="2"/>
  <c r="O323" i="2" s="1"/>
  <c r="R323" i="2" s="1"/>
  <c r="T323" i="2" l="1"/>
  <c r="S323" i="2"/>
  <c r="AO322" i="2"/>
  <c r="AF322" i="2"/>
  <c r="AH323" i="2" l="1"/>
  <c r="X323" i="2"/>
  <c r="AC323" i="2" s="1"/>
  <c r="M324" i="2" s="1"/>
  <c r="W323" i="2"/>
  <c r="AB323" i="2" s="1"/>
  <c r="L324" i="2" s="1"/>
  <c r="U323" i="2"/>
  <c r="Z323" i="2" s="1"/>
  <c r="V323" i="2"/>
  <c r="AA323" i="2" s="1"/>
  <c r="K324" i="2" s="1"/>
  <c r="J324" i="2" l="1"/>
  <c r="AD323" i="2"/>
  <c r="AP323" i="2" l="1"/>
  <c r="AG323" i="2"/>
  <c r="AE323" i="2"/>
  <c r="AN323" i="2"/>
  <c r="AO323" i="2" s="1"/>
  <c r="N324" i="2"/>
  <c r="O324" i="2" s="1"/>
  <c r="R324" i="2" s="1"/>
  <c r="T324" i="2" l="1"/>
  <c r="S324" i="2"/>
  <c r="AF323" i="2"/>
  <c r="W324" i="2" l="1"/>
  <c r="AB324" i="2" s="1"/>
  <c r="L325" i="2" s="1"/>
  <c r="U324" i="2"/>
  <c r="Z324" i="2" s="1"/>
  <c r="AH324" i="2"/>
  <c r="X324" i="2"/>
  <c r="AC324" i="2" s="1"/>
  <c r="M325" i="2" s="1"/>
  <c r="V324" i="2"/>
  <c r="AA324" i="2" s="1"/>
  <c r="K325" i="2" s="1"/>
  <c r="J325" i="2" l="1"/>
  <c r="AD324" i="2"/>
  <c r="AP324" i="2" l="1"/>
  <c r="AG324" i="2"/>
  <c r="AE324" i="2"/>
  <c r="AN324" i="2"/>
  <c r="N325" i="2"/>
  <c r="O325" i="2" s="1"/>
  <c r="R325" i="2" s="1"/>
  <c r="T325" i="2" l="1"/>
  <c r="S325" i="2"/>
  <c r="AO324" i="2"/>
  <c r="AF324" i="2"/>
  <c r="AH325" i="2" l="1"/>
  <c r="W325" i="2"/>
  <c r="AB325" i="2" s="1"/>
  <c r="L326" i="2" s="1"/>
  <c r="U325" i="2"/>
  <c r="Z325" i="2" s="1"/>
  <c r="V325" i="2"/>
  <c r="AA325" i="2" s="1"/>
  <c r="K326" i="2" s="1"/>
  <c r="X325" i="2"/>
  <c r="AC325" i="2" s="1"/>
  <c r="M326" i="2" s="1"/>
  <c r="J326" i="2" l="1"/>
  <c r="AD325" i="2"/>
  <c r="AP325" i="2" l="1"/>
  <c r="AG325" i="2"/>
  <c r="AE325" i="2"/>
  <c r="AN325" i="2"/>
  <c r="AO325" i="2" s="1"/>
  <c r="N326" i="2"/>
  <c r="O326" i="2" s="1"/>
  <c r="R326" i="2" s="1"/>
  <c r="T326" i="2" l="1"/>
  <c r="S326" i="2"/>
  <c r="AF325" i="2"/>
  <c r="W326" i="2" l="1"/>
  <c r="AB326" i="2" s="1"/>
  <c r="L327" i="2" s="1"/>
  <c r="V326" i="2"/>
  <c r="AA326" i="2" s="1"/>
  <c r="K327" i="2" s="1"/>
  <c r="AH326" i="2"/>
  <c r="X326" i="2"/>
  <c r="AC326" i="2" s="1"/>
  <c r="M327" i="2" s="1"/>
  <c r="U326" i="2"/>
  <c r="Z326" i="2" s="1"/>
  <c r="AD326" i="2" l="1"/>
  <c r="J327" i="2"/>
  <c r="N327" i="2" l="1"/>
  <c r="O327" i="2" s="1"/>
  <c r="R327" i="2" s="1"/>
  <c r="AG326" i="2"/>
  <c r="AP326" i="2"/>
  <c r="AN326" i="2"/>
  <c r="AE326" i="2"/>
  <c r="AF326" i="2" s="1"/>
  <c r="AO326" i="2" l="1"/>
  <c r="T327" i="2"/>
  <c r="S327" i="2"/>
  <c r="V327" i="2" l="1"/>
  <c r="AA327" i="2" s="1"/>
  <c r="K328" i="2" s="1"/>
  <c r="W327" i="2"/>
  <c r="AB327" i="2" s="1"/>
  <c r="L328" i="2" s="1"/>
  <c r="X327" i="2"/>
  <c r="AC327" i="2" s="1"/>
  <c r="M328" i="2" s="1"/>
  <c r="U327" i="2"/>
  <c r="Z327" i="2" s="1"/>
  <c r="AH327" i="2"/>
  <c r="AD327" i="2" l="1"/>
  <c r="J328" i="2"/>
  <c r="N328" i="2" l="1"/>
  <c r="O328" i="2" s="1"/>
  <c r="R328" i="2" s="1"/>
  <c r="AG327" i="2"/>
  <c r="AP327" i="2"/>
  <c r="AN327" i="2"/>
  <c r="AE327" i="2"/>
  <c r="T328" i="2" l="1"/>
  <c r="S328" i="2"/>
  <c r="AF327" i="2"/>
  <c r="AO327" i="2"/>
  <c r="X328" i="2" l="1"/>
  <c r="AC328" i="2" s="1"/>
  <c r="M329" i="2" s="1"/>
  <c r="V328" i="2"/>
  <c r="AA328" i="2" s="1"/>
  <c r="K329" i="2" s="1"/>
  <c r="U328" i="2"/>
  <c r="Z328" i="2" s="1"/>
  <c r="AH328" i="2"/>
  <c r="W328" i="2"/>
  <c r="AB328" i="2" s="1"/>
  <c r="L329" i="2" s="1"/>
  <c r="AD328" i="2" l="1"/>
  <c r="J329" i="2"/>
  <c r="N329" i="2" l="1"/>
  <c r="O329" i="2" s="1"/>
  <c r="R329" i="2" s="1"/>
  <c r="AG328" i="2"/>
  <c r="AP328" i="2"/>
  <c r="AE328" i="2"/>
  <c r="AN328" i="2"/>
  <c r="AF328" i="2" l="1"/>
  <c r="AO328" i="2"/>
  <c r="T329" i="2"/>
  <c r="S329" i="2"/>
  <c r="X329" i="2" l="1"/>
  <c r="AC329" i="2" s="1"/>
  <c r="M330" i="2" s="1"/>
  <c r="V329" i="2"/>
  <c r="AA329" i="2" s="1"/>
  <c r="K330" i="2" s="1"/>
  <c r="U329" i="2"/>
  <c r="Z329" i="2" s="1"/>
  <c r="AH329" i="2"/>
  <c r="W329" i="2"/>
  <c r="AB329" i="2" s="1"/>
  <c r="L330" i="2" s="1"/>
  <c r="AD329" i="2" l="1"/>
  <c r="J330" i="2"/>
  <c r="N330" i="2" l="1"/>
  <c r="O330" i="2" s="1"/>
  <c r="R330" i="2" s="1"/>
  <c r="AG329" i="2"/>
  <c r="AP329" i="2"/>
  <c r="AE329" i="2"/>
  <c r="AF329" i="2" s="1"/>
  <c r="AN329" i="2"/>
  <c r="AO329" i="2" l="1"/>
  <c r="T330" i="2"/>
  <c r="S330" i="2"/>
  <c r="U330" i="2" l="1"/>
  <c r="Z330" i="2" s="1"/>
  <c r="AH330" i="2"/>
  <c r="X330" i="2"/>
  <c r="AC330" i="2" s="1"/>
  <c r="M331" i="2" s="1"/>
  <c r="V330" i="2"/>
  <c r="AA330" i="2" s="1"/>
  <c r="K331" i="2" s="1"/>
  <c r="W330" i="2"/>
  <c r="AB330" i="2" s="1"/>
  <c r="L331" i="2" s="1"/>
  <c r="J331" i="2" l="1"/>
  <c r="AD330" i="2"/>
  <c r="N331" i="2" l="1"/>
  <c r="O331" i="2" s="1"/>
  <c r="R331" i="2" s="1"/>
  <c r="AP330" i="2"/>
  <c r="AG330" i="2"/>
  <c r="AN330" i="2"/>
  <c r="AE330" i="2"/>
  <c r="T331" i="2" l="1"/>
  <c r="S331" i="2"/>
  <c r="AO330" i="2"/>
  <c r="AF330" i="2"/>
  <c r="AH331" i="2" l="1"/>
  <c r="X331" i="2"/>
  <c r="AC331" i="2" s="1"/>
  <c r="M332" i="2" s="1"/>
  <c r="W331" i="2"/>
  <c r="AB331" i="2" s="1"/>
  <c r="L332" i="2" s="1"/>
  <c r="U331" i="2"/>
  <c r="Z331" i="2" s="1"/>
  <c r="V331" i="2"/>
  <c r="AA331" i="2" s="1"/>
  <c r="K332" i="2" s="1"/>
  <c r="J332" i="2" l="1"/>
  <c r="AD331" i="2"/>
  <c r="AP331" i="2" l="1"/>
  <c r="AG331" i="2"/>
  <c r="AE331" i="2"/>
  <c r="AN331" i="2"/>
  <c r="N332" i="2"/>
  <c r="O332" i="2" s="1"/>
  <c r="R332" i="2" s="1"/>
  <c r="T332" i="2" l="1"/>
  <c r="S332" i="2"/>
  <c r="AO331" i="2"/>
  <c r="AF331" i="2"/>
  <c r="W332" i="2" l="1"/>
  <c r="AB332" i="2" s="1"/>
  <c r="L333" i="2" s="1"/>
  <c r="U332" i="2"/>
  <c r="Z332" i="2" s="1"/>
  <c r="AH332" i="2"/>
  <c r="X332" i="2"/>
  <c r="AC332" i="2" s="1"/>
  <c r="M333" i="2" s="1"/>
  <c r="V332" i="2"/>
  <c r="AA332" i="2" s="1"/>
  <c r="K333" i="2" s="1"/>
  <c r="J333" i="2" l="1"/>
  <c r="AD332" i="2"/>
  <c r="AP332" i="2" l="1"/>
  <c r="AG332" i="2"/>
  <c r="AN332" i="2"/>
  <c r="AE332" i="2"/>
  <c r="N333" i="2"/>
  <c r="O333" i="2" s="1"/>
  <c r="R333" i="2" s="1"/>
  <c r="T333" i="2" l="1"/>
  <c r="S333" i="2"/>
  <c r="AO332" i="2"/>
  <c r="AF332" i="2"/>
  <c r="AH333" i="2" l="1"/>
  <c r="W333" i="2"/>
  <c r="AB333" i="2" s="1"/>
  <c r="L334" i="2" s="1"/>
  <c r="U333" i="2"/>
  <c r="Z333" i="2" s="1"/>
  <c r="X333" i="2"/>
  <c r="AC333" i="2" s="1"/>
  <c r="M334" i="2" s="1"/>
  <c r="V333" i="2"/>
  <c r="AA333" i="2" s="1"/>
  <c r="K334" i="2" s="1"/>
  <c r="J334" i="2" l="1"/>
  <c r="AD333" i="2"/>
  <c r="AP333" i="2" l="1"/>
  <c r="AG333" i="2"/>
  <c r="AE333" i="2"/>
  <c r="AF333" i="2" s="1"/>
  <c r="AN333" i="2"/>
  <c r="N334" i="2"/>
  <c r="O334" i="2" s="1"/>
  <c r="R334" i="2" s="1"/>
  <c r="T334" i="2" l="1"/>
  <c r="S334" i="2"/>
  <c r="AO333" i="2"/>
  <c r="X334" i="2" l="1"/>
  <c r="AC334" i="2" s="1"/>
  <c r="M335" i="2" s="1"/>
  <c r="W334" i="2"/>
  <c r="AB334" i="2" s="1"/>
  <c r="L335" i="2" s="1"/>
  <c r="V334" i="2"/>
  <c r="AA334" i="2" s="1"/>
  <c r="K335" i="2" s="1"/>
  <c r="AH334" i="2"/>
  <c r="U334" i="2"/>
  <c r="Z334" i="2" s="1"/>
  <c r="AD334" i="2" l="1"/>
  <c r="J335" i="2"/>
  <c r="N335" i="2" l="1"/>
  <c r="O335" i="2" s="1"/>
  <c r="R335" i="2" s="1"/>
  <c r="AG334" i="2"/>
  <c r="AP334" i="2"/>
  <c r="AN334" i="2"/>
  <c r="AE334" i="2"/>
  <c r="AF334" i="2" l="1"/>
  <c r="AO334" i="2"/>
  <c r="T335" i="2"/>
  <c r="S335" i="2"/>
  <c r="V335" i="2" l="1"/>
  <c r="AA335" i="2" s="1"/>
  <c r="K336" i="2" s="1"/>
  <c r="U335" i="2"/>
  <c r="Z335" i="2" s="1"/>
  <c r="W335" i="2"/>
  <c r="AB335" i="2" s="1"/>
  <c r="L336" i="2" s="1"/>
  <c r="AH335" i="2"/>
  <c r="X335" i="2"/>
  <c r="AC335" i="2" s="1"/>
  <c r="M336" i="2" s="1"/>
  <c r="AD335" i="2" l="1"/>
  <c r="J336" i="2"/>
  <c r="N336" i="2" l="1"/>
  <c r="O336" i="2" s="1"/>
  <c r="R336" i="2" s="1"/>
  <c r="AG335" i="2"/>
  <c r="AP335" i="2"/>
  <c r="AE335" i="2"/>
  <c r="AN335" i="2"/>
  <c r="T336" i="2" l="1"/>
  <c r="S336" i="2"/>
  <c r="AF335" i="2"/>
  <c r="AO335" i="2"/>
  <c r="AH336" i="2" l="1"/>
  <c r="X336" i="2"/>
  <c r="AC336" i="2" s="1"/>
  <c r="M337" i="2" s="1"/>
  <c r="V336" i="2"/>
  <c r="AA336" i="2" s="1"/>
  <c r="K337" i="2" s="1"/>
  <c r="W336" i="2"/>
  <c r="AB336" i="2" s="1"/>
  <c r="L337" i="2" s="1"/>
  <c r="U336" i="2"/>
  <c r="Z336" i="2" s="1"/>
  <c r="AD336" i="2" l="1"/>
  <c r="J337" i="2"/>
  <c r="N337" i="2" l="1"/>
  <c r="O337" i="2" s="1"/>
  <c r="R337" i="2" s="1"/>
  <c r="AP336" i="2"/>
  <c r="AG336" i="2"/>
  <c r="AN336" i="2"/>
  <c r="AO336" i="2" s="1"/>
  <c r="AE336" i="2"/>
  <c r="T337" i="2" l="1"/>
  <c r="S337" i="2"/>
  <c r="AF336" i="2"/>
  <c r="X337" i="2" l="1"/>
  <c r="AC337" i="2" s="1"/>
  <c r="M338" i="2" s="1"/>
  <c r="W337" i="2"/>
  <c r="AB337" i="2" s="1"/>
  <c r="L338" i="2" s="1"/>
  <c r="V337" i="2"/>
  <c r="AA337" i="2" s="1"/>
  <c r="K338" i="2" s="1"/>
  <c r="U337" i="2"/>
  <c r="Z337" i="2" s="1"/>
  <c r="AH337" i="2"/>
  <c r="AD337" i="2" l="1"/>
  <c r="J338" i="2"/>
  <c r="N338" i="2" l="1"/>
  <c r="O338" i="2" s="1"/>
  <c r="R338" i="2" s="1"/>
  <c r="AG337" i="2"/>
  <c r="AP337" i="2"/>
  <c r="AN337" i="2"/>
  <c r="AE337" i="2"/>
  <c r="AF337" i="2" s="1"/>
  <c r="AO337" i="2" l="1"/>
  <c r="T338" i="2"/>
  <c r="S338" i="2"/>
  <c r="U338" i="2" l="1"/>
  <c r="Z338" i="2" s="1"/>
  <c r="AH338" i="2"/>
  <c r="X338" i="2"/>
  <c r="AC338" i="2" s="1"/>
  <c r="M339" i="2" s="1"/>
  <c r="V338" i="2"/>
  <c r="AA338" i="2" s="1"/>
  <c r="K339" i="2" s="1"/>
  <c r="W338" i="2"/>
  <c r="AB338" i="2" s="1"/>
  <c r="L339" i="2" s="1"/>
  <c r="J339" i="2" l="1"/>
  <c r="AD338" i="2"/>
  <c r="AP338" i="2" l="1"/>
  <c r="AG338" i="2"/>
  <c r="AN338" i="2"/>
  <c r="AE338" i="2"/>
  <c r="N339" i="2"/>
  <c r="O339" i="2" s="1"/>
  <c r="R339" i="2" s="1"/>
  <c r="T339" i="2" l="1"/>
  <c r="S339" i="2"/>
  <c r="AO338" i="2"/>
  <c r="AF338" i="2"/>
  <c r="AH339" i="2" l="1"/>
  <c r="X339" i="2"/>
  <c r="AC339" i="2" s="1"/>
  <c r="M340" i="2" s="1"/>
  <c r="W339" i="2"/>
  <c r="AB339" i="2" s="1"/>
  <c r="L340" i="2" s="1"/>
  <c r="U339" i="2"/>
  <c r="Z339" i="2" s="1"/>
  <c r="V339" i="2"/>
  <c r="AA339" i="2" s="1"/>
  <c r="K340" i="2" s="1"/>
  <c r="J340" i="2" l="1"/>
  <c r="AD339" i="2"/>
  <c r="AP339" i="2" l="1"/>
  <c r="AG339" i="2"/>
  <c r="AN339" i="2"/>
  <c r="AE339" i="2"/>
  <c r="N340" i="2"/>
  <c r="O340" i="2" s="1"/>
  <c r="R340" i="2" s="1"/>
  <c r="T340" i="2" l="1"/>
  <c r="S340" i="2"/>
  <c r="AF339" i="2"/>
  <c r="AO339" i="2"/>
  <c r="W340" i="2" l="1"/>
  <c r="AB340" i="2" s="1"/>
  <c r="L341" i="2" s="1"/>
  <c r="V340" i="2"/>
  <c r="AA340" i="2" s="1"/>
  <c r="K341" i="2" s="1"/>
  <c r="U340" i="2"/>
  <c r="Z340" i="2" s="1"/>
  <c r="AH340" i="2"/>
  <c r="X340" i="2"/>
  <c r="AC340" i="2" s="1"/>
  <c r="M341" i="2" s="1"/>
  <c r="AD340" i="2" l="1"/>
  <c r="J341" i="2"/>
  <c r="N341" i="2" l="1"/>
  <c r="O341" i="2" s="1"/>
  <c r="R341" i="2" s="1"/>
  <c r="AP340" i="2"/>
  <c r="AG340" i="2"/>
  <c r="AN340" i="2"/>
  <c r="AE340" i="2"/>
  <c r="AF340" i="2" s="1"/>
  <c r="T341" i="2" l="1"/>
  <c r="S341" i="2"/>
  <c r="AO340" i="2"/>
  <c r="AH341" i="2" l="1"/>
  <c r="W341" i="2"/>
  <c r="AB341" i="2" s="1"/>
  <c r="L342" i="2" s="1"/>
  <c r="U341" i="2"/>
  <c r="Z341" i="2" s="1"/>
  <c r="X341" i="2"/>
  <c r="AC341" i="2" s="1"/>
  <c r="M342" i="2" s="1"/>
  <c r="V341" i="2"/>
  <c r="AA341" i="2" s="1"/>
  <c r="K342" i="2" s="1"/>
  <c r="J342" i="2" l="1"/>
  <c r="AD341" i="2"/>
  <c r="AP341" i="2" l="1"/>
  <c r="AG341" i="2"/>
  <c r="AN341" i="2"/>
  <c r="AE341" i="2"/>
  <c r="N342" i="2"/>
  <c r="O342" i="2" s="1"/>
  <c r="R342" i="2" s="1"/>
  <c r="T342" i="2" l="1"/>
  <c r="S342" i="2"/>
  <c r="AF341" i="2"/>
  <c r="AO341" i="2"/>
  <c r="X342" i="2" l="1"/>
  <c r="AC342" i="2" s="1"/>
  <c r="M343" i="2" s="1"/>
  <c r="W342" i="2"/>
  <c r="AB342" i="2" s="1"/>
  <c r="L343" i="2" s="1"/>
  <c r="V342" i="2"/>
  <c r="AA342" i="2" s="1"/>
  <c r="K343" i="2" s="1"/>
  <c r="AH342" i="2"/>
  <c r="U342" i="2"/>
  <c r="Z342" i="2" s="1"/>
  <c r="AD342" i="2" l="1"/>
  <c r="J343" i="2"/>
  <c r="N343" i="2" l="1"/>
  <c r="O343" i="2" s="1"/>
  <c r="R343" i="2" s="1"/>
  <c r="AG342" i="2"/>
  <c r="AP342" i="2"/>
  <c r="AE342" i="2"/>
  <c r="AN342" i="2"/>
  <c r="AO342" i="2" l="1"/>
  <c r="AF342" i="2"/>
  <c r="S343" i="2"/>
  <c r="T343" i="2" s="1"/>
  <c r="V343" i="2" l="1"/>
  <c r="AA343" i="2" s="1"/>
  <c r="K344" i="2" s="1"/>
  <c r="U343" i="2"/>
  <c r="Z343" i="2" s="1"/>
  <c r="W343" i="2"/>
  <c r="AB343" i="2" s="1"/>
  <c r="L344" i="2" s="1"/>
  <c r="AH343" i="2"/>
  <c r="X343" i="2"/>
  <c r="AC343" i="2" s="1"/>
  <c r="M344" i="2" s="1"/>
  <c r="AD343" i="2" l="1"/>
  <c r="J344" i="2"/>
  <c r="AG343" i="2" l="1"/>
  <c r="AP343" i="2"/>
  <c r="AL344" i="2"/>
  <c r="AL345" i="2" s="1"/>
  <c r="AL346" i="2" s="1"/>
  <c r="AL347" i="2" s="1"/>
  <c r="AL348" i="2" s="1"/>
  <c r="AL349" i="2" s="1"/>
  <c r="AL350" i="2" s="1"/>
  <c r="AL351" i="2" s="1"/>
  <c r="AL352" i="2" s="1"/>
  <c r="AL353" i="2" s="1"/>
  <c r="AL354" i="2" s="1"/>
  <c r="AL355" i="2" s="1"/>
  <c r="AL356" i="2" s="1"/>
  <c r="AL357" i="2" s="1"/>
  <c r="AL358" i="2" s="1"/>
  <c r="AL359" i="2" s="1"/>
  <c r="AL360" i="2" s="1"/>
  <c r="AL361" i="2" s="1"/>
  <c r="AL362" i="2" s="1"/>
  <c r="AL363" i="2" s="1"/>
  <c r="AL364" i="2" s="1"/>
  <c r="AM343" i="2"/>
  <c r="D31" i="2" s="1"/>
  <c r="AT57" i="2"/>
  <c r="AN343" i="2"/>
  <c r="AE343" i="2"/>
  <c r="AF343" i="2" s="1"/>
  <c r="N344" i="2"/>
  <c r="O344" i="2" s="1"/>
  <c r="R344" i="2" s="1"/>
  <c r="T344" i="2" l="1"/>
  <c r="S344" i="2"/>
  <c r="AO343" i="2"/>
  <c r="AH344" i="2" l="1"/>
  <c r="X344" i="2"/>
  <c r="AC344" i="2" s="1"/>
  <c r="M345" i="2" s="1"/>
  <c r="V344" i="2"/>
  <c r="AA344" i="2" s="1"/>
  <c r="K345" i="2" s="1"/>
  <c r="W344" i="2"/>
  <c r="AB344" i="2" s="1"/>
  <c r="L345" i="2" s="1"/>
  <c r="U344" i="2"/>
  <c r="Z344" i="2" s="1"/>
  <c r="AD344" i="2" l="1"/>
  <c r="J345" i="2"/>
  <c r="N345" i="2" l="1"/>
  <c r="O345" i="2" s="1"/>
  <c r="R345" i="2" s="1"/>
  <c r="AP344" i="2"/>
  <c r="AG344" i="2"/>
  <c r="AN344" i="2"/>
  <c r="AE344" i="2"/>
  <c r="AF344" i="2" s="1"/>
  <c r="T345" i="2" l="1"/>
  <c r="S345" i="2"/>
  <c r="AO344" i="2"/>
  <c r="X345" i="2" l="1"/>
  <c r="AC345" i="2" s="1"/>
  <c r="M346" i="2" s="1"/>
  <c r="W345" i="2"/>
  <c r="AB345" i="2" s="1"/>
  <c r="L346" i="2" s="1"/>
  <c r="V345" i="2"/>
  <c r="AA345" i="2" s="1"/>
  <c r="K346" i="2" s="1"/>
  <c r="U345" i="2"/>
  <c r="Z345" i="2" s="1"/>
  <c r="AH345" i="2"/>
  <c r="AD345" i="2" l="1"/>
  <c r="J346" i="2"/>
  <c r="N346" i="2" l="1"/>
  <c r="O346" i="2" s="1"/>
  <c r="R346" i="2" s="1"/>
  <c r="AG345" i="2"/>
  <c r="AP345" i="2"/>
  <c r="AE345" i="2"/>
  <c r="AN345" i="2"/>
  <c r="AO345" i="2" l="1"/>
  <c r="AF345" i="2"/>
  <c r="T346" i="2"/>
  <c r="S346" i="2"/>
  <c r="U346" i="2" l="1"/>
  <c r="Z346" i="2" s="1"/>
  <c r="AH346" i="2"/>
  <c r="X346" i="2"/>
  <c r="AC346" i="2" s="1"/>
  <c r="M347" i="2" s="1"/>
  <c r="V346" i="2"/>
  <c r="AA346" i="2" s="1"/>
  <c r="K347" i="2" s="1"/>
  <c r="W346" i="2"/>
  <c r="AB346" i="2" s="1"/>
  <c r="L347" i="2" s="1"/>
  <c r="J347" i="2" l="1"/>
  <c r="AD346" i="2"/>
  <c r="N347" i="2" l="1"/>
  <c r="O347" i="2" s="1"/>
  <c r="R347" i="2" s="1"/>
  <c r="AP346" i="2"/>
  <c r="AG346" i="2"/>
  <c r="AE346" i="2"/>
  <c r="AN346" i="2"/>
  <c r="AO346" i="2" s="1"/>
  <c r="T347" i="2" l="1"/>
  <c r="S347" i="2"/>
  <c r="AF346" i="2"/>
  <c r="AH347" i="2" l="1"/>
  <c r="X347" i="2"/>
  <c r="AC347" i="2" s="1"/>
  <c r="M348" i="2" s="1"/>
  <c r="W347" i="2"/>
  <c r="AB347" i="2" s="1"/>
  <c r="L348" i="2" s="1"/>
  <c r="U347" i="2"/>
  <c r="Z347" i="2" s="1"/>
  <c r="V347" i="2"/>
  <c r="AA347" i="2" s="1"/>
  <c r="K348" i="2" s="1"/>
  <c r="J348" i="2" l="1"/>
  <c r="AD347" i="2"/>
  <c r="AP347" i="2" l="1"/>
  <c r="AG347" i="2"/>
  <c r="AN347" i="2"/>
  <c r="AE347" i="2"/>
  <c r="N348" i="2"/>
  <c r="O348" i="2" s="1"/>
  <c r="R348" i="2" s="1"/>
  <c r="T348" i="2" l="1"/>
  <c r="S348" i="2"/>
  <c r="AF347" i="2"/>
  <c r="AO347" i="2"/>
  <c r="W348" i="2" l="1"/>
  <c r="AB348" i="2" s="1"/>
  <c r="L349" i="2" s="1"/>
  <c r="V348" i="2"/>
  <c r="AA348" i="2" s="1"/>
  <c r="K349" i="2" s="1"/>
  <c r="U348" i="2"/>
  <c r="Z348" i="2" s="1"/>
  <c r="AH348" i="2"/>
  <c r="X348" i="2"/>
  <c r="AC348" i="2" s="1"/>
  <c r="M349" i="2" s="1"/>
  <c r="AD348" i="2" l="1"/>
  <c r="J349" i="2"/>
  <c r="AP348" i="2" l="1"/>
  <c r="AG348" i="2"/>
  <c r="AN348" i="2"/>
  <c r="AE348" i="2"/>
  <c r="N349" i="2"/>
  <c r="O349" i="2" s="1"/>
  <c r="R349" i="2" s="1"/>
  <c r="T349" i="2" l="1"/>
  <c r="S349" i="2"/>
  <c r="AO348" i="2"/>
  <c r="AF348" i="2"/>
  <c r="AH349" i="2" l="1"/>
  <c r="W349" i="2"/>
  <c r="AB349" i="2" s="1"/>
  <c r="L350" i="2" s="1"/>
  <c r="U349" i="2"/>
  <c r="Z349" i="2" s="1"/>
  <c r="X349" i="2"/>
  <c r="AC349" i="2" s="1"/>
  <c r="M350" i="2" s="1"/>
  <c r="V349" i="2"/>
  <c r="AA349" i="2" s="1"/>
  <c r="K350" i="2" s="1"/>
  <c r="J350" i="2" l="1"/>
  <c r="AD349" i="2"/>
  <c r="AP349" i="2" l="1"/>
  <c r="AG349" i="2"/>
  <c r="AE349" i="2"/>
  <c r="AN349" i="2"/>
  <c r="AO349" i="2" s="1"/>
  <c r="N350" i="2"/>
  <c r="O350" i="2" s="1"/>
  <c r="R350" i="2" s="1"/>
  <c r="T350" i="2" l="1"/>
  <c r="S350" i="2"/>
  <c r="AF349" i="2"/>
  <c r="X350" i="2" l="1"/>
  <c r="AC350" i="2" s="1"/>
  <c r="M351" i="2" s="1"/>
  <c r="W350" i="2"/>
  <c r="AB350" i="2" s="1"/>
  <c r="L351" i="2" s="1"/>
  <c r="V350" i="2"/>
  <c r="AA350" i="2" s="1"/>
  <c r="K351" i="2" s="1"/>
  <c r="AH350" i="2"/>
  <c r="U350" i="2"/>
  <c r="Z350" i="2" s="1"/>
  <c r="AD350" i="2" l="1"/>
  <c r="J351" i="2"/>
  <c r="N351" i="2" l="1"/>
  <c r="O351" i="2" s="1"/>
  <c r="R351" i="2" s="1"/>
  <c r="AG350" i="2"/>
  <c r="AP350" i="2"/>
  <c r="AN350" i="2"/>
  <c r="AE350" i="2"/>
  <c r="AF350" i="2" l="1"/>
  <c r="AO350" i="2"/>
  <c r="T351" i="2"/>
  <c r="S351" i="2"/>
  <c r="V351" i="2" l="1"/>
  <c r="AA351" i="2" s="1"/>
  <c r="K352" i="2" s="1"/>
  <c r="U351" i="2"/>
  <c r="Z351" i="2" s="1"/>
  <c r="W351" i="2"/>
  <c r="AB351" i="2" s="1"/>
  <c r="L352" i="2" s="1"/>
  <c r="AH351" i="2"/>
  <c r="X351" i="2"/>
  <c r="AC351" i="2" s="1"/>
  <c r="M352" i="2" s="1"/>
  <c r="AD351" i="2" l="1"/>
  <c r="J352" i="2"/>
  <c r="N352" i="2" l="1"/>
  <c r="O352" i="2" s="1"/>
  <c r="R352" i="2" s="1"/>
  <c r="AG351" i="2"/>
  <c r="AP351" i="2"/>
  <c r="AE351" i="2"/>
  <c r="AF351" i="2" s="1"/>
  <c r="AN351" i="2"/>
  <c r="AO351" i="2" l="1"/>
  <c r="T352" i="2"/>
  <c r="S352" i="2"/>
  <c r="AH352" i="2" l="1"/>
  <c r="X352" i="2"/>
  <c r="AC352" i="2" s="1"/>
  <c r="M353" i="2" s="1"/>
  <c r="V352" i="2"/>
  <c r="AA352" i="2" s="1"/>
  <c r="K353" i="2" s="1"/>
  <c r="W352" i="2"/>
  <c r="AB352" i="2" s="1"/>
  <c r="L353" i="2" s="1"/>
  <c r="U352" i="2"/>
  <c r="Z352" i="2" s="1"/>
  <c r="AD352" i="2" l="1"/>
  <c r="J353" i="2"/>
  <c r="N353" i="2" l="1"/>
  <c r="O353" i="2" s="1"/>
  <c r="R353" i="2" s="1"/>
  <c r="AP352" i="2"/>
  <c r="AG352" i="2"/>
  <c r="AN352" i="2"/>
  <c r="AE352" i="2"/>
  <c r="T353" i="2" l="1"/>
  <c r="S353" i="2"/>
  <c r="AF352" i="2"/>
  <c r="AO352" i="2"/>
  <c r="X353" i="2" l="1"/>
  <c r="AC353" i="2" s="1"/>
  <c r="M354" i="2" s="1"/>
  <c r="W353" i="2"/>
  <c r="AB353" i="2" s="1"/>
  <c r="L354" i="2" s="1"/>
  <c r="V353" i="2"/>
  <c r="AA353" i="2" s="1"/>
  <c r="K354" i="2" s="1"/>
  <c r="U353" i="2"/>
  <c r="Z353" i="2" s="1"/>
  <c r="AH353" i="2"/>
  <c r="AD353" i="2" l="1"/>
  <c r="J354" i="2"/>
  <c r="N354" i="2" l="1"/>
  <c r="O354" i="2" s="1"/>
  <c r="R354" i="2" s="1"/>
  <c r="AG353" i="2"/>
  <c r="AP353" i="2"/>
  <c r="AN353" i="2"/>
  <c r="AO353" i="2" s="1"/>
  <c r="AE353" i="2"/>
  <c r="AF353" i="2" s="1"/>
  <c r="T354" i="2" l="1"/>
  <c r="S354" i="2"/>
  <c r="U354" i="2" l="1"/>
  <c r="Z354" i="2" s="1"/>
  <c r="AH354" i="2"/>
  <c r="X354" i="2"/>
  <c r="AC354" i="2" s="1"/>
  <c r="M355" i="2" s="1"/>
  <c r="V354" i="2"/>
  <c r="AA354" i="2" s="1"/>
  <c r="K355" i="2" s="1"/>
  <c r="W354" i="2"/>
  <c r="AB354" i="2" s="1"/>
  <c r="L355" i="2" s="1"/>
  <c r="J355" i="2" l="1"/>
  <c r="AD354" i="2"/>
  <c r="AP354" i="2" l="1"/>
  <c r="AG354" i="2"/>
  <c r="AN354" i="2"/>
  <c r="AE354" i="2"/>
  <c r="AF354" i="2" s="1"/>
  <c r="N355" i="2"/>
  <c r="O355" i="2" s="1"/>
  <c r="R355" i="2" s="1"/>
  <c r="T355" i="2" l="1"/>
  <c r="S355" i="2"/>
  <c r="AO354" i="2"/>
  <c r="AH355" i="2" l="1"/>
  <c r="X355" i="2"/>
  <c r="AC355" i="2" s="1"/>
  <c r="M356" i="2" s="1"/>
  <c r="W355" i="2"/>
  <c r="AB355" i="2" s="1"/>
  <c r="L356" i="2" s="1"/>
  <c r="U355" i="2"/>
  <c r="Z355" i="2" s="1"/>
  <c r="V355" i="2"/>
  <c r="AA355" i="2" s="1"/>
  <c r="K356" i="2" s="1"/>
  <c r="J356" i="2" l="1"/>
  <c r="AD355" i="2"/>
  <c r="AP355" i="2" l="1"/>
  <c r="AG355" i="2"/>
  <c r="AN355" i="2"/>
  <c r="AE355" i="2"/>
  <c r="N356" i="2"/>
  <c r="O356" i="2" s="1"/>
  <c r="R356" i="2" s="1"/>
  <c r="T356" i="2" l="1"/>
  <c r="S356" i="2"/>
  <c r="AO355" i="2"/>
  <c r="AF355" i="2"/>
  <c r="W356" i="2" l="1"/>
  <c r="AB356" i="2" s="1"/>
  <c r="L357" i="2" s="1"/>
  <c r="V356" i="2"/>
  <c r="AA356" i="2" s="1"/>
  <c r="K357" i="2" s="1"/>
  <c r="U356" i="2"/>
  <c r="Z356" i="2" s="1"/>
  <c r="AH356" i="2"/>
  <c r="X356" i="2"/>
  <c r="AC356" i="2" s="1"/>
  <c r="M357" i="2" s="1"/>
  <c r="AD356" i="2" l="1"/>
  <c r="J357" i="2"/>
  <c r="N357" i="2" l="1"/>
  <c r="O357" i="2" s="1"/>
  <c r="R357" i="2" s="1"/>
  <c r="AP356" i="2"/>
  <c r="AG356" i="2"/>
  <c r="AE356" i="2"/>
  <c r="AN356" i="2"/>
  <c r="T357" i="2" l="1"/>
  <c r="S357" i="2"/>
  <c r="AF356" i="2"/>
  <c r="AO356" i="2"/>
  <c r="AH357" i="2" l="1"/>
  <c r="W357" i="2"/>
  <c r="AB357" i="2" s="1"/>
  <c r="L358" i="2" s="1"/>
  <c r="U357" i="2"/>
  <c r="Z357" i="2" s="1"/>
  <c r="X357" i="2"/>
  <c r="AC357" i="2" s="1"/>
  <c r="M358" i="2" s="1"/>
  <c r="V357" i="2"/>
  <c r="AA357" i="2" s="1"/>
  <c r="K358" i="2" s="1"/>
  <c r="J358" i="2" l="1"/>
  <c r="AD357" i="2"/>
  <c r="AP357" i="2" l="1"/>
  <c r="AG357" i="2"/>
  <c r="AE357" i="2"/>
  <c r="AF357" i="2" s="1"/>
  <c r="AN357" i="2"/>
  <c r="N358" i="2"/>
  <c r="O358" i="2" s="1"/>
  <c r="R358" i="2" s="1"/>
  <c r="T358" i="2" l="1"/>
  <c r="S358" i="2"/>
  <c r="AO357" i="2"/>
  <c r="X358" i="2" l="1"/>
  <c r="AC358" i="2" s="1"/>
  <c r="M359" i="2" s="1"/>
  <c r="W358" i="2"/>
  <c r="AB358" i="2" s="1"/>
  <c r="L359" i="2" s="1"/>
  <c r="V358" i="2"/>
  <c r="AA358" i="2" s="1"/>
  <c r="K359" i="2" s="1"/>
  <c r="AH358" i="2"/>
  <c r="U358" i="2"/>
  <c r="Z358" i="2" s="1"/>
  <c r="AD358" i="2" l="1"/>
  <c r="J359" i="2"/>
  <c r="N359" i="2" l="1"/>
  <c r="O359" i="2" s="1"/>
  <c r="R359" i="2" s="1"/>
  <c r="AG358" i="2"/>
  <c r="AP358" i="2"/>
  <c r="AN358" i="2"/>
  <c r="AE358" i="2"/>
  <c r="AF358" i="2" l="1"/>
  <c r="AO358" i="2"/>
  <c r="T359" i="2"/>
  <c r="S359" i="2"/>
  <c r="V359" i="2" l="1"/>
  <c r="AA359" i="2" s="1"/>
  <c r="K360" i="2" s="1"/>
  <c r="U359" i="2"/>
  <c r="Z359" i="2" s="1"/>
  <c r="W359" i="2"/>
  <c r="AB359" i="2" s="1"/>
  <c r="L360" i="2" s="1"/>
  <c r="AH359" i="2"/>
  <c r="X359" i="2"/>
  <c r="AC359" i="2" s="1"/>
  <c r="M360" i="2" s="1"/>
  <c r="AD359" i="2" l="1"/>
  <c r="J360" i="2"/>
  <c r="N360" i="2" l="1"/>
  <c r="O360" i="2" s="1"/>
  <c r="R360" i="2" s="1"/>
  <c r="AG359" i="2"/>
  <c r="AP359" i="2"/>
  <c r="AE359" i="2"/>
  <c r="AN359" i="2"/>
  <c r="AO359" i="2" s="1"/>
  <c r="AF359" i="2" l="1"/>
  <c r="T360" i="2"/>
  <c r="S360" i="2"/>
  <c r="AH360" i="2" l="1"/>
  <c r="X360" i="2"/>
  <c r="AC360" i="2" s="1"/>
  <c r="M361" i="2" s="1"/>
  <c r="V360" i="2"/>
  <c r="AA360" i="2" s="1"/>
  <c r="K361" i="2" s="1"/>
  <c r="W360" i="2"/>
  <c r="AB360" i="2" s="1"/>
  <c r="L361" i="2" s="1"/>
  <c r="U360" i="2"/>
  <c r="Z360" i="2" s="1"/>
  <c r="AD360" i="2" l="1"/>
  <c r="J361" i="2"/>
  <c r="N361" i="2" l="1"/>
  <c r="O361" i="2" s="1"/>
  <c r="R361" i="2" s="1"/>
  <c r="AP360" i="2"/>
  <c r="AG360" i="2"/>
  <c r="AE360" i="2"/>
  <c r="AF360" i="2" s="1"/>
  <c r="AN360" i="2"/>
  <c r="T361" i="2" l="1"/>
  <c r="S361" i="2"/>
  <c r="AO360" i="2"/>
  <c r="X361" i="2" l="1"/>
  <c r="AC361" i="2" s="1"/>
  <c r="M362" i="2" s="1"/>
  <c r="W361" i="2"/>
  <c r="AB361" i="2" s="1"/>
  <c r="L362" i="2" s="1"/>
  <c r="V361" i="2"/>
  <c r="AA361" i="2" s="1"/>
  <c r="K362" i="2" s="1"/>
  <c r="U361" i="2"/>
  <c r="Z361" i="2" s="1"/>
  <c r="AH361" i="2"/>
  <c r="AD361" i="2" l="1"/>
  <c r="J362" i="2"/>
  <c r="N362" i="2" l="1"/>
  <c r="O362" i="2" s="1"/>
  <c r="R362" i="2" s="1"/>
  <c r="AG361" i="2"/>
  <c r="AP361" i="2"/>
  <c r="AN361" i="2"/>
  <c r="AO361" i="2" s="1"/>
  <c r="AE361" i="2"/>
  <c r="AF361" i="2" l="1"/>
  <c r="T362" i="2"/>
  <c r="S362" i="2"/>
  <c r="U362" i="2" l="1"/>
  <c r="Z362" i="2" s="1"/>
  <c r="AH362" i="2"/>
  <c r="X362" i="2"/>
  <c r="AC362" i="2" s="1"/>
  <c r="M363" i="2" s="1"/>
  <c r="V362" i="2"/>
  <c r="AA362" i="2" s="1"/>
  <c r="K363" i="2" s="1"/>
  <c r="W362" i="2"/>
  <c r="AB362" i="2" s="1"/>
  <c r="L363" i="2" s="1"/>
  <c r="J363" i="2" l="1"/>
  <c r="AD362" i="2"/>
  <c r="AP362" i="2" l="1"/>
  <c r="AG362" i="2"/>
  <c r="AE362" i="2"/>
  <c r="AN362" i="2"/>
  <c r="N363" i="2"/>
  <c r="O363" i="2" s="1"/>
  <c r="R363" i="2" s="1"/>
  <c r="T363" i="2" l="1"/>
  <c r="S363" i="2"/>
  <c r="AO362" i="2"/>
  <c r="AF362" i="2"/>
  <c r="AH363" i="2" l="1"/>
  <c r="X363" i="2"/>
  <c r="AC363" i="2" s="1"/>
  <c r="M364" i="2" s="1"/>
  <c r="W363" i="2"/>
  <c r="AB363" i="2" s="1"/>
  <c r="L364" i="2" s="1"/>
  <c r="U363" i="2"/>
  <c r="Z363" i="2" s="1"/>
  <c r="V363" i="2"/>
  <c r="AA363" i="2" s="1"/>
  <c r="K364" i="2" s="1"/>
  <c r="J364" i="2" l="1"/>
  <c r="AD363" i="2"/>
  <c r="AP363" i="2" l="1"/>
  <c r="AG363" i="2"/>
  <c r="AE363" i="2"/>
  <c r="AF363" i="2" s="1"/>
  <c r="AN363" i="2"/>
  <c r="N364" i="2"/>
  <c r="O364" i="2" s="1"/>
  <c r="R364" i="2" s="1"/>
  <c r="T364" i="2" l="1"/>
  <c r="S364" i="2"/>
  <c r="AO363" i="2"/>
  <c r="W364" i="2" l="1"/>
  <c r="AB364" i="2" s="1"/>
  <c r="L365" i="2" s="1"/>
  <c r="V364" i="2"/>
  <c r="AA364" i="2" s="1"/>
  <c r="K365" i="2" s="1"/>
  <c r="U364" i="2"/>
  <c r="Z364" i="2" s="1"/>
  <c r="AH364" i="2"/>
  <c r="X364" i="2"/>
  <c r="AC364" i="2" s="1"/>
  <c r="M365" i="2" s="1"/>
  <c r="AD364" i="2" l="1"/>
  <c r="J365" i="2"/>
  <c r="AP364" i="2" l="1"/>
  <c r="AG364" i="2"/>
  <c r="AM364" i="2"/>
  <c r="E31" i="2" s="1"/>
  <c r="AL365" i="2"/>
  <c r="AL366" i="2" s="1"/>
  <c r="AL367" i="2" s="1"/>
  <c r="AL368" i="2" s="1"/>
  <c r="AL369" i="2" s="1"/>
  <c r="AL370" i="2" s="1"/>
  <c r="AL371" i="2" s="1"/>
  <c r="AL372" i="2" s="1"/>
  <c r="AL373" i="2" s="1"/>
  <c r="AL374" i="2" s="1"/>
  <c r="AL375" i="2" s="1"/>
  <c r="AL376" i="2" s="1"/>
  <c r="AL377" i="2" s="1"/>
  <c r="AL378" i="2" s="1"/>
  <c r="AL379" i="2" s="1"/>
  <c r="AL380" i="2" s="1"/>
  <c r="AL381" i="2" s="1"/>
  <c r="AL382" i="2" s="1"/>
  <c r="AT58" i="2"/>
  <c r="AE364" i="2"/>
  <c r="AN364" i="2"/>
  <c r="AO364" i="2" s="1"/>
  <c r="N365" i="2"/>
  <c r="O365" i="2" s="1"/>
  <c r="R365" i="2" s="1"/>
  <c r="T365" i="2" l="1"/>
  <c r="S365" i="2"/>
  <c r="AF364" i="2"/>
  <c r="AH365" i="2" l="1"/>
  <c r="X365" i="2"/>
  <c r="AC365" i="2" s="1"/>
  <c r="M366" i="2" s="1"/>
  <c r="W365" i="2"/>
  <c r="AB365" i="2" s="1"/>
  <c r="L366" i="2" s="1"/>
  <c r="U365" i="2"/>
  <c r="Z365" i="2" s="1"/>
  <c r="V365" i="2"/>
  <c r="AA365" i="2" s="1"/>
  <c r="K366" i="2" s="1"/>
  <c r="J366" i="2" l="1"/>
  <c r="AD365" i="2"/>
  <c r="AP365" i="2" l="1"/>
  <c r="AG365" i="2"/>
  <c r="AE365" i="2"/>
  <c r="AN365" i="2"/>
  <c r="N366" i="2"/>
  <c r="O366" i="2" s="1"/>
  <c r="R366" i="2" s="1"/>
  <c r="T366" i="2" l="1"/>
  <c r="S366" i="2"/>
  <c r="AF365" i="2"/>
  <c r="AO365" i="2"/>
  <c r="X366" i="2" l="1"/>
  <c r="AC366" i="2" s="1"/>
  <c r="M367" i="2" s="1"/>
  <c r="W366" i="2"/>
  <c r="AB366" i="2" s="1"/>
  <c r="L367" i="2" s="1"/>
  <c r="V366" i="2"/>
  <c r="AA366" i="2" s="1"/>
  <c r="K367" i="2" s="1"/>
  <c r="U366" i="2"/>
  <c r="Z366" i="2" s="1"/>
  <c r="AH366" i="2"/>
  <c r="AD366" i="2" l="1"/>
  <c r="J367" i="2"/>
  <c r="N367" i="2" l="1"/>
  <c r="O367" i="2" s="1"/>
  <c r="R367" i="2" s="1"/>
  <c r="AG366" i="2"/>
  <c r="AP366" i="2"/>
  <c r="AE366" i="2"/>
  <c r="AN366" i="2"/>
  <c r="AF366" i="2" l="1"/>
  <c r="AO366" i="2"/>
  <c r="T367" i="2"/>
  <c r="S367" i="2"/>
  <c r="V367" i="2" l="1"/>
  <c r="AA367" i="2" s="1"/>
  <c r="K368" i="2" s="1"/>
  <c r="U367" i="2"/>
  <c r="Z367" i="2" s="1"/>
  <c r="AH367" i="2"/>
  <c r="W367" i="2"/>
  <c r="AB367" i="2" s="1"/>
  <c r="L368" i="2" s="1"/>
  <c r="X367" i="2"/>
  <c r="AC367" i="2" s="1"/>
  <c r="M368" i="2" s="1"/>
  <c r="AD367" i="2" l="1"/>
  <c r="J368" i="2"/>
  <c r="N368" i="2" l="1"/>
  <c r="O368" i="2" s="1"/>
  <c r="R368" i="2" s="1"/>
  <c r="AP367" i="2"/>
  <c r="AG367" i="2"/>
  <c r="AN367" i="2"/>
  <c r="AE367" i="2"/>
  <c r="T368" i="2" l="1"/>
  <c r="S368" i="2"/>
  <c r="AO367" i="2"/>
  <c r="AF367" i="2"/>
  <c r="AH368" i="2" l="1"/>
  <c r="X368" i="2"/>
  <c r="AC368" i="2" s="1"/>
  <c r="M369" i="2" s="1"/>
  <c r="W368" i="2"/>
  <c r="AB368" i="2" s="1"/>
  <c r="L369" i="2" s="1"/>
  <c r="V368" i="2"/>
  <c r="AA368" i="2" s="1"/>
  <c r="K369" i="2" s="1"/>
  <c r="U368" i="2"/>
  <c r="Z368" i="2" s="1"/>
  <c r="AD368" i="2" l="1"/>
  <c r="J369" i="2"/>
  <c r="N369" i="2" l="1"/>
  <c r="O369" i="2" s="1"/>
  <c r="R369" i="2" s="1"/>
  <c r="AP368" i="2"/>
  <c r="AG368" i="2"/>
  <c r="AN368" i="2"/>
  <c r="AO368" i="2" s="1"/>
  <c r="AE368" i="2"/>
  <c r="T369" i="2" l="1"/>
  <c r="S369" i="2"/>
  <c r="AF368" i="2"/>
  <c r="X369" i="2" l="1"/>
  <c r="AC369" i="2" s="1"/>
  <c r="M370" i="2" s="1"/>
  <c r="W369" i="2"/>
  <c r="AB369" i="2" s="1"/>
  <c r="L370" i="2" s="1"/>
  <c r="V369" i="2"/>
  <c r="AA369" i="2" s="1"/>
  <c r="K370" i="2" s="1"/>
  <c r="U369" i="2"/>
  <c r="Z369" i="2" s="1"/>
  <c r="AH369" i="2"/>
  <c r="AD369" i="2" l="1"/>
  <c r="J370" i="2"/>
  <c r="N370" i="2" l="1"/>
  <c r="O370" i="2" s="1"/>
  <c r="R370" i="2" s="1"/>
  <c r="AG369" i="2"/>
  <c r="AP369" i="2"/>
  <c r="AE369" i="2"/>
  <c r="AF369" i="2" s="1"/>
  <c r="AN369" i="2"/>
  <c r="AO369" i="2" l="1"/>
  <c r="T370" i="2"/>
  <c r="S370" i="2"/>
  <c r="U370" i="2" l="1"/>
  <c r="Z370" i="2" s="1"/>
  <c r="AH370" i="2"/>
  <c r="X370" i="2"/>
  <c r="AC370" i="2" s="1"/>
  <c r="M371" i="2" s="1"/>
  <c r="V370" i="2"/>
  <c r="AA370" i="2" s="1"/>
  <c r="K371" i="2" s="1"/>
  <c r="W370" i="2"/>
  <c r="AB370" i="2" s="1"/>
  <c r="L371" i="2" s="1"/>
  <c r="J371" i="2" l="1"/>
  <c r="AD370" i="2"/>
  <c r="AP370" i="2" l="1"/>
  <c r="AG370" i="2"/>
  <c r="AN370" i="2"/>
  <c r="AE370" i="2"/>
  <c r="N371" i="2"/>
  <c r="O371" i="2" s="1"/>
  <c r="R371" i="2" s="1"/>
  <c r="T371" i="2" l="1"/>
  <c r="S371" i="2"/>
  <c r="AF370" i="2"/>
  <c r="AO370" i="2"/>
  <c r="AH371" i="2" l="1"/>
  <c r="X371" i="2"/>
  <c r="AC371" i="2" s="1"/>
  <c r="M372" i="2" s="1"/>
  <c r="W371" i="2"/>
  <c r="AB371" i="2" s="1"/>
  <c r="L372" i="2" s="1"/>
  <c r="V371" i="2"/>
  <c r="AA371" i="2" s="1"/>
  <c r="K372" i="2" s="1"/>
  <c r="U371" i="2"/>
  <c r="Z371" i="2" s="1"/>
  <c r="AD371" i="2" l="1"/>
  <c r="J372" i="2"/>
  <c r="N372" i="2" l="1"/>
  <c r="O372" i="2" s="1"/>
  <c r="R372" i="2" s="1"/>
  <c r="AP371" i="2"/>
  <c r="AG371" i="2"/>
  <c r="AE371" i="2"/>
  <c r="AF371" i="2" s="1"/>
  <c r="AN371" i="2"/>
  <c r="T372" i="2" l="1"/>
  <c r="S372" i="2"/>
  <c r="AO371" i="2"/>
  <c r="W372" i="2" l="1"/>
  <c r="AB372" i="2" s="1"/>
  <c r="L373" i="2" s="1"/>
  <c r="V372" i="2"/>
  <c r="AA372" i="2" s="1"/>
  <c r="K373" i="2" s="1"/>
  <c r="U372" i="2"/>
  <c r="Z372" i="2" s="1"/>
  <c r="AH372" i="2"/>
  <c r="X372" i="2"/>
  <c r="AC372" i="2" s="1"/>
  <c r="M373" i="2" s="1"/>
  <c r="AD372" i="2" l="1"/>
  <c r="J373" i="2"/>
  <c r="N373" i="2" l="1"/>
  <c r="O373" i="2" s="1"/>
  <c r="R373" i="2" s="1"/>
  <c r="AP372" i="2"/>
  <c r="AG372" i="2"/>
  <c r="AN372" i="2"/>
  <c r="AE372" i="2"/>
  <c r="AF372" i="2" s="1"/>
  <c r="AO372" i="2" l="1"/>
  <c r="T373" i="2"/>
  <c r="S373" i="2"/>
  <c r="AH373" i="2" l="1"/>
  <c r="X373" i="2"/>
  <c r="AC373" i="2" s="1"/>
  <c r="M374" i="2" s="1"/>
  <c r="W373" i="2"/>
  <c r="AB373" i="2" s="1"/>
  <c r="L374" i="2" s="1"/>
  <c r="U373" i="2"/>
  <c r="Z373" i="2" s="1"/>
  <c r="V373" i="2"/>
  <c r="AA373" i="2" s="1"/>
  <c r="K374" i="2" s="1"/>
  <c r="J374" i="2" l="1"/>
  <c r="AD373" i="2"/>
  <c r="AP373" i="2" l="1"/>
  <c r="AG373" i="2"/>
  <c r="AN373" i="2"/>
  <c r="AE373" i="2"/>
  <c r="AF373" i="2" s="1"/>
  <c r="N374" i="2"/>
  <c r="O374" i="2" s="1"/>
  <c r="R374" i="2" s="1"/>
  <c r="T374" i="2" l="1"/>
  <c r="S374" i="2"/>
  <c r="AO373" i="2"/>
  <c r="X374" i="2" l="1"/>
  <c r="AC374" i="2" s="1"/>
  <c r="M375" i="2" s="1"/>
  <c r="W374" i="2"/>
  <c r="AB374" i="2" s="1"/>
  <c r="L375" i="2" s="1"/>
  <c r="V374" i="2"/>
  <c r="AA374" i="2" s="1"/>
  <c r="K375" i="2" s="1"/>
  <c r="U374" i="2"/>
  <c r="Z374" i="2" s="1"/>
  <c r="AH374" i="2"/>
  <c r="AD374" i="2" l="1"/>
  <c r="J375" i="2"/>
  <c r="N375" i="2" l="1"/>
  <c r="O375" i="2" s="1"/>
  <c r="R375" i="2" s="1"/>
  <c r="AG374" i="2"/>
  <c r="AP374" i="2"/>
  <c r="AN374" i="2"/>
  <c r="AE374" i="2"/>
  <c r="AF374" i="2" l="1"/>
  <c r="AO374" i="2"/>
  <c r="T375" i="2"/>
  <c r="S375" i="2"/>
  <c r="V375" i="2" l="1"/>
  <c r="AA375" i="2" s="1"/>
  <c r="K376" i="2" s="1"/>
  <c r="U375" i="2"/>
  <c r="Z375" i="2" s="1"/>
  <c r="AH375" i="2"/>
  <c r="W375" i="2"/>
  <c r="AB375" i="2" s="1"/>
  <c r="L376" i="2" s="1"/>
  <c r="X375" i="2"/>
  <c r="AC375" i="2" s="1"/>
  <c r="M376" i="2" s="1"/>
  <c r="AD375" i="2" l="1"/>
  <c r="J376" i="2"/>
  <c r="N376" i="2" l="1"/>
  <c r="O376" i="2" s="1"/>
  <c r="R376" i="2" s="1"/>
  <c r="AP375" i="2"/>
  <c r="AG375" i="2"/>
  <c r="AE375" i="2"/>
  <c r="AF375" i="2" s="1"/>
  <c r="AN375" i="2"/>
  <c r="T376" i="2" l="1"/>
  <c r="S376" i="2"/>
  <c r="AO375" i="2"/>
  <c r="AH376" i="2" l="1"/>
  <c r="X376" i="2"/>
  <c r="AC376" i="2" s="1"/>
  <c r="M377" i="2" s="1"/>
  <c r="W376" i="2"/>
  <c r="AB376" i="2" s="1"/>
  <c r="L377" i="2" s="1"/>
  <c r="V376" i="2"/>
  <c r="AA376" i="2" s="1"/>
  <c r="K377" i="2" s="1"/>
  <c r="U376" i="2"/>
  <c r="Z376" i="2" s="1"/>
  <c r="AD376" i="2" l="1"/>
  <c r="J377" i="2"/>
  <c r="N377" i="2" l="1"/>
  <c r="O377" i="2" s="1"/>
  <c r="R377" i="2" s="1"/>
  <c r="AP376" i="2"/>
  <c r="AG376" i="2"/>
  <c r="AN376" i="2"/>
  <c r="AE376" i="2"/>
  <c r="T377" i="2" l="1"/>
  <c r="S377" i="2"/>
  <c r="AF376" i="2"/>
  <c r="AO376" i="2"/>
  <c r="X377" i="2" l="1"/>
  <c r="AC377" i="2" s="1"/>
  <c r="M378" i="2" s="1"/>
  <c r="W377" i="2"/>
  <c r="AB377" i="2" s="1"/>
  <c r="L378" i="2" s="1"/>
  <c r="V377" i="2"/>
  <c r="AA377" i="2" s="1"/>
  <c r="K378" i="2" s="1"/>
  <c r="U377" i="2"/>
  <c r="Z377" i="2" s="1"/>
  <c r="AH377" i="2"/>
  <c r="AD377" i="2" l="1"/>
  <c r="J378" i="2"/>
  <c r="N378" i="2" l="1"/>
  <c r="O378" i="2" s="1"/>
  <c r="R378" i="2" s="1"/>
  <c r="AG377" i="2"/>
  <c r="AP377" i="2"/>
  <c r="AN377" i="2"/>
  <c r="AE377" i="2"/>
  <c r="AO377" i="2" l="1"/>
  <c r="AF377" i="2"/>
  <c r="T378" i="2"/>
  <c r="S378" i="2"/>
  <c r="U378" i="2" l="1"/>
  <c r="Z378" i="2" s="1"/>
  <c r="AH378" i="2"/>
  <c r="X378" i="2"/>
  <c r="AC378" i="2" s="1"/>
  <c r="M379" i="2" s="1"/>
  <c r="V378" i="2"/>
  <c r="AA378" i="2" s="1"/>
  <c r="K379" i="2" s="1"/>
  <c r="W378" i="2"/>
  <c r="AB378" i="2" s="1"/>
  <c r="L379" i="2" s="1"/>
  <c r="J379" i="2" l="1"/>
  <c r="AD378" i="2"/>
  <c r="N379" i="2" l="1"/>
  <c r="O379" i="2" s="1"/>
  <c r="R379" i="2" s="1"/>
  <c r="AP378" i="2"/>
  <c r="AG378" i="2"/>
  <c r="AE378" i="2"/>
  <c r="AF378" i="2" s="1"/>
  <c r="AN378" i="2"/>
  <c r="T379" i="2" l="1"/>
  <c r="S379" i="2"/>
  <c r="AO378" i="2"/>
  <c r="AH379" i="2" l="1"/>
  <c r="X379" i="2"/>
  <c r="AC379" i="2" s="1"/>
  <c r="M380" i="2" s="1"/>
  <c r="W379" i="2"/>
  <c r="AB379" i="2" s="1"/>
  <c r="L380" i="2" s="1"/>
  <c r="V379" i="2"/>
  <c r="AA379" i="2" s="1"/>
  <c r="K380" i="2" s="1"/>
  <c r="U379" i="2"/>
  <c r="Z379" i="2" s="1"/>
  <c r="AD379" i="2" l="1"/>
  <c r="J380" i="2"/>
  <c r="N380" i="2" l="1"/>
  <c r="O380" i="2" s="1"/>
  <c r="R380" i="2" s="1"/>
  <c r="AP379" i="2"/>
  <c r="AG379" i="2"/>
  <c r="AN379" i="2"/>
  <c r="AE379" i="2"/>
  <c r="AF379" i="2" s="1"/>
  <c r="T380" i="2" l="1"/>
  <c r="S380" i="2"/>
  <c r="AO379" i="2"/>
  <c r="W380" i="2" l="1"/>
  <c r="AB380" i="2" s="1"/>
  <c r="L381" i="2" s="1"/>
  <c r="V380" i="2"/>
  <c r="AA380" i="2" s="1"/>
  <c r="K381" i="2" s="1"/>
  <c r="U380" i="2"/>
  <c r="Z380" i="2" s="1"/>
  <c r="AH380" i="2"/>
  <c r="X380" i="2"/>
  <c r="AC380" i="2" s="1"/>
  <c r="M381" i="2" s="1"/>
  <c r="AD380" i="2" l="1"/>
  <c r="J381" i="2"/>
  <c r="N381" i="2" l="1"/>
  <c r="O381" i="2" s="1"/>
  <c r="R381" i="2" s="1"/>
  <c r="AP380" i="2"/>
  <c r="AG380" i="2"/>
  <c r="AE380" i="2"/>
  <c r="AN380" i="2"/>
  <c r="T381" i="2" l="1"/>
  <c r="S381" i="2"/>
  <c r="AO380" i="2"/>
  <c r="AF380" i="2"/>
  <c r="AH381" i="2" l="1"/>
  <c r="X381" i="2"/>
  <c r="AC381" i="2" s="1"/>
  <c r="M382" i="2" s="1"/>
  <c r="W381" i="2"/>
  <c r="AB381" i="2" s="1"/>
  <c r="L382" i="2" s="1"/>
  <c r="U381" i="2"/>
  <c r="Z381" i="2" s="1"/>
  <c r="V381" i="2"/>
  <c r="AA381" i="2" s="1"/>
  <c r="K382" i="2" s="1"/>
  <c r="J382" i="2" l="1"/>
  <c r="AD381" i="2"/>
  <c r="AP381" i="2" l="1"/>
  <c r="AG381" i="2"/>
  <c r="AE381" i="2"/>
  <c r="AF381" i="2" s="1"/>
  <c r="AN381" i="2"/>
  <c r="AO381" i="2" s="1"/>
  <c r="N382" i="2"/>
  <c r="O382" i="2" s="1"/>
  <c r="R382" i="2" s="1"/>
  <c r="T382" i="2" l="1"/>
  <c r="S382" i="2"/>
  <c r="X382" i="2" l="1"/>
  <c r="AC382" i="2" s="1"/>
  <c r="M383" i="2" s="1"/>
  <c r="W382" i="2"/>
  <c r="AB382" i="2" s="1"/>
  <c r="L383" i="2" s="1"/>
  <c r="V382" i="2"/>
  <c r="AA382" i="2" s="1"/>
  <c r="K383" i="2" s="1"/>
  <c r="U382" i="2"/>
  <c r="Z382" i="2" s="1"/>
  <c r="AH382" i="2"/>
  <c r="AD382" i="2" l="1"/>
  <c r="J383" i="2"/>
  <c r="N383" i="2" l="1"/>
  <c r="O383" i="2" s="1"/>
  <c r="R383" i="2" s="1"/>
  <c r="AG382" i="2"/>
  <c r="AP382" i="2"/>
  <c r="AM382" i="2"/>
  <c r="F31" i="2" s="1"/>
  <c r="AL383" i="2"/>
  <c r="AL384" i="2" s="1"/>
  <c r="AL385" i="2" s="1"/>
  <c r="AL386" i="2" s="1"/>
  <c r="AL387" i="2" s="1"/>
  <c r="AL388" i="2" s="1"/>
  <c r="AL389" i="2" s="1"/>
  <c r="AL390" i="2" s="1"/>
  <c r="AL391" i="2" s="1"/>
  <c r="AL392" i="2" s="1"/>
  <c r="AL393" i="2" s="1"/>
  <c r="AL394" i="2" s="1"/>
  <c r="AL395" i="2" s="1"/>
  <c r="AL396" i="2" s="1"/>
  <c r="AL397" i="2" s="1"/>
  <c r="AL398" i="2" s="1"/>
  <c r="AL399" i="2" s="1"/>
  <c r="AL400" i="2" s="1"/>
  <c r="AL401" i="2" s="1"/>
  <c r="AL402" i="2" s="1"/>
  <c r="AL403" i="2" s="1"/>
  <c r="AT59" i="2"/>
  <c r="AE382" i="2"/>
  <c r="AF382" i="2" s="1"/>
  <c r="AN382" i="2"/>
  <c r="AO382" i="2" l="1"/>
  <c r="T383" i="2"/>
  <c r="S383" i="2"/>
  <c r="V383" i="2" l="1"/>
  <c r="AA383" i="2" s="1"/>
  <c r="K384" i="2" s="1"/>
  <c r="U383" i="2"/>
  <c r="Z383" i="2" s="1"/>
  <c r="AH383" i="2"/>
  <c r="W383" i="2"/>
  <c r="AB383" i="2" s="1"/>
  <c r="L384" i="2" s="1"/>
  <c r="X383" i="2"/>
  <c r="AC383" i="2" s="1"/>
  <c r="M384" i="2" s="1"/>
  <c r="AD383" i="2" l="1"/>
  <c r="J384" i="2"/>
  <c r="N384" i="2" l="1"/>
  <c r="O384" i="2" s="1"/>
  <c r="R384" i="2" s="1"/>
  <c r="AP383" i="2"/>
  <c r="AG383" i="2"/>
  <c r="AE383" i="2"/>
  <c r="AF383" i="2" s="1"/>
  <c r="AN383" i="2"/>
  <c r="T384" i="2" l="1"/>
  <c r="S384" i="2"/>
  <c r="AO383" i="2"/>
  <c r="AH384" i="2" l="1"/>
  <c r="X384" i="2"/>
  <c r="AC384" i="2" s="1"/>
  <c r="M385" i="2" s="1"/>
  <c r="W384" i="2"/>
  <c r="AB384" i="2" s="1"/>
  <c r="L385" i="2" s="1"/>
  <c r="V384" i="2"/>
  <c r="AA384" i="2" s="1"/>
  <c r="K385" i="2" s="1"/>
  <c r="U384" i="2"/>
  <c r="Z384" i="2" s="1"/>
  <c r="AD384" i="2" l="1"/>
  <c r="J385" i="2"/>
  <c r="N385" i="2" l="1"/>
  <c r="O385" i="2" s="1"/>
  <c r="R385" i="2" s="1"/>
  <c r="AP384" i="2"/>
  <c r="AG384" i="2"/>
  <c r="AN384" i="2"/>
  <c r="AE384" i="2"/>
  <c r="T385" i="2" l="1"/>
  <c r="S385" i="2"/>
  <c r="AF384" i="2"/>
  <c r="AO384" i="2"/>
  <c r="X385" i="2" l="1"/>
  <c r="AC385" i="2" s="1"/>
  <c r="M386" i="2" s="1"/>
  <c r="W385" i="2"/>
  <c r="AB385" i="2" s="1"/>
  <c r="L386" i="2" s="1"/>
  <c r="V385" i="2"/>
  <c r="AA385" i="2" s="1"/>
  <c r="K386" i="2" s="1"/>
  <c r="U385" i="2"/>
  <c r="Z385" i="2" s="1"/>
  <c r="AH385" i="2"/>
  <c r="AD385" i="2" l="1"/>
  <c r="J386" i="2"/>
  <c r="N386" i="2" l="1"/>
  <c r="O386" i="2" s="1"/>
  <c r="R386" i="2" s="1"/>
  <c r="AG385" i="2"/>
  <c r="AP385" i="2"/>
  <c r="AN385" i="2"/>
  <c r="AE385" i="2"/>
  <c r="T386" i="2" l="1"/>
  <c r="S386" i="2"/>
  <c r="AO385" i="2"/>
  <c r="AF385" i="2"/>
  <c r="U386" i="2" l="1"/>
  <c r="Z386" i="2" s="1"/>
  <c r="AH386" i="2"/>
  <c r="X386" i="2"/>
  <c r="AC386" i="2" s="1"/>
  <c r="M387" i="2" s="1"/>
  <c r="V386" i="2"/>
  <c r="AA386" i="2" s="1"/>
  <c r="K387" i="2" s="1"/>
  <c r="W386" i="2"/>
  <c r="AB386" i="2" s="1"/>
  <c r="L387" i="2" s="1"/>
  <c r="J387" i="2" l="1"/>
  <c r="AD386" i="2"/>
  <c r="N387" i="2" l="1"/>
  <c r="O387" i="2" s="1"/>
  <c r="R387" i="2" s="1"/>
  <c r="AP386" i="2"/>
  <c r="AG386" i="2"/>
  <c r="AE386" i="2"/>
  <c r="AN386" i="2"/>
  <c r="AO386" i="2" s="1"/>
  <c r="T387" i="2" l="1"/>
  <c r="S387" i="2"/>
  <c r="AF386" i="2"/>
  <c r="AH387" i="2" l="1"/>
  <c r="X387" i="2"/>
  <c r="AC387" i="2" s="1"/>
  <c r="M388" i="2" s="1"/>
  <c r="W387" i="2"/>
  <c r="AB387" i="2" s="1"/>
  <c r="L388" i="2" s="1"/>
  <c r="V387" i="2"/>
  <c r="AA387" i="2" s="1"/>
  <c r="K388" i="2" s="1"/>
  <c r="U387" i="2"/>
  <c r="Z387" i="2" s="1"/>
  <c r="AD387" i="2" l="1"/>
  <c r="J388" i="2"/>
  <c r="N388" i="2" l="1"/>
  <c r="O388" i="2" s="1"/>
  <c r="R388" i="2" s="1"/>
  <c r="AP387" i="2"/>
  <c r="AG387" i="2"/>
  <c r="AE387" i="2"/>
  <c r="AN387" i="2"/>
  <c r="T388" i="2" l="1"/>
  <c r="S388" i="2"/>
  <c r="AF387" i="2"/>
  <c r="AO387" i="2"/>
  <c r="W388" i="2" l="1"/>
  <c r="AB388" i="2" s="1"/>
  <c r="L389" i="2" s="1"/>
  <c r="V388" i="2"/>
  <c r="AA388" i="2" s="1"/>
  <c r="K389" i="2" s="1"/>
  <c r="U388" i="2"/>
  <c r="Z388" i="2" s="1"/>
  <c r="AH388" i="2"/>
  <c r="X388" i="2"/>
  <c r="AC388" i="2" s="1"/>
  <c r="M389" i="2" s="1"/>
  <c r="AD388" i="2" l="1"/>
  <c r="J389" i="2"/>
  <c r="N389" i="2" l="1"/>
  <c r="O389" i="2" s="1"/>
  <c r="R389" i="2" s="1"/>
  <c r="AP388" i="2"/>
  <c r="AG388" i="2"/>
  <c r="AN388" i="2"/>
  <c r="AE388" i="2"/>
  <c r="AF388" i="2" s="1"/>
  <c r="T389" i="2" l="1"/>
  <c r="S389" i="2"/>
  <c r="AO388" i="2"/>
  <c r="AH389" i="2" l="1"/>
  <c r="X389" i="2"/>
  <c r="AC389" i="2" s="1"/>
  <c r="M390" i="2" s="1"/>
  <c r="W389" i="2"/>
  <c r="AB389" i="2" s="1"/>
  <c r="L390" i="2" s="1"/>
  <c r="U389" i="2"/>
  <c r="Z389" i="2" s="1"/>
  <c r="V389" i="2"/>
  <c r="AA389" i="2" s="1"/>
  <c r="K390" i="2" s="1"/>
  <c r="J390" i="2" l="1"/>
  <c r="AD389" i="2"/>
  <c r="AP389" i="2" l="1"/>
  <c r="AG389" i="2"/>
  <c r="AE389" i="2"/>
  <c r="AN389" i="2"/>
  <c r="N390" i="2"/>
  <c r="O390" i="2" s="1"/>
  <c r="R390" i="2" s="1"/>
  <c r="T390" i="2" l="1"/>
  <c r="S390" i="2"/>
  <c r="AF389" i="2"/>
  <c r="AO389" i="2"/>
  <c r="X390" i="2" l="1"/>
  <c r="AC390" i="2" s="1"/>
  <c r="M391" i="2" s="1"/>
  <c r="W390" i="2"/>
  <c r="AB390" i="2" s="1"/>
  <c r="L391" i="2" s="1"/>
  <c r="V390" i="2"/>
  <c r="AA390" i="2" s="1"/>
  <c r="K391" i="2" s="1"/>
  <c r="U390" i="2"/>
  <c r="Z390" i="2" s="1"/>
  <c r="AH390" i="2"/>
  <c r="AD390" i="2" l="1"/>
  <c r="J391" i="2"/>
  <c r="N391" i="2" l="1"/>
  <c r="O391" i="2" s="1"/>
  <c r="R391" i="2" s="1"/>
  <c r="AG390" i="2"/>
  <c r="AP390" i="2"/>
  <c r="AN390" i="2"/>
  <c r="AE390" i="2"/>
  <c r="AF390" i="2" l="1"/>
  <c r="AO390" i="2"/>
  <c r="T391" i="2"/>
  <c r="S391" i="2"/>
  <c r="V391" i="2" l="1"/>
  <c r="AA391" i="2" s="1"/>
  <c r="K392" i="2" s="1"/>
  <c r="U391" i="2"/>
  <c r="Z391" i="2" s="1"/>
  <c r="AH391" i="2"/>
  <c r="W391" i="2"/>
  <c r="AB391" i="2" s="1"/>
  <c r="L392" i="2" s="1"/>
  <c r="X391" i="2"/>
  <c r="AC391" i="2" s="1"/>
  <c r="M392" i="2" s="1"/>
  <c r="AD391" i="2" l="1"/>
  <c r="J392" i="2"/>
  <c r="N392" i="2" l="1"/>
  <c r="O392" i="2" s="1"/>
  <c r="R392" i="2" s="1"/>
  <c r="AP391" i="2"/>
  <c r="AG391" i="2"/>
  <c r="AN391" i="2"/>
  <c r="AE391" i="2"/>
  <c r="T392" i="2" l="1"/>
  <c r="S392" i="2"/>
  <c r="AF391" i="2"/>
  <c r="AO391" i="2"/>
  <c r="AH392" i="2" l="1"/>
  <c r="X392" i="2"/>
  <c r="AC392" i="2" s="1"/>
  <c r="M393" i="2" s="1"/>
  <c r="W392" i="2"/>
  <c r="AB392" i="2" s="1"/>
  <c r="L393" i="2" s="1"/>
  <c r="V392" i="2"/>
  <c r="AA392" i="2" s="1"/>
  <c r="K393" i="2" s="1"/>
  <c r="U392" i="2"/>
  <c r="Z392" i="2" s="1"/>
  <c r="AD392" i="2" l="1"/>
  <c r="J393" i="2"/>
  <c r="N393" i="2" l="1"/>
  <c r="O393" i="2" s="1"/>
  <c r="R393" i="2" s="1"/>
  <c r="AP392" i="2"/>
  <c r="AG392" i="2"/>
  <c r="AN392" i="2"/>
  <c r="AE392" i="2"/>
  <c r="AF392" i="2" s="1"/>
  <c r="T393" i="2" l="1"/>
  <c r="S393" i="2"/>
  <c r="AO392" i="2"/>
  <c r="X393" i="2" l="1"/>
  <c r="AC393" i="2" s="1"/>
  <c r="M394" i="2" s="1"/>
  <c r="W393" i="2"/>
  <c r="AB393" i="2" s="1"/>
  <c r="L394" i="2" s="1"/>
  <c r="V393" i="2"/>
  <c r="AA393" i="2" s="1"/>
  <c r="K394" i="2" s="1"/>
  <c r="U393" i="2"/>
  <c r="Z393" i="2" s="1"/>
  <c r="AH393" i="2"/>
  <c r="AD393" i="2" l="1"/>
  <c r="J394" i="2"/>
  <c r="N394" i="2" l="1"/>
  <c r="O394" i="2" s="1"/>
  <c r="R394" i="2" s="1"/>
  <c r="AG393" i="2"/>
  <c r="AP393" i="2"/>
  <c r="AE393" i="2"/>
  <c r="AN393" i="2"/>
  <c r="AO393" i="2" s="1"/>
  <c r="AF393" i="2" l="1"/>
  <c r="T394" i="2"/>
  <c r="S394" i="2"/>
  <c r="U394" i="2" l="1"/>
  <c r="Z394" i="2" s="1"/>
  <c r="AH394" i="2"/>
  <c r="X394" i="2"/>
  <c r="AC394" i="2" s="1"/>
  <c r="M395" i="2" s="1"/>
  <c r="V394" i="2"/>
  <c r="AA394" i="2" s="1"/>
  <c r="K395" i="2" s="1"/>
  <c r="W394" i="2"/>
  <c r="AB394" i="2" s="1"/>
  <c r="L395" i="2" s="1"/>
  <c r="J395" i="2" l="1"/>
  <c r="AD394" i="2"/>
  <c r="AP394" i="2" l="1"/>
  <c r="AG394" i="2"/>
  <c r="AE394" i="2"/>
  <c r="AF394" i="2" s="1"/>
  <c r="AN394" i="2"/>
  <c r="N395" i="2"/>
  <c r="O395" i="2" s="1"/>
  <c r="R395" i="2" s="1"/>
  <c r="T395" i="2" l="1"/>
  <c r="S395" i="2"/>
  <c r="AO394" i="2"/>
  <c r="AH395" i="2" l="1"/>
  <c r="X395" i="2"/>
  <c r="AC395" i="2" s="1"/>
  <c r="M396" i="2" s="1"/>
  <c r="W395" i="2"/>
  <c r="AB395" i="2" s="1"/>
  <c r="L396" i="2" s="1"/>
  <c r="V395" i="2"/>
  <c r="AA395" i="2" s="1"/>
  <c r="K396" i="2" s="1"/>
  <c r="U395" i="2"/>
  <c r="Z395" i="2" s="1"/>
  <c r="AD395" i="2" l="1"/>
  <c r="J396" i="2"/>
  <c r="N396" i="2" l="1"/>
  <c r="O396" i="2" s="1"/>
  <c r="R396" i="2" s="1"/>
  <c r="AP395" i="2"/>
  <c r="AG395" i="2"/>
  <c r="AN395" i="2"/>
  <c r="AE395" i="2"/>
  <c r="T396" i="2" l="1"/>
  <c r="S396" i="2"/>
  <c r="AF395" i="2"/>
  <c r="AO395" i="2"/>
  <c r="W396" i="2" l="1"/>
  <c r="AB396" i="2" s="1"/>
  <c r="L397" i="2" s="1"/>
  <c r="V396" i="2"/>
  <c r="AA396" i="2" s="1"/>
  <c r="K397" i="2" s="1"/>
  <c r="U396" i="2"/>
  <c r="Z396" i="2" s="1"/>
  <c r="AH396" i="2"/>
  <c r="X396" i="2"/>
  <c r="AC396" i="2" s="1"/>
  <c r="M397" i="2" s="1"/>
  <c r="AD396" i="2" l="1"/>
  <c r="J397" i="2"/>
  <c r="AP396" i="2" l="1"/>
  <c r="AG396" i="2"/>
  <c r="AE396" i="2"/>
  <c r="AF396" i="2" s="1"/>
  <c r="AN396" i="2"/>
  <c r="N397" i="2"/>
  <c r="O397" i="2" s="1"/>
  <c r="R397" i="2" s="1"/>
  <c r="T397" i="2" l="1"/>
  <c r="S397" i="2"/>
  <c r="AO396" i="2"/>
  <c r="AH397" i="2" l="1"/>
  <c r="X397" i="2"/>
  <c r="AC397" i="2" s="1"/>
  <c r="M398" i="2" s="1"/>
  <c r="W397" i="2"/>
  <c r="AB397" i="2" s="1"/>
  <c r="L398" i="2" s="1"/>
  <c r="U397" i="2"/>
  <c r="Z397" i="2" s="1"/>
  <c r="V397" i="2"/>
  <c r="AA397" i="2" s="1"/>
  <c r="K398" i="2" s="1"/>
  <c r="J398" i="2" l="1"/>
  <c r="AD397" i="2"/>
  <c r="AP397" i="2" l="1"/>
  <c r="AG397" i="2"/>
  <c r="AN397" i="2"/>
  <c r="AE397" i="2"/>
  <c r="AF397" i="2" s="1"/>
  <c r="N398" i="2"/>
  <c r="O398" i="2" s="1"/>
  <c r="R398" i="2" s="1"/>
  <c r="T398" i="2" l="1"/>
  <c r="S398" i="2"/>
  <c r="AO397" i="2"/>
  <c r="X398" i="2" l="1"/>
  <c r="AC398" i="2" s="1"/>
  <c r="M399" i="2" s="1"/>
  <c r="W398" i="2"/>
  <c r="AB398" i="2" s="1"/>
  <c r="L399" i="2" s="1"/>
  <c r="V398" i="2"/>
  <c r="AA398" i="2" s="1"/>
  <c r="K399" i="2" s="1"/>
  <c r="U398" i="2"/>
  <c r="Z398" i="2" s="1"/>
  <c r="AH398" i="2"/>
  <c r="AD398" i="2" l="1"/>
  <c r="J399" i="2"/>
  <c r="N399" i="2" l="1"/>
  <c r="O399" i="2" s="1"/>
  <c r="R399" i="2" s="1"/>
  <c r="AG398" i="2"/>
  <c r="AP398" i="2"/>
  <c r="AE398" i="2"/>
  <c r="AF398" i="2" s="1"/>
  <c r="AN398" i="2"/>
  <c r="AO398" i="2" l="1"/>
  <c r="T399" i="2"/>
  <c r="S399" i="2"/>
  <c r="V399" i="2" l="1"/>
  <c r="AA399" i="2" s="1"/>
  <c r="K400" i="2" s="1"/>
  <c r="U399" i="2"/>
  <c r="Z399" i="2" s="1"/>
  <c r="AH399" i="2"/>
  <c r="W399" i="2"/>
  <c r="AB399" i="2" s="1"/>
  <c r="L400" i="2" s="1"/>
  <c r="X399" i="2"/>
  <c r="AC399" i="2" s="1"/>
  <c r="M400" i="2" s="1"/>
  <c r="AD399" i="2" l="1"/>
  <c r="J400" i="2"/>
  <c r="AP399" i="2" l="1"/>
  <c r="AG399" i="2"/>
  <c r="AN399" i="2"/>
  <c r="AE399" i="2"/>
  <c r="N400" i="2"/>
  <c r="O400" i="2" s="1"/>
  <c r="R400" i="2" s="1"/>
  <c r="T400" i="2" l="1"/>
  <c r="S400" i="2"/>
  <c r="AF399" i="2"/>
  <c r="AO399" i="2"/>
  <c r="AH400" i="2" l="1"/>
  <c r="X400" i="2"/>
  <c r="AC400" i="2" s="1"/>
  <c r="M401" i="2" s="1"/>
  <c r="W400" i="2"/>
  <c r="AB400" i="2" s="1"/>
  <c r="L401" i="2" s="1"/>
  <c r="V400" i="2"/>
  <c r="AA400" i="2" s="1"/>
  <c r="K401" i="2" s="1"/>
  <c r="U400" i="2"/>
  <c r="Z400" i="2" s="1"/>
  <c r="AD400" i="2" l="1"/>
  <c r="J401" i="2"/>
  <c r="N401" i="2" l="1"/>
  <c r="O401" i="2" s="1"/>
  <c r="R401" i="2" s="1"/>
  <c r="AP400" i="2"/>
  <c r="AG400" i="2"/>
  <c r="AN400" i="2"/>
  <c r="AE400" i="2"/>
  <c r="T401" i="2" l="1"/>
  <c r="S401" i="2"/>
  <c r="AO400" i="2"/>
  <c r="AF400" i="2"/>
  <c r="X401" i="2" l="1"/>
  <c r="AC401" i="2" s="1"/>
  <c r="M402" i="2" s="1"/>
  <c r="W401" i="2"/>
  <c r="AB401" i="2" s="1"/>
  <c r="L402" i="2" s="1"/>
  <c r="V401" i="2"/>
  <c r="AA401" i="2" s="1"/>
  <c r="K402" i="2" s="1"/>
  <c r="U401" i="2"/>
  <c r="Z401" i="2" s="1"/>
  <c r="AH401" i="2"/>
  <c r="AD401" i="2" l="1"/>
  <c r="J402" i="2"/>
  <c r="N402" i="2" l="1"/>
  <c r="O402" i="2" s="1"/>
  <c r="R402" i="2" s="1"/>
  <c r="AG401" i="2"/>
  <c r="AP401" i="2"/>
  <c r="AN401" i="2"/>
  <c r="AO401" i="2" s="1"/>
  <c r="AE401" i="2"/>
  <c r="AF401" i="2" l="1"/>
  <c r="T402" i="2"/>
  <c r="S402" i="2"/>
  <c r="U402" i="2" l="1"/>
  <c r="Z402" i="2" s="1"/>
  <c r="AH402" i="2"/>
  <c r="X402" i="2"/>
  <c r="AC402" i="2" s="1"/>
  <c r="M403" i="2" s="1"/>
  <c r="V402" i="2"/>
  <c r="AA402" i="2" s="1"/>
  <c r="K403" i="2" s="1"/>
  <c r="W402" i="2"/>
  <c r="AB402" i="2" s="1"/>
  <c r="L403" i="2" s="1"/>
  <c r="J403" i="2" l="1"/>
  <c r="AD402" i="2"/>
  <c r="AP402" i="2" l="1"/>
  <c r="AG402" i="2"/>
  <c r="AE402" i="2"/>
  <c r="AN402" i="2"/>
  <c r="AO402" i="2" s="1"/>
  <c r="N403" i="2"/>
  <c r="O403" i="2" s="1"/>
  <c r="R403" i="2" s="1"/>
  <c r="S403" i="2" l="1"/>
  <c r="T403" i="2" s="1"/>
  <c r="AF402" i="2"/>
  <c r="AH403" i="2" l="1"/>
  <c r="X403" i="2"/>
  <c r="AC403" i="2" s="1"/>
  <c r="M404" i="2" s="1"/>
  <c r="W403" i="2"/>
  <c r="AB403" i="2" s="1"/>
  <c r="L404" i="2" s="1"/>
  <c r="V403" i="2"/>
  <c r="AA403" i="2" s="1"/>
  <c r="K404" i="2" s="1"/>
  <c r="U403" i="2"/>
  <c r="Z403" i="2" s="1"/>
  <c r="AD403" i="2" l="1"/>
  <c r="J404" i="2"/>
  <c r="N404" i="2" l="1"/>
  <c r="O404" i="2" s="1"/>
  <c r="R404" i="2" s="1"/>
  <c r="AP403" i="2"/>
  <c r="AG403" i="2"/>
  <c r="AL404" i="2"/>
  <c r="AL405" i="2" s="1"/>
  <c r="AL406" i="2" s="1"/>
  <c r="AL407" i="2" s="1"/>
  <c r="AL408" i="2" s="1"/>
  <c r="AL409" i="2" s="1"/>
  <c r="AL410" i="2" s="1"/>
  <c r="AL411" i="2" s="1"/>
  <c r="AL412" i="2" s="1"/>
  <c r="AL413" i="2" s="1"/>
  <c r="AL414" i="2" s="1"/>
  <c r="AL415" i="2" s="1"/>
  <c r="AL416" i="2" s="1"/>
  <c r="AL417" i="2" s="1"/>
  <c r="AL418" i="2" s="1"/>
  <c r="AL419" i="2" s="1"/>
  <c r="AL420" i="2" s="1"/>
  <c r="AL421" i="2" s="1"/>
  <c r="AL422" i="2" s="1"/>
  <c r="AL423" i="2" s="1"/>
  <c r="AL424" i="2" s="1"/>
  <c r="AL425" i="2" s="1"/>
  <c r="AM403" i="2"/>
  <c r="G31" i="2" s="1"/>
  <c r="AT60" i="2"/>
  <c r="AN403" i="2"/>
  <c r="AO403" i="2" s="1"/>
  <c r="AE403" i="2"/>
  <c r="AF403" i="2" s="1"/>
  <c r="T404" i="2" l="1"/>
  <c r="S404" i="2"/>
  <c r="W404" i="2" l="1"/>
  <c r="AB404" i="2" s="1"/>
  <c r="L405" i="2" s="1"/>
  <c r="V404" i="2"/>
  <c r="AA404" i="2" s="1"/>
  <c r="K405" i="2" s="1"/>
  <c r="U404" i="2"/>
  <c r="Z404" i="2" s="1"/>
  <c r="AH404" i="2"/>
  <c r="X404" i="2"/>
  <c r="AC404" i="2" s="1"/>
  <c r="M405" i="2" s="1"/>
  <c r="AD404" i="2" l="1"/>
  <c r="J405" i="2"/>
  <c r="N405" i="2" l="1"/>
  <c r="O405" i="2" s="1"/>
  <c r="R405" i="2" s="1"/>
  <c r="AP404" i="2"/>
  <c r="AG404" i="2"/>
  <c r="AN404" i="2"/>
  <c r="AE404" i="2"/>
  <c r="T405" i="2" l="1"/>
  <c r="S405" i="2"/>
  <c r="AF404" i="2"/>
  <c r="AO404" i="2"/>
  <c r="AH405" i="2" l="1"/>
  <c r="X405" i="2"/>
  <c r="AC405" i="2" s="1"/>
  <c r="M406" i="2" s="1"/>
  <c r="W405" i="2"/>
  <c r="AB405" i="2" s="1"/>
  <c r="L406" i="2" s="1"/>
  <c r="U405" i="2"/>
  <c r="Z405" i="2" s="1"/>
  <c r="V405" i="2"/>
  <c r="AA405" i="2" s="1"/>
  <c r="K406" i="2" s="1"/>
  <c r="J406" i="2" l="1"/>
  <c r="AD405" i="2"/>
  <c r="AP405" i="2" l="1"/>
  <c r="AG405" i="2"/>
  <c r="AE405" i="2"/>
  <c r="AN405" i="2"/>
  <c r="N406" i="2"/>
  <c r="O406" i="2" s="1"/>
  <c r="R406" i="2" s="1"/>
  <c r="T406" i="2" l="1"/>
  <c r="S406" i="2"/>
  <c r="AF405" i="2"/>
  <c r="AO405" i="2"/>
  <c r="X406" i="2" l="1"/>
  <c r="AC406" i="2" s="1"/>
  <c r="M407" i="2" s="1"/>
  <c r="W406" i="2"/>
  <c r="AB406" i="2" s="1"/>
  <c r="L407" i="2" s="1"/>
  <c r="V406" i="2"/>
  <c r="AA406" i="2" s="1"/>
  <c r="K407" i="2" s="1"/>
  <c r="U406" i="2"/>
  <c r="Z406" i="2" s="1"/>
  <c r="AH406" i="2"/>
  <c r="AD406" i="2" l="1"/>
  <c r="J407" i="2"/>
  <c r="N407" i="2" l="1"/>
  <c r="O407" i="2" s="1"/>
  <c r="R407" i="2" s="1"/>
  <c r="AG406" i="2"/>
  <c r="AP406" i="2"/>
  <c r="AN406" i="2"/>
  <c r="AE406" i="2"/>
  <c r="AF406" i="2" l="1"/>
  <c r="AO406" i="2"/>
  <c r="T407" i="2"/>
  <c r="S407" i="2"/>
  <c r="V407" i="2" l="1"/>
  <c r="AA407" i="2" s="1"/>
  <c r="K408" i="2" s="1"/>
  <c r="U407" i="2"/>
  <c r="Z407" i="2" s="1"/>
  <c r="AH407" i="2"/>
  <c r="W407" i="2"/>
  <c r="AB407" i="2" s="1"/>
  <c r="L408" i="2" s="1"/>
  <c r="X407" i="2"/>
  <c r="AC407" i="2" s="1"/>
  <c r="M408" i="2" s="1"/>
  <c r="AD407" i="2" l="1"/>
  <c r="J408" i="2"/>
  <c r="AP407" i="2" l="1"/>
  <c r="AG407" i="2"/>
  <c r="AE407" i="2"/>
  <c r="AN407" i="2"/>
  <c r="N408" i="2"/>
  <c r="O408" i="2" s="1"/>
  <c r="R408" i="2" s="1"/>
  <c r="T408" i="2" l="1"/>
  <c r="S408" i="2"/>
  <c r="AF407" i="2"/>
  <c r="AO407" i="2"/>
  <c r="AH408" i="2" l="1"/>
  <c r="X408" i="2"/>
  <c r="AC408" i="2" s="1"/>
  <c r="M409" i="2" s="1"/>
  <c r="W408" i="2"/>
  <c r="AB408" i="2" s="1"/>
  <c r="L409" i="2" s="1"/>
  <c r="V408" i="2"/>
  <c r="AA408" i="2" s="1"/>
  <c r="K409" i="2" s="1"/>
  <c r="U408" i="2"/>
  <c r="Z408" i="2" s="1"/>
  <c r="AD408" i="2" l="1"/>
  <c r="J409" i="2"/>
  <c r="N409" i="2" l="1"/>
  <c r="O409" i="2" s="1"/>
  <c r="R409" i="2" s="1"/>
  <c r="AP408" i="2"/>
  <c r="AG408" i="2"/>
  <c r="AE408" i="2"/>
  <c r="AF408" i="2" s="1"/>
  <c r="AN408" i="2"/>
  <c r="T409" i="2" l="1"/>
  <c r="S409" i="2"/>
  <c r="AO408" i="2"/>
  <c r="X409" i="2" l="1"/>
  <c r="AC409" i="2" s="1"/>
  <c r="M410" i="2" s="1"/>
  <c r="W409" i="2"/>
  <c r="AB409" i="2" s="1"/>
  <c r="L410" i="2" s="1"/>
  <c r="V409" i="2"/>
  <c r="AA409" i="2" s="1"/>
  <c r="K410" i="2" s="1"/>
  <c r="U409" i="2"/>
  <c r="Z409" i="2" s="1"/>
  <c r="AH409" i="2"/>
  <c r="AD409" i="2" l="1"/>
  <c r="J410" i="2"/>
  <c r="N410" i="2" l="1"/>
  <c r="O410" i="2" s="1"/>
  <c r="R410" i="2" s="1"/>
  <c r="AG409" i="2"/>
  <c r="AP409" i="2"/>
  <c r="AN409" i="2"/>
  <c r="AE409" i="2"/>
  <c r="T410" i="2" l="1"/>
  <c r="S410" i="2"/>
  <c r="AO409" i="2"/>
  <c r="AF409" i="2"/>
  <c r="U410" i="2" l="1"/>
  <c r="Z410" i="2" s="1"/>
  <c r="AH410" i="2"/>
  <c r="X410" i="2"/>
  <c r="AC410" i="2" s="1"/>
  <c r="M411" i="2" s="1"/>
  <c r="V410" i="2"/>
  <c r="AA410" i="2" s="1"/>
  <c r="K411" i="2" s="1"/>
  <c r="W410" i="2"/>
  <c r="AB410" i="2" s="1"/>
  <c r="L411" i="2" s="1"/>
  <c r="J411" i="2" l="1"/>
  <c r="AD410" i="2"/>
  <c r="AP410" i="2" l="1"/>
  <c r="AG410" i="2"/>
  <c r="AE410" i="2"/>
  <c r="AF410" i="2" s="1"/>
  <c r="AN410" i="2"/>
  <c r="N411" i="2"/>
  <c r="O411" i="2" s="1"/>
  <c r="R411" i="2" s="1"/>
  <c r="T411" i="2" l="1"/>
  <c r="S411" i="2"/>
  <c r="AO410" i="2"/>
  <c r="AH411" i="2" l="1"/>
  <c r="X411" i="2"/>
  <c r="AC411" i="2" s="1"/>
  <c r="M412" i="2" s="1"/>
  <c r="W411" i="2"/>
  <c r="AB411" i="2" s="1"/>
  <c r="L412" i="2" s="1"/>
  <c r="V411" i="2"/>
  <c r="AA411" i="2" s="1"/>
  <c r="K412" i="2" s="1"/>
  <c r="U411" i="2"/>
  <c r="Z411" i="2" s="1"/>
  <c r="AD411" i="2" l="1"/>
  <c r="J412" i="2"/>
  <c r="N412" i="2" l="1"/>
  <c r="O412" i="2" s="1"/>
  <c r="R412" i="2" s="1"/>
  <c r="AP411" i="2"/>
  <c r="AG411" i="2"/>
  <c r="AE411" i="2"/>
  <c r="AF411" i="2" s="1"/>
  <c r="AN411" i="2"/>
  <c r="T412" i="2" l="1"/>
  <c r="S412" i="2"/>
  <c r="AO411" i="2"/>
  <c r="W412" i="2" l="1"/>
  <c r="AB412" i="2" s="1"/>
  <c r="L413" i="2" s="1"/>
  <c r="V412" i="2"/>
  <c r="AA412" i="2" s="1"/>
  <c r="K413" i="2" s="1"/>
  <c r="U412" i="2"/>
  <c r="Z412" i="2" s="1"/>
  <c r="AH412" i="2"/>
  <c r="X412" i="2"/>
  <c r="AC412" i="2" s="1"/>
  <c r="M413" i="2" s="1"/>
  <c r="AD412" i="2" l="1"/>
  <c r="J413" i="2"/>
  <c r="N413" i="2" l="1"/>
  <c r="O413" i="2" s="1"/>
  <c r="R413" i="2" s="1"/>
  <c r="AP412" i="2"/>
  <c r="AG412" i="2"/>
  <c r="AN412" i="2"/>
  <c r="AE412" i="2"/>
  <c r="T413" i="2" l="1"/>
  <c r="S413" i="2"/>
  <c r="AO412" i="2"/>
  <c r="AF412" i="2"/>
  <c r="AH413" i="2" l="1"/>
  <c r="X413" i="2"/>
  <c r="AC413" i="2" s="1"/>
  <c r="M414" i="2" s="1"/>
  <c r="W413" i="2"/>
  <c r="AB413" i="2" s="1"/>
  <c r="L414" i="2" s="1"/>
  <c r="U413" i="2"/>
  <c r="Z413" i="2" s="1"/>
  <c r="V413" i="2"/>
  <c r="AA413" i="2" s="1"/>
  <c r="K414" i="2" s="1"/>
  <c r="J414" i="2" l="1"/>
  <c r="AD413" i="2"/>
  <c r="AP413" i="2" l="1"/>
  <c r="AG413" i="2"/>
  <c r="AN413" i="2"/>
  <c r="AE413" i="2"/>
  <c r="N414" i="2"/>
  <c r="O414" i="2" s="1"/>
  <c r="R414" i="2" s="1"/>
  <c r="T414" i="2" l="1"/>
  <c r="S414" i="2"/>
  <c r="AO413" i="2"/>
  <c r="AF413" i="2"/>
  <c r="X414" i="2" l="1"/>
  <c r="AC414" i="2" s="1"/>
  <c r="M415" i="2" s="1"/>
  <c r="W414" i="2"/>
  <c r="AB414" i="2" s="1"/>
  <c r="L415" i="2" s="1"/>
  <c r="V414" i="2"/>
  <c r="AA414" i="2" s="1"/>
  <c r="K415" i="2" s="1"/>
  <c r="U414" i="2"/>
  <c r="Z414" i="2" s="1"/>
  <c r="AH414" i="2"/>
  <c r="AD414" i="2" l="1"/>
  <c r="J415" i="2"/>
  <c r="N415" i="2" l="1"/>
  <c r="O415" i="2" s="1"/>
  <c r="R415" i="2" s="1"/>
  <c r="AG414" i="2"/>
  <c r="AP414" i="2"/>
  <c r="AN414" i="2"/>
  <c r="AE414" i="2"/>
  <c r="T415" i="2" l="1"/>
  <c r="S415" i="2"/>
  <c r="AF414" i="2"/>
  <c r="AO414" i="2"/>
  <c r="V415" i="2" l="1"/>
  <c r="AA415" i="2" s="1"/>
  <c r="K416" i="2" s="1"/>
  <c r="U415" i="2"/>
  <c r="Z415" i="2" s="1"/>
  <c r="AH415" i="2"/>
  <c r="W415" i="2"/>
  <c r="AB415" i="2" s="1"/>
  <c r="L416" i="2" s="1"/>
  <c r="X415" i="2"/>
  <c r="AC415" i="2" s="1"/>
  <c r="M416" i="2" s="1"/>
  <c r="AD415" i="2" l="1"/>
  <c r="J416" i="2"/>
  <c r="N416" i="2" l="1"/>
  <c r="O416" i="2" s="1"/>
  <c r="R416" i="2" s="1"/>
  <c r="AP415" i="2"/>
  <c r="AG415" i="2"/>
  <c r="AE415" i="2"/>
  <c r="AN415" i="2"/>
  <c r="T416" i="2" l="1"/>
  <c r="S416" i="2"/>
  <c r="AF415" i="2"/>
  <c r="AO415" i="2"/>
  <c r="AH416" i="2" l="1"/>
  <c r="X416" i="2"/>
  <c r="AC416" i="2" s="1"/>
  <c r="M417" i="2" s="1"/>
  <c r="W416" i="2"/>
  <c r="AB416" i="2" s="1"/>
  <c r="L417" i="2" s="1"/>
  <c r="V416" i="2"/>
  <c r="AA416" i="2" s="1"/>
  <c r="K417" i="2" s="1"/>
  <c r="U416" i="2"/>
  <c r="Z416" i="2" s="1"/>
  <c r="AD416" i="2" l="1"/>
  <c r="J417" i="2"/>
  <c r="N417" i="2" l="1"/>
  <c r="O417" i="2" s="1"/>
  <c r="R417" i="2" s="1"/>
  <c r="AP416" i="2"/>
  <c r="AG416" i="2"/>
  <c r="AN416" i="2"/>
  <c r="AO416" i="2" s="1"/>
  <c r="AE416" i="2"/>
  <c r="T417" i="2" l="1"/>
  <c r="S417" i="2"/>
  <c r="AF416" i="2"/>
  <c r="X417" i="2" l="1"/>
  <c r="AC417" i="2" s="1"/>
  <c r="M418" i="2" s="1"/>
  <c r="W417" i="2"/>
  <c r="AB417" i="2" s="1"/>
  <c r="L418" i="2" s="1"/>
  <c r="V417" i="2"/>
  <c r="AA417" i="2" s="1"/>
  <c r="K418" i="2" s="1"/>
  <c r="U417" i="2"/>
  <c r="Z417" i="2" s="1"/>
  <c r="AH417" i="2"/>
  <c r="AD417" i="2" l="1"/>
  <c r="J418" i="2"/>
  <c r="N418" i="2" l="1"/>
  <c r="O418" i="2" s="1"/>
  <c r="R418" i="2" s="1"/>
  <c r="AG417" i="2"/>
  <c r="AP417" i="2"/>
  <c r="AN417" i="2"/>
  <c r="AE417" i="2"/>
  <c r="T418" i="2" l="1"/>
  <c r="S418" i="2"/>
  <c r="AO417" i="2"/>
  <c r="AF417" i="2"/>
  <c r="U418" i="2" l="1"/>
  <c r="Z418" i="2" s="1"/>
  <c r="AH418" i="2"/>
  <c r="X418" i="2"/>
  <c r="AC418" i="2" s="1"/>
  <c r="M419" i="2" s="1"/>
  <c r="V418" i="2"/>
  <c r="AA418" i="2" s="1"/>
  <c r="K419" i="2" s="1"/>
  <c r="W418" i="2"/>
  <c r="AB418" i="2" s="1"/>
  <c r="L419" i="2" s="1"/>
  <c r="J419" i="2" l="1"/>
  <c r="AD418" i="2"/>
  <c r="AP418" i="2" l="1"/>
  <c r="AG418" i="2"/>
  <c r="AE418" i="2"/>
  <c r="AN418" i="2"/>
  <c r="N419" i="2"/>
  <c r="O419" i="2" s="1"/>
  <c r="R419" i="2" s="1"/>
  <c r="T419" i="2" l="1"/>
  <c r="S419" i="2"/>
  <c r="AO418" i="2"/>
  <c r="AF418" i="2"/>
  <c r="AH419" i="2" l="1"/>
  <c r="X419" i="2"/>
  <c r="AC419" i="2" s="1"/>
  <c r="M420" i="2" s="1"/>
  <c r="W419" i="2"/>
  <c r="AB419" i="2" s="1"/>
  <c r="L420" i="2" s="1"/>
  <c r="V419" i="2"/>
  <c r="AA419" i="2" s="1"/>
  <c r="K420" i="2" s="1"/>
  <c r="U419" i="2"/>
  <c r="Z419" i="2" s="1"/>
  <c r="AD419" i="2" l="1"/>
  <c r="J420" i="2"/>
  <c r="N420" i="2" l="1"/>
  <c r="O420" i="2" s="1"/>
  <c r="R420" i="2" s="1"/>
  <c r="AP419" i="2"/>
  <c r="AG419" i="2"/>
  <c r="AE419" i="2"/>
  <c r="AN419" i="2"/>
  <c r="T420" i="2" l="1"/>
  <c r="S420" i="2"/>
  <c r="AF419" i="2"/>
  <c r="AO419" i="2"/>
  <c r="W420" i="2" l="1"/>
  <c r="AB420" i="2" s="1"/>
  <c r="L421" i="2" s="1"/>
  <c r="V420" i="2"/>
  <c r="AA420" i="2" s="1"/>
  <c r="K421" i="2" s="1"/>
  <c r="U420" i="2"/>
  <c r="Z420" i="2" s="1"/>
  <c r="AH420" i="2"/>
  <c r="X420" i="2"/>
  <c r="AC420" i="2" s="1"/>
  <c r="M421" i="2" s="1"/>
  <c r="AD420" i="2" l="1"/>
  <c r="J421" i="2"/>
  <c r="N421" i="2" l="1"/>
  <c r="O421" i="2" s="1"/>
  <c r="R421" i="2" s="1"/>
  <c r="AP420" i="2"/>
  <c r="AG420" i="2"/>
  <c r="AE420" i="2"/>
  <c r="AN420" i="2"/>
  <c r="T421" i="2" l="1"/>
  <c r="S421" i="2"/>
  <c r="AO420" i="2"/>
  <c r="AF420" i="2"/>
  <c r="AH421" i="2" l="1"/>
  <c r="X421" i="2"/>
  <c r="AC421" i="2" s="1"/>
  <c r="M422" i="2" s="1"/>
  <c r="W421" i="2"/>
  <c r="AB421" i="2" s="1"/>
  <c r="L422" i="2" s="1"/>
  <c r="U421" i="2"/>
  <c r="Z421" i="2" s="1"/>
  <c r="V421" i="2"/>
  <c r="AA421" i="2" s="1"/>
  <c r="K422" i="2" s="1"/>
  <c r="J422" i="2" l="1"/>
  <c r="AD421" i="2"/>
  <c r="AP421" i="2" l="1"/>
  <c r="AG421" i="2"/>
  <c r="AN421" i="2"/>
  <c r="AO421" i="2" s="1"/>
  <c r="AE421" i="2"/>
  <c r="N422" i="2"/>
  <c r="O422" i="2" s="1"/>
  <c r="R422" i="2" s="1"/>
  <c r="T422" i="2" l="1"/>
  <c r="S422" i="2"/>
  <c r="AF421" i="2"/>
  <c r="X422" i="2" l="1"/>
  <c r="AC422" i="2" s="1"/>
  <c r="M423" i="2" s="1"/>
  <c r="W422" i="2"/>
  <c r="AB422" i="2" s="1"/>
  <c r="L423" i="2" s="1"/>
  <c r="V422" i="2"/>
  <c r="AA422" i="2" s="1"/>
  <c r="K423" i="2" s="1"/>
  <c r="U422" i="2"/>
  <c r="Z422" i="2" s="1"/>
  <c r="AH422" i="2"/>
  <c r="AD422" i="2" l="1"/>
  <c r="J423" i="2"/>
  <c r="AG422" i="2" l="1"/>
  <c r="AP422" i="2"/>
  <c r="AE422" i="2"/>
  <c r="AN422" i="2"/>
  <c r="N423" i="2"/>
  <c r="O423" i="2" s="1"/>
  <c r="R423" i="2" s="1"/>
  <c r="T423" i="2" l="1"/>
  <c r="S423" i="2"/>
  <c r="AF422" i="2"/>
  <c r="AO422" i="2"/>
  <c r="V423" i="2" l="1"/>
  <c r="AA423" i="2" s="1"/>
  <c r="K424" i="2" s="1"/>
  <c r="U423" i="2"/>
  <c r="Z423" i="2" s="1"/>
  <c r="AH423" i="2"/>
  <c r="W423" i="2"/>
  <c r="AB423" i="2" s="1"/>
  <c r="L424" i="2" s="1"/>
  <c r="X423" i="2"/>
  <c r="AC423" i="2" s="1"/>
  <c r="M424" i="2" s="1"/>
  <c r="AD423" i="2" l="1"/>
  <c r="J424" i="2"/>
  <c r="AP423" i="2" l="1"/>
  <c r="AG423" i="2"/>
  <c r="AN423" i="2"/>
  <c r="AO423" i="2" s="1"/>
  <c r="AE423" i="2"/>
  <c r="N424" i="2"/>
  <c r="O424" i="2" s="1"/>
  <c r="R424" i="2" s="1"/>
  <c r="T424" i="2" l="1"/>
  <c r="S424" i="2"/>
  <c r="AF423" i="2"/>
  <c r="AH424" i="2" l="1"/>
  <c r="X424" i="2"/>
  <c r="AC424" i="2" s="1"/>
  <c r="M425" i="2" s="1"/>
  <c r="W424" i="2"/>
  <c r="AB424" i="2" s="1"/>
  <c r="L425" i="2" s="1"/>
  <c r="V424" i="2"/>
  <c r="AA424" i="2" s="1"/>
  <c r="K425" i="2" s="1"/>
  <c r="U424" i="2"/>
  <c r="Z424" i="2" s="1"/>
  <c r="AD424" i="2" l="1"/>
  <c r="J425" i="2"/>
  <c r="N425" i="2" l="1"/>
  <c r="O425" i="2" s="1"/>
  <c r="R425" i="2" s="1"/>
  <c r="AP424" i="2"/>
  <c r="AG424" i="2"/>
  <c r="AE424" i="2"/>
  <c r="AF424" i="2" s="1"/>
  <c r="AN424" i="2"/>
  <c r="T425" i="2" l="1"/>
  <c r="S425" i="2"/>
  <c r="AO424" i="2"/>
  <c r="X425" i="2" l="1"/>
  <c r="AC425" i="2" s="1"/>
  <c r="M426" i="2" s="1"/>
  <c r="W425" i="2"/>
  <c r="AB425" i="2" s="1"/>
  <c r="L426" i="2" s="1"/>
  <c r="V425" i="2"/>
  <c r="AA425" i="2" s="1"/>
  <c r="K426" i="2" s="1"/>
  <c r="U425" i="2"/>
  <c r="Z425" i="2" s="1"/>
  <c r="AH425" i="2"/>
  <c r="AD425" i="2" l="1"/>
  <c r="J426" i="2"/>
  <c r="N426" i="2" l="1"/>
  <c r="O426" i="2" s="1"/>
  <c r="R426" i="2" s="1"/>
  <c r="AG425" i="2"/>
  <c r="AP425" i="2"/>
  <c r="AM425" i="2"/>
  <c r="H31" i="2" s="1"/>
  <c r="AL426" i="2"/>
  <c r="AL427" i="2" s="1"/>
  <c r="AL428" i="2" s="1"/>
  <c r="AL429" i="2" s="1"/>
  <c r="AL430" i="2" s="1"/>
  <c r="AL431" i="2" s="1"/>
  <c r="AL432" i="2" s="1"/>
  <c r="AL433" i="2" s="1"/>
  <c r="AL434" i="2" s="1"/>
  <c r="AL435" i="2" s="1"/>
  <c r="AL436" i="2" s="1"/>
  <c r="AL437" i="2" s="1"/>
  <c r="AL438" i="2" s="1"/>
  <c r="AL439" i="2" s="1"/>
  <c r="AL440" i="2" s="1"/>
  <c r="AL441" i="2" s="1"/>
  <c r="AL442" i="2" s="1"/>
  <c r="AL443" i="2" s="1"/>
  <c r="AL444" i="2" s="1"/>
  <c r="AL445" i="2" s="1"/>
  <c r="AL446" i="2" s="1"/>
  <c r="AL447" i="2" s="1"/>
  <c r="AT61" i="2"/>
  <c r="AN425" i="2"/>
  <c r="AO425" i="2" s="1"/>
  <c r="AE425" i="2"/>
  <c r="AF425" i="2" s="1"/>
  <c r="T426" i="2" l="1"/>
  <c r="S426" i="2"/>
  <c r="U426" i="2" l="1"/>
  <c r="Z426" i="2" s="1"/>
  <c r="AH426" i="2"/>
  <c r="X426" i="2"/>
  <c r="AC426" i="2" s="1"/>
  <c r="M427" i="2" s="1"/>
  <c r="V426" i="2"/>
  <c r="AA426" i="2" s="1"/>
  <c r="K427" i="2" s="1"/>
  <c r="W426" i="2"/>
  <c r="AB426" i="2" s="1"/>
  <c r="L427" i="2" s="1"/>
  <c r="J427" i="2" l="1"/>
  <c r="AD426" i="2"/>
  <c r="AP426" i="2" l="1"/>
  <c r="AG426" i="2"/>
  <c r="AE426" i="2"/>
  <c r="AF426" i="2" s="1"/>
  <c r="AN426" i="2"/>
  <c r="N427" i="2"/>
  <c r="O427" i="2" s="1"/>
  <c r="R427" i="2" s="1"/>
  <c r="T427" i="2" l="1"/>
  <c r="S427" i="2"/>
  <c r="AO426" i="2"/>
  <c r="AH427" i="2" l="1"/>
  <c r="X427" i="2"/>
  <c r="AC427" i="2" s="1"/>
  <c r="M428" i="2" s="1"/>
  <c r="W427" i="2"/>
  <c r="AB427" i="2" s="1"/>
  <c r="L428" i="2" s="1"/>
  <c r="V427" i="2"/>
  <c r="AA427" i="2" s="1"/>
  <c r="K428" i="2" s="1"/>
  <c r="U427" i="2"/>
  <c r="Z427" i="2" s="1"/>
  <c r="AD427" i="2" l="1"/>
  <c r="J428" i="2"/>
  <c r="N428" i="2" l="1"/>
  <c r="O428" i="2" s="1"/>
  <c r="R428" i="2" s="1"/>
  <c r="AP427" i="2"/>
  <c r="AG427" i="2"/>
  <c r="AN427" i="2"/>
  <c r="AE427" i="2"/>
  <c r="T428" i="2" l="1"/>
  <c r="S428" i="2"/>
  <c r="AF427" i="2"/>
  <c r="AO427" i="2"/>
  <c r="W428" i="2" l="1"/>
  <c r="AB428" i="2" s="1"/>
  <c r="L429" i="2" s="1"/>
  <c r="V428" i="2"/>
  <c r="AA428" i="2" s="1"/>
  <c r="K429" i="2" s="1"/>
  <c r="U428" i="2"/>
  <c r="Z428" i="2" s="1"/>
  <c r="AH428" i="2"/>
  <c r="X428" i="2"/>
  <c r="AC428" i="2" s="1"/>
  <c r="M429" i="2" s="1"/>
  <c r="AD428" i="2" l="1"/>
  <c r="J429" i="2"/>
  <c r="N429" i="2" l="1"/>
  <c r="O429" i="2" s="1"/>
  <c r="R429" i="2" s="1"/>
  <c r="AP428" i="2"/>
  <c r="AG428" i="2"/>
  <c r="AE428" i="2"/>
  <c r="AN428" i="2"/>
  <c r="AO428" i="2" l="1"/>
  <c r="AF428" i="2"/>
  <c r="T429" i="2"/>
  <c r="S429" i="2"/>
  <c r="AH429" i="2" l="1"/>
  <c r="X429" i="2"/>
  <c r="AC429" i="2" s="1"/>
  <c r="M430" i="2" s="1"/>
  <c r="W429" i="2"/>
  <c r="AB429" i="2" s="1"/>
  <c r="L430" i="2" s="1"/>
  <c r="U429" i="2"/>
  <c r="Z429" i="2" s="1"/>
  <c r="V429" i="2"/>
  <c r="AA429" i="2" s="1"/>
  <c r="K430" i="2" s="1"/>
  <c r="J430" i="2" l="1"/>
  <c r="AD429" i="2"/>
  <c r="AP429" i="2" l="1"/>
  <c r="AG429" i="2"/>
  <c r="AN429" i="2"/>
  <c r="AO429" i="2" s="1"/>
  <c r="AE429" i="2"/>
  <c r="N430" i="2"/>
  <c r="O430" i="2" s="1"/>
  <c r="R430" i="2" s="1"/>
  <c r="T430" i="2" l="1"/>
  <c r="S430" i="2"/>
  <c r="AF429" i="2"/>
  <c r="X430" i="2" l="1"/>
  <c r="AC430" i="2" s="1"/>
  <c r="M431" i="2" s="1"/>
  <c r="W430" i="2"/>
  <c r="AB430" i="2" s="1"/>
  <c r="L431" i="2" s="1"/>
  <c r="V430" i="2"/>
  <c r="AA430" i="2" s="1"/>
  <c r="K431" i="2" s="1"/>
  <c r="U430" i="2"/>
  <c r="Z430" i="2" s="1"/>
  <c r="AH430" i="2"/>
  <c r="AD430" i="2" l="1"/>
  <c r="J431" i="2"/>
  <c r="AG430" i="2" l="1"/>
  <c r="AP430" i="2"/>
  <c r="AE430" i="2"/>
  <c r="AN430" i="2"/>
  <c r="N431" i="2"/>
  <c r="O431" i="2" s="1"/>
  <c r="R431" i="2" s="1"/>
  <c r="T431" i="2" l="1"/>
  <c r="S431" i="2"/>
  <c r="AF430" i="2"/>
  <c r="AO430" i="2"/>
  <c r="V431" i="2" l="1"/>
  <c r="AA431" i="2" s="1"/>
  <c r="K432" i="2" s="1"/>
  <c r="U431" i="2"/>
  <c r="Z431" i="2" s="1"/>
  <c r="AH431" i="2"/>
  <c r="W431" i="2"/>
  <c r="AB431" i="2" s="1"/>
  <c r="L432" i="2" s="1"/>
  <c r="X431" i="2"/>
  <c r="AC431" i="2" s="1"/>
  <c r="M432" i="2" s="1"/>
  <c r="AD431" i="2" l="1"/>
  <c r="J432" i="2"/>
  <c r="N432" i="2" l="1"/>
  <c r="O432" i="2" s="1"/>
  <c r="R432" i="2" s="1"/>
  <c r="AP431" i="2"/>
  <c r="AG431" i="2"/>
  <c r="AE431" i="2"/>
  <c r="AN431" i="2"/>
  <c r="AO431" i="2" s="1"/>
  <c r="T432" i="2" l="1"/>
  <c r="S432" i="2"/>
  <c r="AF431" i="2"/>
  <c r="AH432" i="2" l="1"/>
  <c r="X432" i="2"/>
  <c r="AC432" i="2" s="1"/>
  <c r="M433" i="2" s="1"/>
  <c r="W432" i="2"/>
  <c r="AB432" i="2" s="1"/>
  <c r="L433" i="2" s="1"/>
  <c r="V432" i="2"/>
  <c r="AA432" i="2" s="1"/>
  <c r="K433" i="2" s="1"/>
  <c r="U432" i="2"/>
  <c r="Z432" i="2" s="1"/>
  <c r="AD432" i="2" l="1"/>
  <c r="J433" i="2"/>
  <c r="N433" i="2" l="1"/>
  <c r="O433" i="2" s="1"/>
  <c r="R433" i="2" s="1"/>
  <c r="AP432" i="2"/>
  <c r="AG432" i="2"/>
  <c r="AE432" i="2"/>
  <c r="AN432" i="2"/>
  <c r="T433" i="2" l="1"/>
  <c r="S433" i="2"/>
  <c r="AO432" i="2"/>
  <c r="AF432" i="2"/>
  <c r="X433" i="2" l="1"/>
  <c r="AC433" i="2" s="1"/>
  <c r="M434" i="2" s="1"/>
  <c r="W433" i="2"/>
  <c r="AB433" i="2" s="1"/>
  <c r="L434" i="2" s="1"/>
  <c r="V433" i="2"/>
  <c r="AA433" i="2" s="1"/>
  <c r="K434" i="2" s="1"/>
  <c r="U433" i="2"/>
  <c r="Z433" i="2" s="1"/>
  <c r="AH433" i="2"/>
  <c r="AD433" i="2" l="1"/>
  <c r="J434" i="2"/>
  <c r="N434" i="2" l="1"/>
  <c r="O434" i="2" s="1"/>
  <c r="R434" i="2" s="1"/>
  <c r="AG433" i="2"/>
  <c r="AP433" i="2"/>
  <c r="AE433" i="2"/>
  <c r="AN433" i="2"/>
  <c r="AO433" i="2" s="1"/>
  <c r="T434" i="2" l="1"/>
  <c r="S434" i="2"/>
  <c r="AF433" i="2"/>
  <c r="U434" i="2" l="1"/>
  <c r="Z434" i="2" s="1"/>
  <c r="AH434" i="2"/>
  <c r="X434" i="2"/>
  <c r="AC434" i="2" s="1"/>
  <c r="M435" i="2" s="1"/>
  <c r="V434" i="2"/>
  <c r="AA434" i="2" s="1"/>
  <c r="K435" i="2" s="1"/>
  <c r="W434" i="2"/>
  <c r="AB434" i="2" s="1"/>
  <c r="L435" i="2" s="1"/>
  <c r="J435" i="2" l="1"/>
  <c r="AD434" i="2"/>
  <c r="N435" i="2" l="1"/>
  <c r="O435" i="2" s="1"/>
  <c r="R435" i="2" s="1"/>
  <c r="AP434" i="2"/>
  <c r="AG434" i="2"/>
  <c r="AE434" i="2"/>
  <c r="AF434" i="2" s="1"/>
  <c r="AN434" i="2"/>
  <c r="T435" i="2" l="1"/>
  <c r="S435" i="2"/>
  <c r="AO434" i="2"/>
  <c r="AH435" i="2" l="1"/>
  <c r="X435" i="2"/>
  <c r="AC435" i="2" s="1"/>
  <c r="M436" i="2" s="1"/>
  <c r="W435" i="2"/>
  <c r="AB435" i="2" s="1"/>
  <c r="L436" i="2" s="1"/>
  <c r="V435" i="2"/>
  <c r="AA435" i="2" s="1"/>
  <c r="K436" i="2" s="1"/>
  <c r="U435" i="2"/>
  <c r="Z435" i="2" s="1"/>
  <c r="AD435" i="2" l="1"/>
  <c r="J436" i="2"/>
  <c r="N436" i="2" l="1"/>
  <c r="O436" i="2" s="1"/>
  <c r="R436" i="2" s="1"/>
  <c r="AP435" i="2"/>
  <c r="AG435" i="2"/>
  <c r="AE435" i="2"/>
  <c r="AN435" i="2"/>
  <c r="T436" i="2" l="1"/>
  <c r="S436" i="2"/>
  <c r="AF435" i="2"/>
  <c r="AO435" i="2"/>
  <c r="W436" i="2" l="1"/>
  <c r="AB436" i="2" s="1"/>
  <c r="L437" i="2" s="1"/>
  <c r="V436" i="2"/>
  <c r="AA436" i="2" s="1"/>
  <c r="K437" i="2" s="1"/>
  <c r="U436" i="2"/>
  <c r="Z436" i="2" s="1"/>
  <c r="AH436" i="2"/>
  <c r="X436" i="2"/>
  <c r="AC436" i="2" s="1"/>
  <c r="M437" i="2" s="1"/>
  <c r="AD436" i="2" l="1"/>
  <c r="J437" i="2"/>
  <c r="N437" i="2" l="1"/>
  <c r="O437" i="2" s="1"/>
  <c r="R437" i="2" s="1"/>
  <c r="AP436" i="2"/>
  <c r="AG436" i="2"/>
  <c r="AN436" i="2"/>
  <c r="AE436" i="2"/>
  <c r="T437" i="2" l="1"/>
  <c r="S437" i="2"/>
  <c r="AO436" i="2"/>
  <c r="AF436" i="2"/>
  <c r="AH437" i="2" l="1"/>
  <c r="X437" i="2"/>
  <c r="AC437" i="2" s="1"/>
  <c r="M438" i="2" s="1"/>
  <c r="W437" i="2"/>
  <c r="AB437" i="2" s="1"/>
  <c r="L438" i="2" s="1"/>
  <c r="U437" i="2"/>
  <c r="Z437" i="2" s="1"/>
  <c r="V437" i="2"/>
  <c r="AA437" i="2" s="1"/>
  <c r="K438" i="2" s="1"/>
  <c r="J438" i="2" l="1"/>
  <c r="AD437" i="2"/>
  <c r="AP437" i="2" l="1"/>
  <c r="AG437" i="2"/>
  <c r="AN437" i="2"/>
  <c r="AE437" i="2"/>
  <c r="N438" i="2"/>
  <c r="O438" i="2" s="1"/>
  <c r="R438" i="2" s="1"/>
  <c r="T438" i="2" l="1"/>
  <c r="S438" i="2"/>
  <c r="AF437" i="2"/>
  <c r="AO437" i="2"/>
  <c r="X438" i="2" l="1"/>
  <c r="AC438" i="2" s="1"/>
  <c r="M439" i="2" s="1"/>
  <c r="W438" i="2"/>
  <c r="AB438" i="2" s="1"/>
  <c r="L439" i="2" s="1"/>
  <c r="V438" i="2"/>
  <c r="AA438" i="2" s="1"/>
  <c r="K439" i="2" s="1"/>
  <c r="U438" i="2"/>
  <c r="Z438" i="2" s="1"/>
  <c r="AH438" i="2"/>
  <c r="AD438" i="2" l="1"/>
  <c r="J439" i="2"/>
  <c r="AG438" i="2" l="1"/>
  <c r="AP438" i="2"/>
  <c r="AN438" i="2"/>
  <c r="AE438" i="2"/>
  <c r="N439" i="2"/>
  <c r="O439" i="2" s="1"/>
  <c r="R439" i="2" s="1"/>
  <c r="T439" i="2" l="1"/>
  <c r="S439" i="2"/>
  <c r="AF438" i="2"/>
  <c r="AO438" i="2"/>
  <c r="V439" i="2" l="1"/>
  <c r="AA439" i="2" s="1"/>
  <c r="K440" i="2" s="1"/>
  <c r="U439" i="2"/>
  <c r="Z439" i="2" s="1"/>
  <c r="AH439" i="2"/>
  <c r="W439" i="2"/>
  <c r="AB439" i="2" s="1"/>
  <c r="L440" i="2" s="1"/>
  <c r="X439" i="2"/>
  <c r="AC439" i="2" s="1"/>
  <c r="M440" i="2" s="1"/>
  <c r="AD439" i="2" l="1"/>
  <c r="J440" i="2"/>
  <c r="N440" i="2" l="1"/>
  <c r="O440" i="2" s="1"/>
  <c r="R440" i="2" s="1"/>
  <c r="AP439" i="2"/>
  <c r="AG439" i="2"/>
  <c r="AE439" i="2"/>
  <c r="AN439" i="2"/>
  <c r="T440" i="2" l="1"/>
  <c r="S440" i="2"/>
  <c r="AF439" i="2"/>
  <c r="AO439" i="2"/>
  <c r="AH440" i="2" l="1"/>
  <c r="X440" i="2"/>
  <c r="AC440" i="2" s="1"/>
  <c r="M441" i="2" s="1"/>
  <c r="W440" i="2"/>
  <c r="AB440" i="2" s="1"/>
  <c r="L441" i="2" s="1"/>
  <c r="V440" i="2"/>
  <c r="AA440" i="2" s="1"/>
  <c r="K441" i="2" s="1"/>
  <c r="U440" i="2"/>
  <c r="Z440" i="2" s="1"/>
  <c r="J441" i="2" l="1"/>
  <c r="AD440" i="2"/>
  <c r="AG440" i="2" l="1"/>
  <c r="AP440" i="2"/>
  <c r="AE440" i="2"/>
  <c r="AN440" i="2"/>
  <c r="N441" i="2"/>
  <c r="O441" i="2" s="1"/>
  <c r="R441" i="2" s="1"/>
  <c r="T441" i="2" l="1"/>
  <c r="S441" i="2"/>
  <c r="AF440" i="2"/>
  <c r="AO440" i="2"/>
  <c r="V441" i="2" l="1"/>
  <c r="AA441" i="2" s="1"/>
  <c r="K442" i="2" s="1"/>
  <c r="U441" i="2"/>
  <c r="Z441" i="2" s="1"/>
  <c r="W441" i="2"/>
  <c r="AB441" i="2" s="1"/>
  <c r="L442" i="2" s="1"/>
  <c r="AH441" i="2"/>
  <c r="X441" i="2"/>
  <c r="AC441" i="2" s="1"/>
  <c r="M442" i="2" s="1"/>
  <c r="AD441" i="2" l="1"/>
  <c r="J442" i="2"/>
  <c r="N442" i="2" l="1"/>
  <c r="O442" i="2" s="1"/>
  <c r="R442" i="2" s="1"/>
  <c r="AG441" i="2"/>
  <c r="AP441" i="2"/>
  <c r="AE441" i="2"/>
  <c r="AF441" i="2" s="1"/>
  <c r="AN441" i="2"/>
  <c r="AO441" i="2" l="1"/>
  <c r="T442" i="2"/>
  <c r="S442" i="2"/>
  <c r="AH442" i="2" l="1"/>
  <c r="V442" i="2"/>
  <c r="AA442" i="2" s="1"/>
  <c r="K443" i="2" s="1"/>
  <c r="X442" i="2"/>
  <c r="AC442" i="2" s="1"/>
  <c r="M443" i="2" s="1"/>
  <c r="W442" i="2"/>
  <c r="AB442" i="2" s="1"/>
  <c r="L443" i="2" s="1"/>
  <c r="U442" i="2"/>
  <c r="Z442" i="2" s="1"/>
  <c r="AD442" i="2" l="1"/>
  <c r="J443" i="2"/>
  <c r="N443" i="2" l="1"/>
  <c r="O443" i="2" s="1"/>
  <c r="R443" i="2" s="1"/>
  <c r="AP442" i="2"/>
  <c r="AG442" i="2"/>
  <c r="AN442" i="2"/>
  <c r="AE442" i="2"/>
  <c r="AF442" i="2" s="1"/>
  <c r="T443" i="2" l="1"/>
  <c r="S443" i="2"/>
  <c r="AO442" i="2"/>
  <c r="X443" i="2" l="1"/>
  <c r="AC443" i="2" s="1"/>
  <c r="M444" i="2" s="1"/>
  <c r="W443" i="2"/>
  <c r="AB443" i="2" s="1"/>
  <c r="L444" i="2" s="1"/>
  <c r="V443" i="2"/>
  <c r="AA443" i="2" s="1"/>
  <c r="K444" i="2" s="1"/>
  <c r="U443" i="2"/>
  <c r="Z443" i="2" s="1"/>
  <c r="AH443" i="2"/>
  <c r="AD443" i="2" l="1"/>
  <c r="J444" i="2"/>
  <c r="N444" i="2" l="1"/>
  <c r="O444" i="2" s="1"/>
  <c r="R444" i="2" s="1"/>
  <c r="AG443" i="2"/>
  <c r="AP443" i="2"/>
  <c r="AN443" i="2"/>
  <c r="AE443" i="2"/>
  <c r="AF443" i="2" l="1"/>
  <c r="AO443" i="2"/>
  <c r="T444" i="2"/>
  <c r="S444" i="2"/>
  <c r="U444" i="2" l="1"/>
  <c r="Z444" i="2" s="1"/>
  <c r="AH444" i="2"/>
  <c r="X444" i="2"/>
  <c r="AC444" i="2" s="1"/>
  <c r="M445" i="2" s="1"/>
  <c r="V444" i="2"/>
  <c r="AA444" i="2" s="1"/>
  <c r="K445" i="2" s="1"/>
  <c r="W444" i="2"/>
  <c r="AB444" i="2" s="1"/>
  <c r="L445" i="2" s="1"/>
  <c r="J445" i="2" l="1"/>
  <c r="AD444" i="2"/>
  <c r="AP444" i="2" l="1"/>
  <c r="AG444" i="2"/>
  <c r="AE444" i="2"/>
  <c r="AN444" i="2"/>
  <c r="N445" i="2"/>
  <c r="O445" i="2" s="1"/>
  <c r="R445" i="2" s="1"/>
  <c r="T445" i="2" l="1"/>
  <c r="S445" i="2"/>
  <c r="AO444" i="2"/>
  <c r="AF444" i="2"/>
  <c r="AH445" i="2" l="1"/>
  <c r="X445" i="2"/>
  <c r="AC445" i="2" s="1"/>
  <c r="M446" i="2" s="1"/>
  <c r="W445" i="2"/>
  <c r="AB445" i="2" s="1"/>
  <c r="L446" i="2" s="1"/>
  <c r="U445" i="2"/>
  <c r="Z445" i="2" s="1"/>
  <c r="V445" i="2"/>
  <c r="AA445" i="2" s="1"/>
  <c r="K446" i="2" s="1"/>
  <c r="J446" i="2" l="1"/>
  <c r="AD445" i="2"/>
  <c r="AP445" i="2" l="1"/>
  <c r="AG445" i="2"/>
  <c r="AE445" i="2"/>
  <c r="AN445" i="2"/>
  <c r="AO445" i="2" s="1"/>
  <c r="N446" i="2"/>
  <c r="O446" i="2" s="1"/>
  <c r="R446" i="2" s="1"/>
  <c r="T446" i="2" l="1"/>
  <c r="S446" i="2"/>
  <c r="AF445" i="2"/>
  <c r="W446" i="2" l="1"/>
  <c r="AB446" i="2" s="1"/>
  <c r="L447" i="2" s="1"/>
  <c r="V446" i="2"/>
  <c r="AA446" i="2" s="1"/>
  <c r="K447" i="2" s="1"/>
  <c r="U446" i="2"/>
  <c r="Z446" i="2" s="1"/>
  <c r="AH446" i="2"/>
  <c r="X446" i="2"/>
  <c r="AC446" i="2" s="1"/>
  <c r="M447" i="2" s="1"/>
  <c r="AD446" i="2" l="1"/>
  <c r="J447" i="2"/>
  <c r="N447" i="2" l="1"/>
  <c r="O447" i="2" s="1"/>
  <c r="R447" i="2" s="1"/>
  <c r="AP446" i="2"/>
  <c r="AG446" i="2"/>
  <c r="AE446" i="2"/>
  <c r="AN446" i="2"/>
  <c r="S447" i="2" l="1"/>
  <c r="T447" i="2" s="1"/>
  <c r="AO446" i="2"/>
  <c r="AF446" i="2"/>
  <c r="AH447" i="2" l="1"/>
  <c r="X447" i="2"/>
  <c r="AC447" i="2" s="1"/>
  <c r="M448" i="2" s="1"/>
  <c r="W447" i="2"/>
  <c r="AB447" i="2" s="1"/>
  <c r="L448" i="2" s="1"/>
  <c r="U447" i="2"/>
  <c r="Z447" i="2" s="1"/>
  <c r="V447" i="2"/>
  <c r="AA447" i="2" s="1"/>
  <c r="K448" i="2" s="1"/>
  <c r="J448" i="2" l="1"/>
  <c r="AD447" i="2"/>
  <c r="AP447" i="2" l="1"/>
  <c r="AG447" i="2"/>
  <c r="AL448" i="2"/>
  <c r="AL449" i="2" s="1"/>
  <c r="AL450" i="2" s="1"/>
  <c r="AL451" i="2" s="1"/>
  <c r="AL452" i="2" s="1"/>
  <c r="AL453" i="2" s="1"/>
  <c r="AL454" i="2" s="1"/>
  <c r="AL455" i="2" s="1"/>
  <c r="AL456" i="2" s="1"/>
  <c r="AL457" i="2" s="1"/>
  <c r="AL458" i="2" s="1"/>
  <c r="AL459" i="2" s="1"/>
  <c r="AL460" i="2" s="1"/>
  <c r="AL461" i="2" s="1"/>
  <c r="AL462" i="2" s="1"/>
  <c r="AL463" i="2" s="1"/>
  <c r="AL464" i="2" s="1"/>
  <c r="AL465" i="2" s="1"/>
  <c r="AL466" i="2" s="1"/>
  <c r="AL467" i="2" s="1"/>
  <c r="AM447" i="2"/>
  <c r="I31" i="2" s="1"/>
  <c r="AT62" i="2"/>
  <c r="AN447" i="2"/>
  <c r="AE447" i="2"/>
  <c r="AF447" i="2" s="1"/>
  <c r="N448" i="2"/>
  <c r="O448" i="2" s="1"/>
  <c r="R448" i="2" s="1"/>
  <c r="T448" i="2" l="1"/>
  <c r="S448" i="2"/>
  <c r="AO447" i="2"/>
  <c r="X448" i="2" l="1"/>
  <c r="AC448" i="2" s="1"/>
  <c r="M449" i="2" s="1"/>
  <c r="W448" i="2"/>
  <c r="AB448" i="2" s="1"/>
  <c r="L449" i="2" s="1"/>
  <c r="V448" i="2"/>
  <c r="AA448" i="2" s="1"/>
  <c r="K449" i="2" s="1"/>
  <c r="U448" i="2"/>
  <c r="Z448" i="2" s="1"/>
  <c r="AH448" i="2"/>
  <c r="AD448" i="2" l="1"/>
  <c r="J449" i="2"/>
  <c r="N449" i="2" l="1"/>
  <c r="O449" i="2" s="1"/>
  <c r="R449" i="2" s="1"/>
  <c r="AG448" i="2"/>
  <c r="AP448" i="2"/>
  <c r="AE448" i="2"/>
  <c r="AN448" i="2"/>
  <c r="AO448" i="2" s="1"/>
  <c r="AF448" i="2" l="1"/>
  <c r="T449" i="2"/>
  <c r="S449" i="2"/>
  <c r="V449" i="2" l="1"/>
  <c r="AA449" i="2" s="1"/>
  <c r="K450" i="2" s="1"/>
  <c r="U449" i="2"/>
  <c r="Z449" i="2" s="1"/>
  <c r="AH449" i="2"/>
  <c r="W449" i="2"/>
  <c r="AB449" i="2" s="1"/>
  <c r="L450" i="2" s="1"/>
  <c r="X449" i="2"/>
  <c r="AC449" i="2" s="1"/>
  <c r="M450" i="2" s="1"/>
  <c r="AD449" i="2" l="1"/>
  <c r="J450" i="2"/>
  <c r="N450" i="2" l="1"/>
  <c r="O450" i="2" s="1"/>
  <c r="R450" i="2" s="1"/>
  <c r="AP449" i="2"/>
  <c r="AG449" i="2"/>
  <c r="AE449" i="2"/>
  <c r="AN449" i="2"/>
  <c r="T450" i="2" l="1"/>
  <c r="S450" i="2"/>
  <c r="AF449" i="2"/>
  <c r="AO449" i="2"/>
  <c r="AH450" i="2" l="1"/>
  <c r="X450" i="2"/>
  <c r="AC450" i="2" s="1"/>
  <c r="M451" i="2" s="1"/>
  <c r="W450" i="2"/>
  <c r="AB450" i="2" s="1"/>
  <c r="L451" i="2" s="1"/>
  <c r="V450" i="2"/>
  <c r="AA450" i="2" s="1"/>
  <c r="K451" i="2" s="1"/>
  <c r="U450" i="2"/>
  <c r="Z450" i="2" s="1"/>
  <c r="AD450" i="2" l="1"/>
  <c r="J451" i="2"/>
  <c r="N451" i="2" l="1"/>
  <c r="O451" i="2" s="1"/>
  <c r="R451" i="2" s="1"/>
  <c r="AP450" i="2"/>
  <c r="AG450" i="2"/>
  <c r="AE450" i="2"/>
  <c r="AF450" i="2" s="1"/>
  <c r="AN450" i="2"/>
  <c r="T451" i="2" l="1"/>
  <c r="S451" i="2"/>
  <c r="AO450" i="2"/>
  <c r="X451" i="2" l="1"/>
  <c r="AC451" i="2" s="1"/>
  <c r="M452" i="2" s="1"/>
  <c r="W451" i="2"/>
  <c r="AB451" i="2" s="1"/>
  <c r="L452" i="2" s="1"/>
  <c r="V451" i="2"/>
  <c r="AA451" i="2" s="1"/>
  <c r="K452" i="2" s="1"/>
  <c r="U451" i="2"/>
  <c r="Z451" i="2" s="1"/>
  <c r="AH451" i="2"/>
  <c r="AD451" i="2" l="1"/>
  <c r="J452" i="2"/>
  <c r="N452" i="2" l="1"/>
  <c r="O452" i="2" s="1"/>
  <c r="R452" i="2" s="1"/>
  <c r="AG451" i="2"/>
  <c r="AP451" i="2"/>
  <c r="AN451" i="2"/>
  <c r="AE451" i="2"/>
  <c r="AF451" i="2" s="1"/>
  <c r="T452" i="2" l="1"/>
  <c r="S452" i="2"/>
  <c r="AO451" i="2"/>
  <c r="U452" i="2" l="1"/>
  <c r="Z452" i="2" s="1"/>
  <c r="AH452" i="2"/>
  <c r="X452" i="2"/>
  <c r="AC452" i="2" s="1"/>
  <c r="M453" i="2" s="1"/>
  <c r="V452" i="2"/>
  <c r="AA452" i="2" s="1"/>
  <c r="K453" i="2" s="1"/>
  <c r="W452" i="2"/>
  <c r="AB452" i="2" s="1"/>
  <c r="L453" i="2" s="1"/>
  <c r="J453" i="2" l="1"/>
  <c r="AD452" i="2"/>
  <c r="AP452" i="2" l="1"/>
  <c r="AG452" i="2"/>
  <c r="AE452" i="2"/>
  <c r="AN452" i="2"/>
  <c r="AO452" i="2" s="1"/>
  <c r="N453" i="2"/>
  <c r="O453" i="2" s="1"/>
  <c r="R453" i="2" s="1"/>
  <c r="S453" i="2" l="1"/>
  <c r="T453" i="2" s="1"/>
  <c r="AF452" i="2"/>
  <c r="AH453" i="2" l="1"/>
  <c r="X453" i="2"/>
  <c r="AC453" i="2" s="1"/>
  <c r="M454" i="2" s="1"/>
  <c r="W453" i="2"/>
  <c r="AB453" i="2" s="1"/>
  <c r="L454" i="2" s="1"/>
  <c r="V453" i="2"/>
  <c r="AA453" i="2" s="1"/>
  <c r="K454" i="2" s="1"/>
  <c r="U453" i="2"/>
  <c r="Z453" i="2" s="1"/>
  <c r="AD453" i="2" l="1"/>
  <c r="J454" i="2"/>
  <c r="N454" i="2" l="1"/>
  <c r="O454" i="2" s="1"/>
  <c r="R454" i="2" s="1"/>
  <c r="AP453" i="2"/>
  <c r="AG453" i="2"/>
  <c r="AE453" i="2"/>
  <c r="AN453" i="2"/>
  <c r="S454" i="2" l="1"/>
  <c r="T454" i="2" s="1"/>
  <c r="AF453" i="2"/>
  <c r="AO453" i="2"/>
  <c r="W454" i="2" l="1"/>
  <c r="AB454" i="2" s="1"/>
  <c r="L455" i="2" s="1"/>
  <c r="V454" i="2"/>
  <c r="AA454" i="2" s="1"/>
  <c r="K455" i="2" s="1"/>
  <c r="U454" i="2"/>
  <c r="Z454" i="2" s="1"/>
  <c r="AH454" i="2"/>
  <c r="X454" i="2"/>
  <c r="AC454" i="2" s="1"/>
  <c r="M455" i="2" s="1"/>
  <c r="AD454" i="2" l="1"/>
  <c r="J455" i="2"/>
  <c r="N455" i="2" l="1"/>
  <c r="O455" i="2" s="1"/>
  <c r="R455" i="2" s="1"/>
  <c r="AP454" i="2"/>
  <c r="AG454" i="2"/>
  <c r="AE454" i="2"/>
  <c r="AN454" i="2"/>
  <c r="T455" i="2" l="1"/>
  <c r="S455" i="2"/>
  <c r="AO454" i="2"/>
  <c r="AF454" i="2"/>
  <c r="AH455" i="2" l="1"/>
  <c r="X455" i="2"/>
  <c r="AC455" i="2" s="1"/>
  <c r="M456" i="2" s="1"/>
  <c r="W455" i="2"/>
  <c r="AB455" i="2" s="1"/>
  <c r="L456" i="2" s="1"/>
  <c r="U455" i="2"/>
  <c r="Z455" i="2" s="1"/>
  <c r="V455" i="2"/>
  <c r="AA455" i="2" s="1"/>
  <c r="K456" i="2" s="1"/>
  <c r="J456" i="2" l="1"/>
  <c r="AD455" i="2"/>
  <c r="AP455" i="2" l="1"/>
  <c r="AG455" i="2"/>
  <c r="AE455" i="2"/>
  <c r="AF455" i="2" s="1"/>
  <c r="AN455" i="2"/>
  <c r="AO455" i="2" s="1"/>
  <c r="N456" i="2"/>
  <c r="O456" i="2" s="1"/>
  <c r="R456" i="2" s="1"/>
  <c r="S456" i="2" l="1"/>
  <c r="T456" i="2" s="1"/>
  <c r="X456" i="2" l="1"/>
  <c r="AC456" i="2" s="1"/>
  <c r="M457" i="2" s="1"/>
  <c r="W456" i="2"/>
  <c r="AB456" i="2" s="1"/>
  <c r="L457" i="2" s="1"/>
  <c r="V456" i="2"/>
  <c r="AA456" i="2" s="1"/>
  <c r="K457" i="2" s="1"/>
  <c r="U456" i="2"/>
  <c r="Z456" i="2" s="1"/>
  <c r="AH456" i="2"/>
  <c r="AD456" i="2" l="1"/>
  <c r="J457" i="2"/>
  <c r="N457" i="2" l="1"/>
  <c r="O457" i="2" s="1"/>
  <c r="R457" i="2" s="1"/>
  <c r="AG456" i="2"/>
  <c r="AP456" i="2"/>
  <c r="AE456" i="2"/>
  <c r="AN456" i="2"/>
  <c r="AO456" i="2" s="1"/>
  <c r="AF456" i="2" l="1"/>
  <c r="T457" i="2"/>
  <c r="S457" i="2"/>
  <c r="V457" i="2" l="1"/>
  <c r="AA457" i="2" s="1"/>
  <c r="K458" i="2" s="1"/>
  <c r="U457" i="2"/>
  <c r="Z457" i="2" s="1"/>
  <c r="AH457" i="2"/>
  <c r="W457" i="2"/>
  <c r="AB457" i="2" s="1"/>
  <c r="L458" i="2" s="1"/>
  <c r="X457" i="2"/>
  <c r="AC457" i="2" s="1"/>
  <c r="M458" i="2" s="1"/>
  <c r="AD457" i="2" l="1"/>
  <c r="J458" i="2"/>
  <c r="AP457" i="2" l="1"/>
  <c r="AG457" i="2"/>
  <c r="AE457" i="2"/>
  <c r="AN457" i="2"/>
  <c r="AO457" i="2" s="1"/>
  <c r="N458" i="2"/>
  <c r="O458" i="2" s="1"/>
  <c r="R458" i="2" s="1"/>
  <c r="T458" i="2" l="1"/>
  <c r="S458" i="2"/>
  <c r="AF457" i="2"/>
  <c r="AH458" i="2" l="1"/>
  <c r="X458" i="2"/>
  <c r="AC458" i="2" s="1"/>
  <c r="M459" i="2" s="1"/>
  <c r="W458" i="2"/>
  <c r="AB458" i="2" s="1"/>
  <c r="L459" i="2" s="1"/>
  <c r="V458" i="2"/>
  <c r="AA458" i="2" s="1"/>
  <c r="K459" i="2" s="1"/>
  <c r="U458" i="2"/>
  <c r="Z458" i="2" s="1"/>
  <c r="AD458" i="2" l="1"/>
  <c r="J459" i="2"/>
  <c r="N459" i="2" l="1"/>
  <c r="O459" i="2" s="1"/>
  <c r="R459" i="2" s="1"/>
  <c r="AP458" i="2"/>
  <c r="AG458" i="2"/>
  <c r="AE458" i="2"/>
  <c r="AN458" i="2"/>
  <c r="T459" i="2" l="1"/>
  <c r="S459" i="2"/>
  <c r="AF458" i="2"/>
  <c r="AO458" i="2"/>
  <c r="X459" i="2" l="1"/>
  <c r="AC459" i="2" s="1"/>
  <c r="M460" i="2" s="1"/>
  <c r="W459" i="2"/>
  <c r="AB459" i="2" s="1"/>
  <c r="L460" i="2" s="1"/>
  <c r="V459" i="2"/>
  <c r="AA459" i="2" s="1"/>
  <c r="K460" i="2" s="1"/>
  <c r="U459" i="2"/>
  <c r="Z459" i="2" s="1"/>
  <c r="AH459" i="2"/>
  <c r="AD459" i="2" l="1"/>
  <c r="J460" i="2"/>
  <c r="N460" i="2" l="1"/>
  <c r="O460" i="2" s="1"/>
  <c r="R460" i="2" s="1"/>
  <c r="AG459" i="2"/>
  <c r="AP459" i="2"/>
  <c r="AE459" i="2"/>
  <c r="AF459" i="2" s="1"/>
  <c r="AN459" i="2"/>
  <c r="AO459" i="2" l="1"/>
  <c r="T460" i="2"/>
  <c r="S460" i="2"/>
  <c r="U460" i="2" l="1"/>
  <c r="Z460" i="2" s="1"/>
  <c r="AH460" i="2"/>
  <c r="X460" i="2"/>
  <c r="AC460" i="2" s="1"/>
  <c r="M461" i="2" s="1"/>
  <c r="V460" i="2"/>
  <c r="AA460" i="2" s="1"/>
  <c r="K461" i="2" s="1"/>
  <c r="W460" i="2"/>
  <c r="AB460" i="2" s="1"/>
  <c r="L461" i="2" s="1"/>
  <c r="J461" i="2" l="1"/>
  <c r="AD460" i="2"/>
  <c r="AP460" i="2" l="1"/>
  <c r="AG460" i="2"/>
  <c r="AN460" i="2"/>
  <c r="AE460" i="2"/>
  <c r="N461" i="2"/>
  <c r="O461" i="2" s="1"/>
  <c r="R461" i="2" s="1"/>
  <c r="T461" i="2" l="1"/>
  <c r="S461" i="2"/>
  <c r="AF460" i="2"/>
  <c r="AO460" i="2"/>
  <c r="AH461" i="2" l="1"/>
  <c r="X461" i="2"/>
  <c r="AC461" i="2" s="1"/>
  <c r="M462" i="2" s="1"/>
  <c r="W461" i="2"/>
  <c r="AB461" i="2" s="1"/>
  <c r="L462" i="2" s="1"/>
  <c r="V461" i="2"/>
  <c r="AA461" i="2" s="1"/>
  <c r="K462" i="2" s="1"/>
  <c r="U461" i="2"/>
  <c r="Z461" i="2" s="1"/>
  <c r="AD461" i="2" l="1"/>
  <c r="J462" i="2"/>
  <c r="N462" i="2" l="1"/>
  <c r="O462" i="2" s="1"/>
  <c r="R462" i="2" s="1"/>
  <c r="AP461" i="2"/>
  <c r="AG461" i="2"/>
  <c r="AE461" i="2"/>
  <c r="AN461" i="2"/>
  <c r="T462" i="2" l="1"/>
  <c r="S462" i="2"/>
  <c r="AF461" i="2"/>
  <c r="AO461" i="2"/>
  <c r="W462" i="2" l="1"/>
  <c r="AB462" i="2" s="1"/>
  <c r="L463" i="2" s="1"/>
  <c r="V462" i="2"/>
  <c r="AA462" i="2" s="1"/>
  <c r="K463" i="2" s="1"/>
  <c r="U462" i="2"/>
  <c r="Z462" i="2" s="1"/>
  <c r="AH462" i="2"/>
  <c r="X462" i="2"/>
  <c r="AC462" i="2" s="1"/>
  <c r="M463" i="2" s="1"/>
  <c r="AD462" i="2" l="1"/>
  <c r="J463" i="2"/>
  <c r="N463" i="2" l="1"/>
  <c r="O463" i="2" s="1"/>
  <c r="R463" i="2" s="1"/>
  <c r="AP462" i="2"/>
  <c r="AG462" i="2"/>
  <c r="AE462" i="2"/>
  <c r="AN462" i="2"/>
  <c r="T463" i="2" l="1"/>
  <c r="S463" i="2"/>
  <c r="AF462" i="2"/>
  <c r="AO462" i="2"/>
  <c r="AH463" i="2" l="1"/>
  <c r="X463" i="2"/>
  <c r="AC463" i="2" s="1"/>
  <c r="M464" i="2" s="1"/>
  <c r="W463" i="2"/>
  <c r="AB463" i="2" s="1"/>
  <c r="L464" i="2" s="1"/>
  <c r="U463" i="2"/>
  <c r="Z463" i="2" s="1"/>
  <c r="V463" i="2"/>
  <c r="AA463" i="2" s="1"/>
  <c r="K464" i="2" s="1"/>
  <c r="J464" i="2" l="1"/>
  <c r="AD463" i="2"/>
  <c r="AP463" i="2" l="1"/>
  <c r="AG463" i="2"/>
  <c r="AE463" i="2"/>
  <c r="AN463" i="2"/>
  <c r="N464" i="2"/>
  <c r="O464" i="2" s="1"/>
  <c r="R464" i="2" s="1"/>
  <c r="T464" i="2" l="1"/>
  <c r="S464" i="2"/>
  <c r="AF463" i="2"/>
  <c r="AO463" i="2"/>
  <c r="X464" i="2" l="1"/>
  <c r="AC464" i="2" s="1"/>
  <c r="M465" i="2" s="1"/>
  <c r="W464" i="2"/>
  <c r="AB464" i="2" s="1"/>
  <c r="L465" i="2" s="1"/>
  <c r="V464" i="2"/>
  <c r="AA464" i="2" s="1"/>
  <c r="K465" i="2" s="1"/>
  <c r="U464" i="2"/>
  <c r="Z464" i="2" s="1"/>
  <c r="AH464" i="2"/>
  <c r="AD464" i="2" l="1"/>
  <c r="J465" i="2"/>
  <c r="N465" i="2" l="1"/>
  <c r="O465" i="2" s="1"/>
  <c r="R465" i="2" s="1"/>
  <c r="AG464" i="2"/>
  <c r="AP464" i="2"/>
  <c r="AN464" i="2"/>
  <c r="AO464" i="2" s="1"/>
  <c r="AE464" i="2"/>
  <c r="AF464" i="2" l="1"/>
  <c r="T465" i="2"/>
  <c r="S465" i="2"/>
  <c r="V465" i="2" l="1"/>
  <c r="AA465" i="2" s="1"/>
  <c r="K466" i="2" s="1"/>
  <c r="U465" i="2"/>
  <c r="Z465" i="2" s="1"/>
  <c r="AH465" i="2"/>
  <c r="W465" i="2"/>
  <c r="AB465" i="2" s="1"/>
  <c r="L466" i="2" s="1"/>
  <c r="X465" i="2"/>
  <c r="AC465" i="2" s="1"/>
  <c r="M466" i="2" s="1"/>
  <c r="AD465" i="2" l="1"/>
  <c r="J466" i="2"/>
  <c r="N466" i="2" l="1"/>
  <c r="O466" i="2" s="1"/>
  <c r="R466" i="2" s="1"/>
  <c r="AP465" i="2"/>
  <c r="AG465" i="2"/>
  <c r="AE465" i="2"/>
  <c r="AN465" i="2"/>
  <c r="AO465" i="2" s="1"/>
  <c r="T466" i="2" l="1"/>
  <c r="S466" i="2"/>
  <c r="AF465" i="2"/>
  <c r="AH466" i="2" l="1"/>
  <c r="X466" i="2"/>
  <c r="AC466" i="2" s="1"/>
  <c r="M467" i="2" s="1"/>
  <c r="W466" i="2"/>
  <c r="AB466" i="2" s="1"/>
  <c r="L467" i="2" s="1"/>
  <c r="V466" i="2"/>
  <c r="AA466" i="2" s="1"/>
  <c r="K467" i="2" s="1"/>
  <c r="U466" i="2"/>
  <c r="Z466" i="2" s="1"/>
  <c r="AD466" i="2" l="1"/>
  <c r="J467" i="2"/>
  <c r="N467" i="2" l="1"/>
  <c r="O467" i="2" s="1"/>
  <c r="R467" i="2" s="1"/>
  <c r="AP466" i="2"/>
  <c r="AG466" i="2"/>
  <c r="AE466" i="2"/>
  <c r="AF466" i="2" s="1"/>
  <c r="AN466" i="2"/>
  <c r="S467" i="2" l="1"/>
  <c r="T467" i="2" s="1"/>
  <c r="AO466" i="2"/>
  <c r="X467" i="2" l="1"/>
  <c r="AC467" i="2" s="1"/>
  <c r="M468" i="2" s="1"/>
  <c r="W467" i="2"/>
  <c r="AB467" i="2" s="1"/>
  <c r="L468" i="2" s="1"/>
  <c r="V467" i="2"/>
  <c r="AA467" i="2" s="1"/>
  <c r="K468" i="2" s="1"/>
  <c r="U467" i="2"/>
  <c r="Z467" i="2" s="1"/>
  <c r="AH467" i="2"/>
  <c r="AD467" i="2" l="1"/>
  <c r="J468" i="2"/>
  <c r="N468" i="2" l="1"/>
  <c r="O468" i="2" s="1"/>
  <c r="R468" i="2" s="1"/>
  <c r="AG467" i="2"/>
  <c r="AP467" i="2"/>
  <c r="AL468" i="2"/>
  <c r="AL469" i="2" s="1"/>
  <c r="AL470" i="2" s="1"/>
  <c r="AL471" i="2" s="1"/>
  <c r="AL472" i="2" s="1"/>
  <c r="AL473" i="2" s="1"/>
  <c r="AL474" i="2" s="1"/>
  <c r="AL475" i="2" s="1"/>
  <c r="AL476" i="2" s="1"/>
  <c r="AL477" i="2" s="1"/>
  <c r="AL478" i="2" s="1"/>
  <c r="AL479" i="2" s="1"/>
  <c r="AL480" i="2" s="1"/>
  <c r="AL481" i="2" s="1"/>
  <c r="AL482" i="2" s="1"/>
  <c r="AL483" i="2" s="1"/>
  <c r="AM467" i="2"/>
  <c r="J31" i="2" s="1"/>
  <c r="AT63" i="2"/>
  <c r="AN467" i="2"/>
  <c r="AO467" i="2" s="1"/>
  <c r="AE467" i="2"/>
  <c r="AF467" i="2" l="1"/>
  <c r="T468" i="2"/>
  <c r="S468" i="2"/>
  <c r="U468" i="2" l="1"/>
  <c r="Z468" i="2" s="1"/>
  <c r="AH468" i="2"/>
  <c r="X468" i="2"/>
  <c r="AC468" i="2" s="1"/>
  <c r="M469" i="2" s="1"/>
  <c r="V468" i="2"/>
  <c r="AA468" i="2" s="1"/>
  <c r="K469" i="2" s="1"/>
  <c r="W468" i="2"/>
  <c r="AB468" i="2" s="1"/>
  <c r="L469" i="2" s="1"/>
  <c r="J469" i="2" l="1"/>
  <c r="AD468" i="2"/>
  <c r="AP468" i="2" l="1"/>
  <c r="AG468" i="2"/>
  <c r="AE468" i="2"/>
  <c r="AN468" i="2"/>
  <c r="N469" i="2"/>
  <c r="O469" i="2" s="1"/>
  <c r="R469" i="2" s="1"/>
  <c r="T469" i="2" l="1"/>
  <c r="S469" i="2"/>
  <c r="AF468" i="2"/>
  <c r="AO468" i="2"/>
  <c r="AH469" i="2" l="1"/>
  <c r="X469" i="2"/>
  <c r="AC469" i="2" s="1"/>
  <c r="M470" i="2" s="1"/>
  <c r="W469" i="2"/>
  <c r="AB469" i="2" s="1"/>
  <c r="L470" i="2" s="1"/>
  <c r="V469" i="2"/>
  <c r="AA469" i="2" s="1"/>
  <c r="K470" i="2" s="1"/>
  <c r="U469" i="2"/>
  <c r="Z469" i="2" s="1"/>
  <c r="AD469" i="2" l="1"/>
  <c r="J470" i="2"/>
  <c r="N470" i="2" l="1"/>
  <c r="O470" i="2" s="1"/>
  <c r="R470" i="2" s="1"/>
  <c r="AP469" i="2"/>
  <c r="AG469" i="2"/>
  <c r="AE469" i="2"/>
  <c r="AN469" i="2"/>
  <c r="AO469" i="2" s="1"/>
  <c r="T470" i="2" l="1"/>
  <c r="S470" i="2"/>
  <c r="AF469" i="2"/>
  <c r="W470" i="2" l="1"/>
  <c r="AB470" i="2" s="1"/>
  <c r="L471" i="2" s="1"/>
  <c r="V470" i="2"/>
  <c r="AA470" i="2" s="1"/>
  <c r="K471" i="2" s="1"/>
  <c r="U470" i="2"/>
  <c r="Z470" i="2" s="1"/>
  <c r="AH470" i="2"/>
  <c r="X470" i="2"/>
  <c r="AC470" i="2" s="1"/>
  <c r="M471" i="2" s="1"/>
  <c r="AD470" i="2" l="1"/>
  <c r="J471" i="2"/>
  <c r="N471" i="2" l="1"/>
  <c r="O471" i="2" s="1"/>
  <c r="R471" i="2" s="1"/>
  <c r="AP470" i="2"/>
  <c r="AG470" i="2"/>
  <c r="AE470" i="2"/>
  <c r="AN470" i="2"/>
  <c r="T471" i="2" l="1"/>
  <c r="S471" i="2"/>
  <c r="AO470" i="2"/>
  <c r="AF470" i="2"/>
  <c r="AH471" i="2" l="1"/>
  <c r="X471" i="2"/>
  <c r="AC471" i="2" s="1"/>
  <c r="M472" i="2" s="1"/>
  <c r="W471" i="2"/>
  <c r="AB471" i="2" s="1"/>
  <c r="L472" i="2" s="1"/>
  <c r="U471" i="2"/>
  <c r="Z471" i="2" s="1"/>
  <c r="V471" i="2"/>
  <c r="AA471" i="2" s="1"/>
  <c r="K472" i="2" s="1"/>
  <c r="J472" i="2" l="1"/>
  <c r="AD471" i="2"/>
  <c r="AP471" i="2" l="1"/>
  <c r="AG471" i="2"/>
  <c r="AN471" i="2"/>
  <c r="AE471" i="2"/>
  <c r="N472" i="2"/>
  <c r="O472" i="2" s="1"/>
  <c r="R472" i="2" s="1"/>
  <c r="T472" i="2" l="1"/>
  <c r="S472" i="2"/>
  <c r="AF471" i="2"/>
  <c r="AO471" i="2"/>
  <c r="X472" i="2" l="1"/>
  <c r="AC472" i="2" s="1"/>
  <c r="M473" i="2" s="1"/>
  <c r="W472" i="2"/>
  <c r="AB472" i="2" s="1"/>
  <c r="L473" i="2" s="1"/>
  <c r="V472" i="2"/>
  <c r="AA472" i="2" s="1"/>
  <c r="K473" i="2" s="1"/>
  <c r="U472" i="2"/>
  <c r="Z472" i="2" s="1"/>
  <c r="AH472" i="2"/>
  <c r="AD472" i="2" l="1"/>
  <c r="J473" i="2"/>
  <c r="AG472" i="2" l="1"/>
  <c r="AP472" i="2"/>
  <c r="AE472" i="2"/>
  <c r="AN472" i="2"/>
  <c r="N473" i="2"/>
  <c r="O473" i="2" s="1"/>
  <c r="R473" i="2" s="1"/>
  <c r="T473" i="2" l="1"/>
  <c r="S473" i="2"/>
  <c r="AF472" i="2"/>
  <c r="AO472" i="2"/>
  <c r="V473" i="2" l="1"/>
  <c r="AA473" i="2" s="1"/>
  <c r="K474" i="2" s="1"/>
  <c r="U473" i="2"/>
  <c r="Z473" i="2" s="1"/>
  <c r="AH473" i="2"/>
  <c r="W473" i="2"/>
  <c r="AB473" i="2" s="1"/>
  <c r="L474" i="2" s="1"/>
  <c r="X473" i="2"/>
  <c r="AC473" i="2" s="1"/>
  <c r="M474" i="2" s="1"/>
  <c r="AD473" i="2" l="1"/>
  <c r="J474" i="2"/>
  <c r="N474" i="2" l="1"/>
  <c r="O474" i="2" s="1"/>
  <c r="R474" i="2" s="1"/>
  <c r="AP473" i="2"/>
  <c r="AG473" i="2"/>
  <c r="AN473" i="2"/>
  <c r="AE473" i="2"/>
  <c r="AF473" i="2" s="1"/>
  <c r="T474" i="2" l="1"/>
  <c r="S474" i="2"/>
  <c r="AO473" i="2"/>
  <c r="AH474" i="2" l="1"/>
  <c r="X474" i="2"/>
  <c r="AC474" i="2" s="1"/>
  <c r="M475" i="2" s="1"/>
  <c r="W474" i="2"/>
  <c r="AB474" i="2" s="1"/>
  <c r="L475" i="2" s="1"/>
  <c r="V474" i="2"/>
  <c r="AA474" i="2" s="1"/>
  <c r="K475" i="2" s="1"/>
  <c r="U474" i="2"/>
  <c r="Z474" i="2" s="1"/>
  <c r="AD474" i="2" l="1"/>
  <c r="J475" i="2"/>
  <c r="N475" i="2" l="1"/>
  <c r="O475" i="2" s="1"/>
  <c r="R475" i="2" s="1"/>
  <c r="AP474" i="2"/>
  <c r="AG474" i="2"/>
  <c r="AE474" i="2"/>
  <c r="AN474" i="2"/>
  <c r="T475" i="2" l="1"/>
  <c r="S475" i="2"/>
  <c r="AF474" i="2"/>
  <c r="AO474" i="2"/>
  <c r="X475" i="2" l="1"/>
  <c r="AC475" i="2" s="1"/>
  <c r="M476" i="2" s="1"/>
  <c r="W475" i="2"/>
  <c r="AB475" i="2" s="1"/>
  <c r="L476" i="2" s="1"/>
  <c r="V475" i="2"/>
  <c r="AA475" i="2" s="1"/>
  <c r="K476" i="2" s="1"/>
  <c r="U475" i="2"/>
  <c r="Z475" i="2" s="1"/>
  <c r="AH475" i="2"/>
  <c r="AD475" i="2" l="1"/>
  <c r="J476" i="2"/>
  <c r="AG475" i="2" l="1"/>
  <c r="AP475" i="2"/>
  <c r="AN475" i="2"/>
  <c r="AE475" i="2"/>
  <c r="N476" i="2"/>
  <c r="O476" i="2" s="1"/>
  <c r="R476" i="2" s="1"/>
  <c r="T476" i="2" l="1"/>
  <c r="S476" i="2"/>
  <c r="AO475" i="2"/>
  <c r="AF475" i="2"/>
  <c r="U476" i="2" l="1"/>
  <c r="Z476" i="2" s="1"/>
  <c r="AH476" i="2"/>
  <c r="X476" i="2"/>
  <c r="AC476" i="2" s="1"/>
  <c r="M477" i="2" s="1"/>
  <c r="V476" i="2"/>
  <c r="AA476" i="2" s="1"/>
  <c r="K477" i="2" s="1"/>
  <c r="W476" i="2"/>
  <c r="AB476" i="2" s="1"/>
  <c r="L477" i="2" s="1"/>
  <c r="J477" i="2" l="1"/>
  <c r="AD476" i="2"/>
  <c r="AP476" i="2" l="1"/>
  <c r="AG476" i="2"/>
  <c r="AN476" i="2"/>
  <c r="AO476" i="2" s="1"/>
  <c r="AE476" i="2"/>
  <c r="N477" i="2"/>
  <c r="O477" i="2" s="1"/>
  <c r="R477" i="2" s="1"/>
  <c r="T477" i="2" l="1"/>
  <c r="S477" i="2"/>
  <c r="AF476" i="2"/>
  <c r="AH477" i="2" l="1"/>
  <c r="X477" i="2"/>
  <c r="AC477" i="2" s="1"/>
  <c r="M478" i="2" s="1"/>
  <c r="W477" i="2"/>
  <c r="AB477" i="2" s="1"/>
  <c r="L478" i="2" s="1"/>
  <c r="V477" i="2"/>
  <c r="AA477" i="2" s="1"/>
  <c r="K478" i="2" s="1"/>
  <c r="U477" i="2"/>
  <c r="Z477" i="2" s="1"/>
  <c r="AD477" i="2" l="1"/>
  <c r="J478" i="2"/>
  <c r="N478" i="2" l="1"/>
  <c r="O478" i="2" s="1"/>
  <c r="R478" i="2" s="1"/>
  <c r="AP477" i="2"/>
  <c r="AG477" i="2"/>
  <c r="AE477" i="2"/>
  <c r="AN477" i="2"/>
  <c r="T478" i="2" l="1"/>
  <c r="S478" i="2"/>
  <c r="AF477" i="2"/>
  <c r="AO477" i="2"/>
  <c r="W478" i="2" l="1"/>
  <c r="AB478" i="2" s="1"/>
  <c r="L479" i="2" s="1"/>
  <c r="V478" i="2"/>
  <c r="AA478" i="2" s="1"/>
  <c r="K479" i="2" s="1"/>
  <c r="U478" i="2"/>
  <c r="Z478" i="2" s="1"/>
  <c r="AH478" i="2"/>
  <c r="X478" i="2"/>
  <c r="AC478" i="2" s="1"/>
  <c r="M479" i="2" s="1"/>
  <c r="AD478" i="2" l="1"/>
  <c r="J479" i="2"/>
  <c r="N479" i="2" l="1"/>
  <c r="O479" i="2" s="1"/>
  <c r="R479" i="2" s="1"/>
  <c r="AP478" i="2"/>
  <c r="AG478" i="2"/>
  <c r="AE478" i="2"/>
  <c r="AN478" i="2"/>
  <c r="T479" i="2" l="1"/>
  <c r="S479" i="2"/>
  <c r="AO478" i="2"/>
  <c r="AF478" i="2"/>
  <c r="AH479" i="2" l="1"/>
  <c r="X479" i="2"/>
  <c r="AC479" i="2" s="1"/>
  <c r="M480" i="2" s="1"/>
  <c r="W479" i="2"/>
  <c r="AB479" i="2" s="1"/>
  <c r="L480" i="2" s="1"/>
  <c r="U479" i="2"/>
  <c r="Z479" i="2" s="1"/>
  <c r="V479" i="2"/>
  <c r="AA479" i="2" s="1"/>
  <c r="K480" i="2" s="1"/>
  <c r="J480" i="2" l="1"/>
  <c r="AD479" i="2"/>
  <c r="AP479" i="2" l="1"/>
  <c r="AG479" i="2"/>
  <c r="AE479" i="2"/>
  <c r="AN479" i="2"/>
  <c r="N480" i="2"/>
  <c r="O480" i="2" s="1"/>
  <c r="R480" i="2" s="1"/>
  <c r="T480" i="2" l="1"/>
  <c r="S480" i="2"/>
  <c r="AF479" i="2"/>
  <c r="AO479" i="2"/>
  <c r="X480" i="2" l="1"/>
  <c r="AC480" i="2" s="1"/>
  <c r="M481" i="2" s="1"/>
  <c r="W480" i="2"/>
  <c r="AB480" i="2" s="1"/>
  <c r="L481" i="2" s="1"/>
  <c r="V480" i="2"/>
  <c r="AA480" i="2" s="1"/>
  <c r="K481" i="2" s="1"/>
  <c r="U480" i="2"/>
  <c r="Z480" i="2" s="1"/>
  <c r="AH480" i="2"/>
  <c r="AD480" i="2" l="1"/>
  <c r="J481" i="2"/>
  <c r="N481" i="2" l="1"/>
  <c r="O481" i="2" s="1"/>
  <c r="R481" i="2" s="1"/>
  <c r="AG480" i="2"/>
  <c r="AP480" i="2"/>
  <c r="AN480" i="2"/>
  <c r="AE480" i="2"/>
  <c r="AO480" i="2" l="1"/>
  <c r="AF480" i="2"/>
  <c r="T481" i="2"/>
  <c r="S481" i="2"/>
  <c r="V481" i="2" l="1"/>
  <c r="AA481" i="2" s="1"/>
  <c r="K482" i="2" s="1"/>
  <c r="U481" i="2"/>
  <c r="Z481" i="2" s="1"/>
  <c r="AH481" i="2"/>
  <c r="W481" i="2"/>
  <c r="AB481" i="2" s="1"/>
  <c r="L482" i="2" s="1"/>
  <c r="X481" i="2"/>
  <c r="AC481" i="2" s="1"/>
  <c r="M482" i="2" s="1"/>
  <c r="AD481" i="2" l="1"/>
  <c r="J482" i="2"/>
  <c r="N482" i="2" l="1"/>
  <c r="O482" i="2" s="1"/>
  <c r="R482" i="2" s="1"/>
  <c r="AP481" i="2"/>
  <c r="AG481" i="2"/>
  <c r="AN481" i="2"/>
  <c r="AE481" i="2"/>
  <c r="T482" i="2" l="1"/>
  <c r="S482" i="2"/>
  <c r="AF481" i="2"/>
  <c r="AO481" i="2"/>
  <c r="AH482" i="2" l="1"/>
  <c r="X482" i="2"/>
  <c r="AC482" i="2" s="1"/>
  <c r="M483" i="2" s="1"/>
  <c r="W482" i="2"/>
  <c r="AB482" i="2" s="1"/>
  <c r="L483" i="2" s="1"/>
  <c r="V482" i="2"/>
  <c r="AA482" i="2" s="1"/>
  <c r="K483" i="2" s="1"/>
  <c r="U482" i="2"/>
  <c r="Z482" i="2" s="1"/>
  <c r="AD482" i="2" l="1"/>
  <c r="J483" i="2"/>
  <c r="N483" i="2" l="1"/>
  <c r="O483" i="2" s="1"/>
  <c r="R483" i="2" s="1"/>
  <c r="AP482" i="2"/>
  <c r="AG482" i="2"/>
  <c r="AE482" i="2"/>
  <c r="AN482" i="2"/>
  <c r="T483" i="2" l="1"/>
  <c r="S483" i="2"/>
  <c r="AF482" i="2"/>
  <c r="AO482" i="2"/>
  <c r="X483" i="2" l="1"/>
  <c r="AC483" i="2" s="1"/>
  <c r="M484" i="2" s="1"/>
  <c r="W483" i="2"/>
  <c r="AB483" i="2" s="1"/>
  <c r="L484" i="2" s="1"/>
  <c r="V483" i="2"/>
  <c r="AA483" i="2" s="1"/>
  <c r="K484" i="2" s="1"/>
  <c r="U483" i="2"/>
  <c r="Z483" i="2" s="1"/>
  <c r="AH483" i="2"/>
  <c r="AD483" i="2" l="1"/>
  <c r="J484" i="2"/>
  <c r="N484" i="2" l="1"/>
  <c r="O484" i="2" s="1"/>
  <c r="R484" i="2" s="1"/>
  <c r="AG483" i="2"/>
  <c r="AP483" i="2"/>
  <c r="AM483" i="2"/>
  <c r="K31" i="2" s="1"/>
  <c r="AL484" i="2"/>
  <c r="AL485" i="2" s="1"/>
  <c r="AL486" i="2" s="1"/>
  <c r="AL487" i="2" s="1"/>
  <c r="AL488" i="2" s="1"/>
  <c r="AL489" i="2" s="1"/>
  <c r="AL490" i="2" s="1"/>
  <c r="AL491" i="2" s="1"/>
  <c r="AL492" i="2" s="1"/>
  <c r="AL493" i="2" s="1"/>
  <c r="AL494" i="2" s="1"/>
  <c r="AL495" i="2" s="1"/>
  <c r="AL496" i="2" s="1"/>
  <c r="AL497" i="2" s="1"/>
  <c r="AL498" i="2" s="1"/>
  <c r="AL499" i="2" s="1"/>
  <c r="AL500" i="2" s="1"/>
  <c r="AL501" i="2" s="1"/>
  <c r="AL502" i="2" s="1"/>
  <c r="AL503" i="2" s="1"/>
  <c r="AL504" i="2" s="1"/>
  <c r="AL505" i="2" s="1"/>
  <c r="AT64" i="2"/>
  <c r="AN483" i="2"/>
  <c r="AO483" i="2" s="1"/>
  <c r="AE483" i="2"/>
  <c r="AF483" i="2" l="1"/>
  <c r="T484" i="2"/>
  <c r="S484" i="2"/>
  <c r="U484" i="2" l="1"/>
  <c r="Z484" i="2" s="1"/>
  <c r="AH484" i="2"/>
  <c r="X484" i="2"/>
  <c r="AC484" i="2" s="1"/>
  <c r="M485" i="2" s="1"/>
  <c r="V484" i="2"/>
  <c r="AA484" i="2" s="1"/>
  <c r="K485" i="2" s="1"/>
  <c r="W484" i="2"/>
  <c r="AB484" i="2" s="1"/>
  <c r="L485" i="2" s="1"/>
  <c r="J485" i="2" l="1"/>
  <c r="AD484" i="2"/>
  <c r="AP484" i="2" l="1"/>
  <c r="AG484" i="2"/>
  <c r="AE484" i="2"/>
  <c r="AN484" i="2"/>
  <c r="N485" i="2"/>
  <c r="O485" i="2" s="1"/>
  <c r="R485" i="2" s="1"/>
  <c r="T485" i="2" l="1"/>
  <c r="S485" i="2"/>
  <c r="AF484" i="2"/>
  <c r="AO484" i="2"/>
  <c r="AH485" i="2" l="1"/>
  <c r="X485" i="2"/>
  <c r="AC485" i="2" s="1"/>
  <c r="M486" i="2" s="1"/>
  <c r="W485" i="2"/>
  <c r="AB485" i="2" s="1"/>
  <c r="L486" i="2" s="1"/>
  <c r="V485" i="2"/>
  <c r="AA485" i="2" s="1"/>
  <c r="K486" i="2" s="1"/>
  <c r="U485" i="2"/>
  <c r="Z485" i="2" s="1"/>
  <c r="AD485" i="2" l="1"/>
  <c r="J486" i="2"/>
  <c r="N486" i="2" l="1"/>
  <c r="O486" i="2" s="1"/>
  <c r="R486" i="2" s="1"/>
  <c r="AP485" i="2"/>
  <c r="AG485" i="2"/>
  <c r="AE485" i="2"/>
  <c r="AF485" i="2" s="1"/>
  <c r="AN485" i="2"/>
  <c r="T486" i="2" l="1"/>
  <c r="S486" i="2"/>
  <c r="AO485" i="2"/>
  <c r="W486" i="2" l="1"/>
  <c r="AB486" i="2" s="1"/>
  <c r="L487" i="2" s="1"/>
  <c r="V486" i="2"/>
  <c r="AA486" i="2" s="1"/>
  <c r="K487" i="2" s="1"/>
  <c r="U486" i="2"/>
  <c r="Z486" i="2" s="1"/>
  <c r="AH486" i="2"/>
  <c r="X486" i="2"/>
  <c r="AC486" i="2" s="1"/>
  <c r="M487" i="2" s="1"/>
  <c r="AD486" i="2" l="1"/>
  <c r="J487" i="2"/>
  <c r="N487" i="2" l="1"/>
  <c r="O487" i="2" s="1"/>
  <c r="R487" i="2" s="1"/>
  <c r="AP486" i="2"/>
  <c r="AG486" i="2"/>
  <c r="AN486" i="2"/>
  <c r="AE486" i="2"/>
  <c r="T487" i="2" l="1"/>
  <c r="S487" i="2"/>
  <c r="AO486" i="2"/>
  <c r="AF486" i="2"/>
  <c r="AH487" i="2" l="1"/>
  <c r="X487" i="2"/>
  <c r="AC487" i="2" s="1"/>
  <c r="M488" i="2" s="1"/>
  <c r="W487" i="2"/>
  <c r="AB487" i="2" s="1"/>
  <c r="L488" i="2" s="1"/>
  <c r="U487" i="2"/>
  <c r="Z487" i="2" s="1"/>
  <c r="V487" i="2"/>
  <c r="AA487" i="2" s="1"/>
  <c r="K488" i="2" s="1"/>
  <c r="J488" i="2" l="1"/>
  <c r="AD487" i="2"/>
  <c r="AP487" i="2" l="1"/>
  <c r="AG487" i="2"/>
  <c r="AN487" i="2"/>
  <c r="AE487" i="2"/>
  <c r="N488" i="2"/>
  <c r="O488" i="2" s="1"/>
  <c r="R488" i="2" s="1"/>
  <c r="T488" i="2" l="1"/>
  <c r="S488" i="2"/>
  <c r="AF487" i="2"/>
  <c r="AO487" i="2"/>
  <c r="X488" i="2" l="1"/>
  <c r="AC488" i="2" s="1"/>
  <c r="M489" i="2" s="1"/>
  <c r="W488" i="2"/>
  <c r="AB488" i="2" s="1"/>
  <c r="L489" i="2" s="1"/>
  <c r="V488" i="2"/>
  <c r="AA488" i="2" s="1"/>
  <c r="K489" i="2" s="1"/>
  <c r="U488" i="2"/>
  <c r="Z488" i="2" s="1"/>
  <c r="AH488" i="2"/>
  <c r="AD488" i="2" l="1"/>
  <c r="J489" i="2"/>
  <c r="AG488" i="2" l="1"/>
  <c r="AP488" i="2"/>
  <c r="AN488" i="2"/>
  <c r="AE488" i="2"/>
  <c r="N489" i="2"/>
  <c r="O489" i="2" s="1"/>
  <c r="R489" i="2" s="1"/>
  <c r="T489" i="2" l="1"/>
  <c r="S489" i="2"/>
  <c r="AF488" i="2"/>
  <c r="AO488" i="2"/>
  <c r="V489" i="2" l="1"/>
  <c r="AA489" i="2" s="1"/>
  <c r="K490" i="2" s="1"/>
  <c r="U489" i="2"/>
  <c r="Z489" i="2" s="1"/>
  <c r="AH489" i="2"/>
  <c r="W489" i="2"/>
  <c r="AB489" i="2" s="1"/>
  <c r="L490" i="2" s="1"/>
  <c r="X489" i="2"/>
  <c r="AC489" i="2" s="1"/>
  <c r="M490" i="2" s="1"/>
  <c r="AD489" i="2" l="1"/>
  <c r="J490" i="2"/>
  <c r="N490" i="2" l="1"/>
  <c r="O490" i="2" s="1"/>
  <c r="R490" i="2" s="1"/>
  <c r="AP489" i="2"/>
  <c r="AG489" i="2"/>
  <c r="AE489" i="2"/>
  <c r="AN489" i="2"/>
  <c r="T490" i="2" l="1"/>
  <c r="S490" i="2"/>
  <c r="AF489" i="2"/>
  <c r="AO489" i="2"/>
  <c r="AH490" i="2" l="1"/>
  <c r="X490" i="2"/>
  <c r="AC490" i="2" s="1"/>
  <c r="M491" i="2" s="1"/>
  <c r="W490" i="2"/>
  <c r="AB490" i="2" s="1"/>
  <c r="L491" i="2" s="1"/>
  <c r="V490" i="2"/>
  <c r="AA490" i="2" s="1"/>
  <c r="K491" i="2" s="1"/>
  <c r="U490" i="2"/>
  <c r="Z490" i="2" s="1"/>
  <c r="AD490" i="2" l="1"/>
  <c r="J491" i="2"/>
  <c r="N491" i="2" l="1"/>
  <c r="O491" i="2" s="1"/>
  <c r="R491" i="2" s="1"/>
  <c r="AP490" i="2"/>
  <c r="AG490" i="2"/>
  <c r="AE490" i="2"/>
  <c r="AF490" i="2" s="1"/>
  <c r="AN490" i="2"/>
  <c r="T491" i="2" l="1"/>
  <c r="S491" i="2"/>
  <c r="AO490" i="2"/>
  <c r="X491" i="2" l="1"/>
  <c r="AC491" i="2" s="1"/>
  <c r="M492" i="2" s="1"/>
  <c r="W491" i="2"/>
  <c r="AB491" i="2" s="1"/>
  <c r="L492" i="2" s="1"/>
  <c r="V491" i="2"/>
  <c r="AA491" i="2" s="1"/>
  <c r="K492" i="2" s="1"/>
  <c r="U491" i="2"/>
  <c r="Z491" i="2" s="1"/>
  <c r="AH491" i="2"/>
  <c r="AD491" i="2" l="1"/>
  <c r="J492" i="2"/>
  <c r="AG491" i="2" l="1"/>
  <c r="AP491" i="2"/>
  <c r="AN491" i="2"/>
  <c r="AE491" i="2"/>
  <c r="N492" i="2"/>
  <c r="O492" i="2" s="1"/>
  <c r="R492" i="2" s="1"/>
  <c r="T492" i="2" l="1"/>
  <c r="S492" i="2"/>
  <c r="AO491" i="2"/>
  <c r="AF491" i="2"/>
  <c r="U492" i="2" l="1"/>
  <c r="Z492" i="2" s="1"/>
  <c r="AH492" i="2"/>
  <c r="X492" i="2"/>
  <c r="AC492" i="2" s="1"/>
  <c r="M493" i="2" s="1"/>
  <c r="V492" i="2"/>
  <c r="AA492" i="2" s="1"/>
  <c r="K493" i="2" s="1"/>
  <c r="W492" i="2"/>
  <c r="AB492" i="2" s="1"/>
  <c r="L493" i="2" s="1"/>
  <c r="J493" i="2" l="1"/>
  <c r="AD492" i="2"/>
  <c r="N493" i="2" l="1"/>
  <c r="O493" i="2" s="1"/>
  <c r="R493" i="2" s="1"/>
  <c r="AP492" i="2"/>
  <c r="AG492" i="2"/>
  <c r="AN492" i="2"/>
  <c r="AE492" i="2"/>
  <c r="AF492" i="2" s="1"/>
  <c r="T493" i="2" l="1"/>
  <c r="S493" i="2"/>
  <c r="AO492" i="2"/>
  <c r="AH493" i="2" l="1"/>
  <c r="X493" i="2"/>
  <c r="AC493" i="2" s="1"/>
  <c r="M494" i="2" s="1"/>
  <c r="W493" i="2"/>
  <c r="AB493" i="2" s="1"/>
  <c r="L494" i="2" s="1"/>
  <c r="V493" i="2"/>
  <c r="AA493" i="2" s="1"/>
  <c r="K494" i="2" s="1"/>
  <c r="U493" i="2"/>
  <c r="Z493" i="2" s="1"/>
  <c r="AD493" i="2" l="1"/>
  <c r="J494" i="2"/>
  <c r="N494" i="2" l="1"/>
  <c r="O494" i="2" s="1"/>
  <c r="R494" i="2" s="1"/>
  <c r="AP493" i="2"/>
  <c r="AG493" i="2"/>
  <c r="AN493" i="2"/>
  <c r="AE493" i="2"/>
  <c r="AF493" i="2" s="1"/>
  <c r="T494" i="2" l="1"/>
  <c r="S494" i="2"/>
  <c r="AO493" i="2"/>
  <c r="W494" i="2" l="1"/>
  <c r="AB494" i="2" s="1"/>
  <c r="L495" i="2" s="1"/>
  <c r="V494" i="2"/>
  <c r="AA494" i="2" s="1"/>
  <c r="K495" i="2" s="1"/>
  <c r="U494" i="2"/>
  <c r="Z494" i="2" s="1"/>
  <c r="AH494" i="2"/>
  <c r="X494" i="2"/>
  <c r="AC494" i="2" s="1"/>
  <c r="M495" i="2" s="1"/>
  <c r="AD494" i="2" l="1"/>
  <c r="J495" i="2"/>
  <c r="N495" i="2" l="1"/>
  <c r="O495" i="2" s="1"/>
  <c r="R495" i="2" s="1"/>
  <c r="AP494" i="2"/>
  <c r="AG494" i="2"/>
  <c r="AN494" i="2"/>
  <c r="AE494" i="2"/>
  <c r="T495" i="2" l="1"/>
  <c r="S495" i="2"/>
  <c r="AO494" i="2"/>
  <c r="AF494" i="2"/>
  <c r="AH495" i="2" l="1"/>
  <c r="X495" i="2"/>
  <c r="AC495" i="2" s="1"/>
  <c r="M496" i="2" s="1"/>
  <c r="W495" i="2"/>
  <c r="AB495" i="2" s="1"/>
  <c r="L496" i="2" s="1"/>
  <c r="U495" i="2"/>
  <c r="Z495" i="2" s="1"/>
  <c r="V495" i="2"/>
  <c r="AA495" i="2" s="1"/>
  <c r="K496" i="2" s="1"/>
  <c r="J496" i="2" l="1"/>
  <c r="AD495" i="2"/>
  <c r="AP495" i="2" l="1"/>
  <c r="AG495" i="2"/>
  <c r="AE495" i="2"/>
  <c r="AF495" i="2" s="1"/>
  <c r="AN495" i="2"/>
  <c r="N496" i="2"/>
  <c r="O496" i="2" s="1"/>
  <c r="R496" i="2" s="1"/>
  <c r="T496" i="2" l="1"/>
  <c r="S496" i="2"/>
  <c r="AO495" i="2"/>
  <c r="X496" i="2" l="1"/>
  <c r="AC496" i="2" s="1"/>
  <c r="M497" i="2" s="1"/>
  <c r="W496" i="2"/>
  <c r="AB496" i="2" s="1"/>
  <c r="L497" i="2" s="1"/>
  <c r="V496" i="2"/>
  <c r="AA496" i="2" s="1"/>
  <c r="K497" i="2" s="1"/>
  <c r="U496" i="2"/>
  <c r="Z496" i="2" s="1"/>
  <c r="AH496" i="2"/>
  <c r="AD496" i="2" l="1"/>
  <c r="J497" i="2"/>
  <c r="N497" i="2" l="1"/>
  <c r="O497" i="2" s="1"/>
  <c r="R497" i="2" s="1"/>
  <c r="AG496" i="2"/>
  <c r="AP496" i="2"/>
  <c r="AN496" i="2"/>
  <c r="AE496" i="2"/>
  <c r="T497" i="2" l="1"/>
  <c r="S497" i="2"/>
  <c r="AF496" i="2"/>
  <c r="AO496" i="2"/>
  <c r="V497" i="2" l="1"/>
  <c r="AA497" i="2" s="1"/>
  <c r="K498" i="2" s="1"/>
  <c r="U497" i="2"/>
  <c r="Z497" i="2" s="1"/>
  <c r="AH497" i="2"/>
  <c r="W497" i="2"/>
  <c r="AB497" i="2" s="1"/>
  <c r="L498" i="2" s="1"/>
  <c r="X497" i="2"/>
  <c r="AC497" i="2" s="1"/>
  <c r="M498" i="2" s="1"/>
  <c r="AD497" i="2" l="1"/>
  <c r="J498" i="2"/>
  <c r="N498" i="2" l="1"/>
  <c r="O498" i="2" s="1"/>
  <c r="R498" i="2" s="1"/>
  <c r="AP497" i="2"/>
  <c r="AG497" i="2"/>
  <c r="AN497" i="2"/>
  <c r="AE497" i="2"/>
  <c r="T498" i="2" l="1"/>
  <c r="S498" i="2"/>
  <c r="AO497" i="2"/>
  <c r="AF497" i="2"/>
  <c r="AH498" i="2" l="1"/>
  <c r="X498" i="2"/>
  <c r="AC498" i="2" s="1"/>
  <c r="M499" i="2" s="1"/>
  <c r="W498" i="2"/>
  <c r="AB498" i="2" s="1"/>
  <c r="L499" i="2" s="1"/>
  <c r="V498" i="2"/>
  <c r="AA498" i="2" s="1"/>
  <c r="K499" i="2" s="1"/>
  <c r="U498" i="2"/>
  <c r="Z498" i="2" s="1"/>
  <c r="AD498" i="2" l="1"/>
  <c r="J499" i="2"/>
  <c r="N499" i="2" l="1"/>
  <c r="O499" i="2" s="1"/>
  <c r="R499" i="2" s="1"/>
  <c r="AP498" i="2"/>
  <c r="AG498" i="2"/>
  <c r="AN498" i="2"/>
  <c r="AE498" i="2"/>
  <c r="AF498" i="2" s="1"/>
  <c r="T499" i="2" l="1"/>
  <c r="S499" i="2"/>
  <c r="AO498" i="2"/>
  <c r="X499" i="2" l="1"/>
  <c r="AC499" i="2" s="1"/>
  <c r="M500" i="2" s="1"/>
  <c r="W499" i="2"/>
  <c r="AB499" i="2" s="1"/>
  <c r="L500" i="2" s="1"/>
  <c r="V499" i="2"/>
  <c r="AA499" i="2" s="1"/>
  <c r="K500" i="2" s="1"/>
  <c r="U499" i="2"/>
  <c r="Z499" i="2" s="1"/>
  <c r="AH499" i="2"/>
  <c r="AD499" i="2" l="1"/>
  <c r="J500" i="2"/>
  <c r="N500" i="2" l="1"/>
  <c r="O500" i="2" s="1"/>
  <c r="R500" i="2" s="1"/>
  <c r="AG499" i="2"/>
  <c r="AP499" i="2"/>
  <c r="AN499" i="2"/>
  <c r="AE499" i="2"/>
  <c r="AF499" i="2" s="1"/>
  <c r="AO499" i="2" l="1"/>
  <c r="T500" i="2"/>
  <c r="S500" i="2"/>
  <c r="U500" i="2" l="1"/>
  <c r="Z500" i="2" s="1"/>
  <c r="AH500" i="2"/>
  <c r="X500" i="2"/>
  <c r="AC500" i="2" s="1"/>
  <c r="M501" i="2" s="1"/>
  <c r="V500" i="2"/>
  <c r="AA500" i="2" s="1"/>
  <c r="K501" i="2" s="1"/>
  <c r="W500" i="2"/>
  <c r="AB500" i="2" s="1"/>
  <c r="L501" i="2" s="1"/>
  <c r="J501" i="2" l="1"/>
  <c r="AD500" i="2"/>
  <c r="AP500" i="2" l="1"/>
  <c r="AG500" i="2"/>
  <c r="AN500" i="2"/>
  <c r="AE500" i="2"/>
  <c r="AF500" i="2" s="1"/>
  <c r="N501" i="2"/>
  <c r="O501" i="2" s="1"/>
  <c r="R501" i="2" s="1"/>
  <c r="T501" i="2" l="1"/>
  <c r="S501" i="2"/>
  <c r="AO500" i="2"/>
  <c r="AH501" i="2" l="1"/>
  <c r="X501" i="2"/>
  <c r="AC501" i="2" s="1"/>
  <c r="M502" i="2" s="1"/>
  <c r="W501" i="2"/>
  <c r="AB501" i="2" s="1"/>
  <c r="L502" i="2" s="1"/>
  <c r="V501" i="2"/>
  <c r="AA501" i="2" s="1"/>
  <c r="K502" i="2" s="1"/>
  <c r="U501" i="2"/>
  <c r="Z501" i="2" s="1"/>
  <c r="AD501" i="2" l="1"/>
  <c r="J502" i="2"/>
  <c r="N502" i="2" l="1"/>
  <c r="O502" i="2" s="1"/>
  <c r="R502" i="2" s="1"/>
  <c r="AP501" i="2"/>
  <c r="AG501" i="2"/>
  <c r="AN501" i="2"/>
  <c r="AE501" i="2"/>
  <c r="AF501" i="2" s="1"/>
  <c r="T502" i="2" l="1"/>
  <c r="S502" i="2"/>
  <c r="AO501" i="2"/>
  <c r="W502" i="2" l="1"/>
  <c r="AB502" i="2" s="1"/>
  <c r="L503" i="2" s="1"/>
  <c r="V502" i="2"/>
  <c r="AA502" i="2" s="1"/>
  <c r="K503" i="2" s="1"/>
  <c r="U502" i="2"/>
  <c r="Z502" i="2" s="1"/>
  <c r="AH502" i="2"/>
  <c r="X502" i="2"/>
  <c r="AC502" i="2" s="1"/>
  <c r="M503" i="2" s="1"/>
  <c r="AD502" i="2" l="1"/>
  <c r="J503" i="2"/>
  <c r="N503" i="2" l="1"/>
  <c r="O503" i="2" s="1"/>
  <c r="R503" i="2" s="1"/>
  <c r="AP502" i="2"/>
  <c r="AG502" i="2"/>
  <c r="AN502" i="2"/>
  <c r="AE502" i="2"/>
  <c r="T503" i="2" l="1"/>
  <c r="S503" i="2"/>
  <c r="AO502" i="2"/>
  <c r="AF502" i="2"/>
  <c r="AH503" i="2" l="1"/>
  <c r="X503" i="2"/>
  <c r="AC503" i="2" s="1"/>
  <c r="M504" i="2" s="1"/>
  <c r="W503" i="2"/>
  <c r="AB503" i="2" s="1"/>
  <c r="L504" i="2" s="1"/>
  <c r="U503" i="2"/>
  <c r="Z503" i="2" s="1"/>
  <c r="V503" i="2"/>
  <c r="AA503" i="2" s="1"/>
  <c r="K504" i="2" s="1"/>
  <c r="J504" i="2" l="1"/>
  <c r="AD503" i="2"/>
  <c r="AP503" i="2" l="1"/>
  <c r="AG503" i="2"/>
  <c r="AE503" i="2"/>
  <c r="AN503" i="2"/>
  <c r="AO503" i="2" s="1"/>
  <c r="N504" i="2"/>
  <c r="O504" i="2" s="1"/>
  <c r="R504" i="2" s="1"/>
  <c r="T504" i="2" l="1"/>
  <c r="S504" i="2"/>
  <c r="AF503" i="2"/>
  <c r="X504" i="2" l="1"/>
  <c r="AC504" i="2" s="1"/>
  <c r="M505" i="2" s="1"/>
  <c r="W504" i="2"/>
  <c r="AB504" i="2" s="1"/>
  <c r="L505" i="2" s="1"/>
  <c r="V504" i="2"/>
  <c r="AA504" i="2" s="1"/>
  <c r="K505" i="2" s="1"/>
  <c r="U504" i="2"/>
  <c r="Z504" i="2" s="1"/>
  <c r="AH504" i="2"/>
  <c r="AD504" i="2" l="1"/>
  <c r="J505" i="2"/>
  <c r="AG504" i="2" l="1"/>
  <c r="AP504" i="2"/>
  <c r="AE504" i="2"/>
  <c r="AN504" i="2"/>
  <c r="N505" i="2"/>
  <c r="O505" i="2" s="1"/>
  <c r="R505" i="2" s="1"/>
  <c r="T505" i="2" l="1"/>
  <c r="S505" i="2"/>
  <c r="AF504" i="2"/>
  <c r="AO504" i="2"/>
  <c r="V505" i="2" l="1"/>
  <c r="AA505" i="2" s="1"/>
  <c r="K506" i="2" s="1"/>
  <c r="U505" i="2"/>
  <c r="Z505" i="2" s="1"/>
  <c r="AH505" i="2"/>
  <c r="W505" i="2"/>
  <c r="AB505" i="2" s="1"/>
  <c r="L506" i="2" s="1"/>
  <c r="X505" i="2"/>
  <c r="AC505" i="2" s="1"/>
  <c r="M506" i="2" s="1"/>
  <c r="AD505" i="2" l="1"/>
  <c r="J506" i="2"/>
  <c r="N506" i="2" l="1"/>
  <c r="O506" i="2" s="1"/>
  <c r="R506" i="2" s="1"/>
  <c r="AP505" i="2"/>
  <c r="AG505" i="2"/>
  <c r="AL506" i="2"/>
  <c r="AL507" i="2" s="1"/>
  <c r="AL508" i="2" s="1"/>
  <c r="AL509" i="2" s="1"/>
  <c r="AL510" i="2" s="1"/>
  <c r="AL511" i="2" s="1"/>
  <c r="AL512" i="2" s="1"/>
  <c r="AL513" i="2" s="1"/>
  <c r="AL514" i="2" s="1"/>
  <c r="AL515" i="2" s="1"/>
  <c r="AL516" i="2" s="1"/>
  <c r="AL517" i="2" s="1"/>
  <c r="AL518" i="2" s="1"/>
  <c r="AL519" i="2" s="1"/>
  <c r="AL520" i="2" s="1"/>
  <c r="AL521" i="2" s="1"/>
  <c r="AL522" i="2" s="1"/>
  <c r="AL523" i="2" s="1"/>
  <c r="AL524" i="2" s="1"/>
  <c r="AL525" i="2" s="1"/>
  <c r="AL526" i="2" s="1"/>
  <c r="AL527" i="2" s="1"/>
  <c r="AL528" i="2" s="1"/>
  <c r="AM505" i="2"/>
  <c r="L31" i="2" s="1"/>
  <c r="AT65" i="2"/>
  <c r="AE505" i="2"/>
  <c r="AF505" i="2" s="1"/>
  <c r="AN505" i="2"/>
  <c r="T506" i="2" l="1"/>
  <c r="S506" i="2"/>
  <c r="AO505" i="2"/>
  <c r="AH506" i="2" l="1"/>
  <c r="X506" i="2"/>
  <c r="AC506" i="2" s="1"/>
  <c r="M507" i="2" s="1"/>
  <c r="W506" i="2"/>
  <c r="AB506" i="2" s="1"/>
  <c r="L507" i="2" s="1"/>
  <c r="V506" i="2"/>
  <c r="AA506" i="2" s="1"/>
  <c r="K507" i="2" s="1"/>
  <c r="U506" i="2"/>
  <c r="Z506" i="2" s="1"/>
  <c r="AD506" i="2" l="1"/>
  <c r="J507" i="2"/>
  <c r="N507" i="2" l="1"/>
  <c r="O507" i="2" s="1"/>
  <c r="R507" i="2" s="1"/>
  <c r="AP506" i="2"/>
  <c r="AG506" i="2"/>
  <c r="AN506" i="2"/>
  <c r="AE506" i="2"/>
  <c r="T507" i="2" l="1"/>
  <c r="S507" i="2"/>
  <c r="AF506" i="2"/>
  <c r="AO506" i="2"/>
  <c r="X507" i="2" l="1"/>
  <c r="AC507" i="2" s="1"/>
  <c r="M508" i="2" s="1"/>
  <c r="W507" i="2"/>
  <c r="AB507" i="2" s="1"/>
  <c r="L508" i="2" s="1"/>
  <c r="V507" i="2"/>
  <c r="AA507" i="2" s="1"/>
  <c r="K508" i="2" s="1"/>
  <c r="U507" i="2"/>
  <c r="Z507" i="2" s="1"/>
  <c r="AH507" i="2"/>
  <c r="AD507" i="2" l="1"/>
  <c r="J508" i="2"/>
  <c r="N508" i="2" l="1"/>
  <c r="O508" i="2" s="1"/>
  <c r="R508" i="2" s="1"/>
  <c r="AG507" i="2"/>
  <c r="AP507" i="2"/>
  <c r="AN507" i="2"/>
  <c r="AE507" i="2"/>
  <c r="T508" i="2" l="1"/>
  <c r="S508" i="2"/>
  <c r="AO507" i="2"/>
  <c r="AF507" i="2"/>
  <c r="U508" i="2" l="1"/>
  <c r="Z508" i="2" s="1"/>
  <c r="AH508" i="2"/>
  <c r="X508" i="2"/>
  <c r="AC508" i="2" s="1"/>
  <c r="M509" i="2" s="1"/>
  <c r="V508" i="2"/>
  <c r="AA508" i="2" s="1"/>
  <c r="K509" i="2" s="1"/>
  <c r="W508" i="2"/>
  <c r="AB508" i="2" s="1"/>
  <c r="L509" i="2" s="1"/>
  <c r="J509" i="2" l="1"/>
  <c r="AD508" i="2"/>
  <c r="AP508" i="2" l="1"/>
  <c r="AG508" i="2"/>
  <c r="AE508" i="2"/>
  <c r="AN508" i="2"/>
  <c r="AO508" i="2" s="1"/>
  <c r="N509" i="2"/>
  <c r="O509" i="2" s="1"/>
  <c r="R509" i="2" s="1"/>
  <c r="T509" i="2" l="1"/>
  <c r="S509" i="2"/>
  <c r="AF508" i="2"/>
  <c r="AH509" i="2" l="1"/>
  <c r="X509" i="2"/>
  <c r="AC509" i="2" s="1"/>
  <c r="M510" i="2" s="1"/>
  <c r="W509" i="2"/>
  <c r="AB509" i="2" s="1"/>
  <c r="L510" i="2" s="1"/>
  <c r="V509" i="2"/>
  <c r="AA509" i="2" s="1"/>
  <c r="K510" i="2" s="1"/>
  <c r="U509" i="2"/>
  <c r="Z509" i="2" s="1"/>
  <c r="AD509" i="2" l="1"/>
  <c r="J510" i="2"/>
  <c r="N510" i="2" l="1"/>
  <c r="O510" i="2" s="1"/>
  <c r="R510" i="2" s="1"/>
  <c r="AP509" i="2"/>
  <c r="AG509" i="2"/>
  <c r="AE509" i="2"/>
  <c r="AN509" i="2"/>
  <c r="T510" i="2" l="1"/>
  <c r="S510" i="2"/>
  <c r="AF509" i="2"/>
  <c r="AO509" i="2"/>
  <c r="W510" i="2" l="1"/>
  <c r="AB510" i="2" s="1"/>
  <c r="L511" i="2" s="1"/>
  <c r="V510" i="2"/>
  <c r="AA510" i="2" s="1"/>
  <c r="K511" i="2" s="1"/>
  <c r="U510" i="2"/>
  <c r="Z510" i="2" s="1"/>
  <c r="AH510" i="2"/>
  <c r="X510" i="2"/>
  <c r="AC510" i="2" s="1"/>
  <c r="M511" i="2" s="1"/>
  <c r="AD510" i="2" l="1"/>
  <c r="J511" i="2"/>
  <c r="N511" i="2" l="1"/>
  <c r="O511" i="2" s="1"/>
  <c r="R511" i="2" s="1"/>
  <c r="AP510" i="2"/>
  <c r="AG510" i="2"/>
  <c r="AE510" i="2"/>
  <c r="AN510" i="2"/>
  <c r="T511" i="2" l="1"/>
  <c r="S511" i="2"/>
  <c r="AO510" i="2"/>
  <c r="AF510" i="2"/>
  <c r="AH511" i="2" l="1"/>
  <c r="X511" i="2"/>
  <c r="AC511" i="2" s="1"/>
  <c r="M512" i="2" s="1"/>
  <c r="W511" i="2"/>
  <c r="AB511" i="2" s="1"/>
  <c r="L512" i="2" s="1"/>
  <c r="U511" i="2"/>
  <c r="Z511" i="2" s="1"/>
  <c r="V511" i="2"/>
  <c r="AA511" i="2" s="1"/>
  <c r="K512" i="2" s="1"/>
  <c r="J512" i="2" l="1"/>
  <c r="AD511" i="2"/>
  <c r="AP511" i="2" l="1"/>
  <c r="AG511" i="2"/>
  <c r="AN511" i="2"/>
  <c r="AE511" i="2"/>
  <c r="N512" i="2"/>
  <c r="O512" i="2" s="1"/>
  <c r="R512" i="2" s="1"/>
  <c r="T512" i="2" l="1"/>
  <c r="S512" i="2"/>
  <c r="AO511" i="2"/>
  <c r="AF511" i="2"/>
  <c r="X512" i="2" l="1"/>
  <c r="AC512" i="2" s="1"/>
  <c r="M513" i="2" s="1"/>
  <c r="W512" i="2"/>
  <c r="AB512" i="2" s="1"/>
  <c r="L513" i="2" s="1"/>
  <c r="V512" i="2"/>
  <c r="AA512" i="2" s="1"/>
  <c r="K513" i="2" s="1"/>
  <c r="U512" i="2"/>
  <c r="Z512" i="2" s="1"/>
  <c r="AH512" i="2"/>
  <c r="AD512" i="2" l="1"/>
  <c r="J513" i="2"/>
  <c r="N513" i="2" l="1"/>
  <c r="O513" i="2" s="1"/>
  <c r="R513" i="2" s="1"/>
  <c r="AG512" i="2"/>
  <c r="AP512" i="2"/>
  <c r="AN512" i="2"/>
  <c r="AE512" i="2"/>
  <c r="AF512" i="2" s="1"/>
  <c r="AO512" i="2" l="1"/>
  <c r="T513" i="2"/>
  <c r="S513" i="2"/>
  <c r="V513" i="2" l="1"/>
  <c r="AA513" i="2" s="1"/>
  <c r="K514" i="2" s="1"/>
  <c r="U513" i="2"/>
  <c r="Z513" i="2" s="1"/>
  <c r="AH513" i="2"/>
  <c r="W513" i="2"/>
  <c r="AB513" i="2" s="1"/>
  <c r="L514" i="2" s="1"/>
  <c r="X513" i="2"/>
  <c r="AC513" i="2" s="1"/>
  <c r="M514" i="2" s="1"/>
  <c r="AD513" i="2" l="1"/>
  <c r="J514" i="2"/>
  <c r="AP513" i="2" l="1"/>
  <c r="AG513" i="2"/>
  <c r="AN513" i="2"/>
  <c r="AO513" i="2" s="1"/>
  <c r="AE513" i="2"/>
  <c r="N514" i="2"/>
  <c r="O514" i="2" s="1"/>
  <c r="R514" i="2" s="1"/>
  <c r="T514" i="2" l="1"/>
  <c r="S514" i="2"/>
  <c r="AF513" i="2"/>
  <c r="AH514" i="2" l="1"/>
  <c r="X514" i="2"/>
  <c r="AC514" i="2" s="1"/>
  <c r="M515" i="2" s="1"/>
  <c r="W514" i="2"/>
  <c r="AB514" i="2" s="1"/>
  <c r="L515" i="2" s="1"/>
  <c r="V514" i="2"/>
  <c r="AA514" i="2" s="1"/>
  <c r="K515" i="2" s="1"/>
  <c r="U514" i="2"/>
  <c r="Z514" i="2" s="1"/>
  <c r="AD514" i="2" l="1"/>
  <c r="J515" i="2"/>
  <c r="N515" i="2" l="1"/>
  <c r="O515" i="2" s="1"/>
  <c r="R515" i="2" s="1"/>
  <c r="AP514" i="2"/>
  <c r="AG514" i="2"/>
  <c r="AE514" i="2"/>
  <c r="AN514" i="2"/>
  <c r="AO514" i="2" s="1"/>
  <c r="T515" i="2" l="1"/>
  <c r="S515" i="2"/>
  <c r="AF514" i="2"/>
  <c r="X515" i="2" l="1"/>
  <c r="AC515" i="2" s="1"/>
  <c r="M516" i="2" s="1"/>
  <c r="W515" i="2"/>
  <c r="AB515" i="2" s="1"/>
  <c r="L516" i="2" s="1"/>
  <c r="V515" i="2"/>
  <c r="AA515" i="2" s="1"/>
  <c r="K516" i="2" s="1"/>
  <c r="U515" i="2"/>
  <c r="Z515" i="2" s="1"/>
  <c r="AH515" i="2"/>
  <c r="AD515" i="2" l="1"/>
  <c r="J516" i="2"/>
  <c r="N516" i="2" l="1"/>
  <c r="O516" i="2" s="1"/>
  <c r="R516" i="2" s="1"/>
  <c r="AG515" i="2"/>
  <c r="AP515" i="2"/>
  <c r="AE515" i="2"/>
  <c r="AN515" i="2"/>
  <c r="AO515" i="2" s="1"/>
  <c r="AF515" i="2" l="1"/>
  <c r="T516" i="2"/>
  <c r="S516" i="2"/>
  <c r="U516" i="2" l="1"/>
  <c r="Z516" i="2" s="1"/>
  <c r="AH516" i="2"/>
  <c r="X516" i="2"/>
  <c r="AC516" i="2" s="1"/>
  <c r="M517" i="2" s="1"/>
  <c r="V516" i="2"/>
  <c r="AA516" i="2" s="1"/>
  <c r="K517" i="2" s="1"/>
  <c r="W516" i="2"/>
  <c r="AB516" i="2" s="1"/>
  <c r="L517" i="2" s="1"/>
  <c r="J517" i="2" l="1"/>
  <c r="AD516" i="2"/>
  <c r="AP516" i="2" l="1"/>
  <c r="AG516" i="2"/>
  <c r="AE516" i="2"/>
  <c r="AF516" i="2" s="1"/>
  <c r="AN516" i="2"/>
  <c r="N517" i="2"/>
  <c r="O517" i="2" s="1"/>
  <c r="R517" i="2" s="1"/>
  <c r="T517" i="2" l="1"/>
  <c r="S517" i="2"/>
  <c r="AO516" i="2"/>
  <c r="AH517" i="2" l="1"/>
  <c r="X517" i="2"/>
  <c r="AC517" i="2" s="1"/>
  <c r="M518" i="2" s="1"/>
  <c r="W517" i="2"/>
  <c r="AB517" i="2" s="1"/>
  <c r="L518" i="2" s="1"/>
  <c r="V517" i="2"/>
  <c r="AA517" i="2" s="1"/>
  <c r="K518" i="2" s="1"/>
  <c r="U517" i="2"/>
  <c r="Z517" i="2" s="1"/>
  <c r="AD517" i="2" l="1"/>
  <c r="J518" i="2"/>
  <c r="N518" i="2" l="1"/>
  <c r="O518" i="2" s="1"/>
  <c r="R518" i="2" s="1"/>
  <c r="AP517" i="2"/>
  <c r="AG517" i="2"/>
  <c r="AN517" i="2"/>
  <c r="AE517" i="2"/>
  <c r="AF517" i="2" s="1"/>
  <c r="T518" i="2" l="1"/>
  <c r="S518" i="2"/>
  <c r="AO517" i="2"/>
  <c r="W518" i="2" l="1"/>
  <c r="AB518" i="2" s="1"/>
  <c r="L519" i="2" s="1"/>
  <c r="V518" i="2"/>
  <c r="AA518" i="2" s="1"/>
  <c r="K519" i="2" s="1"/>
  <c r="U518" i="2"/>
  <c r="Z518" i="2" s="1"/>
  <c r="AH518" i="2"/>
  <c r="X518" i="2"/>
  <c r="AC518" i="2" s="1"/>
  <c r="M519" i="2" s="1"/>
  <c r="AD518" i="2" l="1"/>
  <c r="J519" i="2"/>
  <c r="N519" i="2" l="1"/>
  <c r="O519" i="2" s="1"/>
  <c r="R519" i="2" s="1"/>
  <c r="AP518" i="2"/>
  <c r="AG518" i="2"/>
  <c r="AN518" i="2"/>
  <c r="AE518" i="2"/>
  <c r="T519" i="2" l="1"/>
  <c r="S519" i="2"/>
  <c r="AO518" i="2"/>
  <c r="AF518" i="2"/>
  <c r="AH519" i="2" l="1"/>
  <c r="X519" i="2"/>
  <c r="AC519" i="2" s="1"/>
  <c r="M520" i="2" s="1"/>
  <c r="W519" i="2"/>
  <c r="AB519" i="2" s="1"/>
  <c r="L520" i="2" s="1"/>
  <c r="U519" i="2"/>
  <c r="Z519" i="2" s="1"/>
  <c r="V519" i="2"/>
  <c r="AA519" i="2" s="1"/>
  <c r="K520" i="2" s="1"/>
  <c r="J520" i="2" l="1"/>
  <c r="AD519" i="2"/>
  <c r="AP519" i="2" l="1"/>
  <c r="AG519" i="2"/>
  <c r="AE519" i="2"/>
  <c r="AN519" i="2"/>
  <c r="AO519" i="2" s="1"/>
  <c r="N520" i="2"/>
  <c r="O520" i="2" s="1"/>
  <c r="R520" i="2" s="1"/>
  <c r="T520" i="2" l="1"/>
  <c r="S520" i="2"/>
  <c r="AF519" i="2"/>
  <c r="X520" i="2" l="1"/>
  <c r="AC520" i="2" s="1"/>
  <c r="M521" i="2" s="1"/>
  <c r="W520" i="2"/>
  <c r="AB520" i="2" s="1"/>
  <c r="L521" i="2" s="1"/>
  <c r="V520" i="2"/>
  <c r="AA520" i="2" s="1"/>
  <c r="K521" i="2" s="1"/>
  <c r="U520" i="2"/>
  <c r="Z520" i="2" s="1"/>
  <c r="AH520" i="2"/>
  <c r="AD520" i="2" l="1"/>
  <c r="J521" i="2"/>
  <c r="AG520" i="2" l="1"/>
  <c r="AP520" i="2"/>
  <c r="AE520" i="2"/>
  <c r="AN520" i="2"/>
  <c r="N521" i="2"/>
  <c r="O521" i="2" s="1"/>
  <c r="R521" i="2" s="1"/>
  <c r="T521" i="2" l="1"/>
  <c r="S521" i="2"/>
  <c r="AF520" i="2"/>
  <c r="AO520" i="2"/>
  <c r="V521" i="2" l="1"/>
  <c r="AA521" i="2" s="1"/>
  <c r="K522" i="2" s="1"/>
  <c r="U521" i="2"/>
  <c r="Z521" i="2" s="1"/>
  <c r="AH521" i="2"/>
  <c r="W521" i="2"/>
  <c r="AB521" i="2" s="1"/>
  <c r="L522" i="2" s="1"/>
  <c r="X521" i="2"/>
  <c r="AC521" i="2" s="1"/>
  <c r="M522" i="2" s="1"/>
  <c r="AD521" i="2" l="1"/>
  <c r="J522" i="2"/>
  <c r="AP521" i="2" l="1"/>
  <c r="AG521" i="2"/>
  <c r="AN521" i="2"/>
  <c r="AE521" i="2"/>
  <c r="N522" i="2"/>
  <c r="O522" i="2" s="1"/>
  <c r="R522" i="2" s="1"/>
  <c r="T522" i="2" l="1"/>
  <c r="S522" i="2"/>
  <c r="AF521" i="2"/>
  <c r="AO521" i="2"/>
  <c r="AH522" i="2" l="1"/>
  <c r="X522" i="2"/>
  <c r="AC522" i="2" s="1"/>
  <c r="M523" i="2" s="1"/>
  <c r="W522" i="2"/>
  <c r="AB522" i="2" s="1"/>
  <c r="L523" i="2" s="1"/>
  <c r="V522" i="2"/>
  <c r="AA522" i="2" s="1"/>
  <c r="K523" i="2" s="1"/>
  <c r="U522" i="2"/>
  <c r="Z522" i="2" s="1"/>
  <c r="AD522" i="2" l="1"/>
  <c r="J523" i="2"/>
  <c r="N523" i="2" l="1"/>
  <c r="O523" i="2" s="1"/>
  <c r="R523" i="2" s="1"/>
  <c r="AP522" i="2"/>
  <c r="AG522" i="2"/>
  <c r="AE522" i="2"/>
  <c r="AN522" i="2"/>
  <c r="AO522" i="2" s="1"/>
  <c r="T523" i="2" l="1"/>
  <c r="S523" i="2"/>
  <c r="AF522" i="2"/>
  <c r="X523" i="2" l="1"/>
  <c r="AC523" i="2" s="1"/>
  <c r="M524" i="2" s="1"/>
  <c r="W523" i="2"/>
  <c r="AB523" i="2" s="1"/>
  <c r="L524" i="2" s="1"/>
  <c r="V523" i="2"/>
  <c r="AA523" i="2" s="1"/>
  <c r="K524" i="2" s="1"/>
  <c r="U523" i="2"/>
  <c r="Z523" i="2" s="1"/>
  <c r="AH523" i="2"/>
  <c r="AD523" i="2" l="1"/>
  <c r="J524" i="2"/>
  <c r="AG523" i="2" l="1"/>
  <c r="AP523" i="2"/>
  <c r="AE523" i="2"/>
  <c r="AN523" i="2"/>
  <c r="N524" i="2"/>
  <c r="O524" i="2" s="1"/>
  <c r="R524" i="2" s="1"/>
  <c r="T524" i="2" l="1"/>
  <c r="S524" i="2"/>
  <c r="AO523" i="2"/>
  <c r="AF523" i="2"/>
  <c r="U524" i="2" l="1"/>
  <c r="Z524" i="2" s="1"/>
  <c r="AH524" i="2"/>
  <c r="X524" i="2"/>
  <c r="AC524" i="2" s="1"/>
  <c r="M525" i="2" s="1"/>
  <c r="V524" i="2"/>
  <c r="AA524" i="2" s="1"/>
  <c r="K525" i="2" s="1"/>
  <c r="W524" i="2"/>
  <c r="AB524" i="2" s="1"/>
  <c r="L525" i="2" s="1"/>
  <c r="J525" i="2" l="1"/>
  <c r="AD524" i="2"/>
  <c r="N525" i="2" l="1"/>
  <c r="O525" i="2" s="1"/>
  <c r="R525" i="2" s="1"/>
  <c r="AP524" i="2"/>
  <c r="AG524" i="2"/>
  <c r="AN524" i="2"/>
  <c r="AE524" i="2"/>
  <c r="AF524" i="2" s="1"/>
  <c r="T525" i="2" l="1"/>
  <c r="S525" i="2"/>
  <c r="AO524" i="2"/>
  <c r="AH525" i="2" l="1"/>
  <c r="X525" i="2"/>
  <c r="AC525" i="2" s="1"/>
  <c r="M526" i="2" s="1"/>
  <c r="W525" i="2"/>
  <c r="AB525" i="2" s="1"/>
  <c r="L526" i="2" s="1"/>
  <c r="V525" i="2"/>
  <c r="AA525" i="2" s="1"/>
  <c r="K526" i="2" s="1"/>
  <c r="U525" i="2"/>
  <c r="Z525" i="2" s="1"/>
  <c r="AD525" i="2" l="1"/>
  <c r="J526" i="2"/>
  <c r="N526" i="2" l="1"/>
  <c r="O526" i="2" s="1"/>
  <c r="R526" i="2" s="1"/>
  <c r="AP525" i="2"/>
  <c r="AG525" i="2"/>
  <c r="AE525" i="2"/>
  <c r="AN525" i="2"/>
  <c r="AO525" i="2" s="1"/>
  <c r="T526" i="2" l="1"/>
  <c r="S526" i="2"/>
  <c r="AF525" i="2"/>
  <c r="W526" i="2" l="1"/>
  <c r="AB526" i="2" s="1"/>
  <c r="L527" i="2" s="1"/>
  <c r="V526" i="2"/>
  <c r="AA526" i="2" s="1"/>
  <c r="K527" i="2" s="1"/>
  <c r="U526" i="2"/>
  <c r="Z526" i="2" s="1"/>
  <c r="AH526" i="2"/>
  <c r="X526" i="2"/>
  <c r="AC526" i="2" s="1"/>
  <c r="M527" i="2" s="1"/>
  <c r="AD526" i="2" l="1"/>
  <c r="J527" i="2"/>
  <c r="N527" i="2" l="1"/>
  <c r="O527" i="2" s="1"/>
  <c r="R527" i="2" s="1"/>
  <c r="AP526" i="2"/>
  <c r="AG526" i="2"/>
  <c r="AN526" i="2"/>
  <c r="AE526" i="2"/>
  <c r="T527" i="2" l="1"/>
  <c r="S527" i="2"/>
  <c r="AO526" i="2"/>
  <c r="AF526" i="2"/>
  <c r="AH527" i="2" l="1"/>
  <c r="X527" i="2"/>
  <c r="AC527" i="2" s="1"/>
  <c r="M528" i="2" s="1"/>
  <c r="W527" i="2"/>
  <c r="AB527" i="2" s="1"/>
  <c r="L528" i="2" s="1"/>
  <c r="U527" i="2"/>
  <c r="Z527" i="2" s="1"/>
  <c r="V527" i="2"/>
  <c r="AA527" i="2" s="1"/>
  <c r="K528" i="2" s="1"/>
  <c r="J528" i="2" l="1"/>
  <c r="AD527" i="2"/>
  <c r="AP527" i="2" l="1"/>
  <c r="AG527" i="2"/>
  <c r="AE527" i="2"/>
  <c r="AN527" i="2"/>
  <c r="AO527" i="2" s="1"/>
  <c r="N528" i="2"/>
  <c r="O528" i="2" s="1"/>
  <c r="R528" i="2" s="1"/>
  <c r="S528" i="2" l="1"/>
  <c r="T528" i="2" s="1"/>
  <c r="AF527" i="2"/>
  <c r="X528" i="2" l="1"/>
  <c r="AC528" i="2" s="1"/>
  <c r="M529" i="2" s="1"/>
  <c r="W528" i="2"/>
  <c r="AB528" i="2" s="1"/>
  <c r="L529" i="2" s="1"/>
  <c r="V528" i="2"/>
  <c r="AA528" i="2" s="1"/>
  <c r="K529" i="2" s="1"/>
  <c r="U528" i="2"/>
  <c r="Z528" i="2" s="1"/>
  <c r="AH528" i="2"/>
  <c r="AD528" i="2" l="1"/>
  <c r="J529" i="2"/>
  <c r="N529" i="2" l="1"/>
  <c r="O529" i="2" s="1"/>
  <c r="R529" i="2" s="1"/>
  <c r="AG528" i="2"/>
  <c r="AP528" i="2"/>
  <c r="AM528" i="2"/>
  <c r="M31" i="2" s="1"/>
  <c r="AL529" i="2"/>
  <c r="AL530" i="2" s="1"/>
  <c r="AL531" i="2" s="1"/>
  <c r="AL532" i="2" s="1"/>
  <c r="AL533" i="2" s="1"/>
  <c r="AL534" i="2" s="1"/>
  <c r="AL535" i="2" s="1"/>
  <c r="AL536" i="2" s="1"/>
  <c r="AL537" i="2" s="1"/>
  <c r="AL538" i="2" s="1"/>
  <c r="AL539" i="2" s="1"/>
  <c r="AL540" i="2" s="1"/>
  <c r="AL541" i="2" s="1"/>
  <c r="AL542" i="2" s="1"/>
  <c r="AL543" i="2" s="1"/>
  <c r="AL544" i="2" s="1"/>
  <c r="AL545" i="2" s="1"/>
  <c r="AL546" i="2" s="1"/>
  <c r="AL547" i="2" s="1"/>
  <c r="AT66" i="2"/>
  <c r="AE528" i="2"/>
  <c r="AF528" i="2" s="1"/>
  <c r="AN528" i="2"/>
  <c r="AO528" i="2" s="1"/>
  <c r="P31" i="2" s="1"/>
  <c r="N31" i="2" l="1"/>
  <c r="O31" i="2"/>
  <c r="T529" i="2"/>
  <c r="S529" i="2"/>
  <c r="V529" i="2" l="1"/>
  <c r="AA529" i="2" s="1"/>
  <c r="K530" i="2" s="1"/>
  <c r="U529" i="2"/>
  <c r="Z529" i="2" s="1"/>
  <c r="AH529" i="2"/>
  <c r="W529" i="2"/>
  <c r="AB529" i="2" s="1"/>
  <c r="L530" i="2" s="1"/>
  <c r="X529" i="2"/>
  <c r="AC529" i="2" s="1"/>
  <c r="M530" i="2" s="1"/>
  <c r="AD529" i="2" l="1"/>
  <c r="J530" i="2"/>
  <c r="N530" i="2" l="1"/>
  <c r="O530" i="2" s="1"/>
  <c r="R530" i="2" s="1"/>
  <c r="AP529" i="2"/>
  <c r="AG529" i="2"/>
  <c r="AN529" i="2"/>
  <c r="AO529" i="2" s="1"/>
  <c r="AE529" i="2"/>
  <c r="T530" i="2" l="1"/>
  <c r="S530" i="2"/>
  <c r="AF529" i="2"/>
  <c r="AH530" i="2" l="1"/>
  <c r="X530" i="2"/>
  <c r="AC530" i="2" s="1"/>
  <c r="M531" i="2" s="1"/>
  <c r="W530" i="2"/>
  <c r="AB530" i="2" s="1"/>
  <c r="L531" i="2" s="1"/>
  <c r="V530" i="2"/>
  <c r="AA530" i="2" s="1"/>
  <c r="K531" i="2" s="1"/>
  <c r="U530" i="2"/>
  <c r="Z530" i="2" s="1"/>
  <c r="AD530" i="2" l="1"/>
  <c r="J531" i="2"/>
  <c r="N531" i="2" l="1"/>
  <c r="O531" i="2" s="1"/>
  <c r="R531" i="2" s="1"/>
  <c r="AP530" i="2"/>
  <c r="AG530" i="2"/>
  <c r="AE530" i="2"/>
  <c r="AN530" i="2"/>
  <c r="AO530" i="2" s="1"/>
  <c r="T531" i="2" l="1"/>
  <c r="S531" i="2"/>
  <c r="AF530" i="2"/>
  <c r="X531" i="2" l="1"/>
  <c r="AC531" i="2" s="1"/>
  <c r="M532" i="2" s="1"/>
  <c r="W531" i="2"/>
  <c r="AB531" i="2" s="1"/>
  <c r="L532" i="2" s="1"/>
  <c r="V531" i="2"/>
  <c r="AA531" i="2" s="1"/>
  <c r="K532" i="2" s="1"/>
  <c r="U531" i="2"/>
  <c r="Z531" i="2" s="1"/>
  <c r="AH531" i="2"/>
  <c r="AD531" i="2" l="1"/>
  <c r="J532" i="2"/>
  <c r="N532" i="2" l="1"/>
  <c r="O532" i="2" s="1"/>
  <c r="R532" i="2" s="1"/>
  <c r="AG531" i="2"/>
  <c r="AP531" i="2"/>
  <c r="AN531" i="2"/>
  <c r="AO531" i="2" s="1"/>
  <c r="AE531" i="2"/>
  <c r="AF531" i="2" l="1"/>
  <c r="T532" i="2"/>
  <c r="S532" i="2"/>
  <c r="U532" i="2" l="1"/>
  <c r="Z532" i="2" s="1"/>
  <c r="AH532" i="2"/>
  <c r="X532" i="2"/>
  <c r="AC532" i="2" s="1"/>
  <c r="M533" i="2" s="1"/>
  <c r="V532" i="2"/>
  <c r="AA532" i="2" s="1"/>
  <c r="K533" i="2" s="1"/>
  <c r="W532" i="2"/>
  <c r="AB532" i="2" s="1"/>
  <c r="L533" i="2" s="1"/>
  <c r="J533" i="2" l="1"/>
  <c r="AD532" i="2"/>
  <c r="AP532" i="2" l="1"/>
  <c r="AG532" i="2"/>
  <c r="AN532" i="2"/>
  <c r="AE532" i="2"/>
  <c r="N533" i="2"/>
  <c r="O533" i="2" s="1"/>
  <c r="R533" i="2" s="1"/>
  <c r="T533" i="2" l="1"/>
  <c r="S533" i="2"/>
  <c r="AF532" i="2"/>
  <c r="AO532" i="2"/>
  <c r="AH533" i="2" l="1"/>
  <c r="X533" i="2"/>
  <c r="AC533" i="2" s="1"/>
  <c r="M534" i="2" s="1"/>
  <c r="W533" i="2"/>
  <c r="AB533" i="2" s="1"/>
  <c r="L534" i="2" s="1"/>
  <c r="V533" i="2"/>
  <c r="AA533" i="2" s="1"/>
  <c r="K534" i="2" s="1"/>
  <c r="U533" i="2"/>
  <c r="Z533" i="2" s="1"/>
  <c r="AD533" i="2" l="1"/>
  <c r="J534" i="2"/>
  <c r="N534" i="2" l="1"/>
  <c r="O534" i="2" s="1"/>
  <c r="R534" i="2" s="1"/>
  <c r="AP533" i="2"/>
  <c r="AG533" i="2"/>
  <c r="AE533" i="2"/>
  <c r="AN533" i="2"/>
  <c r="T534" i="2" l="1"/>
  <c r="S534" i="2"/>
  <c r="AF533" i="2"/>
  <c r="AO533" i="2"/>
  <c r="W534" i="2" l="1"/>
  <c r="AB534" i="2" s="1"/>
  <c r="L535" i="2" s="1"/>
  <c r="V534" i="2"/>
  <c r="AA534" i="2" s="1"/>
  <c r="K535" i="2" s="1"/>
  <c r="U534" i="2"/>
  <c r="Z534" i="2" s="1"/>
  <c r="AH534" i="2"/>
  <c r="X534" i="2"/>
  <c r="AC534" i="2" s="1"/>
  <c r="M535" i="2" s="1"/>
  <c r="AD534" i="2" l="1"/>
  <c r="J535" i="2"/>
  <c r="N535" i="2" l="1"/>
  <c r="O535" i="2" s="1"/>
  <c r="R535" i="2" s="1"/>
  <c r="AP534" i="2"/>
  <c r="AG534" i="2"/>
  <c r="AN534" i="2"/>
  <c r="AO534" i="2" s="1"/>
  <c r="AE534" i="2"/>
  <c r="T535" i="2" l="1"/>
  <c r="S535" i="2"/>
  <c r="AF534" i="2"/>
  <c r="AH535" i="2" l="1"/>
  <c r="X535" i="2"/>
  <c r="AC535" i="2" s="1"/>
  <c r="M536" i="2" s="1"/>
  <c r="W535" i="2"/>
  <c r="AB535" i="2" s="1"/>
  <c r="L536" i="2" s="1"/>
  <c r="U535" i="2"/>
  <c r="Z535" i="2" s="1"/>
  <c r="V535" i="2"/>
  <c r="AA535" i="2" s="1"/>
  <c r="K536" i="2" s="1"/>
  <c r="J536" i="2" l="1"/>
  <c r="AD535" i="2"/>
  <c r="AP535" i="2" l="1"/>
  <c r="AG535" i="2"/>
  <c r="AE535" i="2"/>
  <c r="AN535" i="2"/>
  <c r="AO535" i="2" s="1"/>
  <c r="N536" i="2"/>
  <c r="O536" i="2" s="1"/>
  <c r="R536" i="2" s="1"/>
  <c r="T536" i="2" l="1"/>
  <c r="S536" i="2"/>
  <c r="AF535" i="2"/>
  <c r="X536" i="2" l="1"/>
  <c r="AC536" i="2" s="1"/>
  <c r="M537" i="2" s="1"/>
  <c r="W536" i="2"/>
  <c r="AB536" i="2" s="1"/>
  <c r="L537" i="2" s="1"/>
  <c r="V536" i="2"/>
  <c r="AA536" i="2" s="1"/>
  <c r="K537" i="2" s="1"/>
  <c r="U536" i="2"/>
  <c r="Z536" i="2" s="1"/>
  <c r="AH536" i="2"/>
  <c r="AD536" i="2" l="1"/>
  <c r="J537" i="2"/>
  <c r="N537" i="2" l="1"/>
  <c r="O537" i="2" s="1"/>
  <c r="R537" i="2" s="1"/>
  <c r="AG536" i="2"/>
  <c r="AP536" i="2"/>
  <c r="AE536" i="2"/>
  <c r="AN536" i="2"/>
  <c r="T537" i="2" l="1"/>
  <c r="S537" i="2"/>
  <c r="AF536" i="2"/>
  <c r="AO536" i="2"/>
  <c r="V537" i="2" l="1"/>
  <c r="AA537" i="2" s="1"/>
  <c r="K538" i="2" s="1"/>
  <c r="U537" i="2"/>
  <c r="Z537" i="2" s="1"/>
  <c r="AH537" i="2"/>
  <c r="W537" i="2"/>
  <c r="AB537" i="2" s="1"/>
  <c r="L538" i="2" s="1"/>
  <c r="X537" i="2"/>
  <c r="AC537" i="2" s="1"/>
  <c r="M538" i="2" s="1"/>
  <c r="AD537" i="2" l="1"/>
  <c r="J538" i="2"/>
  <c r="AP537" i="2" l="1"/>
  <c r="AG537" i="2"/>
  <c r="AE537" i="2"/>
  <c r="AF537" i="2" s="1"/>
  <c r="AN537" i="2"/>
  <c r="N538" i="2"/>
  <c r="O538" i="2" s="1"/>
  <c r="R538" i="2" s="1"/>
  <c r="T538" i="2" l="1"/>
  <c r="S538" i="2"/>
  <c r="AO537" i="2"/>
  <c r="AH538" i="2" l="1"/>
  <c r="X538" i="2"/>
  <c r="AC538" i="2" s="1"/>
  <c r="M539" i="2" s="1"/>
  <c r="W538" i="2"/>
  <c r="AB538" i="2" s="1"/>
  <c r="L539" i="2" s="1"/>
  <c r="V538" i="2"/>
  <c r="AA538" i="2" s="1"/>
  <c r="K539" i="2" s="1"/>
  <c r="U538" i="2"/>
  <c r="Z538" i="2" s="1"/>
  <c r="AD538" i="2" l="1"/>
  <c r="J539" i="2"/>
  <c r="N539" i="2" l="1"/>
  <c r="O539" i="2" s="1"/>
  <c r="R539" i="2" s="1"/>
  <c r="AP538" i="2"/>
  <c r="AG538" i="2"/>
  <c r="AN538" i="2"/>
  <c r="AE538" i="2"/>
  <c r="AF538" i="2" s="1"/>
  <c r="T539" i="2" l="1"/>
  <c r="S539" i="2"/>
  <c r="AO538" i="2"/>
  <c r="X539" i="2" l="1"/>
  <c r="AC539" i="2" s="1"/>
  <c r="M540" i="2" s="1"/>
  <c r="W539" i="2"/>
  <c r="AB539" i="2" s="1"/>
  <c r="L540" i="2" s="1"/>
  <c r="V539" i="2"/>
  <c r="AA539" i="2" s="1"/>
  <c r="K540" i="2" s="1"/>
  <c r="U539" i="2"/>
  <c r="Z539" i="2" s="1"/>
  <c r="AH539" i="2"/>
  <c r="AD539" i="2" l="1"/>
  <c r="J540" i="2"/>
  <c r="N540" i="2" l="1"/>
  <c r="O540" i="2" s="1"/>
  <c r="R540" i="2" s="1"/>
  <c r="AG539" i="2"/>
  <c r="AP539" i="2"/>
  <c r="AN539" i="2"/>
  <c r="AO539" i="2" s="1"/>
  <c r="AE539" i="2"/>
  <c r="AF539" i="2" l="1"/>
  <c r="T540" i="2"/>
  <c r="S540" i="2"/>
  <c r="U540" i="2" l="1"/>
  <c r="Z540" i="2" s="1"/>
  <c r="AH540" i="2"/>
  <c r="X540" i="2"/>
  <c r="AC540" i="2" s="1"/>
  <c r="M541" i="2" s="1"/>
  <c r="V540" i="2"/>
  <c r="AA540" i="2" s="1"/>
  <c r="K541" i="2" s="1"/>
  <c r="W540" i="2"/>
  <c r="AB540" i="2" s="1"/>
  <c r="L541" i="2" s="1"/>
  <c r="J541" i="2" l="1"/>
  <c r="AD540" i="2"/>
  <c r="AP540" i="2" l="1"/>
  <c r="AG540" i="2"/>
  <c r="AE540" i="2"/>
  <c r="AN540" i="2"/>
  <c r="N541" i="2"/>
  <c r="O541" i="2" s="1"/>
  <c r="R541" i="2" s="1"/>
  <c r="T541" i="2" l="1"/>
  <c r="S541" i="2"/>
  <c r="AF540" i="2"/>
  <c r="AO540" i="2"/>
  <c r="AH541" i="2" l="1"/>
  <c r="X541" i="2"/>
  <c r="AC541" i="2" s="1"/>
  <c r="M542" i="2" s="1"/>
  <c r="W541" i="2"/>
  <c r="AB541" i="2" s="1"/>
  <c r="L542" i="2" s="1"/>
  <c r="V541" i="2"/>
  <c r="AA541" i="2" s="1"/>
  <c r="K542" i="2" s="1"/>
  <c r="U541" i="2"/>
  <c r="Z541" i="2" s="1"/>
  <c r="AD541" i="2" l="1"/>
  <c r="J542" i="2"/>
  <c r="N542" i="2" l="1"/>
  <c r="O542" i="2" s="1"/>
  <c r="R542" i="2" s="1"/>
  <c r="AP541" i="2"/>
  <c r="AG541" i="2"/>
  <c r="AN541" i="2"/>
  <c r="AE541" i="2"/>
  <c r="AF541" i="2" s="1"/>
  <c r="T542" i="2" l="1"/>
  <c r="S542" i="2"/>
  <c r="AO541" i="2"/>
  <c r="W542" i="2" l="1"/>
  <c r="AB542" i="2" s="1"/>
  <c r="L543" i="2" s="1"/>
  <c r="V542" i="2"/>
  <c r="AA542" i="2" s="1"/>
  <c r="K543" i="2" s="1"/>
  <c r="U542" i="2"/>
  <c r="Z542" i="2" s="1"/>
  <c r="AH542" i="2"/>
  <c r="X542" i="2"/>
  <c r="AC542" i="2" s="1"/>
  <c r="M543" i="2" s="1"/>
  <c r="AD542" i="2" l="1"/>
  <c r="J543" i="2"/>
  <c r="N543" i="2" l="1"/>
  <c r="O543" i="2" s="1"/>
  <c r="R543" i="2" s="1"/>
  <c r="AP542" i="2"/>
  <c r="AG542" i="2"/>
  <c r="AN542" i="2"/>
  <c r="AE542" i="2"/>
  <c r="T543" i="2" l="1"/>
  <c r="S543" i="2"/>
  <c r="AO542" i="2"/>
  <c r="AF542" i="2"/>
  <c r="AH543" i="2" l="1"/>
  <c r="X543" i="2"/>
  <c r="AC543" i="2" s="1"/>
  <c r="M544" i="2" s="1"/>
  <c r="W543" i="2"/>
  <c r="AB543" i="2" s="1"/>
  <c r="L544" i="2" s="1"/>
  <c r="U543" i="2"/>
  <c r="Z543" i="2" s="1"/>
  <c r="V543" i="2"/>
  <c r="AA543" i="2" s="1"/>
  <c r="K544" i="2" s="1"/>
  <c r="J544" i="2" l="1"/>
  <c r="AD543" i="2"/>
  <c r="AP543" i="2" l="1"/>
  <c r="AG543" i="2"/>
  <c r="AE543" i="2"/>
  <c r="AN543" i="2"/>
  <c r="N544" i="2"/>
  <c r="O544" i="2" s="1"/>
  <c r="R544" i="2" s="1"/>
  <c r="T544" i="2" l="1"/>
  <c r="S544" i="2"/>
  <c r="AF543" i="2"/>
  <c r="AO543" i="2"/>
  <c r="X544" i="2" l="1"/>
  <c r="AC544" i="2" s="1"/>
  <c r="M545" i="2" s="1"/>
  <c r="W544" i="2"/>
  <c r="AB544" i="2" s="1"/>
  <c r="L545" i="2" s="1"/>
  <c r="V544" i="2"/>
  <c r="AA544" i="2" s="1"/>
  <c r="K545" i="2" s="1"/>
  <c r="U544" i="2"/>
  <c r="Z544" i="2" s="1"/>
  <c r="AH544" i="2"/>
  <c r="AD544" i="2" l="1"/>
  <c r="J545" i="2"/>
  <c r="N545" i="2" l="1"/>
  <c r="O545" i="2" s="1"/>
  <c r="R545" i="2" s="1"/>
  <c r="AG544" i="2"/>
  <c r="AP544" i="2"/>
  <c r="AE544" i="2"/>
  <c r="AF544" i="2" s="1"/>
  <c r="AN544" i="2"/>
  <c r="AO544" i="2" l="1"/>
  <c r="T545" i="2"/>
  <c r="S545" i="2"/>
  <c r="V545" i="2" l="1"/>
  <c r="AA545" i="2" s="1"/>
  <c r="K546" i="2" s="1"/>
  <c r="U545" i="2"/>
  <c r="Z545" i="2" s="1"/>
  <c r="AH545" i="2"/>
  <c r="W545" i="2"/>
  <c r="AB545" i="2" s="1"/>
  <c r="L546" i="2" s="1"/>
  <c r="X545" i="2"/>
  <c r="AC545" i="2" s="1"/>
  <c r="M546" i="2" s="1"/>
  <c r="AD545" i="2" l="1"/>
  <c r="J546" i="2"/>
  <c r="N546" i="2" l="1"/>
  <c r="O546" i="2" s="1"/>
  <c r="R546" i="2" s="1"/>
  <c r="AP545" i="2"/>
  <c r="AG545" i="2"/>
  <c r="AN545" i="2"/>
  <c r="AE545" i="2"/>
  <c r="T546" i="2" l="1"/>
  <c r="S546" i="2"/>
  <c r="AF545" i="2"/>
  <c r="AO545" i="2"/>
  <c r="AH546" i="2" l="1"/>
  <c r="X546" i="2"/>
  <c r="AC546" i="2" s="1"/>
  <c r="M547" i="2" s="1"/>
  <c r="W546" i="2"/>
  <c r="AB546" i="2" s="1"/>
  <c r="L547" i="2" s="1"/>
  <c r="V546" i="2"/>
  <c r="AA546" i="2" s="1"/>
  <c r="K547" i="2" s="1"/>
  <c r="U546" i="2"/>
  <c r="Z546" i="2" s="1"/>
  <c r="AD546" i="2" l="1"/>
  <c r="J547" i="2"/>
  <c r="N547" i="2" l="1"/>
  <c r="O547" i="2" s="1"/>
  <c r="R547" i="2" s="1"/>
  <c r="AP546" i="2"/>
  <c r="AG546" i="2"/>
  <c r="AN546" i="2"/>
  <c r="AE546" i="2"/>
  <c r="T547" i="2" l="1"/>
  <c r="S547" i="2"/>
  <c r="AF546" i="2"/>
  <c r="AO546" i="2"/>
  <c r="X547" i="2" l="1"/>
  <c r="AC547" i="2" s="1"/>
  <c r="M548" i="2" s="1"/>
  <c r="W547" i="2"/>
  <c r="AB547" i="2" s="1"/>
  <c r="L548" i="2" s="1"/>
  <c r="V547" i="2"/>
  <c r="AA547" i="2" s="1"/>
  <c r="K548" i="2" s="1"/>
  <c r="U547" i="2"/>
  <c r="Z547" i="2" s="1"/>
  <c r="AH547" i="2"/>
  <c r="AD547" i="2" l="1"/>
  <c r="J548" i="2"/>
  <c r="AG547" i="2" l="1"/>
  <c r="AP547" i="2"/>
  <c r="AM547" i="2"/>
  <c r="B32" i="2" s="1"/>
  <c r="AL548" i="2"/>
  <c r="AL549" i="2" s="1"/>
  <c r="AL550" i="2" s="1"/>
  <c r="AL551" i="2" s="1"/>
  <c r="AL552" i="2" s="1"/>
  <c r="AL553" i="2" s="1"/>
  <c r="AL554" i="2" s="1"/>
  <c r="AL555" i="2" s="1"/>
  <c r="AL556" i="2" s="1"/>
  <c r="AL557" i="2" s="1"/>
  <c r="AL558" i="2" s="1"/>
  <c r="AL559" i="2" s="1"/>
  <c r="AL560" i="2" s="1"/>
  <c r="AL561" i="2" s="1"/>
  <c r="AL562" i="2" s="1"/>
  <c r="AL563" i="2" s="1"/>
  <c r="AT67" i="2"/>
  <c r="AN547" i="2"/>
  <c r="AE547" i="2"/>
  <c r="N548" i="2"/>
  <c r="O548" i="2" s="1"/>
  <c r="R548" i="2" s="1"/>
  <c r="T548" i="2" l="1"/>
  <c r="S548" i="2"/>
  <c r="AO547" i="2"/>
  <c r="AF547" i="2"/>
  <c r="U548" i="2" l="1"/>
  <c r="Z548" i="2" s="1"/>
  <c r="AH548" i="2"/>
  <c r="X548" i="2"/>
  <c r="AC548" i="2" s="1"/>
  <c r="M549" i="2" s="1"/>
  <c r="V548" i="2"/>
  <c r="AA548" i="2" s="1"/>
  <c r="K549" i="2" s="1"/>
  <c r="W548" i="2"/>
  <c r="AB548" i="2" s="1"/>
  <c r="L549" i="2" s="1"/>
  <c r="J549" i="2" l="1"/>
  <c r="AD548" i="2"/>
  <c r="AP548" i="2" l="1"/>
  <c r="AG548" i="2"/>
  <c r="AN548" i="2"/>
  <c r="AE548" i="2"/>
  <c r="N549" i="2"/>
  <c r="O549" i="2" s="1"/>
  <c r="R549" i="2" s="1"/>
  <c r="T549" i="2" l="1"/>
  <c r="S549" i="2"/>
  <c r="AF548" i="2"/>
  <c r="AO548" i="2"/>
  <c r="AH549" i="2" l="1"/>
  <c r="X549" i="2"/>
  <c r="AC549" i="2" s="1"/>
  <c r="M550" i="2" s="1"/>
  <c r="W549" i="2"/>
  <c r="AB549" i="2" s="1"/>
  <c r="L550" i="2" s="1"/>
  <c r="V549" i="2"/>
  <c r="AA549" i="2" s="1"/>
  <c r="K550" i="2" s="1"/>
  <c r="U549" i="2"/>
  <c r="Z549" i="2" s="1"/>
  <c r="AD549" i="2" l="1"/>
  <c r="J550" i="2"/>
  <c r="N550" i="2" l="1"/>
  <c r="O550" i="2" s="1"/>
  <c r="R550" i="2" s="1"/>
  <c r="AP549" i="2"/>
  <c r="AG549" i="2"/>
  <c r="AN549" i="2"/>
  <c r="AE549" i="2"/>
  <c r="T550" i="2" l="1"/>
  <c r="S550" i="2"/>
  <c r="AO549" i="2"/>
  <c r="AF549" i="2"/>
  <c r="W550" i="2" l="1"/>
  <c r="AB550" i="2" s="1"/>
  <c r="L551" i="2" s="1"/>
  <c r="V550" i="2"/>
  <c r="AA550" i="2" s="1"/>
  <c r="K551" i="2" s="1"/>
  <c r="U550" i="2"/>
  <c r="Z550" i="2" s="1"/>
  <c r="AH550" i="2"/>
  <c r="X550" i="2"/>
  <c r="AC550" i="2" s="1"/>
  <c r="M551" i="2" s="1"/>
  <c r="AD550" i="2" l="1"/>
  <c r="J551" i="2"/>
  <c r="N551" i="2" l="1"/>
  <c r="O551" i="2" s="1"/>
  <c r="R551" i="2" s="1"/>
  <c r="AP550" i="2"/>
  <c r="AG550" i="2"/>
  <c r="AN550" i="2"/>
  <c r="AE550" i="2"/>
  <c r="T551" i="2" l="1"/>
  <c r="S551" i="2"/>
  <c r="AO550" i="2"/>
  <c r="AF550" i="2"/>
  <c r="AH551" i="2" l="1"/>
  <c r="X551" i="2"/>
  <c r="AC551" i="2" s="1"/>
  <c r="M552" i="2" s="1"/>
  <c r="W551" i="2"/>
  <c r="AB551" i="2" s="1"/>
  <c r="L552" i="2" s="1"/>
  <c r="U551" i="2"/>
  <c r="Z551" i="2" s="1"/>
  <c r="V551" i="2"/>
  <c r="AA551" i="2" s="1"/>
  <c r="K552" i="2" s="1"/>
  <c r="J552" i="2" l="1"/>
  <c r="AD551" i="2"/>
  <c r="AP551" i="2" l="1"/>
  <c r="AG551" i="2"/>
  <c r="AN551" i="2"/>
  <c r="AE551" i="2"/>
  <c r="N552" i="2"/>
  <c r="O552" i="2" s="1"/>
  <c r="R552" i="2" s="1"/>
  <c r="T552" i="2" l="1"/>
  <c r="S552" i="2"/>
  <c r="AF551" i="2"/>
  <c r="AO551" i="2"/>
  <c r="X552" i="2" l="1"/>
  <c r="AC552" i="2" s="1"/>
  <c r="M553" i="2" s="1"/>
  <c r="W552" i="2"/>
  <c r="AB552" i="2" s="1"/>
  <c r="L553" i="2" s="1"/>
  <c r="V552" i="2"/>
  <c r="AA552" i="2" s="1"/>
  <c r="K553" i="2" s="1"/>
  <c r="U552" i="2"/>
  <c r="Z552" i="2" s="1"/>
  <c r="AH552" i="2"/>
  <c r="AD552" i="2" l="1"/>
  <c r="J553" i="2"/>
  <c r="N553" i="2" l="1"/>
  <c r="O553" i="2" s="1"/>
  <c r="R553" i="2" s="1"/>
  <c r="AG552" i="2"/>
  <c r="AP552" i="2"/>
  <c r="AE552" i="2"/>
  <c r="AN552" i="2"/>
  <c r="AO552" i="2" s="1"/>
  <c r="AF552" i="2" l="1"/>
  <c r="T553" i="2"/>
  <c r="S553" i="2"/>
  <c r="V553" i="2" l="1"/>
  <c r="AA553" i="2" s="1"/>
  <c r="K554" i="2" s="1"/>
  <c r="U553" i="2"/>
  <c r="Z553" i="2" s="1"/>
  <c r="AH553" i="2"/>
  <c r="W553" i="2"/>
  <c r="AB553" i="2" s="1"/>
  <c r="L554" i="2" s="1"/>
  <c r="X553" i="2"/>
  <c r="AC553" i="2" s="1"/>
  <c r="M554" i="2" s="1"/>
  <c r="AD553" i="2" l="1"/>
  <c r="J554" i="2"/>
  <c r="N554" i="2" l="1"/>
  <c r="O554" i="2" s="1"/>
  <c r="R554" i="2" s="1"/>
  <c r="AP553" i="2"/>
  <c r="AG553" i="2"/>
  <c r="AE553" i="2"/>
  <c r="AN553" i="2"/>
  <c r="AO553" i="2" s="1"/>
  <c r="T554" i="2" l="1"/>
  <c r="S554" i="2"/>
  <c r="AF553" i="2"/>
  <c r="AH554" i="2" l="1"/>
  <c r="X554" i="2"/>
  <c r="AC554" i="2" s="1"/>
  <c r="M555" i="2" s="1"/>
  <c r="W554" i="2"/>
  <c r="AB554" i="2" s="1"/>
  <c r="L555" i="2" s="1"/>
  <c r="V554" i="2"/>
  <c r="AA554" i="2" s="1"/>
  <c r="K555" i="2" s="1"/>
  <c r="U554" i="2"/>
  <c r="Z554" i="2" s="1"/>
  <c r="AD554" i="2" l="1"/>
  <c r="J555" i="2"/>
  <c r="N555" i="2" l="1"/>
  <c r="O555" i="2" s="1"/>
  <c r="R555" i="2" s="1"/>
  <c r="AP554" i="2"/>
  <c r="AG554" i="2"/>
  <c r="AE554" i="2"/>
  <c r="AN554" i="2"/>
  <c r="T555" i="2" l="1"/>
  <c r="S555" i="2"/>
  <c r="AF554" i="2"/>
  <c r="AO554" i="2"/>
  <c r="X555" i="2" l="1"/>
  <c r="AC555" i="2" s="1"/>
  <c r="M556" i="2" s="1"/>
  <c r="W555" i="2"/>
  <c r="AB555" i="2" s="1"/>
  <c r="L556" i="2" s="1"/>
  <c r="V555" i="2"/>
  <c r="AA555" i="2" s="1"/>
  <c r="K556" i="2" s="1"/>
  <c r="U555" i="2"/>
  <c r="Z555" i="2" s="1"/>
  <c r="AH555" i="2"/>
  <c r="AD555" i="2" l="1"/>
  <c r="J556" i="2"/>
  <c r="N556" i="2" l="1"/>
  <c r="O556" i="2" s="1"/>
  <c r="R556" i="2" s="1"/>
  <c r="AG555" i="2"/>
  <c r="AP555" i="2"/>
  <c r="AE555" i="2"/>
  <c r="AF555" i="2" s="1"/>
  <c r="AN555" i="2"/>
  <c r="AO555" i="2" l="1"/>
  <c r="T556" i="2"/>
  <c r="S556" i="2"/>
  <c r="U556" i="2" l="1"/>
  <c r="Z556" i="2" s="1"/>
  <c r="AH556" i="2"/>
  <c r="X556" i="2"/>
  <c r="AC556" i="2" s="1"/>
  <c r="M557" i="2" s="1"/>
  <c r="V556" i="2"/>
  <c r="AA556" i="2" s="1"/>
  <c r="K557" i="2" s="1"/>
  <c r="W556" i="2"/>
  <c r="AB556" i="2" s="1"/>
  <c r="L557" i="2" s="1"/>
  <c r="J557" i="2" l="1"/>
  <c r="AD556" i="2"/>
  <c r="AP556" i="2" l="1"/>
  <c r="AG556" i="2"/>
  <c r="AN556" i="2"/>
  <c r="AE556" i="2"/>
  <c r="N557" i="2"/>
  <c r="O557" i="2" s="1"/>
  <c r="R557" i="2" s="1"/>
  <c r="T557" i="2" l="1"/>
  <c r="S557" i="2"/>
  <c r="AF556" i="2"/>
  <c r="AO556" i="2"/>
  <c r="AH557" i="2" l="1"/>
  <c r="X557" i="2"/>
  <c r="AC557" i="2" s="1"/>
  <c r="M558" i="2" s="1"/>
  <c r="W557" i="2"/>
  <c r="AB557" i="2" s="1"/>
  <c r="L558" i="2" s="1"/>
  <c r="V557" i="2"/>
  <c r="AA557" i="2" s="1"/>
  <c r="K558" i="2" s="1"/>
  <c r="U557" i="2"/>
  <c r="Z557" i="2" s="1"/>
  <c r="AD557" i="2" l="1"/>
  <c r="J558" i="2"/>
  <c r="N558" i="2" l="1"/>
  <c r="O558" i="2" s="1"/>
  <c r="R558" i="2" s="1"/>
  <c r="AP557" i="2"/>
  <c r="AG557" i="2"/>
  <c r="AE557" i="2"/>
  <c r="AN557" i="2"/>
  <c r="AO557" i="2" s="1"/>
  <c r="T558" i="2" l="1"/>
  <c r="S558" i="2"/>
  <c r="AF557" i="2"/>
  <c r="W558" i="2" l="1"/>
  <c r="AB558" i="2" s="1"/>
  <c r="L559" i="2" s="1"/>
  <c r="V558" i="2"/>
  <c r="AA558" i="2" s="1"/>
  <c r="K559" i="2" s="1"/>
  <c r="U558" i="2"/>
  <c r="Z558" i="2" s="1"/>
  <c r="AH558" i="2"/>
  <c r="X558" i="2"/>
  <c r="AC558" i="2" s="1"/>
  <c r="M559" i="2" s="1"/>
  <c r="AD558" i="2" l="1"/>
  <c r="J559" i="2"/>
  <c r="N559" i="2" l="1"/>
  <c r="O559" i="2" s="1"/>
  <c r="R559" i="2" s="1"/>
  <c r="AP558" i="2"/>
  <c r="AG558" i="2"/>
  <c r="AE558" i="2"/>
  <c r="AN558" i="2"/>
  <c r="T559" i="2" l="1"/>
  <c r="S559" i="2"/>
  <c r="AO558" i="2"/>
  <c r="AF558" i="2"/>
  <c r="AH559" i="2" l="1"/>
  <c r="X559" i="2"/>
  <c r="AC559" i="2" s="1"/>
  <c r="M560" i="2" s="1"/>
  <c r="W559" i="2"/>
  <c r="AB559" i="2" s="1"/>
  <c r="L560" i="2" s="1"/>
  <c r="U559" i="2"/>
  <c r="Z559" i="2" s="1"/>
  <c r="V559" i="2"/>
  <c r="AA559" i="2" s="1"/>
  <c r="K560" i="2" s="1"/>
  <c r="J560" i="2" l="1"/>
  <c r="AD559" i="2"/>
  <c r="AP559" i="2" l="1"/>
  <c r="AG559" i="2"/>
  <c r="AE559" i="2"/>
  <c r="AN559" i="2"/>
  <c r="N560" i="2"/>
  <c r="O560" i="2" s="1"/>
  <c r="R560" i="2" s="1"/>
  <c r="T560" i="2" l="1"/>
  <c r="S560" i="2"/>
  <c r="AF559" i="2"/>
  <c r="AO559" i="2"/>
  <c r="X560" i="2" l="1"/>
  <c r="AC560" i="2" s="1"/>
  <c r="M561" i="2" s="1"/>
  <c r="W560" i="2"/>
  <c r="AB560" i="2" s="1"/>
  <c r="L561" i="2" s="1"/>
  <c r="V560" i="2"/>
  <c r="AA560" i="2" s="1"/>
  <c r="K561" i="2" s="1"/>
  <c r="U560" i="2"/>
  <c r="Z560" i="2" s="1"/>
  <c r="AH560" i="2"/>
  <c r="AD560" i="2" l="1"/>
  <c r="J561" i="2"/>
  <c r="N561" i="2" l="1"/>
  <c r="O561" i="2" s="1"/>
  <c r="R561" i="2" s="1"/>
  <c r="AG560" i="2"/>
  <c r="AP560" i="2"/>
  <c r="AN560" i="2"/>
  <c r="AO560" i="2" s="1"/>
  <c r="AE560" i="2"/>
  <c r="AF560" i="2" l="1"/>
  <c r="T561" i="2"/>
  <c r="S561" i="2"/>
  <c r="V561" i="2" l="1"/>
  <c r="AA561" i="2" s="1"/>
  <c r="K562" i="2" s="1"/>
  <c r="U561" i="2"/>
  <c r="Z561" i="2" s="1"/>
  <c r="AH561" i="2"/>
  <c r="W561" i="2"/>
  <c r="AB561" i="2" s="1"/>
  <c r="L562" i="2" s="1"/>
  <c r="X561" i="2"/>
  <c r="AC561" i="2" s="1"/>
  <c r="M562" i="2" s="1"/>
  <c r="AD561" i="2" l="1"/>
  <c r="J562" i="2"/>
  <c r="N562" i="2" l="1"/>
  <c r="O562" i="2" s="1"/>
  <c r="R562" i="2" s="1"/>
  <c r="AP561" i="2"/>
  <c r="AG561" i="2"/>
  <c r="AE561" i="2"/>
  <c r="AN561" i="2"/>
  <c r="T562" i="2" l="1"/>
  <c r="S562" i="2"/>
  <c r="AO561" i="2"/>
  <c r="AF561" i="2"/>
  <c r="AH562" i="2" l="1"/>
  <c r="X562" i="2"/>
  <c r="AC562" i="2" s="1"/>
  <c r="M563" i="2" s="1"/>
  <c r="W562" i="2"/>
  <c r="AB562" i="2" s="1"/>
  <c r="L563" i="2" s="1"/>
  <c r="V562" i="2"/>
  <c r="AA562" i="2" s="1"/>
  <c r="K563" i="2" s="1"/>
  <c r="U562" i="2"/>
  <c r="Z562" i="2" s="1"/>
  <c r="AD562" i="2" l="1"/>
  <c r="J563" i="2"/>
  <c r="N563" i="2" l="1"/>
  <c r="O563" i="2" s="1"/>
  <c r="R563" i="2" s="1"/>
  <c r="AP562" i="2"/>
  <c r="AG562" i="2"/>
  <c r="AN562" i="2"/>
  <c r="AE562" i="2"/>
  <c r="T563" i="2" l="1"/>
  <c r="S563" i="2"/>
  <c r="AO562" i="2"/>
  <c r="AF562" i="2"/>
  <c r="X563" i="2" l="1"/>
  <c r="AC563" i="2" s="1"/>
  <c r="M564" i="2" s="1"/>
  <c r="W563" i="2"/>
  <c r="AB563" i="2" s="1"/>
  <c r="L564" i="2" s="1"/>
  <c r="V563" i="2"/>
  <c r="AA563" i="2" s="1"/>
  <c r="K564" i="2" s="1"/>
  <c r="U563" i="2"/>
  <c r="Z563" i="2" s="1"/>
  <c r="AH563" i="2"/>
  <c r="AD563" i="2" l="1"/>
  <c r="J564" i="2"/>
  <c r="N564" i="2" l="1"/>
  <c r="O564" i="2" s="1"/>
  <c r="R564" i="2" s="1"/>
  <c r="AG563" i="2"/>
  <c r="AP563" i="2"/>
  <c r="AM563" i="2"/>
  <c r="C32" i="2" s="1"/>
  <c r="AL564" i="2"/>
  <c r="AL565" i="2" s="1"/>
  <c r="AL566" i="2" s="1"/>
  <c r="AL567" i="2" s="1"/>
  <c r="AL568" i="2" s="1"/>
  <c r="AL569" i="2" s="1"/>
  <c r="AL570" i="2" s="1"/>
  <c r="AL571" i="2" s="1"/>
  <c r="AL572" i="2" s="1"/>
  <c r="AL573" i="2" s="1"/>
  <c r="AL574" i="2" s="1"/>
  <c r="AL575" i="2" s="1"/>
  <c r="AL576" i="2" s="1"/>
  <c r="AL577" i="2" s="1"/>
  <c r="AL578" i="2" s="1"/>
  <c r="AL579" i="2" s="1"/>
  <c r="AL580" i="2" s="1"/>
  <c r="AL581" i="2" s="1"/>
  <c r="AL582" i="2" s="1"/>
  <c r="AL583" i="2" s="1"/>
  <c r="AL584" i="2" s="1"/>
  <c r="AL585" i="2" s="1"/>
  <c r="AL586" i="2" s="1"/>
  <c r="AT68" i="2"/>
  <c r="AN563" i="2"/>
  <c r="AO563" i="2" s="1"/>
  <c r="AE563" i="2"/>
  <c r="AF563" i="2" l="1"/>
  <c r="T564" i="2"/>
  <c r="S564" i="2"/>
  <c r="U564" i="2" l="1"/>
  <c r="Z564" i="2" s="1"/>
  <c r="AH564" i="2"/>
  <c r="X564" i="2"/>
  <c r="AC564" i="2" s="1"/>
  <c r="M565" i="2" s="1"/>
  <c r="V564" i="2"/>
  <c r="AA564" i="2" s="1"/>
  <c r="K565" i="2" s="1"/>
  <c r="W564" i="2"/>
  <c r="AB564" i="2" s="1"/>
  <c r="L565" i="2" s="1"/>
  <c r="J565" i="2" l="1"/>
  <c r="AD564" i="2"/>
  <c r="AP564" i="2" l="1"/>
  <c r="AG564" i="2"/>
  <c r="AE564" i="2"/>
  <c r="AN564" i="2"/>
  <c r="N565" i="2"/>
  <c r="O565" i="2" s="1"/>
  <c r="R565" i="2" s="1"/>
  <c r="T565" i="2" l="1"/>
  <c r="S565" i="2"/>
  <c r="AF564" i="2"/>
  <c r="AO564" i="2"/>
  <c r="AH565" i="2" l="1"/>
  <c r="X565" i="2"/>
  <c r="AC565" i="2" s="1"/>
  <c r="M566" i="2" s="1"/>
  <c r="W565" i="2"/>
  <c r="AB565" i="2" s="1"/>
  <c r="L566" i="2" s="1"/>
  <c r="V565" i="2"/>
  <c r="AA565" i="2" s="1"/>
  <c r="K566" i="2" s="1"/>
  <c r="U565" i="2"/>
  <c r="Z565" i="2" s="1"/>
  <c r="AD565" i="2" l="1"/>
  <c r="J566" i="2"/>
  <c r="N566" i="2" l="1"/>
  <c r="O566" i="2" s="1"/>
  <c r="R566" i="2" s="1"/>
  <c r="AP565" i="2"/>
  <c r="AG565" i="2"/>
  <c r="AN565" i="2"/>
  <c r="AE565" i="2"/>
  <c r="T566" i="2" l="1"/>
  <c r="S566" i="2"/>
  <c r="AF565" i="2"/>
  <c r="AO565" i="2"/>
  <c r="W566" i="2" l="1"/>
  <c r="AB566" i="2" s="1"/>
  <c r="L567" i="2" s="1"/>
  <c r="V566" i="2"/>
  <c r="AA566" i="2" s="1"/>
  <c r="K567" i="2" s="1"/>
  <c r="U566" i="2"/>
  <c r="Z566" i="2" s="1"/>
  <c r="AH566" i="2"/>
  <c r="X566" i="2"/>
  <c r="AC566" i="2" s="1"/>
  <c r="M567" i="2" s="1"/>
  <c r="AD566" i="2" l="1"/>
  <c r="J567" i="2"/>
  <c r="N567" i="2" l="1"/>
  <c r="O567" i="2" s="1"/>
  <c r="R567" i="2" s="1"/>
  <c r="AP566" i="2"/>
  <c r="AG566" i="2"/>
  <c r="AE566" i="2"/>
  <c r="AN566" i="2"/>
  <c r="T567" i="2" l="1"/>
  <c r="S567" i="2"/>
  <c r="AO566" i="2"/>
  <c r="AF566" i="2"/>
  <c r="AH567" i="2" l="1"/>
  <c r="X567" i="2"/>
  <c r="AC567" i="2" s="1"/>
  <c r="M568" i="2" s="1"/>
  <c r="W567" i="2"/>
  <c r="AB567" i="2" s="1"/>
  <c r="L568" i="2" s="1"/>
  <c r="U567" i="2"/>
  <c r="Z567" i="2" s="1"/>
  <c r="V567" i="2"/>
  <c r="AA567" i="2" s="1"/>
  <c r="K568" i="2" s="1"/>
  <c r="J568" i="2" l="1"/>
  <c r="AD567" i="2"/>
  <c r="AP567" i="2" l="1"/>
  <c r="AG567" i="2"/>
  <c r="AE567" i="2"/>
  <c r="AF567" i="2" s="1"/>
  <c r="AN567" i="2"/>
  <c r="N568" i="2"/>
  <c r="O568" i="2" s="1"/>
  <c r="R568" i="2" s="1"/>
  <c r="T568" i="2" l="1"/>
  <c r="S568" i="2"/>
  <c r="AO567" i="2"/>
  <c r="X568" i="2" l="1"/>
  <c r="AC568" i="2" s="1"/>
  <c r="M569" i="2" s="1"/>
  <c r="W568" i="2"/>
  <c r="AB568" i="2" s="1"/>
  <c r="L569" i="2" s="1"/>
  <c r="V568" i="2"/>
  <c r="AA568" i="2" s="1"/>
  <c r="K569" i="2" s="1"/>
  <c r="U568" i="2"/>
  <c r="Z568" i="2" s="1"/>
  <c r="AH568" i="2"/>
  <c r="AD568" i="2" l="1"/>
  <c r="J569" i="2"/>
  <c r="N569" i="2" l="1"/>
  <c r="O569" i="2" s="1"/>
  <c r="R569" i="2" s="1"/>
  <c r="AG568" i="2"/>
  <c r="AP568" i="2"/>
  <c r="AN568" i="2"/>
  <c r="AO568" i="2" s="1"/>
  <c r="AE568" i="2"/>
  <c r="AF568" i="2" l="1"/>
  <c r="T569" i="2"/>
  <c r="S569" i="2"/>
  <c r="V569" i="2" l="1"/>
  <c r="AA569" i="2" s="1"/>
  <c r="K570" i="2" s="1"/>
  <c r="U569" i="2"/>
  <c r="Z569" i="2" s="1"/>
  <c r="AH569" i="2"/>
  <c r="W569" i="2"/>
  <c r="AB569" i="2" s="1"/>
  <c r="L570" i="2" s="1"/>
  <c r="X569" i="2"/>
  <c r="AC569" i="2" s="1"/>
  <c r="M570" i="2" s="1"/>
  <c r="AD569" i="2" l="1"/>
  <c r="J570" i="2"/>
  <c r="N570" i="2" l="1"/>
  <c r="O570" i="2" s="1"/>
  <c r="R570" i="2" s="1"/>
  <c r="AP569" i="2"/>
  <c r="AG569" i="2"/>
  <c r="AE569" i="2"/>
  <c r="AN569" i="2"/>
  <c r="T570" i="2" l="1"/>
  <c r="S570" i="2"/>
  <c r="AF569" i="2"/>
  <c r="AO569" i="2"/>
  <c r="AH570" i="2" l="1"/>
  <c r="X570" i="2"/>
  <c r="AC570" i="2" s="1"/>
  <c r="M571" i="2" s="1"/>
  <c r="W570" i="2"/>
  <c r="AB570" i="2" s="1"/>
  <c r="L571" i="2" s="1"/>
  <c r="V570" i="2"/>
  <c r="AA570" i="2" s="1"/>
  <c r="K571" i="2" s="1"/>
  <c r="U570" i="2"/>
  <c r="Z570" i="2" s="1"/>
  <c r="AD570" i="2" l="1"/>
  <c r="J571" i="2"/>
  <c r="N571" i="2" l="1"/>
  <c r="O571" i="2" s="1"/>
  <c r="R571" i="2" s="1"/>
  <c r="AP570" i="2"/>
  <c r="AG570" i="2"/>
  <c r="AN570" i="2"/>
  <c r="AE570" i="2"/>
  <c r="T571" i="2" l="1"/>
  <c r="S571" i="2"/>
  <c r="AF570" i="2"/>
  <c r="AO570" i="2"/>
  <c r="X571" i="2" l="1"/>
  <c r="AC571" i="2" s="1"/>
  <c r="M572" i="2" s="1"/>
  <c r="W571" i="2"/>
  <c r="AB571" i="2" s="1"/>
  <c r="L572" i="2" s="1"/>
  <c r="V571" i="2"/>
  <c r="AA571" i="2" s="1"/>
  <c r="K572" i="2" s="1"/>
  <c r="U571" i="2"/>
  <c r="Z571" i="2" s="1"/>
  <c r="AH571" i="2"/>
  <c r="AD571" i="2" l="1"/>
  <c r="J572" i="2"/>
  <c r="N572" i="2" l="1"/>
  <c r="O572" i="2" s="1"/>
  <c r="R572" i="2" s="1"/>
  <c r="AG571" i="2"/>
  <c r="AP571" i="2"/>
  <c r="AN571" i="2"/>
  <c r="AO571" i="2" s="1"/>
  <c r="AE571" i="2"/>
  <c r="AF571" i="2" s="1"/>
  <c r="T572" i="2" l="1"/>
  <c r="S572" i="2"/>
  <c r="U572" i="2" l="1"/>
  <c r="Z572" i="2" s="1"/>
  <c r="AH572" i="2"/>
  <c r="X572" i="2"/>
  <c r="AC572" i="2" s="1"/>
  <c r="M573" i="2" s="1"/>
  <c r="V572" i="2"/>
  <c r="AA572" i="2" s="1"/>
  <c r="K573" i="2" s="1"/>
  <c r="W572" i="2"/>
  <c r="AB572" i="2" s="1"/>
  <c r="L573" i="2" s="1"/>
  <c r="J573" i="2" l="1"/>
  <c r="AD572" i="2"/>
  <c r="AP572" i="2" l="1"/>
  <c r="AG572" i="2"/>
  <c r="AN572" i="2"/>
  <c r="AE572" i="2"/>
  <c r="N573" i="2"/>
  <c r="O573" i="2" s="1"/>
  <c r="R573" i="2" s="1"/>
  <c r="T573" i="2" l="1"/>
  <c r="S573" i="2"/>
  <c r="AF572" i="2"/>
  <c r="AO572" i="2"/>
  <c r="AH573" i="2" l="1"/>
  <c r="X573" i="2"/>
  <c r="AC573" i="2" s="1"/>
  <c r="M574" i="2" s="1"/>
  <c r="W573" i="2"/>
  <c r="AB573" i="2" s="1"/>
  <c r="L574" i="2" s="1"/>
  <c r="V573" i="2"/>
  <c r="AA573" i="2" s="1"/>
  <c r="K574" i="2" s="1"/>
  <c r="U573" i="2"/>
  <c r="Z573" i="2" s="1"/>
  <c r="AD573" i="2" l="1"/>
  <c r="J574" i="2"/>
  <c r="N574" i="2" l="1"/>
  <c r="O574" i="2" s="1"/>
  <c r="R574" i="2" s="1"/>
  <c r="AP573" i="2"/>
  <c r="AG573" i="2"/>
  <c r="AN573" i="2"/>
  <c r="AE573" i="2"/>
  <c r="T574" i="2" l="1"/>
  <c r="S574" i="2"/>
  <c r="AF573" i="2"/>
  <c r="AO573" i="2"/>
  <c r="AH574" i="2" l="1"/>
  <c r="W574" i="2"/>
  <c r="AB574" i="2" s="1"/>
  <c r="L575" i="2" s="1"/>
  <c r="V574" i="2"/>
  <c r="AA574" i="2" s="1"/>
  <c r="K575" i="2" s="1"/>
  <c r="U574" i="2"/>
  <c r="Z574" i="2" s="1"/>
  <c r="X574" i="2"/>
  <c r="AC574" i="2" s="1"/>
  <c r="M575" i="2" s="1"/>
  <c r="AD574" i="2" l="1"/>
  <c r="J575" i="2"/>
  <c r="N575" i="2" l="1"/>
  <c r="O575" i="2" s="1"/>
  <c r="R575" i="2" s="1"/>
  <c r="AP574" i="2"/>
  <c r="AG574" i="2"/>
  <c r="AN574" i="2"/>
  <c r="AE574" i="2"/>
  <c r="AF574" i="2" s="1"/>
  <c r="T575" i="2" l="1"/>
  <c r="S575" i="2"/>
  <c r="AO574" i="2"/>
  <c r="AH575" i="2" l="1"/>
  <c r="W575" i="2"/>
  <c r="AB575" i="2" s="1"/>
  <c r="L576" i="2" s="1"/>
  <c r="V575" i="2"/>
  <c r="AA575" i="2" s="1"/>
  <c r="K576" i="2" s="1"/>
  <c r="X575" i="2"/>
  <c r="AC575" i="2" s="1"/>
  <c r="M576" i="2" s="1"/>
  <c r="U575" i="2"/>
  <c r="Z575" i="2" s="1"/>
  <c r="AD575" i="2" l="1"/>
  <c r="J576" i="2"/>
  <c r="N576" i="2" l="1"/>
  <c r="O576" i="2" s="1"/>
  <c r="R576" i="2" s="1"/>
  <c r="AP575" i="2"/>
  <c r="AG575" i="2"/>
  <c r="AE575" i="2"/>
  <c r="AN575" i="2"/>
  <c r="T576" i="2" l="1"/>
  <c r="S576" i="2"/>
  <c r="AO575" i="2"/>
  <c r="AF575" i="2"/>
  <c r="X576" i="2" l="1"/>
  <c r="AC576" i="2" s="1"/>
  <c r="M577" i="2" s="1"/>
  <c r="W576" i="2"/>
  <c r="AB576" i="2" s="1"/>
  <c r="L577" i="2" s="1"/>
  <c r="V576" i="2"/>
  <c r="AA576" i="2" s="1"/>
  <c r="K577" i="2" s="1"/>
  <c r="AH576" i="2"/>
  <c r="U576" i="2"/>
  <c r="Z576" i="2" s="1"/>
  <c r="AD576" i="2" l="1"/>
  <c r="J577" i="2"/>
  <c r="N577" i="2" l="1"/>
  <c r="O577" i="2" s="1"/>
  <c r="R577" i="2" s="1"/>
  <c r="AG576" i="2"/>
  <c r="AP576" i="2"/>
  <c r="AE576" i="2"/>
  <c r="AN576" i="2"/>
  <c r="AO576" i="2" l="1"/>
  <c r="AF576" i="2"/>
  <c r="T577" i="2"/>
  <c r="S577" i="2"/>
  <c r="V577" i="2" l="1"/>
  <c r="AA577" i="2" s="1"/>
  <c r="K578" i="2" s="1"/>
  <c r="U577" i="2"/>
  <c r="Z577" i="2" s="1"/>
  <c r="X577" i="2"/>
  <c r="AC577" i="2" s="1"/>
  <c r="M578" i="2" s="1"/>
  <c r="W577" i="2"/>
  <c r="AB577" i="2" s="1"/>
  <c r="L578" i="2" s="1"/>
  <c r="AH577" i="2"/>
  <c r="AD577" i="2" l="1"/>
  <c r="J578" i="2"/>
  <c r="N578" i="2" l="1"/>
  <c r="O578" i="2" s="1"/>
  <c r="R578" i="2" s="1"/>
  <c r="AG577" i="2"/>
  <c r="AP577" i="2"/>
  <c r="AN577" i="2"/>
  <c r="AE577" i="2"/>
  <c r="AF577" i="2" s="1"/>
  <c r="AO577" i="2" l="1"/>
  <c r="T578" i="2"/>
  <c r="S578" i="2"/>
  <c r="AH578" i="2" l="1"/>
  <c r="X578" i="2"/>
  <c r="AC578" i="2" s="1"/>
  <c r="M579" i="2" s="1"/>
  <c r="V578" i="2"/>
  <c r="AA578" i="2" s="1"/>
  <c r="K579" i="2" s="1"/>
  <c r="U578" i="2"/>
  <c r="Z578" i="2" s="1"/>
  <c r="W578" i="2"/>
  <c r="AB578" i="2" s="1"/>
  <c r="L579" i="2" s="1"/>
  <c r="AD578" i="2" l="1"/>
  <c r="J579" i="2"/>
  <c r="N579" i="2" l="1"/>
  <c r="O579" i="2" s="1"/>
  <c r="R579" i="2" s="1"/>
  <c r="AP578" i="2"/>
  <c r="AG578" i="2"/>
  <c r="AN578" i="2"/>
  <c r="AE578" i="2"/>
  <c r="AF578" i="2" s="1"/>
  <c r="T579" i="2" l="1"/>
  <c r="S579" i="2"/>
  <c r="AO578" i="2"/>
  <c r="X579" i="2" l="1"/>
  <c r="AC579" i="2" s="1"/>
  <c r="M580" i="2" s="1"/>
  <c r="W579" i="2"/>
  <c r="AB579" i="2" s="1"/>
  <c r="L580" i="2" s="1"/>
  <c r="V579" i="2"/>
  <c r="AA579" i="2" s="1"/>
  <c r="K580" i="2" s="1"/>
  <c r="U579" i="2"/>
  <c r="Z579" i="2" s="1"/>
  <c r="AH579" i="2"/>
  <c r="AD579" i="2" l="1"/>
  <c r="J580" i="2"/>
  <c r="N580" i="2" l="1"/>
  <c r="O580" i="2" s="1"/>
  <c r="R580" i="2" s="1"/>
  <c r="AP579" i="2"/>
  <c r="AG579" i="2"/>
  <c r="AN579" i="2"/>
  <c r="AO579" i="2" s="1"/>
  <c r="AE579" i="2"/>
  <c r="T580" i="2" l="1"/>
  <c r="S580" i="2"/>
  <c r="AF579" i="2"/>
  <c r="U580" i="2" l="1"/>
  <c r="Z580" i="2" s="1"/>
  <c r="AH580" i="2"/>
  <c r="X580" i="2"/>
  <c r="AC580" i="2" s="1"/>
  <c r="M581" i="2" s="1"/>
  <c r="W580" i="2"/>
  <c r="AB580" i="2" s="1"/>
  <c r="L581" i="2" s="1"/>
  <c r="V580" i="2"/>
  <c r="AA580" i="2" s="1"/>
  <c r="K581" i="2" s="1"/>
  <c r="J581" i="2" l="1"/>
  <c r="AD580" i="2"/>
  <c r="AP580" i="2" l="1"/>
  <c r="AG580" i="2"/>
  <c r="AN580" i="2"/>
  <c r="AE580" i="2"/>
  <c r="N581" i="2"/>
  <c r="O581" i="2" s="1"/>
  <c r="R581" i="2" s="1"/>
  <c r="T581" i="2" l="1"/>
  <c r="S581" i="2"/>
  <c r="AO580" i="2"/>
  <c r="AF580" i="2"/>
  <c r="AH581" i="2" l="1"/>
  <c r="X581" i="2"/>
  <c r="AC581" i="2" s="1"/>
  <c r="M582" i="2" s="1"/>
  <c r="W581" i="2"/>
  <c r="AB581" i="2" s="1"/>
  <c r="L582" i="2" s="1"/>
  <c r="U581" i="2"/>
  <c r="Z581" i="2" s="1"/>
  <c r="V581" i="2"/>
  <c r="AA581" i="2" s="1"/>
  <c r="K582" i="2" s="1"/>
  <c r="J582" i="2" l="1"/>
  <c r="AD581" i="2"/>
  <c r="AP581" i="2" l="1"/>
  <c r="AG581" i="2"/>
  <c r="AE581" i="2"/>
  <c r="AF581" i="2" s="1"/>
  <c r="AN581" i="2"/>
  <c r="N582" i="2"/>
  <c r="O582" i="2" s="1"/>
  <c r="R582" i="2" s="1"/>
  <c r="T582" i="2" l="1"/>
  <c r="S582" i="2"/>
  <c r="AO581" i="2"/>
  <c r="X582" i="2" l="1"/>
  <c r="AC582" i="2" s="1"/>
  <c r="M583" i="2" s="1"/>
  <c r="W582" i="2"/>
  <c r="AB582" i="2" s="1"/>
  <c r="L583" i="2" s="1"/>
  <c r="V582" i="2"/>
  <c r="AA582" i="2" s="1"/>
  <c r="K583" i="2" s="1"/>
  <c r="U582" i="2"/>
  <c r="Z582" i="2" s="1"/>
  <c r="AH582" i="2"/>
  <c r="AD582" i="2" l="1"/>
  <c r="J583" i="2"/>
  <c r="N583" i="2" l="1"/>
  <c r="O583" i="2" s="1"/>
  <c r="R583" i="2" s="1"/>
  <c r="AP582" i="2"/>
  <c r="AG582" i="2"/>
  <c r="AN582" i="2"/>
  <c r="AO582" i="2" s="1"/>
  <c r="AE582" i="2"/>
  <c r="T583" i="2" l="1"/>
  <c r="S583" i="2"/>
  <c r="AF582" i="2"/>
  <c r="U583" i="2" l="1"/>
  <c r="Z583" i="2" s="1"/>
  <c r="AH583" i="2"/>
  <c r="X583" i="2"/>
  <c r="AC583" i="2" s="1"/>
  <c r="M584" i="2" s="1"/>
  <c r="W583" i="2"/>
  <c r="AB583" i="2" s="1"/>
  <c r="L584" i="2" s="1"/>
  <c r="V583" i="2"/>
  <c r="AA583" i="2" s="1"/>
  <c r="K584" i="2" s="1"/>
  <c r="J584" i="2" l="1"/>
  <c r="AD583" i="2"/>
  <c r="N584" i="2" l="1"/>
  <c r="O584" i="2" s="1"/>
  <c r="R584" i="2" s="1"/>
  <c r="AP583" i="2"/>
  <c r="AG583" i="2"/>
  <c r="AE583" i="2"/>
  <c r="AN583" i="2"/>
  <c r="T584" i="2" l="1"/>
  <c r="S584" i="2"/>
  <c r="AF583" i="2"/>
  <c r="AO583" i="2"/>
  <c r="AH584" i="2" l="1"/>
  <c r="X584" i="2"/>
  <c r="AC584" i="2" s="1"/>
  <c r="M585" i="2" s="1"/>
  <c r="W584" i="2"/>
  <c r="AB584" i="2" s="1"/>
  <c r="L585" i="2" s="1"/>
  <c r="V584" i="2"/>
  <c r="AA584" i="2" s="1"/>
  <c r="K585" i="2" s="1"/>
  <c r="U584" i="2"/>
  <c r="Z584" i="2" s="1"/>
  <c r="AD584" i="2" l="1"/>
  <c r="J585" i="2"/>
  <c r="N585" i="2" l="1"/>
  <c r="O585" i="2" s="1"/>
  <c r="R585" i="2" s="1"/>
  <c r="AP584" i="2"/>
  <c r="AG584" i="2"/>
  <c r="AE584" i="2"/>
  <c r="AF584" i="2" s="1"/>
  <c r="AN584" i="2"/>
  <c r="T585" i="2" l="1"/>
  <c r="S585" i="2"/>
  <c r="AO584" i="2"/>
  <c r="W585" i="2" l="1"/>
  <c r="AB585" i="2" s="1"/>
  <c r="L586" i="2" s="1"/>
  <c r="V585" i="2"/>
  <c r="AA585" i="2" s="1"/>
  <c r="K586" i="2" s="1"/>
  <c r="U585" i="2"/>
  <c r="Z585" i="2" s="1"/>
  <c r="AH585" i="2"/>
  <c r="X585" i="2"/>
  <c r="AC585" i="2" s="1"/>
  <c r="M586" i="2" s="1"/>
  <c r="AD585" i="2" l="1"/>
  <c r="J586" i="2"/>
  <c r="N586" i="2" l="1"/>
  <c r="O586" i="2" s="1"/>
  <c r="R586" i="2" s="1"/>
  <c r="AP585" i="2"/>
  <c r="AG585" i="2"/>
  <c r="AN585" i="2"/>
  <c r="AE585" i="2"/>
  <c r="AF585" i="2" s="1"/>
  <c r="S586" i="2" l="1"/>
  <c r="T586" i="2" s="1"/>
  <c r="AO585" i="2"/>
  <c r="AH586" i="2" l="1"/>
  <c r="X586" i="2"/>
  <c r="AC586" i="2" s="1"/>
  <c r="M587" i="2" s="1"/>
  <c r="W586" i="2"/>
  <c r="AB586" i="2" s="1"/>
  <c r="L587" i="2" s="1"/>
  <c r="V586" i="2"/>
  <c r="AA586" i="2" s="1"/>
  <c r="K587" i="2" s="1"/>
  <c r="U586" i="2"/>
  <c r="Z586" i="2" s="1"/>
  <c r="AD586" i="2" l="1"/>
  <c r="J587" i="2"/>
  <c r="N587" i="2" l="1"/>
  <c r="O587" i="2" s="1"/>
  <c r="R587" i="2" s="1"/>
  <c r="AP586" i="2"/>
  <c r="AG586" i="2"/>
  <c r="AM586" i="2"/>
  <c r="D32" i="2" s="1"/>
  <c r="AL587" i="2"/>
  <c r="AL588" i="2" s="1"/>
  <c r="AL589" i="2" s="1"/>
  <c r="AL590" i="2" s="1"/>
  <c r="AL591" i="2" s="1"/>
  <c r="AL592" i="2" s="1"/>
  <c r="AL593" i="2" s="1"/>
  <c r="AL594" i="2" s="1"/>
  <c r="AL595" i="2" s="1"/>
  <c r="AL596" i="2" s="1"/>
  <c r="AL597" i="2" s="1"/>
  <c r="AL598" i="2" s="1"/>
  <c r="AL599" i="2" s="1"/>
  <c r="AL600" i="2" s="1"/>
  <c r="AL601" i="2" s="1"/>
  <c r="AL602" i="2" s="1"/>
  <c r="AL603" i="2" s="1"/>
  <c r="AL604" i="2" s="1"/>
  <c r="AL605" i="2" s="1"/>
  <c r="AT69" i="2"/>
  <c r="AN586" i="2"/>
  <c r="AO586" i="2" s="1"/>
  <c r="AE586" i="2"/>
  <c r="AF586" i="2" s="1"/>
  <c r="T587" i="2" l="1"/>
  <c r="S587" i="2"/>
  <c r="X587" i="2" l="1"/>
  <c r="AC587" i="2" s="1"/>
  <c r="M588" i="2" s="1"/>
  <c r="W587" i="2"/>
  <c r="AB587" i="2" s="1"/>
  <c r="L588" i="2" s="1"/>
  <c r="V587" i="2"/>
  <c r="AA587" i="2" s="1"/>
  <c r="K588" i="2" s="1"/>
  <c r="U587" i="2"/>
  <c r="Z587" i="2" s="1"/>
  <c r="AH587" i="2"/>
  <c r="AD587" i="2" l="1"/>
  <c r="J588" i="2"/>
  <c r="N588" i="2" l="1"/>
  <c r="O588" i="2" s="1"/>
  <c r="R588" i="2" s="1"/>
  <c r="AG587" i="2"/>
  <c r="AP587" i="2"/>
  <c r="AE587" i="2"/>
  <c r="AN587" i="2"/>
  <c r="T588" i="2" l="1"/>
  <c r="S588" i="2"/>
  <c r="AF587" i="2"/>
  <c r="AO587" i="2"/>
  <c r="V588" i="2" l="1"/>
  <c r="AA588" i="2" s="1"/>
  <c r="K589" i="2" s="1"/>
  <c r="U588" i="2"/>
  <c r="Z588" i="2" s="1"/>
  <c r="AH588" i="2"/>
  <c r="X588" i="2"/>
  <c r="AC588" i="2" s="1"/>
  <c r="M589" i="2" s="1"/>
  <c r="W588" i="2"/>
  <c r="AB588" i="2" s="1"/>
  <c r="L589" i="2" s="1"/>
  <c r="AD588" i="2" l="1"/>
  <c r="J589" i="2"/>
  <c r="AP588" i="2" l="1"/>
  <c r="AG588" i="2"/>
  <c r="AE588" i="2"/>
  <c r="AN588" i="2"/>
  <c r="AO588" i="2" s="1"/>
  <c r="N589" i="2"/>
  <c r="O589" i="2" s="1"/>
  <c r="R589" i="2" s="1"/>
  <c r="T589" i="2" l="1"/>
  <c r="S589" i="2"/>
  <c r="AF588" i="2"/>
  <c r="AH589" i="2" l="1"/>
  <c r="X589" i="2"/>
  <c r="AC589" i="2" s="1"/>
  <c r="M590" i="2" s="1"/>
  <c r="W589" i="2"/>
  <c r="AB589" i="2" s="1"/>
  <c r="L590" i="2" s="1"/>
  <c r="V589" i="2"/>
  <c r="AA589" i="2" s="1"/>
  <c r="K590" i="2" s="1"/>
  <c r="U589" i="2"/>
  <c r="Z589" i="2" s="1"/>
  <c r="AD589" i="2" l="1"/>
  <c r="J590" i="2"/>
  <c r="N590" i="2" l="1"/>
  <c r="O590" i="2" s="1"/>
  <c r="R590" i="2" s="1"/>
  <c r="AP589" i="2"/>
  <c r="AG589" i="2"/>
  <c r="AE589" i="2"/>
  <c r="AF589" i="2" s="1"/>
  <c r="AN589" i="2"/>
  <c r="T590" i="2" l="1"/>
  <c r="S590" i="2"/>
  <c r="AO589" i="2"/>
  <c r="X590" i="2" l="1"/>
  <c r="AC590" i="2" s="1"/>
  <c r="M591" i="2" s="1"/>
  <c r="W590" i="2"/>
  <c r="AB590" i="2" s="1"/>
  <c r="L591" i="2" s="1"/>
  <c r="V590" i="2"/>
  <c r="AA590" i="2" s="1"/>
  <c r="K591" i="2" s="1"/>
  <c r="U590" i="2"/>
  <c r="Z590" i="2" s="1"/>
  <c r="AH590" i="2"/>
  <c r="AD590" i="2" l="1"/>
  <c r="J591" i="2"/>
  <c r="N591" i="2" l="1"/>
  <c r="O591" i="2" s="1"/>
  <c r="R591" i="2" s="1"/>
  <c r="AP590" i="2"/>
  <c r="AG590" i="2"/>
  <c r="AN590" i="2"/>
  <c r="AE590" i="2"/>
  <c r="T591" i="2" l="1"/>
  <c r="S591" i="2"/>
  <c r="AO590" i="2"/>
  <c r="AF590" i="2"/>
  <c r="U591" i="2" l="1"/>
  <c r="Z591" i="2" s="1"/>
  <c r="AH591" i="2"/>
  <c r="X591" i="2"/>
  <c r="AC591" i="2" s="1"/>
  <c r="M592" i="2" s="1"/>
  <c r="W591" i="2"/>
  <c r="AB591" i="2" s="1"/>
  <c r="L592" i="2" s="1"/>
  <c r="V591" i="2"/>
  <c r="AA591" i="2" s="1"/>
  <c r="K592" i="2" s="1"/>
  <c r="J592" i="2" l="1"/>
  <c r="AD591" i="2"/>
  <c r="AP591" i="2" l="1"/>
  <c r="AG591" i="2"/>
  <c r="AN591" i="2"/>
  <c r="AO591" i="2" s="1"/>
  <c r="AE591" i="2"/>
  <c r="N592" i="2"/>
  <c r="O592" i="2" s="1"/>
  <c r="R592" i="2" s="1"/>
  <c r="T592" i="2" l="1"/>
  <c r="S592" i="2"/>
  <c r="AF591" i="2"/>
  <c r="AH592" i="2" l="1"/>
  <c r="X592" i="2"/>
  <c r="AC592" i="2" s="1"/>
  <c r="M593" i="2" s="1"/>
  <c r="W592" i="2"/>
  <c r="AB592" i="2" s="1"/>
  <c r="L593" i="2" s="1"/>
  <c r="V592" i="2"/>
  <c r="AA592" i="2" s="1"/>
  <c r="K593" i="2" s="1"/>
  <c r="U592" i="2"/>
  <c r="Z592" i="2" s="1"/>
  <c r="AD592" i="2" l="1"/>
  <c r="J593" i="2"/>
  <c r="N593" i="2" l="1"/>
  <c r="O593" i="2" s="1"/>
  <c r="R593" i="2" s="1"/>
  <c r="AP592" i="2"/>
  <c r="AG592" i="2"/>
  <c r="AE592" i="2"/>
  <c r="AN592" i="2"/>
  <c r="AO592" i="2" s="1"/>
  <c r="T593" i="2" l="1"/>
  <c r="S593" i="2"/>
  <c r="AF592" i="2"/>
  <c r="W593" i="2" l="1"/>
  <c r="AB593" i="2" s="1"/>
  <c r="L594" i="2" s="1"/>
  <c r="V593" i="2"/>
  <c r="AA593" i="2" s="1"/>
  <c r="K594" i="2" s="1"/>
  <c r="U593" i="2"/>
  <c r="Z593" i="2" s="1"/>
  <c r="AH593" i="2"/>
  <c r="X593" i="2"/>
  <c r="AC593" i="2" s="1"/>
  <c r="M594" i="2" s="1"/>
  <c r="AD593" i="2" l="1"/>
  <c r="J594" i="2"/>
  <c r="AP593" i="2" l="1"/>
  <c r="AG593" i="2"/>
  <c r="AE593" i="2"/>
  <c r="AN593" i="2"/>
  <c r="AO593" i="2" s="1"/>
  <c r="N594" i="2"/>
  <c r="O594" i="2" s="1"/>
  <c r="R594" i="2" s="1"/>
  <c r="T594" i="2" l="1"/>
  <c r="S594" i="2"/>
  <c r="AF593" i="2"/>
  <c r="AH594" i="2" l="1"/>
  <c r="X594" i="2"/>
  <c r="AC594" i="2" s="1"/>
  <c r="M595" i="2" s="1"/>
  <c r="W594" i="2"/>
  <c r="AB594" i="2" s="1"/>
  <c r="L595" i="2" s="1"/>
  <c r="V594" i="2"/>
  <c r="AA594" i="2" s="1"/>
  <c r="K595" i="2" s="1"/>
  <c r="U594" i="2"/>
  <c r="Z594" i="2" s="1"/>
  <c r="AD594" i="2" l="1"/>
  <c r="J595" i="2"/>
  <c r="N595" i="2" l="1"/>
  <c r="O595" i="2" s="1"/>
  <c r="R595" i="2" s="1"/>
  <c r="AP594" i="2"/>
  <c r="AG594" i="2"/>
  <c r="AE594" i="2"/>
  <c r="AF594" i="2" s="1"/>
  <c r="AN594" i="2"/>
  <c r="T595" i="2" l="1"/>
  <c r="S595" i="2"/>
  <c r="AO594" i="2"/>
  <c r="X595" i="2" l="1"/>
  <c r="AC595" i="2" s="1"/>
  <c r="M596" i="2" s="1"/>
  <c r="W595" i="2"/>
  <c r="AB595" i="2" s="1"/>
  <c r="L596" i="2" s="1"/>
  <c r="V595" i="2"/>
  <c r="AA595" i="2" s="1"/>
  <c r="K596" i="2" s="1"/>
  <c r="U595" i="2"/>
  <c r="Z595" i="2" s="1"/>
  <c r="AH595" i="2"/>
  <c r="AD595" i="2" l="1"/>
  <c r="J596" i="2"/>
  <c r="N596" i="2" l="1"/>
  <c r="O596" i="2" s="1"/>
  <c r="R596" i="2" s="1"/>
  <c r="AG595" i="2"/>
  <c r="AP595" i="2"/>
  <c r="AN595" i="2"/>
  <c r="AO595" i="2" s="1"/>
  <c r="AE595" i="2"/>
  <c r="AF595" i="2" l="1"/>
  <c r="T596" i="2"/>
  <c r="S596" i="2"/>
  <c r="V596" i="2" l="1"/>
  <c r="AA596" i="2" s="1"/>
  <c r="K597" i="2" s="1"/>
  <c r="U596" i="2"/>
  <c r="Z596" i="2" s="1"/>
  <c r="AH596" i="2"/>
  <c r="X596" i="2"/>
  <c r="AC596" i="2" s="1"/>
  <c r="M597" i="2" s="1"/>
  <c r="W596" i="2"/>
  <c r="AB596" i="2" s="1"/>
  <c r="L597" i="2" s="1"/>
  <c r="AD596" i="2" l="1"/>
  <c r="J597" i="2"/>
  <c r="N597" i="2" l="1"/>
  <c r="O597" i="2" s="1"/>
  <c r="R597" i="2" s="1"/>
  <c r="AP596" i="2"/>
  <c r="AG596" i="2"/>
  <c r="AE596" i="2"/>
  <c r="AF596" i="2" s="1"/>
  <c r="AN596" i="2"/>
  <c r="T597" i="2" l="1"/>
  <c r="S597" i="2"/>
  <c r="AO596" i="2"/>
  <c r="AH597" i="2" l="1"/>
  <c r="X597" i="2"/>
  <c r="AC597" i="2" s="1"/>
  <c r="M598" i="2" s="1"/>
  <c r="W597" i="2"/>
  <c r="AB597" i="2" s="1"/>
  <c r="L598" i="2" s="1"/>
  <c r="V597" i="2"/>
  <c r="AA597" i="2" s="1"/>
  <c r="K598" i="2" s="1"/>
  <c r="U597" i="2"/>
  <c r="Z597" i="2" s="1"/>
  <c r="AD597" i="2" l="1"/>
  <c r="J598" i="2"/>
  <c r="N598" i="2" l="1"/>
  <c r="O598" i="2" s="1"/>
  <c r="R598" i="2" s="1"/>
  <c r="AP597" i="2"/>
  <c r="AG597" i="2"/>
  <c r="AN597" i="2"/>
  <c r="AO597" i="2" s="1"/>
  <c r="AE597" i="2"/>
  <c r="T598" i="2" l="1"/>
  <c r="S598" i="2"/>
  <c r="AF597" i="2"/>
  <c r="X598" i="2" l="1"/>
  <c r="AC598" i="2" s="1"/>
  <c r="M599" i="2" s="1"/>
  <c r="W598" i="2"/>
  <c r="AB598" i="2" s="1"/>
  <c r="L599" i="2" s="1"/>
  <c r="V598" i="2"/>
  <c r="AA598" i="2" s="1"/>
  <c r="K599" i="2" s="1"/>
  <c r="U598" i="2"/>
  <c r="Z598" i="2" s="1"/>
  <c r="AH598" i="2"/>
  <c r="AD598" i="2" l="1"/>
  <c r="J599" i="2"/>
  <c r="N599" i="2" l="1"/>
  <c r="O599" i="2" s="1"/>
  <c r="R599" i="2" s="1"/>
  <c r="AP598" i="2"/>
  <c r="AG598" i="2"/>
  <c r="AE598" i="2"/>
  <c r="AN598" i="2"/>
  <c r="AO598" i="2" s="1"/>
  <c r="T599" i="2" l="1"/>
  <c r="S599" i="2"/>
  <c r="AF598" i="2"/>
  <c r="U599" i="2" l="1"/>
  <c r="Z599" i="2" s="1"/>
  <c r="AH599" i="2"/>
  <c r="X599" i="2"/>
  <c r="AC599" i="2" s="1"/>
  <c r="M600" i="2" s="1"/>
  <c r="W599" i="2"/>
  <c r="AB599" i="2" s="1"/>
  <c r="L600" i="2" s="1"/>
  <c r="V599" i="2"/>
  <c r="AA599" i="2" s="1"/>
  <c r="K600" i="2" s="1"/>
  <c r="J600" i="2" l="1"/>
  <c r="AD599" i="2"/>
  <c r="AP599" i="2" l="1"/>
  <c r="AG599" i="2"/>
  <c r="AE599" i="2"/>
  <c r="AN599" i="2"/>
  <c r="N600" i="2"/>
  <c r="O600" i="2" s="1"/>
  <c r="R600" i="2" s="1"/>
  <c r="T600" i="2" l="1"/>
  <c r="S600" i="2"/>
  <c r="AF599" i="2"/>
  <c r="AO599" i="2"/>
  <c r="AH600" i="2" l="1"/>
  <c r="X600" i="2"/>
  <c r="AC600" i="2" s="1"/>
  <c r="M601" i="2" s="1"/>
  <c r="W600" i="2"/>
  <c r="AB600" i="2" s="1"/>
  <c r="L601" i="2" s="1"/>
  <c r="V600" i="2"/>
  <c r="AA600" i="2" s="1"/>
  <c r="K601" i="2" s="1"/>
  <c r="U600" i="2"/>
  <c r="Z600" i="2" s="1"/>
  <c r="AD600" i="2" l="1"/>
  <c r="J601" i="2"/>
  <c r="N601" i="2" l="1"/>
  <c r="O601" i="2" s="1"/>
  <c r="R601" i="2" s="1"/>
  <c r="AP600" i="2"/>
  <c r="AG600" i="2"/>
  <c r="AN600" i="2"/>
  <c r="AE600" i="2"/>
  <c r="AF600" i="2" s="1"/>
  <c r="T601" i="2" l="1"/>
  <c r="S601" i="2"/>
  <c r="AO600" i="2"/>
  <c r="W601" i="2" l="1"/>
  <c r="AB601" i="2" s="1"/>
  <c r="L602" i="2" s="1"/>
  <c r="V601" i="2"/>
  <c r="AA601" i="2" s="1"/>
  <c r="K602" i="2" s="1"/>
  <c r="U601" i="2"/>
  <c r="Z601" i="2" s="1"/>
  <c r="AH601" i="2"/>
  <c r="X601" i="2"/>
  <c r="AC601" i="2" s="1"/>
  <c r="M602" i="2" s="1"/>
  <c r="AD601" i="2" l="1"/>
  <c r="J602" i="2"/>
  <c r="N602" i="2" l="1"/>
  <c r="O602" i="2" s="1"/>
  <c r="R602" i="2" s="1"/>
  <c r="AP601" i="2"/>
  <c r="AG601" i="2"/>
  <c r="AN601" i="2"/>
  <c r="AE601" i="2"/>
  <c r="T602" i="2" l="1"/>
  <c r="S602" i="2"/>
  <c r="AF601" i="2"/>
  <c r="AO601" i="2"/>
  <c r="AH602" i="2" l="1"/>
  <c r="X602" i="2"/>
  <c r="AC602" i="2" s="1"/>
  <c r="M603" i="2" s="1"/>
  <c r="W602" i="2"/>
  <c r="AB602" i="2" s="1"/>
  <c r="L603" i="2" s="1"/>
  <c r="V602" i="2"/>
  <c r="AA602" i="2" s="1"/>
  <c r="K603" i="2" s="1"/>
  <c r="U602" i="2"/>
  <c r="Z602" i="2" s="1"/>
  <c r="AD602" i="2" l="1"/>
  <c r="J603" i="2"/>
  <c r="N603" i="2" l="1"/>
  <c r="O603" i="2" s="1"/>
  <c r="R603" i="2" s="1"/>
  <c r="AP602" i="2"/>
  <c r="AG602" i="2"/>
  <c r="AE602" i="2"/>
  <c r="AN602" i="2"/>
  <c r="T603" i="2" l="1"/>
  <c r="S603" i="2"/>
  <c r="AF602" i="2"/>
  <c r="AO602" i="2"/>
  <c r="X603" i="2" l="1"/>
  <c r="AC603" i="2" s="1"/>
  <c r="M604" i="2" s="1"/>
  <c r="W603" i="2"/>
  <c r="AB603" i="2" s="1"/>
  <c r="L604" i="2" s="1"/>
  <c r="V603" i="2"/>
  <c r="AA603" i="2" s="1"/>
  <c r="K604" i="2" s="1"/>
  <c r="U603" i="2"/>
  <c r="Z603" i="2" s="1"/>
  <c r="AH603" i="2"/>
  <c r="AD603" i="2" l="1"/>
  <c r="J604" i="2"/>
  <c r="AG603" i="2" l="1"/>
  <c r="AP603" i="2"/>
  <c r="AE603" i="2"/>
  <c r="AN603" i="2"/>
  <c r="N604" i="2"/>
  <c r="O604" i="2" s="1"/>
  <c r="R604" i="2" s="1"/>
  <c r="T604" i="2" l="1"/>
  <c r="S604" i="2"/>
  <c r="AF603" i="2"/>
  <c r="AO603" i="2"/>
  <c r="V604" i="2" l="1"/>
  <c r="AA604" i="2" s="1"/>
  <c r="K605" i="2" s="1"/>
  <c r="U604" i="2"/>
  <c r="Z604" i="2" s="1"/>
  <c r="AH604" i="2"/>
  <c r="X604" i="2"/>
  <c r="AC604" i="2" s="1"/>
  <c r="M605" i="2" s="1"/>
  <c r="W604" i="2"/>
  <c r="AB604" i="2" s="1"/>
  <c r="L605" i="2" s="1"/>
  <c r="AD604" i="2" l="1"/>
  <c r="J605" i="2"/>
  <c r="AP604" i="2" l="1"/>
  <c r="AG604" i="2"/>
  <c r="AN604" i="2"/>
  <c r="AE604" i="2"/>
  <c r="N605" i="2"/>
  <c r="O605" i="2" s="1"/>
  <c r="R605" i="2" s="1"/>
  <c r="T605" i="2" l="1"/>
  <c r="S605" i="2"/>
  <c r="AF604" i="2"/>
  <c r="AO604" i="2"/>
  <c r="AH605" i="2" l="1"/>
  <c r="X605" i="2"/>
  <c r="AC605" i="2" s="1"/>
  <c r="M606" i="2" s="1"/>
  <c r="W605" i="2"/>
  <c r="AB605" i="2" s="1"/>
  <c r="L606" i="2" s="1"/>
  <c r="V605" i="2"/>
  <c r="AA605" i="2" s="1"/>
  <c r="K606" i="2" s="1"/>
  <c r="U605" i="2"/>
  <c r="Z605" i="2" s="1"/>
  <c r="AD605" i="2" l="1"/>
  <c r="J606" i="2"/>
  <c r="N606" i="2" l="1"/>
  <c r="O606" i="2" s="1"/>
  <c r="R606" i="2" s="1"/>
  <c r="AP605" i="2"/>
  <c r="AG605" i="2"/>
  <c r="AM605" i="2"/>
  <c r="E32" i="2" s="1"/>
  <c r="AL606" i="2"/>
  <c r="AL607" i="2" s="1"/>
  <c r="AL608" i="2" s="1"/>
  <c r="AL609" i="2" s="1"/>
  <c r="AL610" i="2" s="1"/>
  <c r="AL611" i="2" s="1"/>
  <c r="AL612" i="2" s="1"/>
  <c r="AL613" i="2" s="1"/>
  <c r="AL614" i="2" s="1"/>
  <c r="AL615" i="2" s="1"/>
  <c r="AL616" i="2" s="1"/>
  <c r="AL617" i="2" s="1"/>
  <c r="AL618" i="2" s="1"/>
  <c r="AL619" i="2" s="1"/>
  <c r="AL620" i="2" s="1"/>
  <c r="AL621" i="2" s="1"/>
  <c r="AL622" i="2" s="1"/>
  <c r="AL623" i="2" s="1"/>
  <c r="AL624" i="2" s="1"/>
  <c r="AT70" i="2"/>
  <c r="AE605" i="2"/>
  <c r="AF605" i="2" s="1"/>
  <c r="AN605" i="2"/>
  <c r="AO605" i="2" s="1"/>
  <c r="T606" i="2" l="1"/>
  <c r="S606" i="2"/>
  <c r="X606" i="2" l="1"/>
  <c r="AC606" i="2" s="1"/>
  <c r="M607" i="2" s="1"/>
  <c r="W606" i="2"/>
  <c r="AB606" i="2" s="1"/>
  <c r="L607" i="2" s="1"/>
  <c r="V606" i="2"/>
  <c r="AA606" i="2" s="1"/>
  <c r="K607" i="2" s="1"/>
  <c r="U606" i="2"/>
  <c r="Z606" i="2" s="1"/>
  <c r="AH606" i="2"/>
  <c r="AD606" i="2" l="1"/>
  <c r="J607" i="2"/>
  <c r="N607" i="2" l="1"/>
  <c r="O607" i="2" s="1"/>
  <c r="R607" i="2" s="1"/>
  <c r="AP606" i="2"/>
  <c r="AG606" i="2"/>
  <c r="AN606" i="2"/>
  <c r="AE606" i="2"/>
  <c r="T607" i="2" l="1"/>
  <c r="S607" i="2"/>
  <c r="AO606" i="2"/>
  <c r="AF606" i="2"/>
  <c r="U607" i="2" l="1"/>
  <c r="Z607" i="2" s="1"/>
  <c r="AH607" i="2"/>
  <c r="X607" i="2"/>
  <c r="AC607" i="2" s="1"/>
  <c r="M608" i="2" s="1"/>
  <c r="W607" i="2"/>
  <c r="AB607" i="2" s="1"/>
  <c r="L608" i="2" s="1"/>
  <c r="V607" i="2"/>
  <c r="AA607" i="2" s="1"/>
  <c r="K608" i="2" s="1"/>
  <c r="J608" i="2" l="1"/>
  <c r="AD607" i="2"/>
  <c r="AP607" i="2" l="1"/>
  <c r="AG607" i="2"/>
  <c r="AN607" i="2"/>
  <c r="AE607" i="2"/>
  <c r="N608" i="2"/>
  <c r="O608" i="2" s="1"/>
  <c r="R608" i="2" s="1"/>
  <c r="T608" i="2" l="1"/>
  <c r="S608" i="2"/>
  <c r="AF607" i="2"/>
  <c r="AO607" i="2"/>
  <c r="AH608" i="2" l="1"/>
  <c r="X608" i="2"/>
  <c r="AC608" i="2" s="1"/>
  <c r="M609" i="2" s="1"/>
  <c r="W608" i="2"/>
  <c r="AB608" i="2" s="1"/>
  <c r="L609" i="2" s="1"/>
  <c r="V608" i="2"/>
  <c r="AA608" i="2" s="1"/>
  <c r="K609" i="2" s="1"/>
  <c r="U608" i="2"/>
  <c r="Z608" i="2" s="1"/>
  <c r="AD608" i="2" l="1"/>
  <c r="J609" i="2"/>
  <c r="N609" i="2" l="1"/>
  <c r="O609" i="2" s="1"/>
  <c r="R609" i="2" s="1"/>
  <c r="AP608" i="2"/>
  <c r="AG608" i="2"/>
  <c r="AN608" i="2"/>
  <c r="AE608" i="2"/>
  <c r="T609" i="2" l="1"/>
  <c r="S609" i="2"/>
  <c r="AF608" i="2"/>
  <c r="AO608" i="2"/>
  <c r="W609" i="2" l="1"/>
  <c r="AB609" i="2" s="1"/>
  <c r="L610" i="2" s="1"/>
  <c r="V609" i="2"/>
  <c r="AA609" i="2" s="1"/>
  <c r="K610" i="2" s="1"/>
  <c r="U609" i="2"/>
  <c r="Z609" i="2" s="1"/>
  <c r="AH609" i="2"/>
  <c r="X609" i="2"/>
  <c r="AC609" i="2" s="1"/>
  <c r="M610" i="2" s="1"/>
  <c r="AD609" i="2" l="1"/>
  <c r="J610" i="2"/>
  <c r="N610" i="2" l="1"/>
  <c r="O610" i="2" s="1"/>
  <c r="R610" i="2" s="1"/>
  <c r="AP609" i="2"/>
  <c r="AG609" i="2"/>
  <c r="AE609" i="2"/>
  <c r="AF609" i="2" s="1"/>
  <c r="AN609" i="2"/>
  <c r="AO609" i="2" s="1"/>
  <c r="T610" i="2" l="1"/>
  <c r="S610" i="2"/>
  <c r="AH610" i="2" l="1"/>
  <c r="X610" i="2"/>
  <c r="AC610" i="2" s="1"/>
  <c r="M611" i="2" s="1"/>
  <c r="W610" i="2"/>
  <c r="AB610" i="2" s="1"/>
  <c r="L611" i="2" s="1"/>
  <c r="V610" i="2"/>
  <c r="AA610" i="2" s="1"/>
  <c r="K611" i="2" s="1"/>
  <c r="U610" i="2"/>
  <c r="Z610" i="2" s="1"/>
  <c r="AD610" i="2" l="1"/>
  <c r="J611" i="2"/>
  <c r="N611" i="2" l="1"/>
  <c r="O611" i="2" s="1"/>
  <c r="R611" i="2" s="1"/>
  <c r="AP610" i="2"/>
  <c r="AG610" i="2"/>
  <c r="AN610" i="2"/>
  <c r="AE610" i="2"/>
  <c r="T611" i="2" l="1"/>
  <c r="S611" i="2"/>
  <c r="AF610" i="2"/>
  <c r="AO610" i="2"/>
  <c r="X611" i="2" l="1"/>
  <c r="AC611" i="2" s="1"/>
  <c r="M612" i="2" s="1"/>
  <c r="W611" i="2"/>
  <c r="AB611" i="2" s="1"/>
  <c r="L612" i="2" s="1"/>
  <c r="V611" i="2"/>
  <c r="AA611" i="2" s="1"/>
  <c r="K612" i="2" s="1"/>
  <c r="U611" i="2"/>
  <c r="Z611" i="2" s="1"/>
  <c r="AH611" i="2"/>
  <c r="AD611" i="2" l="1"/>
  <c r="J612" i="2"/>
  <c r="N612" i="2" l="1"/>
  <c r="O612" i="2" s="1"/>
  <c r="R612" i="2" s="1"/>
  <c r="AG611" i="2"/>
  <c r="AP611" i="2"/>
  <c r="AE611" i="2"/>
  <c r="AF611" i="2" s="1"/>
  <c r="AN611" i="2"/>
  <c r="AO611" i="2" l="1"/>
  <c r="T612" i="2"/>
  <c r="S612" i="2"/>
  <c r="V612" i="2" l="1"/>
  <c r="AA612" i="2" s="1"/>
  <c r="K613" i="2" s="1"/>
  <c r="U612" i="2"/>
  <c r="Z612" i="2" s="1"/>
  <c r="AH612" i="2"/>
  <c r="X612" i="2"/>
  <c r="AC612" i="2" s="1"/>
  <c r="M613" i="2" s="1"/>
  <c r="W612" i="2"/>
  <c r="AB612" i="2" s="1"/>
  <c r="L613" i="2" s="1"/>
  <c r="AD612" i="2" l="1"/>
  <c r="J613" i="2"/>
  <c r="AP612" i="2" l="1"/>
  <c r="AG612" i="2"/>
  <c r="AN612" i="2"/>
  <c r="AE612" i="2"/>
  <c r="N613" i="2"/>
  <c r="O613" i="2" s="1"/>
  <c r="R613" i="2" s="1"/>
  <c r="T613" i="2" l="1"/>
  <c r="S613" i="2"/>
  <c r="AF612" i="2"/>
  <c r="AO612" i="2"/>
  <c r="AH613" i="2" l="1"/>
  <c r="X613" i="2"/>
  <c r="AC613" i="2" s="1"/>
  <c r="M614" i="2" s="1"/>
  <c r="W613" i="2"/>
  <c r="AB613" i="2" s="1"/>
  <c r="L614" i="2" s="1"/>
  <c r="V613" i="2"/>
  <c r="AA613" i="2" s="1"/>
  <c r="K614" i="2" s="1"/>
  <c r="U613" i="2"/>
  <c r="Z613" i="2" s="1"/>
  <c r="AD613" i="2" l="1"/>
  <c r="J614" i="2"/>
  <c r="N614" i="2" l="1"/>
  <c r="O614" i="2" s="1"/>
  <c r="R614" i="2" s="1"/>
  <c r="AP613" i="2"/>
  <c r="AG613" i="2"/>
  <c r="AN613" i="2"/>
  <c r="AE613" i="2"/>
  <c r="AF613" i="2" s="1"/>
  <c r="AO613" i="2" l="1"/>
  <c r="T614" i="2"/>
  <c r="S614" i="2"/>
  <c r="X614" i="2" l="1"/>
  <c r="AC614" i="2" s="1"/>
  <c r="M615" i="2" s="1"/>
  <c r="W614" i="2"/>
  <c r="AB614" i="2" s="1"/>
  <c r="L615" i="2" s="1"/>
  <c r="V614" i="2"/>
  <c r="AA614" i="2" s="1"/>
  <c r="K615" i="2" s="1"/>
  <c r="U614" i="2"/>
  <c r="Z614" i="2" s="1"/>
  <c r="AH614" i="2"/>
  <c r="AD614" i="2" l="1"/>
  <c r="J615" i="2"/>
  <c r="N615" i="2" l="1"/>
  <c r="O615" i="2" s="1"/>
  <c r="R615" i="2" s="1"/>
  <c r="AP614" i="2"/>
  <c r="AG614" i="2"/>
  <c r="AN614" i="2"/>
  <c r="AE614" i="2"/>
  <c r="T615" i="2" l="1"/>
  <c r="S615" i="2"/>
  <c r="AO614" i="2"/>
  <c r="AF614" i="2"/>
  <c r="U615" i="2" l="1"/>
  <c r="Z615" i="2" s="1"/>
  <c r="AH615" i="2"/>
  <c r="X615" i="2"/>
  <c r="AC615" i="2" s="1"/>
  <c r="M616" i="2" s="1"/>
  <c r="W615" i="2"/>
  <c r="AB615" i="2" s="1"/>
  <c r="L616" i="2" s="1"/>
  <c r="V615" i="2"/>
  <c r="AA615" i="2" s="1"/>
  <c r="K616" i="2" s="1"/>
  <c r="J616" i="2" l="1"/>
  <c r="AD615" i="2"/>
  <c r="AP615" i="2" l="1"/>
  <c r="AG615" i="2"/>
  <c r="AE615" i="2"/>
  <c r="AN615" i="2"/>
  <c r="N616" i="2"/>
  <c r="O616" i="2" s="1"/>
  <c r="R616" i="2" s="1"/>
  <c r="T616" i="2" l="1"/>
  <c r="S616" i="2"/>
  <c r="AF615" i="2"/>
  <c r="AO615" i="2"/>
  <c r="AH616" i="2" l="1"/>
  <c r="X616" i="2"/>
  <c r="AC616" i="2" s="1"/>
  <c r="M617" i="2" s="1"/>
  <c r="W616" i="2"/>
  <c r="AB616" i="2" s="1"/>
  <c r="L617" i="2" s="1"/>
  <c r="V616" i="2"/>
  <c r="AA616" i="2" s="1"/>
  <c r="K617" i="2" s="1"/>
  <c r="U616" i="2"/>
  <c r="Z616" i="2" s="1"/>
  <c r="AD616" i="2" l="1"/>
  <c r="J617" i="2"/>
  <c r="N617" i="2" l="1"/>
  <c r="O617" i="2" s="1"/>
  <c r="R617" i="2" s="1"/>
  <c r="AP616" i="2"/>
  <c r="AG616" i="2"/>
  <c r="AN616" i="2"/>
  <c r="AE616" i="2"/>
  <c r="AF616" i="2" s="1"/>
  <c r="T617" i="2" l="1"/>
  <c r="S617" i="2"/>
  <c r="AO616" i="2"/>
  <c r="W617" i="2" l="1"/>
  <c r="AB617" i="2" s="1"/>
  <c r="L618" i="2" s="1"/>
  <c r="V617" i="2"/>
  <c r="AA617" i="2" s="1"/>
  <c r="K618" i="2" s="1"/>
  <c r="U617" i="2"/>
  <c r="Z617" i="2" s="1"/>
  <c r="AH617" i="2"/>
  <c r="X617" i="2"/>
  <c r="AC617" i="2" s="1"/>
  <c r="M618" i="2" s="1"/>
  <c r="AD617" i="2" l="1"/>
  <c r="J618" i="2"/>
  <c r="AP617" i="2" l="1"/>
  <c r="AG617" i="2"/>
  <c r="AE617" i="2"/>
  <c r="AN617" i="2"/>
  <c r="AO617" i="2" s="1"/>
  <c r="N618" i="2"/>
  <c r="O618" i="2" s="1"/>
  <c r="R618" i="2" s="1"/>
  <c r="T618" i="2" l="1"/>
  <c r="S618" i="2"/>
  <c r="AF617" i="2"/>
  <c r="AH618" i="2" l="1"/>
  <c r="X618" i="2"/>
  <c r="AC618" i="2" s="1"/>
  <c r="M619" i="2" s="1"/>
  <c r="W618" i="2"/>
  <c r="AB618" i="2" s="1"/>
  <c r="L619" i="2" s="1"/>
  <c r="V618" i="2"/>
  <c r="AA618" i="2" s="1"/>
  <c r="K619" i="2" s="1"/>
  <c r="U618" i="2"/>
  <c r="Z618" i="2" s="1"/>
  <c r="AD618" i="2" l="1"/>
  <c r="J619" i="2"/>
  <c r="N619" i="2" l="1"/>
  <c r="O619" i="2" s="1"/>
  <c r="R619" i="2" s="1"/>
  <c r="AP618" i="2"/>
  <c r="AG618" i="2"/>
  <c r="AE618" i="2"/>
  <c r="AF618" i="2" s="1"/>
  <c r="AN618" i="2"/>
  <c r="T619" i="2" l="1"/>
  <c r="S619" i="2"/>
  <c r="AO618" i="2"/>
  <c r="X619" i="2" l="1"/>
  <c r="AC619" i="2" s="1"/>
  <c r="M620" i="2" s="1"/>
  <c r="W619" i="2"/>
  <c r="AB619" i="2" s="1"/>
  <c r="L620" i="2" s="1"/>
  <c r="V619" i="2"/>
  <c r="AA619" i="2" s="1"/>
  <c r="K620" i="2" s="1"/>
  <c r="U619" i="2"/>
  <c r="Z619" i="2" s="1"/>
  <c r="AH619" i="2"/>
  <c r="AD619" i="2" l="1"/>
  <c r="J620" i="2"/>
  <c r="N620" i="2" l="1"/>
  <c r="O620" i="2" s="1"/>
  <c r="R620" i="2" s="1"/>
  <c r="AG619" i="2"/>
  <c r="AP619" i="2"/>
  <c r="AN619" i="2"/>
  <c r="AE619" i="2"/>
  <c r="AF619" i="2" l="1"/>
  <c r="AO619" i="2"/>
  <c r="T620" i="2"/>
  <c r="S620" i="2"/>
  <c r="V620" i="2" l="1"/>
  <c r="AA620" i="2" s="1"/>
  <c r="K621" i="2" s="1"/>
  <c r="U620" i="2"/>
  <c r="Z620" i="2" s="1"/>
  <c r="AH620" i="2"/>
  <c r="X620" i="2"/>
  <c r="AC620" i="2" s="1"/>
  <c r="M621" i="2" s="1"/>
  <c r="W620" i="2"/>
  <c r="AB620" i="2" s="1"/>
  <c r="L621" i="2" s="1"/>
  <c r="AD620" i="2" l="1"/>
  <c r="J621" i="2"/>
  <c r="AP620" i="2" l="1"/>
  <c r="AG620" i="2"/>
  <c r="AE620" i="2"/>
  <c r="AN620" i="2"/>
  <c r="AO620" i="2" s="1"/>
  <c r="N621" i="2"/>
  <c r="O621" i="2" s="1"/>
  <c r="R621" i="2" s="1"/>
  <c r="T621" i="2" l="1"/>
  <c r="S621" i="2"/>
  <c r="AF620" i="2"/>
  <c r="AH621" i="2" l="1"/>
  <c r="X621" i="2"/>
  <c r="AC621" i="2" s="1"/>
  <c r="M622" i="2" s="1"/>
  <c r="W621" i="2"/>
  <c r="AB621" i="2" s="1"/>
  <c r="L622" i="2" s="1"/>
  <c r="V621" i="2"/>
  <c r="AA621" i="2" s="1"/>
  <c r="K622" i="2" s="1"/>
  <c r="U621" i="2"/>
  <c r="Z621" i="2" s="1"/>
  <c r="AD621" i="2" l="1"/>
  <c r="J622" i="2"/>
  <c r="N622" i="2" l="1"/>
  <c r="O622" i="2" s="1"/>
  <c r="R622" i="2" s="1"/>
  <c r="AP621" i="2"/>
  <c r="AG621" i="2"/>
  <c r="AE621" i="2"/>
  <c r="AF621" i="2" s="1"/>
  <c r="AN621" i="2"/>
  <c r="T622" i="2" l="1"/>
  <c r="S622" i="2"/>
  <c r="AO621" i="2"/>
  <c r="X622" i="2" l="1"/>
  <c r="AC622" i="2" s="1"/>
  <c r="M623" i="2" s="1"/>
  <c r="W622" i="2"/>
  <c r="AB622" i="2" s="1"/>
  <c r="L623" i="2" s="1"/>
  <c r="V622" i="2"/>
  <c r="AA622" i="2" s="1"/>
  <c r="K623" i="2" s="1"/>
  <c r="U622" i="2"/>
  <c r="Z622" i="2" s="1"/>
  <c r="AH622" i="2"/>
  <c r="AD622" i="2" l="1"/>
  <c r="J623" i="2"/>
  <c r="N623" i="2" l="1"/>
  <c r="O623" i="2" s="1"/>
  <c r="R623" i="2" s="1"/>
  <c r="AP622" i="2"/>
  <c r="AG622" i="2"/>
  <c r="AE622" i="2"/>
  <c r="AN622" i="2"/>
  <c r="AO622" i="2" l="1"/>
  <c r="AF622" i="2"/>
  <c r="T623" i="2"/>
  <c r="S623" i="2"/>
  <c r="U623" i="2" l="1"/>
  <c r="Z623" i="2" s="1"/>
  <c r="AH623" i="2"/>
  <c r="X623" i="2"/>
  <c r="AC623" i="2" s="1"/>
  <c r="M624" i="2" s="1"/>
  <c r="W623" i="2"/>
  <c r="AB623" i="2" s="1"/>
  <c r="L624" i="2" s="1"/>
  <c r="V623" i="2"/>
  <c r="AA623" i="2" s="1"/>
  <c r="K624" i="2" s="1"/>
  <c r="J624" i="2" l="1"/>
  <c r="AD623" i="2"/>
  <c r="AP623" i="2" l="1"/>
  <c r="AG623" i="2"/>
  <c r="AN623" i="2"/>
  <c r="AO623" i="2" s="1"/>
  <c r="AE623" i="2"/>
  <c r="AF623" i="2" s="1"/>
  <c r="N624" i="2"/>
  <c r="O624" i="2" s="1"/>
  <c r="R624" i="2" s="1"/>
  <c r="T624" i="2" l="1"/>
  <c r="S624" i="2"/>
  <c r="AH624" i="2" l="1"/>
  <c r="X624" i="2"/>
  <c r="AC624" i="2" s="1"/>
  <c r="M625" i="2" s="1"/>
  <c r="W624" i="2"/>
  <c r="AB624" i="2" s="1"/>
  <c r="L625" i="2" s="1"/>
  <c r="V624" i="2"/>
  <c r="AA624" i="2" s="1"/>
  <c r="K625" i="2" s="1"/>
  <c r="U624" i="2"/>
  <c r="Z624" i="2" s="1"/>
  <c r="AD624" i="2" l="1"/>
  <c r="J625" i="2"/>
  <c r="N625" i="2" l="1"/>
  <c r="O625" i="2" s="1"/>
  <c r="R625" i="2" s="1"/>
  <c r="AP624" i="2"/>
  <c r="AG624" i="2"/>
  <c r="AL625" i="2"/>
  <c r="AL626" i="2" s="1"/>
  <c r="AL627" i="2" s="1"/>
  <c r="AL628" i="2" s="1"/>
  <c r="AL629" i="2" s="1"/>
  <c r="AL630" i="2" s="1"/>
  <c r="AL631" i="2" s="1"/>
  <c r="AL632" i="2" s="1"/>
  <c r="AL633" i="2" s="1"/>
  <c r="AL634" i="2" s="1"/>
  <c r="AL635" i="2" s="1"/>
  <c r="AL636" i="2" s="1"/>
  <c r="AL637" i="2" s="1"/>
  <c r="AL638" i="2" s="1"/>
  <c r="AL639" i="2" s="1"/>
  <c r="AL640" i="2" s="1"/>
  <c r="AL641" i="2" s="1"/>
  <c r="AL642" i="2" s="1"/>
  <c r="AL643" i="2" s="1"/>
  <c r="AL644" i="2" s="1"/>
  <c r="AL645" i="2" s="1"/>
  <c r="AM624" i="2"/>
  <c r="F32" i="2" s="1"/>
  <c r="AT71" i="2"/>
  <c r="AE624" i="2"/>
  <c r="AF624" i="2" s="1"/>
  <c r="AN624" i="2"/>
  <c r="AO624" i="2" s="1"/>
  <c r="T625" i="2" l="1"/>
  <c r="S625" i="2"/>
  <c r="W625" i="2" l="1"/>
  <c r="AB625" i="2" s="1"/>
  <c r="L626" i="2" s="1"/>
  <c r="V625" i="2"/>
  <c r="AA625" i="2" s="1"/>
  <c r="K626" i="2" s="1"/>
  <c r="U625" i="2"/>
  <c r="Z625" i="2" s="1"/>
  <c r="AH625" i="2"/>
  <c r="X625" i="2"/>
  <c r="AC625" i="2" s="1"/>
  <c r="M626" i="2" s="1"/>
  <c r="AD625" i="2" l="1"/>
  <c r="J626" i="2"/>
  <c r="N626" i="2" l="1"/>
  <c r="O626" i="2" s="1"/>
  <c r="R626" i="2" s="1"/>
  <c r="AP625" i="2"/>
  <c r="AG625" i="2"/>
  <c r="AN625" i="2"/>
  <c r="AE625" i="2"/>
  <c r="T626" i="2" l="1"/>
  <c r="S626" i="2"/>
  <c r="AO625" i="2"/>
  <c r="AF625" i="2"/>
  <c r="AH626" i="2" l="1"/>
  <c r="X626" i="2"/>
  <c r="AC626" i="2" s="1"/>
  <c r="M627" i="2" s="1"/>
  <c r="W626" i="2"/>
  <c r="AB626" i="2" s="1"/>
  <c r="L627" i="2" s="1"/>
  <c r="V626" i="2"/>
  <c r="AA626" i="2" s="1"/>
  <c r="K627" i="2" s="1"/>
  <c r="U626" i="2"/>
  <c r="Z626" i="2" s="1"/>
  <c r="AD626" i="2" l="1"/>
  <c r="J627" i="2"/>
  <c r="N627" i="2" l="1"/>
  <c r="O627" i="2" s="1"/>
  <c r="R627" i="2" s="1"/>
  <c r="AP626" i="2"/>
  <c r="AG626" i="2"/>
  <c r="AN626" i="2"/>
  <c r="AE626" i="2"/>
  <c r="T627" i="2" l="1"/>
  <c r="S627" i="2"/>
  <c r="AF626" i="2"/>
  <c r="AO626" i="2"/>
  <c r="X627" i="2" l="1"/>
  <c r="AC627" i="2" s="1"/>
  <c r="M628" i="2" s="1"/>
  <c r="W627" i="2"/>
  <c r="AB627" i="2" s="1"/>
  <c r="L628" i="2" s="1"/>
  <c r="V627" i="2"/>
  <c r="AA627" i="2" s="1"/>
  <c r="K628" i="2" s="1"/>
  <c r="U627" i="2"/>
  <c r="Z627" i="2" s="1"/>
  <c r="AH627" i="2"/>
  <c r="AD627" i="2" l="1"/>
  <c r="J628" i="2"/>
  <c r="AG627" i="2" l="1"/>
  <c r="AP627" i="2"/>
  <c r="AE627" i="2"/>
  <c r="AN627" i="2"/>
  <c r="N628" i="2"/>
  <c r="O628" i="2" s="1"/>
  <c r="R628" i="2" s="1"/>
  <c r="T628" i="2" l="1"/>
  <c r="S628" i="2"/>
  <c r="AF627" i="2"/>
  <c r="AO627" i="2"/>
  <c r="V628" i="2" l="1"/>
  <c r="AA628" i="2" s="1"/>
  <c r="K629" i="2" s="1"/>
  <c r="U628" i="2"/>
  <c r="Z628" i="2" s="1"/>
  <c r="AH628" i="2"/>
  <c r="X628" i="2"/>
  <c r="AC628" i="2" s="1"/>
  <c r="M629" i="2" s="1"/>
  <c r="W628" i="2"/>
  <c r="AB628" i="2" s="1"/>
  <c r="L629" i="2" s="1"/>
  <c r="AD628" i="2" l="1"/>
  <c r="J629" i="2"/>
  <c r="AP628" i="2" l="1"/>
  <c r="AG628" i="2"/>
  <c r="AN628" i="2"/>
  <c r="AE628" i="2"/>
  <c r="AF628" i="2" s="1"/>
  <c r="N629" i="2"/>
  <c r="O629" i="2" s="1"/>
  <c r="R629" i="2" s="1"/>
  <c r="T629" i="2" l="1"/>
  <c r="S629" i="2"/>
  <c r="AO628" i="2"/>
  <c r="AH629" i="2" l="1"/>
  <c r="X629" i="2"/>
  <c r="AC629" i="2" s="1"/>
  <c r="M630" i="2" s="1"/>
  <c r="W629" i="2"/>
  <c r="AB629" i="2" s="1"/>
  <c r="L630" i="2" s="1"/>
  <c r="V629" i="2"/>
  <c r="AA629" i="2" s="1"/>
  <c r="K630" i="2" s="1"/>
  <c r="U629" i="2"/>
  <c r="Z629" i="2" s="1"/>
  <c r="AD629" i="2" l="1"/>
  <c r="J630" i="2"/>
  <c r="N630" i="2" l="1"/>
  <c r="O630" i="2" s="1"/>
  <c r="R630" i="2" s="1"/>
  <c r="AP629" i="2"/>
  <c r="AG629" i="2"/>
  <c r="AE629" i="2"/>
  <c r="AF629" i="2" s="1"/>
  <c r="AN629" i="2"/>
  <c r="T630" i="2" l="1"/>
  <c r="S630" i="2"/>
  <c r="AO629" i="2"/>
  <c r="X630" i="2" l="1"/>
  <c r="AC630" i="2" s="1"/>
  <c r="M631" i="2" s="1"/>
  <c r="W630" i="2"/>
  <c r="AB630" i="2" s="1"/>
  <c r="L631" i="2" s="1"/>
  <c r="V630" i="2"/>
  <c r="AA630" i="2" s="1"/>
  <c r="K631" i="2" s="1"/>
  <c r="U630" i="2"/>
  <c r="Z630" i="2" s="1"/>
  <c r="AH630" i="2"/>
  <c r="AD630" i="2" l="1"/>
  <c r="J631" i="2"/>
  <c r="N631" i="2" l="1"/>
  <c r="O631" i="2" s="1"/>
  <c r="R631" i="2" s="1"/>
  <c r="AP630" i="2"/>
  <c r="AG630" i="2"/>
  <c r="AN630" i="2"/>
  <c r="AO630" i="2" s="1"/>
  <c r="AE630" i="2"/>
  <c r="T631" i="2" l="1"/>
  <c r="S631" i="2"/>
  <c r="AF630" i="2"/>
  <c r="U631" i="2" l="1"/>
  <c r="Z631" i="2" s="1"/>
  <c r="AH631" i="2"/>
  <c r="X631" i="2"/>
  <c r="AC631" i="2" s="1"/>
  <c r="M632" i="2" s="1"/>
  <c r="W631" i="2"/>
  <c r="AB631" i="2" s="1"/>
  <c r="L632" i="2" s="1"/>
  <c r="V631" i="2"/>
  <c r="AA631" i="2" s="1"/>
  <c r="K632" i="2" s="1"/>
  <c r="J632" i="2" l="1"/>
  <c r="AD631" i="2"/>
  <c r="N632" i="2" l="1"/>
  <c r="O632" i="2" s="1"/>
  <c r="R632" i="2" s="1"/>
  <c r="AP631" i="2"/>
  <c r="AG631" i="2"/>
  <c r="AN631" i="2"/>
  <c r="AO631" i="2" s="1"/>
  <c r="AE631" i="2"/>
  <c r="T632" i="2" l="1"/>
  <c r="S632" i="2"/>
  <c r="AF631" i="2"/>
  <c r="AH632" i="2" l="1"/>
  <c r="X632" i="2"/>
  <c r="AC632" i="2" s="1"/>
  <c r="M633" i="2" s="1"/>
  <c r="W632" i="2"/>
  <c r="AB632" i="2" s="1"/>
  <c r="L633" i="2" s="1"/>
  <c r="V632" i="2"/>
  <c r="AA632" i="2" s="1"/>
  <c r="K633" i="2" s="1"/>
  <c r="U632" i="2"/>
  <c r="Z632" i="2" s="1"/>
  <c r="AD632" i="2" l="1"/>
  <c r="J633" i="2"/>
  <c r="N633" i="2" l="1"/>
  <c r="O633" i="2" s="1"/>
  <c r="R633" i="2" s="1"/>
  <c r="AP632" i="2"/>
  <c r="AG632" i="2"/>
  <c r="AN632" i="2"/>
  <c r="AE632" i="2"/>
  <c r="T633" i="2" l="1"/>
  <c r="S633" i="2"/>
  <c r="AF632" i="2"/>
  <c r="AO632" i="2"/>
  <c r="W633" i="2" l="1"/>
  <c r="AB633" i="2" s="1"/>
  <c r="L634" i="2" s="1"/>
  <c r="V633" i="2"/>
  <c r="AA633" i="2" s="1"/>
  <c r="K634" i="2" s="1"/>
  <c r="U633" i="2"/>
  <c r="Z633" i="2" s="1"/>
  <c r="AH633" i="2"/>
  <c r="X633" i="2"/>
  <c r="AC633" i="2" s="1"/>
  <c r="M634" i="2" s="1"/>
  <c r="AD633" i="2" l="1"/>
  <c r="J634" i="2"/>
  <c r="N634" i="2" l="1"/>
  <c r="O634" i="2" s="1"/>
  <c r="R634" i="2" s="1"/>
  <c r="AP633" i="2"/>
  <c r="AG633" i="2"/>
  <c r="AE633" i="2"/>
  <c r="AF633" i="2" s="1"/>
  <c r="AN633" i="2"/>
  <c r="T634" i="2" l="1"/>
  <c r="S634" i="2"/>
  <c r="AO633" i="2"/>
  <c r="AH634" i="2" l="1"/>
  <c r="X634" i="2"/>
  <c r="AC634" i="2" s="1"/>
  <c r="M635" i="2" s="1"/>
  <c r="W634" i="2"/>
  <c r="AB634" i="2" s="1"/>
  <c r="L635" i="2" s="1"/>
  <c r="V634" i="2"/>
  <c r="AA634" i="2" s="1"/>
  <c r="K635" i="2" s="1"/>
  <c r="U634" i="2"/>
  <c r="Z634" i="2" s="1"/>
  <c r="AD634" i="2" l="1"/>
  <c r="J635" i="2"/>
  <c r="N635" i="2" l="1"/>
  <c r="O635" i="2" s="1"/>
  <c r="R635" i="2" s="1"/>
  <c r="AP634" i="2"/>
  <c r="AG634" i="2"/>
  <c r="AN634" i="2"/>
  <c r="AE634" i="2"/>
  <c r="T635" i="2" l="1"/>
  <c r="S635" i="2"/>
  <c r="AF634" i="2"/>
  <c r="AO634" i="2"/>
  <c r="X635" i="2" l="1"/>
  <c r="AC635" i="2" s="1"/>
  <c r="M636" i="2" s="1"/>
  <c r="W635" i="2"/>
  <c r="AB635" i="2" s="1"/>
  <c r="L636" i="2" s="1"/>
  <c r="V635" i="2"/>
  <c r="AA635" i="2" s="1"/>
  <c r="K636" i="2" s="1"/>
  <c r="U635" i="2"/>
  <c r="Z635" i="2" s="1"/>
  <c r="AH635" i="2"/>
  <c r="AD635" i="2" l="1"/>
  <c r="J636" i="2"/>
  <c r="N636" i="2" l="1"/>
  <c r="O636" i="2" s="1"/>
  <c r="R636" i="2" s="1"/>
  <c r="AG635" i="2"/>
  <c r="AP635" i="2"/>
  <c r="AN635" i="2"/>
  <c r="AE635" i="2"/>
  <c r="AF635" i="2" l="1"/>
  <c r="AO635" i="2"/>
  <c r="T636" i="2"/>
  <c r="S636" i="2"/>
  <c r="V636" i="2" l="1"/>
  <c r="AA636" i="2" s="1"/>
  <c r="K637" i="2" s="1"/>
  <c r="U636" i="2"/>
  <c r="Z636" i="2" s="1"/>
  <c r="AH636" i="2"/>
  <c r="X636" i="2"/>
  <c r="AC636" i="2" s="1"/>
  <c r="M637" i="2" s="1"/>
  <c r="W636" i="2"/>
  <c r="AB636" i="2" s="1"/>
  <c r="L637" i="2" s="1"/>
  <c r="AD636" i="2" l="1"/>
  <c r="J637" i="2"/>
  <c r="N637" i="2" l="1"/>
  <c r="O637" i="2" s="1"/>
  <c r="R637" i="2" s="1"/>
  <c r="AP636" i="2"/>
  <c r="AG636" i="2"/>
  <c r="AN636" i="2"/>
  <c r="AE636" i="2"/>
  <c r="T637" i="2" l="1"/>
  <c r="S637" i="2"/>
  <c r="AF636" i="2"/>
  <c r="AO636" i="2"/>
  <c r="AH637" i="2" l="1"/>
  <c r="X637" i="2"/>
  <c r="AC637" i="2" s="1"/>
  <c r="M638" i="2" s="1"/>
  <c r="W637" i="2"/>
  <c r="AB637" i="2" s="1"/>
  <c r="L638" i="2" s="1"/>
  <c r="V637" i="2"/>
  <c r="AA637" i="2" s="1"/>
  <c r="K638" i="2" s="1"/>
  <c r="U637" i="2"/>
  <c r="Z637" i="2" s="1"/>
  <c r="AD637" i="2" l="1"/>
  <c r="J638" i="2"/>
  <c r="N638" i="2" l="1"/>
  <c r="O638" i="2" s="1"/>
  <c r="R638" i="2" s="1"/>
  <c r="AP637" i="2"/>
  <c r="AG637" i="2"/>
  <c r="AE637" i="2"/>
  <c r="AN637" i="2"/>
  <c r="AO637" i="2" s="1"/>
  <c r="T638" i="2" l="1"/>
  <c r="S638" i="2"/>
  <c r="AF637" i="2"/>
  <c r="X638" i="2" l="1"/>
  <c r="AC638" i="2" s="1"/>
  <c r="M639" i="2" s="1"/>
  <c r="W638" i="2"/>
  <c r="AB638" i="2" s="1"/>
  <c r="L639" i="2" s="1"/>
  <c r="V638" i="2"/>
  <c r="AA638" i="2" s="1"/>
  <c r="K639" i="2" s="1"/>
  <c r="U638" i="2"/>
  <c r="Z638" i="2" s="1"/>
  <c r="AH638" i="2"/>
  <c r="AD638" i="2" l="1"/>
  <c r="J639" i="2"/>
  <c r="AP638" i="2" l="1"/>
  <c r="AG638" i="2"/>
  <c r="AE638" i="2"/>
  <c r="AN638" i="2"/>
  <c r="N639" i="2"/>
  <c r="O639" i="2" s="1"/>
  <c r="R639" i="2" s="1"/>
  <c r="T639" i="2" l="1"/>
  <c r="S639" i="2"/>
  <c r="AO638" i="2"/>
  <c r="AF638" i="2"/>
  <c r="U639" i="2" l="1"/>
  <c r="Z639" i="2" s="1"/>
  <c r="AH639" i="2"/>
  <c r="X639" i="2"/>
  <c r="AC639" i="2" s="1"/>
  <c r="M640" i="2" s="1"/>
  <c r="W639" i="2"/>
  <c r="AB639" i="2" s="1"/>
  <c r="L640" i="2" s="1"/>
  <c r="V639" i="2"/>
  <c r="AA639" i="2" s="1"/>
  <c r="K640" i="2" s="1"/>
  <c r="J640" i="2" l="1"/>
  <c r="AD639" i="2"/>
  <c r="AP639" i="2" l="1"/>
  <c r="AG639" i="2"/>
  <c r="AE639" i="2"/>
  <c r="AN639" i="2"/>
  <c r="N640" i="2"/>
  <c r="O640" i="2" s="1"/>
  <c r="R640" i="2" s="1"/>
  <c r="T640" i="2" l="1"/>
  <c r="S640" i="2"/>
  <c r="AO639" i="2"/>
  <c r="AF639" i="2"/>
  <c r="AH640" i="2" l="1"/>
  <c r="X640" i="2"/>
  <c r="AC640" i="2" s="1"/>
  <c r="M641" i="2" s="1"/>
  <c r="W640" i="2"/>
  <c r="AB640" i="2" s="1"/>
  <c r="L641" i="2" s="1"/>
  <c r="V640" i="2"/>
  <c r="AA640" i="2" s="1"/>
  <c r="K641" i="2" s="1"/>
  <c r="U640" i="2"/>
  <c r="Z640" i="2" s="1"/>
  <c r="AD640" i="2" l="1"/>
  <c r="J641" i="2"/>
  <c r="N641" i="2" l="1"/>
  <c r="O641" i="2" s="1"/>
  <c r="R641" i="2" s="1"/>
  <c r="AP640" i="2"/>
  <c r="AG640" i="2"/>
  <c r="AN640" i="2"/>
  <c r="AE640" i="2"/>
  <c r="AF640" i="2" s="1"/>
  <c r="T641" i="2" l="1"/>
  <c r="S641" i="2"/>
  <c r="AO640" i="2"/>
  <c r="W641" i="2" l="1"/>
  <c r="AB641" i="2" s="1"/>
  <c r="L642" i="2" s="1"/>
  <c r="V641" i="2"/>
  <c r="AA641" i="2" s="1"/>
  <c r="K642" i="2" s="1"/>
  <c r="U641" i="2"/>
  <c r="Z641" i="2" s="1"/>
  <c r="AH641" i="2"/>
  <c r="X641" i="2"/>
  <c r="AC641" i="2" s="1"/>
  <c r="M642" i="2" s="1"/>
  <c r="AD641" i="2" l="1"/>
  <c r="J642" i="2"/>
  <c r="N642" i="2" l="1"/>
  <c r="O642" i="2" s="1"/>
  <c r="R642" i="2" s="1"/>
  <c r="AP641" i="2"/>
  <c r="AG641" i="2"/>
  <c r="AN641" i="2"/>
  <c r="AE641" i="2"/>
  <c r="AF641" i="2" s="1"/>
  <c r="T642" i="2" l="1"/>
  <c r="S642" i="2"/>
  <c r="AO641" i="2"/>
  <c r="AH642" i="2" l="1"/>
  <c r="X642" i="2"/>
  <c r="AC642" i="2" s="1"/>
  <c r="M643" i="2" s="1"/>
  <c r="W642" i="2"/>
  <c r="AB642" i="2" s="1"/>
  <c r="L643" i="2" s="1"/>
  <c r="V642" i="2"/>
  <c r="AA642" i="2" s="1"/>
  <c r="K643" i="2" s="1"/>
  <c r="U642" i="2"/>
  <c r="Z642" i="2" s="1"/>
  <c r="AD642" i="2" l="1"/>
  <c r="J643" i="2"/>
  <c r="N643" i="2" l="1"/>
  <c r="O643" i="2" s="1"/>
  <c r="R643" i="2" s="1"/>
  <c r="AP642" i="2"/>
  <c r="AG642" i="2"/>
  <c r="AE642" i="2"/>
  <c r="AN642" i="2"/>
  <c r="T643" i="2" l="1"/>
  <c r="S643" i="2"/>
  <c r="AF642" i="2"/>
  <c r="AO642" i="2"/>
  <c r="X643" i="2" l="1"/>
  <c r="AC643" i="2" s="1"/>
  <c r="M644" i="2" s="1"/>
  <c r="W643" i="2"/>
  <c r="AB643" i="2" s="1"/>
  <c r="L644" i="2" s="1"/>
  <c r="V643" i="2"/>
  <c r="AA643" i="2" s="1"/>
  <c r="K644" i="2" s="1"/>
  <c r="U643" i="2"/>
  <c r="Z643" i="2" s="1"/>
  <c r="AH643" i="2"/>
  <c r="AD643" i="2" l="1"/>
  <c r="J644" i="2"/>
  <c r="N644" i="2" l="1"/>
  <c r="O644" i="2" s="1"/>
  <c r="R644" i="2" s="1"/>
  <c r="AG643" i="2"/>
  <c r="AP643" i="2"/>
  <c r="AE643" i="2"/>
  <c r="AF643" i="2" s="1"/>
  <c r="AN643" i="2"/>
  <c r="AO643" i="2" l="1"/>
  <c r="T644" i="2"/>
  <c r="S644" i="2"/>
  <c r="V644" i="2" l="1"/>
  <c r="AA644" i="2" s="1"/>
  <c r="K645" i="2" s="1"/>
  <c r="U644" i="2"/>
  <c r="Z644" i="2" s="1"/>
  <c r="AH644" i="2"/>
  <c r="X644" i="2"/>
  <c r="AC644" i="2" s="1"/>
  <c r="M645" i="2" s="1"/>
  <c r="W644" i="2"/>
  <c r="AB644" i="2" s="1"/>
  <c r="L645" i="2" s="1"/>
  <c r="AD644" i="2" l="1"/>
  <c r="J645" i="2"/>
  <c r="N645" i="2" l="1"/>
  <c r="O645" i="2" s="1"/>
  <c r="R645" i="2" s="1"/>
  <c r="AP644" i="2"/>
  <c r="AG644" i="2"/>
  <c r="AN644" i="2"/>
  <c r="AO644" i="2" s="1"/>
  <c r="AE644" i="2"/>
  <c r="AF644" i="2" s="1"/>
  <c r="S645" i="2" l="1"/>
  <c r="T645" i="2" s="1"/>
  <c r="AH645" i="2" l="1"/>
  <c r="X645" i="2"/>
  <c r="AC645" i="2" s="1"/>
  <c r="M646" i="2" s="1"/>
  <c r="W645" i="2"/>
  <c r="AB645" i="2" s="1"/>
  <c r="L646" i="2" s="1"/>
  <c r="V645" i="2"/>
  <c r="AA645" i="2" s="1"/>
  <c r="K646" i="2" s="1"/>
  <c r="U645" i="2"/>
  <c r="Z645" i="2" s="1"/>
  <c r="AD645" i="2" l="1"/>
  <c r="J646" i="2"/>
  <c r="N646" i="2" l="1"/>
  <c r="O646" i="2" s="1"/>
  <c r="R646" i="2" s="1"/>
  <c r="AP645" i="2"/>
  <c r="AG645" i="2"/>
  <c r="AL646" i="2"/>
  <c r="AL647" i="2" s="1"/>
  <c r="AL648" i="2" s="1"/>
  <c r="AL649" i="2" s="1"/>
  <c r="AL650" i="2" s="1"/>
  <c r="AL651" i="2" s="1"/>
  <c r="AL652" i="2" s="1"/>
  <c r="AL653" i="2" s="1"/>
  <c r="AL654" i="2" s="1"/>
  <c r="AL655" i="2" s="1"/>
  <c r="AL656" i="2" s="1"/>
  <c r="AL657" i="2" s="1"/>
  <c r="AL658" i="2" s="1"/>
  <c r="AL659" i="2" s="1"/>
  <c r="AL660" i="2" s="1"/>
  <c r="AL661" i="2" s="1"/>
  <c r="AL662" i="2" s="1"/>
  <c r="AL663" i="2" s="1"/>
  <c r="AL664" i="2" s="1"/>
  <c r="AL665" i="2" s="1"/>
  <c r="AL666" i="2" s="1"/>
  <c r="AM645" i="2"/>
  <c r="G32" i="2" s="1"/>
  <c r="AT72" i="2"/>
  <c r="AE645" i="2"/>
  <c r="AF645" i="2" s="1"/>
  <c r="AN645" i="2"/>
  <c r="AO645" i="2" s="1"/>
  <c r="T646" i="2" l="1"/>
  <c r="S646" i="2"/>
  <c r="X646" i="2" l="1"/>
  <c r="AC646" i="2" s="1"/>
  <c r="M647" i="2" s="1"/>
  <c r="W646" i="2"/>
  <c r="AB646" i="2" s="1"/>
  <c r="L647" i="2" s="1"/>
  <c r="V646" i="2"/>
  <c r="AA646" i="2" s="1"/>
  <c r="K647" i="2" s="1"/>
  <c r="U646" i="2"/>
  <c r="Z646" i="2" s="1"/>
  <c r="AH646" i="2"/>
  <c r="AD646" i="2" l="1"/>
  <c r="J647" i="2"/>
  <c r="AP646" i="2" l="1"/>
  <c r="AG646" i="2"/>
  <c r="AN646" i="2"/>
  <c r="AE646" i="2"/>
  <c r="N647" i="2"/>
  <c r="O647" i="2" s="1"/>
  <c r="R647" i="2" s="1"/>
  <c r="T647" i="2" l="1"/>
  <c r="S647" i="2"/>
  <c r="AO646" i="2"/>
  <c r="AF646" i="2"/>
  <c r="U647" i="2" l="1"/>
  <c r="Z647" i="2" s="1"/>
  <c r="AH647" i="2"/>
  <c r="X647" i="2"/>
  <c r="AC647" i="2" s="1"/>
  <c r="M648" i="2" s="1"/>
  <c r="W647" i="2"/>
  <c r="AB647" i="2" s="1"/>
  <c r="L648" i="2" s="1"/>
  <c r="V647" i="2"/>
  <c r="AA647" i="2" s="1"/>
  <c r="K648" i="2" s="1"/>
  <c r="J648" i="2" l="1"/>
  <c r="AD647" i="2"/>
  <c r="AP647" i="2" l="1"/>
  <c r="AG647" i="2"/>
  <c r="AN647" i="2"/>
  <c r="AE647" i="2"/>
  <c r="AF647" i="2" s="1"/>
  <c r="N648" i="2"/>
  <c r="O648" i="2" s="1"/>
  <c r="R648" i="2" s="1"/>
  <c r="T648" i="2" l="1"/>
  <c r="S648" i="2"/>
  <c r="AO647" i="2"/>
  <c r="AH648" i="2" l="1"/>
  <c r="X648" i="2"/>
  <c r="AC648" i="2" s="1"/>
  <c r="M649" i="2" s="1"/>
  <c r="W648" i="2"/>
  <c r="AB648" i="2" s="1"/>
  <c r="L649" i="2" s="1"/>
  <c r="V648" i="2"/>
  <c r="AA648" i="2" s="1"/>
  <c r="K649" i="2" s="1"/>
  <c r="U648" i="2"/>
  <c r="Z648" i="2" s="1"/>
  <c r="AD648" i="2" l="1"/>
  <c r="J649" i="2"/>
  <c r="N649" i="2" l="1"/>
  <c r="O649" i="2" s="1"/>
  <c r="R649" i="2" s="1"/>
  <c r="AP648" i="2"/>
  <c r="AG648" i="2"/>
  <c r="AN648" i="2"/>
  <c r="AE648" i="2"/>
  <c r="T649" i="2" l="1"/>
  <c r="S649" i="2"/>
  <c r="AF648" i="2"/>
  <c r="AO648" i="2"/>
  <c r="W649" i="2" l="1"/>
  <c r="AB649" i="2" s="1"/>
  <c r="L650" i="2" s="1"/>
  <c r="V649" i="2"/>
  <c r="AA649" i="2" s="1"/>
  <c r="K650" i="2" s="1"/>
  <c r="U649" i="2"/>
  <c r="Z649" i="2" s="1"/>
  <c r="AH649" i="2"/>
  <c r="X649" i="2"/>
  <c r="AC649" i="2" s="1"/>
  <c r="M650" i="2" s="1"/>
  <c r="AD649" i="2" l="1"/>
  <c r="J650" i="2"/>
  <c r="N650" i="2" l="1"/>
  <c r="O650" i="2" s="1"/>
  <c r="R650" i="2" s="1"/>
  <c r="AP649" i="2"/>
  <c r="AG649" i="2"/>
  <c r="AE649" i="2"/>
  <c r="AN649" i="2"/>
  <c r="AO649" i="2" s="1"/>
  <c r="T650" i="2" l="1"/>
  <c r="S650" i="2"/>
  <c r="AF649" i="2"/>
  <c r="AH650" i="2" l="1"/>
  <c r="X650" i="2"/>
  <c r="AC650" i="2" s="1"/>
  <c r="M651" i="2" s="1"/>
  <c r="W650" i="2"/>
  <c r="AB650" i="2" s="1"/>
  <c r="L651" i="2" s="1"/>
  <c r="V650" i="2"/>
  <c r="AA650" i="2" s="1"/>
  <c r="K651" i="2" s="1"/>
  <c r="U650" i="2"/>
  <c r="Z650" i="2" s="1"/>
  <c r="AD650" i="2" l="1"/>
  <c r="J651" i="2"/>
  <c r="N651" i="2" l="1"/>
  <c r="O651" i="2" s="1"/>
  <c r="R651" i="2" s="1"/>
  <c r="AP650" i="2"/>
  <c r="AG650" i="2"/>
  <c r="AE650" i="2"/>
  <c r="AN650" i="2"/>
  <c r="AO650" i="2" s="1"/>
  <c r="T651" i="2" l="1"/>
  <c r="S651" i="2"/>
  <c r="AF650" i="2"/>
  <c r="X651" i="2" l="1"/>
  <c r="AC651" i="2" s="1"/>
  <c r="M652" i="2" s="1"/>
  <c r="W651" i="2"/>
  <c r="AB651" i="2" s="1"/>
  <c r="L652" i="2" s="1"/>
  <c r="V651" i="2"/>
  <c r="AA651" i="2" s="1"/>
  <c r="K652" i="2" s="1"/>
  <c r="U651" i="2"/>
  <c r="Z651" i="2" s="1"/>
  <c r="AH651" i="2"/>
  <c r="AD651" i="2" l="1"/>
  <c r="J652" i="2"/>
  <c r="N652" i="2" l="1"/>
  <c r="O652" i="2" s="1"/>
  <c r="R652" i="2" s="1"/>
  <c r="AG651" i="2"/>
  <c r="AP651" i="2"/>
  <c r="AE651" i="2"/>
  <c r="AN651" i="2"/>
  <c r="T652" i="2" l="1"/>
  <c r="S652" i="2"/>
  <c r="AF651" i="2"/>
  <c r="AO651" i="2"/>
  <c r="V652" i="2" l="1"/>
  <c r="AA652" i="2" s="1"/>
  <c r="K653" i="2" s="1"/>
  <c r="U652" i="2"/>
  <c r="Z652" i="2" s="1"/>
  <c r="AH652" i="2"/>
  <c r="X652" i="2"/>
  <c r="AC652" i="2" s="1"/>
  <c r="M653" i="2" s="1"/>
  <c r="W652" i="2"/>
  <c r="AB652" i="2" s="1"/>
  <c r="L653" i="2" s="1"/>
  <c r="AD652" i="2" l="1"/>
  <c r="J653" i="2"/>
  <c r="N653" i="2" l="1"/>
  <c r="O653" i="2" s="1"/>
  <c r="R653" i="2" s="1"/>
  <c r="AP652" i="2"/>
  <c r="AG652" i="2"/>
  <c r="AN652" i="2"/>
  <c r="AE652" i="2"/>
  <c r="T653" i="2" l="1"/>
  <c r="S653" i="2"/>
  <c r="AF652" i="2"/>
  <c r="AO652" i="2"/>
  <c r="AH653" i="2" l="1"/>
  <c r="X653" i="2"/>
  <c r="AC653" i="2" s="1"/>
  <c r="M654" i="2" s="1"/>
  <c r="W653" i="2"/>
  <c r="AB653" i="2" s="1"/>
  <c r="L654" i="2" s="1"/>
  <c r="V653" i="2"/>
  <c r="AA653" i="2" s="1"/>
  <c r="K654" i="2" s="1"/>
  <c r="U653" i="2"/>
  <c r="Z653" i="2" s="1"/>
  <c r="AD653" i="2" l="1"/>
  <c r="J654" i="2"/>
  <c r="N654" i="2" l="1"/>
  <c r="O654" i="2" s="1"/>
  <c r="R654" i="2" s="1"/>
  <c r="AP653" i="2"/>
  <c r="AG653" i="2"/>
  <c r="AE653" i="2"/>
  <c r="AF653" i="2" s="1"/>
  <c r="AN653" i="2"/>
  <c r="T654" i="2" l="1"/>
  <c r="S654" i="2"/>
  <c r="AO653" i="2"/>
  <c r="X654" i="2" l="1"/>
  <c r="AC654" i="2" s="1"/>
  <c r="M655" i="2" s="1"/>
  <c r="W654" i="2"/>
  <c r="AB654" i="2" s="1"/>
  <c r="L655" i="2" s="1"/>
  <c r="V654" i="2"/>
  <c r="AA654" i="2" s="1"/>
  <c r="K655" i="2" s="1"/>
  <c r="U654" i="2"/>
  <c r="Z654" i="2" s="1"/>
  <c r="AH654" i="2"/>
  <c r="AD654" i="2" l="1"/>
  <c r="J655" i="2"/>
  <c r="N655" i="2" l="1"/>
  <c r="O655" i="2" s="1"/>
  <c r="R655" i="2" s="1"/>
  <c r="AP654" i="2"/>
  <c r="AG654" i="2"/>
  <c r="AN654" i="2"/>
  <c r="AO654" i="2" s="1"/>
  <c r="AE654" i="2"/>
  <c r="T655" i="2" l="1"/>
  <c r="S655" i="2"/>
  <c r="AF654" i="2"/>
  <c r="U655" i="2" l="1"/>
  <c r="Z655" i="2" s="1"/>
  <c r="AH655" i="2"/>
  <c r="X655" i="2"/>
  <c r="AC655" i="2" s="1"/>
  <c r="M656" i="2" s="1"/>
  <c r="W655" i="2"/>
  <c r="AB655" i="2" s="1"/>
  <c r="L656" i="2" s="1"/>
  <c r="V655" i="2"/>
  <c r="AA655" i="2" s="1"/>
  <c r="K656" i="2" s="1"/>
  <c r="J656" i="2" l="1"/>
  <c r="AD655" i="2"/>
  <c r="AP655" i="2" l="1"/>
  <c r="AG655" i="2"/>
  <c r="AE655" i="2"/>
  <c r="AN655" i="2"/>
  <c r="AO655" i="2" s="1"/>
  <c r="N656" i="2"/>
  <c r="O656" i="2" s="1"/>
  <c r="R656" i="2" s="1"/>
  <c r="T656" i="2" l="1"/>
  <c r="S656" i="2"/>
  <c r="AF655" i="2"/>
  <c r="AH656" i="2" l="1"/>
  <c r="X656" i="2"/>
  <c r="AC656" i="2" s="1"/>
  <c r="M657" i="2" s="1"/>
  <c r="W656" i="2"/>
  <c r="AB656" i="2" s="1"/>
  <c r="L657" i="2" s="1"/>
  <c r="V656" i="2"/>
  <c r="AA656" i="2" s="1"/>
  <c r="K657" i="2" s="1"/>
  <c r="U656" i="2"/>
  <c r="Z656" i="2" s="1"/>
  <c r="AD656" i="2" l="1"/>
  <c r="J657" i="2"/>
  <c r="N657" i="2" l="1"/>
  <c r="O657" i="2" s="1"/>
  <c r="R657" i="2" s="1"/>
  <c r="AP656" i="2"/>
  <c r="AG656" i="2"/>
  <c r="AE656" i="2"/>
  <c r="AN656" i="2"/>
  <c r="AO656" i="2" s="1"/>
  <c r="T657" i="2" l="1"/>
  <c r="S657" i="2"/>
  <c r="AF656" i="2"/>
  <c r="W657" i="2" l="1"/>
  <c r="AB657" i="2" s="1"/>
  <c r="L658" i="2" s="1"/>
  <c r="V657" i="2"/>
  <c r="AA657" i="2" s="1"/>
  <c r="K658" i="2" s="1"/>
  <c r="U657" i="2"/>
  <c r="Z657" i="2" s="1"/>
  <c r="AH657" i="2"/>
  <c r="X657" i="2"/>
  <c r="AC657" i="2" s="1"/>
  <c r="M658" i="2" s="1"/>
  <c r="AD657" i="2" l="1"/>
  <c r="J658" i="2"/>
  <c r="N658" i="2" l="1"/>
  <c r="O658" i="2" s="1"/>
  <c r="R658" i="2" s="1"/>
  <c r="AP657" i="2"/>
  <c r="AG657" i="2"/>
  <c r="AE657" i="2"/>
  <c r="AN657" i="2"/>
  <c r="T658" i="2" l="1"/>
  <c r="S658" i="2"/>
  <c r="AF657" i="2"/>
  <c r="AO657" i="2"/>
  <c r="AH658" i="2" l="1"/>
  <c r="X658" i="2"/>
  <c r="AC658" i="2" s="1"/>
  <c r="M659" i="2" s="1"/>
  <c r="W658" i="2"/>
  <c r="AB658" i="2" s="1"/>
  <c r="L659" i="2" s="1"/>
  <c r="V658" i="2"/>
  <c r="AA658" i="2" s="1"/>
  <c r="K659" i="2" s="1"/>
  <c r="U658" i="2"/>
  <c r="Z658" i="2" s="1"/>
  <c r="AD658" i="2" l="1"/>
  <c r="J659" i="2"/>
  <c r="N659" i="2" l="1"/>
  <c r="O659" i="2" s="1"/>
  <c r="R659" i="2" s="1"/>
  <c r="AP658" i="2"/>
  <c r="AG658" i="2"/>
  <c r="AE658" i="2"/>
  <c r="AN658" i="2"/>
  <c r="AO658" i="2" s="1"/>
  <c r="T659" i="2" l="1"/>
  <c r="S659" i="2"/>
  <c r="AF658" i="2"/>
  <c r="X659" i="2" l="1"/>
  <c r="AC659" i="2" s="1"/>
  <c r="M660" i="2" s="1"/>
  <c r="W659" i="2"/>
  <c r="AB659" i="2" s="1"/>
  <c r="L660" i="2" s="1"/>
  <c r="V659" i="2"/>
  <c r="AA659" i="2" s="1"/>
  <c r="K660" i="2" s="1"/>
  <c r="U659" i="2"/>
  <c r="Z659" i="2" s="1"/>
  <c r="AH659" i="2"/>
  <c r="AD659" i="2" l="1"/>
  <c r="J660" i="2"/>
  <c r="N660" i="2" l="1"/>
  <c r="O660" i="2" s="1"/>
  <c r="R660" i="2" s="1"/>
  <c r="AG659" i="2"/>
  <c r="AP659" i="2"/>
  <c r="AE659" i="2"/>
  <c r="AN659" i="2"/>
  <c r="AO659" i="2" s="1"/>
  <c r="AF659" i="2" l="1"/>
  <c r="T660" i="2"/>
  <c r="S660" i="2"/>
  <c r="V660" i="2" l="1"/>
  <c r="AA660" i="2" s="1"/>
  <c r="K661" i="2" s="1"/>
  <c r="U660" i="2"/>
  <c r="Z660" i="2" s="1"/>
  <c r="AH660" i="2"/>
  <c r="X660" i="2"/>
  <c r="AC660" i="2" s="1"/>
  <c r="M661" i="2" s="1"/>
  <c r="W660" i="2"/>
  <c r="AB660" i="2" s="1"/>
  <c r="L661" i="2" s="1"/>
  <c r="AD660" i="2" l="1"/>
  <c r="J661" i="2"/>
  <c r="N661" i="2" l="1"/>
  <c r="O661" i="2" s="1"/>
  <c r="R661" i="2" s="1"/>
  <c r="AP660" i="2"/>
  <c r="AG660" i="2"/>
  <c r="AE660" i="2"/>
  <c r="AN660" i="2"/>
  <c r="T661" i="2" l="1"/>
  <c r="S661" i="2"/>
  <c r="AF660" i="2"/>
  <c r="AO660" i="2"/>
  <c r="AH661" i="2" l="1"/>
  <c r="X661" i="2"/>
  <c r="AC661" i="2" s="1"/>
  <c r="M662" i="2" s="1"/>
  <c r="W661" i="2"/>
  <c r="AB661" i="2" s="1"/>
  <c r="L662" i="2" s="1"/>
  <c r="V661" i="2"/>
  <c r="AA661" i="2" s="1"/>
  <c r="K662" i="2" s="1"/>
  <c r="U661" i="2"/>
  <c r="Z661" i="2" s="1"/>
  <c r="AD661" i="2" l="1"/>
  <c r="J662" i="2"/>
  <c r="N662" i="2" l="1"/>
  <c r="O662" i="2" s="1"/>
  <c r="R662" i="2" s="1"/>
  <c r="AP661" i="2"/>
  <c r="AG661" i="2"/>
  <c r="AE661" i="2"/>
  <c r="AN661" i="2"/>
  <c r="T662" i="2" l="1"/>
  <c r="S662" i="2"/>
  <c r="AO661" i="2"/>
  <c r="AF661" i="2"/>
  <c r="X662" i="2" l="1"/>
  <c r="AC662" i="2" s="1"/>
  <c r="M663" i="2" s="1"/>
  <c r="W662" i="2"/>
  <c r="AB662" i="2" s="1"/>
  <c r="L663" i="2" s="1"/>
  <c r="V662" i="2"/>
  <c r="AA662" i="2" s="1"/>
  <c r="K663" i="2" s="1"/>
  <c r="U662" i="2"/>
  <c r="Z662" i="2" s="1"/>
  <c r="AH662" i="2"/>
  <c r="AD662" i="2" l="1"/>
  <c r="J663" i="2"/>
  <c r="N663" i="2" l="1"/>
  <c r="O663" i="2" s="1"/>
  <c r="R663" i="2" s="1"/>
  <c r="AP662" i="2"/>
  <c r="AG662" i="2"/>
  <c r="AE662" i="2"/>
  <c r="AN662" i="2"/>
  <c r="AO662" i="2" s="1"/>
  <c r="T663" i="2" l="1"/>
  <c r="S663" i="2"/>
  <c r="AF662" i="2"/>
  <c r="U663" i="2" l="1"/>
  <c r="Z663" i="2" s="1"/>
  <c r="AH663" i="2"/>
  <c r="X663" i="2"/>
  <c r="AC663" i="2" s="1"/>
  <c r="M664" i="2" s="1"/>
  <c r="W663" i="2"/>
  <c r="AB663" i="2" s="1"/>
  <c r="L664" i="2" s="1"/>
  <c r="V663" i="2"/>
  <c r="AA663" i="2" s="1"/>
  <c r="K664" i="2" s="1"/>
  <c r="J664" i="2" l="1"/>
  <c r="AD663" i="2"/>
  <c r="N664" i="2" l="1"/>
  <c r="O664" i="2" s="1"/>
  <c r="R664" i="2" s="1"/>
  <c r="AP663" i="2"/>
  <c r="AG663" i="2"/>
  <c r="AN663" i="2"/>
  <c r="AE663" i="2"/>
  <c r="T664" i="2" l="1"/>
  <c r="S664" i="2"/>
  <c r="AO663" i="2"/>
  <c r="AF663" i="2"/>
  <c r="AH664" i="2" l="1"/>
  <c r="X664" i="2"/>
  <c r="AC664" i="2" s="1"/>
  <c r="M665" i="2" s="1"/>
  <c r="W664" i="2"/>
  <c r="AB664" i="2" s="1"/>
  <c r="L665" i="2" s="1"/>
  <c r="V664" i="2"/>
  <c r="AA664" i="2" s="1"/>
  <c r="K665" i="2" s="1"/>
  <c r="U664" i="2"/>
  <c r="Z664" i="2" s="1"/>
  <c r="AD664" i="2" l="1"/>
  <c r="J665" i="2"/>
  <c r="N665" i="2" l="1"/>
  <c r="O665" i="2" s="1"/>
  <c r="R665" i="2" s="1"/>
  <c r="AP664" i="2"/>
  <c r="AG664" i="2"/>
  <c r="AN664" i="2"/>
  <c r="AE664" i="2"/>
  <c r="AF664" i="2" s="1"/>
  <c r="T665" i="2" l="1"/>
  <c r="S665" i="2"/>
  <c r="AO664" i="2"/>
  <c r="W665" i="2" l="1"/>
  <c r="AB665" i="2" s="1"/>
  <c r="L666" i="2" s="1"/>
  <c r="V665" i="2"/>
  <c r="AA665" i="2" s="1"/>
  <c r="K666" i="2" s="1"/>
  <c r="U665" i="2"/>
  <c r="Z665" i="2" s="1"/>
  <c r="AH665" i="2"/>
  <c r="X665" i="2"/>
  <c r="AC665" i="2" s="1"/>
  <c r="M666" i="2" s="1"/>
  <c r="AD665" i="2" l="1"/>
  <c r="J666" i="2"/>
  <c r="N666" i="2" l="1"/>
  <c r="O666" i="2" s="1"/>
  <c r="R666" i="2" s="1"/>
  <c r="AP665" i="2"/>
  <c r="AG665" i="2"/>
  <c r="AE665" i="2"/>
  <c r="AN665" i="2"/>
  <c r="AO665" i="2" s="1"/>
  <c r="T666" i="2" l="1"/>
  <c r="S666" i="2"/>
  <c r="AF665" i="2"/>
  <c r="AH666" i="2" l="1"/>
  <c r="X666" i="2"/>
  <c r="AC666" i="2" s="1"/>
  <c r="M667" i="2" s="1"/>
  <c r="W666" i="2"/>
  <c r="AB666" i="2" s="1"/>
  <c r="L667" i="2" s="1"/>
  <c r="V666" i="2"/>
  <c r="AA666" i="2" s="1"/>
  <c r="K667" i="2" s="1"/>
  <c r="U666" i="2"/>
  <c r="Z666" i="2" s="1"/>
  <c r="AD666" i="2" l="1"/>
  <c r="J667" i="2"/>
  <c r="N667" i="2" l="1"/>
  <c r="O667" i="2" s="1"/>
  <c r="R667" i="2" s="1"/>
  <c r="AP666" i="2"/>
  <c r="AG666" i="2"/>
  <c r="AL667" i="2"/>
  <c r="AL668" i="2" s="1"/>
  <c r="AL669" i="2" s="1"/>
  <c r="AL670" i="2" s="1"/>
  <c r="AL671" i="2" s="1"/>
  <c r="AL672" i="2" s="1"/>
  <c r="AL673" i="2" s="1"/>
  <c r="AL674" i="2" s="1"/>
  <c r="AL675" i="2" s="1"/>
  <c r="AL676" i="2" s="1"/>
  <c r="AL677" i="2" s="1"/>
  <c r="AL678" i="2" s="1"/>
  <c r="AL679" i="2" s="1"/>
  <c r="AL680" i="2" s="1"/>
  <c r="AL681" i="2" s="1"/>
  <c r="AL682" i="2" s="1"/>
  <c r="AL683" i="2" s="1"/>
  <c r="AL684" i="2" s="1"/>
  <c r="AL685" i="2" s="1"/>
  <c r="AL686" i="2" s="1"/>
  <c r="AL687" i="2" s="1"/>
  <c r="AL688" i="2" s="1"/>
  <c r="AL689" i="2" s="1"/>
  <c r="AM666" i="2"/>
  <c r="H32" i="2" s="1"/>
  <c r="AT73" i="2"/>
  <c r="AE666" i="2"/>
  <c r="AF666" i="2" s="1"/>
  <c r="AN666" i="2"/>
  <c r="T667" i="2" l="1"/>
  <c r="S667" i="2"/>
  <c r="AO666" i="2"/>
  <c r="X667" i="2" l="1"/>
  <c r="AC667" i="2" s="1"/>
  <c r="M668" i="2" s="1"/>
  <c r="W667" i="2"/>
  <c r="AB667" i="2" s="1"/>
  <c r="L668" i="2" s="1"/>
  <c r="V667" i="2"/>
  <c r="AA667" i="2" s="1"/>
  <c r="K668" i="2" s="1"/>
  <c r="U667" i="2"/>
  <c r="Z667" i="2" s="1"/>
  <c r="AH667" i="2"/>
  <c r="AD667" i="2" l="1"/>
  <c r="J668" i="2"/>
  <c r="N668" i="2" l="1"/>
  <c r="O668" i="2" s="1"/>
  <c r="R668" i="2" s="1"/>
  <c r="AG667" i="2"/>
  <c r="AP667" i="2"/>
  <c r="AN667" i="2"/>
  <c r="AO667" i="2" s="1"/>
  <c r="AE667" i="2"/>
  <c r="AF667" i="2" l="1"/>
  <c r="T668" i="2"/>
  <c r="S668" i="2"/>
  <c r="V668" i="2" l="1"/>
  <c r="AA668" i="2" s="1"/>
  <c r="K669" i="2" s="1"/>
  <c r="U668" i="2"/>
  <c r="Z668" i="2" s="1"/>
  <c r="AH668" i="2"/>
  <c r="X668" i="2"/>
  <c r="AC668" i="2" s="1"/>
  <c r="M669" i="2" s="1"/>
  <c r="W668" i="2"/>
  <c r="AB668" i="2" s="1"/>
  <c r="L669" i="2" s="1"/>
  <c r="AD668" i="2" l="1"/>
  <c r="J669" i="2"/>
  <c r="N669" i="2" l="1"/>
  <c r="O669" i="2" s="1"/>
  <c r="R669" i="2" s="1"/>
  <c r="AP668" i="2"/>
  <c r="AG668" i="2"/>
  <c r="AE668" i="2"/>
  <c r="AN668" i="2"/>
  <c r="T669" i="2" l="1"/>
  <c r="S669" i="2"/>
  <c r="AF668" i="2"/>
  <c r="AO668" i="2"/>
  <c r="AH669" i="2" l="1"/>
  <c r="X669" i="2"/>
  <c r="AC669" i="2" s="1"/>
  <c r="M670" i="2" s="1"/>
  <c r="W669" i="2"/>
  <c r="AB669" i="2" s="1"/>
  <c r="L670" i="2" s="1"/>
  <c r="V669" i="2"/>
  <c r="AA669" i="2" s="1"/>
  <c r="K670" i="2" s="1"/>
  <c r="U669" i="2"/>
  <c r="Z669" i="2" s="1"/>
  <c r="AD669" i="2" l="1"/>
  <c r="J670" i="2"/>
  <c r="N670" i="2" l="1"/>
  <c r="O670" i="2" s="1"/>
  <c r="R670" i="2" s="1"/>
  <c r="AP669" i="2"/>
  <c r="AG669" i="2"/>
  <c r="AE669" i="2"/>
  <c r="AF669" i="2" s="1"/>
  <c r="AN669" i="2"/>
  <c r="T670" i="2" l="1"/>
  <c r="S670" i="2"/>
  <c r="AO669" i="2"/>
  <c r="X670" i="2" l="1"/>
  <c r="AC670" i="2" s="1"/>
  <c r="M671" i="2" s="1"/>
  <c r="W670" i="2"/>
  <c r="AB670" i="2" s="1"/>
  <c r="L671" i="2" s="1"/>
  <c r="V670" i="2"/>
  <c r="AA670" i="2" s="1"/>
  <c r="K671" i="2" s="1"/>
  <c r="U670" i="2"/>
  <c r="Z670" i="2" s="1"/>
  <c r="AH670" i="2"/>
  <c r="AD670" i="2" l="1"/>
  <c r="J671" i="2"/>
  <c r="N671" i="2" l="1"/>
  <c r="O671" i="2" s="1"/>
  <c r="R671" i="2" s="1"/>
  <c r="AP670" i="2"/>
  <c r="AG670" i="2"/>
  <c r="AN670" i="2"/>
  <c r="AE670" i="2"/>
  <c r="T671" i="2" l="1"/>
  <c r="S671" i="2"/>
  <c r="AO670" i="2"/>
  <c r="AF670" i="2"/>
  <c r="U671" i="2" l="1"/>
  <c r="Z671" i="2" s="1"/>
  <c r="AH671" i="2"/>
  <c r="X671" i="2"/>
  <c r="AC671" i="2" s="1"/>
  <c r="M672" i="2" s="1"/>
  <c r="W671" i="2"/>
  <c r="AB671" i="2" s="1"/>
  <c r="L672" i="2" s="1"/>
  <c r="V671" i="2"/>
  <c r="AA671" i="2" s="1"/>
  <c r="K672" i="2" s="1"/>
  <c r="J672" i="2" l="1"/>
  <c r="AD671" i="2"/>
  <c r="AP671" i="2" l="1"/>
  <c r="AG671" i="2"/>
  <c r="AE671" i="2"/>
  <c r="AF671" i="2" s="1"/>
  <c r="AN671" i="2"/>
  <c r="N672" i="2"/>
  <c r="O672" i="2" s="1"/>
  <c r="R672" i="2" s="1"/>
  <c r="T672" i="2" l="1"/>
  <c r="S672" i="2"/>
  <c r="AO671" i="2"/>
  <c r="AH672" i="2" l="1"/>
  <c r="X672" i="2"/>
  <c r="AC672" i="2" s="1"/>
  <c r="M673" i="2" s="1"/>
  <c r="W672" i="2"/>
  <c r="AB672" i="2" s="1"/>
  <c r="L673" i="2" s="1"/>
  <c r="V672" i="2"/>
  <c r="AA672" i="2" s="1"/>
  <c r="K673" i="2" s="1"/>
  <c r="U672" i="2"/>
  <c r="Z672" i="2" s="1"/>
  <c r="AD672" i="2" l="1"/>
  <c r="J673" i="2"/>
  <c r="N673" i="2" l="1"/>
  <c r="O673" i="2" s="1"/>
  <c r="R673" i="2" s="1"/>
  <c r="AP672" i="2"/>
  <c r="AG672" i="2"/>
  <c r="AN672" i="2"/>
  <c r="AE672" i="2"/>
  <c r="T673" i="2" l="1"/>
  <c r="S673" i="2"/>
  <c r="AF672" i="2"/>
  <c r="AO672" i="2"/>
  <c r="W673" i="2" l="1"/>
  <c r="AB673" i="2" s="1"/>
  <c r="L674" i="2" s="1"/>
  <c r="V673" i="2"/>
  <c r="AA673" i="2" s="1"/>
  <c r="K674" i="2" s="1"/>
  <c r="U673" i="2"/>
  <c r="Z673" i="2" s="1"/>
  <c r="AH673" i="2"/>
  <c r="X673" i="2"/>
  <c r="AC673" i="2" s="1"/>
  <c r="M674" i="2" s="1"/>
  <c r="AD673" i="2" l="1"/>
  <c r="J674" i="2"/>
  <c r="N674" i="2" l="1"/>
  <c r="O674" i="2" s="1"/>
  <c r="R674" i="2" s="1"/>
  <c r="AP673" i="2"/>
  <c r="AG673" i="2"/>
  <c r="AN673" i="2"/>
  <c r="AE673" i="2"/>
  <c r="AF673" i="2" s="1"/>
  <c r="T674" i="2" l="1"/>
  <c r="S674" i="2"/>
  <c r="AO673" i="2"/>
  <c r="AH674" i="2" l="1"/>
  <c r="X674" i="2"/>
  <c r="AC674" i="2" s="1"/>
  <c r="M675" i="2" s="1"/>
  <c r="W674" i="2"/>
  <c r="AB674" i="2" s="1"/>
  <c r="L675" i="2" s="1"/>
  <c r="V674" i="2"/>
  <c r="AA674" i="2" s="1"/>
  <c r="K675" i="2" s="1"/>
  <c r="U674" i="2"/>
  <c r="Z674" i="2" s="1"/>
  <c r="AD674" i="2" l="1"/>
  <c r="J675" i="2"/>
  <c r="N675" i="2" l="1"/>
  <c r="O675" i="2" s="1"/>
  <c r="R675" i="2" s="1"/>
  <c r="AP674" i="2"/>
  <c r="AG674" i="2"/>
  <c r="AN674" i="2"/>
  <c r="AO674" i="2" s="1"/>
  <c r="AE674" i="2"/>
  <c r="T675" i="2" l="1"/>
  <c r="S675" i="2"/>
  <c r="AF674" i="2"/>
  <c r="X675" i="2" l="1"/>
  <c r="AC675" i="2" s="1"/>
  <c r="M676" i="2" s="1"/>
  <c r="W675" i="2"/>
  <c r="AB675" i="2" s="1"/>
  <c r="L676" i="2" s="1"/>
  <c r="V675" i="2"/>
  <c r="AA675" i="2" s="1"/>
  <c r="K676" i="2" s="1"/>
  <c r="U675" i="2"/>
  <c r="Z675" i="2" s="1"/>
  <c r="AH675" i="2"/>
  <c r="AD675" i="2" l="1"/>
  <c r="J676" i="2"/>
  <c r="N676" i="2" l="1"/>
  <c r="O676" i="2" s="1"/>
  <c r="R676" i="2" s="1"/>
  <c r="AG675" i="2"/>
  <c r="AP675" i="2"/>
  <c r="AE675" i="2"/>
  <c r="AN675" i="2"/>
  <c r="T676" i="2" l="1"/>
  <c r="S676" i="2"/>
  <c r="AF675" i="2"/>
  <c r="AO675" i="2"/>
  <c r="V676" i="2" l="1"/>
  <c r="AA676" i="2" s="1"/>
  <c r="K677" i="2" s="1"/>
  <c r="U676" i="2"/>
  <c r="Z676" i="2" s="1"/>
  <c r="AH676" i="2"/>
  <c r="X676" i="2"/>
  <c r="AC676" i="2" s="1"/>
  <c r="M677" i="2" s="1"/>
  <c r="W676" i="2"/>
  <c r="AB676" i="2" s="1"/>
  <c r="L677" i="2" s="1"/>
  <c r="AD676" i="2" l="1"/>
  <c r="J677" i="2"/>
  <c r="N677" i="2" l="1"/>
  <c r="O677" i="2" s="1"/>
  <c r="R677" i="2" s="1"/>
  <c r="AP676" i="2"/>
  <c r="AG676" i="2"/>
  <c r="AE676" i="2"/>
  <c r="AN676" i="2"/>
  <c r="T677" i="2" l="1"/>
  <c r="S677" i="2"/>
  <c r="AF676" i="2"/>
  <c r="AO676" i="2"/>
  <c r="AH677" i="2" l="1"/>
  <c r="X677" i="2"/>
  <c r="AC677" i="2" s="1"/>
  <c r="M678" i="2" s="1"/>
  <c r="W677" i="2"/>
  <c r="AB677" i="2" s="1"/>
  <c r="L678" i="2" s="1"/>
  <c r="V677" i="2"/>
  <c r="AA677" i="2" s="1"/>
  <c r="K678" i="2" s="1"/>
  <c r="U677" i="2"/>
  <c r="Z677" i="2" s="1"/>
  <c r="AD677" i="2" l="1"/>
  <c r="J678" i="2"/>
  <c r="N678" i="2" l="1"/>
  <c r="O678" i="2" s="1"/>
  <c r="R678" i="2" s="1"/>
  <c r="AP677" i="2"/>
  <c r="AG677" i="2"/>
  <c r="AN677" i="2"/>
  <c r="AE677" i="2"/>
  <c r="T678" i="2" l="1"/>
  <c r="S678" i="2"/>
  <c r="AF677" i="2"/>
  <c r="AO677" i="2"/>
  <c r="X678" i="2" l="1"/>
  <c r="AC678" i="2" s="1"/>
  <c r="M679" i="2" s="1"/>
  <c r="W678" i="2"/>
  <c r="AB678" i="2" s="1"/>
  <c r="L679" i="2" s="1"/>
  <c r="V678" i="2"/>
  <c r="AA678" i="2" s="1"/>
  <c r="K679" i="2" s="1"/>
  <c r="U678" i="2"/>
  <c r="Z678" i="2" s="1"/>
  <c r="AH678" i="2"/>
  <c r="AD678" i="2" l="1"/>
  <c r="J679" i="2"/>
  <c r="N679" i="2" l="1"/>
  <c r="O679" i="2" s="1"/>
  <c r="R679" i="2" s="1"/>
  <c r="AP678" i="2"/>
  <c r="AG678" i="2"/>
  <c r="AE678" i="2"/>
  <c r="AN678" i="2"/>
  <c r="T679" i="2" l="1"/>
  <c r="S679" i="2"/>
  <c r="AO678" i="2"/>
  <c r="AF678" i="2"/>
  <c r="U679" i="2" l="1"/>
  <c r="Z679" i="2" s="1"/>
  <c r="AH679" i="2"/>
  <c r="X679" i="2"/>
  <c r="AC679" i="2" s="1"/>
  <c r="M680" i="2" s="1"/>
  <c r="W679" i="2"/>
  <c r="AB679" i="2" s="1"/>
  <c r="L680" i="2" s="1"/>
  <c r="V679" i="2"/>
  <c r="AA679" i="2" s="1"/>
  <c r="K680" i="2" s="1"/>
  <c r="J680" i="2" l="1"/>
  <c r="AD679" i="2"/>
  <c r="AP679" i="2" l="1"/>
  <c r="AG679" i="2"/>
  <c r="AE679" i="2"/>
  <c r="AF679" i="2" s="1"/>
  <c r="AN679" i="2"/>
  <c r="N680" i="2"/>
  <c r="O680" i="2" s="1"/>
  <c r="R680" i="2" s="1"/>
  <c r="T680" i="2" l="1"/>
  <c r="S680" i="2"/>
  <c r="AO679" i="2"/>
  <c r="AH680" i="2" l="1"/>
  <c r="X680" i="2"/>
  <c r="AC680" i="2" s="1"/>
  <c r="M681" i="2" s="1"/>
  <c r="W680" i="2"/>
  <c r="AB680" i="2" s="1"/>
  <c r="L681" i="2" s="1"/>
  <c r="V680" i="2"/>
  <c r="AA680" i="2" s="1"/>
  <c r="K681" i="2" s="1"/>
  <c r="U680" i="2"/>
  <c r="Z680" i="2" s="1"/>
  <c r="AD680" i="2" l="1"/>
  <c r="J681" i="2"/>
  <c r="N681" i="2" l="1"/>
  <c r="O681" i="2" s="1"/>
  <c r="R681" i="2" s="1"/>
  <c r="AP680" i="2"/>
  <c r="AG680" i="2"/>
  <c r="AN680" i="2"/>
  <c r="AE680" i="2"/>
  <c r="T681" i="2" l="1"/>
  <c r="S681" i="2"/>
  <c r="AF680" i="2"/>
  <c r="AO680" i="2"/>
  <c r="W681" i="2" l="1"/>
  <c r="AB681" i="2" s="1"/>
  <c r="L682" i="2" s="1"/>
  <c r="V681" i="2"/>
  <c r="AA681" i="2" s="1"/>
  <c r="K682" i="2" s="1"/>
  <c r="U681" i="2"/>
  <c r="Z681" i="2" s="1"/>
  <c r="AH681" i="2"/>
  <c r="X681" i="2"/>
  <c r="AC681" i="2" s="1"/>
  <c r="M682" i="2" s="1"/>
  <c r="AD681" i="2" l="1"/>
  <c r="J682" i="2"/>
  <c r="N682" i="2" l="1"/>
  <c r="O682" i="2" s="1"/>
  <c r="R682" i="2" s="1"/>
  <c r="AP681" i="2"/>
  <c r="AG681" i="2"/>
  <c r="AE681" i="2"/>
  <c r="AF681" i="2" s="1"/>
  <c r="AN681" i="2"/>
  <c r="T682" i="2" l="1"/>
  <c r="S682" i="2"/>
  <c r="AO681" i="2"/>
  <c r="AH682" i="2" l="1"/>
  <c r="X682" i="2"/>
  <c r="AC682" i="2" s="1"/>
  <c r="M683" i="2" s="1"/>
  <c r="W682" i="2"/>
  <c r="AB682" i="2" s="1"/>
  <c r="L683" i="2" s="1"/>
  <c r="V682" i="2"/>
  <c r="AA682" i="2" s="1"/>
  <c r="K683" i="2" s="1"/>
  <c r="U682" i="2"/>
  <c r="Z682" i="2" s="1"/>
  <c r="AD682" i="2" l="1"/>
  <c r="J683" i="2"/>
  <c r="N683" i="2" l="1"/>
  <c r="O683" i="2" s="1"/>
  <c r="R683" i="2" s="1"/>
  <c r="AP682" i="2"/>
  <c r="AG682" i="2"/>
  <c r="AE682" i="2"/>
  <c r="AF682" i="2" s="1"/>
  <c r="AN682" i="2"/>
  <c r="T683" i="2" l="1"/>
  <c r="S683" i="2"/>
  <c r="AO682" i="2"/>
  <c r="X683" i="2" l="1"/>
  <c r="AC683" i="2" s="1"/>
  <c r="M684" i="2" s="1"/>
  <c r="W683" i="2"/>
  <c r="AB683" i="2" s="1"/>
  <c r="L684" i="2" s="1"/>
  <c r="V683" i="2"/>
  <c r="AA683" i="2" s="1"/>
  <c r="K684" i="2" s="1"/>
  <c r="U683" i="2"/>
  <c r="Z683" i="2" s="1"/>
  <c r="AH683" i="2"/>
  <c r="AD683" i="2" l="1"/>
  <c r="J684" i="2"/>
  <c r="N684" i="2" l="1"/>
  <c r="O684" i="2" s="1"/>
  <c r="R684" i="2" s="1"/>
  <c r="AG683" i="2"/>
  <c r="AP683" i="2"/>
  <c r="AE683" i="2"/>
  <c r="AN683" i="2"/>
  <c r="AO683" i="2" s="1"/>
  <c r="AF683" i="2" l="1"/>
  <c r="T684" i="2"/>
  <c r="S684" i="2"/>
  <c r="V684" i="2" l="1"/>
  <c r="AA684" i="2" s="1"/>
  <c r="K685" i="2" s="1"/>
  <c r="U684" i="2"/>
  <c r="Z684" i="2" s="1"/>
  <c r="AH684" i="2"/>
  <c r="X684" i="2"/>
  <c r="AC684" i="2" s="1"/>
  <c r="M685" i="2" s="1"/>
  <c r="W684" i="2"/>
  <c r="AB684" i="2" s="1"/>
  <c r="L685" i="2" s="1"/>
  <c r="AD684" i="2" l="1"/>
  <c r="J685" i="2"/>
  <c r="AP684" i="2" l="1"/>
  <c r="AG684" i="2"/>
  <c r="AE684" i="2"/>
  <c r="AN684" i="2"/>
  <c r="N685" i="2"/>
  <c r="O685" i="2" s="1"/>
  <c r="R685" i="2" s="1"/>
  <c r="T685" i="2" l="1"/>
  <c r="S685" i="2"/>
  <c r="AO684" i="2"/>
  <c r="AF684" i="2"/>
  <c r="AH685" i="2" l="1"/>
  <c r="X685" i="2"/>
  <c r="AC685" i="2" s="1"/>
  <c r="M686" i="2" s="1"/>
  <c r="W685" i="2"/>
  <c r="AB685" i="2" s="1"/>
  <c r="L686" i="2" s="1"/>
  <c r="V685" i="2"/>
  <c r="AA685" i="2" s="1"/>
  <c r="K686" i="2" s="1"/>
  <c r="U685" i="2"/>
  <c r="Z685" i="2" s="1"/>
  <c r="AD685" i="2" l="1"/>
  <c r="J686" i="2"/>
  <c r="N686" i="2" l="1"/>
  <c r="O686" i="2" s="1"/>
  <c r="R686" i="2" s="1"/>
  <c r="AP685" i="2"/>
  <c r="AG685" i="2"/>
  <c r="AN685" i="2"/>
  <c r="AE685" i="2"/>
  <c r="T686" i="2" l="1"/>
  <c r="S686" i="2"/>
  <c r="AF685" i="2"/>
  <c r="AO685" i="2"/>
  <c r="X686" i="2" l="1"/>
  <c r="AC686" i="2" s="1"/>
  <c r="M687" i="2" s="1"/>
  <c r="W686" i="2"/>
  <c r="AB686" i="2" s="1"/>
  <c r="L687" i="2" s="1"/>
  <c r="V686" i="2"/>
  <c r="AA686" i="2" s="1"/>
  <c r="K687" i="2" s="1"/>
  <c r="U686" i="2"/>
  <c r="Z686" i="2" s="1"/>
  <c r="AH686" i="2"/>
  <c r="AD686" i="2" l="1"/>
  <c r="J687" i="2"/>
  <c r="N687" i="2" l="1"/>
  <c r="O687" i="2" s="1"/>
  <c r="R687" i="2" s="1"/>
  <c r="AP686" i="2"/>
  <c r="AG686" i="2"/>
  <c r="AN686" i="2"/>
  <c r="AO686" i="2" s="1"/>
  <c r="AE686" i="2"/>
  <c r="T687" i="2" l="1"/>
  <c r="S687" i="2"/>
  <c r="AF686" i="2"/>
  <c r="U687" i="2" l="1"/>
  <c r="Z687" i="2" s="1"/>
  <c r="AH687" i="2"/>
  <c r="X687" i="2"/>
  <c r="AC687" i="2" s="1"/>
  <c r="M688" i="2" s="1"/>
  <c r="W687" i="2"/>
  <c r="AB687" i="2" s="1"/>
  <c r="L688" i="2" s="1"/>
  <c r="V687" i="2"/>
  <c r="AA687" i="2" s="1"/>
  <c r="K688" i="2" s="1"/>
  <c r="J688" i="2" l="1"/>
  <c r="AD687" i="2"/>
  <c r="AP687" i="2" l="1"/>
  <c r="AG687" i="2"/>
  <c r="AN687" i="2"/>
  <c r="AO687" i="2" s="1"/>
  <c r="AE687" i="2"/>
  <c r="N688" i="2"/>
  <c r="O688" i="2" s="1"/>
  <c r="R688" i="2" s="1"/>
  <c r="T688" i="2" l="1"/>
  <c r="S688" i="2"/>
  <c r="AF687" i="2"/>
  <c r="AH688" i="2" l="1"/>
  <c r="X688" i="2"/>
  <c r="AC688" i="2" s="1"/>
  <c r="M689" i="2" s="1"/>
  <c r="W688" i="2"/>
  <c r="AB688" i="2" s="1"/>
  <c r="L689" i="2" s="1"/>
  <c r="V688" i="2"/>
  <c r="AA688" i="2" s="1"/>
  <c r="K689" i="2" s="1"/>
  <c r="U688" i="2"/>
  <c r="Z688" i="2" s="1"/>
  <c r="AD688" i="2" l="1"/>
  <c r="J689" i="2"/>
  <c r="N689" i="2" l="1"/>
  <c r="O689" i="2" s="1"/>
  <c r="R689" i="2" s="1"/>
  <c r="AP688" i="2"/>
  <c r="AG688" i="2"/>
  <c r="AE688" i="2"/>
  <c r="AF688" i="2" s="1"/>
  <c r="AN688" i="2"/>
  <c r="T689" i="2" l="1"/>
  <c r="S689" i="2"/>
  <c r="AO688" i="2"/>
  <c r="W689" i="2" l="1"/>
  <c r="AB689" i="2" s="1"/>
  <c r="L690" i="2" s="1"/>
  <c r="V689" i="2"/>
  <c r="AA689" i="2" s="1"/>
  <c r="K690" i="2" s="1"/>
  <c r="U689" i="2"/>
  <c r="Z689" i="2" s="1"/>
  <c r="AH689" i="2"/>
  <c r="X689" i="2"/>
  <c r="AC689" i="2" s="1"/>
  <c r="M690" i="2" s="1"/>
  <c r="AD689" i="2" l="1"/>
  <c r="J690" i="2"/>
  <c r="N690" i="2" l="1"/>
  <c r="O690" i="2" s="1"/>
  <c r="R690" i="2" s="1"/>
  <c r="AP689" i="2"/>
  <c r="AG689" i="2"/>
  <c r="AM689" i="2"/>
  <c r="I32" i="2" s="1"/>
  <c r="AL690" i="2"/>
  <c r="AL691" i="2" s="1"/>
  <c r="AL692" i="2" s="1"/>
  <c r="AL693" i="2" s="1"/>
  <c r="AL694" i="2" s="1"/>
  <c r="AL695" i="2" s="1"/>
  <c r="AL696" i="2" s="1"/>
  <c r="AL697" i="2" s="1"/>
  <c r="AL698" i="2" s="1"/>
  <c r="AL699" i="2" s="1"/>
  <c r="AL700" i="2" s="1"/>
  <c r="AL701" i="2" s="1"/>
  <c r="AL702" i="2" s="1"/>
  <c r="AL703" i="2" s="1"/>
  <c r="AL704" i="2" s="1"/>
  <c r="AL705" i="2" s="1"/>
  <c r="AL706" i="2" s="1"/>
  <c r="AL707" i="2" s="1"/>
  <c r="AL708" i="2" s="1"/>
  <c r="AL709" i="2" s="1"/>
  <c r="AL710" i="2" s="1"/>
  <c r="AT74" i="2"/>
  <c r="AE689" i="2"/>
  <c r="AF689" i="2" s="1"/>
  <c r="AN689" i="2"/>
  <c r="AO689" i="2" s="1"/>
  <c r="T690" i="2" l="1"/>
  <c r="S690" i="2"/>
  <c r="AH690" i="2" l="1"/>
  <c r="X690" i="2"/>
  <c r="AC690" i="2" s="1"/>
  <c r="M691" i="2" s="1"/>
  <c r="W690" i="2"/>
  <c r="AB690" i="2" s="1"/>
  <c r="L691" i="2" s="1"/>
  <c r="V690" i="2"/>
  <c r="AA690" i="2" s="1"/>
  <c r="K691" i="2" s="1"/>
  <c r="U690" i="2"/>
  <c r="Z690" i="2" s="1"/>
  <c r="AD690" i="2" l="1"/>
  <c r="J691" i="2"/>
  <c r="N691" i="2" l="1"/>
  <c r="O691" i="2" s="1"/>
  <c r="R691" i="2" s="1"/>
  <c r="AP690" i="2"/>
  <c r="AG690" i="2"/>
  <c r="AE690" i="2"/>
  <c r="AN690" i="2"/>
  <c r="T691" i="2" l="1"/>
  <c r="S691" i="2"/>
  <c r="AF690" i="2"/>
  <c r="AO690" i="2"/>
  <c r="X691" i="2" l="1"/>
  <c r="AC691" i="2" s="1"/>
  <c r="M692" i="2" s="1"/>
  <c r="W691" i="2"/>
  <c r="AB691" i="2" s="1"/>
  <c r="L692" i="2" s="1"/>
  <c r="V691" i="2"/>
  <c r="AA691" i="2" s="1"/>
  <c r="K692" i="2" s="1"/>
  <c r="U691" i="2"/>
  <c r="Z691" i="2" s="1"/>
  <c r="AH691" i="2"/>
  <c r="AD691" i="2" l="1"/>
  <c r="J692" i="2"/>
  <c r="N692" i="2" l="1"/>
  <c r="O692" i="2" s="1"/>
  <c r="R692" i="2" s="1"/>
  <c r="AG691" i="2"/>
  <c r="AP691" i="2"/>
  <c r="AE691" i="2"/>
  <c r="AN691" i="2"/>
  <c r="T692" i="2" l="1"/>
  <c r="S692" i="2"/>
  <c r="AF691" i="2"/>
  <c r="AO691" i="2"/>
  <c r="V692" i="2" l="1"/>
  <c r="AA692" i="2" s="1"/>
  <c r="K693" i="2" s="1"/>
  <c r="U692" i="2"/>
  <c r="Z692" i="2" s="1"/>
  <c r="AH692" i="2"/>
  <c r="X692" i="2"/>
  <c r="AC692" i="2" s="1"/>
  <c r="M693" i="2" s="1"/>
  <c r="W692" i="2"/>
  <c r="AB692" i="2" s="1"/>
  <c r="L693" i="2" s="1"/>
  <c r="AD692" i="2" l="1"/>
  <c r="J693" i="2"/>
  <c r="AP692" i="2" l="1"/>
  <c r="AG692" i="2"/>
  <c r="AN692" i="2"/>
  <c r="AO692" i="2" s="1"/>
  <c r="AE692" i="2"/>
  <c r="N693" i="2"/>
  <c r="O693" i="2" s="1"/>
  <c r="R693" i="2" s="1"/>
  <c r="T693" i="2" l="1"/>
  <c r="S693" i="2"/>
  <c r="AF692" i="2"/>
  <c r="AH693" i="2" l="1"/>
  <c r="X693" i="2"/>
  <c r="AC693" i="2" s="1"/>
  <c r="M694" i="2" s="1"/>
  <c r="W693" i="2"/>
  <c r="AB693" i="2" s="1"/>
  <c r="L694" i="2" s="1"/>
  <c r="V693" i="2"/>
  <c r="AA693" i="2" s="1"/>
  <c r="K694" i="2" s="1"/>
  <c r="U693" i="2"/>
  <c r="Z693" i="2" s="1"/>
  <c r="AD693" i="2" l="1"/>
  <c r="J694" i="2"/>
  <c r="N694" i="2" l="1"/>
  <c r="O694" i="2" s="1"/>
  <c r="R694" i="2" s="1"/>
  <c r="AP693" i="2"/>
  <c r="AG693" i="2"/>
  <c r="AN693" i="2"/>
  <c r="AE693" i="2"/>
  <c r="AF693" i="2" s="1"/>
  <c r="T694" i="2" l="1"/>
  <c r="S694" i="2"/>
  <c r="AO693" i="2"/>
  <c r="X694" i="2" l="1"/>
  <c r="AC694" i="2" s="1"/>
  <c r="M695" i="2" s="1"/>
  <c r="W694" i="2"/>
  <c r="AB694" i="2" s="1"/>
  <c r="L695" i="2" s="1"/>
  <c r="V694" i="2"/>
  <c r="AA694" i="2" s="1"/>
  <c r="K695" i="2" s="1"/>
  <c r="U694" i="2"/>
  <c r="Z694" i="2" s="1"/>
  <c r="AH694" i="2"/>
  <c r="AD694" i="2" l="1"/>
  <c r="J695" i="2"/>
  <c r="N695" i="2" l="1"/>
  <c r="O695" i="2" s="1"/>
  <c r="R695" i="2" s="1"/>
  <c r="AP694" i="2"/>
  <c r="AG694" i="2"/>
  <c r="AN694" i="2"/>
  <c r="AE694" i="2"/>
  <c r="T695" i="2" l="1"/>
  <c r="S695" i="2"/>
  <c r="AO694" i="2"/>
  <c r="AF694" i="2"/>
  <c r="U695" i="2" l="1"/>
  <c r="Z695" i="2" s="1"/>
  <c r="AH695" i="2"/>
  <c r="X695" i="2"/>
  <c r="AC695" i="2" s="1"/>
  <c r="M696" i="2" s="1"/>
  <c r="W695" i="2"/>
  <c r="AB695" i="2" s="1"/>
  <c r="L696" i="2" s="1"/>
  <c r="V695" i="2"/>
  <c r="AA695" i="2" s="1"/>
  <c r="K696" i="2" s="1"/>
  <c r="J696" i="2" l="1"/>
  <c r="AD695" i="2"/>
  <c r="N696" i="2" l="1"/>
  <c r="O696" i="2" s="1"/>
  <c r="R696" i="2" s="1"/>
  <c r="AP695" i="2"/>
  <c r="AG695" i="2"/>
  <c r="AN695" i="2"/>
  <c r="AE695" i="2"/>
  <c r="T696" i="2" l="1"/>
  <c r="S696" i="2"/>
  <c r="AO695" i="2"/>
  <c r="AF695" i="2"/>
  <c r="AH696" i="2" l="1"/>
  <c r="X696" i="2"/>
  <c r="AC696" i="2" s="1"/>
  <c r="M697" i="2" s="1"/>
  <c r="W696" i="2"/>
  <c r="AB696" i="2" s="1"/>
  <c r="L697" i="2" s="1"/>
  <c r="V696" i="2"/>
  <c r="AA696" i="2" s="1"/>
  <c r="K697" i="2" s="1"/>
  <c r="U696" i="2"/>
  <c r="Z696" i="2" s="1"/>
  <c r="AD696" i="2" l="1"/>
  <c r="J697" i="2"/>
  <c r="N697" i="2" l="1"/>
  <c r="O697" i="2" s="1"/>
  <c r="R697" i="2" s="1"/>
  <c r="AP696" i="2"/>
  <c r="AG696" i="2"/>
  <c r="AN696" i="2"/>
  <c r="AE696" i="2"/>
  <c r="T697" i="2" l="1"/>
  <c r="S697" i="2"/>
  <c r="AF696" i="2"/>
  <c r="AO696" i="2"/>
  <c r="W697" i="2" l="1"/>
  <c r="AB697" i="2" s="1"/>
  <c r="L698" i="2" s="1"/>
  <c r="V697" i="2"/>
  <c r="AA697" i="2" s="1"/>
  <c r="K698" i="2" s="1"/>
  <c r="U697" i="2"/>
  <c r="Z697" i="2" s="1"/>
  <c r="AH697" i="2"/>
  <c r="X697" i="2"/>
  <c r="AC697" i="2" s="1"/>
  <c r="M698" i="2" s="1"/>
  <c r="AD697" i="2" l="1"/>
  <c r="J698" i="2"/>
  <c r="N698" i="2" l="1"/>
  <c r="O698" i="2" s="1"/>
  <c r="R698" i="2" s="1"/>
  <c r="AP697" i="2"/>
  <c r="AG697" i="2"/>
  <c r="AN697" i="2"/>
  <c r="AO697" i="2" s="1"/>
  <c r="AE697" i="2"/>
  <c r="T698" i="2" l="1"/>
  <c r="S698" i="2"/>
  <c r="AF697" i="2"/>
  <c r="AH698" i="2" l="1"/>
  <c r="X698" i="2"/>
  <c r="AC698" i="2" s="1"/>
  <c r="M699" i="2" s="1"/>
  <c r="W698" i="2"/>
  <c r="AB698" i="2" s="1"/>
  <c r="L699" i="2" s="1"/>
  <c r="V698" i="2"/>
  <c r="AA698" i="2" s="1"/>
  <c r="K699" i="2" s="1"/>
  <c r="U698" i="2"/>
  <c r="Z698" i="2" s="1"/>
  <c r="AD698" i="2" l="1"/>
  <c r="J699" i="2"/>
  <c r="N699" i="2" l="1"/>
  <c r="O699" i="2" s="1"/>
  <c r="R699" i="2" s="1"/>
  <c r="AP698" i="2"/>
  <c r="AG698" i="2"/>
  <c r="AN698" i="2"/>
  <c r="AE698" i="2"/>
  <c r="AF698" i="2" s="1"/>
  <c r="T699" i="2" l="1"/>
  <c r="S699" i="2"/>
  <c r="AO698" i="2"/>
  <c r="X699" i="2" l="1"/>
  <c r="AC699" i="2" s="1"/>
  <c r="M700" i="2" s="1"/>
  <c r="W699" i="2"/>
  <c r="AB699" i="2" s="1"/>
  <c r="L700" i="2" s="1"/>
  <c r="V699" i="2"/>
  <c r="AA699" i="2" s="1"/>
  <c r="K700" i="2" s="1"/>
  <c r="U699" i="2"/>
  <c r="Z699" i="2" s="1"/>
  <c r="AH699" i="2"/>
  <c r="AD699" i="2" l="1"/>
  <c r="J700" i="2"/>
  <c r="N700" i="2" l="1"/>
  <c r="O700" i="2" s="1"/>
  <c r="R700" i="2" s="1"/>
  <c r="AG699" i="2"/>
  <c r="AP699" i="2"/>
  <c r="AN699" i="2"/>
  <c r="AE699" i="2"/>
  <c r="AF699" i="2" l="1"/>
  <c r="AO699" i="2"/>
  <c r="T700" i="2"/>
  <c r="S700" i="2"/>
  <c r="V700" i="2" l="1"/>
  <c r="AA700" i="2" s="1"/>
  <c r="K701" i="2" s="1"/>
  <c r="U700" i="2"/>
  <c r="Z700" i="2" s="1"/>
  <c r="AH700" i="2"/>
  <c r="X700" i="2"/>
  <c r="AC700" i="2" s="1"/>
  <c r="M701" i="2" s="1"/>
  <c r="W700" i="2"/>
  <c r="AB700" i="2" s="1"/>
  <c r="L701" i="2" s="1"/>
  <c r="AD700" i="2" l="1"/>
  <c r="J701" i="2"/>
  <c r="N701" i="2" l="1"/>
  <c r="O701" i="2" s="1"/>
  <c r="R701" i="2" s="1"/>
  <c r="AP700" i="2"/>
  <c r="AG700" i="2"/>
  <c r="AE700" i="2"/>
  <c r="AF700" i="2" s="1"/>
  <c r="AN700" i="2"/>
  <c r="T701" i="2" l="1"/>
  <c r="S701" i="2"/>
  <c r="AO700" i="2"/>
  <c r="AH701" i="2" l="1"/>
  <c r="X701" i="2"/>
  <c r="AC701" i="2" s="1"/>
  <c r="M702" i="2" s="1"/>
  <c r="W701" i="2"/>
  <c r="AB701" i="2" s="1"/>
  <c r="L702" i="2" s="1"/>
  <c r="V701" i="2"/>
  <c r="AA701" i="2" s="1"/>
  <c r="K702" i="2" s="1"/>
  <c r="U701" i="2"/>
  <c r="Z701" i="2" s="1"/>
  <c r="AD701" i="2" l="1"/>
  <c r="J702" i="2"/>
  <c r="N702" i="2" l="1"/>
  <c r="O702" i="2" s="1"/>
  <c r="R702" i="2" s="1"/>
  <c r="AP701" i="2"/>
  <c r="AG701" i="2"/>
  <c r="AE701" i="2"/>
  <c r="AN701" i="2"/>
  <c r="T702" i="2" l="1"/>
  <c r="S702" i="2"/>
  <c r="AF701" i="2"/>
  <c r="AO701" i="2"/>
  <c r="X702" i="2" l="1"/>
  <c r="AC702" i="2" s="1"/>
  <c r="M703" i="2" s="1"/>
  <c r="W702" i="2"/>
  <c r="AB702" i="2" s="1"/>
  <c r="L703" i="2" s="1"/>
  <c r="V702" i="2"/>
  <c r="AA702" i="2" s="1"/>
  <c r="K703" i="2" s="1"/>
  <c r="U702" i="2"/>
  <c r="Z702" i="2" s="1"/>
  <c r="AH702" i="2"/>
  <c r="AD702" i="2" l="1"/>
  <c r="J703" i="2"/>
  <c r="N703" i="2" l="1"/>
  <c r="O703" i="2" s="1"/>
  <c r="R703" i="2" s="1"/>
  <c r="AP702" i="2"/>
  <c r="AG702" i="2"/>
  <c r="AN702" i="2"/>
  <c r="AO702" i="2" s="1"/>
  <c r="AE702" i="2"/>
  <c r="T703" i="2" l="1"/>
  <c r="S703" i="2"/>
  <c r="AF702" i="2"/>
  <c r="U703" i="2" l="1"/>
  <c r="Z703" i="2" s="1"/>
  <c r="AH703" i="2"/>
  <c r="X703" i="2"/>
  <c r="AC703" i="2" s="1"/>
  <c r="M704" i="2" s="1"/>
  <c r="W703" i="2"/>
  <c r="AB703" i="2" s="1"/>
  <c r="L704" i="2" s="1"/>
  <c r="V703" i="2"/>
  <c r="AA703" i="2" s="1"/>
  <c r="K704" i="2" s="1"/>
  <c r="J704" i="2" l="1"/>
  <c r="AD703" i="2"/>
  <c r="AP703" i="2" l="1"/>
  <c r="AG703" i="2"/>
  <c r="AN703" i="2"/>
  <c r="AE703" i="2"/>
  <c r="N704" i="2"/>
  <c r="O704" i="2" s="1"/>
  <c r="R704" i="2" s="1"/>
  <c r="T704" i="2" l="1"/>
  <c r="S704" i="2"/>
  <c r="AF703" i="2"/>
  <c r="AO703" i="2"/>
  <c r="AH704" i="2" l="1"/>
  <c r="X704" i="2"/>
  <c r="AC704" i="2" s="1"/>
  <c r="M705" i="2" s="1"/>
  <c r="W704" i="2"/>
  <c r="AB704" i="2" s="1"/>
  <c r="L705" i="2" s="1"/>
  <c r="V704" i="2"/>
  <c r="AA704" i="2" s="1"/>
  <c r="K705" i="2" s="1"/>
  <c r="U704" i="2"/>
  <c r="Z704" i="2" s="1"/>
  <c r="AD704" i="2" l="1"/>
  <c r="J705" i="2"/>
  <c r="N705" i="2" l="1"/>
  <c r="O705" i="2" s="1"/>
  <c r="R705" i="2" s="1"/>
  <c r="AP704" i="2"/>
  <c r="AG704" i="2"/>
  <c r="AE704" i="2"/>
  <c r="AN704" i="2"/>
  <c r="AO704" i="2" s="1"/>
  <c r="T705" i="2" l="1"/>
  <c r="S705" i="2"/>
  <c r="AF704" i="2"/>
  <c r="W705" i="2" l="1"/>
  <c r="AB705" i="2" s="1"/>
  <c r="L706" i="2" s="1"/>
  <c r="V705" i="2"/>
  <c r="AA705" i="2" s="1"/>
  <c r="K706" i="2" s="1"/>
  <c r="U705" i="2"/>
  <c r="Z705" i="2" s="1"/>
  <c r="AH705" i="2"/>
  <c r="X705" i="2"/>
  <c r="AC705" i="2" s="1"/>
  <c r="M706" i="2" s="1"/>
  <c r="AD705" i="2" l="1"/>
  <c r="J706" i="2"/>
  <c r="N706" i="2" l="1"/>
  <c r="O706" i="2" s="1"/>
  <c r="R706" i="2" s="1"/>
  <c r="AP705" i="2"/>
  <c r="AG705" i="2"/>
  <c r="AN705" i="2"/>
  <c r="AE705" i="2"/>
  <c r="AF705" i="2" l="1"/>
  <c r="AO705" i="2"/>
  <c r="T706" i="2"/>
  <c r="S706" i="2"/>
  <c r="AH706" i="2" l="1"/>
  <c r="X706" i="2"/>
  <c r="AC706" i="2" s="1"/>
  <c r="M707" i="2" s="1"/>
  <c r="W706" i="2"/>
  <c r="AB706" i="2" s="1"/>
  <c r="L707" i="2" s="1"/>
  <c r="V706" i="2"/>
  <c r="AA706" i="2" s="1"/>
  <c r="K707" i="2" s="1"/>
  <c r="U706" i="2"/>
  <c r="Z706" i="2" s="1"/>
  <c r="AD706" i="2" l="1"/>
  <c r="J707" i="2"/>
  <c r="N707" i="2" l="1"/>
  <c r="O707" i="2" s="1"/>
  <c r="R707" i="2" s="1"/>
  <c r="AP706" i="2"/>
  <c r="AG706" i="2"/>
  <c r="AE706" i="2"/>
  <c r="AN706" i="2"/>
  <c r="T707" i="2" l="1"/>
  <c r="S707" i="2"/>
  <c r="AF706" i="2"/>
  <c r="AO706" i="2"/>
  <c r="X707" i="2" l="1"/>
  <c r="AC707" i="2" s="1"/>
  <c r="M708" i="2" s="1"/>
  <c r="W707" i="2"/>
  <c r="AB707" i="2" s="1"/>
  <c r="L708" i="2" s="1"/>
  <c r="V707" i="2"/>
  <c r="AA707" i="2" s="1"/>
  <c r="K708" i="2" s="1"/>
  <c r="U707" i="2"/>
  <c r="Z707" i="2" s="1"/>
  <c r="AH707" i="2"/>
  <c r="AD707" i="2" l="1"/>
  <c r="J708" i="2"/>
  <c r="N708" i="2" l="1"/>
  <c r="O708" i="2" s="1"/>
  <c r="R708" i="2" s="1"/>
  <c r="AG707" i="2"/>
  <c r="AP707" i="2"/>
  <c r="AN707" i="2"/>
  <c r="AE707" i="2"/>
  <c r="AF707" i="2" s="1"/>
  <c r="AO707" i="2" l="1"/>
  <c r="T708" i="2"/>
  <c r="S708" i="2"/>
  <c r="V708" i="2" l="1"/>
  <c r="AA708" i="2" s="1"/>
  <c r="K709" i="2" s="1"/>
  <c r="U708" i="2"/>
  <c r="Z708" i="2" s="1"/>
  <c r="AH708" i="2"/>
  <c r="X708" i="2"/>
  <c r="AC708" i="2" s="1"/>
  <c r="M709" i="2" s="1"/>
  <c r="W708" i="2"/>
  <c r="AB708" i="2" s="1"/>
  <c r="L709" i="2" s="1"/>
  <c r="AD708" i="2" l="1"/>
  <c r="J709" i="2"/>
  <c r="N709" i="2" l="1"/>
  <c r="O709" i="2" s="1"/>
  <c r="R709" i="2" s="1"/>
  <c r="AP708" i="2"/>
  <c r="AG708" i="2"/>
  <c r="AN708" i="2"/>
  <c r="AE708" i="2"/>
  <c r="AF708" i="2" s="1"/>
  <c r="T709" i="2" l="1"/>
  <c r="S709" i="2"/>
  <c r="AO708" i="2"/>
  <c r="AH709" i="2" l="1"/>
  <c r="X709" i="2"/>
  <c r="AC709" i="2" s="1"/>
  <c r="M710" i="2" s="1"/>
  <c r="W709" i="2"/>
  <c r="AB709" i="2" s="1"/>
  <c r="L710" i="2" s="1"/>
  <c r="V709" i="2"/>
  <c r="AA709" i="2" s="1"/>
  <c r="K710" i="2" s="1"/>
  <c r="U709" i="2"/>
  <c r="Z709" i="2" s="1"/>
  <c r="J710" i="2" l="1"/>
  <c r="AD709" i="2"/>
  <c r="AP709" i="2" l="1"/>
  <c r="AG709" i="2"/>
  <c r="AE709" i="2"/>
  <c r="AF709" i="2" s="1"/>
  <c r="AN709" i="2"/>
  <c r="AO709" i="2" s="1"/>
  <c r="N710" i="2"/>
  <c r="O710" i="2" s="1"/>
  <c r="R710" i="2" s="1"/>
  <c r="S710" i="2" l="1"/>
  <c r="T710" i="2" s="1"/>
  <c r="AH710" i="2" l="1"/>
  <c r="W710" i="2"/>
  <c r="AB710" i="2" s="1"/>
  <c r="L711" i="2" s="1"/>
  <c r="V710" i="2"/>
  <c r="AA710" i="2" s="1"/>
  <c r="K711" i="2" s="1"/>
  <c r="U710" i="2"/>
  <c r="Z710" i="2" s="1"/>
  <c r="X710" i="2"/>
  <c r="AC710" i="2" s="1"/>
  <c r="M711" i="2" s="1"/>
  <c r="AD710" i="2" l="1"/>
  <c r="J711" i="2"/>
  <c r="N711" i="2" l="1"/>
  <c r="O711" i="2" s="1"/>
  <c r="R711" i="2" s="1"/>
  <c r="AP710" i="2"/>
  <c r="AG710" i="2"/>
  <c r="AL711" i="2"/>
  <c r="AL712" i="2" s="1"/>
  <c r="AL713" i="2" s="1"/>
  <c r="AL714" i="2" s="1"/>
  <c r="AL715" i="2" s="1"/>
  <c r="AL716" i="2" s="1"/>
  <c r="AL717" i="2" s="1"/>
  <c r="AL718" i="2" s="1"/>
  <c r="AL719" i="2" s="1"/>
  <c r="AL720" i="2" s="1"/>
  <c r="AL721" i="2" s="1"/>
  <c r="AL722" i="2" s="1"/>
  <c r="AL723" i="2" s="1"/>
  <c r="AL724" i="2" s="1"/>
  <c r="AL725" i="2" s="1"/>
  <c r="AL726" i="2" s="1"/>
  <c r="AM710" i="2"/>
  <c r="J32" i="2" s="1"/>
  <c r="AT75" i="2"/>
  <c r="AE710" i="2"/>
  <c r="AF710" i="2" s="1"/>
  <c r="AN710" i="2"/>
  <c r="AO710" i="2" s="1"/>
  <c r="T711" i="2" l="1"/>
  <c r="S711" i="2"/>
  <c r="X711" i="2" l="1"/>
  <c r="AC711" i="2" s="1"/>
  <c r="M712" i="2" s="1"/>
  <c r="W711" i="2"/>
  <c r="AB711" i="2" s="1"/>
  <c r="L712" i="2" s="1"/>
  <c r="V711" i="2"/>
  <c r="AA711" i="2" s="1"/>
  <c r="K712" i="2" s="1"/>
  <c r="AH711" i="2"/>
  <c r="U711" i="2"/>
  <c r="Z711" i="2" s="1"/>
  <c r="AD711" i="2" l="1"/>
  <c r="J712" i="2"/>
  <c r="N712" i="2" l="1"/>
  <c r="O712" i="2" s="1"/>
  <c r="R712" i="2" s="1"/>
  <c r="AG711" i="2"/>
  <c r="AP711" i="2"/>
  <c r="AE711" i="2"/>
  <c r="AN711" i="2"/>
  <c r="AO711" i="2" s="1"/>
  <c r="AF711" i="2" l="1"/>
  <c r="T712" i="2"/>
  <c r="S712" i="2"/>
  <c r="V712" i="2" l="1"/>
  <c r="AA712" i="2" s="1"/>
  <c r="K713" i="2" s="1"/>
  <c r="U712" i="2"/>
  <c r="Z712" i="2" s="1"/>
  <c r="X712" i="2"/>
  <c r="AC712" i="2" s="1"/>
  <c r="M713" i="2" s="1"/>
  <c r="W712" i="2"/>
  <c r="AB712" i="2" s="1"/>
  <c r="L713" i="2" s="1"/>
  <c r="AH712" i="2"/>
  <c r="AD712" i="2" l="1"/>
  <c r="J713" i="2"/>
  <c r="N713" i="2" l="1"/>
  <c r="O713" i="2" s="1"/>
  <c r="R713" i="2" s="1"/>
  <c r="AG712" i="2"/>
  <c r="AP712" i="2"/>
  <c r="AE712" i="2"/>
  <c r="AN712" i="2"/>
  <c r="AO712" i="2" s="1"/>
  <c r="AF712" i="2" l="1"/>
  <c r="T713" i="2"/>
  <c r="S713" i="2"/>
  <c r="AH713" i="2" l="1"/>
  <c r="X713" i="2"/>
  <c r="AC713" i="2" s="1"/>
  <c r="M714" i="2" s="1"/>
  <c r="V713" i="2"/>
  <c r="AA713" i="2" s="1"/>
  <c r="K714" i="2" s="1"/>
  <c r="U713" i="2"/>
  <c r="Z713" i="2" s="1"/>
  <c r="W713" i="2"/>
  <c r="AB713" i="2" s="1"/>
  <c r="L714" i="2" s="1"/>
  <c r="AD713" i="2" l="1"/>
  <c r="J714" i="2"/>
  <c r="N714" i="2" l="1"/>
  <c r="O714" i="2" s="1"/>
  <c r="R714" i="2" s="1"/>
  <c r="AP713" i="2"/>
  <c r="AG713" i="2"/>
  <c r="AE713" i="2"/>
  <c r="AN713" i="2"/>
  <c r="T714" i="2" l="1"/>
  <c r="S714" i="2"/>
  <c r="AF713" i="2"/>
  <c r="AO713" i="2"/>
  <c r="X714" i="2" l="1"/>
  <c r="AC714" i="2" s="1"/>
  <c r="M715" i="2" s="1"/>
  <c r="W714" i="2"/>
  <c r="AB714" i="2" s="1"/>
  <c r="L715" i="2" s="1"/>
  <c r="V714" i="2"/>
  <c r="AA714" i="2" s="1"/>
  <c r="K715" i="2" s="1"/>
  <c r="U714" i="2"/>
  <c r="Z714" i="2" s="1"/>
  <c r="AH714" i="2"/>
  <c r="AD714" i="2" l="1"/>
  <c r="J715" i="2"/>
  <c r="AP714" i="2" l="1"/>
  <c r="AG714" i="2"/>
  <c r="AN714" i="2"/>
  <c r="AE714" i="2"/>
  <c r="N715" i="2"/>
  <c r="O715" i="2" s="1"/>
  <c r="R715" i="2" s="1"/>
  <c r="T715" i="2" l="1"/>
  <c r="S715" i="2"/>
  <c r="AO714" i="2"/>
  <c r="AF714" i="2"/>
  <c r="U715" i="2" l="1"/>
  <c r="Z715" i="2" s="1"/>
  <c r="AH715" i="2"/>
  <c r="X715" i="2"/>
  <c r="AC715" i="2" s="1"/>
  <c r="M716" i="2" s="1"/>
  <c r="W715" i="2"/>
  <c r="AB715" i="2" s="1"/>
  <c r="L716" i="2" s="1"/>
  <c r="V715" i="2"/>
  <c r="AA715" i="2" s="1"/>
  <c r="K716" i="2" s="1"/>
  <c r="J716" i="2" l="1"/>
  <c r="AD715" i="2"/>
  <c r="AP715" i="2" l="1"/>
  <c r="AG715" i="2"/>
  <c r="AN715" i="2"/>
  <c r="AE715" i="2"/>
  <c r="N716" i="2"/>
  <c r="O716" i="2" s="1"/>
  <c r="R716" i="2" s="1"/>
  <c r="T716" i="2" l="1"/>
  <c r="S716" i="2"/>
  <c r="AO715" i="2"/>
  <c r="AF715" i="2"/>
  <c r="AH716" i="2" l="1"/>
  <c r="X716" i="2"/>
  <c r="AC716" i="2" s="1"/>
  <c r="M717" i="2" s="1"/>
  <c r="W716" i="2"/>
  <c r="AB716" i="2" s="1"/>
  <c r="L717" i="2" s="1"/>
  <c r="U716" i="2"/>
  <c r="Z716" i="2" s="1"/>
  <c r="V716" i="2"/>
  <c r="AA716" i="2" s="1"/>
  <c r="K717" i="2" s="1"/>
  <c r="J717" i="2" l="1"/>
  <c r="AD716" i="2"/>
  <c r="AP716" i="2" l="1"/>
  <c r="AG716" i="2"/>
  <c r="AE716" i="2"/>
  <c r="AN716" i="2"/>
  <c r="N717" i="2"/>
  <c r="O717" i="2" s="1"/>
  <c r="R717" i="2" s="1"/>
  <c r="T717" i="2" l="1"/>
  <c r="S717" i="2"/>
  <c r="AO716" i="2"/>
  <c r="AF716" i="2"/>
  <c r="W717" i="2" l="1"/>
  <c r="AB717" i="2" s="1"/>
  <c r="L718" i="2" s="1"/>
  <c r="V717" i="2"/>
  <c r="AA717" i="2" s="1"/>
  <c r="K718" i="2" s="1"/>
  <c r="U717" i="2"/>
  <c r="Z717" i="2" s="1"/>
  <c r="AH717" i="2"/>
  <c r="X717" i="2"/>
  <c r="AC717" i="2" s="1"/>
  <c r="M718" i="2" s="1"/>
  <c r="AD717" i="2" l="1"/>
  <c r="J718" i="2"/>
  <c r="N718" i="2" l="1"/>
  <c r="O718" i="2" s="1"/>
  <c r="R718" i="2" s="1"/>
  <c r="AP717" i="2"/>
  <c r="AG717" i="2"/>
  <c r="AN717" i="2"/>
  <c r="AO717" i="2" s="1"/>
  <c r="AE717" i="2"/>
  <c r="AF717" i="2" s="1"/>
  <c r="T718" i="2" l="1"/>
  <c r="S718" i="2"/>
  <c r="AH718" i="2" l="1"/>
  <c r="W718" i="2"/>
  <c r="AB718" i="2" s="1"/>
  <c r="L719" i="2" s="1"/>
  <c r="V718" i="2"/>
  <c r="AA718" i="2" s="1"/>
  <c r="K719" i="2" s="1"/>
  <c r="U718" i="2"/>
  <c r="Z718" i="2" s="1"/>
  <c r="X718" i="2"/>
  <c r="AC718" i="2" s="1"/>
  <c r="M719" i="2" s="1"/>
  <c r="AD718" i="2" l="1"/>
  <c r="J719" i="2"/>
  <c r="N719" i="2" l="1"/>
  <c r="O719" i="2" s="1"/>
  <c r="R719" i="2" s="1"/>
  <c r="AP718" i="2"/>
  <c r="AG718" i="2"/>
  <c r="AN718" i="2"/>
  <c r="AE718" i="2"/>
  <c r="T719" i="2" l="1"/>
  <c r="S719" i="2"/>
  <c r="AF718" i="2"/>
  <c r="AO718" i="2"/>
  <c r="X719" i="2" l="1"/>
  <c r="AC719" i="2" s="1"/>
  <c r="M720" i="2" s="1"/>
  <c r="W719" i="2"/>
  <c r="AB719" i="2" s="1"/>
  <c r="L720" i="2" s="1"/>
  <c r="V719" i="2"/>
  <c r="AA719" i="2" s="1"/>
  <c r="K720" i="2" s="1"/>
  <c r="AH719" i="2"/>
  <c r="U719" i="2"/>
  <c r="Z719" i="2" s="1"/>
  <c r="AD719" i="2" l="1"/>
  <c r="J720" i="2"/>
  <c r="AG719" i="2" l="1"/>
  <c r="AP719" i="2"/>
  <c r="AN719" i="2"/>
  <c r="AE719" i="2"/>
  <c r="N720" i="2"/>
  <c r="O720" i="2" s="1"/>
  <c r="R720" i="2" s="1"/>
  <c r="T720" i="2" l="1"/>
  <c r="S720" i="2"/>
  <c r="AF719" i="2"/>
  <c r="AO719" i="2"/>
  <c r="V720" i="2" l="1"/>
  <c r="AA720" i="2" s="1"/>
  <c r="K721" i="2" s="1"/>
  <c r="U720" i="2"/>
  <c r="Z720" i="2" s="1"/>
  <c r="X720" i="2"/>
  <c r="AC720" i="2" s="1"/>
  <c r="M721" i="2" s="1"/>
  <c r="W720" i="2"/>
  <c r="AB720" i="2" s="1"/>
  <c r="L721" i="2" s="1"/>
  <c r="AH720" i="2"/>
  <c r="AD720" i="2" l="1"/>
  <c r="J721" i="2"/>
  <c r="AG720" i="2" l="1"/>
  <c r="AP720" i="2"/>
  <c r="AE720" i="2"/>
  <c r="AN720" i="2"/>
  <c r="N721" i="2"/>
  <c r="O721" i="2" s="1"/>
  <c r="R721" i="2" s="1"/>
  <c r="T721" i="2" l="1"/>
  <c r="S721" i="2"/>
  <c r="AF720" i="2"/>
  <c r="AO720" i="2"/>
  <c r="AH721" i="2" l="1"/>
  <c r="X721" i="2"/>
  <c r="AC721" i="2" s="1"/>
  <c r="M722" i="2" s="1"/>
  <c r="V721" i="2"/>
  <c r="AA721" i="2" s="1"/>
  <c r="K722" i="2" s="1"/>
  <c r="U721" i="2"/>
  <c r="Z721" i="2" s="1"/>
  <c r="W721" i="2"/>
  <c r="AB721" i="2" s="1"/>
  <c r="L722" i="2" s="1"/>
  <c r="AD721" i="2" l="1"/>
  <c r="J722" i="2"/>
  <c r="N722" i="2" l="1"/>
  <c r="O722" i="2" s="1"/>
  <c r="R722" i="2" s="1"/>
  <c r="AP721" i="2"/>
  <c r="AG721" i="2"/>
  <c r="AN721" i="2"/>
  <c r="AE721" i="2"/>
  <c r="T722" i="2" l="1"/>
  <c r="S722" i="2"/>
  <c r="AF721" i="2"/>
  <c r="AO721" i="2"/>
  <c r="X722" i="2" l="1"/>
  <c r="AC722" i="2" s="1"/>
  <c r="M723" i="2" s="1"/>
  <c r="W722" i="2"/>
  <c r="AB722" i="2" s="1"/>
  <c r="L723" i="2" s="1"/>
  <c r="V722" i="2"/>
  <c r="AA722" i="2" s="1"/>
  <c r="K723" i="2" s="1"/>
  <c r="U722" i="2"/>
  <c r="Z722" i="2" s="1"/>
  <c r="AH722" i="2"/>
  <c r="AD722" i="2" l="1"/>
  <c r="J723" i="2"/>
  <c r="N723" i="2" l="1"/>
  <c r="O723" i="2" s="1"/>
  <c r="R723" i="2" s="1"/>
  <c r="AP722" i="2"/>
  <c r="AG722" i="2"/>
  <c r="AN722" i="2"/>
  <c r="AE722" i="2"/>
  <c r="AF722" i="2" s="1"/>
  <c r="T723" i="2" l="1"/>
  <c r="S723" i="2"/>
  <c r="AO722" i="2"/>
  <c r="U723" i="2" l="1"/>
  <c r="Z723" i="2" s="1"/>
  <c r="AH723" i="2"/>
  <c r="X723" i="2"/>
  <c r="AC723" i="2" s="1"/>
  <c r="M724" i="2" s="1"/>
  <c r="W723" i="2"/>
  <c r="AB723" i="2" s="1"/>
  <c r="L724" i="2" s="1"/>
  <c r="V723" i="2"/>
  <c r="AA723" i="2" s="1"/>
  <c r="K724" i="2" s="1"/>
  <c r="J724" i="2" l="1"/>
  <c r="AD723" i="2"/>
  <c r="N724" i="2" l="1"/>
  <c r="O724" i="2" s="1"/>
  <c r="R724" i="2" s="1"/>
  <c r="AP723" i="2"/>
  <c r="AG723" i="2"/>
  <c r="AN723" i="2"/>
  <c r="AE723" i="2"/>
  <c r="AF723" i="2" s="1"/>
  <c r="T724" i="2" l="1"/>
  <c r="S724" i="2"/>
  <c r="AO723" i="2"/>
  <c r="AH724" i="2" l="1"/>
  <c r="X724" i="2"/>
  <c r="AC724" i="2" s="1"/>
  <c r="M725" i="2" s="1"/>
  <c r="W724" i="2"/>
  <c r="AB724" i="2" s="1"/>
  <c r="L725" i="2" s="1"/>
  <c r="V724" i="2"/>
  <c r="AA724" i="2" s="1"/>
  <c r="K725" i="2" s="1"/>
  <c r="U724" i="2"/>
  <c r="Z724" i="2" s="1"/>
  <c r="AD724" i="2" l="1"/>
  <c r="J725" i="2"/>
  <c r="N725" i="2" l="1"/>
  <c r="O725" i="2" s="1"/>
  <c r="R725" i="2" s="1"/>
  <c r="AP724" i="2"/>
  <c r="AG724" i="2"/>
  <c r="AN724" i="2"/>
  <c r="AE724" i="2"/>
  <c r="T725" i="2" l="1"/>
  <c r="S725" i="2"/>
  <c r="AF724" i="2"/>
  <c r="AO724" i="2"/>
  <c r="W725" i="2" l="1"/>
  <c r="AB725" i="2" s="1"/>
  <c r="L726" i="2" s="1"/>
  <c r="V725" i="2"/>
  <c r="AA725" i="2" s="1"/>
  <c r="K726" i="2" s="1"/>
  <c r="U725" i="2"/>
  <c r="Z725" i="2" s="1"/>
  <c r="AH725" i="2"/>
  <c r="X725" i="2"/>
  <c r="AC725" i="2" s="1"/>
  <c r="M726" i="2" s="1"/>
  <c r="AD725" i="2" l="1"/>
  <c r="J726" i="2"/>
  <c r="N726" i="2" l="1"/>
  <c r="O726" i="2" s="1"/>
  <c r="R726" i="2" s="1"/>
  <c r="AP725" i="2"/>
  <c r="AG725" i="2"/>
  <c r="AE725" i="2"/>
  <c r="AN725" i="2"/>
  <c r="AO725" i="2" s="1"/>
  <c r="T726" i="2" l="1"/>
  <c r="S726" i="2"/>
  <c r="AF725" i="2"/>
  <c r="AH726" i="2" l="1"/>
  <c r="X726" i="2"/>
  <c r="AC726" i="2" s="1"/>
  <c r="M727" i="2" s="1"/>
  <c r="W726" i="2"/>
  <c r="AB726" i="2" s="1"/>
  <c r="L727" i="2" s="1"/>
  <c r="V726" i="2"/>
  <c r="AA726" i="2" s="1"/>
  <c r="K727" i="2" s="1"/>
  <c r="U726" i="2"/>
  <c r="Z726" i="2" s="1"/>
  <c r="AD726" i="2" l="1"/>
  <c r="J727" i="2"/>
  <c r="N727" i="2" l="1"/>
  <c r="O727" i="2" s="1"/>
  <c r="R727" i="2" s="1"/>
  <c r="AP726" i="2"/>
  <c r="AG726" i="2"/>
  <c r="AL727" i="2"/>
  <c r="AL728" i="2" s="1"/>
  <c r="AL729" i="2" s="1"/>
  <c r="AL730" i="2" s="1"/>
  <c r="AL731" i="2" s="1"/>
  <c r="AL732" i="2" s="1"/>
  <c r="AL733" i="2" s="1"/>
  <c r="AL734" i="2" s="1"/>
  <c r="AL735" i="2" s="1"/>
  <c r="AL736" i="2" s="1"/>
  <c r="AL737" i="2" s="1"/>
  <c r="AL738" i="2" s="1"/>
  <c r="AL739" i="2" s="1"/>
  <c r="AL740" i="2" s="1"/>
  <c r="AL741" i="2" s="1"/>
  <c r="AL742" i="2" s="1"/>
  <c r="AL743" i="2" s="1"/>
  <c r="AL744" i="2" s="1"/>
  <c r="AL745" i="2" s="1"/>
  <c r="AL746" i="2" s="1"/>
  <c r="AL747" i="2" s="1"/>
  <c r="AL748" i="2" s="1"/>
  <c r="AM726" i="2"/>
  <c r="K32" i="2" s="1"/>
  <c r="AT76" i="2"/>
  <c r="AE726" i="2"/>
  <c r="AF726" i="2" s="1"/>
  <c r="AN726" i="2"/>
  <c r="AO726" i="2" s="1"/>
  <c r="T727" i="2" l="1"/>
  <c r="S727" i="2"/>
  <c r="X727" i="2" l="1"/>
  <c r="AC727" i="2" s="1"/>
  <c r="M728" i="2" s="1"/>
  <c r="W727" i="2"/>
  <c r="AB727" i="2" s="1"/>
  <c r="L728" i="2" s="1"/>
  <c r="V727" i="2"/>
  <c r="AA727" i="2" s="1"/>
  <c r="K728" i="2" s="1"/>
  <c r="U727" i="2"/>
  <c r="Z727" i="2" s="1"/>
  <c r="AH727" i="2"/>
  <c r="AD727" i="2" l="1"/>
  <c r="J728" i="2"/>
  <c r="AG727" i="2" l="1"/>
  <c r="AP727" i="2"/>
  <c r="AE727" i="2"/>
  <c r="AN727" i="2"/>
  <c r="N728" i="2"/>
  <c r="O728" i="2" s="1"/>
  <c r="R728" i="2" s="1"/>
  <c r="AF727" i="2" l="1"/>
  <c r="T728" i="2"/>
  <c r="S728" i="2"/>
  <c r="AO727" i="2"/>
  <c r="V728" i="2" l="1"/>
  <c r="AA728" i="2" s="1"/>
  <c r="K729" i="2" s="1"/>
  <c r="U728" i="2"/>
  <c r="Z728" i="2" s="1"/>
  <c r="AH728" i="2"/>
  <c r="X728" i="2"/>
  <c r="AC728" i="2" s="1"/>
  <c r="M729" i="2" s="1"/>
  <c r="W728" i="2"/>
  <c r="AB728" i="2" s="1"/>
  <c r="L729" i="2" s="1"/>
  <c r="AD728" i="2" l="1"/>
  <c r="J729" i="2"/>
  <c r="N729" i="2" l="1"/>
  <c r="O729" i="2" s="1"/>
  <c r="R729" i="2" s="1"/>
  <c r="AP728" i="2"/>
  <c r="AG728" i="2"/>
  <c r="AN728" i="2"/>
  <c r="AE728" i="2"/>
  <c r="T729" i="2" l="1"/>
  <c r="S729" i="2"/>
  <c r="AF728" i="2"/>
  <c r="AO728" i="2"/>
  <c r="AH729" i="2" l="1"/>
  <c r="X729" i="2"/>
  <c r="AC729" i="2" s="1"/>
  <c r="M730" i="2" s="1"/>
  <c r="W729" i="2"/>
  <c r="AB729" i="2" s="1"/>
  <c r="L730" i="2" s="1"/>
  <c r="V729" i="2"/>
  <c r="AA729" i="2" s="1"/>
  <c r="K730" i="2" s="1"/>
  <c r="U729" i="2"/>
  <c r="Z729" i="2" s="1"/>
  <c r="AD729" i="2" l="1"/>
  <c r="J730" i="2"/>
  <c r="N730" i="2" l="1"/>
  <c r="O730" i="2" s="1"/>
  <c r="R730" i="2" s="1"/>
  <c r="AP729" i="2"/>
  <c r="AG729" i="2"/>
  <c r="AE729" i="2"/>
  <c r="AF729" i="2" s="1"/>
  <c r="AN729" i="2"/>
  <c r="T730" i="2" l="1"/>
  <c r="S730" i="2"/>
  <c r="AO729" i="2"/>
  <c r="X730" i="2" l="1"/>
  <c r="AC730" i="2" s="1"/>
  <c r="M731" i="2" s="1"/>
  <c r="W730" i="2"/>
  <c r="AB730" i="2" s="1"/>
  <c r="L731" i="2" s="1"/>
  <c r="V730" i="2"/>
  <c r="AA730" i="2" s="1"/>
  <c r="K731" i="2" s="1"/>
  <c r="U730" i="2"/>
  <c r="Z730" i="2" s="1"/>
  <c r="AH730" i="2"/>
  <c r="AD730" i="2" l="1"/>
  <c r="J731" i="2"/>
  <c r="N731" i="2" l="1"/>
  <c r="O731" i="2" s="1"/>
  <c r="R731" i="2" s="1"/>
  <c r="AP730" i="2"/>
  <c r="AG730" i="2"/>
  <c r="AN730" i="2"/>
  <c r="AE730" i="2"/>
  <c r="T731" i="2" l="1"/>
  <c r="S731" i="2"/>
  <c r="AO730" i="2"/>
  <c r="AF730" i="2"/>
  <c r="U731" i="2" l="1"/>
  <c r="Z731" i="2" s="1"/>
  <c r="AH731" i="2"/>
  <c r="X731" i="2"/>
  <c r="AC731" i="2" s="1"/>
  <c r="M732" i="2" s="1"/>
  <c r="W731" i="2"/>
  <c r="AB731" i="2" s="1"/>
  <c r="L732" i="2" s="1"/>
  <c r="V731" i="2"/>
  <c r="AA731" i="2" s="1"/>
  <c r="K732" i="2" s="1"/>
  <c r="J732" i="2" l="1"/>
  <c r="AD731" i="2"/>
  <c r="N732" i="2" l="1"/>
  <c r="O732" i="2" s="1"/>
  <c r="R732" i="2" s="1"/>
  <c r="AP731" i="2"/>
  <c r="AG731" i="2"/>
  <c r="AE731" i="2"/>
  <c r="AN731" i="2"/>
  <c r="T732" i="2" l="1"/>
  <c r="S732" i="2"/>
  <c r="AF731" i="2"/>
  <c r="AO731" i="2"/>
  <c r="AH732" i="2" l="1"/>
  <c r="X732" i="2"/>
  <c r="AC732" i="2" s="1"/>
  <c r="M733" i="2" s="1"/>
  <c r="W732" i="2"/>
  <c r="AB732" i="2" s="1"/>
  <c r="L733" i="2" s="1"/>
  <c r="V732" i="2"/>
  <c r="AA732" i="2" s="1"/>
  <c r="K733" i="2" s="1"/>
  <c r="U732" i="2"/>
  <c r="Z732" i="2" s="1"/>
  <c r="AD732" i="2" l="1"/>
  <c r="J733" i="2"/>
  <c r="N733" i="2" l="1"/>
  <c r="O733" i="2" s="1"/>
  <c r="R733" i="2" s="1"/>
  <c r="AP732" i="2"/>
  <c r="AG732" i="2"/>
  <c r="AN732" i="2"/>
  <c r="AE732" i="2"/>
  <c r="T733" i="2" l="1"/>
  <c r="S733" i="2"/>
  <c r="AF732" i="2"/>
  <c r="AO732" i="2"/>
  <c r="W733" i="2" l="1"/>
  <c r="AB733" i="2" s="1"/>
  <c r="L734" i="2" s="1"/>
  <c r="V733" i="2"/>
  <c r="AA733" i="2" s="1"/>
  <c r="K734" i="2" s="1"/>
  <c r="U733" i="2"/>
  <c r="Z733" i="2" s="1"/>
  <c r="AH733" i="2"/>
  <c r="X733" i="2"/>
  <c r="AC733" i="2" s="1"/>
  <c r="M734" i="2" s="1"/>
  <c r="AD733" i="2" l="1"/>
  <c r="J734" i="2"/>
  <c r="N734" i="2" l="1"/>
  <c r="O734" i="2" s="1"/>
  <c r="R734" i="2" s="1"/>
  <c r="AP733" i="2"/>
  <c r="AG733" i="2"/>
  <c r="AE733" i="2"/>
  <c r="AN733" i="2"/>
  <c r="AO733" i="2" s="1"/>
  <c r="T734" i="2" l="1"/>
  <c r="S734" i="2"/>
  <c r="AF733" i="2"/>
  <c r="AH734" i="2" l="1"/>
  <c r="X734" i="2"/>
  <c r="AC734" i="2" s="1"/>
  <c r="M735" i="2" s="1"/>
  <c r="W734" i="2"/>
  <c r="AB734" i="2" s="1"/>
  <c r="L735" i="2" s="1"/>
  <c r="V734" i="2"/>
  <c r="AA734" i="2" s="1"/>
  <c r="K735" i="2" s="1"/>
  <c r="U734" i="2"/>
  <c r="Z734" i="2" s="1"/>
  <c r="AD734" i="2" l="1"/>
  <c r="J735" i="2"/>
  <c r="N735" i="2" l="1"/>
  <c r="O735" i="2" s="1"/>
  <c r="R735" i="2" s="1"/>
  <c r="AP734" i="2"/>
  <c r="AG734" i="2"/>
  <c r="AE734" i="2"/>
  <c r="AN734" i="2"/>
  <c r="T735" i="2" l="1"/>
  <c r="S735" i="2"/>
  <c r="AF734" i="2"/>
  <c r="AO734" i="2"/>
  <c r="X735" i="2" l="1"/>
  <c r="AC735" i="2" s="1"/>
  <c r="M736" i="2" s="1"/>
  <c r="W735" i="2"/>
  <c r="AB735" i="2" s="1"/>
  <c r="L736" i="2" s="1"/>
  <c r="V735" i="2"/>
  <c r="AA735" i="2" s="1"/>
  <c r="K736" i="2" s="1"/>
  <c r="U735" i="2"/>
  <c r="Z735" i="2" s="1"/>
  <c r="AH735" i="2"/>
  <c r="AD735" i="2" l="1"/>
  <c r="J736" i="2"/>
  <c r="N736" i="2" l="1"/>
  <c r="O736" i="2" s="1"/>
  <c r="R736" i="2" s="1"/>
  <c r="AG735" i="2"/>
  <c r="AP735" i="2"/>
  <c r="AN735" i="2"/>
  <c r="AO735" i="2" s="1"/>
  <c r="AE735" i="2"/>
  <c r="AF735" i="2" l="1"/>
  <c r="T736" i="2"/>
  <c r="S736" i="2"/>
  <c r="V736" i="2" l="1"/>
  <c r="AA736" i="2" s="1"/>
  <c r="K737" i="2" s="1"/>
  <c r="U736" i="2"/>
  <c r="Z736" i="2" s="1"/>
  <c r="AH736" i="2"/>
  <c r="X736" i="2"/>
  <c r="AC736" i="2" s="1"/>
  <c r="M737" i="2" s="1"/>
  <c r="W736" i="2"/>
  <c r="AB736" i="2" s="1"/>
  <c r="L737" i="2" s="1"/>
  <c r="AD736" i="2" l="1"/>
  <c r="J737" i="2"/>
  <c r="AP736" i="2" l="1"/>
  <c r="AG736" i="2"/>
  <c r="AE736" i="2"/>
  <c r="AN736" i="2"/>
  <c r="N737" i="2"/>
  <c r="O737" i="2" s="1"/>
  <c r="R737" i="2" s="1"/>
  <c r="T737" i="2" l="1"/>
  <c r="S737" i="2"/>
  <c r="AO736" i="2"/>
  <c r="AF736" i="2"/>
  <c r="AH737" i="2" l="1"/>
  <c r="X737" i="2"/>
  <c r="AC737" i="2" s="1"/>
  <c r="M738" i="2" s="1"/>
  <c r="W737" i="2"/>
  <c r="AB737" i="2" s="1"/>
  <c r="L738" i="2" s="1"/>
  <c r="V737" i="2"/>
  <c r="AA737" i="2" s="1"/>
  <c r="K738" i="2" s="1"/>
  <c r="U737" i="2"/>
  <c r="Z737" i="2" s="1"/>
  <c r="AD737" i="2" l="1"/>
  <c r="J738" i="2"/>
  <c r="N738" i="2" l="1"/>
  <c r="O738" i="2" s="1"/>
  <c r="R738" i="2" s="1"/>
  <c r="AP737" i="2"/>
  <c r="AG737" i="2"/>
  <c r="AE737" i="2"/>
  <c r="AF737" i="2" s="1"/>
  <c r="AN737" i="2"/>
  <c r="T738" i="2" l="1"/>
  <c r="S738" i="2"/>
  <c r="AO737" i="2"/>
  <c r="X738" i="2" l="1"/>
  <c r="AC738" i="2" s="1"/>
  <c r="M739" i="2" s="1"/>
  <c r="W738" i="2"/>
  <c r="AB738" i="2" s="1"/>
  <c r="L739" i="2" s="1"/>
  <c r="V738" i="2"/>
  <c r="AA738" i="2" s="1"/>
  <c r="K739" i="2" s="1"/>
  <c r="U738" i="2"/>
  <c r="Z738" i="2" s="1"/>
  <c r="AH738" i="2"/>
  <c r="AD738" i="2" l="1"/>
  <c r="J739" i="2"/>
  <c r="N739" i="2" l="1"/>
  <c r="O739" i="2" s="1"/>
  <c r="R739" i="2" s="1"/>
  <c r="AP738" i="2"/>
  <c r="AG738" i="2"/>
  <c r="AN738" i="2"/>
  <c r="AE738" i="2"/>
  <c r="T739" i="2" l="1"/>
  <c r="S739" i="2"/>
  <c r="AO738" i="2"/>
  <c r="AF738" i="2"/>
  <c r="U739" i="2" l="1"/>
  <c r="Z739" i="2" s="1"/>
  <c r="AH739" i="2"/>
  <c r="X739" i="2"/>
  <c r="AC739" i="2" s="1"/>
  <c r="M740" i="2" s="1"/>
  <c r="W739" i="2"/>
  <c r="AB739" i="2" s="1"/>
  <c r="L740" i="2" s="1"/>
  <c r="V739" i="2"/>
  <c r="AA739" i="2" s="1"/>
  <c r="K740" i="2" s="1"/>
  <c r="J740" i="2" l="1"/>
  <c r="AD739" i="2"/>
  <c r="AP739" i="2" l="1"/>
  <c r="AG739" i="2"/>
  <c r="AN739" i="2"/>
  <c r="AE739" i="2"/>
  <c r="AF739" i="2" s="1"/>
  <c r="N740" i="2"/>
  <c r="O740" i="2" s="1"/>
  <c r="R740" i="2" s="1"/>
  <c r="T740" i="2" l="1"/>
  <c r="S740" i="2"/>
  <c r="AO739" i="2"/>
  <c r="AH740" i="2" l="1"/>
  <c r="X740" i="2"/>
  <c r="AC740" i="2" s="1"/>
  <c r="M741" i="2" s="1"/>
  <c r="W740" i="2"/>
  <c r="AB740" i="2" s="1"/>
  <c r="L741" i="2" s="1"/>
  <c r="V740" i="2"/>
  <c r="AA740" i="2" s="1"/>
  <c r="K741" i="2" s="1"/>
  <c r="U740" i="2"/>
  <c r="Z740" i="2" s="1"/>
  <c r="AD740" i="2" l="1"/>
  <c r="J741" i="2"/>
  <c r="N741" i="2" l="1"/>
  <c r="O741" i="2" s="1"/>
  <c r="R741" i="2" s="1"/>
  <c r="AP740" i="2"/>
  <c r="AG740" i="2"/>
  <c r="AN740" i="2"/>
  <c r="AE740" i="2"/>
  <c r="T741" i="2" l="1"/>
  <c r="S741" i="2"/>
  <c r="AF740" i="2"/>
  <c r="AO740" i="2"/>
  <c r="W741" i="2" l="1"/>
  <c r="AB741" i="2" s="1"/>
  <c r="L742" i="2" s="1"/>
  <c r="V741" i="2"/>
  <c r="AA741" i="2" s="1"/>
  <c r="K742" i="2" s="1"/>
  <c r="U741" i="2"/>
  <c r="Z741" i="2" s="1"/>
  <c r="AH741" i="2"/>
  <c r="X741" i="2"/>
  <c r="AC741" i="2" s="1"/>
  <c r="M742" i="2" s="1"/>
  <c r="AD741" i="2" l="1"/>
  <c r="J742" i="2"/>
  <c r="N742" i="2" l="1"/>
  <c r="O742" i="2" s="1"/>
  <c r="R742" i="2" s="1"/>
  <c r="AP741" i="2"/>
  <c r="AG741" i="2"/>
  <c r="AN741" i="2"/>
  <c r="AO741" i="2" s="1"/>
  <c r="AE741" i="2"/>
  <c r="AF741" i="2" s="1"/>
  <c r="T742" i="2" l="1"/>
  <c r="S742" i="2"/>
  <c r="AH742" i="2" l="1"/>
  <c r="X742" i="2"/>
  <c r="AC742" i="2" s="1"/>
  <c r="M743" i="2" s="1"/>
  <c r="W742" i="2"/>
  <c r="AB742" i="2" s="1"/>
  <c r="L743" i="2" s="1"/>
  <c r="V742" i="2"/>
  <c r="AA742" i="2" s="1"/>
  <c r="K743" i="2" s="1"/>
  <c r="U742" i="2"/>
  <c r="Z742" i="2" s="1"/>
  <c r="AD742" i="2" l="1"/>
  <c r="J743" i="2"/>
  <c r="N743" i="2" l="1"/>
  <c r="O743" i="2" s="1"/>
  <c r="R743" i="2" s="1"/>
  <c r="AP742" i="2"/>
  <c r="AG742" i="2"/>
  <c r="AE742" i="2"/>
  <c r="AN742" i="2"/>
  <c r="AO742" i="2" s="1"/>
  <c r="T743" i="2" l="1"/>
  <c r="S743" i="2"/>
  <c r="AF742" i="2"/>
  <c r="X743" i="2" l="1"/>
  <c r="AC743" i="2" s="1"/>
  <c r="M744" i="2" s="1"/>
  <c r="W743" i="2"/>
  <c r="AB743" i="2" s="1"/>
  <c r="L744" i="2" s="1"/>
  <c r="V743" i="2"/>
  <c r="AA743" i="2" s="1"/>
  <c r="K744" i="2" s="1"/>
  <c r="U743" i="2"/>
  <c r="Z743" i="2" s="1"/>
  <c r="AH743" i="2"/>
  <c r="AD743" i="2" l="1"/>
  <c r="J744" i="2"/>
  <c r="N744" i="2" l="1"/>
  <c r="O744" i="2" s="1"/>
  <c r="R744" i="2" s="1"/>
  <c r="AG743" i="2"/>
  <c r="AP743" i="2"/>
  <c r="AN743" i="2"/>
  <c r="AE743" i="2"/>
  <c r="AF743" i="2" s="1"/>
  <c r="AO743" i="2" l="1"/>
  <c r="T744" i="2"/>
  <c r="S744" i="2"/>
  <c r="V744" i="2" l="1"/>
  <c r="AA744" i="2" s="1"/>
  <c r="K745" i="2" s="1"/>
  <c r="U744" i="2"/>
  <c r="Z744" i="2" s="1"/>
  <c r="AH744" i="2"/>
  <c r="X744" i="2"/>
  <c r="AC744" i="2" s="1"/>
  <c r="M745" i="2" s="1"/>
  <c r="W744" i="2"/>
  <c r="AB744" i="2" s="1"/>
  <c r="L745" i="2" s="1"/>
  <c r="AD744" i="2" l="1"/>
  <c r="J745" i="2"/>
  <c r="N745" i="2" l="1"/>
  <c r="O745" i="2" s="1"/>
  <c r="R745" i="2" s="1"/>
  <c r="AP744" i="2"/>
  <c r="AG744" i="2"/>
  <c r="AN744" i="2"/>
  <c r="AE744" i="2"/>
  <c r="T745" i="2" l="1"/>
  <c r="S745" i="2"/>
  <c r="AF744" i="2"/>
  <c r="AO744" i="2"/>
  <c r="AH745" i="2" l="1"/>
  <c r="X745" i="2"/>
  <c r="AC745" i="2" s="1"/>
  <c r="M746" i="2" s="1"/>
  <c r="W745" i="2"/>
  <c r="AB745" i="2" s="1"/>
  <c r="L746" i="2" s="1"/>
  <c r="V745" i="2"/>
  <c r="AA745" i="2" s="1"/>
  <c r="K746" i="2" s="1"/>
  <c r="U745" i="2"/>
  <c r="Z745" i="2" s="1"/>
  <c r="AD745" i="2" l="1"/>
  <c r="J746" i="2"/>
  <c r="N746" i="2" l="1"/>
  <c r="O746" i="2" s="1"/>
  <c r="R746" i="2" s="1"/>
  <c r="AP745" i="2"/>
  <c r="AG745" i="2"/>
  <c r="AE745" i="2"/>
  <c r="AN745" i="2"/>
  <c r="T746" i="2" l="1"/>
  <c r="S746" i="2"/>
  <c r="AF745" i="2"/>
  <c r="AO745" i="2"/>
  <c r="X746" i="2" l="1"/>
  <c r="AC746" i="2" s="1"/>
  <c r="M747" i="2" s="1"/>
  <c r="W746" i="2"/>
  <c r="AB746" i="2" s="1"/>
  <c r="L747" i="2" s="1"/>
  <c r="V746" i="2"/>
  <c r="AA746" i="2" s="1"/>
  <c r="K747" i="2" s="1"/>
  <c r="U746" i="2"/>
  <c r="Z746" i="2" s="1"/>
  <c r="AH746" i="2"/>
  <c r="AD746" i="2" l="1"/>
  <c r="J747" i="2"/>
  <c r="N747" i="2" l="1"/>
  <c r="O747" i="2" s="1"/>
  <c r="R747" i="2" s="1"/>
  <c r="AP746" i="2"/>
  <c r="AG746" i="2"/>
  <c r="AE746" i="2"/>
  <c r="AN746" i="2"/>
  <c r="T747" i="2" l="1"/>
  <c r="S747" i="2"/>
  <c r="AO746" i="2"/>
  <c r="AF746" i="2"/>
  <c r="U747" i="2" l="1"/>
  <c r="Z747" i="2" s="1"/>
  <c r="AH747" i="2"/>
  <c r="X747" i="2"/>
  <c r="AC747" i="2" s="1"/>
  <c r="M748" i="2" s="1"/>
  <c r="W747" i="2"/>
  <c r="AB747" i="2" s="1"/>
  <c r="L748" i="2" s="1"/>
  <c r="V747" i="2"/>
  <c r="AA747" i="2" s="1"/>
  <c r="K748" i="2" s="1"/>
  <c r="J748" i="2" l="1"/>
  <c r="AD747" i="2"/>
  <c r="N748" i="2" l="1"/>
  <c r="O748" i="2" s="1"/>
  <c r="R748" i="2" s="1"/>
  <c r="AP747" i="2"/>
  <c r="AG747" i="2"/>
  <c r="AE747" i="2"/>
  <c r="AF747" i="2" s="1"/>
  <c r="AN747" i="2"/>
  <c r="AO747" i="2" s="1"/>
  <c r="T748" i="2" l="1"/>
  <c r="S748" i="2"/>
  <c r="AH748" i="2" l="1"/>
  <c r="X748" i="2"/>
  <c r="AC748" i="2" s="1"/>
  <c r="M749" i="2" s="1"/>
  <c r="W748" i="2"/>
  <c r="AB748" i="2" s="1"/>
  <c r="L749" i="2" s="1"/>
  <c r="V748" i="2"/>
  <c r="AA748" i="2" s="1"/>
  <c r="K749" i="2" s="1"/>
  <c r="U748" i="2"/>
  <c r="Z748" i="2" s="1"/>
  <c r="AD748" i="2" l="1"/>
  <c r="J749" i="2"/>
  <c r="N749" i="2" l="1"/>
  <c r="O749" i="2" s="1"/>
  <c r="R749" i="2" s="1"/>
  <c r="AP748" i="2"/>
  <c r="AG748" i="2"/>
  <c r="AL749" i="2"/>
  <c r="AL750" i="2" s="1"/>
  <c r="AL751" i="2" s="1"/>
  <c r="AL752" i="2" s="1"/>
  <c r="AL753" i="2" s="1"/>
  <c r="AL754" i="2" s="1"/>
  <c r="AL755" i="2" s="1"/>
  <c r="AL756" i="2" s="1"/>
  <c r="AL757" i="2" s="1"/>
  <c r="AL758" i="2" s="1"/>
  <c r="AL759" i="2" s="1"/>
  <c r="AL760" i="2" s="1"/>
  <c r="AL761" i="2" s="1"/>
  <c r="AL762" i="2" s="1"/>
  <c r="AL763" i="2" s="1"/>
  <c r="AL764" i="2" s="1"/>
  <c r="AL765" i="2" s="1"/>
  <c r="AL766" i="2" s="1"/>
  <c r="AL767" i="2" s="1"/>
  <c r="AL768" i="2" s="1"/>
  <c r="AL769" i="2" s="1"/>
  <c r="AL770" i="2" s="1"/>
  <c r="AM748" i="2"/>
  <c r="L32" i="2" s="1"/>
  <c r="AT77" i="2"/>
  <c r="AE748" i="2"/>
  <c r="AF748" i="2" s="1"/>
  <c r="AN748" i="2"/>
  <c r="AO748" i="2" s="1"/>
  <c r="T749" i="2" l="1"/>
  <c r="S749" i="2"/>
  <c r="W749" i="2" l="1"/>
  <c r="AB749" i="2" s="1"/>
  <c r="L750" i="2" s="1"/>
  <c r="V749" i="2"/>
  <c r="AA749" i="2" s="1"/>
  <c r="K750" i="2" s="1"/>
  <c r="U749" i="2"/>
  <c r="Z749" i="2" s="1"/>
  <c r="AH749" i="2"/>
  <c r="X749" i="2"/>
  <c r="AC749" i="2" s="1"/>
  <c r="M750" i="2" s="1"/>
  <c r="AD749" i="2" l="1"/>
  <c r="J750" i="2"/>
  <c r="AP749" i="2" l="1"/>
  <c r="AG749" i="2"/>
  <c r="AN749" i="2"/>
  <c r="AE749" i="2"/>
  <c r="N750" i="2"/>
  <c r="O750" i="2" s="1"/>
  <c r="R750" i="2" s="1"/>
  <c r="T750" i="2" l="1"/>
  <c r="S750" i="2"/>
  <c r="AF749" i="2"/>
  <c r="AO749" i="2"/>
  <c r="AH750" i="2" l="1"/>
  <c r="X750" i="2"/>
  <c r="AC750" i="2" s="1"/>
  <c r="M751" i="2" s="1"/>
  <c r="W750" i="2"/>
  <c r="AB750" i="2" s="1"/>
  <c r="L751" i="2" s="1"/>
  <c r="V750" i="2"/>
  <c r="AA750" i="2" s="1"/>
  <c r="K751" i="2" s="1"/>
  <c r="U750" i="2"/>
  <c r="Z750" i="2" s="1"/>
  <c r="AD750" i="2" l="1"/>
  <c r="J751" i="2"/>
  <c r="N751" i="2" l="1"/>
  <c r="O751" i="2" s="1"/>
  <c r="R751" i="2" s="1"/>
  <c r="AP750" i="2"/>
  <c r="AG750" i="2"/>
  <c r="AE750" i="2"/>
  <c r="AN750" i="2"/>
  <c r="T751" i="2" l="1"/>
  <c r="S751" i="2"/>
  <c r="AF750" i="2"/>
  <c r="AO750" i="2"/>
  <c r="X751" i="2" l="1"/>
  <c r="AC751" i="2" s="1"/>
  <c r="M752" i="2" s="1"/>
  <c r="W751" i="2"/>
  <c r="AB751" i="2" s="1"/>
  <c r="L752" i="2" s="1"/>
  <c r="V751" i="2"/>
  <c r="AA751" i="2" s="1"/>
  <c r="K752" i="2" s="1"/>
  <c r="U751" i="2"/>
  <c r="Z751" i="2" s="1"/>
  <c r="AH751" i="2"/>
  <c r="AD751" i="2" l="1"/>
  <c r="J752" i="2"/>
  <c r="AG751" i="2" l="1"/>
  <c r="AP751" i="2"/>
  <c r="AN751" i="2"/>
  <c r="AE751" i="2"/>
  <c r="N752" i="2"/>
  <c r="O752" i="2" s="1"/>
  <c r="R752" i="2" s="1"/>
  <c r="T752" i="2" l="1"/>
  <c r="S752" i="2"/>
  <c r="AF751" i="2"/>
  <c r="AO751" i="2"/>
  <c r="V752" i="2" l="1"/>
  <c r="AA752" i="2" s="1"/>
  <c r="K753" i="2" s="1"/>
  <c r="U752" i="2"/>
  <c r="Z752" i="2" s="1"/>
  <c r="AH752" i="2"/>
  <c r="X752" i="2"/>
  <c r="AC752" i="2" s="1"/>
  <c r="M753" i="2" s="1"/>
  <c r="W752" i="2"/>
  <c r="AB752" i="2" s="1"/>
  <c r="L753" i="2" s="1"/>
  <c r="AD752" i="2" l="1"/>
  <c r="J753" i="2"/>
  <c r="AP752" i="2" l="1"/>
  <c r="AG752" i="2"/>
  <c r="AN752" i="2"/>
  <c r="AE752" i="2"/>
  <c r="N753" i="2"/>
  <c r="O753" i="2" s="1"/>
  <c r="R753" i="2" s="1"/>
  <c r="T753" i="2" l="1"/>
  <c r="S753" i="2"/>
  <c r="AO752" i="2"/>
  <c r="AF752" i="2"/>
  <c r="AH753" i="2" l="1"/>
  <c r="X753" i="2"/>
  <c r="AC753" i="2" s="1"/>
  <c r="M754" i="2" s="1"/>
  <c r="W753" i="2"/>
  <c r="AB753" i="2" s="1"/>
  <c r="L754" i="2" s="1"/>
  <c r="V753" i="2"/>
  <c r="AA753" i="2" s="1"/>
  <c r="K754" i="2" s="1"/>
  <c r="U753" i="2"/>
  <c r="Z753" i="2" s="1"/>
  <c r="AD753" i="2" l="1"/>
  <c r="J754" i="2"/>
  <c r="N754" i="2" l="1"/>
  <c r="O754" i="2" s="1"/>
  <c r="R754" i="2" s="1"/>
  <c r="AP753" i="2"/>
  <c r="AG753" i="2"/>
  <c r="AN753" i="2"/>
  <c r="AE753" i="2"/>
  <c r="T754" i="2" l="1"/>
  <c r="S754" i="2"/>
  <c r="AF753" i="2"/>
  <c r="AO753" i="2"/>
  <c r="X754" i="2" l="1"/>
  <c r="AC754" i="2" s="1"/>
  <c r="M755" i="2" s="1"/>
  <c r="W754" i="2"/>
  <c r="AB754" i="2" s="1"/>
  <c r="L755" i="2" s="1"/>
  <c r="V754" i="2"/>
  <c r="AA754" i="2" s="1"/>
  <c r="K755" i="2" s="1"/>
  <c r="U754" i="2"/>
  <c r="Z754" i="2" s="1"/>
  <c r="AH754" i="2"/>
  <c r="AD754" i="2" l="1"/>
  <c r="J755" i="2"/>
  <c r="N755" i="2" l="1"/>
  <c r="O755" i="2" s="1"/>
  <c r="R755" i="2" s="1"/>
  <c r="AP754" i="2"/>
  <c r="AG754" i="2"/>
  <c r="AE754" i="2"/>
  <c r="AN754" i="2"/>
  <c r="T755" i="2" l="1"/>
  <c r="S755" i="2"/>
  <c r="AF754" i="2"/>
  <c r="AO754" i="2"/>
  <c r="U755" i="2" l="1"/>
  <c r="Z755" i="2" s="1"/>
  <c r="AH755" i="2"/>
  <c r="X755" i="2"/>
  <c r="AC755" i="2" s="1"/>
  <c r="M756" i="2" s="1"/>
  <c r="W755" i="2"/>
  <c r="AB755" i="2" s="1"/>
  <c r="L756" i="2" s="1"/>
  <c r="V755" i="2"/>
  <c r="AA755" i="2" s="1"/>
  <c r="K756" i="2" s="1"/>
  <c r="J756" i="2" l="1"/>
  <c r="AD755" i="2"/>
  <c r="AP755" i="2" l="1"/>
  <c r="AG755" i="2"/>
  <c r="AE755" i="2"/>
  <c r="AF755" i="2" s="1"/>
  <c r="AN755" i="2"/>
  <c r="N756" i="2"/>
  <c r="O756" i="2" s="1"/>
  <c r="R756" i="2" s="1"/>
  <c r="T756" i="2" l="1"/>
  <c r="S756" i="2"/>
  <c r="AO755" i="2"/>
  <c r="AH756" i="2" l="1"/>
  <c r="X756" i="2"/>
  <c r="AC756" i="2" s="1"/>
  <c r="M757" i="2" s="1"/>
  <c r="W756" i="2"/>
  <c r="AB756" i="2" s="1"/>
  <c r="L757" i="2" s="1"/>
  <c r="V756" i="2"/>
  <c r="AA756" i="2" s="1"/>
  <c r="K757" i="2" s="1"/>
  <c r="U756" i="2"/>
  <c r="Z756" i="2" s="1"/>
  <c r="AD756" i="2" l="1"/>
  <c r="J757" i="2"/>
  <c r="N757" i="2" l="1"/>
  <c r="O757" i="2" s="1"/>
  <c r="R757" i="2" s="1"/>
  <c r="AP756" i="2"/>
  <c r="AG756" i="2"/>
  <c r="AN756" i="2"/>
  <c r="AE756" i="2"/>
  <c r="T757" i="2" l="1"/>
  <c r="S757" i="2"/>
  <c r="AO756" i="2"/>
  <c r="AF756" i="2"/>
  <c r="W757" i="2" l="1"/>
  <c r="AB757" i="2" s="1"/>
  <c r="L758" i="2" s="1"/>
  <c r="V757" i="2"/>
  <c r="AA757" i="2" s="1"/>
  <c r="K758" i="2" s="1"/>
  <c r="U757" i="2"/>
  <c r="Z757" i="2" s="1"/>
  <c r="AH757" i="2"/>
  <c r="X757" i="2"/>
  <c r="AC757" i="2" s="1"/>
  <c r="M758" i="2" s="1"/>
  <c r="AD757" i="2" l="1"/>
  <c r="J758" i="2"/>
  <c r="N758" i="2" l="1"/>
  <c r="O758" i="2" s="1"/>
  <c r="R758" i="2" s="1"/>
  <c r="AP757" i="2"/>
  <c r="AG757" i="2"/>
  <c r="AN757" i="2"/>
  <c r="AE757" i="2"/>
  <c r="T758" i="2" l="1"/>
  <c r="S758" i="2"/>
  <c r="AO757" i="2"/>
  <c r="AF757" i="2"/>
  <c r="AH758" i="2" l="1"/>
  <c r="X758" i="2"/>
  <c r="AC758" i="2" s="1"/>
  <c r="M759" i="2" s="1"/>
  <c r="W758" i="2"/>
  <c r="AB758" i="2" s="1"/>
  <c r="L759" i="2" s="1"/>
  <c r="V758" i="2"/>
  <c r="AA758" i="2" s="1"/>
  <c r="K759" i="2" s="1"/>
  <c r="U758" i="2"/>
  <c r="Z758" i="2" s="1"/>
  <c r="AD758" i="2" l="1"/>
  <c r="J759" i="2"/>
  <c r="N759" i="2" l="1"/>
  <c r="O759" i="2" s="1"/>
  <c r="R759" i="2" s="1"/>
  <c r="AP758" i="2"/>
  <c r="AG758" i="2"/>
  <c r="AE758" i="2"/>
  <c r="AN758" i="2"/>
  <c r="T759" i="2" l="1"/>
  <c r="S759" i="2"/>
  <c r="AF758" i="2"/>
  <c r="AO758" i="2"/>
  <c r="X759" i="2" l="1"/>
  <c r="AC759" i="2" s="1"/>
  <c r="M760" i="2" s="1"/>
  <c r="W759" i="2"/>
  <c r="AB759" i="2" s="1"/>
  <c r="L760" i="2" s="1"/>
  <c r="V759" i="2"/>
  <c r="AA759" i="2" s="1"/>
  <c r="K760" i="2" s="1"/>
  <c r="U759" i="2"/>
  <c r="Z759" i="2" s="1"/>
  <c r="AH759" i="2"/>
  <c r="AD759" i="2" l="1"/>
  <c r="J760" i="2"/>
  <c r="N760" i="2" l="1"/>
  <c r="O760" i="2" s="1"/>
  <c r="R760" i="2" s="1"/>
  <c r="AG759" i="2"/>
  <c r="AP759" i="2"/>
  <c r="AN759" i="2"/>
  <c r="AE759" i="2"/>
  <c r="AF759" i="2" l="1"/>
  <c r="AO759" i="2"/>
  <c r="T760" i="2"/>
  <c r="S760" i="2"/>
  <c r="V760" i="2" l="1"/>
  <c r="AA760" i="2" s="1"/>
  <c r="K761" i="2" s="1"/>
  <c r="U760" i="2"/>
  <c r="Z760" i="2" s="1"/>
  <c r="AH760" i="2"/>
  <c r="X760" i="2"/>
  <c r="AC760" i="2" s="1"/>
  <c r="M761" i="2" s="1"/>
  <c r="W760" i="2"/>
  <c r="AB760" i="2" s="1"/>
  <c r="L761" i="2" s="1"/>
  <c r="AD760" i="2" l="1"/>
  <c r="J761" i="2"/>
  <c r="N761" i="2" l="1"/>
  <c r="O761" i="2" s="1"/>
  <c r="R761" i="2" s="1"/>
  <c r="AP760" i="2"/>
  <c r="AG760" i="2"/>
  <c r="AN760" i="2"/>
  <c r="AE760" i="2"/>
  <c r="T761" i="2" l="1"/>
  <c r="S761" i="2"/>
  <c r="AF760" i="2"/>
  <c r="AO760" i="2"/>
  <c r="AH761" i="2" l="1"/>
  <c r="X761" i="2"/>
  <c r="AC761" i="2" s="1"/>
  <c r="M762" i="2" s="1"/>
  <c r="W761" i="2"/>
  <c r="AB761" i="2" s="1"/>
  <c r="L762" i="2" s="1"/>
  <c r="V761" i="2"/>
  <c r="AA761" i="2" s="1"/>
  <c r="K762" i="2" s="1"/>
  <c r="U761" i="2"/>
  <c r="Z761" i="2" s="1"/>
  <c r="AD761" i="2" l="1"/>
  <c r="J762" i="2"/>
  <c r="N762" i="2" l="1"/>
  <c r="O762" i="2" s="1"/>
  <c r="R762" i="2" s="1"/>
  <c r="AP761" i="2"/>
  <c r="AG761" i="2"/>
  <c r="AE761" i="2"/>
  <c r="AN761" i="2"/>
  <c r="T762" i="2" l="1"/>
  <c r="S762" i="2"/>
  <c r="AF761" i="2"/>
  <c r="AO761" i="2"/>
  <c r="X762" i="2" l="1"/>
  <c r="AC762" i="2" s="1"/>
  <c r="M763" i="2" s="1"/>
  <c r="W762" i="2"/>
  <c r="AB762" i="2" s="1"/>
  <c r="L763" i="2" s="1"/>
  <c r="V762" i="2"/>
  <c r="AA762" i="2" s="1"/>
  <c r="K763" i="2" s="1"/>
  <c r="U762" i="2"/>
  <c r="Z762" i="2" s="1"/>
  <c r="AH762" i="2"/>
  <c r="AD762" i="2" l="1"/>
  <c r="J763" i="2"/>
  <c r="N763" i="2" l="1"/>
  <c r="O763" i="2" s="1"/>
  <c r="R763" i="2" s="1"/>
  <c r="AP762" i="2"/>
  <c r="AG762" i="2"/>
  <c r="AE762" i="2"/>
  <c r="AN762" i="2"/>
  <c r="T763" i="2" l="1"/>
  <c r="S763" i="2"/>
  <c r="AO762" i="2"/>
  <c r="AF762" i="2"/>
  <c r="U763" i="2" l="1"/>
  <c r="Z763" i="2" s="1"/>
  <c r="AH763" i="2"/>
  <c r="X763" i="2"/>
  <c r="AC763" i="2" s="1"/>
  <c r="M764" i="2" s="1"/>
  <c r="W763" i="2"/>
  <c r="AB763" i="2" s="1"/>
  <c r="L764" i="2" s="1"/>
  <c r="V763" i="2"/>
  <c r="AA763" i="2" s="1"/>
  <c r="K764" i="2" s="1"/>
  <c r="J764" i="2" l="1"/>
  <c r="AD763" i="2"/>
  <c r="AP763" i="2" l="1"/>
  <c r="AG763" i="2"/>
  <c r="AE763" i="2"/>
  <c r="AF763" i="2" s="1"/>
  <c r="AN763" i="2"/>
  <c r="N764" i="2"/>
  <c r="O764" i="2" s="1"/>
  <c r="R764" i="2" s="1"/>
  <c r="T764" i="2" l="1"/>
  <c r="S764" i="2"/>
  <c r="AO763" i="2"/>
  <c r="AH764" i="2" l="1"/>
  <c r="X764" i="2"/>
  <c r="AC764" i="2" s="1"/>
  <c r="M765" i="2" s="1"/>
  <c r="W764" i="2"/>
  <c r="AB764" i="2" s="1"/>
  <c r="L765" i="2" s="1"/>
  <c r="V764" i="2"/>
  <c r="AA764" i="2" s="1"/>
  <c r="K765" i="2" s="1"/>
  <c r="U764" i="2"/>
  <c r="Z764" i="2" s="1"/>
  <c r="AD764" i="2" l="1"/>
  <c r="J765" i="2"/>
  <c r="N765" i="2" l="1"/>
  <c r="O765" i="2" s="1"/>
  <c r="R765" i="2" s="1"/>
  <c r="AP764" i="2"/>
  <c r="AG764" i="2"/>
  <c r="AN764" i="2"/>
  <c r="AE764" i="2"/>
  <c r="T765" i="2" l="1"/>
  <c r="S765" i="2"/>
  <c r="AO764" i="2"/>
  <c r="AF764" i="2"/>
  <c r="W765" i="2" l="1"/>
  <c r="AB765" i="2" s="1"/>
  <c r="L766" i="2" s="1"/>
  <c r="V765" i="2"/>
  <c r="AA765" i="2" s="1"/>
  <c r="K766" i="2" s="1"/>
  <c r="U765" i="2"/>
  <c r="Z765" i="2" s="1"/>
  <c r="AH765" i="2"/>
  <c r="X765" i="2"/>
  <c r="AC765" i="2" s="1"/>
  <c r="M766" i="2" s="1"/>
  <c r="AD765" i="2" l="1"/>
  <c r="J766" i="2"/>
  <c r="N766" i="2" l="1"/>
  <c r="O766" i="2" s="1"/>
  <c r="R766" i="2" s="1"/>
  <c r="AP765" i="2"/>
  <c r="AG765" i="2"/>
  <c r="AN765" i="2"/>
  <c r="AO765" i="2" s="1"/>
  <c r="AE765" i="2"/>
  <c r="T766" i="2" l="1"/>
  <c r="S766" i="2"/>
  <c r="AF765" i="2"/>
  <c r="AH766" i="2" l="1"/>
  <c r="X766" i="2"/>
  <c r="AC766" i="2" s="1"/>
  <c r="M767" i="2" s="1"/>
  <c r="W766" i="2"/>
  <c r="AB766" i="2" s="1"/>
  <c r="L767" i="2" s="1"/>
  <c r="V766" i="2"/>
  <c r="AA766" i="2" s="1"/>
  <c r="K767" i="2" s="1"/>
  <c r="U766" i="2"/>
  <c r="Z766" i="2" s="1"/>
  <c r="AD766" i="2" l="1"/>
  <c r="J767" i="2"/>
  <c r="N767" i="2" l="1"/>
  <c r="O767" i="2" s="1"/>
  <c r="R767" i="2" s="1"/>
  <c r="AP766" i="2"/>
  <c r="AG766" i="2"/>
  <c r="AE766" i="2"/>
  <c r="AN766" i="2"/>
  <c r="T767" i="2" l="1"/>
  <c r="S767" i="2"/>
  <c r="AF766" i="2"/>
  <c r="AO766" i="2"/>
  <c r="X767" i="2" l="1"/>
  <c r="AC767" i="2" s="1"/>
  <c r="M768" i="2" s="1"/>
  <c r="W767" i="2"/>
  <c r="AB767" i="2" s="1"/>
  <c r="L768" i="2" s="1"/>
  <c r="V767" i="2"/>
  <c r="AA767" i="2" s="1"/>
  <c r="K768" i="2" s="1"/>
  <c r="U767" i="2"/>
  <c r="Z767" i="2" s="1"/>
  <c r="AH767" i="2"/>
  <c r="AD767" i="2" l="1"/>
  <c r="J768" i="2"/>
  <c r="N768" i="2" l="1"/>
  <c r="O768" i="2" s="1"/>
  <c r="R768" i="2" s="1"/>
  <c r="AG767" i="2"/>
  <c r="AP767" i="2"/>
  <c r="AN767" i="2"/>
  <c r="AO767" i="2" s="1"/>
  <c r="AE767" i="2"/>
  <c r="AF767" i="2" l="1"/>
  <c r="T768" i="2"/>
  <c r="S768" i="2"/>
  <c r="V768" i="2" l="1"/>
  <c r="AA768" i="2" s="1"/>
  <c r="K769" i="2" s="1"/>
  <c r="U768" i="2"/>
  <c r="Z768" i="2" s="1"/>
  <c r="AH768" i="2"/>
  <c r="X768" i="2"/>
  <c r="AC768" i="2" s="1"/>
  <c r="M769" i="2" s="1"/>
  <c r="W768" i="2"/>
  <c r="AB768" i="2" s="1"/>
  <c r="L769" i="2" s="1"/>
  <c r="AD768" i="2" l="1"/>
  <c r="J769" i="2"/>
  <c r="N769" i="2" l="1"/>
  <c r="O769" i="2" s="1"/>
  <c r="R769" i="2" s="1"/>
  <c r="AP768" i="2"/>
  <c r="AG768" i="2"/>
  <c r="AE768" i="2"/>
  <c r="AN768" i="2"/>
  <c r="AO768" i="2" s="1"/>
  <c r="T769" i="2" l="1"/>
  <c r="S769" i="2"/>
  <c r="AF768" i="2"/>
  <c r="AH769" i="2" l="1"/>
  <c r="X769" i="2"/>
  <c r="AC769" i="2" s="1"/>
  <c r="M770" i="2" s="1"/>
  <c r="W769" i="2"/>
  <c r="AB769" i="2" s="1"/>
  <c r="L770" i="2" s="1"/>
  <c r="V769" i="2"/>
  <c r="AA769" i="2" s="1"/>
  <c r="K770" i="2" s="1"/>
  <c r="U769" i="2"/>
  <c r="Z769" i="2" s="1"/>
  <c r="AD769" i="2" l="1"/>
  <c r="J770" i="2"/>
  <c r="N770" i="2" l="1"/>
  <c r="O770" i="2" s="1"/>
  <c r="R770" i="2" s="1"/>
  <c r="AP769" i="2"/>
  <c r="AG769" i="2"/>
  <c r="AE769" i="2"/>
  <c r="AN769" i="2"/>
  <c r="S770" i="2" l="1"/>
  <c r="T770" i="2" s="1"/>
  <c r="AF769" i="2"/>
  <c r="AO769" i="2"/>
  <c r="X770" i="2" l="1"/>
  <c r="AC770" i="2" s="1"/>
  <c r="M771" i="2" s="1"/>
  <c r="W770" i="2"/>
  <c r="AB770" i="2" s="1"/>
  <c r="L771" i="2" s="1"/>
  <c r="V770" i="2"/>
  <c r="AA770" i="2" s="1"/>
  <c r="K771" i="2" s="1"/>
  <c r="U770" i="2"/>
  <c r="Z770" i="2" s="1"/>
  <c r="AH770" i="2"/>
  <c r="AD770" i="2" l="1"/>
  <c r="J771" i="2"/>
  <c r="N771" i="2" l="1"/>
  <c r="O771" i="2" s="1"/>
  <c r="R771" i="2" s="1"/>
  <c r="AP770" i="2"/>
  <c r="AG770" i="2"/>
  <c r="AM770" i="2"/>
  <c r="M32" i="2" s="1"/>
  <c r="AL771" i="2"/>
  <c r="AL772" i="2" s="1"/>
  <c r="AL773" i="2" s="1"/>
  <c r="AL774" i="2" s="1"/>
  <c r="AL775" i="2" s="1"/>
  <c r="AL776" i="2" s="1"/>
  <c r="AL777" i="2" s="1"/>
  <c r="AL778" i="2" s="1"/>
  <c r="AL779" i="2" s="1"/>
  <c r="AL780" i="2" s="1"/>
  <c r="AL781" i="2" s="1"/>
  <c r="AL782" i="2" s="1"/>
  <c r="AL783" i="2" s="1"/>
  <c r="AL784" i="2" s="1"/>
  <c r="AL785" i="2" s="1"/>
  <c r="AL786" i="2" s="1"/>
  <c r="AT78" i="2"/>
  <c r="AE770" i="2"/>
  <c r="AF770" i="2" s="1"/>
  <c r="AN770" i="2"/>
  <c r="AO770" i="2" s="1"/>
  <c r="P32" i="2" s="1"/>
  <c r="T771" i="2" l="1"/>
  <c r="S771" i="2"/>
  <c r="O32" i="2"/>
  <c r="N32" i="2"/>
  <c r="U771" i="2" l="1"/>
  <c r="Z771" i="2" s="1"/>
  <c r="AH771" i="2"/>
  <c r="X771" i="2"/>
  <c r="AC771" i="2" s="1"/>
  <c r="M772" i="2" s="1"/>
  <c r="W771" i="2"/>
  <c r="AB771" i="2" s="1"/>
  <c r="L772" i="2" s="1"/>
  <c r="V771" i="2"/>
  <c r="AA771" i="2" s="1"/>
  <c r="K772" i="2" s="1"/>
  <c r="J772" i="2" l="1"/>
  <c r="AD771" i="2"/>
  <c r="AP771" i="2" l="1"/>
  <c r="AG771" i="2"/>
  <c r="AN771" i="2"/>
  <c r="AO771" i="2" s="1"/>
  <c r="AE771" i="2"/>
  <c r="N772" i="2"/>
  <c r="O772" i="2" s="1"/>
  <c r="R772" i="2" s="1"/>
  <c r="T772" i="2" l="1"/>
  <c r="S772" i="2"/>
  <c r="AF771" i="2"/>
  <c r="AH772" i="2" l="1"/>
  <c r="X772" i="2"/>
  <c r="AC772" i="2" s="1"/>
  <c r="M773" i="2" s="1"/>
  <c r="W772" i="2"/>
  <c r="AB772" i="2" s="1"/>
  <c r="L773" i="2" s="1"/>
  <c r="V772" i="2"/>
  <c r="AA772" i="2" s="1"/>
  <c r="K773" i="2" s="1"/>
  <c r="U772" i="2"/>
  <c r="Z772" i="2" s="1"/>
  <c r="AD772" i="2" l="1"/>
  <c r="J773" i="2"/>
  <c r="N773" i="2" l="1"/>
  <c r="O773" i="2" s="1"/>
  <c r="R773" i="2" s="1"/>
  <c r="AP772" i="2"/>
  <c r="AG772" i="2"/>
  <c r="AE772" i="2"/>
  <c r="AN772" i="2"/>
  <c r="T773" i="2" l="1"/>
  <c r="S773" i="2"/>
  <c r="AF772" i="2"/>
  <c r="AO772" i="2"/>
  <c r="W773" i="2" l="1"/>
  <c r="AB773" i="2" s="1"/>
  <c r="L774" i="2" s="1"/>
  <c r="V773" i="2"/>
  <c r="AA773" i="2" s="1"/>
  <c r="K774" i="2" s="1"/>
  <c r="U773" i="2"/>
  <c r="Z773" i="2" s="1"/>
  <c r="AH773" i="2"/>
  <c r="X773" i="2"/>
  <c r="AC773" i="2" s="1"/>
  <c r="M774" i="2" s="1"/>
  <c r="AD773" i="2" l="1"/>
  <c r="J774" i="2"/>
  <c r="N774" i="2" l="1"/>
  <c r="O774" i="2" s="1"/>
  <c r="R774" i="2" s="1"/>
  <c r="AP773" i="2"/>
  <c r="AG773" i="2"/>
  <c r="AE773" i="2"/>
  <c r="AF773" i="2" s="1"/>
  <c r="AN773" i="2"/>
  <c r="AO773" i="2" s="1"/>
  <c r="T774" i="2" l="1"/>
  <c r="S774" i="2"/>
  <c r="AH774" i="2" l="1"/>
  <c r="X774" i="2"/>
  <c r="AC774" i="2" s="1"/>
  <c r="M775" i="2" s="1"/>
  <c r="W774" i="2"/>
  <c r="AB774" i="2" s="1"/>
  <c r="L775" i="2" s="1"/>
  <c r="V774" i="2"/>
  <c r="AA774" i="2" s="1"/>
  <c r="K775" i="2" s="1"/>
  <c r="U774" i="2"/>
  <c r="Z774" i="2" s="1"/>
  <c r="AD774" i="2" l="1"/>
  <c r="J775" i="2"/>
  <c r="N775" i="2" l="1"/>
  <c r="O775" i="2" s="1"/>
  <c r="R775" i="2" s="1"/>
  <c r="AP774" i="2"/>
  <c r="AG774" i="2"/>
  <c r="AE774" i="2"/>
  <c r="AN774" i="2"/>
  <c r="T775" i="2" l="1"/>
  <c r="S775" i="2"/>
  <c r="AO774" i="2"/>
  <c r="AF774" i="2"/>
  <c r="X775" i="2" l="1"/>
  <c r="AC775" i="2" s="1"/>
  <c r="M776" i="2" s="1"/>
  <c r="W775" i="2"/>
  <c r="AB775" i="2" s="1"/>
  <c r="L776" i="2" s="1"/>
  <c r="V775" i="2"/>
  <c r="AA775" i="2" s="1"/>
  <c r="K776" i="2" s="1"/>
  <c r="U775" i="2"/>
  <c r="Z775" i="2" s="1"/>
  <c r="AH775" i="2"/>
  <c r="AD775" i="2" l="1"/>
  <c r="J776" i="2"/>
  <c r="N776" i="2" l="1"/>
  <c r="O776" i="2" s="1"/>
  <c r="R776" i="2" s="1"/>
  <c r="AG775" i="2"/>
  <c r="AP775" i="2"/>
  <c r="AN775" i="2"/>
  <c r="AO775" i="2" s="1"/>
  <c r="AE775" i="2"/>
  <c r="AF775" i="2" l="1"/>
  <c r="T776" i="2"/>
  <c r="S776" i="2"/>
  <c r="V776" i="2" l="1"/>
  <c r="AA776" i="2" s="1"/>
  <c r="K777" i="2" s="1"/>
  <c r="U776" i="2"/>
  <c r="Z776" i="2" s="1"/>
  <c r="AH776" i="2"/>
  <c r="X776" i="2"/>
  <c r="AC776" i="2" s="1"/>
  <c r="M777" i="2" s="1"/>
  <c r="W776" i="2"/>
  <c r="AB776" i="2" s="1"/>
  <c r="L777" i="2" s="1"/>
  <c r="AD776" i="2" l="1"/>
  <c r="J777" i="2"/>
  <c r="AP776" i="2" l="1"/>
  <c r="AG776" i="2"/>
  <c r="AE776" i="2"/>
  <c r="AN776" i="2"/>
  <c r="AO776" i="2" s="1"/>
  <c r="N777" i="2"/>
  <c r="O777" i="2" s="1"/>
  <c r="R777" i="2" s="1"/>
  <c r="T777" i="2" l="1"/>
  <c r="S777" i="2"/>
  <c r="AF776" i="2"/>
  <c r="AH777" i="2" l="1"/>
  <c r="X777" i="2"/>
  <c r="AC777" i="2" s="1"/>
  <c r="M778" i="2" s="1"/>
  <c r="W777" i="2"/>
  <c r="AB777" i="2" s="1"/>
  <c r="L778" i="2" s="1"/>
  <c r="V777" i="2"/>
  <c r="AA777" i="2" s="1"/>
  <c r="K778" i="2" s="1"/>
  <c r="U777" i="2"/>
  <c r="Z777" i="2" s="1"/>
  <c r="AD777" i="2" l="1"/>
  <c r="J778" i="2"/>
  <c r="N778" i="2" l="1"/>
  <c r="O778" i="2" s="1"/>
  <c r="R778" i="2" s="1"/>
  <c r="AP777" i="2"/>
  <c r="AG777" i="2"/>
  <c r="AE777" i="2"/>
  <c r="AN777" i="2"/>
  <c r="AO777" i="2" s="1"/>
  <c r="T778" i="2" l="1"/>
  <c r="S778" i="2"/>
  <c r="AF777" i="2"/>
  <c r="X778" i="2" l="1"/>
  <c r="AC778" i="2" s="1"/>
  <c r="M779" i="2" s="1"/>
  <c r="W778" i="2"/>
  <c r="AB778" i="2" s="1"/>
  <c r="L779" i="2" s="1"/>
  <c r="V778" i="2"/>
  <c r="AA778" i="2" s="1"/>
  <c r="K779" i="2" s="1"/>
  <c r="U778" i="2"/>
  <c r="Z778" i="2" s="1"/>
  <c r="AH778" i="2"/>
  <c r="AD778" i="2" l="1"/>
  <c r="J779" i="2"/>
  <c r="N779" i="2" l="1"/>
  <c r="O779" i="2" s="1"/>
  <c r="R779" i="2" s="1"/>
  <c r="AP778" i="2"/>
  <c r="AG778" i="2"/>
  <c r="AE778" i="2"/>
  <c r="AN778" i="2"/>
  <c r="AO778" i="2" s="1"/>
  <c r="T779" i="2" l="1"/>
  <c r="S779" i="2"/>
  <c r="AF778" i="2"/>
  <c r="U779" i="2" l="1"/>
  <c r="Z779" i="2" s="1"/>
  <c r="AH779" i="2"/>
  <c r="X779" i="2"/>
  <c r="AC779" i="2" s="1"/>
  <c r="M780" i="2" s="1"/>
  <c r="W779" i="2"/>
  <c r="AB779" i="2" s="1"/>
  <c r="L780" i="2" s="1"/>
  <c r="V779" i="2"/>
  <c r="AA779" i="2" s="1"/>
  <c r="K780" i="2" s="1"/>
  <c r="J780" i="2" l="1"/>
  <c r="AD779" i="2"/>
  <c r="N780" i="2" l="1"/>
  <c r="O780" i="2" s="1"/>
  <c r="R780" i="2" s="1"/>
  <c r="AP779" i="2"/>
  <c r="AG779" i="2"/>
  <c r="AE779" i="2"/>
  <c r="AN779" i="2"/>
  <c r="AO779" i="2" s="1"/>
  <c r="T780" i="2" l="1"/>
  <c r="S780" i="2"/>
  <c r="AF779" i="2"/>
  <c r="AH780" i="2" l="1"/>
  <c r="X780" i="2"/>
  <c r="AC780" i="2" s="1"/>
  <c r="M781" i="2" s="1"/>
  <c r="W780" i="2"/>
  <c r="AB780" i="2" s="1"/>
  <c r="L781" i="2" s="1"/>
  <c r="V780" i="2"/>
  <c r="AA780" i="2" s="1"/>
  <c r="K781" i="2" s="1"/>
  <c r="U780" i="2"/>
  <c r="Z780" i="2" s="1"/>
  <c r="AD780" i="2" l="1"/>
  <c r="J781" i="2"/>
  <c r="N781" i="2" l="1"/>
  <c r="O781" i="2" s="1"/>
  <c r="R781" i="2" s="1"/>
  <c r="AP780" i="2"/>
  <c r="AG780" i="2"/>
  <c r="AE780" i="2"/>
  <c r="AF780" i="2" s="1"/>
  <c r="AN780" i="2"/>
  <c r="T781" i="2" l="1"/>
  <c r="S781" i="2"/>
  <c r="AO780" i="2"/>
  <c r="W781" i="2" l="1"/>
  <c r="AB781" i="2" s="1"/>
  <c r="L782" i="2" s="1"/>
  <c r="V781" i="2"/>
  <c r="AA781" i="2" s="1"/>
  <c r="K782" i="2" s="1"/>
  <c r="U781" i="2"/>
  <c r="Z781" i="2" s="1"/>
  <c r="AH781" i="2"/>
  <c r="X781" i="2"/>
  <c r="AC781" i="2" s="1"/>
  <c r="M782" i="2" s="1"/>
  <c r="AD781" i="2" l="1"/>
  <c r="J782" i="2"/>
  <c r="AP781" i="2" l="1"/>
  <c r="AG781" i="2"/>
  <c r="AE781" i="2"/>
  <c r="AN781" i="2"/>
  <c r="AO781" i="2" s="1"/>
  <c r="N782" i="2"/>
  <c r="O782" i="2" s="1"/>
  <c r="R782" i="2" s="1"/>
  <c r="T782" i="2" l="1"/>
  <c r="S782" i="2"/>
  <c r="AF781" i="2"/>
  <c r="AH782" i="2" l="1"/>
  <c r="X782" i="2"/>
  <c r="AC782" i="2" s="1"/>
  <c r="M783" i="2" s="1"/>
  <c r="W782" i="2"/>
  <c r="AB782" i="2" s="1"/>
  <c r="L783" i="2" s="1"/>
  <c r="V782" i="2"/>
  <c r="AA782" i="2" s="1"/>
  <c r="K783" i="2" s="1"/>
  <c r="U782" i="2"/>
  <c r="Z782" i="2" s="1"/>
  <c r="AD782" i="2" l="1"/>
  <c r="J783" i="2"/>
  <c r="N783" i="2" l="1"/>
  <c r="O783" i="2" s="1"/>
  <c r="R783" i="2" s="1"/>
  <c r="AP782" i="2"/>
  <c r="AG782" i="2"/>
  <c r="AN782" i="2"/>
  <c r="AE782" i="2"/>
  <c r="T783" i="2" l="1"/>
  <c r="S783" i="2"/>
  <c r="AF782" i="2"/>
  <c r="AO782" i="2"/>
  <c r="X783" i="2" l="1"/>
  <c r="AC783" i="2" s="1"/>
  <c r="M784" i="2" s="1"/>
  <c r="W783" i="2"/>
  <c r="AB783" i="2" s="1"/>
  <c r="L784" i="2" s="1"/>
  <c r="V783" i="2"/>
  <c r="AA783" i="2" s="1"/>
  <c r="K784" i="2" s="1"/>
  <c r="U783" i="2"/>
  <c r="Z783" i="2" s="1"/>
  <c r="AH783" i="2"/>
  <c r="AD783" i="2" l="1"/>
  <c r="J784" i="2"/>
  <c r="AG783" i="2" l="1"/>
  <c r="AP783" i="2"/>
  <c r="AE783" i="2"/>
  <c r="AF783" i="2" s="1"/>
  <c r="AN783" i="2"/>
  <c r="N784" i="2"/>
  <c r="O784" i="2" s="1"/>
  <c r="R784" i="2" s="1"/>
  <c r="T784" i="2" l="1"/>
  <c r="S784" i="2"/>
  <c r="AO783" i="2"/>
  <c r="V784" i="2" l="1"/>
  <c r="AA784" i="2" s="1"/>
  <c r="K785" i="2" s="1"/>
  <c r="U784" i="2"/>
  <c r="Z784" i="2" s="1"/>
  <c r="AH784" i="2"/>
  <c r="X784" i="2"/>
  <c r="AC784" i="2" s="1"/>
  <c r="M785" i="2" s="1"/>
  <c r="W784" i="2"/>
  <c r="AB784" i="2" s="1"/>
  <c r="L785" i="2" s="1"/>
  <c r="AD784" i="2" l="1"/>
  <c r="J785" i="2"/>
  <c r="N785" i="2" l="1"/>
  <c r="O785" i="2" s="1"/>
  <c r="R785" i="2" s="1"/>
  <c r="AP784" i="2"/>
  <c r="AG784" i="2"/>
  <c r="AN784" i="2"/>
  <c r="AO784" i="2" s="1"/>
  <c r="AE784" i="2"/>
  <c r="AF784" i="2" s="1"/>
  <c r="T785" i="2" l="1"/>
  <c r="S785" i="2"/>
  <c r="AH785" i="2" l="1"/>
  <c r="X785" i="2"/>
  <c r="AC785" i="2" s="1"/>
  <c r="M786" i="2" s="1"/>
  <c r="W785" i="2"/>
  <c r="AB785" i="2" s="1"/>
  <c r="L786" i="2" s="1"/>
  <c r="V785" i="2"/>
  <c r="AA785" i="2" s="1"/>
  <c r="K786" i="2" s="1"/>
  <c r="U785" i="2"/>
  <c r="Z785" i="2" s="1"/>
  <c r="AD785" i="2" l="1"/>
  <c r="J786" i="2"/>
  <c r="N786" i="2" l="1"/>
  <c r="O786" i="2" s="1"/>
  <c r="R786" i="2" s="1"/>
  <c r="AP785" i="2"/>
  <c r="AG785" i="2"/>
  <c r="AE785" i="2"/>
  <c r="AN785" i="2"/>
  <c r="T786" i="2" l="1"/>
  <c r="S786" i="2"/>
  <c r="AF785" i="2"/>
  <c r="AO785" i="2"/>
  <c r="X786" i="2" l="1"/>
  <c r="AC786" i="2" s="1"/>
  <c r="M787" i="2" s="1"/>
  <c r="W786" i="2"/>
  <c r="AB786" i="2" s="1"/>
  <c r="L787" i="2" s="1"/>
  <c r="V786" i="2"/>
  <c r="AA786" i="2" s="1"/>
  <c r="K787" i="2" s="1"/>
  <c r="U786" i="2"/>
  <c r="Z786" i="2" s="1"/>
  <c r="AH786" i="2"/>
  <c r="AD786" i="2" l="1"/>
  <c r="J787" i="2"/>
  <c r="N787" i="2" l="1"/>
  <c r="O787" i="2" s="1"/>
  <c r="R787" i="2" s="1"/>
  <c r="AP786" i="2"/>
  <c r="AG786" i="2"/>
  <c r="AM786" i="2"/>
  <c r="B33" i="2" s="1"/>
  <c r="AL787" i="2"/>
  <c r="AL788" i="2" s="1"/>
  <c r="AL789" i="2" s="1"/>
  <c r="AL790" i="2" s="1"/>
  <c r="AL791" i="2" s="1"/>
  <c r="AL792" i="2" s="1"/>
  <c r="AL793" i="2" s="1"/>
  <c r="AL794" i="2" s="1"/>
  <c r="AL795" i="2" s="1"/>
  <c r="AL796" i="2" s="1"/>
  <c r="AL797" i="2" s="1"/>
  <c r="AL798" i="2" s="1"/>
  <c r="AL799" i="2" s="1"/>
  <c r="AL800" i="2" s="1"/>
  <c r="AL801" i="2" s="1"/>
  <c r="AL802" i="2" s="1"/>
  <c r="AL803" i="2" s="1"/>
  <c r="AL804" i="2" s="1"/>
  <c r="AL805" i="2" s="1"/>
  <c r="AL806" i="2" s="1"/>
  <c r="AT79" i="2"/>
  <c r="AN786" i="2"/>
  <c r="AO786" i="2" s="1"/>
  <c r="AE786" i="2"/>
  <c r="T787" i="2" l="1"/>
  <c r="S787" i="2"/>
  <c r="AF786" i="2"/>
  <c r="U787" i="2" l="1"/>
  <c r="Z787" i="2" s="1"/>
  <c r="AH787" i="2"/>
  <c r="X787" i="2"/>
  <c r="AC787" i="2" s="1"/>
  <c r="M788" i="2" s="1"/>
  <c r="W787" i="2"/>
  <c r="AB787" i="2" s="1"/>
  <c r="L788" i="2" s="1"/>
  <c r="V787" i="2"/>
  <c r="AA787" i="2" s="1"/>
  <c r="K788" i="2" s="1"/>
  <c r="J788" i="2" l="1"/>
  <c r="AD787" i="2"/>
  <c r="AP787" i="2" l="1"/>
  <c r="AG787" i="2"/>
  <c r="AE787" i="2"/>
  <c r="AF787" i="2" s="1"/>
  <c r="AN787" i="2"/>
  <c r="N788" i="2"/>
  <c r="O788" i="2" s="1"/>
  <c r="R788" i="2" s="1"/>
  <c r="T788" i="2" l="1"/>
  <c r="S788" i="2"/>
  <c r="AO787" i="2"/>
  <c r="AH788" i="2" l="1"/>
  <c r="X788" i="2"/>
  <c r="AC788" i="2" s="1"/>
  <c r="M789" i="2" s="1"/>
  <c r="W788" i="2"/>
  <c r="AB788" i="2" s="1"/>
  <c r="L789" i="2" s="1"/>
  <c r="V788" i="2"/>
  <c r="AA788" i="2" s="1"/>
  <c r="K789" i="2" s="1"/>
  <c r="U788" i="2"/>
  <c r="Z788" i="2" s="1"/>
  <c r="AD788" i="2" l="1"/>
  <c r="J789" i="2"/>
  <c r="N789" i="2" l="1"/>
  <c r="O789" i="2" s="1"/>
  <c r="R789" i="2" s="1"/>
  <c r="AP788" i="2"/>
  <c r="AG788" i="2"/>
  <c r="AN788" i="2"/>
  <c r="AE788" i="2"/>
  <c r="T789" i="2" l="1"/>
  <c r="S789" i="2"/>
  <c r="AF788" i="2"/>
  <c r="AO788" i="2"/>
  <c r="W789" i="2" l="1"/>
  <c r="AB789" i="2" s="1"/>
  <c r="L790" i="2" s="1"/>
  <c r="V789" i="2"/>
  <c r="AA789" i="2" s="1"/>
  <c r="K790" i="2" s="1"/>
  <c r="U789" i="2"/>
  <c r="Z789" i="2" s="1"/>
  <c r="AH789" i="2"/>
  <c r="X789" i="2"/>
  <c r="AC789" i="2" s="1"/>
  <c r="M790" i="2" s="1"/>
  <c r="AD789" i="2" l="1"/>
  <c r="J790" i="2"/>
  <c r="N790" i="2" l="1"/>
  <c r="O790" i="2" s="1"/>
  <c r="R790" i="2" s="1"/>
  <c r="AP789" i="2"/>
  <c r="AG789" i="2"/>
  <c r="AE789" i="2"/>
  <c r="AN789" i="2"/>
  <c r="T790" i="2" l="1"/>
  <c r="S790" i="2"/>
  <c r="AF789" i="2"/>
  <c r="AO789" i="2"/>
  <c r="AH790" i="2" l="1"/>
  <c r="X790" i="2"/>
  <c r="AC790" i="2" s="1"/>
  <c r="M791" i="2" s="1"/>
  <c r="W790" i="2"/>
  <c r="AB790" i="2" s="1"/>
  <c r="L791" i="2" s="1"/>
  <c r="V790" i="2"/>
  <c r="AA790" i="2" s="1"/>
  <c r="K791" i="2" s="1"/>
  <c r="U790" i="2"/>
  <c r="Z790" i="2" s="1"/>
  <c r="AD790" i="2" l="1"/>
  <c r="J791" i="2"/>
  <c r="N791" i="2" l="1"/>
  <c r="O791" i="2" s="1"/>
  <c r="R791" i="2" s="1"/>
  <c r="AP790" i="2"/>
  <c r="AG790" i="2"/>
  <c r="AN790" i="2"/>
  <c r="AE790" i="2"/>
  <c r="T791" i="2" l="1"/>
  <c r="S791" i="2"/>
  <c r="AF790" i="2"/>
  <c r="AO790" i="2"/>
  <c r="X791" i="2" l="1"/>
  <c r="AC791" i="2" s="1"/>
  <c r="M792" i="2" s="1"/>
  <c r="W791" i="2"/>
  <c r="AB791" i="2" s="1"/>
  <c r="L792" i="2" s="1"/>
  <c r="V791" i="2"/>
  <c r="AA791" i="2" s="1"/>
  <c r="K792" i="2" s="1"/>
  <c r="U791" i="2"/>
  <c r="Z791" i="2" s="1"/>
  <c r="AH791" i="2"/>
  <c r="AD791" i="2" l="1"/>
  <c r="J792" i="2"/>
  <c r="N792" i="2" l="1"/>
  <c r="O792" i="2" s="1"/>
  <c r="R792" i="2" s="1"/>
  <c r="AG791" i="2"/>
  <c r="AP791" i="2"/>
  <c r="AN791" i="2"/>
  <c r="AO791" i="2" s="1"/>
  <c r="AE791" i="2"/>
  <c r="AF791" i="2" l="1"/>
  <c r="T792" i="2"/>
  <c r="S792" i="2"/>
  <c r="V792" i="2" l="1"/>
  <c r="AA792" i="2" s="1"/>
  <c r="K793" i="2" s="1"/>
  <c r="U792" i="2"/>
  <c r="Z792" i="2" s="1"/>
  <c r="AH792" i="2"/>
  <c r="X792" i="2"/>
  <c r="AC792" i="2" s="1"/>
  <c r="M793" i="2" s="1"/>
  <c r="W792" i="2"/>
  <c r="AB792" i="2" s="1"/>
  <c r="L793" i="2" s="1"/>
  <c r="AD792" i="2" l="1"/>
  <c r="J793" i="2"/>
  <c r="N793" i="2" l="1"/>
  <c r="O793" i="2" s="1"/>
  <c r="R793" i="2" s="1"/>
  <c r="AP792" i="2"/>
  <c r="AG792" i="2"/>
  <c r="AE792" i="2"/>
  <c r="AF792" i="2" s="1"/>
  <c r="AN792" i="2"/>
  <c r="T793" i="2" l="1"/>
  <c r="S793" i="2"/>
  <c r="AO792" i="2"/>
  <c r="AH793" i="2" l="1"/>
  <c r="X793" i="2"/>
  <c r="AC793" i="2" s="1"/>
  <c r="M794" i="2" s="1"/>
  <c r="W793" i="2"/>
  <c r="AB793" i="2" s="1"/>
  <c r="L794" i="2" s="1"/>
  <c r="V793" i="2"/>
  <c r="AA793" i="2" s="1"/>
  <c r="K794" i="2" s="1"/>
  <c r="U793" i="2"/>
  <c r="Z793" i="2" s="1"/>
  <c r="AD793" i="2" l="1"/>
  <c r="J794" i="2"/>
  <c r="N794" i="2" l="1"/>
  <c r="O794" i="2" s="1"/>
  <c r="R794" i="2" s="1"/>
  <c r="AP793" i="2"/>
  <c r="AG793" i="2"/>
  <c r="AE793" i="2"/>
  <c r="AN793" i="2"/>
  <c r="AO793" i="2" s="1"/>
  <c r="T794" i="2" l="1"/>
  <c r="S794" i="2"/>
  <c r="AF793" i="2"/>
  <c r="X794" i="2" l="1"/>
  <c r="AC794" i="2" s="1"/>
  <c r="M795" i="2" s="1"/>
  <c r="W794" i="2"/>
  <c r="AB794" i="2" s="1"/>
  <c r="L795" i="2" s="1"/>
  <c r="V794" i="2"/>
  <c r="AA794" i="2" s="1"/>
  <c r="K795" i="2" s="1"/>
  <c r="U794" i="2"/>
  <c r="Z794" i="2" s="1"/>
  <c r="AH794" i="2"/>
  <c r="AD794" i="2" l="1"/>
  <c r="J795" i="2"/>
  <c r="AP794" i="2" l="1"/>
  <c r="AG794" i="2"/>
  <c r="AN794" i="2"/>
  <c r="AE794" i="2"/>
  <c r="N795" i="2"/>
  <c r="O795" i="2" s="1"/>
  <c r="R795" i="2" s="1"/>
  <c r="T795" i="2" l="1"/>
  <c r="S795" i="2"/>
  <c r="AO794" i="2"/>
  <c r="AF794" i="2"/>
  <c r="U795" i="2" l="1"/>
  <c r="Z795" i="2" s="1"/>
  <c r="AH795" i="2"/>
  <c r="X795" i="2"/>
  <c r="AC795" i="2" s="1"/>
  <c r="M796" i="2" s="1"/>
  <c r="W795" i="2"/>
  <c r="AB795" i="2" s="1"/>
  <c r="L796" i="2" s="1"/>
  <c r="V795" i="2"/>
  <c r="AA795" i="2" s="1"/>
  <c r="K796" i="2" s="1"/>
  <c r="J796" i="2" l="1"/>
  <c r="AD795" i="2"/>
  <c r="N796" i="2" l="1"/>
  <c r="O796" i="2" s="1"/>
  <c r="R796" i="2" s="1"/>
  <c r="AP795" i="2"/>
  <c r="AG795" i="2"/>
  <c r="AE795" i="2"/>
  <c r="AN795" i="2"/>
  <c r="T796" i="2" l="1"/>
  <c r="S796" i="2"/>
  <c r="AF795" i="2"/>
  <c r="AO795" i="2"/>
  <c r="AH796" i="2" l="1"/>
  <c r="X796" i="2"/>
  <c r="AC796" i="2" s="1"/>
  <c r="M797" i="2" s="1"/>
  <c r="W796" i="2"/>
  <c r="AB796" i="2" s="1"/>
  <c r="L797" i="2" s="1"/>
  <c r="V796" i="2"/>
  <c r="AA796" i="2" s="1"/>
  <c r="K797" i="2" s="1"/>
  <c r="U796" i="2"/>
  <c r="Z796" i="2" s="1"/>
  <c r="AD796" i="2" l="1"/>
  <c r="J797" i="2"/>
  <c r="N797" i="2" l="1"/>
  <c r="O797" i="2" s="1"/>
  <c r="R797" i="2" s="1"/>
  <c r="AP796" i="2"/>
  <c r="AG796" i="2"/>
  <c r="AE796" i="2"/>
  <c r="AN796" i="2"/>
  <c r="AO796" i="2" s="1"/>
  <c r="T797" i="2" l="1"/>
  <c r="S797" i="2"/>
  <c r="AF796" i="2"/>
  <c r="W797" i="2" l="1"/>
  <c r="AB797" i="2" s="1"/>
  <c r="L798" i="2" s="1"/>
  <c r="V797" i="2"/>
  <c r="AA797" i="2" s="1"/>
  <c r="K798" i="2" s="1"/>
  <c r="U797" i="2"/>
  <c r="Z797" i="2" s="1"/>
  <c r="AH797" i="2"/>
  <c r="X797" i="2"/>
  <c r="AC797" i="2" s="1"/>
  <c r="M798" i="2" s="1"/>
  <c r="AD797" i="2" l="1"/>
  <c r="J798" i="2"/>
  <c r="N798" i="2" l="1"/>
  <c r="O798" i="2" s="1"/>
  <c r="R798" i="2" s="1"/>
  <c r="AP797" i="2"/>
  <c r="AG797" i="2"/>
  <c r="AN797" i="2"/>
  <c r="AE797" i="2"/>
  <c r="T798" i="2" l="1"/>
  <c r="S798" i="2"/>
  <c r="AF797" i="2"/>
  <c r="AO797" i="2"/>
  <c r="AH798" i="2" l="1"/>
  <c r="X798" i="2"/>
  <c r="AC798" i="2" s="1"/>
  <c r="M799" i="2" s="1"/>
  <c r="W798" i="2"/>
  <c r="AB798" i="2" s="1"/>
  <c r="L799" i="2" s="1"/>
  <c r="V798" i="2"/>
  <c r="AA798" i="2" s="1"/>
  <c r="K799" i="2" s="1"/>
  <c r="U798" i="2"/>
  <c r="Z798" i="2" s="1"/>
  <c r="AD798" i="2" l="1"/>
  <c r="J799" i="2"/>
  <c r="N799" i="2" l="1"/>
  <c r="O799" i="2" s="1"/>
  <c r="R799" i="2" s="1"/>
  <c r="AP798" i="2"/>
  <c r="AG798" i="2"/>
  <c r="AN798" i="2"/>
  <c r="AE798" i="2"/>
  <c r="T799" i="2" l="1"/>
  <c r="S799" i="2"/>
  <c r="AF798" i="2"/>
  <c r="AO798" i="2"/>
  <c r="X799" i="2" l="1"/>
  <c r="AC799" i="2" s="1"/>
  <c r="M800" i="2" s="1"/>
  <c r="W799" i="2"/>
  <c r="AB799" i="2" s="1"/>
  <c r="L800" i="2" s="1"/>
  <c r="V799" i="2"/>
  <c r="AA799" i="2" s="1"/>
  <c r="K800" i="2" s="1"/>
  <c r="U799" i="2"/>
  <c r="Z799" i="2" s="1"/>
  <c r="AH799" i="2"/>
  <c r="AD799" i="2" l="1"/>
  <c r="J800" i="2"/>
  <c r="N800" i="2" l="1"/>
  <c r="O800" i="2" s="1"/>
  <c r="R800" i="2" s="1"/>
  <c r="AG799" i="2"/>
  <c r="AP799" i="2"/>
  <c r="AN799" i="2"/>
  <c r="AE799" i="2"/>
  <c r="AF799" i="2" s="1"/>
  <c r="T800" i="2" l="1"/>
  <c r="S800" i="2"/>
  <c r="AO799" i="2"/>
  <c r="V800" i="2" l="1"/>
  <c r="AA800" i="2" s="1"/>
  <c r="K801" i="2" s="1"/>
  <c r="U800" i="2"/>
  <c r="Z800" i="2" s="1"/>
  <c r="AH800" i="2"/>
  <c r="X800" i="2"/>
  <c r="AC800" i="2" s="1"/>
  <c r="M801" i="2" s="1"/>
  <c r="W800" i="2"/>
  <c r="AB800" i="2" s="1"/>
  <c r="L801" i="2" s="1"/>
  <c r="AD800" i="2" l="1"/>
  <c r="J801" i="2"/>
  <c r="AP800" i="2" l="1"/>
  <c r="AG800" i="2"/>
  <c r="AE800" i="2"/>
  <c r="AN800" i="2"/>
  <c r="N801" i="2"/>
  <c r="O801" i="2" s="1"/>
  <c r="R801" i="2" s="1"/>
  <c r="T801" i="2" l="1"/>
  <c r="S801" i="2"/>
  <c r="AF800" i="2"/>
  <c r="AO800" i="2"/>
  <c r="AH801" i="2" l="1"/>
  <c r="X801" i="2"/>
  <c r="AC801" i="2" s="1"/>
  <c r="M802" i="2" s="1"/>
  <c r="W801" i="2"/>
  <c r="AB801" i="2" s="1"/>
  <c r="L802" i="2" s="1"/>
  <c r="V801" i="2"/>
  <c r="AA801" i="2" s="1"/>
  <c r="K802" i="2" s="1"/>
  <c r="U801" i="2"/>
  <c r="Z801" i="2" s="1"/>
  <c r="AD801" i="2" l="1"/>
  <c r="J802" i="2"/>
  <c r="N802" i="2" l="1"/>
  <c r="O802" i="2" s="1"/>
  <c r="R802" i="2" s="1"/>
  <c r="AP801" i="2"/>
  <c r="AG801" i="2"/>
  <c r="AN801" i="2"/>
  <c r="AE801" i="2"/>
  <c r="T802" i="2" l="1"/>
  <c r="S802" i="2"/>
  <c r="AF801" i="2"/>
  <c r="AO801" i="2"/>
  <c r="X802" i="2" l="1"/>
  <c r="AC802" i="2" s="1"/>
  <c r="M803" i="2" s="1"/>
  <c r="W802" i="2"/>
  <c r="AB802" i="2" s="1"/>
  <c r="L803" i="2" s="1"/>
  <c r="V802" i="2"/>
  <c r="AA802" i="2" s="1"/>
  <c r="K803" i="2" s="1"/>
  <c r="U802" i="2"/>
  <c r="Z802" i="2" s="1"/>
  <c r="AH802" i="2"/>
  <c r="AD802" i="2" l="1"/>
  <c r="J803" i="2"/>
  <c r="N803" i="2" l="1"/>
  <c r="O803" i="2" s="1"/>
  <c r="R803" i="2" s="1"/>
  <c r="AP802" i="2"/>
  <c r="AG802" i="2"/>
  <c r="AE802" i="2"/>
  <c r="AN802" i="2"/>
  <c r="T803" i="2" l="1"/>
  <c r="S803" i="2"/>
  <c r="AO802" i="2"/>
  <c r="AF802" i="2"/>
  <c r="U803" i="2" l="1"/>
  <c r="Z803" i="2" s="1"/>
  <c r="AH803" i="2"/>
  <c r="X803" i="2"/>
  <c r="AC803" i="2" s="1"/>
  <c r="M804" i="2" s="1"/>
  <c r="W803" i="2"/>
  <c r="AB803" i="2" s="1"/>
  <c r="L804" i="2" s="1"/>
  <c r="V803" i="2"/>
  <c r="AA803" i="2" s="1"/>
  <c r="K804" i="2" s="1"/>
  <c r="J804" i="2" l="1"/>
  <c r="AD803" i="2"/>
  <c r="AP803" i="2" l="1"/>
  <c r="AG803" i="2"/>
  <c r="AN803" i="2"/>
  <c r="AE803" i="2"/>
  <c r="N804" i="2"/>
  <c r="O804" i="2" s="1"/>
  <c r="R804" i="2" s="1"/>
  <c r="T804" i="2" l="1"/>
  <c r="S804" i="2"/>
  <c r="AO803" i="2"/>
  <c r="AF803" i="2"/>
  <c r="AH804" i="2" l="1"/>
  <c r="X804" i="2"/>
  <c r="AC804" i="2" s="1"/>
  <c r="M805" i="2" s="1"/>
  <c r="W804" i="2"/>
  <c r="AB804" i="2" s="1"/>
  <c r="L805" i="2" s="1"/>
  <c r="V804" i="2"/>
  <c r="AA804" i="2" s="1"/>
  <c r="K805" i="2" s="1"/>
  <c r="U804" i="2"/>
  <c r="Z804" i="2" s="1"/>
  <c r="AD804" i="2" l="1"/>
  <c r="J805" i="2"/>
  <c r="N805" i="2" l="1"/>
  <c r="O805" i="2" s="1"/>
  <c r="R805" i="2" s="1"/>
  <c r="AP804" i="2"/>
  <c r="AG804" i="2"/>
  <c r="AN804" i="2"/>
  <c r="AO804" i="2" s="1"/>
  <c r="AE804" i="2"/>
  <c r="T805" i="2" l="1"/>
  <c r="S805" i="2"/>
  <c r="AF804" i="2"/>
  <c r="W805" i="2" l="1"/>
  <c r="AB805" i="2" s="1"/>
  <c r="L806" i="2" s="1"/>
  <c r="V805" i="2"/>
  <c r="AA805" i="2" s="1"/>
  <c r="K806" i="2" s="1"/>
  <c r="U805" i="2"/>
  <c r="Z805" i="2" s="1"/>
  <c r="AH805" i="2"/>
  <c r="X805" i="2"/>
  <c r="AC805" i="2" s="1"/>
  <c r="M806" i="2" s="1"/>
  <c r="AD805" i="2" l="1"/>
  <c r="J806" i="2"/>
  <c r="N806" i="2" l="1"/>
  <c r="O806" i="2" s="1"/>
  <c r="R806" i="2" s="1"/>
  <c r="AP805" i="2"/>
  <c r="AG805" i="2"/>
  <c r="AE805" i="2"/>
  <c r="AN805" i="2"/>
  <c r="T806" i="2" l="1"/>
  <c r="S806" i="2"/>
  <c r="AF805" i="2"/>
  <c r="AO805" i="2"/>
  <c r="AH806" i="2" l="1"/>
  <c r="X806" i="2"/>
  <c r="AC806" i="2" s="1"/>
  <c r="M807" i="2" s="1"/>
  <c r="W806" i="2"/>
  <c r="AB806" i="2" s="1"/>
  <c r="L807" i="2" s="1"/>
  <c r="V806" i="2"/>
  <c r="AA806" i="2" s="1"/>
  <c r="K807" i="2" s="1"/>
  <c r="U806" i="2"/>
  <c r="Z806" i="2" s="1"/>
  <c r="AD806" i="2" l="1"/>
  <c r="J807" i="2"/>
  <c r="N807" i="2" l="1"/>
  <c r="O807" i="2" s="1"/>
  <c r="R807" i="2" s="1"/>
  <c r="AP806" i="2"/>
  <c r="AG806" i="2"/>
  <c r="AL807" i="2"/>
  <c r="AL808" i="2" s="1"/>
  <c r="AL809" i="2" s="1"/>
  <c r="AL810" i="2" s="1"/>
  <c r="AL811" i="2" s="1"/>
  <c r="AL812" i="2" s="1"/>
  <c r="AL813" i="2" s="1"/>
  <c r="AL814" i="2" s="1"/>
  <c r="AL815" i="2" s="1"/>
  <c r="AL816" i="2" s="1"/>
  <c r="AL817" i="2" s="1"/>
  <c r="AL818" i="2" s="1"/>
  <c r="AL819" i="2" s="1"/>
  <c r="AL820" i="2" s="1"/>
  <c r="AL821" i="2" s="1"/>
  <c r="AL822" i="2" s="1"/>
  <c r="AL823" i="2" s="1"/>
  <c r="AL824" i="2" s="1"/>
  <c r="AL825" i="2" s="1"/>
  <c r="AL826" i="2" s="1"/>
  <c r="AL827" i="2" s="1"/>
  <c r="AL828" i="2" s="1"/>
  <c r="AL829" i="2" s="1"/>
  <c r="AM806" i="2"/>
  <c r="C33" i="2" s="1"/>
  <c r="AT80" i="2"/>
  <c r="AN806" i="2"/>
  <c r="AO806" i="2" s="1"/>
  <c r="AE806" i="2"/>
  <c r="AF806" i="2" s="1"/>
  <c r="T807" i="2" l="1"/>
  <c r="S807" i="2"/>
  <c r="X807" i="2" l="1"/>
  <c r="AC807" i="2" s="1"/>
  <c r="M808" i="2" s="1"/>
  <c r="W807" i="2"/>
  <c r="AB807" i="2" s="1"/>
  <c r="L808" i="2" s="1"/>
  <c r="V807" i="2"/>
  <c r="AA807" i="2" s="1"/>
  <c r="K808" i="2" s="1"/>
  <c r="U807" i="2"/>
  <c r="Z807" i="2" s="1"/>
  <c r="AH807" i="2"/>
  <c r="AD807" i="2" l="1"/>
  <c r="J808" i="2"/>
  <c r="N808" i="2" l="1"/>
  <c r="O808" i="2" s="1"/>
  <c r="R808" i="2" s="1"/>
  <c r="AG807" i="2"/>
  <c r="AP807" i="2"/>
  <c r="AE807" i="2"/>
  <c r="AF807" i="2" s="1"/>
  <c r="AN807" i="2"/>
  <c r="AO807" i="2" l="1"/>
  <c r="T808" i="2"/>
  <c r="S808" i="2"/>
  <c r="V808" i="2" l="1"/>
  <c r="AA808" i="2" s="1"/>
  <c r="K809" i="2" s="1"/>
  <c r="U808" i="2"/>
  <c r="Z808" i="2" s="1"/>
  <c r="AH808" i="2"/>
  <c r="X808" i="2"/>
  <c r="AC808" i="2" s="1"/>
  <c r="M809" i="2" s="1"/>
  <c r="W808" i="2"/>
  <c r="AB808" i="2" s="1"/>
  <c r="L809" i="2" s="1"/>
  <c r="AD808" i="2" l="1"/>
  <c r="J809" i="2"/>
  <c r="AP808" i="2" l="1"/>
  <c r="AG808" i="2"/>
  <c r="AN808" i="2"/>
  <c r="AE808" i="2"/>
  <c r="N809" i="2"/>
  <c r="O809" i="2" s="1"/>
  <c r="R809" i="2" s="1"/>
  <c r="T809" i="2" l="1"/>
  <c r="S809" i="2"/>
  <c r="AF808" i="2"/>
  <c r="AO808" i="2"/>
  <c r="AH809" i="2" l="1"/>
  <c r="X809" i="2"/>
  <c r="AC809" i="2" s="1"/>
  <c r="M810" i="2" s="1"/>
  <c r="W809" i="2"/>
  <c r="AB809" i="2" s="1"/>
  <c r="L810" i="2" s="1"/>
  <c r="V809" i="2"/>
  <c r="AA809" i="2" s="1"/>
  <c r="K810" i="2" s="1"/>
  <c r="U809" i="2"/>
  <c r="Z809" i="2" s="1"/>
  <c r="AD809" i="2" l="1"/>
  <c r="J810" i="2"/>
  <c r="N810" i="2" l="1"/>
  <c r="O810" i="2" s="1"/>
  <c r="R810" i="2" s="1"/>
  <c r="AP809" i="2"/>
  <c r="AG809" i="2"/>
  <c r="AE809" i="2"/>
  <c r="AF809" i="2" s="1"/>
  <c r="AN809" i="2"/>
  <c r="T810" i="2" l="1"/>
  <c r="S810" i="2"/>
  <c r="AO809" i="2"/>
  <c r="X810" i="2" l="1"/>
  <c r="AC810" i="2" s="1"/>
  <c r="M811" i="2" s="1"/>
  <c r="W810" i="2"/>
  <c r="AB810" i="2" s="1"/>
  <c r="L811" i="2" s="1"/>
  <c r="V810" i="2"/>
  <c r="AA810" i="2" s="1"/>
  <c r="K811" i="2" s="1"/>
  <c r="U810" i="2"/>
  <c r="Z810" i="2" s="1"/>
  <c r="AH810" i="2"/>
  <c r="AD810" i="2" l="1"/>
  <c r="J811" i="2"/>
  <c r="N811" i="2" l="1"/>
  <c r="O811" i="2" s="1"/>
  <c r="R811" i="2" s="1"/>
  <c r="AP810" i="2"/>
  <c r="AG810" i="2"/>
  <c r="AE810" i="2"/>
  <c r="AN810" i="2"/>
  <c r="T811" i="2" l="1"/>
  <c r="S811" i="2"/>
  <c r="AO810" i="2"/>
  <c r="AF810" i="2"/>
  <c r="U811" i="2" l="1"/>
  <c r="Z811" i="2" s="1"/>
  <c r="AH811" i="2"/>
  <c r="X811" i="2"/>
  <c r="AC811" i="2" s="1"/>
  <c r="M812" i="2" s="1"/>
  <c r="W811" i="2"/>
  <c r="AB811" i="2" s="1"/>
  <c r="L812" i="2" s="1"/>
  <c r="V811" i="2"/>
  <c r="AA811" i="2" s="1"/>
  <c r="K812" i="2" s="1"/>
  <c r="J812" i="2" l="1"/>
  <c r="AD811" i="2"/>
  <c r="N812" i="2" l="1"/>
  <c r="O812" i="2" s="1"/>
  <c r="R812" i="2" s="1"/>
  <c r="AP811" i="2"/>
  <c r="AG811" i="2"/>
  <c r="AN811" i="2"/>
  <c r="AE811" i="2"/>
  <c r="AF811" i="2" s="1"/>
  <c r="T812" i="2" l="1"/>
  <c r="S812" i="2"/>
  <c r="AO811" i="2"/>
  <c r="AH812" i="2" l="1"/>
  <c r="X812" i="2"/>
  <c r="AC812" i="2" s="1"/>
  <c r="M813" i="2" s="1"/>
  <c r="W812" i="2"/>
  <c r="AB812" i="2" s="1"/>
  <c r="L813" i="2" s="1"/>
  <c r="V812" i="2"/>
  <c r="AA812" i="2" s="1"/>
  <c r="K813" i="2" s="1"/>
  <c r="U812" i="2"/>
  <c r="Z812" i="2" s="1"/>
  <c r="AD812" i="2" l="1"/>
  <c r="J813" i="2"/>
  <c r="N813" i="2" l="1"/>
  <c r="O813" i="2" s="1"/>
  <c r="R813" i="2" s="1"/>
  <c r="AP812" i="2"/>
  <c r="AG812" i="2"/>
  <c r="AN812" i="2"/>
  <c r="AO812" i="2" s="1"/>
  <c r="AE812" i="2"/>
  <c r="T813" i="2" l="1"/>
  <c r="S813" i="2"/>
  <c r="AF812" i="2"/>
  <c r="W813" i="2" l="1"/>
  <c r="AB813" i="2" s="1"/>
  <c r="L814" i="2" s="1"/>
  <c r="V813" i="2"/>
  <c r="AA813" i="2" s="1"/>
  <c r="K814" i="2" s="1"/>
  <c r="U813" i="2"/>
  <c r="Z813" i="2" s="1"/>
  <c r="AH813" i="2"/>
  <c r="X813" i="2"/>
  <c r="AC813" i="2" s="1"/>
  <c r="M814" i="2" s="1"/>
  <c r="AD813" i="2" l="1"/>
  <c r="J814" i="2"/>
  <c r="N814" i="2" l="1"/>
  <c r="O814" i="2" s="1"/>
  <c r="R814" i="2" s="1"/>
  <c r="AP813" i="2"/>
  <c r="AG813" i="2"/>
  <c r="AE813" i="2"/>
  <c r="AN813" i="2"/>
  <c r="T814" i="2" l="1"/>
  <c r="S814" i="2"/>
  <c r="AF813" i="2"/>
  <c r="AO813" i="2"/>
  <c r="AH814" i="2" l="1"/>
  <c r="X814" i="2"/>
  <c r="AC814" i="2" s="1"/>
  <c r="M815" i="2" s="1"/>
  <c r="W814" i="2"/>
  <c r="AB814" i="2" s="1"/>
  <c r="L815" i="2" s="1"/>
  <c r="V814" i="2"/>
  <c r="AA814" i="2" s="1"/>
  <c r="K815" i="2" s="1"/>
  <c r="U814" i="2"/>
  <c r="Z814" i="2" s="1"/>
  <c r="AD814" i="2" l="1"/>
  <c r="J815" i="2"/>
  <c r="N815" i="2" l="1"/>
  <c r="O815" i="2" s="1"/>
  <c r="R815" i="2" s="1"/>
  <c r="AP814" i="2"/>
  <c r="AG814" i="2"/>
  <c r="AN814" i="2"/>
  <c r="AE814" i="2"/>
  <c r="T815" i="2" l="1"/>
  <c r="S815" i="2"/>
  <c r="AF814" i="2"/>
  <c r="AO814" i="2"/>
  <c r="X815" i="2" l="1"/>
  <c r="AC815" i="2" s="1"/>
  <c r="M816" i="2" s="1"/>
  <c r="W815" i="2"/>
  <c r="AB815" i="2" s="1"/>
  <c r="L816" i="2" s="1"/>
  <c r="V815" i="2"/>
  <c r="AA815" i="2" s="1"/>
  <c r="K816" i="2" s="1"/>
  <c r="U815" i="2"/>
  <c r="Z815" i="2" s="1"/>
  <c r="AH815" i="2"/>
  <c r="AD815" i="2" l="1"/>
  <c r="J816" i="2"/>
  <c r="N816" i="2" l="1"/>
  <c r="O816" i="2" s="1"/>
  <c r="R816" i="2" s="1"/>
  <c r="AG815" i="2"/>
  <c r="AP815" i="2"/>
  <c r="AE815" i="2"/>
  <c r="AN815" i="2"/>
  <c r="AF815" i="2" l="1"/>
  <c r="T816" i="2"/>
  <c r="S816" i="2"/>
  <c r="AO815" i="2"/>
  <c r="V816" i="2" l="1"/>
  <c r="AA816" i="2" s="1"/>
  <c r="K817" i="2" s="1"/>
  <c r="U816" i="2"/>
  <c r="Z816" i="2" s="1"/>
  <c r="AH816" i="2"/>
  <c r="X816" i="2"/>
  <c r="AC816" i="2" s="1"/>
  <c r="M817" i="2" s="1"/>
  <c r="W816" i="2"/>
  <c r="AB816" i="2" s="1"/>
  <c r="L817" i="2" s="1"/>
  <c r="AD816" i="2" l="1"/>
  <c r="J817" i="2"/>
  <c r="N817" i="2" l="1"/>
  <c r="O817" i="2" s="1"/>
  <c r="R817" i="2" s="1"/>
  <c r="AP816" i="2"/>
  <c r="AG816" i="2"/>
  <c r="AE816" i="2"/>
  <c r="AF816" i="2" s="1"/>
  <c r="AN816" i="2"/>
  <c r="T817" i="2" l="1"/>
  <c r="S817" i="2"/>
  <c r="AO816" i="2"/>
  <c r="AH817" i="2" l="1"/>
  <c r="X817" i="2"/>
  <c r="AC817" i="2" s="1"/>
  <c r="M818" i="2" s="1"/>
  <c r="W817" i="2"/>
  <c r="AB817" i="2" s="1"/>
  <c r="L818" i="2" s="1"/>
  <c r="V817" i="2"/>
  <c r="AA817" i="2" s="1"/>
  <c r="K818" i="2" s="1"/>
  <c r="U817" i="2"/>
  <c r="Z817" i="2" s="1"/>
  <c r="AD817" i="2" l="1"/>
  <c r="J818" i="2"/>
  <c r="N818" i="2" l="1"/>
  <c r="O818" i="2" s="1"/>
  <c r="R818" i="2" s="1"/>
  <c r="AP817" i="2"/>
  <c r="AG817" i="2"/>
  <c r="AE817" i="2"/>
  <c r="AN817" i="2"/>
  <c r="T818" i="2" l="1"/>
  <c r="S818" i="2"/>
  <c r="AF817" i="2"/>
  <c r="AO817" i="2"/>
  <c r="X818" i="2" l="1"/>
  <c r="AC818" i="2" s="1"/>
  <c r="M819" i="2" s="1"/>
  <c r="W818" i="2"/>
  <c r="AB818" i="2" s="1"/>
  <c r="L819" i="2" s="1"/>
  <c r="V818" i="2"/>
  <c r="AA818" i="2" s="1"/>
  <c r="K819" i="2" s="1"/>
  <c r="U818" i="2"/>
  <c r="Z818" i="2" s="1"/>
  <c r="AH818" i="2"/>
  <c r="AD818" i="2" l="1"/>
  <c r="J819" i="2"/>
  <c r="AP818" i="2" l="1"/>
  <c r="AG818" i="2"/>
  <c r="AN818" i="2"/>
  <c r="AE818" i="2"/>
  <c r="N819" i="2"/>
  <c r="O819" i="2" s="1"/>
  <c r="R819" i="2" s="1"/>
  <c r="T819" i="2" l="1"/>
  <c r="S819" i="2"/>
  <c r="AO818" i="2"/>
  <c r="AF818" i="2"/>
  <c r="U819" i="2" l="1"/>
  <c r="Z819" i="2" s="1"/>
  <c r="AH819" i="2"/>
  <c r="X819" i="2"/>
  <c r="AC819" i="2" s="1"/>
  <c r="M820" i="2" s="1"/>
  <c r="W819" i="2"/>
  <c r="AB819" i="2" s="1"/>
  <c r="L820" i="2" s="1"/>
  <c r="V819" i="2"/>
  <c r="AA819" i="2" s="1"/>
  <c r="K820" i="2" s="1"/>
  <c r="J820" i="2" l="1"/>
  <c r="AD819" i="2"/>
  <c r="AP819" i="2" l="1"/>
  <c r="AG819" i="2"/>
  <c r="AN819" i="2"/>
  <c r="AE819" i="2"/>
  <c r="AF819" i="2" s="1"/>
  <c r="N820" i="2"/>
  <c r="O820" i="2" s="1"/>
  <c r="R820" i="2" s="1"/>
  <c r="T820" i="2" l="1"/>
  <c r="S820" i="2"/>
  <c r="AO819" i="2"/>
  <c r="AH820" i="2" l="1"/>
  <c r="X820" i="2"/>
  <c r="AC820" i="2" s="1"/>
  <c r="M821" i="2" s="1"/>
  <c r="W820" i="2"/>
  <c r="AB820" i="2" s="1"/>
  <c r="L821" i="2" s="1"/>
  <c r="V820" i="2"/>
  <c r="AA820" i="2" s="1"/>
  <c r="K821" i="2" s="1"/>
  <c r="U820" i="2"/>
  <c r="Z820" i="2" s="1"/>
  <c r="AD820" i="2" l="1"/>
  <c r="J821" i="2"/>
  <c r="N821" i="2" l="1"/>
  <c r="O821" i="2" s="1"/>
  <c r="R821" i="2" s="1"/>
  <c r="AP820" i="2"/>
  <c r="AG820" i="2"/>
  <c r="AN820" i="2"/>
  <c r="AE820" i="2"/>
  <c r="T821" i="2" l="1"/>
  <c r="S821" i="2"/>
  <c r="AF820" i="2"/>
  <c r="AO820" i="2"/>
  <c r="W821" i="2" l="1"/>
  <c r="AB821" i="2" s="1"/>
  <c r="L822" i="2" s="1"/>
  <c r="V821" i="2"/>
  <c r="AA821" i="2" s="1"/>
  <c r="K822" i="2" s="1"/>
  <c r="U821" i="2"/>
  <c r="Z821" i="2" s="1"/>
  <c r="AH821" i="2"/>
  <c r="X821" i="2"/>
  <c r="AC821" i="2" s="1"/>
  <c r="M822" i="2" s="1"/>
  <c r="AD821" i="2" l="1"/>
  <c r="J822" i="2"/>
  <c r="N822" i="2" l="1"/>
  <c r="O822" i="2" s="1"/>
  <c r="R822" i="2" s="1"/>
  <c r="AP821" i="2"/>
  <c r="AG821" i="2"/>
  <c r="AE821" i="2"/>
  <c r="AN821" i="2"/>
  <c r="T822" i="2" l="1"/>
  <c r="S822" i="2"/>
  <c r="AO821" i="2"/>
  <c r="AF821" i="2"/>
  <c r="AH822" i="2" l="1"/>
  <c r="X822" i="2"/>
  <c r="AC822" i="2" s="1"/>
  <c r="M823" i="2" s="1"/>
  <c r="W822" i="2"/>
  <c r="AB822" i="2" s="1"/>
  <c r="L823" i="2" s="1"/>
  <c r="V822" i="2"/>
  <c r="AA822" i="2" s="1"/>
  <c r="K823" i="2" s="1"/>
  <c r="U822" i="2"/>
  <c r="Z822" i="2" s="1"/>
  <c r="AD822" i="2" l="1"/>
  <c r="J823" i="2"/>
  <c r="N823" i="2" l="1"/>
  <c r="O823" i="2" s="1"/>
  <c r="R823" i="2" s="1"/>
  <c r="AP822" i="2"/>
  <c r="AG822" i="2"/>
  <c r="AN822" i="2"/>
  <c r="AE822" i="2"/>
  <c r="AF822" i="2" s="1"/>
  <c r="T823" i="2" l="1"/>
  <c r="S823" i="2"/>
  <c r="AO822" i="2"/>
  <c r="X823" i="2" l="1"/>
  <c r="AC823" i="2" s="1"/>
  <c r="M824" i="2" s="1"/>
  <c r="W823" i="2"/>
  <c r="AB823" i="2" s="1"/>
  <c r="L824" i="2" s="1"/>
  <c r="V823" i="2"/>
  <c r="AA823" i="2" s="1"/>
  <c r="K824" i="2" s="1"/>
  <c r="U823" i="2"/>
  <c r="Z823" i="2" s="1"/>
  <c r="AH823" i="2"/>
  <c r="AD823" i="2" l="1"/>
  <c r="J824" i="2"/>
  <c r="N824" i="2" l="1"/>
  <c r="O824" i="2" s="1"/>
  <c r="R824" i="2" s="1"/>
  <c r="AG823" i="2"/>
  <c r="AP823" i="2"/>
  <c r="AN823" i="2"/>
  <c r="AE823" i="2"/>
  <c r="T824" i="2" l="1"/>
  <c r="S824" i="2"/>
  <c r="AF823" i="2"/>
  <c r="AO823" i="2"/>
  <c r="V824" i="2" l="1"/>
  <c r="AA824" i="2" s="1"/>
  <c r="K825" i="2" s="1"/>
  <c r="U824" i="2"/>
  <c r="Z824" i="2" s="1"/>
  <c r="AH824" i="2"/>
  <c r="X824" i="2"/>
  <c r="AC824" i="2" s="1"/>
  <c r="M825" i="2" s="1"/>
  <c r="W824" i="2"/>
  <c r="AB824" i="2" s="1"/>
  <c r="L825" i="2" s="1"/>
  <c r="AD824" i="2" l="1"/>
  <c r="J825" i="2"/>
  <c r="N825" i="2" l="1"/>
  <c r="O825" i="2" s="1"/>
  <c r="R825" i="2" s="1"/>
  <c r="AP824" i="2"/>
  <c r="AG824" i="2"/>
  <c r="AN824" i="2"/>
  <c r="AE824" i="2"/>
  <c r="T825" i="2" l="1"/>
  <c r="S825" i="2"/>
  <c r="AF824" i="2"/>
  <c r="AO824" i="2"/>
  <c r="AH825" i="2" l="1"/>
  <c r="X825" i="2"/>
  <c r="AC825" i="2" s="1"/>
  <c r="M826" i="2" s="1"/>
  <c r="W825" i="2"/>
  <c r="AB825" i="2" s="1"/>
  <c r="L826" i="2" s="1"/>
  <c r="V825" i="2"/>
  <c r="AA825" i="2" s="1"/>
  <c r="K826" i="2" s="1"/>
  <c r="U825" i="2"/>
  <c r="Z825" i="2" s="1"/>
  <c r="AD825" i="2" l="1"/>
  <c r="J826" i="2"/>
  <c r="N826" i="2" l="1"/>
  <c r="O826" i="2" s="1"/>
  <c r="R826" i="2" s="1"/>
  <c r="AP825" i="2"/>
  <c r="AG825" i="2"/>
  <c r="AE825" i="2"/>
  <c r="AN825" i="2"/>
  <c r="T826" i="2" l="1"/>
  <c r="S826" i="2"/>
  <c r="AF825" i="2"/>
  <c r="AO825" i="2"/>
  <c r="X826" i="2" l="1"/>
  <c r="AC826" i="2" s="1"/>
  <c r="M827" i="2" s="1"/>
  <c r="W826" i="2"/>
  <c r="AB826" i="2" s="1"/>
  <c r="L827" i="2" s="1"/>
  <c r="V826" i="2"/>
  <c r="AA826" i="2" s="1"/>
  <c r="K827" i="2" s="1"/>
  <c r="U826" i="2"/>
  <c r="Z826" i="2" s="1"/>
  <c r="AH826" i="2"/>
  <c r="AD826" i="2" l="1"/>
  <c r="J827" i="2"/>
  <c r="AP826" i="2" l="1"/>
  <c r="AG826" i="2"/>
  <c r="AN826" i="2"/>
  <c r="AE826" i="2"/>
  <c r="N827" i="2"/>
  <c r="O827" i="2" s="1"/>
  <c r="R827" i="2" s="1"/>
  <c r="T827" i="2" l="1"/>
  <c r="S827" i="2"/>
  <c r="AO826" i="2"/>
  <c r="AF826" i="2"/>
  <c r="U827" i="2" l="1"/>
  <c r="Z827" i="2" s="1"/>
  <c r="AH827" i="2"/>
  <c r="X827" i="2"/>
  <c r="AC827" i="2" s="1"/>
  <c r="M828" i="2" s="1"/>
  <c r="W827" i="2"/>
  <c r="AB827" i="2" s="1"/>
  <c r="L828" i="2" s="1"/>
  <c r="V827" i="2"/>
  <c r="AA827" i="2" s="1"/>
  <c r="K828" i="2" s="1"/>
  <c r="J828" i="2" l="1"/>
  <c r="AD827" i="2"/>
  <c r="AP827" i="2" l="1"/>
  <c r="AG827" i="2"/>
  <c r="AN827" i="2"/>
  <c r="AE827" i="2"/>
  <c r="N828" i="2"/>
  <c r="O828" i="2" s="1"/>
  <c r="R828" i="2" s="1"/>
  <c r="T828" i="2" l="1"/>
  <c r="S828" i="2"/>
  <c r="AF827" i="2"/>
  <c r="AO827" i="2"/>
  <c r="AH828" i="2" l="1"/>
  <c r="X828" i="2"/>
  <c r="AC828" i="2" s="1"/>
  <c r="M829" i="2" s="1"/>
  <c r="W828" i="2"/>
  <c r="AB828" i="2" s="1"/>
  <c r="L829" i="2" s="1"/>
  <c r="V828" i="2"/>
  <c r="AA828" i="2" s="1"/>
  <c r="K829" i="2" s="1"/>
  <c r="U828" i="2"/>
  <c r="Z828" i="2" s="1"/>
  <c r="AD828" i="2" l="1"/>
  <c r="J829" i="2"/>
  <c r="N829" i="2" l="1"/>
  <c r="O829" i="2" s="1"/>
  <c r="R829" i="2" s="1"/>
  <c r="AP828" i="2"/>
  <c r="AG828" i="2"/>
  <c r="AN828" i="2"/>
  <c r="AE828" i="2"/>
  <c r="S829" i="2" l="1"/>
  <c r="T829" i="2" s="1"/>
  <c r="AO828" i="2"/>
  <c r="AF828" i="2"/>
  <c r="W829" i="2" l="1"/>
  <c r="AB829" i="2" s="1"/>
  <c r="L830" i="2" s="1"/>
  <c r="V829" i="2"/>
  <c r="AA829" i="2" s="1"/>
  <c r="K830" i="2" s="1"/>
  <c r="U829" i="2"/>
  <c r="Z829" i="2" s="1"/>
  <c r="AH829" i="2"/>
  <c r="X829" i="2"/>
  <c r="AC829" i="2" s="1"/>
  <c r="M830" i="2" s="1"/>
  <c r="AD829" i="2" l="1"/>
  <c r="J830" i="2"/>
  <c r="N830" i="2" l="1"/>
  <c r="O830" i="2" s="1"/>
  <c r="R830" i="2" s="1"/>
  <c r="AP829" i="2"/>
  <c r="AG829" i="2"/>
  <c r="AM829" i="2"/>
  <c r="D33" i="2" s="1"/>
  <c r="AL830" i="2"/>
  <c r="AL831" i="2" s="1"/>
  <c r="AL832" i="2" s="1"/>
  <c r="AL833" i="2" s="1"/>
  <c r="AL834" i="2" s="1"/>
  <c r="AL835" i="2" s="1"/>
  <c r="AL836" i="2" s="1"/>
  <c r="AL837" i="2" s="1"/>
  <c r="AL838" i="2" s="1"/>
  <c r="AL839" i="2" s="1"/>
  <c r="AL840" i="2" s="1"/>
  <c r="AL841" i="2" s="1"/>
  <c r="AL842" i="2" s="1"/>
  <c r="AL843" i="2" s="1"/>
  <c r="AL844" i="2" s="1"/>
  <c r="AL845" i="2" s="1"/>
  <c r="AL846" i="2" s="1"/>
  <c r="AL847" i="2" s="1"/>
  <c r="AL848" i="2" s="1"/>
  <c r="AT81" i="2"/>
  <c r="AN829" i="2"/>
  <c r="AO829" i="2" s="1"/>
  <c r="AE829" i="2"/>
  <c r="AF829" i="2" s="1"/>
  <c r="T830" i="2" l="1"/>
  <c r="S830" i="2"/>
  <c r="AH830" i="2" l="1"/>
  <c r="X830" i="2"/>
  <c r="AC830" i="2" s="1"/>
  <c r="M831" i="2" s="1"/>
  <c r="W830" i="2"/>
  <c r="AB830" i="2" s="1"/>
  <c r="L831" i="2" s="1"/>
  <c r="V830" i="2"/>
  <c r="AA830" i="2" s="1"/>
  <c r="K831" i="2" s="1"/>
  <c r="U830" i="2"/>
  <c r="Z830" i="2" s="1"/>
  <c r="AD830" i="2" l="1"/>
  <c r="J831" i="2"/>
  <c r="N831" i="2" l="1"/>
  <c r="O831" i="2" s="1"/>
  <c r="R831" i="2" s="1"/>
  <c r="AP830" i="2"/>
  <c r="AG830" i="2"/>
  <c r="AN830" i="2"/>
  <c r="AE830" i="2"/>
  <c r="T831" i="2" l="1"/>
  <c r="S831" i="2"/>
  <c r="AO830" i="2"/>
  <c r="AF830" i="2"/>
  <c r="X831" i="2" l="1"/>
  <c r="AC831" i="2" s="1"/>
  <c r="M832" i="2" s="1"/>
  <c r="W831" i="2"/>
  <c r="AB831" i="2" s="1"/>
  <c r="L832" i="2" s="1"/>
  <c r="V831" i="2"/>
  <c r="AA831" i="2" s="1"/>
  <c r="K832" i="2" s="1"/>
  <c r="U831" i="2"/>
  <c r="Z831" i="2" s="1"/>
  <c r="AH831" i="2"/>
  <c r="AD831" i="2" l="1"/>
  <c r="J832" i="2"/>
  <c r="N832" i="2" l="1"/>
  <c r="O832" i="2" s="1"/>
  <c r="R832" i="2" s="1"/>
  <c r="AG831" i="2"/>
  <c r="AP831" i="2"/>
  <c r="AE831" i="2"/>
  <c r="AN831" i="2"/>
  <c r="AO831" i="2" l="1"/>
  <c r="AF831" i="2"/>
  <c r="T832" i="2"/>
  <c r="S832" i="2"/>
  <c r="V832" i="2" l="1"/>
  <c r="AA832" i="2" s="1"/>
  <c r="K833" i="2" s="1"/>
  <c r="U832" i="2"/>
  <c r="Z832" i="2" s="1"/>
  <c r="AH832" i="2"/>
  <c r="X832" i="2"/>
  <c r="AC832" i="2" s="1"/>
  <c r="M833" i="2" s="1"/>
  <c r="W832" i="2"/>
  <c r="AB832" i="2" s="1"/>
  <c r="L833" i="2" s="1"/>
  <c r="AD832" i="2" l="1"/>
  <c r="J833" i="2"/>
  <c r="N833" i="2" l="1"/>
  <c r="O833" i="2" s="1"/>
  <c r="R833" i="2" s="1"/>
  <c r="AP832" i="2"/>
  <c r="AG832" i="2"/>
  <c r="AN832" i="2"/>
  <c r="AE832" i="2"/>
  <c r="T833" i="2" l="1"/>
  <c r="S833" i="2"/>
  <c r="AF832" i="2"/>
  <c r="AO832" i="2"/>
  <c r="AH833" i="2" l="1"/>
  <c r="X833" i="2"/>
  <c r="AC833" i="2" s="1"/>
  <c r="M834" i="2" s="1"/>
  <c r="W833" i="2"/>
  <c r="AB833" i="2" s="1"/>
  <c r="L834" i="2" s="1"/>
  <c r="V833" i="2"/>
  <c r="AA833" i="2" s="1"/>
  <c r="K834" i="2" s="1"/>
  <c r="U833" i="2"/>
  <c r="Z833" i="2" s="1"/>
  <c r="AD833" i="2" l="1"/>
  <c r="J834" i="2"/>
  <c r="N834" i="2" l="1"/>
  <c r="O834" i="2" s="1"/>
  <c r="R834" i="2" s="1"/>
  <c r="AP833" i="2"/>
  <c r="AG833" i="2"/>
  <c r="AE833" i="2"/>
  <c r="AN833" i="2"/>
  <c r="AO833" i="2" s="1"/>
  <c r="T834" i="2" l="1"/>
  <c r="S834" i="2"/>
  <c r="AF833" i="2"/>
  <c r="X834" i="2" l="1"/>
  <c r="AC834" i="2" s="1"/>
  <c r="M835" i="2" s="1"/>
  <c r="W834" i="2"/>
  <c r="AB834" i="2" s="1"/>
  <c r="L835" i="2" s="1"/>
  <c r="V834" i="2"/>
  <c r="AA834" i="2" s="1"/>
  <c r="K835" i="2" s="1"/>
  <c r="U834" i="2"/>
  <c r="Z834" i="2" s="1"/>
  <c r="AH834" i="2"/>
  <c r="AD834" i="2" l="1"/>
  <c r="J835" i="2"/>
  <c r="N835" i="2" l="1"/>
  <c r="O835" i="2" s="1"/>
  <c r="R835" i="2" s="1"/>
  <c r="AP834" i="2"/>
  <c r="AG834" i="2"/>
  <c r="AE834" i="2"/>
  <c r="AN834" i="2"/>
  <c r="T835" i="2" l="1"/>
  <c r="S835" i="2"/>
  <c r="AO834" i="2"/>
  <c r="AF834" i="2"/>
  <c r="U835" i="2" l="1"/>
  <c r="Z835" i="2" s="1"/>
  <c r="AH835" i="2"/>
  <c r="X835" i="2"/>
  <c r="AC835" i="2" s="1"/>
  <c r="M836" i="2" s="1"/>
  <c r="W835" i="2"/>
  <c r="AB835" i="2" s="1"/>
  <c r="L836" i="2" s="1"/>
  <c r="V835" i="2"/>
  <c r="AA835" i="2" s="1"/>
  <c r="K836" i="2" s="1"/>
  <c r="J836" i="2" l="1"/>
  <c r="AD835" i="2"/>
  <c r="AP835" i="2" l="1"/>
  <c r="AG835" i="2"/>
  <c r="AN835" i="2"/>
  <c r="AE835" i="2"/>
  <c r="N836" i="2"/>
  <c r="O836" i="2" s="1"/>
  <c r="R836" i="2" s="1"/>
  <c r="T836" i="2" l="1"/>
  <c r="S836" i="2"/>
  <c r="AF835" i="2"/>
  <c r="AO835" i="2"/>
  <c r="AH836" i="2" l="1"/>
  <c r="X836" i="2"/>
  <c r="AC836" i="2" s="1"/>
  <c r="M837" i="2" s="1"/>
  <c r="W836" i="2"/>
  <c r="AB836" i="2" s="1"/>
  <c r="L837" i="2" s="1"/>
  <c r="V836" i="2"/>
  <c r="AA836" i="2" s="1"/>
  <c r="K837" i="2" s="1"/>
  <c r="U836" i="2"/>
  <c r="Z836" i="2" s="1"/>
  <c r="AD836" i="2" l="1"/>
  <c r="J837" i="2"/>
  <c r="N837" i="2" l="1"/>
  <c r="O837" i="2" s="1"/>
  <c r="R837" i="2" s="1"/>
  <c r="AP836" i="2"/>
  <c r="AG836" i="2"/>
  <c r="AE836" i="2"/>
  <c r="AN836" i="2"/>
  <c r="T837" i="2" l="1"/>
  <c r="S837" i="2"/>
  <c r="AO836" i="2"/>
  <c r="AF836" i="2"/>
  <c r="W837" i="2" l="1"/>
  <c r="AB837" i="2" s="1"/>
  <c r="L838" i="2" s="1"/>
  <c r="V837" i="2"/>
  <c r="AA837" i="2" s="1"/>
  <c r="K838" i="2" s="1"/>
  <c r="U837" i="2"/>
  <c r="Z837" i="2" s="1"/>
  <c r="AH837" i="2"/>
  <c r="X837" i="2"/>
  <c r="AC837" i="2" s="1"/>
  <c r="M838" i="2" s="1"/>
  <c r="AD837" i="2" l="1"/>
  <c r="J838" i="2"/>
  <c r="N838" i="2" l="1"/>
  <c r="O838" i="2" s="1"/>
  <c r="R838" i="2" s="1"/>
  <c r="AP837" i="2"/>
  <c r="AG837" i="2"/>
  <c r="AE837" i="2"/>
  <c r="AN837" i="2"/>
  <c r="AO837" i="2" s="1"/>
  <c r="T838" i="2" l="1"/>
  <c r="S838" i="2"/>
  <c r="AF837" i="2"/>
  <c r="AH838" i="2" l="1"/>
  <c r="X838" i="2"/>
  <c r="AC838" i="2" s="1"/>
  <c r="M839" i="2" s="1"/>
  <c r="W838" i="2"/>
  <c r="AB838" i="2" s="1"/>
  <c r="L839" i="2" s="1"/>
  <c r="V838" i="2"/>
  <c r="AA838" i="2" s="1"/>
  <c r="K839" i="2" s="1"/>
  <c r="U838" i="2"/>
  <c r="Z838" i="2" s="1"/>
  <c r="AD838" i="2" l="1"/>
  <c r="J839" i="2"/>
  <c r="N839" i="2" l="1"/>
  <c r="O839" i="2" s="1"/>
  <c r="R839" i="2" s="1"/>
  <c r="AP838" i="2"/>
  <c r="AG838" i="2"/>
  <c r="AN838" i="2"/>
  <c r="AE838" i="2"/>
  <c r="T839" i="2" l="1"/>
  <c r="S839" i="2"/>
  <c r="AF838" i="2"/>
  <c r="AO838" i="2"/>
  <c r="X839" i="2" l="1"/>
  <c r="AC839" i="2" s="1"/>
  <c r="M840" i="2" s="1"/>
  <c r="W839" i="2"/>
  <c r="AB839" i="2" s="1"/>
  <c r="L840" i="2" s="1"/>
  <c r="V839" i="2"/>
  <c r="AA839" i="2" s="1"/>
  <c r="K840" i="2" s="1"/>
  <c r="U839" i="2"/>
  <c r="Z839" i="2" s="1"/>
  <c r="AH839" i="2"/>
  <c r="AD839" i="2" l="1"/>
  <c r="J840" i="2"/>
  <c r="N840" i="2" l="1"/>
  <c r="O840" i="2" s="1"/>
  <c r="R840" i="2" s="1"/>
  <c r="AG839" i="2"/>
  <c r="AP839" i="2"/>
  <c r="AE839" i="2"/>
  <c r="AN839" i="2"/>
  <c r="AO839" i="2" s="1"/>
  <c r="AF839" i="2" l="1"/>
  <c r="T840" i="2"/>
  <c r="S840" i="2"/>
  <c r="V840" i="2" l="1"/>
  <c r="AA840" i="2" s="1"/>
  <c r="K841" i="2" s="1"/>
  <c r="U840" i="2"/>
  <c r="Z840" i="2" s="1"/>
  <c r="AH840" i="2"/>
  <c r="X840" i="2"/>
  <c r="AC840" i="2" s="1"/>
  <c r="M841" i="2" s="1"/>
  <c r="W840" i="2"/>
  <c r="AB840" i="2" s="1"/>
  <c r="L841" i="2" s="1"/>
  <c r="AD840" i="2" l="1"/>
  <c r="J841" i="2"/>
  <c r="AP840" i="2" l="1"/>
  <c r="AG840" i="2"/>
  <c r="AE840" i="2"/>
  <c r="AN840" i="2"/>
  <c r="AO840" i="2" s="1"/>
  <c r="N841" i="2"/>
  <c r="O841" i="2" s="1"/>
  <c r="R841" i="2" s="1"/>
  <c r="T841" i="2" l="1"/>
  <c r="S841" i="2"/>
  <c r="AF840" i="2"/>
  <c r="AH841" i="2" l="1"/>
  <c r="X841" i="2"/>
  <c r="AC841" i="2" s="1"/>
  <c r="M842" i="2" s="1"/>
  <c r="W841" i="2"/>
  <c r="AB841" i="2" s="1"/>
  <c r="L842" i="2" s="1"/>
  <c r="V841" i="2"/>
  <c r="AA841" i="2" s="1"/>
  <c r="K842" i="2" s="1"/>
  <c r="U841" i="2"/>
  <c r="Z841" i="2" s="1"/>
  <c r="AD841" i="2" l="1"/>
  <c r="J842" i="2"/>
  <c r="N842" i="2" l="1"/>
  <c r="O842" i="2" s="1"/>
  <c r="R842" i="2" s="1"/>
  <c r="AP841" i="2"/>
  <c r="AG841" i="2"/>
  <c r="AE841" i="2"/>
  <c r="AF841" i="2" s="1"/>
  <c r="AN841" i="2"/>
  <c r="T842" i="2" l="1"/>
  <c r="S842" i="2"/>
  <c r="AO841" i="2"/>
  <c r="X842" i="2" l="1"/>
  <c r="AC842" i="2" s="1"/>
  <c r="M843" i="2" s="1"/>
  <c r="W842" i="2"/>
  <c r="AB842" i="2" s="1"/>
  <c r="L843" i="2" s="1"/>
  <c r="V842" i="2"/>
  <c r="AA842" i="2" s="1"/>
  <c r="K843" i="2" s="1"/>
  <c r="U842" i="2"/>
  <c r="Z842" i="2" s="1"/>
  <c r="AH842" i="2"/>
  <c r="AD842" i="2" l="1"/>
  <c r="J843" i="2"/>
  <c r="AP842" i="2" l="1"/>
  <c r="AG842" i="2"/>
  <c r="AN842" i="2"/>
  <c r="AE842" i="2"/>
  <c r="N843" i="2"/>
  <c r="O843" i="2" s="1"/>
  <c r="R843" i="2" s="1"/>
  <c r="T843" i="2" l="1"/>
  <c r="S843" i="2"/>
  <c r="AO842" i="2"/>
  <c r="AF842" i="2"/>
  <c r="U843" i="2" l="1"/>
  <c r="Z843" i="2" s="1"/>
  <c r="AH843" i="2"/>
  <c r="X843" i="2"/>
  <c r="AC843" i="2" s="1"/>
  <c r="M844" i="2" s="1"/>
  <c r="W843" i="2"/>
  <c r="AB843" i="2" s="1"/>
  <c r="L844" i="2" s="1"/>
  <c r="V843" i="2"/>
  <c r="AA843" i="2" s="1"/>
  <c r="K844" i="2" s="1"/>
  <c r="J844" i="2" l="1"/>
  <c r="AD843" i="2"/>
  <c r="AP843" i="2" l="1"/>
  <c r="AG843" i="2"/>
  <c r="AE843" i="2"/>
  <c r="AN843" i="2"/>
  <c r="N844" i="2"/>
  <c r="O844" i="2" s="1"/>
  <c r="R844" i="2" s="1"/>
  <c r="T844" i="2" l="1"/>
  <c r="S844" i="2"/>
  <c r="AF843" i="2"/>
  <c r="AO843" i="2"/>
  <c r="AH844" i="2" l="1"/>
  <c r="X844" i="2"/>
  <c r="AC844" i="2" s="1"/>
  <c r="M845" i="2" s="1"/>
  <c r="W844" i="2"/>
  <c r="AB844" i="2" s="1"/>
  <c r="L845" i="2" s="1"/>
  <c r="V844" i="2"/>
  <c r="AA844" i="2" s="1"/>
  <c r="K845" i="2" s="1"/>
  <c r="U844" i="2"/>
  <c r="Z844" i="2" s="1"/>
  <c r="AD844" i="2" l="1"/>
  <c r="J845" i="2"/>
  <c r="N845" i="2" l="1"/>
  <c r="O845" i="2" s="1"/>
  <c r="R845" i="2" s="1"/>
  <c r="AP844" i="2"/>
  <c r="AG844" i="2"/>
  <c r="AN844" i="2"/>
  <c r="AE844" i="2"/>
  <c r="T845" i="2" l="1"/>
  <c r="S845" i="2"/>
  <c r="AF844" i="2"/>
  <c r="AO844" i="2"/>
  <c r="AH845" i="2" l="1"/>
  <c r="W845" i="2"/>
  <c r="AB845" i="2" s="1"/>
  <c r="L846" i="2" s="1"/>
  <c r="V845" i="2"/>
  <c r="AA845" i="2" s="1"/>
  <c r="K846" i="2" s="1"/>
  <c r="U845" i="2"/>
  <c r="Z845" i="2" s="1"/>
  <c r="X845" i="2"/>
  <c r="AC845" i="2" s="1"/>
  <c r="M846" i="2" s="1"/>
  <c r="AD845" i="2" l="1"/>
  <c r="J846" i="2"/>
  <c r="N846" i="2" l="1"/>
  <c r="O846" i="2" s="1"/>
  <c r="R846" i="2" s="1"/>
  <c r="AP845" i="2"/>
  <c r="AG845" i="2"/>
  <c r="AE845" i="2"/>
  <c r="AN845" i="2"/>
  <c r="T846" i="2" l="1"/>
  <c r="S846" i="2"/>
  <c r="AF845" i="2"/>
  <c r="AO845" i="2"/>
  <c r="X846" i="2" l="1"/>
  <c r="AC846" i="2" s="1"/>
  <c r="M847" i="2" s="1"/>
  <c r="W846" i="2"/>
  <c r="AB846" i="2" s="1"/>
  <c r="L847" i="2" s="1"/>
  <c r="V846" i="2"/>
  <c r="AA846" i="2" s="1"/>
  <c r="K847" i="2" s="1"/>
  <c r="AH846" i="2"/>
  <c r="U846" i="2"/>
  <c r="Z846" i="2" s="1"/>
  <c r="AD846" i="2" l="1"/>
  <c r="J847" i="2"/>
  <c r="N847" i="2" l="1"/>
  <c r="O847" i="2" s="1"/>
  <c r="R847" i="2" s="1"/>
  <c r="AG846" i="2"/>
  <c r="AP846" i="2"/>
  <c r="AE846" i="2"/>
  <c r="AN846" i="2"/>
  <c r="AO846" i="2" l="1"/>
  <c r="AF846" i="2"/>
  <c r="T847" i="2"/>
  <c r="S847" i="2"/>
  <c r="V847" i="2" l="1"/>
  <c r="AA847" i="2" s="1"/>
  <c r="K848" i="2" s="1"/>
  <c r="U847" i="2"/>
  <c r="Z847" i="2" s="1"/>
  <c r="X847" i="2"/>
  <c r="AC847" i="2" s="1"/>
  <c r="M848" i="2" s="1"/>
  <c r="AH847" i="2"/>
  <c r="W847" i="2"/>
  <c r="AB847" i="2" s="1"/>
  <c r="L848" i="2" s="1"/>
  <c r="AD847" i="2" l="1"/>
  <c r="J848" i="2"/>
  <c r="AG847" i="2" l="1"/>
  <c r="AP847" i="2"/>
  <c r="AE847" i="2"/>
  <c r="AN847" i="2"/>
  <c r="N848" i="2"/>
  <c r="O848" i="2" s="1"/>
  <c r="R848" i="2" s="1"/>
  <c r="T848" i="2" l="1"/>
  <c r="S848" i="2"/>
  <c r="AF847" i="2"/>
  <c r="AO847" i="2"/>
  <c r="AH848" i="2" l="1"/>
  <c r="X848" i="2"/>
  <c r="AC848" i="2" s="1"/>
  <c r="M849" i="2" s="1"/>
  <c r="W848" i="2"/>
  <c r="AB848" i="2" s="1"/>
  <c r="L849" i="2" s="1"/>
  <c r="V848" i="2"/>
  <c r="AA848" i="2" s="1"/>
  <c r="K849" i="2" s="1"/>
  <c r="U848" i="2"/>
  <c r="Z848" i="2" s="1"/>
  <c r="AD848" i="2" l="1"/>
  <c r="J849" i="2"/>
  <c r="N849" i="2" l="1"/>
  <c r="O849" i="2" s="1"/>
  <c r="R849" i="2" s="1"/>
  <c r="AP848" i="2"/>
  <c r="AG848" i="2"/>
  <c r="AL849" i="2"/>
  <c r="AL850" i="2" s="1"/>
  <c r="AL851" i="2" s="1"/>
  <c r="AL852" i="2" s="1"/>
  <c r="AL853" i="2" s="1"/>
  <c r="AL854" i="2" s="1"/>
  <c r="AL855" i="2" s="1"/>
  <c r="AL856" i="2" s="1"/>
  <c r="AL857" i="2" s="1"/>
  <c r="AL858" i="2" s="1"/>
  <c r="AL859" i="2" s="1"/>
  <c r="AL860" i="2" s="1"/>
  <c r="AL861" i="2" s="1"/>
  <c r="AL862" i="2" s="1"/>
  <c r="AL863" i="2" s="1"/>
  <c r="AL864" i="2" s="1"/>
  <c r="AL865" i="2" s="1"/>
  <c r="AL866" i="2" s="1"/>
  <c r="AL867" i="2" s="1"/>
  <c r="AL868" i="2" s="1"/>
  <c r="AM848" i="2"/>
  <c r="E33" i="2" s="1"/>
  <c r="AT82" i="2"/>
  <c r="AN848" i="2"/>
  <c r="AO848" i="2" s="1"/>
  <c r="AE848" i="2"/>
  <c r="AF848" i="2" s="1"/>
  <c r="T849" i="2" l="1"/>
  <c r="S849" i="2"/>
  <c r="X849" i="2" l="1"/>
  <c r="AC849" i="2" s="1"/>
  <c r="M850" i="2" s="1"/>
  <c r="W849" i="2"/>
  <c r="AB849" i="2" s="1"/>
  <c r="L850" i="2" s="1"/>
  <c r="V849" i="2"/>
  <c r="AA849" i="2" s="1"/>
  <c r="K850" i="2" s="1"/>
  <c r="U849" i="2"/>
  <c r="Z849" i="2" s="1"/>
  <c r="AH849" i="2"/>
  <c r="AD849" i="2" l="1"/>
  <c r="J850" i="2"/>
  <c r="N850" i="2" l="1"/>
  <c r="O850" i="2" s="1"/>
  <c r="R850" i="2" s="1"/>
  <c r="AP849" i="2"/>
  <c r="AG849" i="2"/>
  <c r="AE849" i="2"/>
  <c r="AN849" i="2"/>
  <c r="AO849" i="2" s="1"/>
  <c r="T850" i="2" l="1"/>
  <c r="S850" i="2"/>
  <c r="AF849" i="2"/>
  <c r="U850" i="2" l="1"/>
  <c r="Z850" i="2" s="1"/>
  <c r="AH850" i="2"/>
  <c r="X850" i="2"/>
  <c r="AC850" i="2" s="1"/>
  <c r="M851" i="2" s="1"/>
  <c r="W850" i="2"/>
  <c r="AB850" i="2" s="1"/>
  <c r="L851" i="2" s="1"/>
  <c r="V850" i="2"/>
  <c r="AA850" i="2" s="1"/>
  <c r="K851" i="2" s="1"/>
  <c r="J851" i="2" l="1"/>
  <c r="AD850" i="2"/>
  <c r="N851" i="2" l="1"/>
  <c r="O851" i="2" s="1"/>
  <c r="R851" i="2" s="1"/>
  <c r="AP850" i="2"/>
  <c r="AG850" i="2"/>
  <c r="AE850" i="2"/>
  <c r="AN850" i="2"/>
  <c r="T851" i="2" l="1"/>
  <c r="S851" i="2"/>
  <c r="AF850" i="2"/>
  <c r="AO850" i="2"/>
  <c r="AH851" i="2" l="1"/>
  <c r="X851" i="2"/>
  <c r="AC851" i="2" s="1"/>
  <c r="M852" i="2" s="1"/>
  <c r="W851" i="2"/>
  <c r="AB851" i="2" s="1"/>
  <c r="L852" i="2" s="1"/>
  <c r="V851" i="2"/>
  <c r="AA851" i="2" s="1"/>
  <c r="K852" i="2" s="1"/>
  <c r="U851" i="2"/>
  <c r="Z851" i="2" s="1"/>
  <c r="AD851" i="2" l="1"/>
  <c r="J852" i="2"/>
  <c r="N852" i="2" l="1"/>
  <c r="O852" i="2" s="1"/>
  <c r="R852" i="2" s="1"/>
  <c r="AP851" i="2"/>
  <c r="AG851" i="2"/>
  <c r="AN851" i="2"/>
  <c r="AE851" i="2"/>
  <c r="T852" i="2" l="1"/>
  <c r="S852" i="2"/>
  <c r="AF851" i="2"/>
  <c r="AO851" i="2"/>
  <c r="W852" i="2" l="1"/>
  <c r="AB852" i="2" s="1"/>
  <c r="L853" i="2" s="1"/>
  <c r="V852" i="2"/>
  <c r="AA852" i="2" s="1"/>
  <c r="K853" i="2" s="1"/>
  <c r="U852" i="2"/>
  <c r="Z852" i="2" s="1"/>
  <c r="AH852" i="2"/>
  <c r="X852" i="2"/>
  <c r="AC852" i="2" s="1"/>
  <c r="M853" i="2" s="1"/>
  <c r="AD852" i="2" l="1"/>
  <c r="J853" i="2"/>
  <c r="N853" i="2" l="1"/>
  <c r="O853" i="2" s="1"/>
  <c r="R853" i="2" s="1"/>
  <c r="AP852" i="2"/>
  <c r="AG852" i="2"/>
  <c r="AE852" i="2"/>
  <c r="AN852" i="2"/>
  <c r="T853" i="2" l="1"/>
  <c r="S853" i="2"/>
  <c r="AF852" i="2"/>
  <c r="AO852" i="2"/>
  <c r="AH853" i="2" l="1"/>
  <c r="X853" i="2"/>
  <c r="AC853" i="2" s="1"/>
  <c r="M854" i="2" s="1"/>
  <c r="W853" i="2"/>
  <c r="AB853" i="2" s="1"/>
  <c r="L854" i="2" s="1"/>
  <c r="V853" i="2"/>
  <c r="AA853" i="2" s="1"/>
  <c r="K854" i="2" s="1"/>
  <c r="U853" i="2"/>
  <c r="Z853" i="2" s="1"/>
  <c r="AD853" i="2" l="1"/>
  <c r="J854" i="2"/>
  <c r="N854" i="2" l="1"/>
  <c r="O854" i="2" s="1"/>
  <c r="R854" i="2" s="1"/>
  <c r="AP853" i="2"/>
  <c r="AG853" i="2"/>
  <c r="AE853" i="2"/>
  <c r="AN853" i="2"/>
  <c r="T854" i="2" l="1"/>
  <c r="S854" i="2"/>
  <c r="AF853" i="2"/>
  <c r="AO853" i="2"/>
  <c r="X854" i="2" l="1"/>
  <c r="AC854" i="2" s="1"/>
  <c r="M855" i="2" s="1"/>
  <c r="W854" i="2"/>
  <c r="AB854" i="2" s="1"/>
  <c r="L855" i="2" s="1"/>
  <c r="V854" i="2"/>
  <c r="AA854" i="2" s="1"/>
  <c r="K855" i="2" s="1"/>
  <c r="U854" i="2"/>
  <c r="Z854" i="2" s="1"/>
  <c r="AH854" i="2"/>
  <c r="AD854" i="2" l="1"/>
  <c r="J855" i="2"/>
  <c r="AG854" i="2" l="1"/>
  <c r="AP854" i="2"/>
  <c r="AE854" i="2"/>
  <c r="AN854" i="2"/>
  <c r="N855" i="2"/>
  <c r="O855" i="2" s="1"/>
  <c r="R855" i="2" s="1"/>
  <c r="T855" i="2" l="1"/>
  <c r="S855" i="2"/>
  <c r="AF854" i="2"/>
  <c r="AO854" i="2"/>
  <c r="V855" i="2" l="1"/>
  <c r="AA855" i="2" s="1"/>
  <c r="K856" i="2" s="1"/>
  <c r="U855" i="2"/>
  <c r="Z855" i="2" s="1"/>
  <c r="AH855" i="2"/>
  <c r="X855" i="2"/>
  <c r="AC855" i="2" s="1"/>
  <c r="M856" i="2" s="1"/>
  <c r="W855" i="2"/>
  <c r="AB855" i="2" s="1"/>
  <c r="L856" i="2" s="1"/>
  <c r="AD855" i="2" l="1"/>
  <c r="J856" i="2"/>
  <c r="N856" i="2" l="1"/>
  <c r="O856" i="2" s="1"/>
  <c r="R856" i="2" s="1"/>
  <c r="AP855" i="2"/>
  <c r="AG855" i="2"/>
  <c r="AE855" i="2"/>
  <c r="AN855" i="2"/>
  <c r="AO855" i="2" s="1"/>
  <c r="T856" i="2" l="1"/>
  <c r="S856" i="2"/>
  <c r="AF855" i="2"/>
  <c r="AH856" i="2" l="1"/>
  <c r="X856" i="2"/>
  <c r="AC856" i="2" s="1"/>
  <c r="M857" i="2" s="1"/>
  <c r="W856" i="2"/>
  <c r="AB856" i="2" s="1"/>
  <c r="L857" i="2" s="1"/>
  <c r="V856" i="2"/>
  <c r="AA856" i="2" s="1"/>
  <c r="K857" i="2" s="1"/>
  <c r="U856" i="2"/>
  <c r="Z856" i="2" s="1"/>
  <c r="AD856" i="2" l="1"/>
  <c r="J857" i="2"/>
  <c r="N857" i="2" l="1"/>
  <c r="O857" i="2" s="1"/>
  <c r="R857" i="2" s="1"/>
  <c r="AP856" i="2"/>
  <c r="AG856" i="2"/>
  <c r="AE856" i="2"/>
  <c r="AF856" i="2" s="1"/>
  <c r="AN856" i="2"/>
  <c r="T857" i="2" l="1"/>
  <c r="S857" i="2"/>
  <c r="AO856" i="2"/>
  <c r="X857" i="2" l="1"/>
  <c r="AC857" i="2" s="1"/>
  <c r="M858" i="2" s="1"/>
  <c r="W857" i="2"/>
  <c r="AB857" i="2" s="1"/>
  <c r="L858" i="2" s="1"/>
  <c r="V857" i="2"/>
  <c r="AA857" i="2" s="1"/>
  <c r="K858" i="2" s="1"/>
  <c r="U857" i="2"/>
  <c r="Z857" i="2" s="1"/>
  <c r="AH857" i="2"/>
  <c r="AD857" i="2" l="1"/>
  <c r="J858" i="2"/>
  <c r="N858" i="2" l="1"/>
  <c r="O858" i="2" s="1"/>
  <c r="R858" i="2" s="1"/>
  <c r="AP857" i="2"/>
  <c r="AG857" i="2"/>
  <c r="AE857" i="2"/>
  <c r="AN857" i="2"/>
  <c r="T858" i="2" l="1"/>
  <c r="S858" i="2"/>
  <c r="AO857" i="2"/>
  <c r="AF857" i="2"/>
  <c r="U858" i="2" l="1"/>
  <c r="Z858" i="2" s="1"/>
  <c r="AH858" i="2"/>
  <c r="X858" i="2"/>
  <c r="AC858" i="2" s="1"/>
  <c r="M859" i="2" s="1"/>
  <c r="W858" i="2"/>
  <c r="AB858" i="2" s="1"/>
  <c r="L859" i="2" s="1"/>
  <c r="V858" i="2"/>
  <c r="AA858" i="2" s="1"/>
  <c r="K859" i="2" s="1"/>
  <c r="J859" i="2" l="1"/>
  <c r="AD858" i="2"/>
  <c r="N859" i="2" l="1"/>
  <c r="O859" i="2" s="1"/>
  <c r="R859" i="2" s="1"/>
  <c r="AP858" i="2"/>
  <c r="AG858" i="2"/>
  <c r="AE858" i="2"/>
  <c r="AN858" i="2"/>
  <c r="T859" i="2" l="1"/>
  <c r="S859" i="2"/>
  <c r="AF858" i="2"/>
  <c r="AO858" i="2"/>
  <c r="AH859" i="2" l="1"/>
  <c r="X859" i="2"/>
  <c r="AC859" i="2" s="1"/>
  <c r="M860" i="2" s="1"/>
  <c r="W859" i="2"/>
  <c r="AB859" i="2" s="1"/>
  <c r="L860" i="2" s="1"/>
  <c r="V859" i="2"/>
  <c r="AA859" i="2" s="1"/>
  <c r="K860" i="2" s="1"/>
  <c r="U859" i="2"/>
  <c r="Z859" i="2" s="1"/>
  <c r="AD859" i="2" l="1"/>
  <c r="J860" i="2"/>
  <c r="N860" i="2" l="1"/>
  <c r="O860" i="2" s="1"/>
  <c r="R860" i="2" s="1"/>
  <c r="AP859" i="2"/>
  <c r="AG859" i="2"/>
  <c r="AE859" i="2"/>
  <c r="AN859" i="2"/>
  <c r="T860" i="2" l="1"/>
  <c r="S860" i="2"/>
  <c r="AO859" i="2"/>
  <c r="AF859" i="2"/>
  <c r="W860" i="2" l="1"/>
  <c r="AB860" i="2" s="1"/>
  <c r="L861" i="2" s="1"/>
  <c r="V860" i="2"/>
  <c r="AA860" i="2" s="1"/>
  <c r="K861" i="2" s="1"/>
  <c r="U860" i="2"/>
  <c r="Z860" i="2" s="1"/>
  <c r="AH860" i="2"/>
  <c r="X860" i="2"/>
  <c r="AC860" i="2" s="1"/>
  <c r="M861" i="2" s="1"/>
  <c r="AD860" i="2" l="1"/>
  <c r="J861" i="2"/>
  <c r="N861" i="2" l="1"/>
  <c r="O861" i="2" s="1"/>
  <c r="R861" i="2" s="1"/>
  <c r="AP860" i="2"/>
  <c r="AG860" i="2"/>
  <c r="AE860" i="2"/>
  <c r="AN860" i="2"/>
  <c r="AO860" i="2" s="1"/>
  <c r="T861" i="2" l="1"/>
  <c r="S861" i="2"/>
  <c r="AF860" i="2"/>
  <c r="AH861" i="2" l="1"/>
  <c r="X861" i="2"/>
  <c r="AC861" i="2" s="1"/>
  <c r="M862" i="2" s="1"/>
  <c r="W861" i="2"/>
  <c r="AB861" i="2" s="1"/>
  <c r="L862" i="2" s="1"/>
  <c r="V861" i="2"/>
  <c r="AA861" i="2" s="1"/>
  <c r="K862" i="2" s="1"/>
  <c r="U861" i="2"/>
  <c r="Z861" i="2" s="1"/>
  <c r="AD861" i="2" l="1"/>
  <c r="J862" i="2"/>
  <c r="N862" i="2" l="1"/>
  <c r="O862" i="2" s="1"/>
  <c r="R862" i="2" s="1"/>
  <c r="AP861" i="2"/>
  <c r="AG861" i="2"/>
  <c r="AE861" i="2"/>
  <c r="AN861" i="2"/>
  <c r="T862" i="2" l="1"/>
  <c r="S862" i="2"/>
  <c r="AF861" i="2"/>
  <c r="AO861" i="2"/>
  <c r="X862" i="2" l="1"/>
  <c r="AC862" i="2" s="1"/>
  <c r="M863" i="2" s="1"/>
  <c r="W862" i="2"/>
  <c r="AB862" i="2" s="1"/>
  <c r="L863" i="2" s="1"/>
  <c r="V862" i="2"/>
  <c r="AA862" i="2" s="1"/>
  <c r="K863" i="2" s="1"/>
  <c r="U862" i="2"/>
  <c r="Z862" i="2" s="1"/>
  <c r="AH862" i="2"/>
  <c r="AD862" i="2" l="1"/>
  <c r="J863" i="2"/>
  <c r="AG862" i="2" l="1"/>
  <c r="AP862" i="2"/>
  <c r="AE862" i="2"/>
  <c r="AN862" i="2"/>
  <c r="N863" i="2"/>
  <c r="O863" i="2" s="1"/>
  <c r="R863" i="2" s="1"/>
  <c r="T863" i="2" l="1"/>
  <c r="S863" i="2"/>
  <c r="AF862" i="2"/>
  <c r="AO862" i="2"/>
  <c r="V863" i="2" l="1"/>
  <c r="AA863" i="2" s="1"/>
  <c r="K864" i="2" s="1"/>
  <c r="U863" i="2"/>
  <c r="Z863" i="2" s="1"/>
  <c r="AH863" i="2"/>
  <c r="X863" i="2"/>
  <c r="AC863" i="2" s="1"/>
  <c r="M864" i="2" s="1"/>
  <c r="W863" i="2"/>
  <c r="AB863" i="2" s="1"/>
  <c r="L864" i="2" s="1"/>
  <c r="AD863" i="2" l="1"/>
  <c r="J864" i="2"/>
  <c r="N864" i="2" l="1"/>
  <c r="O864" i="2" s="1"/>
  <c r="R864" i="2" s="1"/>
  <c r="AP863" i="2"/>
  <c r="AG863" i="2"/>
  <c r="AN863" i="2"/>
  <c r="AE863" i="2"/>
  <c r="AF863" i="2" s="1"/>
  <c r="T864" i="2" l="1"/>
  <c r="S864" i="2"/>
  <c r="AO863" i="2"/>
  <c r="AH864" i="2" l="1"/>
  <c r="X864" i="2"/>
  <c r="AC864" i="2" s="1"/>
  <c r="M865" i="2" s="1"/>
  <c r="W864" i="2"/>
  <c r="AB864" i="2" s="1"/>
  <c r="L865" i="2" s="1"/>
  <c r="V864" i="2"/>
  <c r="AA864" i="2" s="1"/>
  <c r="K865" i="2" s="1"/>
  <c r="U864" i="2"/>
  <c r="Z864" i="2" s="1"/>
  <c r="AD864" i="2" l="1"/>
  <c r="J865" i="2"/>
  <c r="N865" i="2" l="1"/>
  <c r="O865" i="2" s="1"/>
  <c r="R865" i="2" s="1"/>
  <c r="AP864" i="2"/>
  <c r="AG864" i="2"/>
  <c r="AE864" i="2"/>
  <c r="AN864" i="2"/>
  <c r="T865" i="2" l="1"/>
  <c r="S865" i="2"/>
  <c r="AF864" i="2"/>
  <c r="AO864" i="2"/>
  <c r="X865" i="2" l="1"/>
  <c r="AC865" i="2" s="1"/>
  <c r="M866" i="2" s="1"/>
  <c r="W865" i="2"/>
  <c r="AB865" i="2" s="1"/>
  <c r="L866" i="2" s="1"/>
  <c r="V865" i="2"/>
  <c r="AA865" i="2" s="1"/>
  <c r="K866" i="2" s="1"/>
  <c r="U865" i="2"/>
  <c r="Z865" i="2" s="1"/>
  <c r="AH865" i="2"/>
  <c r="AD865" i="2" l="1"/>
  <c r="J866" i="2"/>
  <c r="N866" i="2" l="1"/>
  <c r="O866" i="2" s="1"/>
  <c r="R866" i="2" s="1"/>
  <c r="AP865" i="2"/>
  <c r="AG865" i="2"/>
  <c r="AE865" i="2"/>
  <c r="AN865" i="2"/>
  <c r="T866" i="2" l="1"/>
  <c r="S866" i="2"/>
  <c r="AO865" i="2"/>
  <c r="AF865" i="2"/>
  <c r="U866" i="2" l="1"/>
  <c r="Z866" i="2" s="1"/>
  <c r="AH866" i="2"/>
  <c r="X866" i="2"/>
  <c r="AC866" i="2" s="1"/>
  <c r="M867" i="2" s="1"/>
  <c r="W866" i="2"/>
  <c r="AB866" i="2" s="1"/>
  <c r="L867" i="2" s="1"/>
  <c r="V866" i="2"/>
  <c r="AA866" i="2" s="1"/>
  <c r="K867" i="2" s="1"/>
  <c r="J867" i="2" l="1"/>
  <c r="AD866" i="2"/>
  <c r="AP866" i="2" l="1"/>
  <c r="AG866" i="2"/>
  <c r="AN866" i="2"/>
  <c r="AE866" i="2"/>
  <c r="AF866" i="2" s="1"/>
  <c r="N867" i="2"/>
  <c r="O867" i="2" s="1"/>
  <c r="R867" i="2" s="1"/>
  <c r="T867" i="2" l="1"/>
  <c r="S867" i="2"/>
  <c r="AO866" i="2"/>
  <c r="AH867" i="2" l="1"/>
  <c r="X867" i="2"/>
  <c r="AC867" i="2" s="1"/>
  <c r="M868" i="2" s="1"/>
  <c r="W867" i="2"/>
  <c r="AB867" i="2" s="1"/>
  <c r="L868" i="2" s="1"/>
  <c r="V867" i="2"/>
  <c r="AA867" i="2" s="1"/>
  <c r="K868" i="2" s="1"/>
  <c r="U867" i="2"/>
  <c r="Z867" i="2" s="1"/>
  <c r="AD867" i="2" l="1"/>
  <c r="J868" i="2"/>
  <c r="N868" i="2" l="1"/>
  <c r="O868" i="2" s="1"/>
  <c r="R868" i="2" s="1"/>
  <c r="AP867" i="2"/>
  <c r="AG867" i="2"/>
  <c r="AE867" i="2"/>
  <c r="AN867" i="2"/>
  <c r="T868" i="2" l="1"/>
  <c r="S868" i="2"/>
  <c r="AF867" i="2"/>
  <c r="AO867" i="2"/>
  <c r="W868" i="2" l="1"/>
  <c r="AB868" i="2" s="1"/>
  <c r="L869" i="2" s="1"/>
  <c r="V868" i="2"/>
  <c r="AA868" i="2" s="1"/>
  <c r="K869" i="2" s="1"/>
  <c r="U868" i="2"/>
  <c r="Z868" i="2" s="1"/>
  <c r="AH868" i="2"/>
  <c r="X868" i="2"/>
  <c r="AC868" i="2" s="1"/>
  <c r="M869" i="2" s="1"/>
  <c r="AD868" i="2" l="1"/>
  <c r="J869" i="2"/>
  <c r="N869" i="2" l="1"/>
  <c r="O869" i="2" s="1"/>
  <c r="R869" i="2" s="1"/>
  <c r="AP868" i="2"/>
  <c r="AG868" i="2"/>
  <c r="AM868" i="2"/>
  <c r="F33" i="2" s="1"/>
  <c r="AL869" i="2"/>
  <c r="AL870" i="2" s="1"/>
  <c r="AL871" i="2" s="1"/>
  <c r="AL872" i="2" s="1"/>
  <c r="AL873" i="2" s="1"/>
  <c r="AL874" i="2" s="1"/>
  <c r="AL875" i="2" s="1"/>
  <c r="AL876" i="2" s="1"/>
  <c r="AL877" i="2" s="1"/>
  <c r="AL878" i="2" s="1"/>
  <c r="AL879" i="2" s="1"/>
  <c r="AL880" i="2" s="1"/>
  <c r="AL881" i="2" s="1"/>
  <c r="AL882" i="2" s="1"/>
  <c r="AL883" i="2" s="1"/>
  <c r="AL884" i="2" s="1"/>
  <c r="AL885" i="2" s="1"/>
  <c r="AL886" i="2" s="1"/>
  <c r="AL887" i="2" s="1"/>
  <c r="AL888" i="2" s="1"/>
  <c r="AT83" i="2"/>
  <c r="AN868" i="2"/>
  <c r="AO868" i="2" s="1"/>
  <c r="AE868" i="2"/>
  <c r="AF868" i="2" s="1"/>
  <c r="T869" i="2" l="1"/>
  <c r="S869" i="2"/>
  <c r="AH869" i="2" l="1"/>
  <c r="X869" i="2"/>
  <c r="AC869" i="2" s="1"/>
  <c r="M870" i="2" s="1"/>
  <c r="W869" i="2"/>
  <c r="AB869" i="2" s="1"/>
  <c r="L870" i="2" s="1"/>
  <c r="V869" i="2"/>
  <c r="AA869" i="2" s="1"/>
  <c r="K870" i="2" s="1"/>
  <c r="U869" i="2"/>
  <c r="Z869" i="2" s="1"/>
  <c r="AD869" i="2" l="1"/>
  <c r="J870" i="2"/>
  <c r="N870" i="2" l="1"/>
  <c r="O870" i="2" s="1"/>
  <c r="R870" i="2" s="1"/>
  <c r="AP869" i="2"/>
  <c r="AG869" i="2"/>
  <c r="AE869" i="2"/>
  <c r="AN869" i="2"/>
  <c r="AO869" i="2" s="1"/>
  <c r="T870" i="2" l="1"/>
  <c r="S870" i="2"/>
  <c r="AF869" i="2"/>
  <c r="X870" i="2" l="1"/>
  <c r="AC870" i="2" s="1"/>
  <c r="M871" i="2" s="1"/>
  <c r="W870" i="2"/>
  <c r="AB870" i="2" s="1"/>
  <c r="L871" i="2" s="1"/>
  <c r="V870" i="2"/>
  <c r="AA870" i="2" s="1"/>
  <c r="K871" i="2" s="1"/>
  <c r="U870" i="2"/>
  <c r="Z870" i="2" s="1"/>
  <c r="AH870" i="2"/>
  <c r="AD870" i="2" l="1"/>
  <c r="J871" i="2"/>
  <c r="N871" i="2" l="1"/>
  <c r="O871" i="2" s="1"/>
  <c r="R871" i="2" s="1"/>
  <c r="AG870" i="2"/>
  <c r="AP870" i="2"/>
  <c r="AE870" i="2"/>
  <c r="AN870" i="2"/>
  <c r="T871" i="2" l="1"/>
  <c r="S871" i="2"/>
  <c r="AF870" i="2"/>
  <c r="AO870" i="2"/>
  <c r="V871" i="2" l="1"/>
  <c r="AA871" i="2" s="1"/>
  <c r="K872" i="2" s="1"/>
  <c r="U871" i="2"/>
  <c r="Z871" i="2" s="1"/>
  <c r="AH871" i="2"/>
  <c r="X871" i="2"/>
  <c r="AC871" i="2" s="1"/>
  <c r="M872" i="2" s="1"/>
  <c r="W871" i="2"/>
  <c r="AB871" i="2" s="1"/>
  <c r="L872" i="2" s="1"/>
  <c r="AD871" i="2" l="1"/>
  <c r="J872" i="2"/>
  <c r="AP871" i="2" l="1"/>
  <c r="AG871" i="2"/>
  <c r="AN871" i="2"/>
  <c r="AE871" i="2"/>
  <c r="AF871" i="2" s="1"/>
  <c r="N872" i="2"/>
  <c r="O872" i="2" s="1"/>
  <c r="R872" i="2" s="1"/>
  <c r="T872" i="2" l="1"/>
  <c r="S872" i="2"/>
  <c r="AO871" i="2"/>
  <c r="AH872" i="2" l="1"/>
  <c r="X872" i="2"/>
  <c r="AC872" i="2" s="1"/>
  <c r="M873" i="2" s="1"/>
  <c r="W872" i="2"/>
  <c r="AB872" i="2" s="1"/>
  <c r="L873" i="2" s="1"/>
  <c r="V872" i="2"/>
  <c r="AA872" i="2" s="1"/>
  <c r="K873" i="2" s="1"/>
  <c r="U872" i="2"/>
  <c r="Z872" i="2" s="1"/>
  <c r="AD872" i="2" l="1"/>
  <c r="J873" i="2"/>
  <c r="N873" i="2" l="1"/>
  <c r="O873" i="2" s="1"/>
  <c r="R873" i="2" s="1"/>
  <c r="AP872" i="2"/>
  <c r="AG872" i="2"/>
  <c r="AE872" i="2"/>
  <c r="AN872" i="2"/>
  <c r="T873" i="2" l="1"/>
  <c r="S873" i="2"/>
  <c r="AO872" i="2"/>
  <c r="AF872" i="2"/>
  <c r="X873" i="2" l="1"/>
  <c r="AC873" i="2" s="1"/>
  <c r="M874" i="2" s="1"/>
  <c r="W873" i="2"/>
  <c r="AB873" i="2" s="1"/>
  <c r="L874" i="2" s="1"/>
  <c r="V873" i="2"/>
  <c r="AA873" i="2" s="1"/>
  <c r="K874" i="2" s="1"/>
  <c r="U873" i="2"/>
  <c r="Z873" i="2" s="1"/>
  <c r="AH873" i="2"/>
  <c r="AD873" i="2" l="1"/>
  <c r="J874" i="2"/>
  <c r="N874" i="2" l="1"/>
  <c r="O874" i="2" s="1"/>
  <c r="R874" i="2" s="1"/>
  <c r="AP873" i="2"/>
  <c r="AG873" i="2"/>
  <c r="AE873" i="2"/>
  <c r="AF873" i="2" s="1"/>
  <c r="AN873" i="2"/>
  <c r="T874" i="2" l="1"/>
  <c r="S874" i="2"/>
  <c r="AO873" i="2"/>
  <c r="U874" i="2" l="1"/>
  <c r="Z874" i="2" s="1"/>
  <c r="AH874" i="2"/>
  <c r="X874" i="2"/>
  <c r="AC874" i="2" s="1"/>
  <c r="M875" i="2" s="1"/>
  <c r="W874" i="2"/>
  <c r="AB874" i="2" s="1"/>
  <c r="L875" i="2" s="1"/>
  <c r="V874" i="2"/>
  <c r="AA874" i="2" s="1"/>
  <c r="K875" i="2" s="1"/>
  <c r="J875" i="2" l="1"/>
  <c r="AD874" i="2"/>
  <c r="AP874" i="2" l="1"/>
  <c r="AG874" i="2"/>
  <c r="AN874" i="2"/>
  <c r="AE874" i="2"/>
  <c r="N875" i="2"/>
  <c r="O875" i="2" s="1"/>
  <c r="R875" i="2" s="1"/>
  <c r="T875" i="2" l="1"/>
  <c r="S875" i="2"/>
  <c r="AF874" i="2"/>
  <c r="AO874" i="2"/>
  <c r="AH875" i="2" l="1"/>
  <c r="X875" i="2"/>
  <c r="AC875" i="2" s="1"/>
  <c r="M876" i="2" s="1"/>
  <c r="W875" i="2"/>
  <c r="AB875" i="2" s="1"/>
  <c r="L876" i="2" s="1"/>
  <c r="V875" i="2"/>
  <c r="AA875" i="2" s="1"/>
  <c r="K876" i="2" s="1"/>
  <c r="U875" i="2"/>
  <c r="Z875" i="2" s="1"/>
  <c r="AD875" i="2" l="1"/>
  <c r="J876" i="2"/>
  <c r="N876" i="2" l="1"/>
  <c r="O876" i="2" s="1"/>
  <c r="R876" i="2" s="1"/>
  <c r="AP875" i="2"/>
  <c r="AG875" i="2"/>
  <c r="AE875" i="2"/>
  <c r="AF875" i="2" s="1"/>
  <c r="AN875" i="2"/>
  <c r="AO875" i="2" s="1"/>
  <c r="T876" i="2" l="1"/>
  <c r="S876" i="2"/>
  <c r="W876" i="2" l="1"/>
  <c r="AB876" i="2" s="1"/>
  <c r="L877" i="2" s="1"/>
  <c r="V876" i="2"/>
  <c r="AA876" i="2" s="1"/>
  <c r="K877" i="2" s="1"/>
  <c r="U876" i="2"/>
  <c r="Z876" i="2" s="1"/>
  <c r="AH876" i="2"/>
  <c r="X876" i="2"/>
  <c r="AC876" i="2" s="1"/>
  <c r="M877" i="2" s="1"/>
  <c r="AD876" i="2" l="1"/>
  <c r="J877" i="2"/>
  <c r="N877" i="2" l="1"/>
  <c r="O877" i="2" s="1"/>
  <c r="R877" i="2" s="1"/>
  <c r="AP876" i="2"/>
  <c r="AG876" i="2"/>
  <c r="AE876" i="2"/>
  <c r="AN876" i="2"/>
  <c r="T877" i="2" l="1"/>
  <c r="S877" i="2"/>
  <c r="AF876" i="2"/>
  <c r="AO876" i="2"/>
  <c r="AH877" i="2" l="1"/>
  <c r="X877" i="2"/>
  <c r="AC877" i="2" s="1"/>
  <c r="M878" i="2" s="1"/>
  <c r="W877" i="2"/>
  <c r="AB877" i="2" s="1"/>
  <c r="L878" i="2" s="1"/>
  <c r="V877" i="2"/>
  <c r="AA877" i="2" s="1"/>
  <c r="K878" i="2" s="1"/>
  <c r="U877" i="2"/>
  <c r="Z877" i="2" s="1"/>
  <c r="AD877" i="2" l="1"/>
  <c r="J878" i="2"/>
  <c r="N878" i="2" l="1"/>
  <c r="O878" i="2" s="1"/>
  <c r="R878" i="2" s="1"/>
  <c r="AP877" i="2"/>
  <c r="AG877" i="2"/>
  <c r="AE877" i="2"/>
  <c r="AN877" i="2"/>
  <c r="T878" i="2" l="1"/>
  <c r="S878" i="2"/>
  <c r="AF877" i="2"/>
  <c r="AO877" i="2"/>
  <c r="X878" i="2" l="1"/>
  <c r="AC878" i="2" s="1"/>
  <c r="M879" i="2" s="1"/>
  <c r="W878" i="2"/>
  <c r="AB878" i="2" s="1"/>
  <c r="L879" i="2" s="1"/>
  <c r="V878" i="2"/>
  <c r="AA878" i="2" s="1"/>
  <c r="K879" i="2" s="1"/>
  <c r="U878" i="2"/>
  <c r="Z878" i="2" s="1"/>
  <c r="AH878" i="2"/>
  <c r="AD878" i="2" l="1"/>
  <c r="J879" i="2"/>
  <c r="N879" i="2" l="1"/>
  <c r="O879" i="2" s="1"/>
  <c r="R879" i="2" s="1"/>
  <c r="AG878" i="2"/>
  <c r="AP878" i="2"/>
  <c r="AN878" i="2"/>
  <c r="AE878" i="2"/>
  <c r="T879" i="2" l="1"/>
  <c r="S879" i="2"/>
  <c r="AF878" i="2"/>
  <c r="AO878" i="2"/>
  <c r="V879" i="2" l="1"/>
  <c r="AA879" i="2" s="1"/>
  <c r="K880" i="2" s="1"/>
  <c r="U879" i="2"/>
  <c r="Z879" i="2" s="1"/>
  <c r="AH879" i="2"/>
  <c r="X879" i="2"/>
  <c r="AC879" i="2" s="1"/>
  <c r="M880" i="2" s="1"/>
  <c r="W879" i="2"/>
  <c r="AB879" i="2" s="1"/>
  <c r="L880" i="2" s="1"/>
  <c r="AD879" i="2" l="1"/>
  <c r="J880" i="2"/>
  <c r="N880" i="2" l="1"/>
  <c r="O880" i="2" s="1"/>
  <c r="R880" i="2" s="1"/>
  <c r="AP879" i="2"/>
  <c r="AG879" i="2"/>
  <c r="AE879" i="2"/>
  <c r="AN879" i="2"/>
  <c r="T880" i="2" l="1"/>
  <c r="S880" i="2"/>
  <c r="AF879" i="2"/>
  <c r="AO879" i="2"/>
  <c r="AH880" i="2" l="1"/>
  <c r="X880" i="2"/>
  <c r="AC880" i="2" s="1"/>
  <c r="M881" i="2" s="1"/>
  <c r="W880" i="2"/>
  <c r="AB880" i="2" s="1"/>
  <c r="L881" i="2" s="1"/>
  <c r="V880" i="2"/>
  <c r="AA880" i="2" s="1"/>
  <c r="K881" i="2" s="1"/>
  <c r="U880" i="2"/>
  <c r="Z880" i="2" s="1"/>
  <c r="AD880" i="2" l="1"/>
  <c r="J881" i="2"/>
  <c r="N881" i="2" l="1"/>
  <c r="O881" i="2" s="1"/>
  <c r="R881" i="2" s="1"/>
  <c r="AP880" i="2"/>
  <c r="AG880" i="2"/>
  <c r="AE880" i="2"/>
  <c r="AN880" i="2"/>
  <c r="T881" i="2" l="1"/>
  <c r="S881" i="2"/>
  <c r="AF880" i="2"/>
  <c r="AO880" i="2"/>
  <c r="X881" i="2" l="1"/>
  <c r="AC881" i="2" s="1"/>
  <c r="M882" i="2" s="1"/>
  <c r="W881" i="2"/>
  <c r="AB881" i="2" s="1"/>
  <c r="L882" i="2" s="1"/>
  <c r="V881" i="2"/>
  <c r="AA881" i="2" s="1"/>
  <c r="K882" i="2" s="1"/>
  <c r="U881" i="2"/>
  <c r="Z881" i="2" s="1"/>
  <c r="AH881" i="2"/>
  <c r="AD881" i="2" l="1"/>
  <c r="J882" i="2"/>
  <c r="AP881" i="2" l="1"/>
  <c r="AG881" i="2"/>
  <c r="AN881" i="2"/>
  <c r="AE881" i="2"/>
  <c r="N882" i="2"/>
  <c r="O882" i="2" s="1"/>
  <c r="R882" i="2" s="1"/>
  <c r="T882" i="2" l="1"/>
  <c r="S882" i="2"/>
  <c r="AO881" i="2"/>
  <c r="AF881" i="2"/>
  <c r="U882" i="2" l="1"/>
  <c r="Z882" i="2" s="1"/>
  <c r="AH882" i="2"/>
  <c r="X882" i="2"/>
  <c r="AC882" i="2" s="1"/>
  <c r="M883" i="2" s="1"/>
  <c r="W882" i="2"/>
  <c r="AB882" i="2" s="1"/>
  <c r="L883" i="2" s="1"/>
  <c r="V882" i="2"/>
  <c r="AA882" i="2" s="1"/>
  <c r="K883" i="2" s="1"/>
  <c r="J883" i="2" l="1"/>
  <c r="AD882" i="2"/>
  <c r="N883" i="2" l="1"/>
  <c r="O883" i="2" s="1"/>
  <c r="R883" i="2" s="1"/>
  <c r="AP882" i="2"/>
  <c r="AG882" i="2"/>
  <c r="AE882" i="2"/>
  <c r="AF882" i="2" s="1"/>
  <c r="AN882" i="2"/>
  <c r="AO882" i="2" s="1"/>
  <c r="T883" i="2" l="1"/>
  <c r="S883" i="2"/>
  <c r="AH883" i="2" l="1"/>
  <c r="X883" i="2"/>
  <c r="AC883" i="2" s="1"/>
  <c r="M884" i="2" s="1"/>
  <c r="W883" i="2"/>
  <c r="AB883" i="2" s="1"/>
  <c r="L884" i="2" s="1"/>
  <c r="V883" i="2"/>
  <c r="AA883" i="2" s="1"/>
  <c r="K884" i="2" s="1"/>
  <c r="U883" i="2"/>
  <c r="Z883" i="2" s="1"/>
  <c r="AD883" i="2" l="1"/>
  <c r="J884" i="2"/>
  <c r="N884" i="2" l="1"/>
  <c r="O884" i="2" s="1"/>
  <c r="R884" i="2" s="1"/>
  <c r="AP883" i="2"/>
  <c r="AG883" i="2"/>
  <c r="AE883" i="2"/>
  <c r="AN883" i="2"/>
  <c r="T884" i="2" l="1"/>
  <c r="S884" i="2"/>
  <c r="AF883" i="2"/>
  <c r="AO883" i="2"/>
  <c r="W884" i="2" l="1"/>
  <c r="AB884" i="2" s="1"/>
  <c r="L885" i="2" s="1"/>
  <c r="V884" i="2"/>
  <c r="AA884" i="2" s="1"/>
  <c r="K885" i="2" s="1"/>
  <c r="U884" i="2"/>
  <c r="Z884" i="2" s="1"/>
  <c r="AH884" i="2"/>
  <c r="X884" i="2"/>
  <c r="AC884" i="2" s="1"/>
  <c r="M885" i="2" s="1"/>
  <c r="AD884" i="2" l="1"/>
  <c r="J885" i="2"/>
  <c r="N885" i="2" l="1"/>
  <c r="O885" i="2" s="1"/>
  <c r="R885" i="2" s="1"/>
  <c r="AP884" i="2"/>
  <c r="AG884" i="2"/>
  <c r="AE884" i="2"/>
  <c r="AF884" i="2" s="1"/>
  <c r="AN884" i="2"/>
  <c r="T885" i="2" l="1"/>
  <c r="S885" i="2"/>
  <c r="AO884" i="2"/>
  <c r="AH885" i="2" l="1"/>
  <c r="X885" i="2"/>
  <c r="AC885" i="2" s="1"/>
  <c r="M886" i="2" s="1"/>
  <c r="W885" i="2"/>
  <c r="AB885" i="2" s="1"/>
  <c r="L886" i="2" s="1"/>
  <c r="V885" i="2"/>
  <c r="AA885" i="2" s="1"/>
  <c r="K886" i="2" s="1"/>
  <c r="U885" i="2"/>
  <c r="Z885" i="2" s="1"/>
  <c r="AD885" i="2" l="1"/>
  <c r="J886" i="2"/>
  <c r="N886" i="2" l="1"/>
  <c r="O886" i="2" s="1"/>
  <c r="R886" i="2" s="1"/>
  <c r="AP885" i="2"/>
  <c r="AG885" i="2"/>
  <c r="AN885" i="2"/>
  <c r="AE885" i="2"/>
  <c r="AF885" i="2" s="1"/>
  <c r="T886" i="2" l="1"/>
  <c r="S886" i="2"/>
  <c r="AO885" i="2"/>
  <c r="X886" i="2" l="1"/>
  <c r="AC886" i="2" s="1"/>
  <c r="M887" i="2" s="1"/>
  <c r="W886" i="2"/>
  <c r="AB886" i="2" s="1"/>
  <c r="L887" i="2" s="1"/>
  <c r="V886" i="2"/>
  <c r="AA886" i="2" s="1"/>
  <c r="K887" i="2" s="1"/>
  <c r="U886" i="2"/>
  <c r="Z886" i="2" s="1"/>
  <c r="AH886" i="2"/>
  <c r="AD886" i="2" l="1"/>
  <c r="J887" i="2"/>
  <c r="AG886" i="2" l="1"/>
  <c r="AP886" i="2"/>
  <c r="AN886" i="2"/>
  <c r="AE886" i="2"/>
  <c r="N887" i="2"/>
  <c r="O887" i="2" s="1"/>
  <c r="R887" i="2" s="1"/>
  <c r="T887" i="2" l="1"/>
  <c r="S887" i="2"/>
  <c r="AF886" i="2"/>
  <c r="AO886" i="2"/>
  <c r="V887" i="2" l="1"/>
  <c r="AA887" i="2" s="1"/>
  <c r="K888" i="2" s="1"/>
  <c r="U887" i="2"/>
  <c r="Z887" i="2" s="1"/>
  <c r="AH887" i="2"/>
  <c r="X887" i="2"/>
  <c r="AC887" i="2" s="1"/>
  <c r="M888" i="2" s="1"/>
  <c r="W887" i="2"/>
  <c r="AB887" i="2" s="1"/>
  <c r="L888" i="2" s="1"/>
  <c r="AD887" i="2" l="1"/>
  <c r="J888" i="2"/>
  <c r="N888" i="2" l="1"/>
  <c r="O888" i="2" s="1"/>
  <c r="R888" i="2" s="1"/>
  <c r="AP887" i="2"/>
  <c r="AG887" i="2"/>
  <c r="AE887" i="2"/>
  <c r="AN887" i="2"/>
  <c r="S888" i="2" l="1"/>
  <c r="T888" i="2" s="1"/>
  <c r="AF887" i="2"/>
  <c r="AO887" i="2"/>
  <c r="AH888" i="2" l="1"/>
  <c r="X888" i="2"/>
  <c r="AC888" i="2" s="1"/>
  <c r="M889" i="2" s="1"/>
  <c r="W888" i="2"/>
  <c r="AB888" i="2" s="1"/>
  <c r="L889" i="2" s="1"/>
  <c r="V888" i="2"/>
  <c r="AA888" i="2" s="1"/>
  <c r="K889" i="2" s="1"/>
  <c r="U888" i="2"/>
  <c r="Z888" i="2" s="1"/>
  <c r="AD888" i="2" l="1"/>
  <c r="J889" i="2"/>
  <c r="N889" i="2" l="1"/>
  <c r="O889" i="2" s="1"/>
  <c r="R889" i="2" s="1"/>
  <c r="AP888" i="2"/>
  <c r="AG888" i="2"/>
  <c r="AL889" i="2"/>
  <c r="AL890" i="2" s="1"/>
  <c r="AL891" i="2" s="1"/>
  <c r="AL892" i="2" s="1"/>
  <c r="AL893" i="2" s="1"/>
  <c r="AL894" i="2" s="1"/>
  <c r="AL895" i="2" s="1"/>
  <c r="AL896" i="2" s="1"/>
  <c r="AL897" i="2" s="1"/>
  <c r="AL898" i="2" s="1"/>
  <c r="AL899" i="2" s="1"/>
  <c r="AL900" i="2" s="1"/>
  <c r="AL901" i="2" s="1"/>
  <c r="AL902" i="2" s="1"/>
  <c r="AL903" i="2" s="1"/>
  <c r="AL904" i="2" s="1"/>
  <c r="AL905" i="2" s="1"/>
  <c r="AL906" i="2" s="1"/>
  <c r="AL907" i="2" s="1"/>
  <c r="AL908" i="2" s="1"/>
  <c r="AL909" i="2" s="1"/>
  <c r="AM888" i="2"/>
  <c r="G33" i="2" s="1"/>
  <c r="AT84" i="2"/>
  <c r="AN888" i="2"/>
  <c r="AO888" i="2" s="1"/>
  <c r="AE888" i="2"/>
  <c r="AF888" i="2" s="1"/>
  <c r="T889" i="2" l="1"/>
  <c r="S889" i="2"/>
  <c r="X889" i="2" l="1"/>
  <c r="AC889" i="2" s="1"/>
  <c r="M890" i="2" s="1"/>
  <c r="W889" i="2"/>
  <c r="AB889" i="2" s="1"/>
  <c r="L890" i="2" s="1"/>
  <c r="V889" i="2"/>
  <c r="AA889" i="2" s="1"/>
  <c r="K890" i="2" s="1"/>
  <c r="U889" i="2"/>
  <c r="Z889" i="2" s="1"/>
  <c r="AH889" i="2"/>
  <c r="AD889" i="2" l="1"/>
  <c r="J890" i="2"/>
  <c r="N890" i="2" l="1"/>
  <c r="O890" i="2" s="1"/>
  <c r="R890" i="2" s="1"/>
  <c r="AP889" i="2"/>
  <c r="AG889" i="2"/>
  <c r="AN889" i="2"/>
  <c r="AE889" i="2"/>
  <c r="T890" i="2" l="1"/>
  <c r="S890" i="2"/>
  <c r="AO889" i="2"/>
  <c r="AF889" i="2"/>
  <c r="U890" i="2" l="1"/>
  <c r="Z890" i="2" s="1"/>
  <c r="AH890" i="2"/>
  <c r="X890" i="2"/>
  <c r="AC890" i="2" s="1"/>
  <c r="M891" i="2" s="1"/>
  <c r="W890" i="2"/>
  <c r="AB890" i="2" s="1"/>
  <c r="L891" i="2" s="1"/>
  <c r="V890" i="2"/>
  <c r="AA890" i="2" s="1"/>
  <c r="K891" i="2" s="1"/>
  <c r="J891" i="2" l="1"/>
  <c r="AD890" i="2"/>
  <c r="N891" i="2" l="1"/>
  <c r="O891" i="2" s="1"/>
  <c r="R891" i="2" s="1"/>
  <c r="AP890" i="2"/>
  <c r="AG890" i="2"/>
  <c r="AN890" i="2"/>
  <c r="AE890" i="2"/>
  <c r="T891" i="2" l="1"/>
  <c r="S891" i="2"/>
  <c r="AF890" i="2"/>
  <c r="AO890" i="2"/>
  <c r="AH891" i="2" l="1"/>
  <c r="X891" i="2"/>
  <c r="AC891" i="2" s="1"/>
  <c r="M892" i="2" s="1"/>
  <c r="W891" i="2"/>
  <c r="AB891" i="2" s="1"/>
  <c r="L892" i="2" s="1"/>
  <c r="V891" i="2"/>
  <c r="AA891" i="2" s="1"/>
  <c r="K892" i="2" s="1"/>
  <c r="U891" i="2"/>
  <c r="Z891" i="2" s="1"/>
  <c r="AD891" i="2" l="1"/>
  <c r="J892" i="2"/>
  <c r="N892" i="2" l="1"/>
  <c r="O892" i="2" s="1"/>
  <c r="R892" i="2" s="1"/>
  <c r="AP891" i="2"/>
  <c r="AG891" i="2"/>
  <c r="AN891" i="2"/>
  <c r="AE891" i="2"/>
  <c r="T892" i="2" l="1"/>
  <c r="S892" i="2"/>
  <c r="AO891" i="2"/>
  <c r="AF891" i="2"/>
  <c r="W892" i="2" l="1"/>
  <c r="AB892" i="2" s="1"/>
  <c r="L893" i="2" s="1"/>
  <c r="V892" i="2"/>
  <c r="AA892" i="2" s="1"/>
  <c r="K893" i="2" s="1"/>
  <c r="U892" i="2"/>
  <c r="Z892" i="2" s="1"/>
  <c r="AH892" i="2"/>
  <c r="X892" i="2"/>
  <c r="AC892" i="2" s="1"/>
  <c r="M893" i="2" s="1"/>
  <c r="AD892" i="2" l="1"/>
  <c r="J893" i="2"/>
  <c r="N893" i="2" l="1"/>
  <c r="O893" i="2" s="1"/>
  <c r="R893" i="2" s="1"/>
  <c r="AP892" i="2"/>
  <c r="AG892" i="2"/>
  <c r="AN892" i="2"/>
  <c r="AE892" i="2"/>
  <c r="AF892" i="2" s="1"/>
  <c r="T893" i="2" l="1"/>
  <c r="S893" i="2"/>
  <c r="AO892" i="2"/>
  <c r="AH893" i="2" l="1"/>
  <c r="X893" i="2"/>
  <c r="AC893" i="2" s="1"/>
  <c r="M894" i="2" s="1"/>
  <c r="W893" i="2"/>
  <c r="AB893" i="2" s="1"/>
  <c r="L894" i="2" s="1"/>
  <c r="V893" i="2"/>
  <c r="AA893" i="2" s="1"/>
  <c r="K894" i="2" s="1"/>
  <c r="U893" i="2"/>
  <c r="Z893" i="2" s="1"/>
  <c r="AD893" i="2" l="1"/>
  <c r="J894" i="2"/>
  <c r="N894" i="2" l="1"/>
  <c r="O894" i="2" s="1"/>
  <c r="R894" i="2" s="1"/>
  <c r="AP893" i="2"/>
  <c r="AG893" i="2"/>
  <c r="AE893" i="2"/>
  <c r="AN893" i="2"/>
  <c r="T894" i="2" l="1"/>
  <c r="S894" i="2"/>
  <c r="AF893" i="2"/>
  <c r="AO893" i="2"/>
  <c r="X894" i="2" l="1"/>
  <c r="AC894" i="2" s="1"/>
  <c r="M895" i="2" s="1"/>
  <c r="W894" i="2"/>
  <c r="AB894" i="2" s="1"/>
  <c r="L895" i="2" s="1"/>
  <c r="V894" i="2"/>
  <c r="AA894" i="2" s="1"/>
  <c r="K895" i="2" s="1"/>
  <c r="U894" i="2"/>
  <c r="Z894" i="2" s="1"/>
  <c r="AH894" i="2"/>
  <c r="AD894" i="2" l="1"/>
  <c r="J895" i="2"/>
  <c r="AG894" i="2" l="1"/>
  <c r="AP894" i="2"/>
  <c r="AN894" i="2"/>
  <c r="AE894" i="2"/>
  <c r="N895" i="2"/>
  <c r="O895" i="2" s="1"/>
  <c r="R895" i="2" s="1"/>
  <c r="T895" i="2" l="1"/>
  <c r="S895" i="2"/>
  <c r="AF894" i="2"/>
  <c r="AO894" i="2"/>
  <c r="V895" i="2" l="1"/>
  <c r="AA895" i="2" s="1"/>
  <c r="K896" i="2" s="1"/>
  <c r="U895" i="2"/>
  <c r="Z895" i="2" s="1"/>
  <c r="AH895" i="2"/>
  <c r="X895" i="2"/>
  <c r="AC895" i="2" s="1"/>
  <c r="M896" i="2" s="1"/>
  <c r="W895" i="2"/>
  <c r="AB895" i="2" s="1"/>
  <c r="L896" i="2" s="1"/>
  <c r="AD895" i="2" l="1"/>
  <c r="J896" i="2"/>
  <c r="AP895" i="2" l="1"/>
  <c r="AG895" i="2"/>
  <c r="AE895" i="2"/>
  <c r="AF895" i="2" s="1"/>
  <c r="AN895" i="2"/>
  <c r="N896" i="2"/>
  <c r="O896" i="2" s="1"/>
  <c r="R896" i="2" s="1"/>
  <c r="T896" i="2" l="1"/>
  <c r="S896" i="2"/>
  <c r="AO895" i="2"/>
  <c r="AH896" i="2" l="1"/>
  <c r="X896" i="2"/>
  <c r="AC896" i="2" s="1"/>
  <c r="M897" i="2" s="1"/>
  <c r="W896" i="2"/>
  <c r="AB896" i="2" s="1"/>
  <c r="L897" i="2" s="1"/>
  <c r="V896" i="2"/>
  <c r="AA896" i="2" s="1"/>
  <c r="K897" i="2" s="1"/>
  <c r="U896" i="2"/>
  <c r="Z896" i="2" s="1"/>
  <c r="AD896" i="2" l="1"/>
  <c r="J897" i="2"/>
  <c r="N897" i="2" l="1"/>
  <c r="O897" i="2" s="1"/>
  <c r="R897" i="2" s="1"/>
  <c r="AP896" i="2"/>
  <c r="AG896" i="2"/>
  <c r="AE896" i="2"/>
  <c r="AF896" i="2" s="1"/>
  <c r="AN896" i="2"/>
  <c r="T897" i="2" l="1"/>
  <c r="S897" i="2"/>
  <c r="AO896" i="2"/>
  <c r="X897" i="2" l="1"/>
  <c r="AC897" i="2" s="1"/>
  <c r="M898" i="2" s="1"/>
  <c r="W897" i="2"/>
  <c r="AB897" i="2" s="1"/>
  <c r="L898" i="2" s="1"/>
  <c r="V897" i="2"/>
  <c r="AA897" i="2" s="1"/>
  <c r="K898" i="2" s="1"/>
  <c r="U897" i="2"/>
  <c r="Z897" i="2" s="1"/>
  <c r="AH897" i="2"/>
  <c r="AD897" i="2" l="1"/>
  <c r="J898" i="2"/>
  <c r="N898" i="2" l="1"/>
  <c r="O898" i="2" s="1"/>
  <c r="R898" i="2" s="1"/>
  <c r="AP897" i="2"/>
  <c r="AG897" i="2"/>
  <c r="AE897" i="2"/>
  <c r="AN897" i="2"/>
  <c r="T898" i="2" l="1"/>
  <c r="S898" i="2"/>
  <c r="AO897" i="2"/>
  <c r="AF897" i="2"/>
  <c r="U898" i="2" l="1"/>
  <c r="Z898" i="2" s="1"/>
  <c r="AH898" i="2"/>
  <c r="X898" i="2"/>
  <c r="AC898" i="2" s="1"/>
  <c r="M899" i="2" s="1"/>
  <c r="W898" i="2"/>
  <c r="AB898" i="2" s="1"/>
  <c r="L899" i="2" s="1"/>
  <c r="V898" i="2"/>
  <c r="AA898" i="2" s="1"/>
  <c r="K899" i="2" s="1"/>
  <c r="J899" i="2" l="1"/>
  <c r="AD898" i="2"/>
  <c r="N899" i="2" l="1"/>
  <c r="O899" i="2" s="1"/>
  <c r="R899" i="2" s="1"/>
  <c r="AP898" i="2"/>
  <c r="AG898" i="2"/>
  <c r="AN898" i="2"/>
  <c r="AO898" i="2" s="1"/>
  <c r="AE898" i="2"/>
  <c r="AF898" i="2" s="1"/>
  <c r="T899" i="2" l="1"/>
  <c r="S899" i="2"/>
  <c r="AH899" i="2" l="1"/>
  <c r="X899" i="2"/>
  <c r="AC899" i="2" s="1"/>
  <c r="M900" i="2" s="1"/>
  <c r="W899" i="2"/>
  <c r="AB899" i="2" s="1"/>
  <c r="L900" i="2" s="1"/>
  <c r="V899" i="2"/>
  <c r="AA899" i="2" s="1"/>
  <c r="K900" i="2" s="1"/>
  <c r="U899" i="2"/>
  <c r="Z899" i="2" s="1"/>
  <c r="AD899" i="2" l="1"/>
  <c r="J900" i="2"/>
  <c r="N900" i="2" l="1"/>
  <c r="O900" i="2" s="1"/>
  <c r="R900" i="2" s="1"/>
  <c r="AP899" i="2"/>
  <c r="AG899" i="2"/>
  <c r="AN899" i="2"/>
  <c r="AE899" i="2"/>
  <c r="T900" i="2" l="1"/>
  <c r="S900" i="2"/>
  <c r="AF899" i="2"/>
  <c r="AO899" i="2"/>
  <c r="W900" i="2" l="1"/>
  <c r="AB900" i="2" s="1"/>
  <c r="L901" i="2" s="1"/>
  <c r="V900" i="2"/>
  <c r="AA900" i="2" s="1"/>
  <c r="K901" i="2" s="1"/>
  <c r="U900" i="2"/>
  <c r="Z900" i="2" s="1"/>
  <c r="AH900" i="2"/>
  <c r="X900" i="2"/>
  <c r="AC900" i="2" s="1"/>
  <c r="M901" i="2" s="1"/>
  <c r="AD900" i="2" l="1"/>
  <c r="J901" i="2"/>
  <c r="N901" i="2" l="1"/>
  <c r="O901" i="2" s="1"/>
  <c r="R901" i="2" s="1"/>
  <c r="AP900" i="2"/>
  <c r="AG900" i="2"/>
  <c r="AN900" i="2"/>
  <c r="AE900" i="2"/>
  <c r="T901" i="2" l="1"/>
  <c r="S901" i="2"/>
  <c r="AO900" i="2"/>
  <c r="AF900" i="2"/>
  <c r="AH901" i="2" l="1"/>
  <c r="X901" i="2"/>
  <c r="AC901" i="2" s="1"/>
  <c r="M902" i="2" s="1"/>
  <c r="W901" i="2"/>
  <c r="AB901" i="2" s="1"/>
  <c r="L902" i="2" s="1"/>
  <c r="V901" i="2"/>
  <c r="AA901" i="2" s="1"/>
  <c r="K902" i="2" s="1"/>
  <c r="U901" i="2"/>
  <c r="Z901" i="2" s="1"/>
  <c r="AD901" i="2" l="1"/>
  <c r="J902" i="2"/>
  <c r="N902" i="2" l="1"/>
  <c r="O902" i="2" s="1"/>
  <c r="R902" i="2" s="1"/>
  <c r="AP901" i="2"/>
  <c r="AG901" i="2"/>
  <c r="AE901" i="2"/>
  <c r="AN901" i="2"/>
  <c r="T902" i="2" l="1"/>
  <c r="S902" i="2"/>
  <c r="AO901" i="2"/>
  <c r="AF901" i="2"/>
  <c r="X902" i="2" l="1"/>
  <c r="AC902" i="2" s="1"/>
  <c r="M903" i="2" s="1"/>
  <c r="W902" i="2"/>
  <c r="AB902" i="2" s="1"/>
  <c r="L903" i="2" s="1"/>
  <c r="V902" i="2"/>
  <c r="AA902" i="2" s="1"/>
  <c r="K903" i="2" s="1"/>
  <c r="U902" i="2"/>
  <c r="Z902" i="2" s="1"/>
  <c r="AH902" i="2"/>
  <c r="AD902" i="2" l="1"/>
  <c r="J903" i="2"/>
  <c r="N903" i="2" l="1"/>
  <c r="O903" i="2" s="1"/>
  <c r="R903" i="2" s="1"/>
  <c r="AG902" i="2"/>
  <c r="AP902" i="2"/>
  <c r="AN902" i="2"/>
  <c r="AE902" i="2"/>
  <c r="AO902" i="2" l="1"/>
  <c r="AF902" i="2"/>
  <c r="T903" i="2"/>
  <c r="S903" i="2"/>
  <c r="V903" i="2" l="1"/>
  <c r="AA903" i="2" s="1"/>
  <c r="K904" i="2" s="1"/>
  <c r="U903" i="2"/>
  <c r="Z903" i="2" s="1"/>
  <c r="AH903" i="2"/>
  <c r="X903" i="2"/>
  <c r="AC903" i="2" s="1"/>
  <c r="M904" i="2" s="1"/>
  <c r="W903" i="2"/>
  <c r="AB903" i="2" s="1"/>
  <c r="L904" i="2" s="1"/>
  <c r="AD903" i="2" l="1"/>
  <c r="J904" i="2"/>
  <c r="AP903" i="2" l="1"/>
  <c r="AG903" i="2"/>
  <c r="AN903" i="2"/>
  <c r="AE903" i="2"/>
  <c r="N904" i="2"/>
  <c r="O904" i="2" s="1"/>
  <c r="R904" i="2" s="1"/>
  <c r="T904" i="2" l="1"/>
  <c r="S904" i="2"/>
  <c r="AF903" i="2"/>
  <c r="AO903" i="2"/>
  <c r="AH904" i="2" l="1"/>
  <c r="X904" i="2"/>
  <c r="AC904" i="2" s="1"/>
  <c r="M905" i="2" s="1"/>
  <c r="W904" i="2"/>
  <c r="AB904" i="2" s="1"/>
  <c r="L905" i="2" s="1"/>
  <c r="V904" i="2"/>
  <c r="AA904" i="2" s="1"/>
  <c r="K905" i="2" s="1"/>
  <c r="U904" i="2"/>
  <c r="Z904" i="2" s="1"/>
  <c r="AD904" i="2" l="1"/>
  <c r="J905" i="2"/>
  <c r="N905" i="2" l="1"/>
  <c r="O905" i="2" s="1"/>
  <c r="R905" i="2" s="1"/>
  <c r="AP904" i="2"/>
  <c r="AG904" i="2"/>
  <c r="AE904" i="2"/>
  <c r="AN904" i="2"/>
  <c r="AO904" i="2" s="1"/>
  <c r="T905" i="2" l="1"/>
  <c r="S905" i="2"/>
  <c r="AF904" i="2"/>
  <c r="X905" i="2" l="1"/>
  <c r="AC905" i="2" s="1"/>
  <c r="M906" i="2" s="1"/>
  <c r="W905" i="2"/>
  <c r="AB905" i="2" s="1"/>
  <c r="L906" i="2" s="1"/>
  <c r="V905" i="2"/>
  <c r="AA905" i="2" s="1"/>
  <c r="K906" i="2" s="1"/>
  <c r="U905" i="2"/>
  <c r="Z905" i="2" s="1"/>
  <c r="AH905" i="2"/>
  <c r="AD905" i="2" l="1"/>
  <c r="J906" i="2"/>
  <c r="AP905" i="2" l="1"/>
  <c r="AG905" i="2"/>
  <c r="AE905" i="2"/>
  <c r="AN905" i="2"/>
  <c r="AO905" i="2" s="1"/>
  <c r="N906" i="2"/>
  <c r="O906" i="2" s="1"/>
  <c r="R906" i="2" s="1"/>
  <c r="T906" i="2" l="1"/>
  <c r="S906" i="2"/>
  <c r="AF905" i="2"/>
  <c r="U906" i="2" l="1"/>
  <c r="Z906" i="2" s="1"/>
  <c r="AH906" i="2"/>
  <c r="X906" i="2"/>
  <c r="AC906" i="2" s="1"/>
  <c r="M907" i="2" s="1"/>
  <c r="W906" i="2"/>
  <c r="AB906" i="2" s="1"/>
  <c r="L907" i="2" s="1"/>
  <c r="V906" i="2"/>
  <c r="AA906" i="2" s="1"/>
  <c r="K907" i="2" s="1"/>
  <c r="J907" i="2" l="1"/>
  <c r="AD906" i="2"/>
  <c r="N907" i="2" l="1"/>
  <c r="O907" i="2" s="1"/>
  <c r="R907" i="2" s="1"/>
  <c r="AP906" i="2"/>
  <c r="AG906" i="2"/>
  <c r="AE906" i="2"/>
  <c r="AN906" i="2"/>
  <c r="AO906" i="2" s="1"/>
  <c r="T907" i="2" l="1"/>
  <c r="S907" i="2"/>
  <c r="AF906" i="2"/>
  <c r="AH907" i="2" l="1"/>
  <c r="X907" i="2"/>
  <c r="AC907" i="2" s="1"/>
  <c r="M908" i="2" s="1"/>
  <c r="W907" i="2"/>
  <c r="AB907" i="2" s="1"/>
  <c r="L908" i="2" s="1"/>
  <c r="V907" i="2"/>
  <c r="AA907" i="2" s="1"/>
  <c r="K908" i="2" s="1"/>
  <c r="U907" i="2"/>
  <c r="Z907" i="2" s="1"/>
  <c r="AD907" i="2" l="1"/>
  <c r="J908" i="2"/>
  <c r="N908" i="2" l="1"/>
  <c r="O908" i="2" s="1"/>
  <c r="R908" i="2" s="1"/>
  <c r="AP907" i="2"/>
  <c r="AG907" i="2"/>
  <c r="AE907" i="2"/>
  <c r="AN907" i="2"/>
  <c r="AO907" i="2" s="1"/>
  <c r="T908" i="2" l="1"/>
  <c r="S908" i="2"/>
  <c r="AF907" i="2"/>
  <c r="W908" i="2" l="1"/>
  <c r="AB908" i="2" s="1"/>
  <c r="L909" i="2" s="1"/>
  <c r="V908" i="2"/>
  <c r="AA908" i="2" s="1"/>
  <c r="K909" i="2" s="1"/>
  <c r="U908" i="2"/>
  <c r="Z908" i="2" s="1"/>
  <c r="AH908" i="2"/>
  <c r="X908" i="2"/>
  <c r="AC908" i="2" s="1"/>
  <c r="M909" i="2" s="1"/>
  <c r="AD908" i="2" l="1"/>
  <c r="J909" i="2"/>
  <c r="N909" i="2" l="1"/>
  <c r="O909" i="2" s="1"/>
  <c r="R909" i="2" s="1"/>
  <c r="AP908" i="2"/>
  <c r="AG908" i="2"/>
  <c r="AN908" i="2"/>
  <c r="AE908" i="2"/>
  <c r="T909" i="2" l="1"/>
  <c r="S909" i="2"/>
  <c r="AF908" i="2"/>
  <c r="AO908" i="2"/>
  <c r="AH909" i="2" l="1"/>
  <c r="X909" i="2"/>
  <c r="AC909" i="2" s="1"/>
  <c r="M910" i="2" s="1"/>
  <c r="W909" i="2"/>
  <c r="AB909" i="2" s="1"/>
  <c r="L910" i="2" s="1"/>
  <c r="V909" i="2"/>
  <c r="AA909" i="2" s="1"/>
  <c r="K910" i="2" s="1"/>
  <c r="U909" i="2"/>
  <c r="Z909" i="2" s="1"/>
  <c r="AD909" i="2" l="1"/>
  <c r="J910" i="2"/>
  <c r="N910" i="2" l="1"/>
  <c r="O910" i="2" s="1"/>
  <c r="R910" i="2" s="1"/>
  <c r="AP909" i="2"/>
  <c r="AG909" i="2"/>
  <c r="AL910" i="2"/>
  <c r="AL911" i="2" s="1"/>
  <c r="AL912" i="2" s="1"/>
  <c r="AL913" i="2" s="1"/>
  <c r="AL914" i="2" s="1"/>
  <c r="AL915" i="2" s="1"/>
  <c r="AL916" i="2" s="1"/>
  <c r="AL917" i="2" s="1"/>
  <c r="AL918" i="2" s="1"/>
  <c r="AL919" i="2" s="1"/>
  <c r="AL920" i="2" s="1"/>
  <c r="AL921" i="2" s="1"/>
  <c r="AL922" i="2" s="1"/>
  <c r="AL923" i="2" s="1"/>
  <c r="AL924" i="2" s="1"/>
  <c r="AL925" i="2" s="1"/>
  <c r="AL926" i="2" s="1"/>
  <c r="AL927" i="2" s="1"/>
  <c r="AL928" i="2" s="1"/>
  <c r="AL929" i="2" s="1"/>
  <c r="AL930" i="2" s="1"/>
  <c r="AL931" i="2" s="1"/>
  <c r="AL932" i="2" s="1"/>
  <c r="AM909" i="2"/>
  <c r="H33" i="2" s="1"/>
  <c r="AT85" i="2"/>
  <c r="AN909" i="2"/>
  <c r="AO909" i="2" s="1"/>
  <c r="AE909" i="2"/>
  <c r="AF909" i="2" s="1"/>
  <c r="T910" i="2" l="1"/>
  <c r="S910" i="2"/>
  <c r="X910" i="2" l="1"/>
  <c r="AC910" i="2" s="1"/>
  <c r="M911" i="2" s="1"/>
  <c r="W910" i="2"/>
  <c r="AB910" i="2" s="1"/>
  <c r="L911" i="2" s="1"/>
  <c r="V910" i="2"/>
  <c r="AA910" i="2" s="1"/>
  <c r="K911" i="2" s="1"/>
  <c r="U910" i="2"/>
  <c r="Z910" i="2" s="1"/>
  <c r="AH910" i="2"/>
  <c r="AD910" i="2" l="1"/>
  <c r="J911" i="2"/>
  <c r="N911" i="2" l="1"/>
  <c r="O911" i="2" s="1"/>
  <c r="R911" i="2" s="1"/>
  <c r="AG910" i="2"/>
  <c r="AP910" i="2"/>
  <c r="AN910" i="2"/>
  <c r="AO910" i="2" s="1"/>
  <c r="AE910" i="2"/>
  <c r="AF910" i="2" l="1"/>
  <c r="T911" i="2"/>
  <c r="S911" i="2"/>
  <c r="V911" i="2" l="1"/>
  <c r="AA911" i="2" s="1"/>
  <c r="K912" i="2" s="1"/>
  <c r="U911" i="2"/>
  <c r="Z911" i="2" s="1"/>
  <c r="AH911" i="2"/>
  <c r="X911" i="2"/>
  <c r="AC911" i="2" s="1"/>
  <c r="M912" i="2" s="1"/>
  <c r="W911" i="2"/>
  <c r="AB911" i="2" s="1"/>
  <c r="L912" i="2" s="1"/>
  <c r="J912" i="2" l="1"/>
  <c r="AD911" i="2"/>
  <c r="AG911" i="2" l="1"/>
  <c r="AP911" i="2"/>
  <c r="AE911" i="2"/>
  <c r="AF911" i="2" s="1"/>
  <c r="AN911" i="2"/>
  <c r="N912" i="2"/>
  <c r="O912" i="2" s="1"/>
  <c r="R912" i="2" s="1"/>
  <c r="T912" i="2" l="1"/>
  <c r="S912" i="2"/>
  <c r="AO911" i="2"/>
  <c r="AH912" i="2" l="1"/>
  <c r="X912" i="2"/>
  <c r="AC912" i="2" s="1"/>
  <c r="M913" i="2" s="1"/>
  <c r="W912" i="2"/>
  <c r="AB912" i="2" s="1"/>
  <c r="L913" i="2" s="1"/>
  <c r="U912" i="2"/>
  <c r="Z912" i="2" s="1"/>
  <c r="V912" i="2"/>
  <c r="AA912" i="2" s="1"/>
  <c r="K913" i="2" s="1"/>
  <c r="J913" i="2" l="1"/>
  <c r="AD912" i="2"/>
  <c r="AP912" i="2" l="1"/>
  <c r="AG912" i="2"/>
  <c r="AN912" i="2"/>
  <c r="AE912" i="2"/>
  <c r="N913" i="2"/>
  <c r="O913" i="2" s="1"/>
  <c r="R913" i="2" s="1"/>
  <c r="T913" i="2" l="1"/>
  <c r="S913" i="2"/>
  <c r="AO912" i="2"/>
  <c r="AF912" i="2"/>
  <c r="W913" i="2" l="1"/>
  <c r="AB913" i="2" s="1"/>
  <c r="L914" i="2" s="1"/>
  <c r="V913" i="2"/>
  <c r="AA913" i="2" s="1"/>
  <c r="K914" i="2" s="1"/>
  <c r="U913" i="2"/>
  <c r="Z913" i="2" s="1"/>
  <c r="AH913" i="2"/>
  <c r="X913" i="2"/>
  <c r="AC913" i="2" s="1"/>
  <c r="M914" i="2" s="1"/>
  <c r="AD913" i="2" l="1"/>
  <c r="J914" i="2"/>
  <c r="N914" i="2" l="1"/>
  <c r="O914" i="2" s="1"/>
  <c r="R914" i="2" s="1"/>
  <c r="AP913" i="2"/>
  <c r="AG913" i="2"/>
  <c r="AN913" i="2"/>
  <c r="AE913" i="2"/>
  <c r="AF913" i="2" s="1"/>
  <c r="T914" i="2" l="1"/>
  <c r="S914" i="2"/>
  <c r="AO913" i="2"/>
  <c r="AH914" i="2" l="1"/>
  <c r="W914" i="2"/>
  <c r="AB914" i="2" s="1"/>
  <c r="L915" i="2" s="1"/>
  <c r="V914" i="2"/>
  <c r="AA914" i="2" s="1"/>
  <c r="K915" i="2" s="1"/>
  <c r="X914" i="2"/>
  <c r="AC914" i="2" s="1"/>
  <c r="M915" i="2" s="1"/>
  <c r="U914" i="2"/>
  <c r="Z914" i="2" s="1"/>
  <c r="AD914" i="2" l="1"/>
  <c r="J915" i="2"/>
  <c r="N915" i="2" l="1"/>
  <c r="O915" i="2" s="1"/>
  <c r="R915" i="2" s="1"/>
  <c r="AP914" i="2"/>
  <c r="AG914" i="2"/>
  <c r="AN914" i="2"/>
  <c r="AE914" i="2"/>
  <c r="T915" i="2" l="1"/>
  <c r="S915" i="2"/>
  <c r="AF914" i="2"/>
  <c r="AO914" i="2"/>
  <c r="X915" i="2" l="1"/>
  <c r="AC915" i="2" s="1"/>
  <c r="M916" i="2" s="1"/>
  <c r="W915" i="2"/>
  <c r="AB915" i="2" s="1"/>
  <c r="L916" i="2" s="1"/>
  <c r="V915" i="2"/>
  <c r="AA915" i="2" s="1"/>
  <c r="K916" i="2" s="1"/>
  <c r="AH915" i="2"/>
  <c r="U915" i="2"/>
  <c r="Z915" i="2" s="1"/>
  <c r="AD915" i="2" l="1"/>
  <c r="J916" i="2"/>
  <c r="N916" i="2" l="1"/>
  <c r="O916" i="2" s="1"/>
  <c r="R916" i="2" s="1"/>
  <c r="AG915" i="2"/>
  <c r="AP915" i="2"/>
  <c r="AE915" i="2"/>
  <c r="AN915" i="2"/>
  <c r="AO915" i="2" l="1"/>
  <c r="AF915" i="2"/>
  <c r="T916" i="2"/>
  <c r="S916" i="2"/>
  <c r="V916" i="2" l="1"/>
  <c r="AA916" i="2" s="1"/>
  <c r="K917" i="2" s="1"/>
  <c r="U916" i="2"/>
  <c r="Z916" i="2" s="1"/>
  <c r="X916" i="2"/>
  <c r="AC916" i="2" s="1"/>
  <c r="M917" i="2" s="1"/>
  <c r="AH916" i="2"/>
  <c r="W916" i="2"/>
  <c r="AB916" i="2" s="1"/>
  <c r="L917" i="2" s="1"/>
  <c r="AD916" i="2" l="1"/>
  <c r="J917" i="2"/>
  <c r="N917" i="2" l="1"/>
  <c r="O917" i="2" s="1"/>
  <c r="R917" i="2" s="1"/>
  <c r="AG916" i="2"/>
  <c r="AP916" i="2"/>
  <c r="AN916" i="2"/>
  <c r="AE916" i="2"/>
  <c r="AO916" i="2" l="1"/>
  <c r="AF916" i="2"/>
  <c r="T917" i="2"/>
  <c r="S917" i="2"/>
  <c r="AH917" i="2" l="1"/>
  <c r="X917" i="2"/>
  <c r="AC917" i="2" s="1"/>
  <c r="M918" i="2" s="1"/>
  <c r="V917" i="2"/>
  <c r="AA917" i="2" s="1"/>
  <c r="K918" i="2" s="1"/>
  <c r="U917" i="2"/>
  <c r="Z917" i="2" s="1"/>
  <c r="W917" i="2"/>
  <c r="AB917" i="2" s="1"/>
  <c r="L918" i="2" s="1"/>
  <c r="AD917" i="2" l="1"/>
  <c r="J918" i="2"/>
  <c r="N918" i="2" l="1"/>
  <c r="O918" i="2" s="1"/>
  <c r="R918" i="2" s="1"/>
  <c r="AP917" i="2"/>
  <c r="AG917" i="2"/>
  <c r="AN917" i="2"/>
  <c r="AE917" i="2"/>
  <c r="T918" i="2" l="1"/>
  <c r="S918" i="2"/>
  <c r="AF917" i="2"/>
  <c r="AO917" i="2"/>
  <c r="X918" i="2" l="1"/>
  <c r="AC918" i="2" s="1"/>
  <c r="M919" i="2" s="1"/>
  <c r="W918" i="2"/>
  <c r="AB918" i="2" s="1"/>
  <c r="L919" i="2" s="1"/>
  <c r="V918" i="2"/>
  <c r="AA918" i="2" s="1"/>
  <c r="K919" i="2" s="1"/>
  <c r="U918" i="2"/>
  <c r="Z918" i="2" s="1"/>
  <c r="AH918" i="2"/>
  <c r="AD918" i="2" l="1"/>
  <c r="J919" i="2"/>
  <c r="N919" i="2" l="1"/>
  <c r="O919" i="2" s="1"/>
  <c r="R919" i="2" s="1"/>
  <c r="AP918" i="2"/>
  <c r="AG918" i="2"/>
  <c r="AN918" i="2"/>
  <c r="AO918" i="2" s="1"/>
  <c r="AE918" i="2"/>
  <c r="T919" i="2" l="1"/>
  <c r="S919" i="2"/>
  <c r="AF918" i="2"/>
  <c r="U919" i="2" l="1"/>
  <c r="Z919" i="2" s="1"/>
  <c r="AH919" i="2"/>
  <c r="X919" i="2"/>
  <c r="AC919" i="2" s="1"/>
  <c r="M920" i="2" s="1"/>
  <c r="W919" i="2"/>
  <c r="AB919" i="2" s="1"/>
  <c r="L920" i="2" s="1"/>
  <c r="V919" i="2"/>
  <c r="AA919" i="2" s="1"/>
  <c r="K920" i="2" s="1"/>
  <c r="J920" i="2" l="1"/>
  <c r="AD919" i="2"/>
  <c r="AP919" i="2" l="1"/>
  <c r="AG919" i="2"/>
  <c r="AE919" i="2"/>
  <c r="AN919" i="2"/>
  <c r="N920" i="2"/>
  <c r="O920" i="2" s="1"/>
  <c r="R920" i="2" s="1"/>
  <c r="T920" i="2" l="1"/>
  <c r="S920" i="2"/>
  <c r="AF919" i="2"/>
  <c r="AO919" i="2"/>
  <c r="AH920" i="2" l="1"/>
  <c r="X920" i="2"/>
  <c r="AC920" i="2" s="1"/>
  <c r="M921" i="2" s="1"/>
  <c r="W920" i="2"/>
  <c r="AB920" i="2" s="1"/>
  <c r="L921" i="2" s="1"/>
  <c r="U920" i="2"/>
  <c r="Z920" i="2" s="1"/>
  <c r="V920" i="2"/>
  <c r="AA920" i="2" s="1"/>
  <c r="K921" i="2" s="1"/>
  <c r="J921" i="2" l="1"/>
  <c r="AD920" i="2"/>
  <c r="AP920" i="2" l="1"/>
  <c r="AG920" i="2"/>
  <c r="AE920" i="2"/>
  <c r="AN920" i="2"/>
  <c r="AO920" i="2" s="1"/>
  <c r="N921" i="2"/>
  <c r="O921" i="2" s="1"/>
  <c r="R921" i="2" s="1"/>
  <c r="T921" i="2" l="1"/>
  <c r="S921" i="2"/>
  <c r="AF920" i="2"/>
  <c r="W921" i="2" l="1"/>
  <c r="AB921" i="2" s="1"/>
  <c r="L922" i="2" s="1"/>
  <c r="V921" i="2"/>
  <c r="AA921" i="2" s="1"/>
  <c r="K922" i="2" s="1"/>
  <c r="U921" i="2"/>
  <c r="Z921" i="2" s="1"/>
  <c r="AH921" i="2"/>
  <c r="X921" i="2"/>
  <c r="AC921" i="2" s="1"/>
  <c r="M922" i="2" s="1"/>
  <c r="AD921" i="2" l="1"/>
  <c r="J922" i="2"/>
  <c r="N922" i="2" l="1"/>
  <c r="O922" i="2" s="1"/>
  <c r="R922" i="2" s="1"/>
  <c r="AP921" i="2"/>
  <c r="AG921" i="2"/>
  <c r="AN921" i="2"/>
  <c r="AE921" i="2"/>
  <c r="T922" i="2" l="1"/>
  <c r="S922" i="2"/>
  <c r="AF921" i="2"/>
  <c r="AO921" i="2"/>
  <c r="AH922" i="2" l="1"/>
  <c r="W922" i="2"/>
  <c r="AB922" i="2" s="1"/>
  <c r="L923" i="2" s="1"/>
  <c r="V922" i="2"/>
  <c r="AA922" i="2" s="1"/>
  <c r="K923" i="2" s="1"/>
  <c r="U922" i="2"/>
  <c r="Z922" i="2" s="1"/>
  <c r="X922" i="2"/>
  <c r="AC922" i="2" s="1"/>
  <c r="M923" i="2" s="1"/>
  <c r="AD922" i="2" l="1"/>
  <c r="J923" i="2"/>
  <c r="N923" i="2" l="1"/>
  <c r="O923" i="2" s="1"/>
  <c r="R923" i="2" s="1"/>
  <c r="AP922" i="2"/>
  <c r="AG922" i="2"/>
  <c r="AN922" i="2"/>
  <c r="AE922" i="2"/>
  <c r="AF922" i="2" s="1"/>
  <c r="T923" i="2" l="1"/>
  <c r="S923" i="2"/>
  <c r="AO922" i="2"/>
  <c r="X923" i="2" l="1"/>
  <c r="AC923" i="2" s="1"/>
  <c r="M924" i="2" s="1"/>
  <c r="W923" i="2"/>
  <c r="AB923" i="2" s="1"/>
  <c r="L924" i="2" s="1"/>
  <c r="V923" i="2"/>
  <c r="AA923" i="2" s="1"/>
  <c r="K924" i="2" s="1"/>
  <c r="AH923" i="2"/>
  <c r="U923" i="2"/>
  <c r="Z923" i="2" s="1"/>
  <c r="AD923" i="2" l="1"/>
  <c r="J924" i="2"/>
  <c r="N924" i="2" l="1"/>
  <c r="O924" i="2" s="1"/>
  <c r="R924" i="2" s="1"/>
  <c r="AG923" i="2"/>
  <c r="AP923" i="2"/>
  <c r="AN923" i="2"/>
  <c r="AO923" i="2" s="1"/>
  <c r="AE923" i="2"/>
  <c r="AF923" i="2" l="1"/>
  <c r="T924" i="2"/>
  <c r="S924" i="2"/>
  <c r="V924" i="2" l="1"/>
  <c r="AA924" i="2" s="1"/>
  <c r="K925" i="2" s="1"/>
  <c r="U924" i="2"/>
  <c r="Z924" i="2" s="1"/>
  <c r="X924" i="2"/>
  <c r="AC924" i="2" s="1"/>
  <c r="M925" i="2" s="1"/>
  <c r="W924" i="2"/>
  <c r="AB924" i="2" s="1"/>
  <c r="L925" i="2" s="1"/>
  <c r="AH924" i="2"/>
  <c r="AD924" i="2" l="1"/>
  <c r="J925" i="2"/>
  <c r="N925" i="2" l="1"/>
  <c r="O925" i="2" s="1"/>
  <c r="R925" i="2" s="1"/>
  <c r="AP924" i="2"/>
  <c r="AG924" i="2"/>
  <c r="AE924" i="2"/>
  <c r="AF924" i="2" s="1"/>
  <c r="AN924" i="2"/>
  <c r="T925" i="2" l="1"/>
  <c r="S925" i="2"/>
  <c r="AO924" i="2"/>
  <c r="AH925" i="2" l="1"/>
  <c r="X925" i="2"/>
  <c r="AC925" i="2" s="1"/>
  <c r="M926" i="2" s="1"/>
  <c r="W925" i="2"/>
  <c r="AB925" i="2" s="1"/>
  <c r="L926" i="2" s="1"/>
  <c r="V925" i="2"/>
  <c r="AA925" i="2" s="1"/>
  <c r="K926" i="2" s="1"/>
  <c r="U925" i="2"/>
  <c r="Z925" i="2" s="1"/>
  <c r="AD925" i="2" l="1"/>
  <c r="J926" i="2"/>
  <c r="N926" i="2" l="1"/>
  <c r="O926" i="2" s="1"/>
  <c r="R926" i="2" s="1"/>
  <c r="AP925" i="2"/>
  <c r="AG925" i="2"/>
  <c r="AE925" i="2"/>
  <c r="AF925" i="2" s="1"/>
  <c r="AN925" i="2"/>
  <c r="T926" i="2" l="1"/>
  <c r="S926" i="2"/>
  <c r="AO925" i="2"/>
  <c r="X926" i="2" l="1"/>
  <c r="AC926" i="2" s="1"/>
  <c r="M927" i="2" s="1"/>
  <c r="W926" i="2"/>
  <c r="AB926" i="2" s="1"/>
  <c r="L927" i="2" s="1"/>
  <c r="V926" i="2"/>
  <c r="AA926" i="2" s="1"/>
  <c r="K927" i="2" s="1"/>
  <c r="U926" i="2"/>
  <c r="Z926" i="2" s="1"/>
  <c r="AH926" i="2"/>
  <c r="AD926" i="2" l="1"/>
  <c r="J927" i="2"/>
  <c r="N927" i="2" l="1"/>
  <c r="O927" i="2" s="1"/>
  <c r="R927" i="2" s="1"/>
  <c r="AP926" i="2"/>
  <c r="AG926" i="2"/>
  <c r="AE926" i="2"/>
  <c r="AN926" i="2"/>
  <c r="T927" i="2" l="1"/>
  <c r="S927" i="2"/>
  <c r="AO926" i="2"/>
  <c r="AF926" i="2"/>
  <c r="U927" i="2" l="1"/>
  <c r="Z927" i="2" s="1"/>
  <c r="AH927" i="2"/>
  <c r="X927" i="2"/>
  <c r="AC927" i="2" s="1"/>
  <c r="M928" i="2" s="1"/>
  <c r="W927" i="2"/>
  <c r="AB927" i="2" s="1"/>
  <c r="L928" i="2" s="1"/>
  <c r="V927" i="2"/>
  <c r="AA927" i="2" s="1"/>
  <c r="K928" i="2" s="1"/>
  <c r="J928" i="2" l="1"/>
  <c r="AD927" i="2"/>
  <c r="AP927" i="2" l="1"/>
  <c r="AG927" i="2"/>
  <c r="AE927" i="2"/>
  <c r="AN927" i="2"/>
  <c r="AO927" i="2" s="1"/>
  <c r="N928" i="2"/>
  <c r="O928" i="2" s="1"/>
  <c r="R928" i="2" s="1"/>
  <c r="T928" i="2" l="1"/>
  <c r="S928" i="2"/>
  <c r="AF927" i="2"/>
  <c r="AH928" i="2" l="1"/>
  <c r="X928" i="2"/>
  <c r="AC928" i="2" s="1"/>
  <c r="M929" i="2" s="1"/>
  <c r="W928" i="2"/>
  <c r="AB928" i="2" s="1"/>
  <c r="L929" i="2" s="1"/>
  <c r="V928" i="2"/>
  <c r="AA928" i="2" s="1"/>
  <c r="K929" i="2" s="1"/>
  <c r="U928" i="2"/>
  <c r="Z928" i="2" s="1"/>
  <c r="AD928" i="2" l="1"/>
  <c r="J929" i="2"/>
  <c r="N929" i="2" l="1"/>
  <c r="O929" i="2" s="1"/>
  <c r="R929" i="2" s="1"/>
  <c r="AP928" i="2"/>
  <c r="AG928" i="2"/>
  <c r="AE928" i="2"/>
  <c r="AF928" i="2" s="1"/>
  <c r="AN928" i="2"/>
  <c r="T929" i="2" l="1"/>
  <c r="S929" i="2"/>
  <c r="AO928" i="2"/>
  <c r="W929" i="2" l="1"/>
  <c r="AB929" i="2" s="1"/>
  <c r="L930" i="2" s="1"/>
  <c r="V929" i="2"/>
  <c r="AA929" i="2" s="1"/>
  <c r="K930" i="2" s="1"/>
  <c r="U929" i="2"/>
  <c r="Z929" i="2" s="1"/>
  <c r="AH929" i="2"/>
  <c r="X929" i="2"/>
  <c r="AC929" i="2" s="1"/>
  <c r="M930" i="2" s="1"/>
  <c r="AD929" i="2" l="1"/>
  <c r="J930" i="2"/>
  <c r="N930" i="2" l="1"/>
  <c r="O930" i="2" s="1"/>
  <c r="R930" i="2" s="1"/>
  <c r="AP929" i="2"/>
  <c r="AG929" i="2"/>
  <c r="AN929" i="2"/>
  <c r="AE929" i="2"/>
  <c r="T930" i="2" l="1"/>
  <c r="S930" i="2"/>
  <c r="AO929" i="2"/>
  <c r="AF929" i="2"/>
  <c r="AH930" i="2" l="1"/>
  <c r="X930" i="2"/>
  <c r="AC930" i="2" s="1"/>
  <c r="M931" i="2" s="1"/>
  <c r="W930" i="2"/>
  <c r="AB930" i="2" s="1"/>
  <c r="L931" i="2" s="1"/>
  <c r="V930" i="2"/>
  <c r="AA930" i="2" s="1"/>
  <c r="K931" i="2" s="1"/>
  <c r="U930" i="2"/>
  <c r="Z930" i="2" s="1"/>
  <c r="AD930" i="2" l="1"/>
  <c r="J931" i="2"/>
  <c r="N931" i="2" l="1"/>
  <c r="O931" i="2" s="1"/>
  <c r="R931" i="2" s="1"/>
  <c r="AP930" i="2"/>
  <c r="AG930" i="2"/>
  <c r="AN930" i="2"/>
  <c r="AE930" i="2"/>
  <c r="AF930" i="2" s="1"/>
  <c r="T931" i="2" l="1"/>
  <c r="S931" i="2"/>
  <c r="AO930" i="2"/>
  <c r="X931" i="2" l="1"/>
  <c r="AC931" i="2" s="1"/>
  <c r="M932" i="2" s="1"/>
  <c r="W931" i="2"/>
  <c r="AB931" i="2" s="1"/>
  <c r="L932" i="2" s="1"/>
  <c r="V931" i="2"/>
  <c r="AA931" i="2" s="1"/>
  <c r="K932" i="2" s="1"/>
  <c r="U931" i="2"/>
  <c r="Z931" i="2" s="1"/>
  <c r="AH931" i="2"/>
  <c r="AD931" i="2" l="1"/>
  <c r="J932" i="2"/>
  <c r="N932" i="2" l="1"/>
  <c r="O932" i="2" s="1"/>
  <c r="R932" i="2" s="1"/>
  <c r="AG931" i="2"/>
  <c r="AP931" i="2"/>
  <c r="AN931" i="2"/>
  <c r="AO931" i="2" s="1"/>
  <c r="AE931" i="2"/>
  <c r="AF931" i="2" l="1"/>
  <c r="T932" i="2"/>
  <c r="S932" i="2"/>
  <c r="V932" i="2" l="1"/>
  <c r="AA932" i="2" s="1"/>
  <c r="K933" i="2" s="1"/>
  <c r="U932" i="2"/>
  <c r="Z932" i="2" s="1"/>
  <c r="AH932" i="2"/>
  <c r="X932" i="2"/>
  <c r="AC932" i="2" s="1"/>
  <c r="M933" i="2" s="1"/>
  <c r="W932" i="2"/>
  <c r="AB932" i="2" s="1"/>
  <c r="L933" i="2" s="1"/>
  <c r="AD932" i="2" l="1"/>
  <c r="J933" i="2"/>
  <c r="N933" i="2" l="1"/>
  <c r="O933" i="2" s="1"/>
  <c r="R933" i="2" s="1"/>
  <c r="AP932" i="2"/>
  <c r="AG932" i="2"/>
  <c r="AL933" i="2"/>
  <c r="AL934" i="2" s="1"/>
  <c r="AL935" i="2" s="1"/>
  <c r="AL936" i="2" s="1"/>
  <c r="AL937" i="2" s="1"/>
  <c r="AL938" i="2" s="1"/>
  <c r="AL939" i="2" s="1"/>
  <c r="AL940" i="2" s="1"/>
  <c r="AL941" i="2" s="1"/>
  <c r="AL942" i="2" s="1"/>
  <c r="AL943" i="2" s="1"/>
  <c r="AL944" i="2" s="1"/>
  <c r="AL945" i="2" s="1"/>
  <c r="AL946" i="2" s="1"/>
  <c r="AL947" i="2" s="1"/>
  <c r="AL948" i="2" s="1"/>
  <c r="AL949" i="2" s="1"/>
  <c r="AL950" i="2" s="1"/>
  <c r="AL951" i="2" s="1"/>
  <c r="AL952" i="2" s="1"/>
  <c r="AM932" i="2"/>
  <c r="I33" i="2" s="1"/>
  <c r="AT86" i="2"/>
  <c r="AE932" i="2"/>
  <c r="AF932" i="2" s="1"/>
  <c r="AN932" i="2"/>
  <c r="AO932" i="2" s="1"/>
  <c r="T933" i="2" l="1"/>
  <c r="S933" i="2"/>
  <c r="AH933" i="2" l="1"/>
  <c r="X933" i="2"/>
  <c r="AC933" i="2" s="1"/>
  <c r="M934" i="2" s="1"/>
  <c r="W933" i="2"/>
  <c r="AB933" i="2" s="1"/>
  <c r="L934" i="2" s="1"/>
  <c r="V933" i="2"/>
  <c r="AA933" i="2" s="1"/>
  <c r="K934" i="2" s="1"/>
  <c r="U933" i="2"/>
  <c r="Z933" i="2" s="1"/>
  <c r="AD933" i="2" l="1"/>
  <c r="J934" i="2"/>
  <c r="N934" i="2" l="1"/>
  <c r="O934" i="2" s="1"/>
  <c r="R934" i="2" s="1"/>
  <c r="AP933" i="2"/>
  <c r="AG933" i="2"/>
  <c r="AE933" i="2"/>
  <c r="AN933" i="2"/>
  <c r="T934" i="2" l="1"/>
  <c r="S934" i="2"/>
  <c r="AF933" i="2"/>
  <c r="AO933" i="2"/>
  <c r="X934" i="2" l="1"/>
  <c r="AC934" i="2" s="1"/>
  <c r="M935" i="2" s="1"/>
  <c r="W934" i="2"/>
  <c r="AB934" i="2" s="1"/>
  <c r="L935" i="2" s="1"/>
  <c r="V934" i="2"/>
  <c r="AA934" i="2" s="1"/>
  <c r="K935" i="2" s="1"/>
  <c r="U934" i="2"/>
  <c r="Z934" i="2" s="1"/>
  <c r="AH934" i="2"/>
  <c r="AD934" i="2" l="1"/>
  <c r="J935" i="2"/>
  <c r="N935" i="2" l="1"/>
  <c r="O935" i="2" s="1"/>
  <c r="R935" i="2" s="1"/>
  <c r="AP934" i="2"/>
  <c r="AG934" i="2"/>
  <c r="AN934" i="2"/>
  <c r="AE934" i="2"/>
  <c r="AF934" i="2" s="1"/>
  <c r="T935" i="2" l="1"/>
  <c r="S935" i="2"/>
  <c r="AO934" i="2"/>
  <c r="U935" i="2" l="1"/>
  <c r="Z935" i="2" s="1"/>
  <c r="AH935" i="2"/>
  <c r="X935" i="2"/>
  <c r="AC935" i="2" s="1"/>
  <c r="M936" i="2" s="1"/>
  <c r="W935" i="2"/>
  <c r="AB935" i="2" s="1"/>
  <c r="L936" i="2" s="1"/>
  <c r="V935" i="2"/>
  <c r="AA935" i="2" s="1"/>
  <c r="K936" i="2" s="1"/>
  <c r="J936" i="2" l="1"/>
  <c r="AD935" i="2"/>
  <c r="AP935" i="2" l="1"/>
  <c r="AG935" i="2"/>
  <c r="AN935" i="2"/>
  <c r="AE935" i="2"/>
  <c r="N936" i="2"/>
  <c r="O936" i="2" s="1"/>
  <c r="R936" i="2" s="1"/>
  <c r="T936" i="2" l="1"/>
  <c r="S936" i="2"/>
  <c r="AF935" i="2"/>
  <c r="AO935" i="2"/>
  <c r="AH936" i="2" l="1"/>
  <c r="X936" i="2"/>
  <c r="AC936" i="2" s="1"/>
  <c r="M937" i="2" s="1"/>
  <c r="W936" i="2"/>
  <c r="AB936" i="2" s="1"/>
  <c r="L937" i="2" s="1"/>
  <c r="V936" i="2"/>
  <c r="AA936" i="2" s="1"/>
  <c r="K937" i="2" s="1"/>
  <c r="U936" i="2"/>
  <c r="Z936" i="2" s="1"/>
  <c r="AD936" i="2" l="1"/>
  <c r="J937" i="2"/>
  <c r="N937" i="2" l="1"/>
  <c r="O937" i="2" s="1"/>
  <c r="R937" i="2" s="1"/>
  <c r="AP936" i="2"/>
  <c r="AG936" i="2"/>
  <c r="AE936" i="2"/>
  <c r="AN936" i="2"/>
  <c r="T937" i="2" l="1"/>
  <c r="S937" i="2"/>
  <c r="AO936" i="2"/>
  <c r="AF936" i="2"/>
  <c r="W937" i="2" l="1"/>
  <c r="AB937" i="2" s="1"/>
  <c r="L938" i="2" s="1"/>
  <c r="V937" i="2"/>
  <c r="AA937" i="2" s="1"/>
  <c r="K938" i="2" s="1"/>
  <c r="U937" i="2"/>
  <c r="Z937" i="2" s="1"/>
  <c r="AH937" i="2"/>
  <c r="X937" i="2"/>
  <c r="AC937" i="2" s="1"/>
  <c r="M938" i="2" s="1"/>
  <c r="AD937" i="2" l="1"/>
  <c r="J938" i="2"/>
  <c r="N938" i="2" l="1"/>
  <c r="O938" i="2" s="1"/>
  <c r="R938" i="2" s="1"/>
  <c r="AP937" i="2"/>
  <c r="AG937" i="2"/>
  <c r="AN937" i="2"/>
  <c r="AE937" i="2"/>
  <c r="AF937" i="2" s="1"/>
  <c r="T938" i="2" l="1"/>
  <c r="S938" i="2"/>
  <c r="AO937" i="2"/>
  <c r="AH938" i="2" l="1"/>
  <c r="X938" i="2"/>
  <c r="AC938" i="2" s="1"/>
  <c r="M939" i="2" s="1"/>
  <c r="W938" i="2"/>
  <c r="AB938" i="2" s="1"/>
  <c r="L939" i="2" s="1"/>
  <c r="V938" i="2"/>
  <c r="AA938" i="2" s="1"/>
  <c r="K939" i="2" s="1"/>
  <c r="U938" i="2"/>
  <c r="Z938" i="2" s="1"/>
  <c r="AD938" i="2" l="1"/>
  <c r="J939" i="2"/>
  <c r="N939" i="2" l="1"/>
  <c r="O939" i="2" s="1"/>
  <c r="R939" i="2" s="1"/>
  <c r="AP938" i="2"/>
  <c r="AG938" i="2"/>
  <c r="AN938" i="2"/>
  <c r="AE938" i="2"/>
  <c r="T939" i="2" l="1"/>
  <c r="S939" i="2"/>
  <c r="AF938" i="2"/>
  <c r="AO938" i="2"/>
  <c r="X939" i="2" l="1"/>
  <c r="AC939" i="2" s="1"/>
  <c r="M940" i="2" s="1"/>
  <c r="W939" i="2"/>
  <c r="AB939" i="2" s="1"/>
  <c r="L940" i="2" s="1"/>
  <c r="V939" i="2"/>
  <c r="AA939" i="2" s="1"/>
  <c r="K940" i="2" s="1"/>
  <c r="U939" i="2"/>
  <c r="Z939" i="2" s="1"/>
  <c r="AH939" i="2"/>
  <c r="AD939" i="2" l="1"/>
  <c r="J940" i="2"/>
  <c r="N940" i="2" l="1"/>
  <c r="O940" i="2" s="1"/>
  <c r="R940" i="2" s="1"/>
  <c r="AG939" i="2"/>
  <c r="AP939" i="2"/>
  <c r="AN939" i="2"/>
  <c r="AE939" i="2"/>
  <c r="AF939" i="2" s="1"/>
  <c r="AO939" i="2" l="1"/>
  <c r="T940" i="2"/>
  <c r="S940" i="2"/>
  <c r="V940" i="2" l="1"/>
  <c r="AA940" i="2" s="1"/>
  <c r="K941" i="2" s="1"/>
  <c r="U940" i="2"/>
  <c r="Z940" i="2" s="1"/>
  <c r="AH940" i="2"/>
  <c r="X940" i="2"/>
  <c r="AC940" i="2" s="1"/>
  <c r="M941" i="2" s="1"/>
  <c r="W940" i="2"/>
  <c r="AB940" i="2" s="1"/>
  <c r="L941" i="2" s="1"/>
  <c r="AD940" i="2" l="1"/>
  <c r="J941" i="2"/>
  <c r="N941" i="2" l="1"/>
  <c r="O941" i="2" s="1"/>
  <c r="R941" i="2" s="1"/>
  <c r="AP940" i="2"/>
  <c r="AG940" i="2"/>
  <c r="AN940" i="2"/>
  <c r="AE940" i="2"/>
  <c r="T941" i="2" l="1"/>
  <c r="S941" i="2"/>
  <c r="AF940" i="2"/>
  <c r="AO940" i="2"/>
  <c r="AH941" i="2" l="1"/>
  <c r="X941" i="2"/>
  <c r="AC941" i="2" s="1"/>
  <c r="M942" i="2" s="1"/>
  <c r="W941" i="2"/>
  <c r="AB941" i="2" s="1"/>
  <c r="L942" i="2" s="1"/>
  <c r="V941" i="2"/>
  <c r="AA941" i="2" s="1"/>
  <c r="K942" i="2" s="1"/>
  <c r="U941" i="2"/>
  <c r="Z941" i="2" s="1"/>
  <c r="AD941" i="2" l="1"/>
  <c r="J942" i="2"/>
  <c r="N942" i="2" l="1"/>
  <c r="O942" i="2" s="1"/>
  <c r="R942" i="2" s="1"/>
  <c r="AP941" i="2"/>
  <c r="AG941" i="2"/>
  <c r="AN941" i="2"/>
  <c r="AE941" i="2"/>
  <c r="AF941" i="2" s="1"/>
  <c r="T942" i="2" l="1"/>
  <c r="S942" i="2"/>
  <c r="AO941" i="2"/>
  <c r="X942" i="2" l="1"/>
  <c r="AC942" i="2" s="1"/>
  <c r="M943" i="2" s="1"/>
  <c r="W942" i="2"/>
  <c r="AB942" i="2" s="1"/>
  <c r="L943" i="2" s="1"/>
  <c r="V942" i="2"/>
  <c r="AA942" i="2" s="1"/>
  <c r="K943" i="2" s="1"/>
  <c r="U942" i="2"/>
  <c r="Z942" i="2" s="1"/>
  <c r="AH942" i="2"/>
  <c r="AD942" i="2" l="1"/>
  <c r="J943" i="2"/>
  <c r="N943" i="2" l="1"/>
  <c r="O943" i="2" s="1"/>
  <c r="R943" i="2" s="1"/>
  <c r="AP942" i="2"/>
  <c r="AG942" i="2"/>
  <c r="AN942" i="2"/>
  <c r="AE942" i="2"/>
  <c r="AO942" i="2" l="1"/>
  <c r="AF942" i="2"/>
  <c r="T943" i="2"/>
  <c r="S943" i="2"/>
  <c r="U943" i="2" l="1"/>
  <c r="Z943" i="2" s="1"/>
  <c r="AH943" i="2"/>
  <c r="X943" i="2"/>
  <c r="AC943" i="2" s="1"/>
  <c r="M944" i="2" s="1"/>
  <c r="W943" i="2"/>
  <c r="AB943" i="2" s="1"/>
  <c r="L944" i="2" s="1"/>
  <c r="V943" i="2"/>
  <c r="AA943" i="2" s="1"/>
  <c r="K944" i="2" s="1"/>
  <c r="J944" i="2" l="1"/>
  <c r="AD943" i="2"/>
  <c r="AP943" i="2" l="1"/>
  <c r="AG943" i="2"/>
  <c r="AN943" i="2"/>
  <c r="AE943" i="2"/>
  <c r="AF943" i="2" s="1"/>
  <c r="N944" i="2"/>
  <c r="O944" i="2" s="1"/>
  <c r="R944" i="2" s="1"/>
  <c r="T944" i="2" l="1"/>
  <c r="S944" i="2"/>
  <c r="AO943" i="2"/>
  <c r="AH944" i="2" l="1"/>
  <c r="X944" i="2"/>
  <c r="AC944" i="2" s="1"/>
  <c r="M945" i="2" s="1"/>
  <c r="W944" i="2"/>
  <c r="AB944" i="2" s="1"/>
  <c r="L945" i="2" s="1"/>
  <c r="V944" i="2"/>
  <c r="AA944" i="2" s="1"/>
  <c r="K945" i="2" s="1"/>
  <c r="U944" i="2"/>
  <c r="Z944" i="2" s="1"/>
  <c r="AD944" i="2" l="1"/>
  <c r="J945" i="2"/>
  <c r="N945" i="2" l="1"/>
  <c r="O945" i="2" s="1"/>
  <c r="R945" i="2" s="1"/>
  <c r="AP944" i="2"/>
  <c r="AG944" i="2"/>
  <c r="AE944" i="2"/>
  <c r="AN944" i="2"/>
  <c r="T945" i="2" l="1"/>
  <c r="S945" i="2"/>
  <c r="AF944" i="2"/>
  <c r="AO944" i="2"/>
  <c r="W945" i="2" l="1"/>
  <c r="AB945" i="2" s="1"/>
  <c r="L946" i="2" s="1"/>
  <c r="V945" i="2"/>
  <c r="AA945" i="2" s="1"/>
  <c r="K946" i="2" s="1"/>
  <c r="U945" i="2"/>
  <c r="Z945" i="2" s="1"/>
  <c r="AH945" i="2"/>
  <c r="X945" i="2"/>
  <c r="AC945" i="2" s="1"/>
  <c r="M946" i="2" s="1"/>
  <c r="AD945" i="2" l="1"/>
  <c r="J946" i="2"/>
  <c r="N946" i="2" l="1"/>
  <c r="O946" i="2" s="1"/>
  <c r="R946" i="2" s="1"/>
  <c r="AP945" i="2"/>
  <c r="AG945" i="2"/>
  <c r="AN945" i="2"/>
  <c r="AE945" i="2"/>
  <c r="T946" i="2" l="1"/>
  <c r="S946" i="2"/>
  <c r="AF945" i="2"/>
  <c r="AO945" i="2"/>
  <c r="AH946" i="2" l="1"/>
  <c r="X946" i="2"/>
  <c r="AC946" i="2" s="1"/>
  <c r="M947" i="2" s="1"/>
  <c r="W946" i="2"/>
  <c r="AB946" i="2" s="1"/>
  <c r="L947" i="2" s="1"/>
  <c r="V946" i="2"/>
  <c r="AA946" i="2" s="1"/>
  <c r="K947" i="2" s="1"/>
  <c r="U946" i="2"/>
  <c r="Z946" i="2" s="1"/>
  <c r="AD946" i="2" l="1"/>
  <c r="J947" i="2"/>
  <c r="N947" i="2" l="1"/>
  <c r="O947" i="2" s="1"/>
  <c r="R947" i="2" s="1"/>
  <c r="AP946" i="2"/>
  <c r="AG946" i="2"/>
  <c r="AN946" i="2"/>
  <c r="AE946" i="2"/>
  <c r="T947" i="2" l="1"/>
  <c r="S947" i="2"/>
  <c r="AF946" i="2"/>
  <c r="AO946" i="2"/>
  <c r="X947" i="2" l="1"/>
  <c r="AC947" i="2" s="1"/>
  <c r="M948" i="2" s="1"/>
  <c r="W947" i="2"/>
  <c r="AB947" i="2" s="1"/>
  <c r="L948" i="2" s="1"/>
  <c r="V947" i="2"/>
  <c r="AA947" i="2" s="1"/>
  <c r="K948" i="2" s="1"/>
  <c r="U947" i="2"/>
  <c r="Z947" i="2" s="1"/>
  <c r="AH947" i="2"/>
  <c r="AD947" i="2" l="1"/>
  <c r="J948" i="2"/>
  <c r="N948" i="2" l="1"/>
  <c r="O948" i="2" s="1"/>
  <c r="R948" i="2" s="1"/>
  <c r="AG947" i="2"/>
  <c r="AP947" i="2"/>
  <c r="AN947" i="2"/>
  <c r="AO947" i="2" s="1"/>
  <c r="AE947" i="2"/>
  <c r="AF947" i="2" l="1"/>
  <c r="T948" i="2"/>
  <c r="S948" i="2"/>
  <c r="V948" i="2" l="1"/>
  <c r="AA948" i="2" s="1"/>
  <c r="K949" i="2" s="1"/>
  <c r="U948" i="2"/>
  <c r="Z948" i="2" s="1"/>
  <c r="AH948" i="2"/>
  <c r="X948" i="2"/>
  <c r="AC948" i="2" s="1"/>
  <c r="M949" i="2" s="1"/>
  <c r="W948" i="2"/>
  <c r="AB948" i="2" s="1"/>
  <c r="L949" i="2" s="1"/>
  <c r="AD948" i="2" l="1"/>
  <c r="J949" i="2"/>
  <c r="AP948" i="2" l="1"/>
  <c r="AG948" i="2"/>
  <c r="AE948" i="2"/>
  <c r="AN948" i="2"/>
  <c r="N949" i="2"/>
  <c r="O949" i="2" s="1"/>
  <c r="R949" i="2" s="1"/>
  <c r="T949" i="2" l="1"/>
  <c r="S949" i="2"/>
  <c r="AO948" i="2"/>
  <c r="AF948" i="2"/>
  <c r="AH949" i="2" l="1"/>
  <c r="X949" i="2"/>
  <c r="AC949" i="2" s="1"/>
  <c r="M950" i="2" s="1"/>
  <c r="W949" i="2"/>
  <c r="AB949" i="2" s="1"/>
  <c r="L950" i="2" s="1"/>
  <c r="V949" i="2"/>
  <c r="AA949" i="2" s="1"/>
  <c r="K950" i="2" s="1"/>
  <c r="U949" i="2"/>
  <c r="Z949" i="2" s="1"/>
  <c r="AD949" i="2" l="1"/>
  <c r="J950" i="2"/>
  <c r="N950" i="2" l="1"/>
  <c r="O950" i="2" s="1"/>
  <c r="R950" i="2" s="1"/>
  <c r="AP949" i="2"/>
  <c r="AG949" i="2"/>
  <c r="AN949" i="2"/>
  <c r="AE949" i="2"/>
  <c r="T950" i="2" l="1"/>
  <c r="S950" i="2"/>
  <c r="AF949" i="2"/>
  <c r="AO949" i="2"/>
  <c r="X950" i="2" l="1"/>
  <c r="AC950" i="2" s="1"/>
  <c r="M951" i="2" s="1"/>
  <c r="W950" i="2"/>
  <c r="AB950" i="2" s="1"/>
  <c r="L951" i="2" s="1"/>
  <c r="V950" i="2"/>
  <c r="AA950" i="2" s="1"/>
  <c r="K951" i="2" s="1"/>
  <c r="U950" i="2"/>
  <c r="Z950" i="2" s="1"/>
  <c r="AH950" i="2"/>
  <c r="AD950" i="2" l="1"/>
  <c r="J951" i="2"/>
  <c r="N951" i="2" l="1"/>
  <c r="O951" i="2" s="1"/>
  <c r="R951" i="2" s="1"/>
  <c r="AP950" i="2"/>
  <c r="AG950" i="2"/>
  <c r="AE950" i="2"/>
  <c r="AN950" i="2"/>
  <c r="T951" i="2" l="1"/>
  <c r="S951" i="2"/>
  <c r="AO950" i="2"/>
  <c r="AF950" i="2"/>
  <c r="U951" i="2" l="1"/>
  <c r="Z951" i="2" s="1"/>
  <c r="AH951" i="2"/>
  <c r="X951" i="2"/>
  <c r="AC951" i="2" s="1"/>
  <c r="M952" i="2" s="1"/>
  <c r="W951" i="2"/>
  <c r="AB951" i="2" s="1"/>
  <c r="L952" i="2" s="1"/>
  <c r="V951" i="2"/>
  <c r="AA951" i="2" s="1"/>
  <c r="K952" i="2" s="1"/>
  <c r="J952" i="2" l="1"/>
  <c r="AD951" i="2"/>
  <c r="AP951" i="2" l="1"/>
  <c r="AG951" i="2"/>
  <c r="AE951" i="2"/>
  <c r="AF951" i="2" s="1"/>
  <c r="AN951" i="2"/>
  <c r="N952" i="2"/>
  <c r="O952" i="2" s="1"/>
  <c r="R952" i="2" s="1"/>
  <c r="S952" i="2" l="1"/>
  <c r="T952" i="2" s="1"/>
  <c r="AO951" i="2"/>
  <c r="AH952" i="2" l="1"/>
  <c r="X952" i="2"/>
  <c r="AC952" i="2" s="1"/>
  <c r="M953" i="2" s="1"/>
  <c r="W952" i="2"/>
  <c r="AB952" i="2" s="1"/>
  <c r="L953" i="2" s="1"/>
  <c r="V952" i="2"/>
  <c r="AA952" i="2" s="1"/>
  <c r="K953" i="2" s="1"/>
  <c r="U952" i="2"/>
  <c r="Z952" i="2" s="1"/>
  <c r="AD952" i="2" l="1"/>
  <c r="J953" i="2"/>
  <c r="N953" i="2" l="1"/>
  <c r="O953" i="2" s="1"/>
  <c r="R953" i="2" s="1"/>
  <c r="AP952" i="2"/>
  <c r="AG952" i="2"/>
  <c r="AL953" i="2"/>
  <c r="AL954" i="2" s="1"/>
  <c r="AL955" i="2" s="1"/>
  <c r="AL956" i="2" s="1"/>
  <c r="AL957" i="2" s="1"/>
  <c r="AL958" i="2" s="1"/>
  <c r="AL959" i="2" s="1"/>
  <c r="AL960" i="2" s="1"/>
  <c r="AL961" i="2" s="1"/>
  <c r="AL962" i="2" s="1"/>
  <c r="AL963" i="2" s="1"/>
  <c r="AL964" i="2" s="1"/>
  <c r="AL965" i="2" s="1"/>
  <c r="AL966" i="2" s="1"/>
  <c r="AL967" i="2" s="1"/>
  <c r="AL968" i="2" s="1"/>
  <c r="AL969" i="2" s="1"/>
  <c r="AM952" i="2"/>
  <c r="J33" i="2" s="1"/>
  <c r="AT87" i="2"/>
  <c r="AN952" i="2"/>
  <c r="AO952" i="2" s="1"/>
  <c r="AE952" i="2"/>
  <c r="AF952" i="2" s="1"/>
  <c r="T953" i="2" l="1"/>
  <c r="S953" i="2"/>
  <c r="W953" i="2" l="1"/>
  <c r="AB953" i="2" s="1"/>
  <c r="L954" i="2" s="1"/>
  <c r="V953" i="2"/>
  <c r="AA953" i="2" s="1"/>
  <c r="K954" i="2" s="1"/>
  <c r="U953" i="2"/>
  <c r="Z953" i="2" s="1"/>
  <c r="AH953" i="2"/>
  <c r="X953" i="2"/>
  <c r="AC953" i="2" s="1"/>
  <c r="M954" i="2" s="1"/>
  <c r="AD953" i="2" l="1"/>
  <c r="J954" i="2"/>
  <c r="AP953" i="2" l="1"/>
  <c r="AG953" i="2"/>
  <c r="AN953" i="2"/>
  <c r="AO953" i="2" s="1"/>
  <c r="AE953" i="2"/>
  <c r="N954" i="2"/>
  <c r="O954" i="2" s="1"/>
  <c r="R954" i="2" s="1"/>
  <c r="T954" i="2" l="1"/>
  <c r="S954" i="2"/>
  <c r="AF953" i="2"/>
  <c r="AH954" i="2" l="1"/>
  <c r="X954" i="2"/>
  <c r="AC954" i="2" s="1"/>
  <c r="M955" i="2" s="1"/>
  <c r="W954" i="2"/>
  <c r="AB954" i="2" s="1"/>
  <c r="L955" i="2" s="1"/>
  <c r="V954" i="2"/>
  <c r="AA954" i="2" s="1"/>
  <c r="K955" i="2" s="1"/>
  <c r="U954" i="2"/>
  <c r="Z954" i="2" s="1"/>
  <c r="AD954" i="2" l="1"/>
  <c r="J955" i="2"/>
  <c r="AP954" i="2" l="1"/>
  <c r="AG954" i="2"/>
  <c r="AE954" i="2"/>
  <c r="AF954" i="2" s="1"/>
  <c r="AN954" i="2"/>
  <c r="N955" i="2"/>
  <c r="O955" i="2" s="1"/>
  <c r="R955" i="2" s="1"/>
  <c r="T955" i="2" l="1"/>
  <c r="S955" i="2"/>
  <c r="AO954" i="2"/>
  <c r="X955" i="2" l="1"/>
  <c r="AC955" i="2" s="1"/>
  <c r="M956" i="2" s="1"/>
  <c r="W955" i="2"/>
  <c r="AB955" i="2" s="1"/>
  <c r="L956" i="2" s="1"/>
  <c r="V955" i="2"/>
  <c r="AA955" i="2" s="1"/>
  <c r="K956" i="2" s="1"/>
  <c r="U955" i="2"/>
  <c r="Z955" i="2" s="1"/>
  <c r="AH955" i="2"/>
  <c r="AD955" i="2" l="1"/>
  <c r="J956" i="2"/>
  <c r="AG955" i="2" l="1"/>
  <c r="AP955" i="2"/>
  <c r="AN955" i="2"/>
  <c r="AE955" i="2"/>
  <c r="AF955" i="2" s="1"/>
  <c r="N956" i="2"/>
  <c r="O956" i="2" s="1"/>
  <c r="R956" i="2" s="1"/>
  <c r="T956" i="2" l="1"/>
  <c r="S956" i="2"/>
  <c r="AO955" i="2"/>
  <c r="V956" i="2" l="1"/>
  <c r="AA956" i="2" s="1"/>
  <c r="K957" i="2" s="1"/>
  <c r="U956" i="2"/>
  <c r="Z956" i="2" s="1"/>
  <c r="AH956" i="2"/>
  <c r="X956" i="2"/>
  <c r="AC956" i="2" s="1"/>
  <c r="M957" i="2" s="1"/>
  <c r="W956" i="2"/>
  <c r="AB956" i="2" s="1"/>
  <c r="L957" i="2" s="1"/>
  <c r="AD956" i="2" l="1"/>
  <c r="J957" i="2"/>
  <c r="AP956" i="2" l="1"/>
  <c r="AG956" i="2"/>
  <c r="AN956" i="2"/>
  <c r="AO956" i="2" s="1"/>
  <c r="AE956" i="2"/>
  <c r="N957" i="2"/>
  <c r="O957" i="2" s="1"/>
  <c r="R957" i="2" s="1"/>
  <c r="T957" i="2" l="1"/>
  <c r="S957" i="2"/>
  <c r="AF956" i="2"/>
  <c r="AH957" i="2" l="1"/>
  <c r="X957" i="2"/>
  <c r="AC957" i="2" s="1"/>
  <c r="M958" i="2" s="1"/>
  <c r="W957" i="2"/>
  <c r="AB957" i="2" s="1"/>
  <c r="L958" i="2" s="1"/>
  <c r="V957" i="2"/>
  <c r="AA957" i="2" s="1"/>
  <c r="K958" i="2" s="1"/>
  <c r="U957" i="2"/>
  <c r="Z957" i="2" s="1"/>
  <c r="AD957" i="2" l="1"/>
  <c r="J958" i="2"/>
  <c r="N958" i="2" l="1"/>
  <c r="O958" i="2" s="1"/>
  <c r="R958" i="2" s="1"/>
  <c r="AP957" i="2"/>
  <c r="AG957" i="2"/>
  <c r="AE957" i="2"/>
  <c r="AF957" i="2" s="1"/>
  <c r="AN957" i="2"/>
  <c r="T958" i="2" l="1"/>
  <c r="S958" i="2"/>
  <c r="AO957" i="2"/>
  <c r="X958" i="2" l="1"/>
  <c r="AC958" i="2" s="1"/>
  <c r="M959" i="2" s="1"/>
  <c r="W958" i="2"/>
  <c r="AB958" i="2" s="1"/>
  <c r="L959" i="2" s="1"/>
  <c r="V958" i="2"/>
  <c r="AA958" i="2" s="1"/>
  <c r="K959" i="2" s="1"/>
  <c r="U958" i="2"/>
  <c r="Z958" i="2" s="1"/>
  <c r="AH958" i="2"/>
  <c r="AD958" i="2" l="1"/>
  <c r="J959" i="2"/>
  <c r="N959" i="2" l="1"/>
  <c r="O959" i="2" s="1"/>
  <c r="R959" i="2" s="1"/>
  <c r="AP958" i="2"/>
  <c r="AG958" i="2"/>
  <c r="AE958" i="2"/>
  <c r="AN958" i="2"/>
  <c r="T959" i="2" l="1"/>
  <c r="S959" i="2"/>
  <c r="AO958" i="2"/>
  <c r="AF958" i="2"/>
  <c r="U959" i="2" l="1"/>
  <c r="Z959" i="2" s="1"/>
  <c r="AH959" i="2"/>
  <c r="X959" i="2"/>
  <c r="AC959" i="2" s="1"/>
  <c r="M960" i="2" s="1"/>
  <c r="W959" i="2"/>
  <c r="AB959" i="2" s="1"/>
  <c r="L960" i="2" s="1"/>
  <c r="V959" i="2"/>
  <c r="AA959" i="2" s="1"/>
  <c r="K960" i="2" s="1"/>
  <c r="J960" i="2" l="1"/>
  <c r="AD959" i="2"/>
  <c r="AP959" i="2" l="1"/>
  <c r="AG959" i="2"/>
  <c r="AN959" i="2"/>
  <c r="AE959" i="2"/>
  <c r="N960" i="2"/>
  <c r="O960" i="2" s="1"/>
  <c r="R960" i="2" s="1"/>
  <c r="T960" i="2" l="1"/>
  <c r="S960" i="2"/>
  <c r="AF959" i="2"/>
  <c r="AO959" i="2"/>
  <c r="AH960" i="2" l="1"/>
  <c r="X960" i="2"/>
  <c r="AC960" i="2" s="1"/>
  <c r="M961" i="2" s="1"/>
  <c r="W960" i="2"/>
  <c r="AB960" i="2" s="1"/>
  <c r="L961" i="2" s="1"/>
  <c r="V960" i="2"/>
  <c r="AA960" i="2" s="1"/>
  <c r="K961" i="2" s="1"/>
  <c r="U960" i="2"/>
  <c r="Z960" i="2" s="1"/>
  <c r="AD960" i="2" l="1"/>
  <c r="J961" i="2"/>
  <c r="N961" i="2" l="1"/>
  <c r="O961" i="2" s="1"/>
  <c r="R961" i="2" s="1"/>
  <c r="AP960" i="2"/>
  <c r="AG960" i="2"/>
  <c r="AN960" i="2"/>
  <c r="AE960" i="2"/>
  <c r="AF960" i="2" s="1"/>
  <c r="T961" i="2" l="1"/>
  <c r="S961" i="2"/>
  <c r="AO960" i="2"/>
  <c r="W961" i="2" l="1"/>
  <c r="AB961" i="2" s="1"/>
  <c r="L962" i="2" s="1"/>
  <c r="V961" i="2"/>
  <c r="AA961" i="2" s="1"/>
  <c r="K962" i="2" s="1"/>
  <c r="U961" i="2"/>
  <c r="Z961" i="2" s="1"/>
  <c r="AH961" i="2"/>
  <c r="X961" i="2"/>
  <c r="AC961" i="2" s="1"/>
  <c r="M962" i="2" s="1"/>
  <c r="AD961" i="2" l="1"/>
  <c r="J962" i="2"/>
  <c r="N962" i="2" l="1"/>
  <c r="O962" i="2" s="1"/>
  <c r="R962" i="2" s="1"/>
  <c r="AP961" i="2"/>
  <c r="AG961" i="2"/>
  <c r="AN961" i="2"/>
  <c r="AE961" i="2"/>
  <c r="AF961" i="2" s="1"/>
  <c r="T962" i="2" l="1"/>
  <c r="S962" i="2"/>
  <c r="AO961" i="2"/>
  <c r="AH962" i="2" l="1"/>
  <c r="X962" i="2"/>
  <c r="AC962" i="2" s="1"/>
  <c r="M963" i="2" s="1"/>
  <c r="W962" i="2"/>
  <c r="AB962" i="2" s="1"/>
  <c r="L963" i="2" s="1"/>
  <c r="V962" i="2"/>
  <c r="AA962" i="2" s="1"/>
  <c r="K963" i="2" s="1"/>
  <c r="U962" i="2"/>
  <c r="Z962" i="2" s="1"/>
  <c r="AD962" i="2" l="1"/>
  <c r="J963" i="2"/>
  <c r="N963" i="2" l="1"/>
  <c r="O963" i="2" s="1"/>
  <c r="R963" i="2" s="1"/>
  <c r="AP962" i="2"/>
  <c r="AG962" i="2"/>
  <c r="AN962" i="2"/>
  <c r="AO962" i="2" s="1"/>
  <c r="AE962" i="2"/>
  <c r="T963" i="2" l="1"/>
  <c r="S963" i="2"/>
  <c r="AF962" i="2"/>
  <c r="X963" i="2" l="1"/>
  <c r="AC963" i="2" s="1"/>
  <c r="M964" i="2" s="1"/>
  <c r="W963" i="2"/>
  <c r="AB963" i="2" s="1"/>
  <c r="L964" i="2" s="1"/>
  <c r="V963" i="2"/>
  <c r="AA963" i="2" s="1"/>
  <c r="K964" i="2" s="1"/>
  <c r="U963" i="2"/>
  <c r="Z963" i="2" s="1"/>
  <c r="AH963" i="2"/>
  <c r="AD963" i="2" l="1"/>
  <c r="J964" i="2"/>
  <c r="N964" i="2" l="1"/>
  <c r="O964" i="2" s="1"/>
  <c r="R964" i="2" s="1"/>
  <c r="AG963" i="2"/>
  <c r="AP963" i="2"/>
  <c r="AE963" i="2"/>
  <c r="AN963" i="2"/>
  <c r="AO963" i="2" s="1"/>
  <c r="AF963" i="2" l="1"/>
  <c r="T964" i="2"/>
  <c r="S964" i="2"/>
  <c r="V964" i="2" l="1"/>
  <c r="AA964" i="2" s="1"/>
  <c r="K965" i="2" s="1"/>
  <c r="U964" i="2"/>
  <c r="Z964" i="2" s="1"/>
  <c r="AH964" i="2"/>
  <c r="X964" i="2"/>
  <c r="AC964" i="2" s="1"/>
  <c r="M965" i="2" s="1"/>
  <c r="W964" i="2"/>
  <c r="AB964" i="2" s="1"/>
  <c r="L965" i="2" s="1"/>
  <c r="AD964" i="2" l="1"/>
  <c r="J965" i="2"/>
  <c r="N965" i="2" l="1"/>
  <c r="O965" i="2" s="1"/>
  <c r="R965" i="2" s="1"/>
  <c r="AP964" i="2"/>
  <c r="AG964" i="2"/>
  <c r="AE964" i="2"/>
  <c r="AN964" i="2"/>
  <c r="T965" i="2" l="1"/>
  <c r="S965" i="2"/>
  <c r="AF964" i="2"/>
  <c r="AO964" i="2"/>
  <c r="AH965" i="2" l="1"/>
  <c r="X965" i="2"/>
  <c r="AC965" i="2" s="1"/>
  <c r="M966" i="2" s="1"/>
  <c r="W965" i="2"/>
  <c r="AB965" i="2" s="1"/>
  <c r="L966" i="2" s="1"/>
  <c r="V965" i="2"/>
  <c r="AA965" i="2" s="1"/>
  <c r="K966" i="2" s="1"/>
  <c r="U965" i="2"/>
  <c r="Z965" i="2" s="1"/>
  <c r="AD965" i="2" l="1"/>
  <c r="J966" i="2"/>
  <c r="N966" i="2" l="1"/>
  <c r="O966" i="2" s="1"/>
  <c r="R966" i="2" s="1"/>
  <c r="AP965" i="2"/>
  <c r="AG965" i="2"/>
  <c r="AN965" i="2"/>
  <c r="AE965" i="2"/>
  <c r="T966" i="2" l="1"/>
  <c r="S966" i="2"/>
  <c r="AO965" i="2"/>
  <c r="AF965" i="2"/>
  <c r="X966" i="2" l="1"/>
  <c r="AC966" i="2" s="1"/>
  <c r="M967" i="2" s="1"/>
  <c r="W966" i="2"/>
  <c r="AB966" i="2" s="1"/>
  <c r="L967" i="2" s="1"/>
  <c r="V966" i="2"/>
  <c r="AA966" i="2" s="1"/>
  <c r="K967" i="2" s="1"/>
  <c r="U966" i="2"/>
  <c r="Z966" i="2" s="1"/>
  <c r="AH966" i="2"/>
  <c r="AD966" i="2" l="1"/>
  <c r="J967" i="2"/>
  <c r="N967" i="2" l="1"/>
  <c r="O967" i="2" s="1"/>
  <c r="R967" i="2" s="1"/>
  <c r="AP966" i="2"/>
  <c r="AG966" i="2"/>
  <c r="AN966" i="2"/>
  <c r="AE966" i="2"/>
  <c r="AF966" i="2" s="1"/>
  <c r="T967" i="2" l="1"/>
  <c r="S967" i="2"/>
  <c r="AO966" i="2"/>
  <c r="U967" i="2" l="1"/>
  <c r="Z967" i="2" s="1"/>
  <c r="AH967" i="2"/>
  <c r="X967" i="2"/>
  <c r="AC967" i="2" s="1"/>
  <c r="M968" i="2" s="1"/>
  <c r="W967" i="2"/>
  <c r="AB967" i="2" s="1"/>
  <c r="L968" i="2" s="1"/>
  <c r="V967" i="2"/>
  <c r="AA967" i="2" s="1"/>
  <c r="K968" i="2" s="1"/>
  <c r="J968" i="2" l="1"/>
  <c r="AD967" i="2"/>
  <c r="N968" i="2" l="1"/>
  <c r="O968" i="2" s="1"/>
  <c r="R968" i="2" s="1"/>
  <c r="AP967" i="2"/>
  <c r="AG967" i="2"/>
  <c r="AE967" i="2"/>
  <c r="AF967" i="2" s="1"/>
  <c r="AN967" i="2"/>
  <c r="T968" i="2" l="1"/>
  <c r="S968" i="2"/>
  <c r="AO967" i="2"/>
  <c r="AH968" i="2" l="1"/>
  <c r="X968" i="2"/>
  <c r="AC968" i="2" s="1"/>
  <c r="M969" i="2" s="1"/>
  <c r="W968" i="2"/>
  <c r="AB968" i="2" s="1"/>
  <c r="L969" i="2" s="1"/>
  <c r="V968" i="2"/>
  <c r="AA968" i="2" s="1"/>
  <c r="K969" i="2" s="1"/>
  <c r="U968" i="2"/>
  <c r="Z968" i="2" s="1"/>
  <c r="AD968" i="2" l="1"/>
  <c r="J969" i="2"/>
  <c r="N969" i="2" l="1"/>
  <c r="O969" i="2" s="1"/>
  <c r="R969" i="2" s="1"/>
  <c r="AP968" i="2"/>
  <c r="AG968" i="2"/>
  <c r="AE968" i="2"/>
  <c r="AN968" i="2"/>
  <c r="T969" i="2" l="1"/>
  <c r="S969" i="2"/>
  <c r="AF968" i="2"/>
  <c r="AO968" i="2"/>
  <c r="W969" i="2" l="1"/>
  <c r="AB969" i="2" s="1"/>
  <c r="L970" i="2" s="1"/>
  <c r="V969" i="2"/>
  <c r="AA969" i="2" s="1"/>
  <c r="K970" i="2" s="1"/>
  <c r="U969" i="2"/>
  <c r="Z969" i="2" s="1"/>
  <c r="AH969" i="2"/>
  <c r="X969" i="2"/>
  <c r="AC969" i="2" s="1"/>
  <c r="M970" i="2" s="1"/>
  <c r="AD969" i="2" l="1"/>
  <c r="J970" i="2"/>
  <c r="N970" i="2" l="1"/>
  <c r="O970" i="2" s="1"/>
  <c r="R970" i="2" s="1"/>
  <c r="AP969" i="2"/>
  <c r="AG969" i="2"/>
  <c r="AM969" i="2"/>
  <c r="K33" i="2" s="1"/>
  <c r="AL970" i="2"/>
  <c r="AL971" i="2" s="1"/>
  <c r="AL972" i="2" s="1"/>
  <c r="AL973" i="2" s="1"/>
  <c r="AL974" i="2" s="1"/>
  <c r="AL975" i="2" s="1"/>
  <c r="AL976" i="2" s="1"/>
  <c r="AL977" i="2" s="1"/>
  <c r="AL978" i="2" s="1"/>
  <c r="AL979" i="2" s="1"/>
  <c r="AL980" i="2" s="1"/>
  <c r="AL981" i="2" s="1"/>
  <c r="AL982" i="2" s="1"/>
  <c r="AL983" i="2" s="1"/>
  <c r="AL984" i="2" s="1"/>
  <c r="AL985" i="2" s="1"/>
  <c r="AL986" i="2" s="1"/>
  <c r="AL987" i="2" s="1"/>
  <c r="AL988" i="2" s="1"/>
  <c r="AL989" i="2" s="1"/>
  <c r="AL990" i="2" s="1"/>
  <c r="AL991" i="2" s="1"/>
  <c r="AT88" i="2"/>
  <c r="AN969" i="2"/>
  <c r="AO969" i="2" s="1"/>
  <c r="AE969" i="2"/>
  <c r="AF969" i="2" s="1"/>
  <c r="T970" i="2" l="1"/>
  <c r="S970" i="2"/>
  <c r="AH970" i="2" l="1"/>
  <c r="X970" i="2"/>
  <c r="AC970" i="2" s="1"/>
  <c r="M971" i="2" s="1"/>
  <c r="W970" i="2"/>
  <c r="AB970" i="2" s="1"/>
  <c r="L971" i="2" s="1"/>
  <c r="V970" i="2"/>
  <c r="AA970" i="2" s="1"/>
  <c r="K971" i="2" s="1"/>
  <c r="U970" i="2"/>
  <c r="Z970" i="2" s="1"/>
  <c r="AD970" i="2" l="1"/>
  <c r="J971" i="2"/>
  <c r="N971" i="2" l="1"/>
  <c r="O971" i="2" s="1"/>
  <c r="R971" i="2" s="1"/>
  <c r="AP970" i="2"/>
  <c r="AG970" i="2"/>
  <c r="AE970" i="2"/>
  <c r="AN970" i="2"/>
  <c r="AO970" i="2" s="1"/>
  <c r="T971" i="2" l="1"/>
  <c r="S971" i="2"/>
  <c r="AF970" i="2"/>
  <c r="X971" i="2" l="1"/>
  <c r="AC971" i="2" s="1"/>
  <c r="M972" i="2" s="1"/>
  <c r="W971" i="2"/>
  <c r="AB971" i="2" s="1"/>
  <c r="L972" i="2" s="1"/>
  <c r="V971" i="2"/>
  <c r="AA971" i="2" s="1"/>
  <c r="K972" i="2" s="1"/>
  <c r="U971" i="2"/>
  <c r="Z971" i="2" s="1"/>
  <c r="AH971" i="2"/>
  <c r="AD971" i="2" l="1"/>
  <c r="J972" i="2"/>
  <c r="N972" i="2" l="1"/>
  <c r="O972" i="2" s="1"/>
  <c r="R972" i="2" s="1"/>
  <c r="AG971" i="2"/>
  <c r="AP971" i="2"/>
  <c r="AN971" i="2"/>
  <c r="AE971" i="2"/>
  <c r="AF971" i="2" l="1"/>
  <c r="AO971" i="2"/>
  <c r="T972" i="2"/>
  <c r="S972" i="2"/>
  <c r="V972" i="2" l="1"/>
  <c r="AA972" i="2" s="1"/>
  <c r="K973" i="2" s="1"/>
  <c r="U972" i="2"/>
  <c r="Z972" i="2" s="1"/>
  <c r="AH972" i="2"/>
  <c r="X972" i="2"/>
  <c r="AC972" i="2" s="1"/>
  <c r="M973" i="2" s="1"/>
  <c r="W972" i="2"/>
  <c r="AB972" i="2" s="1"/>
  <c r="L973" i="2" s="1"/>
  <c r="AD972" i="2" l="1"/>
  <c r="J973" i="2"/>
  <c r="N973" i="2" l="1"/>
  <c r="O973" i="2" s="1"/>
  <c r="R973" i="2" s="1"/>
  <c r="AP972" i="2"/>
  <c r="AG972" i="2"/>
  <c r="AN972" i="2"/>
  <c r="AE972" i="2"/>
  <c r="T973" i="2" l="1"/>
  <c r="S973" i="2"/>
  <c r="AF972" i="2"/>
  <c r="AO972" i="2"/>
  <c r="AH973" i="2" l="1"/>
  <c r="X973" i="2"/>
  <c r="AC973" i="2" s="1"/>
  <c r="M974" i="2" s="1"/>
  <c r="W973" i="2"/>
  <c r="AB973" i="2" s="1"/>
  <c r="L974" i="2" s="1"/>
  <c r="V973" i="2"/>
  <c r="AA973" i="2" s="1"/>
  <c r="K974" i="2" s="1"/>
  <c r="U973" i="2"/>
  <c r="Z973" i="2" s="1"/>
  <c r="AD973" i="2" l="1"/>
  <c r="J974" i="2"/>
  <c r="N974" i="2" l="1"/>
  <c r="O974" i="2" s="1"/>
  <c r="R974" i="2" s="1"/>
  <c r="AP973" i="2"/>
  <c r="AG973" i="2"/>
  <c r="AE973" i="2"/>
  <c r="AF973" i="2" s="1"/>
  <c r="AN973" i="2"/>
  <c r="AO973" i="2" l="1"/>
  <c r="T974" i="2"/>
  <c r="S974" i="2"/>
  <c r="X974" i="2" l="1"/>
  <c r="AC974" i="2" s="1"/>
  <c r="M975" i="2" s="1"/>
  <c r="W974" i="2"/>
  <c r="AB974" i="2" s="1"/>
  <c r="L975" i="2" s="1"/>
  <c r="V974" i="2"/>
  <c r="AA974" i="2" s="1"/>
  <c r="K975" i="2" s="1"/>
  <c r="U974" i="2"/>
  <c r="Z974" i="2" s="1"/>
  <c r="AH974" i="2"/>
  <c r="AD974" i="2" l="1"/>
  <c r="J975" i="2"/>
  <c r="AP974" i="2" l="1"/>
  <c r="AG974" i="2"/>
  <c r="AN974" i="2"/>
  <c r="AE974" i="2"/>
  <c r="N975" i="2"/>
  <c r="O975" i="2" s="1"/>
  <c r="R975" i="2" s="1"/>
  <c r="T975" i="2" l="1"/>
  <c r="S975" i="2"/>
  <c r="AO974" i="2"/>
  <c r="AF974" i="2"/>
  <c r="U975" i="2" l="1"/>
  <c r="Z975" i="2" s="1"/>
  <c r="AH975" i="2"/>
  <c r="X975" i="2"/>
  <c r="AC975" i="2" s="1"/>
  <c r="M976" i="2" s="1"/>
  <c r="W975" i="2"/>
  <c r="AB975" i="2" s="1"/>
  <c r="L976" i="2" s="1"/>
  <c r="V975" i="2"/>
  <c r="AA975" i="2" s="1"/>
  <c r="K976" i="2" s="1"/>
  <c r="J976" i="2" l="1"/>
  <c r="AD975" i="2"/>
  <c r="AP975" i="2" l="1"/>
  <c r="AG975" i="2"/>
  <c r="AE975" i="2"/>
  <c r="AN975" i="2"/>
  <c r="AO975" i="2" s="1"/>
  <c r="N976" i="2"/>
  <c r="O976" i="2" s="1"/>
  <c r="R976" i="2" s="1"/>
  <c r="T976" i="2" l="1"/>
  <c r="S976" i="2"/>
  <c r="AF975" i="2"/>
  <c r="X976" i="2" l="1"/>
  <c r="AC976" i="2" s="1"/>
  <c r="M977" i="2" s="1"/>
  <c r="V976" i="2"/>
  <c r="AA976" i="2" s="1"/>
  <c r="K977" i="2" s="1"/>
  <c r="AH976" i="2"/>
  <c r="U976" i="2"/>
  <c r="Z976" i="2" s="1"/>
  <c r="W976" i="2"/>
  <c r="AB976" i="2" s="1"/>
  <c r="L977" i="2" s="1"/>
  <c r="J977" i="2" l="1"/>
  <c r="AD976" i="2"/>
  <c r="AG976" i="2" l="1"/>
  <c r="AP976" i="2"/>
  <c r="AE976" i="2"/>
  <c r="AN976" i="2"/>
  <c r="N977" i="2"/>
  <c r="O977" i="2" s="1"/>
  <c r="R977" i="2" s="1"/>
  <c r="T977" i="2" l="1"/>
  <c r="S977" i="2"/>
  <c r="AO976" i="2"/>
  <c r="AF976" i="2"/>
  <c r="U977" i="2" l="1"/>
  <c r="Z977" i="2" s="1"/>
  <c r="AH977" i="2"/>
  <c r="X977" i="2"/>
  <c r="AC977" i="2" s="1"/>
  <c r="M978" i="2" s="1"/>
  <c r="W977" i="2"/>
  <c r="AB977" i="2" s="1"/>
  <c r="L978" i="2" s="1"/>
  <c r="V977" i="2"/>
  <c r="AA977" i="2" s="1"/>
  <c r="K978" i="2" s="1"/>
  <c r="J978" i="2" l="1"/>
  <c r="AD977" i="2"/>
  <c r="AP977" i="2" l="1"/>
  <c r="AG977" i="2"/>
  <c r="AE977" i="2"/>
  <c r="AN977" i="2"/>
  <c r="N978" i="2"/>
  <c r="O978" i="2" s="1"/>
  <c r="R978" i="2" s="1"/>
  <c r="T978" i="2" l="1"/>
  <c r="S978" i="2"/>
  <c r="AF977" i="2"/>
  <c r="AO977" i="2"/>
  <c r="AH978" i="2" l="1"/>
  <c r="X978" i="2"/>
  <c r="AC978" i="2" s="1"/>
  <c r="M979" i="2" s="1"/>
  <c r="W978" i="2"/>
  <c r="AB978" i="2" s="1"/>
  <c r="L979" i="2" s="1"/>
  <c r="U978" i="2"/>
  <c r="Z978" i="2" s="1"/>
  <c r="V978" i="2"/>
  <c r="AA978" i="2" s="1"/>
  <c r="K979" i="2" s="1"/>
  <c r="J979" i="2" l="1"/>
  <c r="AD978" i="2"/>
  <c r="AP978" i="2" l="1"/>
  <c r="AG978" i="2"/>
  <c r="AE978" i="2"/>
  <c r="AN978" i="2"/>
  <c r="N979" i="2"/>
  <c r="O979" i="2" s="1"/>
  <c r="R979" i="2" s="1"/>
  <c r="T979" i="2" l="1"/>
  <c r="S979" i="2"/>
  <c r="AF978" i="2"/>
  <c r="AO978" i="2"/>
  <c r="W979" i="2" l="1"/>
  <c r="AB979" i="2" s="1"/>
  <c r="L980" i="2" s="1"/>
  <c r="V979" i="2"/>
  <c r="AA979" i="2" s="1"/>
  <c r="K980" i="2" s="1"/>
  <c r="U979" i="2"/>
  <c r="Z979" i="2" s="1"/>
  <c r="AH979" i="2"/>
  <c r="X979" i="2"/>
  <c r="AC979" i="2" s="1"/>
  <c r="M980" i="2" s="1"/>
  <c r="AD979" i="2" l="1"/>
  <c r="J980" i="2"/>
  <c r="N980" i="2" l="1"/>
  <c r="O980" i="2" s="1"/>
  <c r="R980" i="2" s="1"/>
  <c r="AP979" i="2"/>
  <c r="AG979" i="2"/>
  <c r="AN979" i="2"/>
  <c r="AO979" i="2" s="1"/>
  <c r="AE979" i="2"/>
  <c r="T980" i="2" l="1"/>
  <c r="S980" i="2"/>
  <c r="AF979" i="2"/>
  <c r="AH980" i="2" l="1"/>
  <c r="W980" i="2"/>
  <c r="AB980" i="2" s="1"/>
  <c r="L981" i="2" s="1"/>
  <c r="U980" i="2"/>
  <c r="Z980" i="2" s="1"/>
  <c r="X980" i="2"/>
  <c r="AC980" i="2" s="1"/>
  <c r="M981" i="2" s="1"/>
  <c r="V980" i="2"/>
  <c r="AA980" i="2" s="1"/>
  <c r="K981" i="2" s="1"/>
  <c r="J981" i="2" l="1"/>
  <c r="AD980" i="2"/>
  <c r="AP980" i="2" l="1"/>
  <c r="AG980" i="2"/>
  <c r="AE980" i="2"/>
  <c r="AN980" i="2"/>
  <c r="N981" i="2"/>
  <c r="O981" i="2" s="1"/>
  <c r="R981" i="2" s="1"/>
  <c r="T981" i="2" l="1"/>
  <c r="S981" i="2"/>
  <c r="AF980" i="2"/>
  <c r="AO980" i="2"/>
  <c r="X981" i="2" l="1"/>
  <c r="AC981" i="2" s="1"/>
  <c r="M982" i="2" s="1"/>
  <c r="W981" i="2"/>
  <c r="AB981" i="2" s="1"/>
  <c r="L982" i="2" s="1"/>
  <c r="V981" i="2"/>
  <c r="AA981" i="2" s="1"/>
  <c r="K982" i="2" s="1"/>
  <c r="AH981" i="2"/>
  <c r="U981" i="2"/>
  <c r="Z981" i="2" s="1"/>
  <c r="AD981" i="2" l="1"/>
  <c r="J982" i="2"/>
  <c r="N982" i="2" l="1"/>
  <c r="O982" i="2" s="1"/>
  <c r="R982" i="2" s="1"/>
  <c r="AG981" i="2"/>
  <c r="AP981" i="2"/>
  <c r="AN981" i="2"/>
  <c r="AE981" i="2"/>
  <c r="AF981" i="2" s="1"/>
  <c r="AO981" i="2" l="1"/>
  <c r="T982" i="2"/>
  <c r="S982" i="2"/>
  <c r="V982" i="2" l="1"/>
  <c r="AA982" i="2" s="1"/>
  <c r="K983" i="2" s="1"/>
  <c r="U982" i="2"/>
  <c r="Z982" i="2" s="1"/>
  <c r="W982" i="2"/>
  <c r="AB982" i="2" s="1"/>
  <c r="L983" i="2" s="1"/>
  <c r="AH982" i="2"/>
  <c r="X982" i="2"/>
  <c r="AC982" i="2" s="1"/>
  <c r="M983" i="2" s="1"/>
  <c r="AD982" i="2" l="1"/>
  <c r="J983" i="2"/>
  <c r="N983" i="2" l="1"/>
  <c r="O983" i="2" s="1"/>
  <c r="R983" i="2" s="1"/>
  <c r="AG982" i="2"/>
  <c r="AP982" i="2"/>
  <c r="AN982" i="2"/>
  <c r="AE982" i="2"/>
  <c r="AO982" i="2" l="1"/>
  <c r="AF982" i="2"/>
  <c r="T983" i="2"/>
  <c r="S983" i="2"/>
  <c r="AH983" i="2" l="1"/>
  <c r="X983" i="2"/>
  <c r="AC983" i="2" s="1"/>
  <c r="M984" i="2" s="1"/>
  <c r="W983" i="2"/>
  <c r="AB983" i="2" s="1"/>
  <c r="L984" i="2" s="1"/>
  <c r="V983" i="2"/>
  <c r="AA983" i="2" s="1"/>
  <c r="K984" i="2" s="1"/>
  <c r="U983" i="2"/>
  <c r="Z983" i="2" s="1"/>
  <c r="AD983" i="2" l="1"/>
  <c r="J984" i="2"/>
  <c r="N984" i="2" l="1"/>
  <c r="O984" i="2" s="1"/>
  <c r="R984" i="2" s="1"/>
  <c r="AP983" i="2"/>
  <c r="AG983" i="2"/>
  <c r="AN983" i="2"/>
  <c r="AE983" i="2"/>
  <c r="T984" i="2" l="1"/>
  <c r="S984" i="2"/>
  <c r="AF983" i="2"/>
  <c r="AO983" i="2"/>
  <c r="X984" i="2" l="1"/>
  <c r="AC984" i="2" s="1"/>
  <c r="M985" i="2" s="1"/>
  <c r="W984" i="2"/>
  <c r="AB984" i="2" s="1"/>
  <c r="L985" i="2" s="1"/>
  <c r="V984" i="2"/>
  <c r="AA984" i="2" s="1"/>
  <c r="K985" i="2" s="1"/>
  <c r="U984" i="2"/>
  <c r="Z984" i="2" s="1"/>
  <c r="AH984" i="2"/>
  <c r="AD984" i="2" l="1"/>
  <c r="J985" i="2"/>
  <c r="N985" i="2" l="1"/>
  <c r="O985" i="2" s="1"/>
  <c r="R985" i="2" s="1"/>
  <c r="AG984" i="2"/>
  <c r="AP984" i="2"/>
  <c r="AN984" i="2"/>
  <c r="AO984" i="2" s="1"/>
  <c r="AE984" i="2"/>
  <c r="AF984" i="2" l="1"/>
  <c r="T985" i="2"/>
  <c r="S985" i="2"/>
  <c r="U985" i="2" l="1"/>
  <c r="Z985" i="2" s="1"/>
  <c r="AH985" i="2"/>
  <c r="X985" i="2"/>
  <c r="AC985" i="2" s="1"/>
  <c r="M986" i="2" s="1"/>
  <c r="V985" i="2"/>
  <c r="AA985" i="2" s="1"/>
  <c r="K986" i="2" s="1"/>
  <c r="W985" i="2"/>
  <c r="AB985" i="2" s="1"/>
  <c r="L986" i="2" s="1"/>
  <c r="J986" i="2" l="1"/>
  <c r="AD985" i="2"/>
  <c r="AP985" i="2" l="1"/>
  <c r="AG985" i="2"/>
  <c r="AE985" i="2"/>
  <c r="AF985" i="2" s="1"/>
  <c r="AN985" i="2"/>
  <c r="N986" i="2"/>
  <c r="O986" i="2" s="1"/>
  <c r="R986" i="2" s="1"/>
  <c r="T986" i="2" l="1"/>
  <c r="S986" i="2"/>
  <c r="AO985" i="2"/>
  <c r="AH986" i="2" l="1"/>
  <c r="X986" i="2"/>
  <c r="AC986" i="2" s="1"/>
  <c r="M987" i="2" s="1"/>
  <c r="W986" i="2"/>
  <c r="AB986" i="2" s="1"/>
  <c r="L987" i="2" s="1"/>
  <c r="V986" i="2"/>
  <c r="AA986" i="2" s="1"/>
  <c r="K987" i="2" s="1"/>
  <c r="U986" i="2"/>
  <c r="Z986" i="2" s="1"/>
  <c r="AD986" i="2" l="1"/>
  <c r="J987" i="2"/>
  <c r="N987" i="2" l="1"/>
  <c r="O987" i="2" s="1"/>
  <c r="R987" i="2" s="1"/>
  <c r="AP986" i="2"/>
  <c r="AG986" i="2"/>
  <c r="AN986" i="2"/>
  <c r="AE986" i="2"/>
  <c r="T987" i="2" l="1"/>
  <c r="S987" i="2"/>
  <c r="AF986" i="2"/>
  <c r="AO986" i="2"/>
  <c r="W987" i="2" l="1"/>
  <c r="AB987" i="2" s="1"/>
  <c r="L988" i="2" s="1"/>
  <c r="V987" i="2"/>
  <c r="AA987" i="2" s="1"/>
  <c r="K988" i="2" s="1"/>
  <c r="U987" i="2"/>
  <c r="Z987" i="2" s="1"/>
  <c r="AH987" i="2"/>
  <c r="X987" i="2"/>
  <c r="AC987" i="2" s="1"/>
  <c r="M988" i="2" s="1"/>
  <c r="AD987" i="2" l="1"/>
  <c r="J988" i="2"/>
  <c r="AP987" i="2" l="1"/>
  <c r="AG987" i="2"/>
  <c r="AN987" i="2"/>
  <c r="AE987" i="2"/>
  <c r="N988" i="2"/>
  <c r="O988" i="2" s="1"/>
  <c r="R988" i="2" s="1"/>
  <c r="T988" i="2" l="1"/>
  <c r="S988" i="2"/>
  <c r="AO987" i="2"/>
  <c r="AF987" i="2"/>
  <c r="AH988" i="2" l="1"/>
  <c r="X988" i="2"/>
  <c r="AC988" i="2" s="1"/>
  <c r="M989" i="2" s="1"/>
  <c r="W988" i="2"/>
  <c r="AB988" i="2" s="1"/>
  <c r="L989" i="2" s="1"/>
  <c r="U988" i="2"/>
  <c r="Z988" i="2" s="1"/>
  <c r="V988" i="2"/>
  <c r="AA988" i="2" s="1"/>
  <c r="K989" i="2" s="1"/>
  <c r="J989" i="2" l="1"/>
  <c r="AD988" i="2"/>
  <c r="AP988" i="2" l="1"/>
  <c r="AG988" i="2"/>
  <c r="AN988" i="2"/>
  <c r="AE988" i="2"/>
  <c r="N989" i="2"/>
  <c r="O989" i="2" s="1"/>
  <c r="R989" i="2" s="1"/>
  <c r="T989" i="2" l="1"/>
  <c r="S989" i="2"/>
  <c r="AF988" i="2"/>
  <c r="AO988" i="2"/>
  <c r="X989" i="2" l="1"/>
  <c r="AC989" i="2" s="1"/>
  <c r="M990" i="2" s="1"/>
  <c r="W989" i="2"/>
  <c r="AB989" i="2" s="1"/>
  <c r="L990" i="2" s="1"/>
  <c r="V989" i="2"/>
  <c r="AA989" i="2" s="1"/>
  <c r="K990" i="2" s="1"/>
  <c r="U989" i="2"/>
  <c r="Z989" i="2" s="1"/>
  <c r="AH989" i="2"/>
  <c r="AD989" i="2" l="1"/>
  <c r="J990" i="2"/>
  <c r="N990" i="2" l="1"/>
  <c r="O990" i="2" s="1"/>
  <c r="R990" i="2" s="1"/>
  <c r="AG989" i="2"/>
  <c r="AP989" i="2"/>
  <c r="AN989" i="2"/>
  <c r="AO989" i="2" s="1"/>
  <c r="AE989" i="2"/>
  <c r="AF989" i="2" l="1"/>
  <c r="T990" i="2"/>
  <c r="S990" i="2"/>
  <c r="V990" i="2" l="1"/>
  <c r="AA990" i="2" s="1"/>
  <c r="K991" i="2" s="1"/>
  <c r="U990" i="2"/>
  <c r="Z990" i="2" s="1"/>
  <c r="AH990" i="2"/>
  <c r="X990" i="2"/>
  <c r="AC990" i="2" s="1"/>
  <c r="M991" i="2" s="1"/>
  <c r="W990" i="2"/>
  <c r="AB990" i="2" s="1"/>
  <c r="L991" i="2" s="1"/>
  <c r="AD990" i="2" l="1"/>
  <c r="J991" i="2"/>
  <c r="AP990" i="2" l="1"/>
  <c r="AG990" i="2"/>
  <c r="AE990" i="2"/>
  <c r="AN990" i="2"/>
  <c r="AO990" i="2" s="1"/>
  <c r="N991" i="2"/>
  <c r="O991" i="2" s="1"/>
  <c r="R991" i="2" s="1"/>
  <c r="T991" i="2" l="1"/>
  <c r="S991" i="2"/>
  <c r="AF990" i="2"/>
  <c r="AH991" i="2" l="1"/>
  <c r="X991" i="2"/>
  <c r="AC991" i="2" s="1"/>
  <c r="M992" i="2" s="1"/>
  <c r="W991" i="2"/>
  <c r="AB991" i="2" s="1"/>
  <c r="L992" i="2" s="1"/>
  <c r="V991" i="2"/>
  <c r="AA991" i="2" s="1"/>
  <c r="K992" i="2" s="1"/>
  <c r="U991" i="2"/>
  <c r="Z991" i="2" s="1"/>
  <c r="AD991" i="2" l="1"/>
  <c r="J992" i="2"/>
  <c r="N992" i="2" l="1"/>
  <c r="O992" i="2" s="1"/>
  <c r="R992" i="2" s="1"/>
  <c r="AP991" i="2"/>
  <c r="AG991" i="2"/>
  <c r="AM991" i="2"/>
  <c r="L33" i="2" s="1"/>
  <c r="AL992" i="2"/>
  <c r="AL993" i="2" s="1"/>
  <c r="AL994" i="2" s="1"/>
  <c r="AL995" i="2" s="1"/>
  <c r="AL996" i="2" s="1"/>
  <c r="AL997" i="2" s="1"/>
  <c r="AL998" i="2" s="1"/>
  <c r="AL999" i="2" s="1"/>
  <c r="AL1000" i="2" s="1"/>
  <c r="AL1001" i="2" s="1"/>
  <c r="AL1002" i="2" s="1"/>
  <c r="AL1003" i="2" s="1"/>
  <c r="AL1004" i="2" s="1"/>
  <c r="AL1005" i="2" s="1"/>
  <c r="AL1006" i="2" s="1"/>
  <c r="AL1007" i="2" s="1"/>
  <c r="AL1008" i="2" s="1"/>
  <c r="AL1009" i="2" s="1"/>
  <c r="AL1010" i="2" s="1"/>
  <c r="AL1011" i="2" s="1"/>
  <c r="AL1012" i="2" s="1"/>
  <c r="AT89" i="2"/>
  <c r="AN991" i="2"/>
  <c r="AO991" i="2" s="1"/>
  <c r="AE991" i="2"/>
  <c r="AF991" i="2" s="1"/>
  <c r="T992" i="2" l="1"/>
  <c r="S992" i="2"/>
  <c r="X992" i="2" l="1"/>
  <c r="AC992" i="2" s="1"/>
  <c r="M993" i="2" s="1"/>
  <c r="W992" i="2"/>
  <c r="AB992" i="2" s="1"/>
  <c r="L993" i="2" s="1"/>
  <c r="V992" i="2"/>
  <c r="AA992" i="2" s="1"/>
  <c r="K993" i="2" s="1"/>
  <c r="U992" i="2"/>
  <c r="Z992" i="2" s="1"/>
  <c r="AH992" i="2"/>
  <c r="AD992" i="2" l="1"/>
  <c r="J993" i="2"/>
  <c r="N993" i="2" l="1"/>
  <c r="O993" i="2" s="1"/>
  <c r="R993" i="2" s="1"/>
  <c r="AP992" i="2"/>
  <c r="AG992" i="2"/>
  <c r="AN992" i="2"/>
  <c r="AO992" i="2" s="1"/>
  <c r="AE992" i="2"/>
  <c r="T993" i="2" l="1"/>
  <c r="S993" i="2"/>
  <c r="AF992" i="2"/>
  <c r="U993" i="2" l="1"/>
  <c r="Z993" i="2" s="1"/>
  <c r="AH993" i="2"/>
  <c r="X993" i="2"/>
  <c r="AC993" i="2" s="1"/>
  <c r="M994" i="2" s="1"/>
  <c r="W993" i="2"/>
  <c r="AB993" i="2" s="1"/>
  <c r="L994" i="2" s="1"/>
  <c r="V993" i="2"/>
  <c r="AA993" i="2" s="1"/>
  <c r="K994" i="2" s="1"/>
  <c r="J994" i="2" l="1"/>
  <c r="AD993" i="2"/>
  <c r="AP993" i="2" l="1"/>
  <c r="AG993" i="2"/>
  <c r="AN993" i="2"/>
  <c r="AO993" i="2" s="1"/>
  <c r="AE993" i="2"/>
  <c r="N994" i="2"/>
  <c r="O994" i="2" s="1"/>
  <c r="R994" i="2" s="1"/>
  <c r="T994" i="2" l="1"/>
  <c r="S994" i="2"/>
  <c r="AF993" i="2"/>
  <c r="AH994" i="2" l="1"/>
  <c r="X994" i="2"/>
  <c r="AC994" i="2" s="1"/>
  <c r="M995" i="2" s="1"/>
  <c r="W994" i="2"/>
  <c r="AB994" i="2" s="1"/>
  <c r="L995" i="2" s="1"/>
  <c r="V994" i="2"/>
  <c r="AA994" i="2" s="1"/>
  <c r="K995" i="2" s="1"/>
  <c r="U994" i="2"/>
  <c r="Z994" i="2" s="1"/>
  <c r="AD994" i="2" l="1"/>
  <c r="J995" i="2"/>
  <c r="N995" i="2" l="1"/>
  <c r="O995" i="2" s="1"/>
  <c r="R995" i="2" s="1"/>
  <c r="AP994" i="2"/>
  <c r="AG994" i="2"/>
  <c r="AE994" i="2"/>
  <c r="AN994" i="2"/>
  <c r="T995" i="2" l="1"/>
  <c r="S995" i="2"/>
  <c r="AF994" i="2"/>
  <c r="AO994" i="2"/>
  <c r="W995" i="2" l="1"/>
  <c r="AB995" i="2" s="1"/>
  <c r="L996" i="2" s="1"/>
  <c r="V995" i="2"/>
  <c r="AA995" i="2" s="1"/>
  <c r="K996" i="2" s="1"/>
  <c r="U995" i="2"/>
  <c r="Z995" i="2" s="1"/>
  <c r="AH995" i="2"/>
  <c r="X995" i="2"/>
  <c r="AC995" i="2" s="1"/>
  <c r="M996" i="2" s="1"/>
  <c r="AD995" i="2" l="1"/>
  <c r="J996" i="2"/>
  <c r="N996" i="2" l="1"/>
  <c r="O996" i="2" s="1"/>
  <c r="R996" i="2" s="1"/>
  <c r="AP995" i="2"/>
  <c r="AG995" i="2"/>
  <c r="AE995" i="2"/>
  <c r="AF995" i="2" s="1"/>
  <c r="AN995" i="2"/>
  <c r="AO995" i="2" s="1"/>
  <c r="T996" i="2" l="1"/>
  <c r="S996" i="2"/>
  <c r="AH996" i="2" l="1"/>
  <c r="X996" i="2"/>
  <c r="AC996" i="2" s="1"/>
  <c r="M997" i="2" s="1"/>
  <c r="W996" i="2"/>
  <c r="AB996" i="2" s="1"/>
  <c r="L997" i="2" s="1"/>
  <c r="V996" i="2"/>
  <c r="AA996" i="2" s="1"/>
  <c r="K997" i="2" s="1"/>
  <c r="U996" i="2"/>
  <c r="Z996" i="2" s="1"/>
  <c r="AD996" i="2" l="1"/>
  <c r="J997" i="2"/>
  <c r="N997" i="2" l="1"/>
  <c r="O997" i="2" s="1"/>
  <c r="R997" i="2" s="1"/>
  <c r="AP996" i="2"/>
  <c r="AG996" i="2"/>
  <c r="AE996" i="2"/>
  <c r="AF996" i="2" s="1"/>
  <c r="AN996" i="2"/>
  <c r="T997" i="2" l="1"/>
  <c r="S997" i="2"/>
  <c r="AO996" i="2"/>
  <c r="X997" i="2" l="1"/>
  <c r="AC997" i="2" s="1"/>
  <c r="M998" i="2" s="1"/>
  <c r="W997" i="2"/>
  <c r="AB997" i="2" s="1"/>
  <c r="L998" i="2" s="1"/>
  <c r="V997" i="2"/>
  <c r="AA997" i="2" s="1"/>
  <c r="K998" i="2" s="1"/>
  <c r="U997" i="2"/>
  <c r="Z997" i="2" s="1"/>
  <c r="AH997" i="2"/>
  <c r="AD997" i="2" l="1"/>
  <c r="J998" i="2"/>
  <c r="N998" i="2" l="1"/>
  <c r="O998" i="2" s="1"/>
  <c r="R998" i="2" s="1"/>
  <c r="AG997" i="2"/>
  <c r="AP997" i="2"/>
  <c r="AN997" i="2"/>
  <c r="AO997" i="2" s="1"/>
  <c r="AE997" i="2"/>
  <c r="AF997" i="2" l="1"/>
  <c r="T998" i="2"/>
  <c r="S998" i="2"/>
  <c r="V998" i="2" l="1"/>
  <c r="AA998" i="2" s="1"/>
  <c r="K999" i="2" s="1"/>
  <c r="U998" i="2"/>
  <c r="Z998" i="2" s="1"/>
  <c r="AH998" i="2"/>
  <c r="X998" i="2"/>
  <c r="AC998" i="2" s="1"/>
  <c r="M999" i="2" s="1"/>
  <c r="W998" i="2"/>
  <c r="AB998" i="2" s="1"/>
  <c r="L999" i="2" s="1"/>
  <c r="AD998" i="2" l="1"/>
  <c r="J999" i="2"/>
  <c r="AP998" i="2" l="1"/>
  <c r="AG998" i="2"/>
  <c r="AE998" i="2"/>
  <c r="AF998" i="2" s="1"/>
  <c r="AN998" i="2"/>
  <c r="N999" i="2"/>
  <c r="O999" i="2" s="1"/>
  <c r="R999" i="2" s="1"/>
  <c r="T999" i="2" l="1"/>
  <c r="S999" i="2"/>
  <c r="AO998" i="2"/>
  <c r="AH999" i="2" l="1"/>
  <c r="X999" i="2"/>
  <c r="AC999" i="2" s="1"/>
  <c r="M1000" i="2" s="1"/>
  <c r="W999" i="2"/>
  <c r="AB999" i="2" s="1"/>
  <c r="L1000" i="2" s="1"/>
  <c r="V999" i="2"/>
  <c r="AA999" i="2" s="1"/>
  <c r="K1000" i="2" s="1"/>
  <c r="U999" i="2"/>
  <c r="Z999" i="2" s="1"/>
  <c r="AD999" i="2" l="1"/>
  <c r="J1000" i="2"/>
  <c r="N1000" i="2" l="1"/>
  <c r="O1000" i="2" s="1"/>
  <c r="R1000" i="2" s="1"/>
  <c r="AP999" i="2"/>
  <c r="AG999" i="2"/>
  <c r="AN999" i="2"/>
  <c r="AE999" i="2"/>
  <c r="T1000" i="2" l="1"/>
  <c r="S1000" i="2"/>
  <c r="AF999" i="2"/>
  <c r="AO999" i="2"/>
  <c r="X1000" i="2" l="1"/>
  <c r="AC1000" i="2" s="1"/>
  <c r="M1001" i="2" s="1"/>
  <c r="W1000" i="2"/>
  <c r="AB1000" i="2" s="1"/>
  <c r="L1001" i="2" s="1"/>
  <c r="V1000" i="2"/>
  <c r="AA1000" i="2" s="1"/>
  <c r="K1001" i="2" s="1"/>
  <c r="U1000" i="2"/>
  <c r="Z1000" i="2" s="1"/>
  <c r="AH1000" i="2"/>
  <c r="AD1000" i="2" l="1"/>
  <c r="J1001" i="2"/>
  <c r="N1001" i="2" l="1"/>
  <c r="O1001" i="2" s="1"/>
  <c r="R1001" i="2" s="1"/>
  <c r="AP1000" i="2"/>
  <c r="AG1000" i="2"/>
  <c r="AE1000" i="2"/>
  <c r="AN1000" i="2"/>
  <c r="T1001" i="2" l="1"/>
  <c r="S1001" i="2"/>
  <c r="AO1000" i="2"/>
  <c r="AF1000" i="2"/>
  <c r="U1001" i="2" l="1"/>
  <c r="Z1001" i="2" s="1"/>
  <c r="AH1001" i="2"/>
  <c r="X1001" i="2"/>
  <c r="AC1001" i="2" s="1"/>
  <c r="M1002" i="2" s="1"/>
  <c r="W1001" i="2"/>
  <c r="AB1001" i="2" s="1"/>
  <c r="L1002" i="2" s="1"/>
  <c r="V1001" i="2"/>
  <c r="AA1001" i="2" s="1"/>
  <c r="K1002" i="2" s="1"/>
  <c r="J1002" i="2" l="1"/>
  <c r="AD1001" i="2"/>
  <c r="AP1001" i="2" l="1"/>
  <c r="AG1001" i="2"/>
  <c r="AE1001" i="2"/>
  <c r="AN1001" i="2"/>
  <c r="N1002" i="2"/>
  <c r="O1002" i="2" s="1"/>
  <c r="R1002" i="2" s="1"/>
  <c r="T1002" i="2" l="1"/>
  <c r="S1002" i="2"/>
  <c r="AO1001" i="2"/>
  <c r="AF1001" i="2"/>
  <c r="AH1002" i="2" l="1"/>
  <c r="X1002" i="2"/>
  <c r="AC1002" i="2" s="1"/>
  <c r="M1003" i="2" s="1"/>
  <c r="W1002" i="2"/>
  <c r="AB1002" i="2" s="1"/>
  <c r="L1003" i="2" s="1"/>
  <c r="V1002" i="2"/>
  <c r="AA1002" i="2" s="1"/>
  <c r="K1003" i="2" s="1"/>
  <c r="U1002" i="2"/>
  <c r="Z1002" i="2" s="1"/>
  <c r="AD1002" i="2" l="1"/>
  <c r="J1003" i="2"/>
  <c r="N1003" i="2" l="1"/>
  <c r="O1003" i="2" s="1"/>
  <c r="R1003" i="2" s="1"/>
  <c r="AP1002" i="2"/>
  <c r="AG1002" i="2"/>
  <c r="AN1002" i="2"/>
  <c r="AE1002" i="2"/>
  <c r="T1003" i="2" l="1"/>
  <c r="S1003" i="2"/>
  <c r="AF1002" i="2"/>
  <c r="AO1002" i="2"/>
  <c r="W1003" i="2" l="1"/>
  <c r="AB1003" i="2" s="1"/>
  <c r="L1004" i="2" s="1"/>
  <c r="V1003" i="2"/>
  <c r="AA1003" i="2" s="1"/>
  <c r="K1004" i="2" s="1"/>
  <c r="U1003" i="2"/>
  <c r="Z1003" i="2" s="1"/>
  <c r="AH1003" i="2"/>
  <c r="X1003" i="2"/>
  <c r="AC1003" i="2" s="1"/>
  <c r="M1004" i="2" s="1"/>
  <c r="AD1003" i="2" l="1"/>
  <c r="J1004" i="2"/>
  <c r="N1004" i="2" l="1"/>
  <c r="O1004" i="2" s="1"/>
  <c r="R1004" i="2" s="1"/>
  <c r="AP1003" i="2"/>
  <c r="AG1003" i="2"/>
  <c r="AE1003" i="2"/>
  <c r="AN1003" i="2"/>
  <c r="T1004" i="2" l="1"/>
  <c r="S1004" i="2"/>
  <c r="AF1003" i="2"/>
  <c r="AO1003" i="2"/>
  <c r="AH1004" i="2" l="1"/>
  <c r="X1004" i="2"/>
  <c r="AC1004" i="2" s="1"/>
  <c r="M1005" i="2" s="1"/>
  <c r="W1004" i="2"/>
  <c r="AB1004" i="2" s="1"/>
  <c r="L1005" i="2" s="1"/>
  <c r="V1004" i="2"/>
  <c r="AA1004" i="2" s="1"/>
  <c r="K1005" i="2" s="1"/>
  <c r="U1004" i="2"/>
  <c r="Z1004" i="2" s="1"/>
  <c r="AD1004" i="2" l="1"/>
  <c r="J1005" i="2"/>
  <c r="N1005" i="2" l="1"/>
  <c r="O1005" i="2" s="1"/>
  <c r="R1005" i="2" s="1"/>
  <c r="AP1004" i="2"/>
  <c r="AG1004" i="2"/>
  <c r="AN1004" i="2"/>
  <c r="AO1004" i="2" s="1"/>
  <c r="AE1004" i="2"/>
  <c r="AF1004" i="2" s="1"/>
  <c r="T1005" i="2" l="1"/>
  <c r="S1005" i="2"/>
  <c r="X1005" i="2" l="1"/>
  <c r="AC1005" i="2" s="1"/>
  <c r="M1006" i="2" s="1"/>
  <c r="W1005" i="2"/>
  <c r="AB1005" i="2" s="1"/>
  <c r="L1006" i="2" s="1"/>
  <c r="V1005" i="2"/>
  <c r="AA1005" i="2" s="1"/>
  <c r="K1006" i="2" s="1"/>
  <c r="U1005" i="2"/>
  <c r="Z1005" i="2" s="1"/>
  <c r="AH1005" i="2"/>
  <c r="AD1005" i="2" l="1"/>
  <c r="J1006" i="2"/>
  <c r="N1006" i="2" l="1"/>
  <c r="O1006" i="2" s="1"/>
  <c r="R1006" i="2" s="1"/>
  <c r="AG1005" i="2"/>
  <c r="AP1005" i="2"/>
  <c r="AE1005" i="2"/>
  <c r="AN1005" i="2"/>
  <c r="AF1005" i="2" l="1"/>
  <c r="T1006" i="2"/>
  <c r="S1006" i="2"/>
  <c r="AO1005" i="2"/>
  <c r="V1006" i="2" l="1"/>
  <c r="AA1006" i="2" s="1"/>
  <c r="K1007" i="2" s="1"/>
  <c r="U1006" i="2"/>
  <c r="Z1006" i="2" s="1"/>
  <c r="AH1006" i="2"/>
  <c r="X1006" i="2"/>
  <c r="AC1006" i="2" s="1"/>
  <c r="M1007" i="2" s="1"/>
  <c r="W1006" i="2"/>
  <c r="AB1006" i="2" s="1"/>
  <c r="L1007" i="2" s="1"/>
  <c r="AD1006" i="2" l="1"/>
  <c r="J1007" i="2"/>
  <c r="AP1006" i="2" l="1"/>
  <c r="AG1006" i="2"/>
  <c r="AE1006" i="2"/>
  <c r="AN1006" i="2"/>
  <c r="N1007" i="2"/>
  <c r="O1007" i="2" s="1"/>
  <c r="R1007" i="2" s="1"/>
  <c r="T1007" i="2" l="1"/>
  <c r="S1007" i="2"/>
  <c r="AF1006" i="2"/>
  <c r="AO1006" i="2"/>
  <c r="AH1007" i="2" l="1"/>
  <c r="X1007" i="2"/>
  <c r="AC1007" i="2" s="1"/>
  <c r="M1008" i="2" s="1"/>
  <c r="W1007" i="2"/>
  <c r="AB1007" i="2" s="1"/>
  <c r="L1008" i="2" s="1"/>
  <c r="V1007" i="2"/>
  <c r="AA1007" i="2" s="1"/>
  <c r="K1008" i="2" s="1"/>
  <c r="U1007" i="2"/>
  <c r="Z1007" i="2" s="1"/>
  <c r="AD1007" i="2" l="1"/>
  <c r="J1008" i="2"/>
  <c r="N1008" i="2" l="1"/>
  <c r="O1008" i="2" s="1"/>
  <c r="R1008" i="2" s="1"/>
  <c r="AP1007" i="2"/>
  <c r="AG1007" i="2"/>
  <c r="AE1007" i="2"/>
  <c r="AN1007" i="2"/>
  <c r="T1008" i="2" l="1"/>
  <c r="S1008" i="2"/>
  <c r="AO1007" i="2"/>
  <c r="AF1007" i="2"/>
  <c r="X1008" i="2" l="1"/>
  <c r="AC1008" i="2" s="1"/>
  <c r="M1009" i="2" s="1"/>
  <c r="W1008" i="2"/>
  <c r="AB1008" i="2" s="1"/>
  <c r="L1009" i="2" s="1"/>
  <c r="V1008" i="2"/>
  <c r="AA1008" i="2" s="1"/>
  <c r="K1009" i="2" s="1"/>
  <c r="U1008" i="2"/>
  <c r="Z1008" i="2" s="1"/>
  <c r="AH1008" i="2"/>
  <c r="AD1008" i="2" l="1"/>
  <c r="J1009" i="2"/>
  <c r="N1009" i="2" l="1"/>
  <c r="O1009" i="2" s="1"/>
  <c r="R1009" i="2" s="1"/>
  <c r="AP1008" i="2"/>
  <c r="AG1008" i="2"/>
  <c r="AN1008" i="2"/>
  <c r="AE1008" i="2"/>
  <c r="T1009" i="2" l="1"/>
  <c r="S1009" i="2"/>
  <c r="AO1008" i="2"/>
  <c r="AF1008" i="2"/>
  <c r="U1009" i="2" l="1"/>
  <c r="Z1009" i="2" s="1"/>
  <c r="AH1009" i="2"/>
  <c r="X1009" i="2"/>
  <c r="AC1009" i="2" s="1"/>
  <c r="M1010" i="2" s="1"/>
  <c r="W1009" i="2"/>
  <c r="AB1009" i="2" s="1"/>
  <c r="L1010" i="2" s="1"/>
  <c r="V1009" i="2"/>
  <c r="AA1009" i="2" s="1"/>
  <c r="K1010" i="2" s="1"/>
  <c r="J1010" i="2" l="1"/>
  <c r="AD1009" i="2"/>
  <c r="N1010" i="2" l="1"/>
  <c r="O1010" i="2" s="1"/>
  <c r="R1010" i="2" s="1"/>
  <c r="AP1009" i="2"/>
  <c r="AG1009" i="2"/>
  <c r="AE1009" i="2"/>
  <c r="AF1009" i="2" s="1"/>
  <c r="AN1009" i="2"/>
  <c r="T1010" i="2" l="1"/>
  <c r="S1010" i="2"/>
  <c r="AO1009" i="2"/>
  <c r="AH1010" i="2" l="1"/>
  <c r="X1010" i="2"/>
  <c r="AC1010" i="2" s="1"/>
  <c r="M1011" i="2" s="1"/>
  <c r="W1010" i="2"/>
  <c r="AB1010" i="2" s="1"/>
  <c r="L1011" i="2" s="1"/>
  <c r="V1010" i="2"/>
  <c r="AA1010" i="2" s="1"/>
  <c r="K1011" i="2" s="1"/>
  <c r="U1010" i="2"/>
  <c r="Z1010" i="2" s="1"/>
  <c r="AD1010" i="2" l="1"/>
  <c r="J1011" i="2"/>
  <c r="N1011" i="2" l="1"/>
  <c r="O1011" i="2" s="1"/>
  <c r="R1011" i="2" s="1"/>
  <c r="AP1010" i="2"/>
  <c r="AG1010" i="2"/>
  <c r="AN1010" i="2"/>
  <c r="AE1010" i="2"/>
  <c r="T1011" i="2" l="1"/>
  <c r="S1011" i="2"/>
  <c r="AF1010" i="2"/>
  <c r="AO1010" i="2"/>
  <c r="W1011" i="2" l="1"/>
  <c r="AB1011" i="2" s="1"/>
  <c r="L1012" i="2" s="1"/>
  <c r="V1011" i="2"/>
  <c r="AA1011" i="2" s="1"/>
  <c r="K1012" i="2" s="1"/>
  <c r="U1011" i="2"/>
  <c r="Z1011" i="2" s="1"/>
  <c r="AH1011" i="2"/>
  <c r="X1011" i="2"/>
  <c r="AC1011" i="2" s="1"/>
  <c r="M1012" i="2" s="1"/>
  <c r="AD1011" i="2" l="1"/>
  <c r="J1012" i="2"/>
  <c r="N1012" i="2" l="1"/>
  <c r="O1012" i="2" s="1"/>
  <c r="R1012" i="2" s="1"/>
  <c r="AP1011" i="2"/>
  <c r="AG1011" i="2"/>
  <c r="AE1011" i="2"/>
  <c r="AN1011" i="2"/>
  <c r="S1012" i="2" l="1"/>
  <c r="T1012" i="2" s="1"/>
  <c r="AO1011" i="2"/>
  <c r="AF1011" i="2"/>
  <c r="AH1012" i="2" l="1"/>
  <c r="X1012" i="2"/>
  <c r="AC1012" i="2" s="1"/>
  <c r="M1013" i="2" s="1"/>
  <c r="W1012" i="2"/>
  <c r="AB1012" i="2" s="1"/>
  <c r="L1013" i="2" s="1"/>
  <c r="V1012" i="2"/>
  <c r="AA1012" i="2" s="1"/>
  <c r="K1013" i="2" s="1"/>
  <c r="U1012" i="2"/>
  <c r="Z1012" i="2" s="1"/>
  <c r="AD1012" i="2" l="1"/>
  <c r="J1013" i="2"/>
  <c r="N1013" i="2" l="1"/>
  <c r="O1013" i="2" s="1"/>
  <c r="R1013" i="2" s="1"/>
  <c r="AP1012" i="2"/>
  <c r="AG1012" i="2"/>
  <c r="AM1012" i="2"/>
  <c r="M33" i="2" s="1"/>
  <c r="AL1013" i="2"/>
  <c r="AL1014" i="2" s="1"/>
  <c r="AL1015" i="2" s="1"/>
  <c r="AL1016" i="2" s="1"/>
  <c r="AL1017" i="2" s="1"/>
  <c r="AL1018" i="2" s="1"/>
  <c r="AL1019" i="2" s="1"/>
  <c r="AL1020" i="2" s="1"/>
  <c r="AL1021" i="2" s="1"/>
  <c r="AL1022" i="2" s="1"/>
  <c r="AL1023" i="2" s="1"/>
  <c r="AL1024" i="2" s="1"/>
  <c r="AL1025" i="2" s="1"/>
  <c r="AL1026" i="2" s="1"/>
  <c r="AL1027" i="2" s="1"/>
  <c r="AL1028" i="2" s="1"/>
  <c r="AL1029" i="2" s="1"/>
  <c r="AL1030" i="2" s="1"/>
  <c r="AL1031" i="2" s="1"/>
  <c r="AL1032" i="2" s="1"/>
  <c r="AL1033" i="2" s="1"/>
  <c r="AL1034" i="2" s="1"/>
  <c r="AT90" i="2"/>
  <c r="AN1012" i="2"/>
  <c r="AO1012" i="2" s="1"/>
  <c r="P33" i="2" s="1"/>
  <c r="AE1012" i="2"/>
  <c r="AF1012" i="2" s="1"/>
  <c r="T1013" i="2" l="1"/>
  <c r="S1013" i="2"/>
  <c r="O33" i="2"/>
  <c r="N33" i="2"/>
  <c r="X1013" i="2" l="1"/>
  <c r="AC1013" i="2" s="1"/>
  <c r="M1014" i="2" s="1"/>
  <c r="W1013" i="2"/>
  <c r="AB1013" i="2" s="1"/>
  <c r="L1014" i="2" s="1"/>
  <c r="V1013" i="2"/>
  <c r="AA1013" i="2" s="1"/>
  <c r="K1014" i="2" s="1"/>
  <c r="U1013" i="2"/>
  <c r="Z1013" i="2" s="1"/>
  <c r="AH1013" i="2"/>
  <c r="AD1013" i="2" l="1"/>
  <c r="J1014" i="2"/>
  <c r="AG1013" i="2" l="1"/>
  <c r="AP1013" i="2"/>
  <c r="AN1013" i="2"/>
  <c r="AE1013" i="2"/>
  <c r="N1014" i="2"/>
  <c r="O1014" i="2" s="1"/>
  <c r="R1014" i="2" s="1"/>
  <c r="T1014" i="2" l="1"/>
  <c r="S1014" i="2"/>
  <c r="AF1013" i="2"/>
  <c r="AO1013" i="2"/>
  <c r="V1014" i="2" l="1"/>
  <c r="AA1014" i="2" s="1"/>
  <c r="K1015" i="2" s="1"/>
  <c r="U1014" i="2"/>
  <c r="Z1014" i="2" s="1"/>
  <c r="AH1014" i="2"/>
  <c r="X1014" i="2"/>
  <c r="AC1014" i="2" s="1"/>
  <c r="M1015" i="2" s="1"/>
  <c r="W1014" i="2"/>
  <c r="AB1014" i="2" s="1"/>
  <c r="L1015" i="2" s="1"/>
  <c r="AD1014" i="2" l="1"/>
  <c r="J1015" i="2"/>
  <c r="AP1014" i="2" l="1"/>
  <c r="AG1014" i="2"/>
  <c r="AE1014" i="2"/>
  <c r="AN1014" i="2"/>
  <c r="N1015" i="2"/>
  <c r="O1015" i="2" s="1"/>
  <c r="R1015" i="2" s="1"/>
  <c r="T1015" i="2" l="1"/>
  <c r="S1015" i="2"/>
  <c r="AO1014" i="2"/>
  <c r="AF1014" i="2"/>
  <c r="AH1015" i="2" l="1"/>
  <c r="X1015" i="2"/>
  <c r="AC1015" i="2" s="1"/>
  <c r="M1016" i="2" s="1"/>
  <c r="W1015" i="2"/>
  <c r="AB1015" i="2" s="1"/>
  <c r="L1016" i="2" s="1"/>
  <c r="V1015" i="2"/>
  <c r="AA1015" i="2" s="1"/>
  <c r="K1016" i="2" s="1"/>
  <c r="U1015" i="2"/>
  <c r="Z1015" i="2" s="1"/>
  <c r="AD1015" i="2" l="1"/>
  <c r="J1016" i="2"/>
  <c r="N1016" i="2" l="1"/>
  <c r="O1016" i="2" s="1"/>
  <c r="R1016" i="2" s="1"/>
  <c r="AP1015" i="2"/>
  <c r="AG1015" i="2"/>
  <c r="AN1015" i="2"/>
  <c r="AE1015" i="2"/>
  <c r="AF1015" i="2" s="1"/>
  <c r="T1016" i="2" l="1"/>
  <c r="S1016" i="2"/>
  <c r="AO1015" i="2"/>
  <c r="X1016" i="2" l="1"/>
  <c r="AC1016" i="2" s="1"/>
  <c r="M1017" i="2" s="1"/>
  <c r="W1016" i="2"/>
  <c r="AB1016" i="2" s="1"/>
  <c r="L1017" i="2" s="1"/>
  <c r="V1016" i="2"/>
  <c r="AA1016" i="2" s="1"/>
  <c r="K1017" i="2" s="1"/>
  <c r="U1016" i="2"/>
  <c r="Z1016" i="2" s="1"/>
  <c r="AH1016" i="2"/>
  <c r="AD1016" i="2" l="1"/>
  <c r="J1017" i="2"/>
  <c r="N1017" i="2" l="1"/>
  <c r="O1017" i="2" s="1"/>
  <c r="R1017" i="2" s="1"/>
  <c r="AP1016" i="2"/>
  <c r="AG1016" i="2"/>
  <c r="AE1016" i="2"/>
  <c r="AN1016" i="2"/>
  <c r="T1017" i="2" l="1"/>
  <c r="S1017" i="2"/>
  <c r="AO1016" i="2"/>
  <c r="AF1016" i="2"/>
  <c r="U1017" i="2" l="1"/>
  <c r="Z1017" i="2" s="1"/>
  <c r="AH1017" i="2"/>
  <c r="X1017" i="2"/>
  <c r="AC1017" i="2" s="1"/>
  <c r="M1018" i="2" s="1"/>
  <c r="W1017" i="2"/>
  <c r="AB1017" i="2" s="1"/>
  <c r="L1018" i="2" s="1"/>
  <c r="V1017" i="2"/>
  <c r="AA1017" i="2" s="1"/>
  <c r="K1018" i="2" s="1"/>
  <c r="J1018" i="2" l="1"/>
  <c r="AD1017" i="2"/>
  <c r="N1018" i="2" l="1"/>
  <c r="O1018" i="2" s="1"/>
  <c r="R1018" i="2" s="1"/>
  <c r="AP1017" i="2"/>
  <c r="AG1017" i="2"/>
  <c r="AN1017" i="2"/>
  <c r="AE1017" i="2"/>
  <c r="T1018" i="2" l="1"/>
  <c r="S1018" i="2"/>
  <c r="AO1017" i="2"/>
  <c r="AF1017" i="2"/>
  <c r="AH1018" i="2" l="1"/>
  <c r="X1018" i="2"/>
  <c r="AC1018" i="2" s="1"/>
  <c r="M1019" i="2" s="1"/>
  <c r="W1018" i="2"/>
  <c r="AB1018" i="2" s="1"/>
  <c r="L1019" i="2" s="1"/>
  <c r="V1018" i="2"/>
  <c r="AA1018" i="2" s="1"/>
  <c r="K1019" i="2" s="1"/>
  <c r="U1018" i="2"/>
  <c r="Z1018" i="2" s="1"/>
  <c r="AD1018" i="2" l="1"/>
  <c r="J1019" i="2"/>
  <c r="N1019" i="2" l="1"/>
  <c r="O1019" i="2" s="1"/>
  <c r="R1019" i="2" s="1"/>
  <c r="AP1018" i="2"/>
  <c r="AG1018" i="2"/>
  <c r="AE1018" i="2"/>
  <c r="AF1018" i="2" s="1"/>
  <c r="AN1018" i="2"/>
  <c r="T1019" i="2" l="1"/>
  <c r="S1019" i="2"/>
  <c r="AO1018" i="2"/>
  <c r="W1019" i="2" l="1"/>
  <c r="AB1019" i="2" s="1"/>
  <c r="L1020" i="2" s="1"/>
  <c r="V1019" i="2"/>
  <c r="AA1019" i="2" s="1"/>
  <c r="K1020" i="2" s="1"/>
  <c r="U1019" i="2"/>
  <c r="Z1019" i="2" s="1"/>
  <c r="AH1019" i="2"/>
  <c r="X1019" i="2"/>
  <c r="AC1019" i="2" s="1"/>
  <c r="M1020" i="2" s="1"/>
  <c r="AD1019" i="2" l="1"/>
  <c r="J1020" i="2"/>
  <c r="N1020" i="2" l="1"/>
  <c r="O1020" i="2" s="1"/>
  <c r="R1020" i="2" s="1"/>
  <c r="AP1019" i="2"/>
  <c r="AG1019" i="2"/>
  <c r="AE1019" i="2"/>
  <c r="AF1019" i="2" s="1"/>
  <c r="AN1019" i="2"/>
  <c r="T1020" i="2" l="1"/>
  <c r="S1020" i="2"/>
  <c r="AO1019" i="2"/>
  <c r="AH1020" i="2" l="1"/>
  <c r="X1020" i="2"/>
  <c r="AC1020" i="2" s="1"/>
  <c r="M1021" i="2" s="1"/>
  <c r="W1020" i="2"/>
  <c r="AB1020" i="2" s="1"/>
  <c r="L1021" i="2" s="1"/>
  <c r="V1020" i="2"/>
  <c r="AA1020" i="2" s="1"/>
  <c r="K1021" i="2" s="1"/>
  <c r="U1020" i="2"/>
  <c r="Z1020" i="2" s="1"/>
  <c r="AD1020" i="2" l="1"/>
  <c r="J1021" i="2"/>
  <c r="N1021" i="2" l="1"/>
  <c r="O1021" i="2" s="1"/>
  <c r="R1021" i="2" s="1"/>
  <c r="AP1020" i="2"/>
  <c r="AG1020" i="2"/>
  <c r="AN1020" i="2"/>
  <c r="AE1020" i="2"/>
  <c r="T1021" i="2" l="1"/>
  <c r="S1021" i="2"/>
  <c r="AO1020" i="2"/>
  <c r="AF1020" i="2"/>
  <c r="X1021" i="2" l="1"/>
  <c r="AC1021" i="2" s="1"/>
  <c r="M1022" i="2" s="1"/>
  <c r="W1021" i="2"/>
  <c r="AB1021" i="2" s="1"/>
  <c r="L1022" i="2" s="1"/>
  <c r="V1021" i="2"/>
  <c r="AA1021" i="2" s="1"/>
  <c r="K1022" i="2" s="1"/>
  <c r="U1021" i="2"/>
  <c r="Z1021" i="2" s="1"/>
  <c r="AH1021" i="2"/>
  <c r="AD1021" i="2" l="1"/>
  <c r="J1022" i="2"/>
  <c r="N1022" i="2" l="1"/>
  <c r="O1022" i="2" s="1"/>
  <c r="R1022" i="2" s="1"/>
  <c r="AG1021" i="2"/>
  <c r="AP1021" i="2"/>
  <c r="AE1021" i="2"/>
  <c r="AN1021" i="2"/>
  <c r="AO1021" i="2" s="1"/>
  <c r="AF1021" i="2" l="1"/>
  <c r="T1022" i="2"/>
  <c r="S1022" i="2"/>
  <c r="V1022" i="2" l="1"/>
  <c r="AA1022" i="2" s="1"/>
  <c r="K1023" i="2" s="1"/>
  <c r="U1022" i="2"/>
  <c r="Z1022" i="2" s="1"/>
  <c r="AH1022" i="2"/>
  <c r="X1022" i="2"/>
  <c r="AC1022" i="2" s="1"/>
  <c r="M1023" i="2" s="1"/>
  <c r="W1022" i="2"/>
  <c r="AB1022" i="2" s="1"/>
  <c r="L1023" i="2" s="1"/>
  <c r="AD1022" i="2" l="1"/>
  <c r="J1023" i="2"/>
  <c r="N1023" i="2" l="1"/>
  <c r="O1023" i="2" s="1"/>
  <c r="R1023" i="2" s="1"/>
  <c r="AP1022" i="2"/>
  <c r="AG1022" i="2"/>
  <c r="AE1022" i="2"/>
  <c r="AF1022" i="2" s="1"/>
  <c r="AN1022" i="2"/>
  <c r="T1023" i="2" l="1"/>
  <c r="S1023" i="2"/>
  <c r="AO1022" i="2"/>
  <c r="AH1023" i="2" l="1"/>
  <c r="X1023" i="2"/>
  <c r="AC1023" i="2" s="1"/>
  <c r="M1024" i="2" s="1"/>
  <c r="W1023" i="2"/>
  <c r="AB1023" i="2" s="1"/>
  <c r="L1024" i="2" s="1"/>
  <c r="V1023" i="2"/>
  <c r="AA1023" i="2" s="1"/>
  <c r="K1024" i="2" s="1"/>
  <c r="U1023" i="2"/>
  <c r="Z1023" i="2" s="1"/>
  <c r="AD1023" i="2" l="1"/>
  <c r="J1024" i="2"/>
  <c r="N1024" i="2" l="1"/>
  <c r="O1024" i="2" s="1"/>
  <c r="R1024" i="2" s="1"/>
  <c r="AP1023" i="2"/>
  <c r="AG1023" i="2"/>
  <c r="AN1023" i="2"/>
  <c r="AE1023" i="2"/>
  <c r="T1024" i="2" l="1"/>
  <c r="S1024" i="2"/>
  <c r="AF1023" i="2"/>
  <c r="AO1023" i="2"/>
  <c r="X1024" i="2" l="1"/>
  <c r="AC1024" i="2" s="1"/>
  <c r="M1025" i="2" s="1"/>
  <c r="W1024" i="2"/>
  <c r="AB1024" i="2" s="1"/>
  <c r="L1025" i="2" s="1"/>
  <c r="V1024" i="2"/>
  <c r="AA1024" i="2" s="1"/>
  <c r="K1025" i="2" s="1"/>
  <c r="U1024" i="2"/>
  <c r="Z1024" i="2" s="1"/>
  <c r="AH1024" i="2"/>
  <c r="AD1024" i="2" l="1"/>
  <c r="J1025" i="2"/>
  <c r="N1025" i="2" l="1"/>
  <c r="O1025" i="2" s="1"/>
  <c r="R1025" i="2" s="1"/>
  <c r="AP1024" i="2"/>
  <c r="AG1024" i="2"/>
  <c r="AE1024" i="2"/>
  <c r="AN1024" i="2"/>
  <c r="T1025" i="2" l="1"/>
  <c r="S1025" i="2"/>
  <c r="AO1024" i="2"/>
  <c r="AF1024" i="2"/>
  <c r="U1025" i="2" l="1"/>
  <c r="Z1025" i="2" s="1"/>
  <c r="AH1025" i="2"/>
  <c r="X1025" i="2"/>
  <c r="AC1025" i="2" s="1"/>
  <c r="M1026" i="2" s="1"/>
  <c r="W1025" i="2"/>
  <c r="AB1025" i="2" s="1"/>
  <c r="L1026" i="2" s="1"/>
  <c r="V1025" i="2"/>
  <c r="AA1025" i="2" s="1"/>
  <c r="K1026" i="2" s="1"/>
  <c r="J1026" i="2" l="1"/>
  <c r="AD1025" i="2"/>
  <c r="N1026" i="2" l="1"/>
  <c r="O1026" i="2" s="1"/>
  <c r="R1026" i="2" s="1"/>
  <c r="AP1025" i="2"/>
  <c r="AG1025" i="2"/>
  <c r="AN1025" i="2"/>
  <c r="AE1025" i="2"/>
  <c r="AF1025" i="2" s="1"/>
  <c r="T1026" i="2" l="1"/>
  <c r="S1026" i="2"/>
  <c r="AO1025" i="2"/>
  <c r="AH1026" i="2" l="1"/>
  <c r="X1026" i="2"/>
  <c r="AC1026" i="2" s="1"/>
  <c r="M1027" i="2" s="1"/>
  <c r="W1026" i="2"/>
  <c r="AB1026" i="2" s="1"/>
  <c r="L1027" i="2" s="1"/>
  <c r="V1026" i="2"/>
  <c r="AA1026" i="2" s="1"/>
  <c r="K1027" i="2" s="1"/>
  <c r="U1026" i="2"/>
  <c r="Z1026" i="2" s="1"/>
  <c r="AD1026" i="2" l="1"/>
  <c r="J1027" i="2"/>
  <c r="N1027" i="2" l="1"/>
  <c r="O1027" i="2" s="1"/>
  <c r="R1027" i="2" s="1"/>
  <c r="AP1026" i="2"/>
  <c r="AG1026" i="2"/>
  <c r="AE1026" i="2"/>
  <c r="AF1026" i="2" s="1"/>
  <c r="AN1026" i="2"/>
  <c r="T1027" i="2" l="1"/>
  <c r="S1027" i="2"/>
  <c r="AO1026" i="2"/>
  <c r="W1027" i="2" l="1"/>
  <c r="AB1027" i="2" s="1"/>
  <c r="L1028" i="2" s="1"/>
  <c r="V1027" i="2"/>
  <c r="AA1027" i="2" s="1"/>
  <c r="K1028" i="2" s="1"/>
  <c r="U1027" i="2"/>
  <c r="Z1027" i="2" s="1"/>
  <c r="AH1027" i="2"/>
  <c r="X1027" i="2"/>
  <c r="AC1027" i="2" s="1"/>
  <c r="M1028" i="2" s="1"/>
  <c r="AD1027" i="2" l="1"/>
  <c r="J1028" i="2"/>
  <c r="N1028" i="2" l="1"/>
  <c r="O1028" i="2" s="1"/>
  <c r="R1028" i="2" s="1"/>
  <c r="AP1027" i="2"/>
  <c r="AG1027" i="2"/>
  <c r="AN1027" i="2"/>
  <c r="AE1027" i="2"/>
  <c r="AF1027" i="2" s="1"/>
  <c r="T1028" i="2" l="1"/>
  <c r="S1028" i="2"/>
  <c r="AO1027" i="2"/>
  <c r="AH1028" i="2" l="1"/>
  <c r="X1028" i="2"/>
  <c r="AC1028" i="2" s="1"/>
  <c r="M1029" i="2" s="1"/>
  <c r="W1028" i="2"/>
  <c r="AB1028" i="2" s="1"/>
  <c r="L1029" i="2" s="1"/>
  <c r="V1028" i="2"/>
  <c r="AA1028" i="2" s="1"/>
  <c r="K1029" i="2" s="1"/>
  <c r="U1028" i="2"/>
  <c r="Z1028" i="2" s="1"/>
  <c r="AD1028" i="2" l="1"/>
  <c r="J1029" i="2"/>
  <c r="N1029" i="2" l="1"/>
  <c r="O1029" i="2" s="1"/>
  <c r="R1029" i="2" s="1"/>
  <c r="AP1028" i="2"/>
  <c r="AG1028" i="2"/>
  <c r="AN1028" i="2"/>
  <c r="AE1028" i="2"/>
  <c r="T1029" i="2" l="1"/>
  <c r="S1029" i="2"/>
  <c r="AF1028" i="2"/>
  <c r="AO1028" i="2"/>
  <c r="X1029" i="2" l="1"/>
  <c r="AC1029" i="2" s="1"/>
  <c r="M1030" i="2" s="1"/>
  <c r="W1029" i="2"/>
  <c r="AB1029" i="2" s="1"/>
  <c r="L1030" i="2" s="1"/>
  <c r="V1029" i="2"/>
  <c r="AA1029" i="2" s="1"/>
  <c r="K1030" i="2" s="1"/>
  <c r="U1029" i="2"/>
  <c r="Z1029" i="2" s="1"/>
  <c r="AH1029" i="2"/>
  <c r="AD1029" i="2" l="1"/>
  <c r="J1030" i="2"/>
  <c r="N1030" i="2" l="1"/>
  <c r="O1030" i="2" s="1"/>
  <c r="R1030" i="2" s="1"/>
  <c r="AG1029" i="2"/>
  <c r="AP1029" i="2"/>
  <c r="AE1029" i="2"/>
  <c r="AF1029" i="2" s="1"/>
  <c r="AN1029" i="2"/>
  <c r="AO1029" i="2" l="1"/>
  <c r="T1030" i="2"/>
  <c r="S1030" i="2"/>
  <c r="V1030" i="2" l="1"/>
  <c r="AA1030" i="2" s="1"/>
  <c r="K1031" i="2" s="1"/>
  <c r="U1030" i="2"/>
  <c r="Z1030" i="2" s="1"/>
  <c r="AH1030" i="2"/>
  <c r="X1030" i="2"/>
  <c r="AC1030" i="2" s="1"/>
  <c r="M1031" i="2" s="1"/>
  <c r="W1030" i="2"/>
  <c r="AB1030" i="2" s="1"/>
  <c r="L1031" i="2" s="1"/>
  <c r="AD1030" i="2" l="1"/>
  <c r="J1031" i="2"/>
  <c r="N1031" i="2" l="1"/>
  <c r="O1031" i="2" s="1"/>
  <c r="R1031" i="2" s="1"/>
  <c r="AP1030" i="2"/>
  <c r="AG1030" i="2"/>
  <c r="AN1030" i="2"/>
  <c r="AE1030" i="2"/>
  <c r="T1031" i="2" l="1"/>
  <c r="S1031" i="2"/>
  <c r="AO1030" i="2"/>
  <c r="AF1030" i="2"/>
  <c r="AH1031" i="2" l="1"/>
  <c r="X1031" i="2"/>
  <c r="AC1031" i="2" s="1"/>
  <c r="M1032" i="2" s="1"/>
  <c r="W1031" i="2"/>
  <c r="AB1031" i="2" s="1"/>
  <c r="L1032" i="2" s="1"/>
  <c r="V1031" i="2"/>
  <c r="AA1031" i="2" s="1"/>
  <c r="K1032" i="2" s="1"/>
  <c r="U1031" i="2"/>
  <c r="Z1031" i="2" s="1"/>
  <c r="AD1031" i="2" l="1"/>
  <c r="J1032" i="2"/>
  <c r="N1032" i="2" l="1"/>
  <c r="O1032" i="2" s="1"/>
  <c r="R1032" i="2" s="1"/>
  <c r="AP1031" i="2"/>
  <c r="AG1031" i="2"/>
  <c r="AN1031" i="2"/>
  <c r="AE1031" i="2"/>
  <c r="T1032" i="2" l="1"/>
  <c r="S1032" i="2"/>
  <c r="AF1031" i="2"/>
  <c r="AO1031" i="2"/>
  <c r="X1032" i="2" l="1"/>
  <c r="AC1032" i="2" s="1"/>
  <c r="M1033" i="2" s="1"/>
  <c r="W1032" i="2"/>
  <c r="AB1032" i="2" s="1"/>
  <c r="L1033" i="2" s="1"/>
  <c r="V1032" i="2"/>
  <c r="AA1032" i="2" s="1"/>
  <c r="K1033" i="2" s="1"/>
  <c r="U1032" i="2"/>
  <c r="Z1032" i="2" s="1"/>
  <c r="AH1032" i="2"/>
  <c r="AD1032" i="2" l="1"/>
  <c r="J1033" i="2"/>
  <c r="N1033" i="2" l="1"/>
  <c r="O1033" i="2" s="1"/>
  <c r="R1033" i="2" s="1"/>
  <c r="AP1032" i="2"/>
  <c r="AG1032" i="2"/>
  <c r="AE1032" i="2"/>
  <c r="AN1032" i="2"/>
  <c r="AO1032" i="2" s="1"/>
  <c r="T1033" i="2" l="1"/>
  <c r="S1033" i="2"/>
  <c r="AF1032" i="2"/>
  <c r="U1033" i="2" l="1"/>
  <c r="Z1033" i="2" s="1"/>
  <c r="AH1033" i="2"/>
  <c r="X1033" i="2"/>
  <c r="AC1033" i="2" s="1"/>
  <c r="M1034" i="2" s="1"/>
  <c r="W1033" i="2"/>
  <c r="AB1033" i="2" s="1"/>
  <c r="L1034" i="2" s="1"/>
  <c r="V1033" i="2"/>
  <c r="AA1033" i="2" s="1"/>
  <c r="K1034" i="2" s="1"/>
  <c r="J1034" i="2" l="1"/>
  <c r="AD1033" i="2"/>
  <c r="AP1033" i="2" l="1"/>
  <c r="AG1033" i="2"/>
  <c r="AE1033" i="2"/>
  <c r="AN1033" i="2"/>
  <c r="N1034" i="2"/>
  <c r="O1034" i="2" s="1"/>
  <c r="R1034" i="2" s="1"/>
  <c r="T1034" i="2" l="1"/>
  <c r="S1034" i="2"/>
  <c r="AF1033" i="2"/>
  <c r="AO1033" i="2"/>
  <c r="AH1034" i="2" l="1"/>
  <c r="X1034" i="2"/>
  <c r="AC1034" i="2" s="1"/>
  <c r="M1035" i="2" s="1"/>
  <c r="W1034" i="2"/>
  <c r="AB1034" i="2" s="1"/>
  <c r="L1035" i="2" s="1"/>
  <c r="V1034" i="2"/>
  <c r="AA1034" i="2" s="1"/>
  <c r="K1035" i="2" s="1"/>
  <c r="U1034" i="2"/>
  <c r="Z1034" i="2" s="1"/>
  <c r="AD1034" i="2" l="1"/>
  <c r="J1035" i="2"/>
  <c r="N1035" i="2" l="1"/>
  <c r="O1035" i="2" s="1"/>
  <c r="R1035" i="2" s="1"/>
  <c r="AP1034" i="2"/>
  <c r="AG1034" i="2"/>
  <c r="AM1034" i="2"/>
  <c r="B34" i="2" s="1"/>
  <c r="AL1035" i="2"/>
  <c r="AL1036" i="2" s="1"/>
  <c r="AL1037" i="2" s="1"/>
  <c r="AL1038" i="2" s="1"/>
  <c r="AL1039" i="2" s="1"/>
  <c r="AL1040" i="2" s="1"/>
  <c r="AL1041" i="2" s="1"/>
  <c r="AL1042" i="2" s="1"/>
  <c r="AL1043" i="2" s="1"/>
  <c r="AL1044" i="2" s="1"/>
  <c r="AL1045" i="2" s="1"/>
  <c r="AL1046" i="2" s="1"/>
  <c r="AL1047" i="2" s="1"/>
  <c r="AL1048" i="2" s="1"/>
  <c r="AL1049" i="2" s="1"/>
  <c r="AT91" i="2"/>
  <c r="AN1034" i="2"/>
  <c r="AO1034" i="2" s="1"/>
  <c r="AE1034" i="2"/>
  <c r="AF1034" i="2" s="1"/>
  <c r="T1035" i="2" l="1"/>
  <c r="S1035" i="2"/>
  <c r="W1035" i="2" l="1"/>
  <c r="AB1035" i="2" s="1"/>
  <c r="L1036" i="2" s="1"/>
  <c r="V1035" i="2"/>
  <c r="AA1035" i="2" s="1"/>
  <c r="K1036" i="2" s="1"/>
  <c r="U1035" i="2"/>
  <c r="Z1035" i="2" s="1"/>
  <c r="AH1035" i="2"/>
  <c r="X1035" i="2"/>
  <c r="AC1035" i="2" s="1"/>
  <c r="M1036" i="2" s="1"/>
  <c r="J1036" i="2" l="1"/>
  <c r="AD1035" i="2"/>
  <c r="N1036" i="2" l="1"/>
  <c r="O1036" i="2" s="1"/>
  <c r="R1036" i="2" s="1"/>
  <c r="AP1035" i="2"/>
  <c r="AG1035" i="2"/>
  <c r="AE1035" i="2"/>
  <c r="AN1035" i="2"/>
  <c r="T1036" i="2" l="1"/>
  <c r="S1036" i="2"/>
  <c r="AF1035" i="2"/>
  <c r="AO1035" i="2"/>
  <c r="AH1036" i="2" l="1"/>
  <c r="X1036" i="2"/>
  <c r="AC1036" i="2" s="1"/>
  <c r="M1037" i="2" s="1"/>
  <c r="W1036" i="2"/>
  <c r="AB1036" i="2" s="1"/>
  <c r="L1037" i="2" s="1"/>
  <c r="V1036" i="2"/>
  <c r="AA1036" i="2" s="1"/>
  <c r="K1037" i="2" s="1"/>
  <c r="U1036" i="2"/>
  <c r="Z1036" i="2" s="1"/>
  <c r="J1037" i="2" l="1"/>
  <c r="AD1036" i="2"/>
  <c r="AP1036" i="2" l="1"/>
  <c r="AG1036" i="2"/>
  <c r="AE1036" i="2"/>
  <c r="AN1036" i="2"/>
  <c r="AO1036" i="2" s="1"/>
  <c r="N1037" i="2"/>
  <c r="O1037" i="2" s="1"/>
  <c r="R1037" i="2" s="1"/>
  <c r="T1037" i="2" l="1"/>
  <c r="S1037" i="2"/>
  <c r="AF1036" i="2"/>
  <c r="X1037" i="2" l="1"/>
  <c r="AC1037" i="2" s="1"/>
  <c r="M1038" i="2" s="1"/>
  <c r="W1037" i="2"/>
  <c r="AB1037" i="2" s="1"/>
  <c r="L1038" i="2" s="1"/>
  <c r="U1037" i="2"/>
  <c r="Z1037" i="2" s="1"/>
  <c r="AH1037" i="2"/>
  <c r="V1037" i="2"/>
  <c r="AA1037" i="2" s="1"/>
  <c r="K1038" i="2" s="1"/>
  <c r="J1038" i="2" l="1"/>
  <c r="AD1037" i="2"/>
  <c r="AG1037" i="2" l="1"/>
  <c r="AP1037" i="2"/>
  <c r="AE1037" i="2"/>
  <c r="AN1037" i="2"/>
  <c r="N1038" i="2"/>
  <c r="O1038" i="2" s="1"/>
  <c r="R1038" i="2" s="1"/>
  <c r="T1038" i="2" l="1"/>
  <c r="S1038" i="2"/>
  <c r="AO1037" i="2"/>
  <c r="AF1037" i="2"/>
  <c r="U1038" i="2" l="1"/>
  <c r="Z1038" i="2" s="1"/>
  <c r="AH1038" i="2"/>
  <c r="X1038" i="2"/>
  <c r="AC1038" i="2" s="1"/>
  <c r="M1039" i="2" s="1"/>
  <c r="V1038" i="2"/>
  <c r="AA1038" i="2" s="1"/>
  <c r="K1039" i="2" s="1"/>
  <c r="W1038" i="2"/>
  <c r="AB1038" i="2" s="1"/>
  <c r="L1039" i="2" s="1"/>
  <c r="J1039" i="2" l="1"/>
  <c r="AD1038" i="2"/>
  <c r="AP1038" i="2" l="1"/>
  <c r="AG1038" i="2"/>
  <c r="AN1038" i="2"/>
  <c r="AE1038" i="2"/>
  <c r="N1039" i="2"/>
  <c r="O1039" i="2" s="1"/>
  <c r="R1039" i="2" s="1"/>
  <c r="T1039" i="2" l="1"/>
  <c r="S1039" i="2"/>
  <c r="AF1038" i="2"/>
  <c r="AO1038" i="2"/>
  <c r="AH1039" i="2" l="1"/>
  <c r="W1039" i="2"/>
  <c r="AB1039" i="2" s="1"/>
  <c r="L1040" i="2" s="1"/>
  <c r="V1039" i="2"/>
  <c r="AA1039" i="2" s="1"/>
  <c r="K1040" i="2" s="1"/>
  <c r="U1039" i="2"/>
  <c r="Z1039" i="2" s="1"/>
  <c r="X1039" i="2"/>
  <c r="AC1039" i="2" s="1"/>
  <c r="M1040" i="2" s="1"/>
  <c r="AD1039" i="2" l="1"/>
  <c r="J1040" i="2"/>
  <c r="N1040" i="2" l="1"/>
  <c r="O1040" i="2" s="1"/>
  <c r="R1040" i="2" s="1"/>
  <c r="AP1039" i="2"/>
  <c r="AG1039" i="2"/>
  <c r="AE1039" i="2"/>
  <c r="AF1039" i="2" s="1"/>
  <c r="AN1039" i="2"/>
  <c r="T1040" i="2" l="1"/>
  <c r="S1040" i="2"/>
  <c r="AO1039" i="2"/>
  <c r="W1040" i="2" l="1"/>
  <c r="AB1040" i="2" s="1"/>
  <c r="L1041" i="2" s="1"/>
  <c r="V1040" i="2"/>
  <c r="AA1040" i="2" s="1"/>
  <c r="K1041" i="2" s="1"/>
  <c r="AH1040" i="2"/>
  <c r="X1040" i="2"/>
  <c r="AC1040" i="2" s="1"/>
  <c r="M1041" i="2" s="1"/>
  <c r="U1040" i="2"/>
  <c r="Z1040" i="2" s="1"/>
  <c r="AD1040" i="2" l="1"/>
  <c r="J1041" i="2"/>
  <c r="N1041" i="2" l="1"/>
  <c r="O1041" i="2" s="1"/>
  <c r="R1041" i="2" s="1"/>
  <c r="AP1040" i="2"/>
  <c r="AG1040" i="2"/>
  <c r="AE1040" i="2"/>
  <c r="AN1040" i="2"/>
  <c r="T1041" i="2" l="1"/>
  <c r="S1041" i="2"/>
  <c r="AO1040" i="2"/>
  <c r="AF1040" i="2"/>
  <c r="AH1041" i="2" l="1"/>
  <c r="X1041" i="2"/>
  <c r="AC1041" i="2" s="1"/>
  <c r="M1042" i="2" s="1"/>
  <c r="W1041" i="2"/>
  <c r="AB1041" i="2" s="1"/>
  <c r="L1042" i="2" s="1"/>
  <c r="U1041" i="2"/>
  <c r="Z1041" i="2" s="1"/>
  <c r="V1041" i="2"/>
  <c r="AA1041" i="2" s="1"/>
  <c r="K1042" i="2" s="1"/>
  <c r="J1042" i="2" l="1"/>
  <c r="AD1041" i="2"/>
  <c r="AP1041" i="2" l="1"/>
  <c r="AG1041" i="2"/>
  <c r="AE1041" i="2"/>
  <c r="AN1041" i="2"/>
  <c r="AO1041" i="2" s="1"/>
  <c r="N1042" i="2"/>
  <c r="O1042" i="2" s="1"/>
  <c r="R1042" i="2" s="1"/>
  <c r="T1042" i="2" l="1"/>
  <c r="S1042" i="2"/>
  <c r="AF1041" i="2"/>
  <c r="X1042" i="2" l="1"/>
  <c r="AC1042" i="2" s="1"/>
  <c r="M1043" i="2" s="1"/>
  <c r="W1042" i="2"/>
  <c r="AB1042" i="2" s="1"/>
  <c r="L1043" i="2" s="1"/>
  <c r="V1042" i="2"/>
  <c r="AA1042" i="2" s="1"/>
  <c r="K1043" i="2" s="1"/>
  <c r="U1042" i="2"/>
  <c r="Z1042" i="2" s="1"/>
  <c r="AH1042" i="2"/>
  <c r="AD1042" i="2" l="1"/>
  <c r="J1043" i="2"/>
  <c r="AG1042" i="2" l="1"/>
  <c r="AP1042" i="2"/>
  <c r="AN1042" i="2"/>
  <c r="AE1042" i="2"/>
  <c r="N1043" i="2"/>
  <c r="O1043" i="2" s="1"/>
  <c r="R1043" i="2" s="1"/>
  <c r="T1043" i="2" l="1"/>
  <c r="S1043" i="2"/>
  <c r="AF1042" i="2"/>
  <c r="AO1042" i="2"/>
  <c r="V1043" i="2" l="1"/>
  <c r="AA1043" i="2" s="1"/>
  <c r="K1044" i="2" s="1"/>
  <c r="U1043" i="2"/>
  <c r="Z1043" i="2" s="1"/>
  <c r="AH1043" i="2"/>
  <c r="W1043" i="2"/>
  <c r="AB1043" i="2" s="1"/>
  <c r="L1044" i="2" s="1"/>
  <c r="X1043" i="2"/>
  <c r="AC1043" i="2" s="1"/>
  <c r="M1044" i="2" s="1"/>
  <c r="AD1043" i="2" l="1"/>
  <c r="J1044" i="2"/>
  <c r="AP1043" i="2" l="1"/>
  <c r="AG1043" i="2"/>
  <c r="AE1043" i="2"/>
  <c r="AN1043" i="2"/>
  <c r="AO1043" i="2" s="1"/>
  <c r="N1044" i="2"/>
  <c r="O1044" i="2" s="1"/>
  <c r="R1044" i="2" s="1"/>
  <c r="T1044" i="2" l="1"/>
  <c r="S1044" i="2"/>
  <c r="AF1043" i="2"/>
  <c r="AH1044" i="2" l="1"/>
  <c r="X1044" i="2"/>
  <c r="AC1044" i="2" s="1"/>
  <c r="M1045" i="2" s="1"/>
  <c r="W1044" i="2"/>
  <c r="AB1044" i="2" s="1"/>
  <c r="L1045" i="2" s="1"/>
  <c r="V1044" i="2"/>
  <c r="AA1044" i="2" s="1"/>
  <c r="K1045" i="2" s="1"/>
  <c r="U1044" i="2"/>
  <c r="Z1044" i="2" s="1"/>
  <c r="AD1044" i="2" l="1"/>
  <c r="J1045" i="2"/>
  <c r="N1045" i="2" l="1"/>
  <c r="O1045" i="2" s="1"/>
  <c r="R1045" i="2" s="1"/>
  <c r="AP1044" i="2"/>
  <c r="AG1044" i="2"/>
  <c r="AE1044" i="2"/>
  <c r="AN1044" i="2"/>
  <c r="T1045" i="2" l="1"/>
  <c r="S1045" i="2"/>
  <c r="AO1044" i="2"/>
  <c r="AF1044" i="2"/>
  <c r="X1045" i="2" l="1"/>
  <c r="AC1045" i="2" s="1"/>
  <c r="M1046" i="2" s="1"/>
  <c r="W1045" i="2"/>
  <c r="AB1045" i="2" s="1"/>
  <c r="L1046" i="2" s="1"/>
  <c r="V1045" i="2"/>
  <c r="AA1045" i="2" s="1"/>
  <c r="K1046" i="2" s="1"/>
  <c r="U1045" i="2"/>
  <c r="Z1045" i="2" s="1"/>
  <c r="AH1045" i="2"/>
  <c r="AD1045" i="2" l="1"/>
  <c r="J1046" i="2"/>
  <c r="N1046" i="2" l="1"/>
  <c r="O1046" i="2" s="1"/>
  <c r="R1046" i="2" s="1"/>
  <c r="AG1045" i="2"/>
  <c r="AP1045" i="2"/>
  <c r="AN1045" i="2"/>
  <c r="AE1045" i="2"/>
  <c r="T1046" i="2" l="1"/>
  <c r="S1046" i="2"/>
  <c r="AO1045" i="2"/>
  <c r="AF1045" i="2"/>
  <c r="U1046" i="2" l="1"/>
  <c r="Z1046" i="2" s="1"/>
  <c r="AH1046" i="2"/>
  <c r="X1046" i="2"/>
  <c r="AC1046" i="2" s="1"/>
  <c r="M1047" i="2" s="1"/>
  <c r="V1046" i="2"/>
  <c r="AA1046" i="2" s="1"/>
  <c r="K1047" i="2" s="1"/>
  <c r="W1046" i="2"/>
  <c r="AB1046" i="2" s="1"/>
  <c r="L1047" i="2" s="1"/>
  <c r="J1047" i="2" l="1"/>
  <c r="AD1046" i="2"/>
  <c r="AP1046" i="2" l="1"/>
  <c r="AG1046" i="2"/>
  <c r="AN1046" i="2"/>
  <c r="AE1046" i="2"/>
  <c r="N1047" i="2"/>
  <c r="O1047" i="2" s="1"/>
  <c r="R1047" i="2" s="1"/>
  <c r="T1047" i="2" l="1"/>
  <c r="S1047" i="2"/>
  <c r="AF1046" i="2"/>
  <c r="AO1046" i="2"/>
  <c r="AH1047" i="2" l="1"/>
  <c r="X1047" i="2"/>
  <c r="AC1047" i="2" s="1"/>
  <c r="M1048" i="2" s="1"/>
  <c r="W1047" i="2"/>
  <c r="AB1047" i="2" s="1"/>
  <c r="L1048" i="2" s="1"/>
  <c r="V1047" i="2"/>
  <c r="AA1047" i="2" s="1"/>
  <c r="K1048" i="2" s="1"/>
  <c r="U1047" i="2"/>
  <c r="Z1047" i="2" s="1"/>
  <c r="AD1047" i="2" l="1"/>
  <c r="J1048" i="2"/>
  <c r="N1048" i="2" l="1"/>
  <c r="O1048" i="2" s="1"/>
  <c r="R1048" i="2" s="1"/>
  <c r="AP1047" i="2"/>
  <c r="AG1047" i="2"/>
  <c r="AN1047" i="2"/>
  <c r="AE1047" i="2"/>
  <c r="T1048" i="2" l="1"/>
  <c r="S1048" i="2"/>
  <c r="AF1047" i="2"/>
  <c r="AO1047" i="2"/>
  <c r="W1048" i="2" l="1"/>
  <c r="AB1048" i="2" s="1"/>
  <c r="L1049" i="2" s="1"/>
  <c r="V1048" i="2"/>
  <c r="AA1048" i="2" s="1"/>
  <c r="K1049" i="2" s="1"/>
  <c r="U1048" i="2"/>
  <c r="Z1048" i="2" s="1"/>
  <c r="AH1048" i="2"/>
  <c r="X1048" i="2"/>
  <c r="AC1048" i="2" s="1"/>
  <c r="M1049" i="2" s="1"/>
  <c r="AD1048" i="2" l="1"/>
  <c r="J1049" i="2"/>
  <c r="N1049" i="2" l="1"/>
  <c r="O1049" i="2" s="1"/>
  <c r="R1049" i="2" s="1"/>
  <c r="AP1048" i="2"/>
  <c r="AG1048" i="2"/>
  <c r="AE1048" i="2"/>
  <c r="AF1048" i="2" s="1"/>
  <c r="AN1048" i="2"/>
  <c r="T1049" i="2" l="1"/>
  <c r="S1049" i="2"/>
  <c r="AO1048" i="2"/>
  <c r="AH1049" i="2" l="1"/>
  <c r="X1049" i="2"/>
  <c r="AC1049" i="2" s="1"/>
  <c r="M1050" i="2" s="1"/>
  <c r="W1049" i="2"/>
  <c r="AB1049" i="2" s="1"/>
  <c r="L1050" i="2" s="1"/>
  <c r="U1049" i="2"/>
  <c r="Z1049" i="2" s="1"/>
  <c r="V1049" i="2"/>
  <c r="AA1049" i="2" s="1"/>
  <c r="K1050" i="2" s="1"/>
  <c r="J1050" i="2" l="1"/>
  <c r="AD1049" i="2"/>
  <c r="AP1049" i="2" l="1"/>
  <c r="AG1049" i="2"/>
  <c r="AM1049" i="2"/>
  <c r="C34" i="2" s="1"/>
  <c r="AL1050" i="2"/>
  <c r="AL1051" i="2" s="1"/>
  <c r="AL1052" i="2" s="1"/>
  <c r="AL1053" i="2" s="1"/>
  <c r="AL1054" i="2" s="1"/>
  <c r="AL1055" i="2" s="1"/>
  <c r="AL1056" i="2" s="1"/>
  <c r="AL1057" i="2" s="1"/>
  <c r="AL1058" i="2" s="1"/>
  <c r="AL1059" i="2" s="1"/>
  <c r="AL1060" i="2" s="1"/>
  <c r="AL1061" i="2" s="1"/>
  <c r="AL1062" i="2" s="1"/>
  <c r="AL1063" i="2" s="1"/>
  <c r="AL1064" i="2" s="1"/>
  <c r="AL1065" i="2" s="1"/>
  <c r="AL1066" i="2" s="1"/>
  <c r="AL1067" i="2" s="1"/>
  <c r="AL1068" i="2" s="1"/>
  <c r="AL1069" i="2" s="1"/>
  <c r="AL1070" i="2" s="1"/>
  <c r="AT92" i="2"/>
  <c r="AE1049" i="2"/>
  <c r="AN1049" i="2"/>
  <c r="AO1049" i="2" s="1"/>
  <c r="N1050" i="2"/>
  <c r="O1050" i="2" s="1"/>
  <c r="R1050" i="2" s="1"/>
  <c r="T1050" i="2" l="1"/>
  <c r="S1050" i="2"/>
  <c r="AF1049" i="2"/>
  <c r="X1050" i="2" l="1"/>
  <c r="AC1050" i="2" s="1"/>
  <c r="M1051" i="2" s="1"/>
  <c r="W1050" i="2"/>
  <c r="AB1050" i="2" s="1"/>
  <c r="L1051" i="2" s="1"/>
  <c r="V1050" i="2"/>
  <c r="AA1050" i="2" s="1"/>
  <c r="K1051" i="2" s="1"/>
  <c r="U1050" i="2"/>
  <c r="Z1050" i="2" s="1"/>
  <c r="AH1050" i="2"/>
  <c r="AD1050" i="2" l="1"/>
  <c r="J1051" i="2"/>
  <c r="N1051" i="2" l="1"/>
  <c r="O1051" i="2" s="1"/>
  <c r="R1051" i="2" s="1"/>
  <c r="AG1050" i="2"/>
  <c r="AP1050" i="2"/>
  <c r="AE1050" i="2"/>
  <c r="AN1050" i="2"/>
  <c r="AO1050" i="2" s="1"/>
  <c r="AF1050" i="2" l="1"/>
  <c r="T1051" i="2"/>
  <c r="S1051" i="2"/>
  <c r="V1051" i="2" l="1"/>
  <c r="AA1051" i="2" s="1"/>
  <c r="K1052" i="2" s="1"/>
  <c r="U1051" i="2"/>
  <c r="Z1051" i="2" s="1"/>
  <c r="AH1051" i="2"/>
  <c r="W1051" i="2"/>
  <c r="AB1051" i="2" s="1"/>
  <c r="L1052" i="2" s="1"/>
  <c r="X1051" i="2"/>
  <c r="AC1051" i="2" s="1"/>
  <c r="M1052" i="2" s="1"/>
  <c r="AD1051" i="2" l="1"/>
  <c r="J1052" i="2"/>
  <c r="N1052" i="2" l="1"/>
  <c r="O1052" i="2" s="1"/>
  <c r="R1052" i="2" s="1"/>
  <c r="AP1051" i="2"/>
  <c r="AG1051" i="2"/>
  <c r="AE1051" i="2"/>
  <c r="AN1051" i="2"/>
  <c r="T1052" i="2" l="1"/>
  <c r="S1052" i="2"/>
  <c r="AF1051" i="2"/>
  <c r="AO1051" i="2"/>
  <c r="AH1052" i="2" l="1"/>
  <c r="X1052" i="2"/>
  <c r="AC1052" i="2" s="1"/>
  <c r="M1053" i="2" s="1"/>
  <c r="W1052" i="2"/>
  <c r="AB1052" i="2" s="1"/>
  <c r="L1053" i="2" s="1"/>
  <c r="V1052" i="2"/>
  <c r="AA1052" i="2" s="1"/>
  <c r="K1053" i="2" s="1"/>
  <c r="U1052" i="2"/>
  <c r="Z1052" i="2" s="1"/>
  <c r="AD1052" i="2" l="1"/>
  <c r="J1053" i="2"/>
  <c r="N1053" i="2" l="1"/>
  <c r="O1053" i="2" s="1"/>
  <c r="R1053" i="2" s="1"/>
  <c r="AP1052" i="2"/>
  <c r="AG1052" i="2"/>
  <c r="AE1052" i="2"/>
  <c r="AN1052" i="2"/>
  <c r="T1053" i="2" l="1"/>
  <c r="S1053" i="2"/>
  <c r="AO1052" i="2"/>
  <c r="AF1052" i="2"/>
  <c r="X1053" i="2" l="1"/>
  <c r="AC1053" i="2" s="1"/>
  <c r="M1054" i="2" s="1"/>
  <c r="W1053" i="2"/>
  <c r="AB1053" i="2" s="1"/>
  <c r="L1054" i="2" s="1"/>
  <c r="V1053" i="2"/>
  <c r="AA1053" i="2" s="1"/>
  <c r="K1054" i="2" s="1"/>
  <c r="U1053" i="2"/>
  <c r="Z1053" i="2" s="1"/>
  <c r="AH1053" i="2"/>
  <c r="AD1053" i="2" l="1"/>
  <c r="J1054" i="2"/>
  <c r="N1054" i="2" l="1"/>
  <c r="O1054" i="2" s="1"/>
  <c r="R1054" i="2" s="1"/>
  <c r="AG1053" i="2"/>
  <c r="AP1053" i="2"/>
  <c r="AN1053" i="2"/>
  <c r="AE1053" i="2"/>
  <c r="T1054" i="2" l="1"/>
  <c r="S1054" i="2"/>
  <c r="AO1053" i="2"/>
  <c r="AF1053" i="2"/>
  <c r="U1054" i="2" l="1"/>
  <c r="Z1054" i="2" s="1"/>
  <c r="AH1054" i="2"/>
  <c r="X1054" i="2"/>
  <c r="AC1054" i="2" s="1"/>
  <c r="M1055" i="2" s="1"/>
  <c r="V1054" i="2"/>
  <c r="AA1054" i="2" s="1"/>
  <c r="K1055" i="2" s="1"/>
  <c r="W1054" i="2"/>
  <c r="AB1054" i="2" s="1"/>
  <c r="L1055" i="2" s="1"/>
  <c r="J1055" i="2" l="1"/>
  <c r="AD1054" i="2"/>
  <c r="N1055" i="2" l="1"/>
  <c r="O1055" i="2" s="1"/>
  <c r="R1055" i="2" s="1"/>
  <c r="AP1054" i="2"/>
  <c r="AG1054" i="2"/>
  <c r="AN1054" i="2"/>
  <c r="AE1054" i="2"/>
  <c r="T1055" i="2" l="1"/>
  <c r="S1055" i="2"/>
  <c r="AF1054" i="2"/>
  <c r="AO1054" i="2"/>
  <c r="AH1055" i="2" l="1"/>
  <c r="X1055" i="2"/>
  <c r="AC1055" i="2" s="1"/>
  <c r="M1056" i="2" s="1"/>
  <c r="W1055" i="2"/>
  <c r="AB1055" i="2" s="1"/>
  <c r="L1056" i="2" s="1"/>
  <c r="V1055" i="2"/>
  <c r="AA1055" i="2" s="1"/>
  <c r="K1056" i="2" s="1"/>
  <c r="U1055" i="2"/>
  <c r="Z1055" i="2" s="1"/>
  <c r="AD1055" i="2" l="1"/>
  <c r="J1056" i="2"/>
  <c r="N1056" i="2" l="1"/>
  <c r="O1056" i="2" s="1"/>
  <c r="R1056" i="2" s="1"/>
  <c r="AP1055" i="2"/>
  <c r="AG1055" i="2"/>
  <c r="AE1055" i="2"/>
  <c r="AN1055" i="2"/>
  <c r="AO1055" i="2" s="1"/>
  <c r="T1056" i="2" l="1"/>
  <c r="S1056" i="2"/>
  <c r="AF1055" i="2"/>
  <c r="W1056" i="2" l="1"/>
  <c r="AB1056" i="2" s="1"/>
  <c r="L1057" i="2" s="1"/>
  <c r="V1056" i="2"/>
  <c r="AA1056" i="2" s="1"/>
  <c r="K1057" i="2" s="1"/>
  <c r="U1056" i="2"/>
  <c r="Z1056" i="2" s="1"/>
  <c r="AH1056" i="2"/>
  <c r="X1056" i="2"/>
  <c r="AC1056" i="2" s="1"/>
  <c r="M1057" i="2" s="1"/>
  <c r="AD1056" i="2" l="1"/>
  <c r="J1057" i="2"/>
  <c r="N1057" i="2" l="1"/>
  <c r="O1057" i="2" s="1"/>
  <c r="R1057" i="2" s="1"/>
  <c r="AP1056" i="2"/>
  <c r="AG1056" i="2"/>
  <c r="AE1056" i="2"/>
  <c r="AN1056" i="2"/>
  <c r="AO1056" i="2" s="1"/>
  <c r="T1057" i="2" l="1"/>
  <c r="S1057" i="2"/>
  <c r="AF1056" i="2"/>
  <c r="AH1057" i="2" l="1"/>
  <c r="X1057" i="2"/>
  <c r="AC1057" i="2" s="1"/>
  <c r="M1058" i="2" s="1"/>
  <c r="W1057" i="2"/>
  <c r="AB1057" i="2" s="1"/>
  <c r="L1058" i="2" s="1"/>
  <c r="U1057" i="2"/>
  <c r="Z1057" i="2" s="1"/>
  <c r="V1057" i="2"/>
  <c r="AA1057" i="2" s="1"/>
  <c r="K1058" i="2" s="1"/>
  <c r="J1058" i="2" l="1"/>
  <c r="AD1057" i="2"/>
  <c r="AP1057" i="2" l="1"/>
  <c r="AG1057" i="2"/>
  <c r="AE1057" i="2"/>
  <c r="AN1057" i="2"/>
  <c r="N1058" i="2"/>
  <c r="O1058" i="2" s="1"/>
  <c r="R1058" i="2" s="1"/>
  <c r="T1058" i="2" l="1"/>
  <c r="S1058" i="2"/>
  <c r="AO1057" i="2"/>
  <c r="AF1057" i="2"/>
  <c r="X1058" i="2" l="1"/>
  <c r="AC1058" i="2" s="1"/>
  <c r="M1059" i="2" s="1"/>
  <c r="W1058" i="2"/>
  <c r="AB1058" i="2" s="1"/>
  <c r="L1059" i="2" s="1"/>
  <c r="V1058" i="2"/>
  <c r="AA1058" i="2" s="1"/>
  <c r="K1059" i="2" s="1"/>
  <c r="U1058" i="2"/>
  <c r="Z1058" i="2" s="1"/>
  <c r="AH1058" i="2"/>
  <c r="AD1058" i="2" l="1"/>
  <c r="J1059" i="2"/>
  <c r="N1059" i="2" l="1"/>
  <c r="O1059" i="2" s="1"/>
  <c r="R1059" i="2" s="1"/>
  <c r="AG1058" i="2"/>
  <c r="AP1058" i="2"/>
  <c r="AE1058" i="2"/>
  <c r="AN1058" i="2"/>
  <c r="AF1058" i="2" l="1"/>
  <c r="AO1058" i="2"/>
  <c r="T1059" i="2"/>
  <c r="S1059" i="2"/>
  <c r="V1059" i="2" l="1"/>
  <c r="AA1059" i="2" s="1"/>
  <c r="K1060" i="2" s="1"/>
  <c r="U1059" i="2"/>
  <c r="Z1059" i="2" s="1"/>
  <c r="AH1059" i="2"/>
  <c r="W1059" i="2"/>
  <c r="AB1059" i="2" s="1"/>
  <c r="L1060" i="2" s="1"/>
  <c r="X1059" i="2"/>
  <c r="AC1059" i="2" s="1"/>
  <c r="M1060" i="2" s="1"/>
  <c r="AD1059" i="2" l="1"/>
  <c r="J1060" i="2"/>
  <c r="AP1059" i="2" l="1"/>
  <c r="AG1059" i="2"/>
  <c r="AN1059" i="2"/>
  <c r="AE1059" i="2"/>
  <c r="AF1059" i="2" s="1"/>
  <c r="N1060" i="2"/>
  <c r="O1060" i="2" s="1"/>
  <c r="R1060" i="2" s="1"/>
  <c r="T1060" i="2" l="1"/>
  <c r="S1060" i="2"/>
  <c r="AO1059" i="2"/>
  <c r="AH1060" i="2" l="1"/>
  <c r="X1060" i="2"/>
  <c r="AC1060" i="2" s="1"/>
  <c r="M1061" i="2" s="1"/>
  <c r="W1060" i="2"/>
  <c r="AB1060" i="2" s="1"/>
  <c r="L1061" i="2" s="1"/>
  <c r="V1060" i="2"/>
  <c r="AA1060" i="2" s="1"/>
  <c r="K1061" i="2" s="1"/>
  <c r="U1060" i="2"/>
  <c r="Z1060" i="2" s="1"/>
  <c r="AD1060" i="2" l="1"/>
  <c r="J1061" i="2"/>
  <c r="N1061" i="2" l="1"/>
  <c r="O1061" i="2" s="1"/>
  <c r="R1061" i="2" s="1"/>
  <c r="AP1060" i="2"/>
  <c r="AG1060" i="2"/>
  <c r="AN1060" i="2"/>
  <c r="AE1060" i="2"/>
  <c r="T1061" i="2" l="1"/>
  <c r="S1061" i="2"/>
  <c r="AF1060" i="2"/>
  <c r="AO1060" i="2"/>
  <c r="X1061" i="2" l="1"/>
  <c r="AC1061" i="2" s="1"/>
  <c r="M1062" i="2" s="1"/>
  <c r="W1061" i="2"/>
  <c r="AB1061" i="2" s="1"/>
  <c r="L1062" i="2" s="1"/>
  <c r="V1061" i="2"/>
  <c r="AA1061" i="2" s="1"/>
  <c r="K1062" i="2" s="1"/>
  <c r="U1061" i="2"/>
  <c r="Z1061" i="2" s="1"/>
  <c r="AH1061" i="2"/>
  <c r="AD1061" i="2" l="1"/>
  <c r="J1062" i="2"/>
  <c r="N1062" i="2" l="1"/>
  <c r="O1062" i="2" s="1"/>
  <c r="R1062" i="2" s="1"/>
  <c r="AG1061" i="2"/>
  <c r="AP1061" i="2"/>
  <c r="AE1061" i="2"/>
  <c r="AN1061" i="2"/>
  <c r="T1062" i="2" l="1"/>
  <c r="S1062" i="2"/>
  <c r="AO1061" i="2"/>
  <c r="AF1061" i="2"/>
  <c r="U1062" i="2" l="1"/>
  <c r="Z1062" i="2" s="1"/>
  <c r="AH1062" i="2"/>
  <c r="X1062" i="2"/>
  <c r="AC1062" i="2" s="1"/>
  <c r="M1063" i="2" s="1"/>
  <c r="V1062" i="2"/>
  <c r="AA1062" i="2" s="1"/>
  <c r="K1063" i="2" s="1"/>
  <c r="W1062" i="2"/>
  <c r="AB1062" i="2" s="1"/>
  <c r="L1063" i="2" s="1"/>
  <c r="J1063" i="2" l="1"/>
  <c r="AD1062" i="2"/>
  <c r="AP1062" i="2" l="1"/>
  <c r="AG1062" i="2"/>
  <c r="AE1062" i="2"/>
  <c r="AF1062" i="2" s="1"/>
  <c r="AN1062" i="2"/>
  <c r="N1063" i="2"/>
  <c r="O1063" i="2" s="1"/>
  <c r="R1063" i="2" s="1"/>
  <c r="T1063" i="2" l="1"/>
  <c r="S1063" i="2"/>
  <c r="AO1062" i="2"/>
  <c r="AH1063" i="2" l="1"/>
  <c r="X1063" i="2"/>
  <c r="AC1063" i="2" s="1"/>
  <c r="M1064" i="2" s="1"/>
  <c r="W1063" i="2"/>
  <c r="AB1063" i="2" s="1"/>
  <c r="L1064" i="2" s="1"/>
  <c r="V1063" i="2"/>
  <c r="AA1063" i="2" s="1"/>
  <c r="K1064" i="2" s="1"/>
  <c r="U1063" i="2"/>
  <c r="Z1063" i="2" s="1"/>
  <c r="AD1063" i="2" l="1"/>
  <c r="J1064" i="2"/>
  <c r="N1064" i="2" l="1"/>
  <c r="O1064" i="2" s="1"/>
  <c r="R1064" i="2" s="1"/>
  <c r="AP1063" i="2"/>
  <c r="AG1063" i="2"/>
  <c r="AN1063" i="2"/>
  <c r="AE1063" i="2"/>
  <c r="T1064" i="2" l="1"/>
  <c r="S1064" i="2"/>
  <c r="AO1063" i="2"/>
  <c r="AF1063" i="2"/>
  <c r="W1064" i="2" l="1"/>
  <c r="AB1064" i="2" s="1"/>
  <c r="L1065" i="2" s="1"/>
  <c r="V1064" i="2"/>
  <c r="AA1064" i="2" s="1"/>
  <c r="K1065" i="2" s="1"/>
  <c r="U1064" i="2"/>
  <c r="Z1064" i="2" s="1"/>
  <c r="AH1064" i="2"/>
  <c r="X1064" i="2"/>
  <c r="AC1064" i="2" s="1"/>
  <c r="M1065" i="2" s="1"/>
  <c r="AD1064" i="2" l="1"/>
  <c r="J1065" i="2"/>
  <c r="N1065" i="2" l="1"/>
  <c r="O1065" i="2" s="1"/>
  <c r="R1065" i="2" s="1"/>
  <c r="AP1064" i="2"/>
  <c r="AG1064" i="2"/>
  <c r="AE1064" i="2"/>
  <c r="AN1064" i="2"/>
  <c r="T1065" i="2" l="1"/>
  <c r="S1065" i="2"/>
  <c r="AO1064" i="2"/>
  <c r="AF1064" i="2"/>
  <c r="AH1065" i="2" l="1"/>
  <c r="X1065" i="2"/>
  <c r="AC1065" i="2" s="1"/>
  <c r="M1066" i="2" s="1"/>
  <c r="W1065" i="2"/>
  <c r="AB1065" i="2" s="1"/>
  <c r="L1066" i="2" s="1"/>
  <c r="U1065" i="2"/>
  <c r="Z1065" i="2" s="1"/>
  <c r="V1065" i="2"/>
  <c r="AA1065" i="2" s="1"/>
  <c r="K1066" i="2" s="1"/>
  <c r="J1066" i="2" l="1"/>
  <c r="AD1065" i="2"/>
  <c r="AP1065" i="2" l="1"/>
  <c r="AG1065" i="2"/>
  <c r="AN1065" i="2"/>
  <c r="AE1065" i="2"/>
  <c r="N1066" i="2"/>
  <c r="O1066" i="2" s="1"/>
  <c r="R1066" i="2" s="1"/>
  <c r="T1066" i="2" l="1"/>
  <c r="S1066" i="2"/>
  <c r="AF1065" i="2"/>
  <c r="AO1065" i="2"/>
  <c r="X1066" i="2" l="1"/>
  <c r="AC1066" i="2" s="1"/>
  <c r="M1067" i="2" s="1"/>
  <c r="W1066" i="2"/>
  <c r="AB1066" i="2" s="1"/>
  <c r="L1067" i="2" s="1"/>
  <c r="V1066" i="2"/>
  <c r="AA1066" i="2" s="1"/>
  <c r="K1067" i="2" s="1"/>
  <c r="U1066" i="2"/>
  <c r="Z1066" i="2" s="1"/>
  <c r="AH1066" i="2"/>
  <c r="AD1066" i="2" l="1"/>
  <c r="J1067" i="2"/>
  <c r="N1067" i="2" l="1"/>
  <c r="O1067" i="2" s="1"/>
  <c r="R1067" i="2" s="1"/>
  <c r="AG1066" i="2"/>
  <c r="AP1066" i="2"/>
  <c r="AE1066" i="2"/>
  <c r="AF1066" i="2" s="1"/>
  <c r="AN1066" i="2"/>
  <c r="T1067" i="2" l="1"/>
  <c r="S1067" i="2"/>
  <c r="AO1066" i="2"/>
  <c r="V1067" i="2" l="1"/>
  <c r="AA1067" i="2" s="1"/>
  <c r="K1068" i="2" s="1"/>
  <c r="U1067" i="2"/>
  <c r="Z1067" i="2" s="1"/>
  <c r="AH1067" i="2"/>
  <c r="W1067" i="2"/>
  <c r="AB1067" i="2" s="1"/>
  <c r="L1068" i="2" s="1"/>
  <c r="X1067" i="2"/>
  <c r="AC1067" i="2" s="1"/>
  <c r="M1068" i="2" s="1"/>
  <c r="AD1067" i="2" l="1"/>
  <c r="J1068" i="2"/>
  <c r="AP1067" i="2" l="1"/>
  <c r="AG1067" i="2"/>
  <c r="AN1067" i="2"/>
  <c r="AE1067" i="2"/>
  <c r="N1068" i="2"/>
  <c r="O1068" i="2" s="1"/>
  <c r="R1068" i="2" s="1"/>
  <c r="T1068" i="2" l="1"/>
  <c r="S1068" i="2"/>
  <c r="AF1067" i="2"/>
  <c r="AO1067" i="2"/>
  <c r="AH1068" i="2" l="1"/>
  <c r="X1068" i="2"/>
  <c r="AC1068" i="2" s="1"/>
  <c r="M1069" i="2" s="1"/>
  <c r="W1068" i="2"/>
  <c r="AB1068" i="2" s="1"/>
  <c r="L1069" i="2" s="1"/>
  <c r="V1068" i="2"/>
  <c r="AA1068" i="2" s="1"/>
  <c r="K1069" i="2" s="1"/>
  <c r="U1068" i="2"/>
  <c r="Z1068" i="2" s="1"/>
  <c r="AD1068" i="2" l="1"/>
  <c r="J1069" i="2"/>
  <c r="N1069" i="2" l="1"/>
  <c r="O1069" i="2" s="1"/>
  <c r="R1069" i="2" s="1"/>
  <c r="AP1068" i="2"/>
  <c r="AG1068" i="2"/>
  <c r="AN1068" i="2"/>
  <c r="AE1068" i="2"/>
  <c r="T1069" i="2" l="1"/>
  <c r="S1069" i="2"/>
  <c r="AF1068" i="2"/>
  <c r="AO1068" i="2"/>
  <c r="X1069" i="2" l="1"/>
  <c r="AC1069" i="2" s="1"/>
  <c r="M1070" i="2" s="1"/>
  <c r="W1069" i="2"/>
  <c r="AB1069" i="2" s="1"/>
  <c r="L1070" i="2" s="1"/>
  <c r="V1069" i="2"/>
  <c r="AA1069" i="2" s="1"/>
  <c r="K1070" i="2" s="1"/>
  <c r="U1069" i="2"/>
  <c r="Z1069" i="2" s="1"/>
  <c r="AH1069" i="2"/>
  <c r="AD1069" i="2" l="1"/>
  <c r="J1070" i="2"/>
  <c r="AG1069" i="2" l="1"/>
  <c r="AP1069" i="2"/>
  <c r="AE1069" i="2"/>
  <c r="AN1069" i="2"/>
  <c r="N1070" i="2"/>
  <c r="O1070" i="2" s="1"/>
  <c r="R1070" i="2" s="1"/>
  <c r="S1070" i="2" l="1"/>
  <c r="T1070" i="2" s="1"/>
  <c r="AO1069" i="2"/>
  <c r="AF1069" i="2"/>
  <c r="U1070" i="2" l="1"/>
  <c r="Z1070" i="2" s="1"/>
  <c r="AH1070" i="2"/>
  <c r="X1070" i="2"/>
  <c r="AC1070" i="2" s="1"/>
  <c r="M1071" i="2" s="1"/>
  <c r="V1070" i="2"/>
  <c r="AA1070" i="2" s="1"/>
  <c r="K1071" i="2" s="1"/>
  <c r="W1070" i="2"/>
  <c r="AB1070" i="2" s="1"/>
  <c r="L1071" i="2" s="1"/>
  <c r="J1071" i="2" l="1"/>
  <c r="AD1070" i="2"/>
  <c r="N1071" i="2" l="1"/>
  <c r="O1071" i="2" s="1"/>
  <c r="R1071" i="2" s="1"/>
  <c r="AP1070" i="2"/>
  <c r="AG1070" i="2"/>
  <c r="AL1071" i="2"/>
  <c r="AL1072" i="2" s="1"/>
  <c r="AL1073" i="2" s="1"/>
  <c r="AL1074" i="2" s="1"/>
  <c r="AL1075" i="2" s="1"/>
  <c r="AL1076" i="2" s="1"/>
  <c r="AL1077" i="2" s="1"/>
  <c r="AL1078" i="2" s="1"/>
  <c r="AL1079" i="2" s="1"/>
  <c r="AL1080" i="2" s="1"/>
  <c r="AL1081" i="2" s="1"/>
  <c r="AL1082" i="2" s="1"/>
  <c r="AL1083" i="2" s="1"/>
  <c r="AL1084" i="2" s="1"/>
  <c r="AL1085" i="2" s="1"/>
  <c r="AL1086" i="2" s="1"/>
  <c r="AL1087" i="2" s="1"/>
  <c r="AL1088" i="2" s="1"/>
  <c r="AL1089" i="2" s="1"/>
  <c r="AL1090" i="2" s="1"/>
  <c r="AM1070" i="2"/>
  <c r="D34" i="2" s="1"/>
  <c r="AT93" i="2"/>
  <c r="AN1070" i="2"/>
  <c r="AO1070" i="2" s="1"/>
  <c r="AE1070" i="2"/>
  <c r="AF1070" i="2" s="1"/>
  <c r="T1071" i="2" l="1"/>
  <c r="S1071" i="2"/>
  <c r="AH1071" i="2" l="1"/>
  <c r="X1071" i="2"/>
  <c r="AC1071" i="2" s="1"/>
  <c r="M1072" i="2" s="1"/>
  <c r="W1071" i="2"/>
  <c r="AB1071" i="2" s="1"/>
  <c r="L1072" i="2" s="1"/>
  <c r="V1071" i="2"/>
  <c r="AA1071" i="2" s="1"/>
  <c r="K1072" i="2" s="1"/>
  <c r="U1071" i="2"/>
  <c r="Z1071" i="2" s="1"/>
  <c r="AD1071" i="2" l="1"/>
  <c r="J1072" i="2"/>
  <c r="N1072" i="2" l="1"/>
  <c r="O1072" i="2" s="1"/>
  <c r="R1072" i="2" s="1"/>
  <c r="AP1071" i="2"/>
  <c r="AG1071" i="2"/>
  <c r="AE1071" i="2"/>
  <c r="AN1071" i="2"/>
  <c r="T1072" i="2" l="1"/>
  <c r="S1072" i="2"/>
  <c r="AF1071" i="2"/>
  <c r="AO1071" i="2"/>
  <c r="W1072" i="2" l="1"/>
  <c r="AB1072" i="2" s="1"/>
  <c r="L1073" i="2" s="1"/>
  <c r="V1072" i="2"/>
  <c r="AA1072" i="2" s="1"/>
  <c r="K1073" i="2" s="1"/>
  <c r="U1072" i="2"/>
  <c r="Z1072" i="2" s="1"/>
  <c r="AH1072" i="2"/>
  <c r="X1072" i="2"/>
  <c r="AC1072" i="2" s="1"/>
  <c r="M1073" i="2" s="1"/>
  <c r="AD1072" i="2" l="1"/>
  <c r="J1073" i="2"/>
  <c r="AP1072" i="2" l="1"/>
  <c r="AG1072" i="2"/>
  <c r="AE1072" i="2"/>
  <c r="AN1072" i="2"/>
  <c r="N1073" i="2"/>
  <c r="O1073" i="2" s="1"/>
  <c r="R1073" i="2" s="1"/>
  <c r="T1073" i="2" l="1"/>
  <c r="S1073" i="2"/>
  <c r="AF1072" i="2"/>
  <c r="AO1072" i="2"/>
  <c r="AH1073" i="2" l="1"/>
  <c r="X1073" i="2"/>
  <c r="AC1073" i="2" s="1"/>
  <c r="M1074" i="2" s="1"/>
  <c r="W1073" i="2"/>
  <c r="AB1073" i="2" s="1"/>
  <c r="L1074" i="2" s="1"/>
  <c r="U1073" i="2"/>
  <c r="Z1073" i="2" s="1"/>
  <c r="V1073" i="2"/>
  <c r="AA1073" i="2" s="1"/>
  <c r="K1074" i="2" s="1"/>
  <c r="J1074" i="2" l="1"/>
  <c r="AD1073" i="2"/>
  <c r="AP1073" i="2" l="1"/>
  <c r="AG1073" i="2"/>
  <c r="AE1073" i="2"/>
  <c r="AN1073" i="2"/>
  <c r="AO1073" i="2" s="1"/>
  <c r="N1074" i="2"/>
  <c r="O1074" i="2" s="1"/>
  <c r="R1074" i="2" s="1"/>
  <c r="T1074" i="2" l="1"/>
  <c r="S1074" i="2"/>
  <c r="AF1073" i="2"/>
  <c r="X1074" i="2" l="1"/>
  <c r="AC1074" i="2" s="1"/>
  <c r="M1075" i="2" s="1"/>
  <c r="W1074" i="2"/>
  <c r="AB1074" i="2" s="1"/>
  <c r="L1075" i="2" s="1"/>
  <c r="V1074" i="2"/>
  <c r="AA1074" i="2" s="1"/>
  <c r="K1075" i="2" s="1"/>
  <c r="U1074" i="2"/>
  <c r="Z1074" i="2" s="1"/>
  <c r="AH1074" i="2"/>
  <c r="AD1074" i="2" l="1"/>
  <c r="J1075" i="2"/>
  <c r="N1075" i="2" l="1"/>
  <c r="O1075" i="2" s="1"/>
  <c r="R1075" i="2" s="1"/>
  <c r="AG1074" i="2"/>
  <c r="AP1074" i="2"/>
  <c r="AN1074" i="2"/>
  <c r="AO1074" i="2" s="1"/>
  <c r="AE1074" i="2"/>
  <c r="AF1074" i="2" l="1"/>
  <c r="T1075" i="2"/>
  <c r="S1075" i="2"/>
  <c r="V1075" i="2" l="1"/>
  <c r="AA1075" i="2" s="1"/>
  <c r="K1076" i="2" s="1"/>
  <c r="U1075" i="2"/>
  <c r="Z1075" i="2" s="1"/>
  <c r="AH1075" i="2"/>
  <c r="W1075" i="2"/>
  <c r="AB1075" i="2" s="1"/>
  <c r="L1076" i="2" s="1"/>
  <c r="X1075" i="2"/>
  <c r="AC1075" i="2" s="1"/>
  <c r="M1076" i="2" s="1"/>
  <c r="AD1075" i="2" l="1"/>
  <c r="J1076" i="2"/>
  <c r="N1076" i="2" l="1"/>
  <c r="O1076" i="2" s="1"/>
  <c r="R1076" i="2" s="1"/>
  <c r="AP1075" i="2"/>
  <c r="AG1075" i="2"/>
  <c r="AE1075" i="2"/>
  <c r="AN1075" i="2"/>
  <c r="AO1075" i="2" s="1"/>
  <c r="T1076" i="2" l="1"/>
  <c r="S1076" i="2"/>
  <c r="AF1075" i="2"/>
  <c r="AH1076" i="2" l="1"/>
  <c r="X1076" i="2"/>
  <c r="AC1076" i="2" s="1"/>
  <c r="M1077" i="2" s="1"/>
  <c r="W1076" i="2"/>
  <c r="AB1076" i="2" s="1"/>
  <c r="L1077" i="2" s="1"/>
  <c r="V1076" i="2"/>
  <c r="AA1076" i="2" s="1"/>
  <c r="K1077" i="2" s="1"/>
  <c r="U1076" i="2"/>
  <c r="Z1076" i="2" s="1"/>
  <c r="AD1076" i="2" l="1"/>
  <c r="J1077" i="2"/>
  <c r="N1077" i="2" l="1"/>
  <c r="O1077" i="2" s="1"/>
  <c r="R1077" i="2" s="1"/>
  <c r="AP1076" i="2"/>
  <c r="AG1076" i="2"/>
  <c r="AN1076" i="2"/>
  <c r="AO1076" i="2" s="1"/>
  <c r="AE1076" i="2"/>
  <c r="T1077" i="2" l="1"/>
  <c r="S1077" i="2"/>
  <c r="AF1076" i="2"/>
  <c r="X1077" i="2" l="1"/>
  <c r="AC1077" i="2" s="1"/>
  <c r="M1078" i="2" s="1"/>
  <c r="W1077" i="2"/>
  <c r="AB1077" i="2" s="1"/>
  <c r="L1078" i="2" s="1"/>
  <c r="V1077" i="2"/>
  <c r="AA1077" i="2" s="1"/>
  <c r="K1078" i="2" s="1"/>
  <c r="U1077" i="2"/>
  <c r="Z1077" i="2" s="1"/>
  <c r="AH1077" i="2"/>
  <c r="AD1077" i="2" l="1"/>
  <c r="J1078" i="2"/>
  <c r="N1078" i="2" l="1"/>
  <c r="O1078" i="2" s="1"/>
  <c r="R1078" i="2" s="1"/>
  <c r="AG1077" i="2"/>
  <c r="AP1077" i="2"/>
  <c r="AN1077" i="2"/>
  <c r="AE1077" i="2"/>
  <c r="AO1077" i="2" l="1"/>
  <c r="AF1077" i="2"/>
  <c r="T1078" i="2"/>
  <c r="S1078" i="2"/>
  <c r="U1078" i="2" l="1"/>
  <c r="Z1078" i="2" s="1"/>
  <c r="AH1078" i="2"/>
  <c r="X1078" i="2"/>
  <c r="AC1078" i="2" s="1"/>
  <c r="M1079" i="2" s="1"/>
  <c r="V1078" i="2"/>
  <c r="AA1078" i="2" s="1"/>
  <c r="K1079" i="2" s="1"/>
  <c r="W1078" i="2"/>
  <c r="AB1078" i="2" s="1"/>
  <c r="L1079" i="2" s="1"/>
  <c r="J1079" i="2" l="1"/>
  <c r="AD1078" i="2"/>
  <c r="AP1078" i="2" l="1"/>
  <c r="AG1078" i="2"/>
  <c r="AN1078" i="2"/>
  <c r="AE1078" i="2"/>
  <c r="AF1078" i="2" s="1"/>
  <c r="N1079" i="2"/>
  <c r="O1079" i="2" s="1"/>
  <c r="R1079" i="2" s="1"/>
  <c r="T1079" i="2" l="1"/>
  <c r="S1079" i="2"/>
  <c r="AO1078" i="2"/>
  <c r="AH1079" i="2" l="1"/>
  <c r="X1079" i="2"/>
  <c r="AC1079" i="2" s="1"/>
  <c r="M1080" i="2" s="1"/>
  <c r="W1079" i="2"/>
  <c r="AB1079" i="2" s="1"/>
  <c r="L1080" i="2" s="1"/>
  <c r="V1079" i="2"/>
  <c r="AA1079" i="2" s="1"/>
  <c r="K1080" i="2" s="1"/>
  <c r="U1079" i="2"/>
  <c r="Z1079" i="2" s="1"/>
  <c r="AD1079" i="2" l="1"/>
  <c r="J1080" i="2"/>
  <c r="N1080" i="2" l="1"/>
  <c r="O1080" i="2" s="1"/>
  <c r="R1080" i="2" s="1"/>
  <c r="AP1079" i="2"/>
  <c r="AG1079" i="2"/>
  <c r="AN1079" i="2"/>
  <c r="AE1079" i="2"/>
  <c r="T1080" i="2" l="1"/>
  <c r="S1080" i="2"/>
  <c r="AO1079" i="2"/>
  <c r="AF1079" i="2"/>
  <c r="W1080" i="2" l="1"/>
  <c r="AB1080" i="2" s="1"/>
  <c r="L1081" i="2" s="1"/>
  <c r="V1080" i="2"/>
  <c r="AA1080" i="2" s="1"/>
  <c r="K1081" i="2" s="1"/>
  <c r="U1080" i="2"/>
  <c r="Z1080" i="2" s="1"/>
  <c r="AH1080" i="2"/>
  <c r="X1080" i="2"/>
  <c r="AC1080" i="2" s="1"/>
  <c r="M1081" i="2" s="1"/>
  <c r="AD1080" i="2" l="1"/>
  <c r="J1081" i="2"/>
  <c r="N1081" i="2" l="1"/>
  <c r="O1081" i="2" s="1"/>
  <c r="R1081" i="2" s="1"/>
  <c r="AP1080" i="2"/>
  <c r="AG1080" i="2"/>
  <c r="AE1080" i="2"/>
  <c r="AN1080" i="2"/>
  <c r="T1081" i="2" l="1"/>
  <c r="S1081" i="2"/>
  <c r="AO1080" i="2"/>
  <c r="AF1080" i="2"/>
  <c r="AH1081" i="2" l="1"/>
  <c r="X1081" i="2"/>
  <c r="AC1081" i="2" s="1"/>
  <c r="M1082" i="2" s="1"/>
  <c r="W1081" i="2"/>
  <c r="AB1081" i="2" s="1"/>
  <c r="L1082" i="2" s="1"/>
  <c r="U1081" i="2"/>
  <c r="Z1081" i="2" s="1"/>
  <c r="V1081" i="2"/>
  <c r="AA1081" i="2" s="1"/>
  <c r="K1082" i="2" s="1"/>
  <c r="J1082" i="2" l="1"/>
  <c r="AD1081" i="2"/>
  <c r="AP1081" i="2" l="1"/>
  <c r="AG1081" i="2"/>
  <c r="AE1081" i="2"/>
  <c r="AN1081" i="2"/>
  <c r="N1082" i="2"/>
  <c r="O1082" i="2" s="1"/>
  <c r="R1082" i="2" s="1"/>
  <c r="T1082" i="2" l="1"/>
  <c r="S1082" i="2"/>
  <c r="AF1081" i="2"/>
  <c r="AO1081" i="2"/>
  <c r="X1082" i="2" l="1"/>
  <c r="AC1082" i="2" s="1"/>
  <c r="M1083" i="2" s="1"/>
  <c r="W1082" i="2"/>
  <c r="AB1082" i="2" s="1"/>
  <c r="L1083" i="2" s="1"/>
  <c r="V1082" i="2"/>
  <c r="AA1082" i="2" s="1"/>
  <c r="K1083" i="2" s="1"/>
  <c r="U1082" i="2"/>
  <c r="Z1082" i="2" s="1"/>
  <c r="AH1082" i="2"/>
  <c r="AD1082" i="2" l="1"/>
  <c r="J1083" i="2"/>
  <c r="N1083" i="2" l="1"/>
  <c r="O1083" i="2" s="1"/>
  <c r="R1083" i="2" s="1"/>
  <c r="AG1082" i="2"/>
  <c r="AP1082" i="2"/>
  <c r="AN1082" i="2"/>
  <c r="AE1082" i="2"/>
  <c r="AF1082" i="2" s="1"/>
  <c r="AO1082" i="2" l="1"/>
  <c r="T1083" i="2"/>
  <c r="S1083" i="2"/>
  <c r="V1083" i="2" l="1"/>
  <c r="AA1083" i="2" s="1"/>
  <c r="K1084" i="2" s="1"/>
  <c r="U1083" i="2"/>
  <c r="Z1083" i="2" s="1"/>
  <c r="AH1083" i="2"/>
  <c r="W1083" i="2"/>
  <c r="AB1083" i="2" s="1"/>
  <c r="L1084" i="2" s="1"/>
  <c r="X1083" i="2"/>
  <c r="AC1083" i="2" s="1"/>
  <c r="M1084" i="2" s="1"/>
  <c r="AD1083" i="2" l="1"/>
  <c r="J1084" i="2"/>
  <c r="N1084" i="2" l="1"/>
  <c r="O1084" i="2" s="1"/>
  <c r="R1084" i="2" s="1"/>
  <c r="AP1083" i="2"/>
  <c r="AG1083" i="2"/>
  <c r="AN1083" i="2"/>
  <c r="AE1083" i="2"/>
  <c r="T1084" i="2" l="1"/>
  <c r="S1084" i="2"/>
  <c r="AF1083" i="2"/>
  <c r="AO1083" i="2"/>
  <c r="AH1084" i="2" l="1"/>
  <c r="X1084" i="2"/>
  <c r="AC1084" i="2" s="1"/>
  <c r="M1085" i="2" s="1"/>
  <c r="W1084" i="2"/>
  <c r="AB1084" i="2" s="1"/>
  <c r="L1085" i="2" s="1"/>
  <c r="V1084" i="2"/>
  <c r="AA1084" i="2" s="1"/>
  <c r="K1085" i="2" s="1"/>
  <c r="U1084" i="2"/>
  <c r="Z1084" i="2" s="1"/>
  <c r="AD1084" i="2" l="1"/>
  <c r="J1085" i="2"/>
  <c r="N1085" i="2" l="1"/>
  <c r="O1085" i="2" s="1"/>
  <c r="R1085" i="2" s="1"/>
  <c r="AP1084" i="2"/>
  <c r="AG1084" i="2"/>
  <c r="AN1084" i="2"/>
  <c r="AE1084" i="2"/>
  <c r="T1085" i="2" l="1"/>
  <c r="S1085" i="2"/>
  <c r="AF1084" i="2"/>
  <c r="AO1084" i="2"/>
  <c r="X1085" i="2" l="1"/>
  <c r="AC1085" i="2" s="1"/>
  <c r="M1086" i="2" s="1"/>
  <c r="W1085" i="2"/>
  <c r="AB1085" i="2" s="1"/>
  <c r="L1086" i="2" s="1"/>
  <c r="V1085" i="2"/>
  <c r="AA1085" i="2" s="1"/>
  <c r="K1086" i="2" s="1"/>
  <c r="U1085" i="2"/>
  <c r="Z1085" i="2" s="1"/>
  <c r="AH1085" i="2"/>
  <c r="AD1085" i="2" l="1"/>
  <c r="J1086" i="2"/>
  <c r="N1086" i="2" l="1"/>
  <c r="O1086" i="2" s="1"/>
  <c r="R1086" i="2" s="1"/>
  <c r="AG1085" i="2"/>
  <c r="AP1085" i="2"/>
  <c r="AE1085" i="2"/>
  <c r="AF1085" i="2" s="1"/>
  <c r="AN1085" i="2"/>
  <c r="AO1085" i="2" l="1"/>
  <c r="T1086" i="2"/>
  <c r="S1086" i="2"/>
  <c r="U1086" i="2" l="1"/>
  <c r="Z1086" i="2" s="1"/>
  <c r="AH1086" i="2"/>
  <c r="X1086" i="2"/>
  <c r="AC1086" i="2" s="1"/>
  <c r="M1087" i="2" s="1"/>
  <c r="V1086" i="2"/>
  <c r="AA1086" i="2" s="1"/>
  <c r="K1087" i="2" s="1"/>
  <c r="W1086" i="2"/>
  <c r="AB1086" i="2" s="1"/>
  <c r="L1087" i="2" s="1"/>
  <c r="J1087" i="2" l="1"/>
  <c r="AD1086" i="2"/>
  <c r="N1087" i="2" l="1"/>
  <c r="O1087" i="2" s="1"/>
  <c r="R1087" i="2" s="1"/>
  <c r="AP1086" i="2"/>
  <c r="AG1086" i="2"/>
  <c r="AN1086" i="2"/>
  <c r="AE1086" i="2"/>
  <c r="T1087" i="2" l="1"/>
  <c r="S1087" i="2"/>
  <c r="AF1086" i="2"/>
  <c r="AO1086" i="2"/>
  <c r="AH1087" i="2" l="1"/>
  <c r="X1087" i="2"/>
  <c r="AC1087" i="2" s="1"/>
  <c r="M1088" i="2" s="1"/>
  <c r="W1087" i="2"/>
  <c r="AB1087" i="2" s="1"/>
  <c r="L1088" i="2" s="1"/>
  <c r="V1087" i="2"/>
  <c r="AA1087" i="2" s="1"/>
  <c r="K1088" i="2" s="1"/>
  <c r="U1087" i="2"/>
  <c r="Z1087" i="2" s="1"/>
  <c r="AD1087" i="2" l="1"/>
  <c r="J1088" i="2"/>
  <c r="N1088" i="2" l="1"/>
  <c r="O1088" i="2" s="1"/>
  <c r="R1088" i="2" s="1"/>
  <c r="AP1087" i="2"/>
  <c r="AG1087" i="2"/>
  <c r="AN1087" i="2"/>
  <c r="AE1087" i="2"/>
  <c r="T1088" i="2" l="1"/>
  <c r="S1088" i="2"/>
  <c r="AO1087" i="2"/>
  <c r="AF1087" i="2"/>
  <c r="W1088" i="2" l="1"/>
  <c r="AB1088" i="2" s="1"/>
  <c r="L1089" i="2" s="1"/>
  <c r="V1088" i="2"/>
  <c r="AA1088" i="2" s="1"/>
  <c r="K1089" i="2" s="1"/>
  <c r="U1088" i="2"/>
  <c r="Z1088" i="2" s="1"/>
  <c r="AH1088" i="2"/>
  <c r="X1088" i="2"/>
  <c r="AC1088" i="2" s="1"/>
  <c r="M1089" i="2" s="1"/>
  <c r="AD1088" i="2" l="1"/>
  <c r="J1089" i="2"/>
  <c r="AP1088" i="2" l="1"/>
  <c r="AG1088" i="2"/>
  <c r="AN1088" i="2"/>
  <c r="AE1088" i="2"/>
  <c r="N1089" i="2"/>
  <c r="O1089" i="2" s="1"/>
  <c r="R1089" i="2" s="1"/>
  <c r="T1089" i="2" l="1"/>
  <c r="S1089" i="2"/>
  <c r="AO1088" i="2"/>
  <c r="AF1088" i="2"/>
  <c r="AH1089" i="2" l="1"/>
  <c r="X1089" i="2"/>
  <c r="AC1089" i="2" s="1"/>
  <c r="M1090" i="2" s="1"/>
  <c r="W1089" i="2"/>
  <c r="AB1089" i="2" s="1"/>
  <c r="L1090" i="2" s="1"/>
  <c r="U1089" i="2"/>
  <c r="Z1089" i="2" s="1"/>
  <c r="V1089" i="2"/>
  <c r="AA1089" i="2" s="1"/>
  <c r="K1090" i="2" s="1"/>
  <c r="J1090" i="2" l="1"/>
  <c r="AD1089" i="2"/>
  <c r="AP1089" i="2" l="1"/>
  <c r="AG1089" i="2"/>
  <c r="AN1089" i="2"/>
  <c r="AE1089" i="2"/>
  <c r="N1090" i="2"/>
  <c r="O1090" i="2" s="1"/>
  <c r="R1090" i="2" s="1"/>
  <c r="T1090" i="2" l="1"/>
  <c r="S1090" i="2"/>
  <c r="AF1089" i="2"/>
  <c r="AO1089" i="2"/>
  <c r="X1090" i="2" l="1"/>
  <c r="AC1090" i="2" s="1"/>
  <c r="M1091" i="2" s="1"/>
  <c r="W1090" i="2"/>
  <c r="AB1090" i="2" s="1"/>
  <c r="L1091" i="2" s="1"/>
  <c r="V1090" i="2"/>
  <c r="AA1090" i="2" s="1"/>
  <c r="K1091" i="2" s="1"/>
  <c r="U1090" i="2"/>
  <c r="Z1090" i="2" s="1"/>
  <c r="AH1090" i="2"/>
  <c r="AD1090" i="2" l="1"/>
  <c r="J1091" i="2"/>
  <c r="N1091" i="2" l="1"/>
  <c r="O1091" i="2" s="1"/>
  <c r="R1091" i="2" s="1"/>
  <c r="AG1090" i="2"/>
  <c r="AP1090" i="2"/>
  <c r="AM1090" i="2"/>
  <c r="E34" i="2" s="1"/>
  <c r="AL1091" i="2"/>
  <c r="AL1092" i="2" s="1"/>
  <c r="AL1093" i="2" s="1"/>
  <c r="AL1094" i="2" s="1"/>
  <c r="AL1095" i="2" s="1"/>
  <c r="AL1096" i="2" s="1"/>
  <c r="AL1097" i="2" s="1"/>
  <c r="AL1098" i="2" s="1"/>
  <c r="AL1099" i="2" s="1"/>
  <c r="AL1100" i="2" s="1"/>
  <c r="AL1101" i="2" s="1"/>
  <c r="AL1102" i="2" s="1"/>
  <c r="AL1103" i="2" s="1"/>
  <c r="AL1104" i="2" s="1"/>
  <c r="AL1105" i="2" s="1"/>
  <c r="AL1106" i="2" s="1"/>
  <c r="AL1107" i="2" s="1"/>
  <c r="AL1108" i="2" s="1"/>
  <c r="AL1109" i="2" s="1"/>
  <c r="AL1110" i="2" s="1"/>
  <c r="AT94" i="2"/>
  <c r="AE1090" i="2"/>
  <c r="AF1090" i="2" s="1"/>
  <c r="AN1090" i="2"/>
  <c r="AO1090" i="2" l="1"/>
  <c r="T1091" i="2"/>
  <c r="S1091" i="2"/>
  <c r="V1091" i="2" l="1"/>
  <c r="AA1091" i="2" s="1"/>
  <c r="K1092" i="2" s="1"/>
  <c r="U1091" i="2"/>
  <c r="Z1091" i="2" s="1"/>
  <c r="AH1091" i="2"/>
  <c r="W1091" i="2"/>
  <c r="AB1091" i="2" s="1"/>
  <c r="L1092" i="2" s="1"/>
  <c r="X1091" i="2"/>
  <c r="AC1091" i="2" s="1"/>
  <c r="M1092" i="2" s="1"/>
  <c r="J1092" i="2" l="1"/>
  <c r="AD1091" i="2"/>
  <c r="AP1091" i="2" l="1"/>
  <c r="AG1091" i="2"/>
  <c r="AN1091" i="2"/>
  <c r="AE1091" i="2"/>
  <c r="N1092" i="2"/>
  <c r="O1092" i="2" s="1"/>
  <c r="R1092" i="2" s="1"/>
  <c r="AF1091" i="2" l="1"/>
  <c r="AO1091" i="2"/>
  <c r="T1092" i="2"/>
  <c r="S1092" i="2"/>
  <c r="U1092" i="2" l="1"/>
  <c r="Z1092" i="2" s="1"/>
  <c r="AH1092" i="2"/>
  <c r="X1092" i="2"/>
  <c r="AC1092" i="2" s="1"/>
  <c r="M1093" i="2" s="1"/>
  <c r="W1092" i="2"/>
  <c r="AB1092" i="2" s="1"/>
  <c r="L1093" i="2" s="1"/>
  <c r="V1092" i="2"/>
  <c r="AA1092" i="2" s="1"/>
  <c r="K1093" i="2" s="1"/>
  <c r="J1093" i="2" l="1"/>
  <c r="AD1092" i="2"/>
  <c r="N1093" i="2" l="1"/>
  <c r="O1093" i="2" s="1"/>
  <c r="R1093" i="2" s="1"/>
  <c r="AP1092" i="2"/>
  <c r="AG1092" i="2"/>
  <c r="AE1092" i="2"/>
  <c r="AF1092" i="2" s="1"/>
  <c r="AN1092" i="2"/>
  <c r="T1093" i="2" l="1"/>
  <c r="S1093" i="2"/>
  <c r="AO1092" i="2"/>
  <c r="AH1093" i="2" l="1"/>
  <c r="X1093" i="2"/>
  <c r="AC1093" i="2" s="1"/>
  <c r="M1094" i="2" s="1"/>
  <c r="W1093" i="2"/>
  <c r="AB1093" i="2" s="1"/>
  <c r="L1094" i="2" s="1"/>
  <c r="U1093" i="2"/>
  <c r="Z1093" i="2" s="1"/>
  <c r="V1093" i="2"/>
  <c r="AA1093" i="2" s="1"/>
  <c r="K1094" i="2" s="1"/>
  <c r="J1094" i="2" l="1"/>
  <c r="AD1093" i="2"/>
  <c r="AP1093" i="2" l="1"/>
  <c r="AG1093" i="2"/>
  <c r="AN1093" i="2"/>
  <c r="AO1093" i="2" s="1"/>
  <c r="AE1093" i="2"/>
  <c r="N1094" i="2"/>
  <c r="O1094" i="2" s="1"/>
  <c r="R1094" i="2" s="1"/>
  <c r="T1094" i="2" l="1"/>
  <c r="S1094" i="2"/>
  <c r="AF1093" i="2"/>
  <c r="W1094" i="2" l="1"/>
  <c r="AB1094" i="2" s="1"/>
  <c r="L1095" i="2" s="1"/>
  <c r="U1094" i="2"/>
  <c r="Z1094" i="2" s="1"/>
  <c r="AH1094" i="2"/>
  <c r="X1094" i="2"/>
  <c r="AC1094" i="2" s="1"/>
  <c r="M1095" i="2" s="1"/>
  <c r="V1094" i="2"/>
  <c r="AA1094" i="2" s="1"/>
  <c r="K1095" i="2" s="1"/>
  <c r="J1095" i="2" l="1"/>
  <c r="AD1094" i="2"/>
  <c r="AP1094" i="2" l="1"/>
  <c r="AG1094" i="2"/>
  <c r="AE1094" i="2"/>
  <c r="AF1094" i="2" s="1"/>
  <c r="AN1094" i="2"/>
  <c r="N1095" i="2"/>
  <c r="O1095" i="2" s="1"/>
  <c r="R1095" i="2" s="1"/>
  <c r="T1095" i="2" l="1"/>
  <c r="S1095" i="2"/>
  <c r="AO1094" i="2"/>
  <c r="AH1095" i="2" l="1"/>
  <c r="W1095" i="2"/>
  <c r="AB1095" i="2" s="1"/>
  <c r="L1096" i="2" s="1"/>
  <c r="X1095" i="2"/>
  <c r="AC1095" i="2" s="1"/>
  <c r="M1096" i="2" s="1"/>
  <c r="U1095" i="2"/>
  <c r="Z1095" i="2" s="1"/>
  <c r="V1095" i="2"/>
  <c r="AA1095" i="2" s="1"/>
  <c r="K1096" i="2" s="1"/>
  <c r="AD1095" i="2" l="1"/>
  <c r="J1096" i="2"/>
  <c r="N1096" i="2" l="1"/>
  <c r="O1096" i="2" s="1"/>
  <c r="R1096" i="2" s="1"/>
  <c r="AP1095" i="2"/>
  <c r="AG1095" i="2"/>
  <c r="AN1095" i="2"/>
  <c r="AE1095" i="2"/>
  <c r="T1096" i="2" l="1"/>
  <c r="S1096" i="2"/>
  <c r="AO1095" i="2"/>
  <c r="AF1095" i="2"/>
  <c r="X1096" i="2" l="1"/>
  <c r="AC1096" i="2" s="1"/>
  <c r="M1097" i="2" s="1"/>
  <c r="W1096" i="2"/>
  <c r="AB1096" i="2" s="1"/>
  <c r="L1097" i="2" s="1"/>
  <c r="V1096" i="2"/>
  <c r="AA1096" i="2" s="1"/>
  <c r="K1097" i="2" s="1"/>
  <c r="U1096" i="2"/>
  <c r="Z1096" i="2" s="1"/>
  <c r="AH1096" i="2"/>
  <c r="AD1096" i="2" l="1"/>
  <c r="J1097" i="2"/>
  <c r="N1097" i="2" l="1"/>
  <c r="O1097" i="2" s="1"/>
  <c r="R1097" i="2" s="1"/>
  <c r="AG1096" i="2"/>
  <c r="AP1096" i="2"/>
  <c r="AN1096" i="2"/>
  <c r="AE1096" i="2"/>
  <c r="T1097" i="2" l="1"/>
  <c r="S1097" i="2"/>
  <c r="AF1096" i="2"/>
  <c r="AO1096" i="2"/>
  <c r="V1097" i="2" l="1"/>
  <c r="AA1097" i="2" s="1"/>
  <c r="K1098" i="2" s="1"/>
  <c r="U1097" i="2"/>
  <c r="Z1097" i="2" s="1"/>
  <c r="AH1097" i="2"/>
  <c r="X1097" i="2"/>
  <c r="AC1097" i="2" s="1"/>
  <c r="M1098" i="2" s="1"/>
  <c r="W1097" i="2"/>
  <c r="AB1097" i="2" s="1"/>
  <c r="L1098" i="2" s="1"/>
  <c r="AD1097" i="2" l="1"/>
  <c r="J1098" i="2"/>
  <c r="AP1097" i="2" l="1"/>
  <c r="AG1097" i="2"/>
  <c r="AN1097" i="2"/>
  <c r="AE1097" i="2"/>
  <c r="N1098" i="2"/>
  <c r="O1098" i="2" s="1"/>
  <c r="R1098" i="2" s="1"/>
  <c r="T1098" i="2" l="1"/>
  <c r="S1098" i="2"/>
  <c r="AO1097" i="2"/>
  <c r="AF1097" i="2"/>
  <c r="AH1098" i="2" l="1"/>
  <c r="X1098" i="2"/>
  <c r="AC1098" i="2" s="1"/>
  <c r="M1099" i="2" s="1"/>
  <c r="W1098" i="2"/>
  <c r="AB1098" i="2" s="1"/>
  <c r="L1099" i="2" s="1"/>
  <c r="V1098" i="2"/>
  <c r="AA1098" i="2" s="1"/>
  <c r="K1099" i="2" s="1"/>
  <c r="U1098" i="2"/>
  <c r="Z1098" i="2" s="1"/>
  <c r="AD1098" i="2" l="1"/>
  <c r="J1099" i="2"/>
  <c r="N1099" i="2" l="1"/>
  <c r="O1099" i="2" s="1"/>
  <c r="R1099" i="2" s="1"/>
  <c r="AP1098" i="2"/>
  <c r="AG1098" i="2"/>
  <c r="AN1098" i="2"/>
  <c r="AE1098" i="2"/>
  <c r="T1099" i="2" l="1"/>
  <c r="S1099" i="2"/>
  <c r="AF1098" i="2"/>
  <c r="AO1098" i="2"/>
  <c r="X1099" i="2" l="1"/>
  <c r="AC1099" i="2" s="1"/>
  <c r="M1100" i="2" s="1"/>
  <c r="W1099" i="2"/>
  <c r="AB1099" i="2" s="1"/>
  <c r="L1100" i="2" s="1"/>
  <c r="V1099" i="2"/>
  <c r="AA1099" i="2" s="1"/>
  <c r="K1100" i="2" s="1"/>
  <c r="U1099" i="2"/>
  <c r="Z1099" i="2" s="1"/>
  <c r="AH1099" i="2"/>
  <c r="AD1099" i="2" l="1"/>
  <c r="J1100" i="2"/>
  <c r="AG1099" i="2" l="1"/>
  <c r="AP1099" i="2"/>
  <c r="AN1099" i="2"/>
  <c r="AE1099" i="2"/>
  <c r="N1100" i="2"/>
  <c r="O1100" i="2" s="1"/>
  <c r="R1100" i="2" s="1"/>
  <c r="T1100" i="2" l="1"/>
  <c r="S1100" i="2"/>
  <c r="AO1099" i="2"/>
  <c r="AF1099" i="2"/>
  <c r="U1100" i="2" l="1"/>
  <c r="Z1100" i="2" s="1"/>
  <c r="AH1100" i="2"/>
  <c r="X1100" i="2"/>
  <c r="AC1100" i="2" s="1"/>
  <c r="M1101" i="2" s="1"/>
  <c r="W1100" i="2"/>
  <c r="AB1100" i="2" s="1"/>
  <c r="L1101" i="2" s="1"/>
  <c r="V1100" i="2"/>
  <c r="AA1100" i="2" s="1"/>
  <c r="K1101" i="2" s="1"/>
  <c r="J1101" i="2" l="1"/>
  <c r="AD1100" i="2"/>
  <c r="AP1100" i="2" l="1"/>
  <c r="AG1100" i="2"/>
  <c r="AE1100" i="2"/>
  <c r="AN1100" i="2"/>
  <c r="AO1100" i="2" s="1"/>
  <c r="N1101" i="2"/>
  <c r="O1101" i="2" s="1"/>
  <c r="R1101" i="2" s="1"/>
  <c r="T1101" i="2" l="1"/>
  <c r="S1101" i="2"/>
  <c r="AF1100" i="2"/>
  <c r="AH1101" i="2" l="1"/>
  <c r="X1101" i="2"/>
  <c r="AC1101" i="2" s="1"/>
  <c r="M1102" i="2" s="1"/>
  <c r="W1101" i="2"/>
  <c r="AB1101" i="2" s="1"/>
  <c r="L1102" i="2" s="1"/>
  <c r="V1101" i="2"/>
  <c r="AA1101" i="2" s="1"/>
  <c r="K1102" i="2" s="1"/>
  <c r="U1101" i="2"/>
  <c r="Z1101" i="2" s="1"/>
  <c r="AD1101" i="2" l="1"/>
  <c r="J1102" i="2"/>
  <c r="N1102" i="2" l="1"/>
  <c r="O1102" i="2" s="1"/>
  <c r="R1102" i="2" s="1"/>
  <c r="AP1101" i="2"/>
  <c r="AG1101" i="2"/>
  <c r="AE1101" i="2"/>
  <c r="AN1101" i="2"/>
  <c r="T1102" i="2" l="1"/>
  <c r="S1102" i="2"/>
  <c r="AF1101" i="2"/>
  <c r="AO1101" i="2"/>
  <c r="W1102" i="2" l="1"/>
  <c r="AB1102" i="2" s="1"/>
  <c r="L1103" i="2" s="1"/>
  <c r="V1102" i="2"/>
  <c r="AA1102" i="2" s="1"/>
  <c r="K1103" i="2" s="1"/>
  <c r="U1102" i="2"/>
  <c r="Z1102" i="2" s="1"/>
  <c r="AH1102" i="2"/>
  <c r="X1102" i="2"/>
  <c r="AC1102" i="2" s="1"/>
  <c r="M1103" i="2" s="1"/>
  <c r="AD1102" i="2" l="1"/>
  <c r="J1103" i="2"/>
  <c r="N1103" i="2" l="1"/>
  <c r="O1103" i="2" s="1"/>
  <c r="R1103" i="2" s="1"/>
  <c r="AP1102" i="2"/>
  <c r="AG1102" i="2"/>
  <c r="AE1102" i="2"/>
  <c r="AN1102" i="2"/>
  <c r="T1103" i="2" l="1"/>
  <c r="S1103" i="2"/>
  <c r="AF1102" i="2"/>
  <c r="AO1102" i="2"/>
  <c r="AH1103" i="2" l="1"/>
  <c r="X1103" i="2"/>
  <c r="AC1103" i="2" s="1"/>
  <c r="M1104" i="2" s="1"/>
  <c r="W1103" i="2"/>
  <c r="AB1103" i="2" s="1"/>
  <c r="L1104" i="2" s="1"/>
  <c r="V1103" i="2"/>
  <c r="AA1103" i="2" s="1"/>
  <c r="K1104" i="2" s="1"/>
  <c r="U1103" i="2"/>
  <c r="Z1103" i="2" s="1"/>
  <c r="J1104" i="2" l="1"/>
  <c r="AD1103" i="2"/>
  <c r="AP1103" i="2" l="1"/>
  <c r="AG1103" i="2"/>
  <c r="AN1103" i="2"/>
  <c r="AE1103" i="2"/>
  <c r="N1104" i="2"/>
  <c r="O1104" i="2" s="1"/>
  <c r="R1104" i="2" s="1"/>
  <c r="T1104" i="2" l="1"/>
  <c r="S1104" i="2"/>
  <c r="AF1103" i="2"/>
  <c r="AO1103" i="2"/>
  <c r="X1104" i="2" l="1"/>
  <c r="AC1104" i="2" s="1"/>
  <c r="M1105" i="2" s="1"/>
  <c r="W1104" i="2"/>
  <c r="AB1104" i="2" s="1"/>
  <c r="L1105" i="2" s="1"/>
  <c r="V1104" i="2"/>
  <c r="AA1104" i="2" s="1"/>
  <c r="K1105" i="2" s="1"/>
  <c r="U1104" i="2"/>
  <c r="Z1104" i="2" s="1"/>
  <c r="AH1104" i="2"/>
  <c r="AD1104" i="2" l="1"/>
  <c r="J1105" i="2"/>
  <c r="AG1104" i="2" l="1"/>
  <c r="AP1104" i="2"/>
  <c r="AE1104" i="2"/>
  <c r="AN1104" i="2"/>
  <c r="N1105" i="2"/>
  <c r="O1105" i="2" s="1"/>
  <c r="R1105" i="2" s="1"/>
  <c r="AF1104" i="2" l="1"/>
  <c r="T1105" i="2"/>
  <c r="S1105" i="2"/>
  <c r="AO1104" i="2"/>
  <c r="V1105" i="2" l="1"/>
  <c r="AA1105" i="2" s="1"/>
  <c r="K1106" i="2" s="1"/>
  <c r="U1105" i="2"/>
  <c r="Z1105" i="2" s="1"/>
  <c r="AH1105" i="2"/>
  <c r="W1105" i="2"/>
  <c r="AB1105" i="2" s="1"/>
  <c r="L1106" i="2" s="1"/>
  <c r="X1105" i="2"/>
  <c r="AC1105" i="2" s="1"/>
  <c r="M1106" i="2" s="1"/>
  <c r="AD1105" i="2" l="1"/>
  <c r="J1106" i="2"/>
  <c r="N1106" i="2" l="1"/>
  <c r="O1106" i="2" s="1"/>
  <c r="R1106" i="2" s="1"/>
  <c r="AP1105" i="2"/>
  <c r="AG1105" i="2"/>
  <c r="AN1105" i="2"/>
  <c r="AE1105" i="2"/>
  <c r="AF1105" i="2" s="1"/>
  <c r="AO1105" i="2" l="1"/>
  <c r="T1106" i="2"/>
  <c r="S1106" i="2"/>
  <c r="AH1106" i="2" l="1"/>
  <c r="X1106" i="2"/>
  <c r="AC1106" i="2" s="1"/>
  <c r="M1107" i="2" s="1"/>
  <c r="W1106" i="2"/>
  <c r="AB1106" i="2" s="1"/>
  <c r="L1107" i="2" s="1"/>
  <c r="V1106" i="2"/>
  <c r="AA1106" i="2" s="1"/>
  <c r="K1107" i="2" s="1"/>
  <c r="U1106" i="2"/>
  <c r="Z1106" i="2" s="1"/>
  <c r="AD1106" i="2" l="1"/>
  <c r="J1107" i="2"/>
  <c r="N1107" i="2" l="1"/>
  <c r="O1107" i="2" s="1"/>
  <c r="R1107" i="2" s="1"/>
  <c r="AP1106" i="2"/>
  <c r="AG1106" i="2"/>
  <c r="AN1106" i="2"/>
  <c r="AE1106" i="2"/>
  <c r="AF1106" i="2" s="1"/>
  <c r="T1107" i="2" l="1"/>
  <c r="S1107" i="2"/>
  <c r="AO1106" i="2"/>
  <c r="X1107" i="2" l="1"/>
  <c r="AC1107" i="2" s="1"/>
  <c r="M1108" i="2" s="1"/>
  <c r="W1107" i="2"/>
  <c r="AB1107" i="2" s="1"/>
  <c r="L1108" i="2" s="1"/>
  <c r="V1107" i="2"/>
  <c r="AA1107" i="2" s="1"/>
  <c r="K1108" i="2" s="1"/>
  <c r="U1107" i="2"/>
  <c r="Z1107" i="2" s="1"/>
  <c r="AH1107" i="2"/>
  <c r="AD1107" i="2" l="1"/>
  <c r="J1108" i="2"/>
  <c r="N1108" i="2" l="1"/>
  <c r="O1108" i="2" s="1"/>
  <c r="R1108" i="2" s="1"/>
  <c r="AG1107" i="2"/>
  <c r="AP1107" i="2"/>
  <c r="AE1107" i="2"/>
  <c r="AF1107" i="2" s="1"/>
  <c r="AN1107" i="2"/>
  <c r="T1108" i="2" l="1"/>
  <c r="S1108" i="2"/>
  <c r="AO1107" i="2"/>
  <c r="U1108" i="2" l="1"/>
  <c r="Z1108" i="2" s="1"/>
  <c r="AH1108" i="2"/>
  <c r="X1108" i="2"/>
  <c r="AC1108" i="2" s="1"/>
  <c r="M1109" i="2" s="1"/>
  <c r="W1108" i="2"/>
  <c r="AB1108" i="2" s="1"/>
  <c r="L1109" i="2" s="1"/>
  <c r="V1108" i="2"/>
  <c r="AA1108" i="2" s="1"/>
  <c r="K1109" i="2" s="1"/>
  <c r="J1109" i="2" l="1"/>
  <c r="AD1108" i="2"/>
  <c r="AP1108" i="2" l="1"/>
  <c r="AG1108" i="2"/>
  <c r="AN1108" i="2"/>
  <c r="AE1108" i="2"/>
  <c r="N1109" i="2"/>
  <c r="O1109" i="2" s="1"/>
  <c r="R1109" i="2" s="1"/>
  <c r="T1109" i="2" l="1"/>
  <c r="S1109" i="2"/>
  <c r="AF1108" i="2"/>
  <c r="AO1108" i="2"/>
  <c r="AH1109" i="2" l="1"/>
  <c r="X1109" i="2"/>
  <c r="AC1109" i="2" s="1"/>
  <c r="M1110" i="2" s="1"/>
  <c r="W1109" i="2"/>
  <c r="AB1109" i="2" s="1"/>
  <c r="L1110" i="2" s="1"/>
  <c r="V1109" i="2"/>
  <c r="AA1109" i="2" s="1"/>
  <c r="K1110" i="2" s="1"/>
  <c r="U1109" i="2"/>
  <c r="Z1109" i="2" s="1"/>
  <c r="AD1109" i="2" l="1"/>
  <c r="J1110" i="2"/>
  <c r="N1110" i="2" l="1"/>
  <c r="O1110" i="2" s="1"/>
  <c r="R1110" i="2" s="1"/>
  <c r="AP1109" i="2"/>
  <c r="AG1109" i="2"/>
  <c r="AE1109" i="2"/>
  <c r="AF1109" i="2" s="1"/>
  <c r="AN1109" i="2"/>
  <c r="T1110" i="2" l="1"/>
  <c r="S1110" i="2"/>
  <c r="AO1109" i="2"/>
  <c r="W1110" i="2" l="1"/>
  <c r="AB1110" i="2" s="1"/>
  <c r="L1111" i="2" s="1"/>
  <c r="V1110" i="2"/>
  <c r="AA1110" i="2" s="1"/>
  <c r="K1111" i="2" s="1"/>
  <c r="U1110" i="2"/>
  <c r="Z1110" i="2" s="1"/>
  <c r="AH1110" i="2"/>
  <c r="X1110" i="2"/>
  <c r="AC1110" i="2" s="1"/>
  <c r="M1111" i="2" s="1"/>
  <c r="AD1110" i="2" l="1"/>
  <c r="J1111" i="2"/>
  <c r="AP1110" i="2" l="1"/>
  <c r="AG1110" i="2"/>
  <c r="AM1110" i="2"/>
  <c r="F34" i="2" s="1"/>
  <c r="AL1111" i="2"/>
  <c r="AL1112" i="2" s="1"/>
  <c r="AL1113" i="2" s="1"/>
  <c r="AL1114" i="2" s="1"/>
  <c r="AL1115" i="2" s="1"/>
  <c r="AL1116" i="2" s="1"/>
  <c r="AL1117" i="2" s="1"/>
  <c r="AL1118" i="2" s="1"/>
  <c r="AL1119" i="2" s="1"/>
  <c r="AL1120" i="2" s="1"/>
  <c r="AL1121" i="2" s="1"/>
  <c r="AL1122" i="2" s="1"/>
  <c r="AL1123" i="2" s="1"/>
  <c r="AL1124" i="2" s="1"/>
  <c r="AL1125" i="2" s="1"/>
  <c r="AL1126" i="2" s="1"/>
  <c r="AL1127" i="2" s="1"/>
  <c r="AL1128" i="2" s="1"/>
  <c r="AL1129" i="2" s="1"/>
  <c r="AT95" i="2"/>
  <c r="AN1110" i="2"/>
  <c r="AO1110" i="2" s="1"/>
  <c r="AE1110" i="2"/>
  <c r="AF1110" i="2" s="1"/>
  <c r="N1111" i="2"/>
  <c r="O1111" i="2" s="1"/>
  <c r="R1111" i="2" s="1"/>
  <c r="T1111" i="2" l="1"/>
  <c r="S1111" i="2"/>
  <c r="AH1111" i="2" l="1"/>
  <c r="X1111" i="2"/>
  <c r="AC1111" i="2" s="1"/>
  <c r="M1112" i="2" s="1"/>
  <c r="W1111" i="2"/>
  <c r="AB1111" i="2" s="1"/>
  <c r="L1112" i="2" s="1"/>
  <c r="U1111" i="2"/>
  <c r="Z1111" i="2" s="1"/>
  <c r="V1111" i="2"/>
  <c r="AA1111" i="2" s="1"/>
  <c r="K1112" i="2" s="1"/>
  <c r="J1112" i="2" l="1"/>
  <c r="AD1111" i="2"/>
  <c r="AP1111" i="2" l="1"/>
  <c r="AG1111" i="2"/>
  <c r="AN1111" i="2"/>
  <c r="AE1111" i="2"/>
  <c r="AF1111" i="2" s="1"/>
  <c r="N1112" i="2"/>
  <c r="O1112" i="2" s="1"/>
  <c r="R1112" i="2" s="1"/>
  <c r="T1112" i="2" l="1"/>
  <c r="S1112" i="2"/>
  <c r="AO1111" i="2"/>
  <c r="X1112" i="2" l="1"/>
  <c r="AC1112" i="2" s="1"/>
  <c r="M1113" i="2" s="1"/>
  <c r="W1112" i="2"/>
  <c r="AB1112" i="2" s="1"/>
  <c r="L1113" i="2" s="1"/>
  <c r="V1112" i="2"/>
  <c r="AA1112" i="2" s="1"/>
  <c r="K1113" i="2" s="1"/>
  <c r="U1112" i="2"/>
  <c r="Z1112" i="2" s="1"/>
  <c r="AH1112" i="2"/>
  <c r="AD1112" i="2" l="1"/>
  <c r="J1113" i="2"/>
  <c r="N1113" i="2" l="1"/>
  <c r="O1113" i="2" s="1"/>
  <c r="R1113" i="2" s="1"/>
  <c r="AG1112" i="2"/>
  <c r="AP1112" i="2"/>
  <c r="AN1112" i="2"/>
  <c r="AE1112" i="2"/>
  <c r="AF1112" i="2" l="1"/>
  <c r="AO1112" i="2"/>
  <c r="T1113" i="2"/>
  <c r="S1113" i="2"/>
  <c r="V1113" i="2" l="1"/>
  <c r="AA1113" i="2" s="1"/>
  <c r="K1114" i="2" s="1"/>
  <c r="U1113" i="2"/>
  <c r="Z1113" i="2" s="1"/>
  <c r="AH1113" i="2"/>
  <c r="W1113" i="2"/>
  <c r="AB1113" i="2" s="1"/>
  <c r="L1114" i="2" s="1"/>
  <c r="X1113" i="2"/>
  <c r="AC1113" i="2" s="1"/>
  <c r="M1114" i="2" s="1"/>
  <c r="AD1113" i="2" l="1"/>
  <c r="J1114" i="2"/>
  <c r="N1114" i="2" l="1"/>
  <c r="O1114" i="2" s="1"/>
  <c r="R1114" i="2" s="1"/>
  <c r="AP1113" i="2"/>
  <c r="AG1113" i="2"/>
  <c r="AE1113" i="2"/>
  <c r="AF1113" i="2" s="1"/>
  <c r="AN1113" i="2"/>
  <c r="T1114" i="2" l="1"/>
  <c r="S1114" i="2"/>
  <c r="AO1113" i="2"/>
  <c r="AH1114" i="2" l="1"/>
  <c r="X1114" i="2"/>
  <c r="AC1114" i="2" s="1"/>
  <c r="M1115" i="2" s="1"/>
  <c r="W1114" i="2"/>
  <c r="AB1114" i="2" s="1"/>
  <c r="L1115" i="2" s="1"/>
  <c r="V1114" i="2"/>
  <c r="AA1114" i="2" s="1"/>
  <c r="K1115" i="2" s="1"/>
  <c r="U1114" i="2"/>
  <c r="Z1114" i="2" s="1"/>
  <c r="AD1114" i="2" l="1"/>
  <c r="J1115" i="2"/>
  <c r="N1115" i="2" l="1"/>
  <c r="O1115" i="2" s="1"/>
  <c r="R1115" i="2" s="1"/>
  <c r="AP1114" i="2"/>
  <c r="AG1114" i="2"/>
  <c r="AN1114" i="2"/>
  <c r="AE1114" i="2"/>
  <c r="T1115" i="2" l="1"/>
  <c r="S1115" i="2"/>
  <c r="AF1114" i="2"/>
  <c r="AO1114" i="2"/>
  <c r="X1115" i="2" l="1"/>
  <c r="AC1115" i="2" s="1"/>
  <c r="M1116" i="2" s="1"/>
  <c r="W1115" i="2"/>
  <c r="AB1115" i="2" s="1"/>
  <c r="L1116" i="2" s="1"/>
  <c r="V1115" i="2"/>
  <c r="AA1115" i="2" s="1"/>
  <c r="K1116" i="2" s="1"/>
  <c r="U1115" i="2"/>
  <c r="Z1115" i="2" s="1"/>
  <c r="AH1115" i="2"/>
  <c r="AD1115" i="2" l="1"/>
  <c r="J1116" i="2"/>
  <c r="N1116" i="2" l="1"/>
  <c r="O1116" i="2" s="1"/>
  <c r="R1116" i="2" s="1"/>
  <c r="AG1115" i="2"/>
  <c r="AP1115" i="2"/>
  <c r="AE1115" i="2"/>
  <c r="AN1115" i="2"/>
  <c r="AO1115" i="2" l="1"/>
  <c r="AF1115" i="2"/>
  <c r="T1116" i="2"/>
  <c r="S1116" i="2"/>
  <c r="U1116" i="2" l="1"/>
  <c r="Z1116" i="2" s="1"/>
  <c r="AH1116" i="2"/>
  <c r="X1116" i="2"/>
  <c r="AC1116" i="2" s="1"/>
  <c r="M1117" i="2" s="1"/>
  <c r="V1116" i="2"/>
  <c r="AA1116" i="2" s="1"/>
  <c r="K1117" i="2" s="1"/>
  <c r="W1116" i="2"/>
  <c r="AB1116" i="2" s="1"/>
  <c r="L1117" i="2" s="1"/>
  <c r="J1117" i="2" l="1"/>
  <c r="AD1116" i="2"/>
  <c r="AP1116" i="2" l="1"/>
  <c r="AG1116" i="2"/>
  <c r="AE1116" i="2"/>
  <c r="AN1116" i="2"/>
  <c r="AO1116" i="2" s="1"/>
  <c r="N1117" i="2"/>
  <c r="O1117" i="2" s="1"/>
  <c r="R1117" i="2" s="1"/>
  <c r="T1117" i="2" l="1"/>
  <c r="S1117" i="2"/>
  <c r="AF1116" i="2"/>
  <c r="AH1117" i="2" l="1"/>
  <c r="X1117" i="2"/>
  <c r="AC1117" i="2" s="1"/>
  <c r="M1118" i="2" s="1"/>
  <c r="W1117" i="2"/>
  <c r="AB1117" i="2" s="1"/>
  <c r="L1118" i="2" s="1"/>
  <c r="V1117" i="2"/>
  <c r="AA1117" i="2" s="1"/>
  <c r="K1118" i="2" s="1"/>
  <c r="U1117" i="2"/>
  <c r="Z1117" i="2" s="1"/>
  <c r="AD1117" i="2" l="1"/>
  <c r="J1118" i="2"/>
  <c r="N1118" i="2" l="1"/>
  <c r="O1118" i="2" s="1"/>
  <c r="R1118" i="2" s="1"/>
  <c r="AP1117" i="2"/>
  <c r="AG1117" i="2"/>
  <c r="AE1117" i="2"/>
  <c r="AN1117" i="2"/>
  <c r="AO1117" i="2" s="1"/>
  <c r="T1118" i="2" l="1"/>
  <c r="S1118" i="2"/>
  <c r="AF1117" i="2"/>
  <c r="W1118" i="2" l="1"/>
  <c r="AB1118" i="2" s="1"/>
  <c r="L1119" i="2" s="1"/>
  <c r="V1118" i="2"/>
  <c r="AA1118" i="2" s="1"/>
  <c r="K1119" i="2" s="1"/>
  <c r="U1118" i="2"/>
  <c r="Z1118" i="2" s="1"/>
  <c r="AH1118" i="2"/>
  <c r="X1118" i="2"/>
  <c r="AC1118" i="2" s="1"/>
  <c r="M1119" i="2" s="1"/>
  <c r="AD1118" i="2" l="1"/>
  <c r="J1119" i="2"/>
  <c r="N1119" i="2" l="1"/>
  <c r="O1119" i="2" s="1"/>
  <c r="R1119" i="2" s="1"/>
  <c r="AP1118" i="2"/>
  <c r="AG1118" i="2"/>
  <c r="AE1118" i="2"/>
  <c r="AN1118" i="2"/>
  <c r="T1119" i="2" l="1"/>
  <c r="S1119" i="2"/>
  <c r="AF1118" i="2"/>
  <c r="AO1118" i="2"/>
  <c r="AH1119" i="2" l="1"/>
  <c r="X1119" i="2"/>
  <c r="AC1119" i="2" s="1"/>
  <c r="M1120" i="2" s="1"/>
  <c r="W1119" i="2"/>
  <c r="AB1119" i="2" s="1"/>
  <c r="L1120" i="2" s="1"/>
  <c r="U1119" i="2"/>
  <c r="Z1119" i="2" s="1"/>
  <c r="V1119" i="2"/>
  <c r="AA1119" i="2" s="1"/>
  <c r="K1120" i="2" s="1"/>
  <c r="J1120" i="2" l="1"/>
  <c r="AD1119" i="2"/>
  <c r="AP1119" i="2" l="1"/>
  <c r="AG1119" i="2"/>
  <c r="AE1119" i="2"/>
  <c r="AN1119" i="2"/>
  <c r="N1120" i="2"/>
  <c r="O1120" i="2" s="1"/>
  <c r="R1120" i="2" s="1"/>
  <c r="T1120" i="2" l="1"/>
  <c r="S1120" i="2"/>
  <c r="AF1119" i="2"/>
  <c r="AO1119" i="2"/>
  <c r="X1120" i="2" l="1"/>
  <c r="AC1120" i="2" s="1"/>
  <c r="M1121" i="2" s="1"/>
  <c r="W1120" i="2"/>
  <c r="AB1120" i="2" s="1"/>
  <c r="L1121" i="2" s="1"/>
  <c r="V1120" i="2"/>
  <c r="AA1120" i="2" s="1"/>
  <c r="K1121" i="2" s="1"/>
  <c r="U1120" i="2"/>
  <c r="Z1120" i="2" s="1"/>
  <c r="AH1120" i="2"/>
  <c r="AD1120" i="2" l="1"/>
  <c r="J1121" i="2"/>
  <c r="AG1120" i="2" l="1"/>
  <c r="AP1120" i="2"/>
  <c r="AE1120" i="2"/>
  <c r="AN1120" i="2"/>
  <c r="N1121" i="2"/>
  <c r="O1121" i="2" s="1"/>
  <c r="R1121" i="2" s="1"/>
  <c r="T1121" i="2" l="1"/>
  <c r="S1121" i="2"/>
  <c r="AF1120" i="2"/>
  <c r="AO1120" i="2"/>
  <c r="V1121" i="2" l="1"/>
  <c r="AA1121" i="2" s="1"/>
  <c r="K1122" i="2" s="1"/>
  <c r="U1121" i="2"/>
  <c r="Z1121" i="2" s="1"/>
  <c r="AH1121" i="2"/>
  <c r="W1121" i="2"/>
  <c r="AB1121" i="2" s="1"/>
  <c r="L1122" i="2" s="1"/>
  <c r="X1121" i="2"/>
  <c r="AC1121" i="2" s="1"/>
  <c r="M1122" i="2" s="1"/>
  <c r="AD1121" i="2" l="1"/>
  <c r="J1122" i="2"/>
  <c r="N1122" i="2" l="1"/>
  <c r="O1122" i="2" s="1"/>
  <c r="R1122" i="2" s="1"/>
  <c r="AP1121" i="2"/>
  <c r="AG1121" i="2"/>
  <c r="AE1121" i="2"/>
  <c r="AF1121" i="2" s="1"/>
  <c r="AN1121" i="2"/>
  <c r="AO1121" i="2" s="1"/>
  <c r="T1122" i="2" l="1"/>
  <c r="S1122" i="2"/>
  <c r="AH1122" i="2" l="1"/>
  <c r="X1122" i="2"/>
  <c r="AC1122" i="2" s="1"/>
  <c r="M1123" i="2" s="1"/>
  <c r="W1122" i="2"/>
  <c r="AB1122" i="2" s="1"/>
  <c r="L1123" i="2" s="1"/>
  <c r="V1122" i="2"/>
  <c r="AA1122" i="2" s="1"/>
  <c r="K1123" i="2" s="1"/>
  <c r="U1122" i="2"/>
  <c r="Z1122" i="2" s="1"/>
  <c r="AD1122" i="2" l="1"/>
  <c r="J1123" i="2"/>
  <c r="N1123" i="2" l="1"/>
  <c r="O1123" i="2" s="1"/>
  <c r="R1123" i="2" s="1"/>
  <c r="AP1122" i="2"/>
  <c r="AG1122" i="2"/>
  <c r="AE1122" i="2"/>
  <c r="AN1122" i="2"/>
  <c r="T1123" i="2" l="1"/>
  <c r="S1123" i="2"/>
  <c r="AF1122" i="2"/>
  <c r="AO1122" i="2"/>
  <c r="X1123" i="2" l="1"/>
  <c r="AC1123" i="2" s="1"/>
  <c r="M1124" i="2" s="1"/>
  <c r="W1123" i="2"/>
  <c r="AB1123" i="2" s="1"/>
  <c r="L1124" i="2" s="1"/>
  <c r="V1123" i="2"/>
  <c r="AA1123" i="2" s="1"/>
  <c r="K1124" i="2" s="1"/>
  <c r="U1123" i="2"/>
  <c r="Z1123" i="2" s="1"/>
  <c r="AH1123" i="2"/>
  <c r="AD1123" i="2" l="1"/>
  <c r="J1124" i="2"/>
  <c r="N1124" i="2" l="1"/>
  <c r="O1124" i="2" s="1"/>
  <c r="R1124" i="2" s="1"/>
  <c r="AG1123" i="2"/>
  <c r="AP1123" i="2"/>
  <c r="AN1123" i="2"/>
  <c r="AO1123" i="2" s="1"/>
  <c r="AE1123" i="2"/>
  <c r="AF1123" i="2" s="1"/>
  <c r="T1124" i="2" l="1"/>
  <c r="S1124" i="2"/>
  <c r="U1124" i="2" l="1"/>
  <c r="Z1124" i="2" s="1"/>
  <c r="AH1124" i="2"/>
  <c r="X1124" i="2"/>
  <c r="AC1124" i="2" s="1"/>
  <c r="M1125" i="2" s="1"/>
  <c r="V1124" i="2"/>
  <c r="AA1124" i="2" s="1"/>
  <c r="K1125" i="2" s="1"/>
  <c r="W1124" i="2"/>
  <c r="AB1124" i="2" s="1"/>
  <c r="L1125" i="2" s="1"/>
  <c r="J1125" i="2" l="1"/>
  <c r="AD1124" i="2"/>
  <c r="AP1124" i="2" l="1"/>
  <c r="AG1124" i="2"/>
  <c r="AN1124" i="2"/>
  <c r="AO1124" i="2" s="1"/>
  <c r="AE1124" i="2"/>
  <c r="N1125" i="2"/>
  <c r="O1125" i="2" s="1"/>
  <c r="R1125" i="2" s="1"/>
  <c r="T1125" i="2" l="1"/>
  <c r="S1125" i="2"/>
  <c r="AF1124" i="2"/>
  <c r="AH1125" i="2" l="1"/>
  <c r="X1125" i="2"/>
  <c r="AC1125" i="2" s="1"/>
  <c r="M1126" i="2" s="1"/>
  <c r="W1125" i="2"/>
  <c r="AB1125" i="2" s="1"/>
  <c r="L1126" i="2" s="1"/>
  <c r="V1125" i="2"/>
  <c r="AA1125" i="2" s="1"/>
  <c r="K1126" i="2" s="1"/>
  <c r="U1125" i="2"/>
  <c r="Z1125" i="2" s="1"/>
  <c r="AD1125" i="2" l="1"/>
  <c r="J1126" i="2"/>
  <c r="N1126" i="2" l="1"/>
  <c r="O1126" i="2" s="1"/>
  <c r="R1126" i="2" s="1"/>
  <c r="AP1125" i="2"/>
  <c r="AG1125" i="2"/>
  <c r="AN1125" i="2"/>
  <c r="AO1125" i="2" s="1"/>
  <c r="AE1125" i="2"/>
  <c r="T1126" i="2" l="1"/>
  <c r="S1126" i="2"/>
  <c r="AF1125" i="2"/>
  <c r="W1126" i="2" l="1"/>
  <c r="AB1126" i="2" s="1"/>
  <c r="L1127" i="2" s="1"/>
  <c r="V1126" i="2"/>
  <c r="AA1126" i="2" s="1"/>
  <c r="K1127" i="2" s="1"/>
  <c r="U1126" i="2"/>
  <c r="Z1126" i="2" s="1"/>
  <c r="AH1126" i="2"/>
  <c r="X1126" i="2"/>
  <c r="AC1126" i="2" s="1"/>
  <c r="M1127" i="2" s="1"/>
  <c r="AD1126" i="2" l="1"/>
  <c r="J1127" i="2"/>
  <c r="AP1126" i="2" l="1"/>
  <c r="AG1126" i="2"/>
  <c r="AE1126" i="2"/>
  <c r="AN1126" i="2"/>
  <c r="AO1126" i="2" s="1"/>
  <c r="N1127" i="2"/>
  <c r="O1127" i="2" s="1"/>
  <c r="R1127" i="2" s="1"/>
  <c r="T1127" i="2" l="1"/>
  <c r="S1127" i="2"/>
  <c r="AF1126" i="2"/>
  <c r="AH1127" i="2" l="1"/>
  <c r="X1127" i="2"/>
  <c r="AC1127" i="2" s="1"/>
  <c r="M1128" i="2" s="1"/>
  <c r="W1127" i="2"/>
  <c r="AB1127" i="2" s="1"/>
  <c r="L1128" i="2" s="1"/>
  <c r="U1127" i="2"/>
  <c r="Z1127" i="2" s="1"/>
  <c r="V1127" i="2"/>
  <c r="AA1127" i="2" s="1"/>
  <c r="K1128" i="2" s="1"/>
  <c r="J1128" i="2" l="1"/>
  <c r="AD1127" i="2"/>
  <c r="AP1127" i="2" l="1"/>
  <c r="AG1127" i="2"/>
  <c r="AN1127" i="2"/>
  <c r="AE1127" i="2"/>
  <c r="N1128" i="2"/>
  <c r="O1128" i="2" s="1"/>
  <c r="R1128" i="2" s="1"/>
  <c r="T1128" i="2" l="1"/>
  <c r="S1128" i="2"/>
  <c r="AF1127" i="2"/>
  <c r="AO1127" i="2"/>
  <c r="X1128" i="2" l="1"/>
  <c r="AC1128" i="2" s="1"/>
  <c r="M1129" i="2" s="1"/>
  <c r="W1128" i="2"/>
  <c r="AB1128" i="2" s="1"/>
  <c r="L1129" i="2" s="1"/>
  <c r="V1128" i="2"/>
  <c r="AA1128" i="2" s="1"/>
  <c r="K1129" i="2" s="1"/>
  <c r="U1128" i="2"/>
  <c r="Z1128" i="2" s="1"/>
  <c r="AH1128" i="2"/>
  <c r="AD1128" i="2" l="1"/>
  <c r="J1129" i="2"/>
  <c r="N1129" i="2" l="1"/>
  <c r="O1129" i="2" s="1"/>
  <c r="R1129" i="2" s="1"/>
  <c r="AG1128" i="2"/>
  <c r="AP1128" i="2"/>
  <c r="AE1128" i="2"/>
  <c r="AN1128" i="2"/>
  <c r="S1129" i="2" l="1"/>
  <c r="T1129" i="2" s="1"/>
  <c r="AF1128" i="2"/>
  <c r="AO1128" i="2"/>
  <c r="V1129" i="2" l="1"/>
  <c r="AA1129" i="2" s="1"/>
  <c r="K1130" i="2" s="1"/>
  <c r="U1129" i="2"/>
  <c r="Z1129" i="2" s="1"/>
  <c r="AH1129" i="2"/>
  <c r="W1129" i="2"/>
  <c r="AB1129" i="2" s="1"/>
  <c r="L1130" i="2" s="1"/>
  <c r="X1129" i="2"/>
  <c r="AC1129" i="2" s="1"/>
  <c r="M1130" i="2" s="1"/>
  <c r="AD1129" i="2" l="1"/>
  <c r="J1130" i="2"/>
  <c r="AP1129" i="2" l="1"/>
  <c r="AG1129" i="2"/>
  <c r="AM1129" i="2"/>
  <c r="G34" i="2" s="1"/>
  <c r="AL1130" i="2"/>
  <c r="AL1131" i="2" s="1"/>
  <c r="AL1132" i="2" s="1"/>
  <c r="AL1133" i="2" s="1"/>
  <c r="AL1134" i="2" s="1"/>
  <c r="AL1135" i="2" s="1"/>
  <c r="AL1136" i="2" s="1"/>
  <c r="AL1137" i="2" s="1"/>
  <c r="AL1138" i="2" s="1"/>
  <c r="AL1139" i="2" s="1"/>
  <c r="AL1140" i="2" s="1"/>
  <c r="AL1141" i="2" s="1"/>
  <c r="AL1142" i="2" s="1"/>
  <c r="AL1143" i="2" s="1"/>
  <c r="AL1144" i="2" s="1"/>
  <c r="AL1145" i="2" s="1"/>
  <c r="AL1146" i="2" s="1"/>
  <c r="AL1147" i="2" s="1"/>
  <c r="AL1148" i="2" s="1"/>
  <c r="AL1149" i="2" s="1"/>
  <c r="AL1150" i="2" s="1"/>
  <c r="AL1151" i="2" s="1"/>
  <c r="AL1152" i="2" s="1"/>
  <c r="AT96" i="2"/>
  <c r="AE1129" i="2"/>
  <c r="AF1129" i="2" s="1"/>
  <c r="AN1129" i="2"/>
  <c r="AO1129" i="2" s="1"/>
  <c r="N1130" i="2"/>
  <c r="O1130" i="2" s="1"/>
  <c r="R1130" i="2" s="1"/>
  <c r="T1130" i="2" l="1"/>
  <c r="S1130" i="2"/>
  <c r="AH1130" i="2" l="1"/>
  <c r="X1130" i="2"/>
  <c r="AC1130" i="2" s="1"/>
  <c r="M1131" i="2" s="1"/>
  <c r="W1130" i="2"/>
  <c r="AB1130" i="2" s="1"/>
  <c r="L1131" i="2" s="1"/>
  <c r="V1130" i="2"/>
  <c r="AA1130" i="2" s="1"/>
  <c r="K1131" i="2" s="1"/>
  <c r="U1130" i="2"/>
  <c r="Z1130" i="2" s="1"/>
  <c r="AD1130" i="2" l="1"/>
  <c r="J1131" i="2"/>
  <c r="N1131" i="2" l="1"/>
  <c r="O1131" i="2" s="1"/>
  <c r="R1131" i="2" s="1"/>
  <c r="AP1130" i="2"/>
  <c r="AG1130" i="2"/>
  <c r="AE1130" i="2"/>
  <c r="AN1130" i="2"/>
  <c r="T1131" i="2" l="1"/>
  <c r="S1131" i="2"/>
  <c r="AF1130" i="2"/>
  <c r="AO1130" i="2"/>
  <c r="X1131" i="2" l="1"/>
  <c r="AC1131" i="2" s="1"/>
  <c r="M1132" i="2" s="1"/>
  <c r="W1131" i="2"/>
  <c r="AB1131" i="2" s="1"/>
  <c r="L1132" i="2" s="1"/>
  <c r="V1131" i="2"/>
  <c r="AA1131" i="2" s="1"/>
  <c r="K1132" i="2" s="1"/>
  <c r="U1131" i="2"/>
  <c r="Z1131" i="2" s="1"/>
  <c r="AH1131" i="2"/>
  <c r="AD1131" i="2" l="1"/>
  <c r="J1132" i="2"/>
  <c r="N1132" i="2" l="1"/>
  <c r="O1132" i="2" s="1"/>
  <c r="R1132" i="2" s="1"/>
  <c r="AG1131" i="2"/>
  <c r="AP1131" i="2"/>
  <c r="AE1131" i="2"/>
  <c r="AN1131" i="2"/>
  <c r="AO1131" i="2" l="1"/>
  <c r="AF1131" i="2"/>
  <c r="T1132" i="2"/>
  <c r="S1132" i="2"/>
  <c r="U1132" i="2" l="1"/>
  <c r="Z1132" i="2" s="1"/>
  <c r="AH1132" i="2"/>
  <c r="X1132" i="2"/>
  <c r="AC1132" i="2" s="1"/>
  <c r="M1133" i="2" s="1"/>
  <c r="V1132" i="2"/>
  <c r="AA1132" i="2" s="1"/>
  <c r="K1133" i="2" s="1"/>
  <c r="W1132" i="2"/>
  <c r="AB1132" i="2" s="1"/>
  <c r="L1133" i="2" s="1"/>
  <c r="J1133" i="2" l="1"/>
  <c r="AD1132" i="2"/>
  <c r="N1133" i="2" l="1"/>
  <c r="O1133" i="2" s="1"/>
  <c r="R1133" i="2" s="1"/>
  <c r="AP1132" i="2"/>
  <c r="AG1132" i="2"/>
  <c r="AN1132" i="2"/>
  <c r="AE1132" i="2"/>
  <c r="AF1132" i="2" s="1"/>
  <c r="T1133" i="2" l="1"/>
  <c r="S1133" i="2"/>
  <c r="AO1132" i="2"/>
  <c r="AH1133" i="2" l="1"/>
  <c r="X1133" i="2"/>
  <c r="AC1133" i="2" s="1"/>
  <c r="M1134" i="2" s="1"/>
  <c r="W1133" i="2"/>
  <c r="AB1133" i="2" s="1"/>
  <c r="L1134" i="2" s="1"/>
  <c r="V1133" i="2"/>
  <c r="AA1133" i="2" s="1"/>
  <c r="K1134" i="2" s="1"/>
  <c r="U1133" i="2"/>
  <c r="Z1133" i="2" s="1"/>
  <c r="AD1133" i="2" l="1"/>
  <c r="J1134" i="2"/>
  <c r="N1134" i="2" l="1"/>
  <c r="O1134" i="2" s="1"/>
  <c r="R1134" i="2" s="1"/>
  <c r="AP1133" i="2"/>
  <c r="AG1133" i="2"/>
  <c r="AE1133" i="2"/>
  <c r="AN1133" i="2"/>
  <c r="T1134" i="2" l="1"/>
  <c r="S1134" i="2"/>
  <c r="AF1133" i="2"/>
  <c r="AO1133" i="2"/>
  <c r="W1134" i="2" l="1"/>
  <c r="AB1134" i="2" s="1"/>
  <c r="L1135" i="2" s="1"/>
  <c r="V1134" i="2"/>
  <c r="AA1134" i="2" s="1"/>
  <c r="K1135" i="2" s="1"/>
  <c r="U1134" i="2"/>
  <c r="Z1134" i="2" s="1"/>
  <c r="AH1134" i="2"/>
  <c r="X1134" i="2"/>
  <c r="AC1134" i="2" s="1"/>
  <c r="M1135" i="2" s="1"/>
  <c r="AD1134" i="2" l="1"/>
  <c r="J1135" i="2"/>
  <c r="N1135" i="2" l="1"/>
  <c r="O1135" i="2" s="1"/>
  <c r="R1135" i="2" s="1"/>
  <c r="AP1134" i="2"/>
  <c r="AG1134" i="2"/>
  <c r="AN1134" i="2"/>
  <c r="AE1134" i="2"/>
  <c r="T1135" i="2" l="1"/>
  <c r="S1135" i="2"/>
  <c r="AO1134" i="2"/>
  <c r="AF1134" i="2"/>
  <c r="AH1135" i="2" l="1"/>
  <c r="X1135" i="2"/>
  <c r="AC1135" i="2" s="1"/>
  <c r="M1136" i="2" s="1"/>
  <c r="W1135" i="2"/>
  <c r="AB1135" i="2" s="1"/>
  <c r="L1136" i="2" s="1"/>
  <c r="U1135" i="2"/>
  <c r="Z1135" i="2" s="1"/>
  <c r="V1135" i="2"/>
  <c r="AA1135" i="2" s="1"/>
  <c r="K1136" i="2" s="1"/>
  <c r="J1136" i="2" l="1"/>
  <c r="AD1135" i="2"/>
  <c r="AP1135" i="2" l="1"/>
  <c r="AG1135" i="2"/>
  <c r="AE1135" i="2"/>
  <c r="AF1135" i="2" s="1"/>
  <c r="AN1135" i="2"/>
  <c r="N1136" i="2"/>
  <c r="O1136" i="2" s="1"/>
  <c r="R1136" i="2" s="1"/>
  <c r="T1136" i="2" l="1"/>
  <c r="S1136" i="2"/>
  <c r="AO1135" i="2"/>
  <c r="X1136" i="2" l="1"/>
  <c r="AC1136" i="2" s="1"/>
  <c r="M1137" i="2" s="1"/>
  <c r="W1136" i="2"/>
  <c r="AB1136" i="2" s="1"/>
  <c r="L1137" i="2" s="1"/>
  <c r="V1136" i="2"/>
  <c r="AA1136" i="2" s="1"/>
  <c r="K1137" i="2" s="1"/>
  <c r="U1136" i="2"/>
  <c r="Z1136" i="2" s="1"/>
  <c r="AH1136" i="2"/>
  <c r="AD1136" i="2" l="1"/>
  <c r="J1137" i="2"/>
  <c r="N1137" i="2" l="1"/>
  <c r="O1137" i="2" s="1"/>
  <c r="R1137" i="2" s="1"/>
  <c r="AG1136" i="2"/>
  <c r="AP1136" i="2"/>
  <c r="AE1136" i="2"/>
  <c r="AF1136" i="2" s="1"/>
  <c r="AN1136" i="2"/>
  <c r="AO1136" i="2" l="1"/>
  <c r="T1137" i="2"/>
  <c r="S1137" i="2"/>
  <c r="V1137" i="2" l="1"/>
  <c r="AA1137" i="2" s="1"/>
  <c r="K1138" i="2" s="1"/>
  <c r="U1137" i="2"/>
  <c r="Z1137" i="2" s="1"/>
  <c r="AH1137" i="2"/>
  <c r="W1137" i="2"/>
  <c r="AB1137" i="2" s="1"/>
  <c r="L1138" i="2" s="1"/>
  <c r="X1137" i="2"/>
  <c r="AC1137" i="2" s="1"/>
  <c r="M1138" i="2" s="1"/>
  <c r="AD1137" i="2" l="1"/>
  <c r="J1138" i="2"/>
  <c r="N1138" i="2" l="1"/>
  <c r="O1138" i="2" s="1"/>
  <c r="R1138" i="2" s="1"/>
  <c r="AP1137" i="2"/>
  <c r="AG1137" i="2"/>
  <c r="AN1137" i="2"/>
  <c r="AE1137" i="2"/>
  <c r="T1138" i="2" l="1"/>
  <c r="S1138" i="2"/>
  <c r="AF1137" i="2"/>
  <c r="AO1137" i="2"/>
  <c r="AH1138" i="2" l="1"/>
  <c r="X1138" i="2"/>
  <c r="AC1138" i="2" s="1"/>
  <c r="M1139" i="2" s="1"/>
  <c r="W1138" i="2"/>
  <c r="AB1138" i="2" s="1"/>
  <c r="L1139" i="2" s="1"/>
  <c r="V1138" i="2"/>
  <c r="AA1138" i="2" s="1"/>
  <c r="K1139" i="2" s="1"/>
  <c r="U1138" i="2"/>
  <c r="Z1138" i="2" s="1"/>
  <c r="AD1138" i="2" l="1"/>
  <c r="J1139" i="2"/>
  <c r="N1139" i="2" l="1"/>
  <c r="O1139" i="2" s="1"/>
  <c r="R1139" i="2" s="1"/>
  <c r="AP1138" i="2"/>
  <c r="AG1138" i="2"/>
  <c r="AE1138" i="2"/>
  <c r="AN1138" i="2"/>
  <c r="T1139" i="2" l="1"/>
  <c r="S1139" i="2"/>
  <c r="AO1138" i="2"/>
  <c r="AF1138" i="2"/>
  <c r="X1139" i="2" l="1"/>
  <c r="AC1139" i="2" s="1"/>
  <c r="M1140" i="2" s="1"/>
  <c r="W1139" i="2"/>
  <c r="AB1139" i="2" s="1"/>
  <c r="L1140" i="2" s="1"/>
  <c r="V1139" i="2"/>
  <c r="AA1139" i="2" s="1"/>
  <c r="K1140" i="2" s="1"/>
  <c r="U1139" i="2"/>
  <c r="Z1139" i="2" s="1"/>
  <c r="AH1139" i="2"/>
  <c r="AD1139" i="2" l="1"/>
  <c r="J1140" i="2"/>
  <c r="N1140" i="2" l="1"/>
  <c r="O1140" i="2" s="1"/>
  <c r="R1140" i="2" s="1"/>
  <c r="AG1139" i="2"/>
  <c r="AP1139" i="2"/>
  <c r="AE1139" i="2"/>
  <c r="AN1139" i="2"/>
  <c r="AO1139" i="2" s="1"/>
  <c r="AF1139" i="2" l="1"/>
  <c r="T1140" i="2"/>
  <c r="S1140" i="2"/>
  <c r="U1140" i="2" l="1"/>
  <c r="Z1140" i="2" s="1"/>
  <c r="AH1140" i="2"/>
  <c r="X1140" i="2"/>
  <c r="AC1140" i="2" s="1"/>
  <c r="M1141" i="2" s="1"/>
  <c r="V1140" i="2"/>
  <c r="AA1140" i="2" s="1"/>
  <c r="K1141" i="2" s="1"/>
  <c r="W1140" i="2"/>
  <c r="AB1140" i="2" s="1"/>
  <c r="L1141" i="2" s="1"/>
  <c r="J1141" i="2" l="1"/>
  <c r="AD1140" i="2"/>
  <c r="AP1140" i="2" l="1"/>
  <c r="AG1140" i="2"/>
  <c r="AE1140" i="2"/>
  <c r="AN1140" i="2"/>
  <c r="N1141" i="2"/>
  <c r="O1141" i="2" s="1"/>
  <c r="R1141" i="2" s="1"/>
  <c r="T1141" i="2" l="1"/>
  <c r="S1141" i="2"/>
  <c r="AF1140" i="2"/>
  <c r="AO1140" i="2"/>
  <c r="AH1141" i="2" l="1"/>
  <c r="X1141" i="2"/>
  <c r="AC1141" i="2" s="1"/>
  <c r="M1142" i="2" s="1"/>
  <c r="W1141" i="2"/>
  <c r="AB1141" i="2" s="1"/>
  <c r="L1142" i="2" s="1"/>
  <c r="V1141" i="2"/>
  <c r="AA1141" i="2" s="1"/>
  <c r="K1142" i="2" s="1"/>
  <c r="U1141" i="2"/>
  <c r="Z1141" i="2" s="1"/>
  <c r="AD1141" i="2" l="1"/>
  <c r="J1142" i="2"/>
  <c r="N1142" i="2" l="1"/>
  <c r="O1142" i="2" s="1"/>
  <c r="R1142" i="2" s="1"/>
  <c r="AP1141" i="2"/>
  <c r="AG1141" i="2"/>
  <c r="AE1141" i="2"/>
  <c r="AF1141" i="2" s="1"/>
  <c r="AN1141" i="2"/>
  <c r="T1142" i="2" l="1"/>
  <c r="S1142" i="2"/>
  <c r="AO1141" i="2"/>
  <c r="W1142" i="2" l="1"/>
  <c r="AB1142" i="2" s="1"/>
  <c r="L1143" i="2" s="1"/>
  <c r="V1142" i="2"/>
  <c r="AA1142" i="2" s="1"/>
  <c r="K1143" i="2" s="1"/>
  <c r="U1142" i="2"/>
  <c r="Z1142" i="2" s="1"/>
  <c r="AH1142" i="2"/>
  <c r="X1142" i="2"/>
  <c r="AC1142" i="2" s="1"/>
  <c r="M1143" i="2" s="1"/>
  <c r="AD1142" i="2" l="1"/>
  <c r="J1143" i="2"/>
  <c r="N1143" i="2" l="1"/>
  <c r="O1143" i="2" s="1"/>
  <c r="R1143" i="2" s="1"/>
  <c r="AP1142" i="2"/>
  <c r="AG1142" i="2"/>
  <c r="AN1142" i="2"/>
  <c r="AE1142" i="2"/>
  <c r="AF1142" i="2" s="1"/>
  <c r="T1143" i="2" l="1"/>
  <c r="S1143" i="2"/>
  <c r="AO1142" i="2"/>
  <c r="AH1143" i="2" l="1"/>
  <c r="X1143" i="2"/>
  <c r="AC1143" i="2" s="1"/>
  <c r="M1144" i="2" s="1"/>
  <c r="W1143" i="2"/>
  <c r="AB1143" i="2" s="1"/>
  <c r="L1144" i="2" s="1"/>
  <c r="U1143" i="2"/>
  <c r="Z1143" i="2" s="1"/>
  <c r="V1143" i="2"/>
  <c r="AA1143" i="2" s="1"/>
  <c r="K1144" i="2" s="1"/>
  <c r="J1144" i="2" l="1"/>
  <c r="AD1143" i="2"/>
  <c r="AP1143" i="2" l="1"/>
  <c r="AG1143" i="2"/>
  <c r="AN1143" i="2"/>
  <c r="AE1143" i="2"/>
  <c r="N1144" i="2"/>
  <c r="O1144" i="2" s="1"/>
  <c r="R1144" i="2" s="1"/>
  <c r="T1144" i="2" l="1"/>
  <c r="S1144" i="2"/>
  <c r="AF1143" i="2"/>
  <c r="AO1143" i="2"/>
  <c r="X1144" i="2" l="1"/>
  <c r="AC1144" i="2" s="1"/>
  <c r="M1145" i="2" s="1"/>
  <c r="W1144" i="2"/>
  <c r="AB1144" i="2" s="1"/>
  <c r="L1145" i="2" s="1"/>
  <c r="V1144" i="2"/>
  <c r="AA1144" i="2" s="1"/>
  <c r="K1145" i="2" s="1"/>
  <c r="U1144" i="2"/>
  <c r="Z1144" i="2" s="1"/>
  <c r="AH1144" i="2"/>
  <c r="AD1144" i="2" l="1"/>
  <c r="J1145" i="2"/>
  <c r="N1145" i="2" l="1"/>
  <c r="O1145" i="2" s="1"/>
  <c r="R1145" i="2" s="1"/>
  <c r="AG1144" i="2"/>
  <c r="AP1144" i="2"/>
  <c r="AE1144" i="2"/>
  <c r="AN1144" i="2"/>
  <c r="AF1144" i="2" l="1"/>
  <c r="AO1144" i="2"/>
  <c r="T1145" i="2"/>
  <c r="S1145" i="2"/>
  <c r="V1145" i="2" l="1"/>
  <c r="AA1145" i="2" s="1"/>
  <c r="K1146" i="2" s="1"/>
  <c r="U1145" i="2"/>
  <c r="Z1145" i="2" s="1"/>
  <c r="AH1145" i="2"/>
  <c r="W1145" i="2"/>
  <c r="AB1145" i="2" s="1"/>
  <c r="L1146" i="2" s="1"/>
  <c r="X1145" i="2"/>
  <c r="AC1145" i="2" s="1"/>
  <c r="M1146" i="2" s="1"/>
  <c r="AD1145" i="2" l="1"/>
  <c r="J1146" i="2"/>
  <c r="N1146" i="2" l="1"/>
  <c r="O1146" i="2" s="1"/>
  <c r="R1146" i="2" s="1"/>
  <c r="AP1145" i="2"/>
  <c r="AG1145" i="2"/>
  <c r="AN1145" i="2"/>
  <c r="AE1145" i="2"/>
  <c r="T1146" i="2" l="1"/>
  <c r="S1146" i="2"/>
  <c r="AF1145" i="2"/>
  <c r="AO1145" i="2"/>
  <c r="AH1146" i="2" l="1"/>
  <c r="X1146" i="2"/>
  <c r="AC1146" i="2" s="1"/>
  <c r="M1147" i="2" s="1"/>
  <c r="W1146" i="2"/>
  <c r="AB1146" i="2" s="1"/>
  <c r="L1147" i="2" s="1"/>
  <c r="V1146" i="2"/>
  <c r="AA1146" i="2" s="1"/>
  <c r="K1147" i="2" s="1"/>
  <c r="U1146" i="2"/>
  <c r="Z1146" i="2" s="1"/>
  <c r="AD1146" i="2" l="1"/>
  <c r="J1147" i="2"/>
  <c r="N1147" i="2" l="1"/>
  <c r="O1147" i="2" s="1"/>
  <c r="R1147" i="2" s="1"/>
  <c r="AP1146" i="2"/>
  <c r="AG1146" i="2"/>
  <c r="AN1146" i="2"/>
  <c r="AE1146" i="2"/>
  <c r="AF1146" i="2" s="1"/>
  <c r="T1147" i="2" l="1"/>
  <c r="S1147" i="2"/>
  <c r="AO1146" i="2"/>
  <c r="X1147" i="2" l="1"/>
  <c r="AC1147" i="2" s="1"/>
  <c r="M1148" i="2" s="1"/>
  <c r="W1147" i="2"/>
  <c r="AB1147" i="2" s="1"/>
  <c r="L1148" i="2" s="1"/>
  <c r="V1147" i="2"/>
  <c r="AA1147" i="2" s="1"/>
  <c r="K1148" i="2" s="1"/>
  <c r="U1147" i="2"/>
  <c r="Z1147" i="2" s="1"/>
  <c r="AH1147" i="2"/>
  <c r="AD1147" i="2" l="1"/>
  <c r="J1148" i="2"/>
  <c r="N1148" i="2" l="1"/>
  <c r="O1148" i="2" s="1"/>
  <c r="R1148" i="2" s="1"/>
  <c r="AG1147" i="2"/>
  <c r="AP1147" i="2"/>
  <c r="AE1147" i="2"/>
  <c r="AN1147" i="2"/>
  <c r="T1148" i="2" l="1"/>
  <c r="S1148" i="2"/>
  <c r="AO1147" i="2"/>
  <c r="AF1147" i="2"/>
  <c r="U1148" i="2" l="1"/>
  <c r="Z1148" i="2" s="1"/>
  <c r="AH1148" i="2"/>
  <c r="X1148" i="2"/>
  <c r="AC1148" i="2" s="1"/>
  <c r="M1149" i="2" s="1"/>
  <c r="V1148" i="2"/>
  <c r="AA1148" i="2" s="1"/>
  <c r="K1149" i="2" s="1"/>
  <c r="W1148" i="2"/>
  <c r="AB1148" i="2" s="1"/>
  <c r="L1149" i="2" s="1"/>
  <c r="J1149" i="2" l="1"/>
  <c r="AD1148" i="2"/>
  <c r="AP1148" i="2" l="1"/>
  <c r="AG1148" i="2"/>
  <c r="AN1148" i="2"/>
  <c r="AE1148" i="2"/>
  <c r="N1149" i="2"/>
  <c r="O1149" i="2" s="1"/>
  <c r="R1149" i="2" s="1"/>
  <c r="T1149" i="2" l="1"/>
  <c r="S1149" i="2"/>
  <c r="AO1148" i="2"/>
  <c r="AF1148" i="2"/>
  <c r="AH1149" i="2" l="1"/>
  <c r="X1149" i="2"/>
  <c r="AC1149" i="2" s="1"/>
  <c r="M1150" i="2" s="1"/>
  <c r="W1149" i="2"/>
  <c r="AB1149" i="2" s="1"/>
  <c r="L1150" i="2" s="1"/>
  <c r="V1149" i="2"/>
  <c r="AA1149" i="2" s="1"/>
  <c r="K1150" i="2" s="1"/>
  <c r="U1149" i="2"/>
  <c r="Z1149" i="2" s="1"/>
  <c r="AD1149" i="2" l="1"/>
  <c r="J1150" i="2"/>
  <c r="N1150" i="2" l="1"/>
  <c r="O1150" i="2" s="1"/>
  <c r="R1150" i="2" s="1"/>
  <c r="AP1149" i="2"/>
  <c r="AG1149" i="2"/>
  <c r="AN1149" i="2"/>
  <c r="AE1149" i="2"/>
  <c r="AF1149" i="2" s="1"/>
  <c r="T1150" i="2" l="1"/>
  <c r="S1150" i="2"/>
  <c r="AO1149" i="2"/>
  <c r="U1150" i="2" l="1"/>
  <c r="Z1150" i="2" s="1"/>
  <c r="AH1150" i="2"/>
  <c r="X1150" i="2"/>
  <c r="AC1150" i="2" s="1"/>
  <c r="M1151" i="2" s="1"/>
  <c r="W1150" i="2"/>
  <c r="AB1150" i="2" s="1"/>
  <c r="L1151" i="2" s="1"/>
  <c r="V1150" i="2"/>
  <c r="AA1150" i="2" s="1"/>
  <c r="K1151" i="2" s="1"/>
  <c r="J1151" i="2" l="1"/>
  <c r="AD1150" i="2"/>
  <c r="N1151" i="2" l="1"/>
  <c r="O1151" i="2" s="1"/>
  <c r="R1151" i="2" s="1"/>
  <c r="AP1150" i="2"/>
  <c r="AG1150" i="2"/>
  <c r="AE1150" i="2"/>
  <c r="AN1150" i="2"/>
  <c r="AO1150" i="2" s="1"/>
  <c r="T1151" i="2" l="1"/>
  <c r="S1151" i="2"/>
  <c r="AF1150" i="2"/>
  <c r="AH1151" i="2" l="1"/>
  <c r="X1151" i="2"/>
  <c r="AC1151" i="2" s="1"/>
  <c r="M1152" i="2" s="1"/>
  <c r="W1151" i="2"/>
  <c r="AB1151" i="2" s="1"/>
  <c r="L1152" i="2" s="1"/>
  <c r="U1151" i="2"/>
  <c r="Z1151" i="2" s="1"/>
  <c r="V1151" i="2"/>
  <c r="AA1151" i="2" s="1"/>
  <c r="K1152" i="2" s="1"/>
  <c r="J1152" i="2" l="1"/>
  <c r="AD1151" i="2"/>
  <c r="AP1151" i="2" l="1"/>
  <c r="AG1151" i="2"/>
  <c r="AN1151" i="2"/>
  <c r="AE1151" i="2"/>
  <c r="N1152" i="2"/>
  <c r="O1152" i="2" s="1"/>
  <c r="R1152" i="2" s="1"/>
  <c r="T1152" i="2" l="1"/>
  <c r="S1152" i="2"/>
  <c r="AO1151" i="2"/>
  <c r="AF1151" i="2"/>
  <c r="W1152" i="2" l="1"/>
  <c r="AB1152" i="2" s="1"/>
  <c r="L1153" i="2" s="1"/>
  <c r="U1152" i="2"/>
  <c r="Z1152" i="2" s="1"/>
  <c r="AH1152" i="2"/>
  <c r="X1152" i="2"/>
  <c r="AC1152" i="2" s="1"/>
  <c r="M1153" i="2" s="1"/>
  <c r="V1152" i="2"/>
  <c r="AA1152" i="2" s="1"/>
  <c r="K1153" i="2" s="1"/>
  <c r="J1153" i="2" l="1"/>
  <c r="AD1152" i="2"/>
  <c r="AP1152" i="2" l="1"/>
  <c r="AG1152" i="2"/>
  <c r="AM1152" i="2"/>
  <c r="H34" i="2" s="1"/>
  <c r="AL1153" i="2"/>
  <c r="AL1154" i="2" s="1"/>
  <c r="AL1155" i="2" s="1"/>
  <c r="AL1156" i="2" s="1"/>
  <c r="AL1157" i="2" s="1"/>
  <c r="AL1158" i="2" s="1"/>
  <c r="AL1159" i="2" s="1"/>
  <c r="AL1160" i="2" s="1"/>
  <c r="AL1161" i="2" s="1"/>
  <c r="AL1162" i="2" s="1"/>
  <c r="AL1163" i="2" s="1"/>
  <c r="AL1164" i="2" s="1"/>
  <c r="AL1165" i="2" s="1"/>
  <c r="AL1166" i="2" s="1"/>
  <c r="AL1167" i="2" s="1"/>
  <c r="AL1168" i="2" s="1"/>
  <c r="AL1169" i="2" s="1"/>
  <c r="AL1170" i="2" s="1"/>
  <c r="AL1171" i="2" s="1"/>
  <c r="AL1172" i="2" s="1"/>
  <c r="AL1173" i="2" s="1"/>
  <c r="AL1174" i="2" s="1"/>
  <c r="AT97" i="2"/>
  <c r="AN1152" i="2"/>
  <c r="AE1152" i="2"/>
  <c r="AF1152" i="2" s="1"/>
  <c r="N1153" i="2"/>
  <c r="O1153" i="2" s="1"/>
  <c r="R1153" i="2" s="1"/>
  <c r="T1153" i="2" l="1"/>
  <c r="S1153" i="2"/>
  <c r="AO1152" i="2"/>
  <c r="AH1153" i="2" l="1"/>
  <c r="W1153" i="2"/>
  <c r="AB1153" i="2" s="1"/>
  <c r="L1154" i="2" s="1"/>
  <c r="U1153" i="2"/>
  <c r="Z1153" i="2" s="1"/>
  <c r="X1153" i="2"/>
  <c r="AC1153" i="2" s="1"/>
  <c r="M1154" i="2" s="1"/>
  <c r="V1153" i="2"/>
  <c r="AA1153" i="2" s="1"/>
  <c r="K1154" i="2" s="1"/>
  <c r="J1154" i="2" l="1"/>
  <c r="AD1153" i="2"/>
  <c r="AP1153" i="2" l="1"/>
  <c r="AG1153" i="2"/>
  <c r="AN1153" i="2"/>
  <c r="AE1153" i="2"/>
  <c r="AF1153" i="2" s="1"/>
  <c r="N1154" i="2"/>
  <c r="O1154" i="2" s="1"/>
  <c r="R1154" i="2" s="1"/>
  <c r="T1154" i="2" l="1"/>
  <c r="S1154" i="2"/>
  <c r="AO1153" i="2"/>
  <c r="W1154" i="2" l="1"/>
  <c r="AB1154" i="2" s="1"/>
  <c r="L1155" i="2" s="1"/>
  <c r="V1154" i="2"/>
  <c r="AA1154" i="2" s="1"/>
  <c r="K1155" i="2" s="1"/>
  <c r="AH1154" i="2"/>
  <c r="X1154" i="2"/>
  <c r="AC1154" i="2" s="1"/>
  <c r="M1155" i="2" s="1"/>
  <c r="U1154" i="2"/>
  <c r="Z1154" i="2" s="1"/>
  <c r="AD1154" i="2" l="1"/>
  <c r="J1155" i="2"/>
  <c r="N1155" i="2" l="1"/>
  <c r="O1155" i="2" s="1"/>
  <c r="R1155" i="2" s="1"/>
  <c r="AG1154" i="2"/>
  <c r="AP1154" i="2"/>
  <c r="AE1154" i="2"/>
  <c r="AN1154" i="2"/>
  <c r="T1155" i="2" l="1"/>
  <c r="S1155" i="2"/>
  <c r="AF1154" i="2"/>
  <c r="AO1154" i="2"/>
  <c r="V1155" i="2" l="1"/>
  <c r="AA1155" i="2" s="1"/>
  <c r="K1156" i="2" s="1"/>
  <c r="W1155" i="2"/>
  <c r="AB1155" i="2" s="1"/>
  <c r="L1156" i="2" s="1"/>
  <c r="AH1155" i="2"/>
  <c r="U1155" i="2"/>
  <c r="Z1155" i="2" s="1"/>
  <c r="X1155" i="2"/>
  <c r="AC1155" i="2" s="1"/>
  <c r="M1156" i="2" s="1"/>
  <c r="AD1155" i="2" l="1"/>
  <c r="J1156" i="2"/>
  <c r="N1156" i="2" l="1"/>
  <c r="O1156" i="2" s="1"/>
  <c r="R1156" i="2" s="1"/>
  <c r="AG1155" i="2"/>
  <c r="AP1155" i="2"/>
  <c r="AE1155" i="2"/>
  <c r="AN1155" i="2"/>
  <c r="T1156" i="2" l="1"/>
  <c r="S1156" i="2"/>
  <c r="AF1155" i="2"/>
  <c r="AO1155" i="2"/>
  <c r="X1156" i="2" l="1"/>
  <c r="AC1156" i="2" s="1"/>
  <c r="M1157" i="2" s="1"/>
  <c r="W1156" i="2"/>
  <c r="AB1156" i="2" s="1"/>
  <c r="L1157" i="2" s="1"/>
  <c r="V1156" i="2"/>
  <c r="AA1156" i="2" s="1"/>
  <c r="K1157" i="2" s="1"/>
  <c r="AH1156" i="2"/>
  <c r="U1156" i="2"/>
  <c r="Z1156" i="2" s="1"/>
  <c r="AD1156" i="2" l="1"/>
  <c r="J1157" i="2"/>
  <c r="N1157" i="2" l="1"/>
  <c r="O1157" i="2" s="1"/>
  <c r="R1157" i="2" s="1"/>
  <c r="AG1156" i="2"/>
  <c r="AP1156" i="2"/>
  <c r="AN1156" i="2"/>
  <c r="AO1156" i="2" s="1"/>
  <c r="AE1156" i="2"/>
  <c r="AF1156" i="2" l="1"/>
  <c r="T1157" i="2"/>
  <c r="S1157" i="2"/>
  <c r="X1157" i="2" l="1"/>
  <c r="AC1157" i="2" s="1"/>
  <c r="M1158" i="2" s="1"/>
  <c r="V1157" i="2"/>
  <c r="AA1157" i="2" s="1"/>
  <c r="K1158" i="2" s="1"/>
  <c r="U1157" i="2"/>
  <c r="Z1157" i="2" s="1"/>
  <c r="AH1157" i="2"/>
  <c r="W1157" i="2"/>
  <c r="AB1157" i="2" s="1"/>
  <c r="L1158" i="2" s="1"/>
  <c r="AD1157" i="2" l="1"/>
  <c r="J1158" i="2"/>
  <c r="N1158" i="2" l="1"/>
  <c r="O1158" i="2" s="1"/>
  <c r="R1158" i="2" s="1"/>
  <c r="AG1157" i="2"/>
  <c r="AP1157" i="2"/>
  <c r="AE1157" i="2"/>
  <c r="AN1157" i="2"/>
  <c r="T1158" i="2" l="1"/>
  <c r="S1158" i="2"/>
  <c r="AO1157" i="2"/>
  <c r="AF1157" i="2"/>
  <c r="U1158" i="2" l="1"/>
  <c r="Z1158" i="2" s="1"/>
  <c r="AH1158" i="2"/>
  <c r="X1158" i="2"/>
  <c r="AC1158" i="2" s="1"/>
  <c r="M1159" i="2" s="1"/>
  <c r="V1158" i="2"/>
  <c r="AA1158" i="2" s="1"/>
  <c r="K1159" i="2" s="1"/>
  <c r="W1158" i="2"/>
  <c r="AB1158" i="2" s="1"/>
  <c r="L1159" i="2" s="1"/>
  <c r="J1159" i="2" l="1"/>
  <c r="AD1158" i="2"/>
  <c r="N1159" i="2" l="1"/>
  <c r="O1159" i="2" s="1"/>
  <c r="R1159" i="2" s="1"/>
  <c r="AP1158" i="2"/>
  <c r="AG1158" i="2"/>
  <c r="AE1158" i="2"/>
  <c r="AF1158" i="2" s="1"/>
  <c r="AN1158" i="2"/>
  <c r="T1159" i="2" l="1"/>
  <c r="S1159" i="2"/>
  <c r="AO1158" i="2"/>
  <c r="AH1159" i="2" l="1"/>
  <c r="X1159" i="2"/>
  <c r="AC1159" i="2" s="1"/>
  <c r="M1160" i="2" s="1"/>
  <c r="W1159" i="2"/>
  <c r="AB1159" i="2" s="1"/>
  <c r="L1160" i="2" s="1"/>
  <c r="V1159" i="2"/>
  <c r="AA1159" i="2" s="1"/>
  <c r="K1160" i="2" s="1"/>
  <c r="U1159" i="2"/>
  <c r="Z1159" i="2" s="1"/>
  <c r="AD1159" i="2" l="1"/>
  <c r="J1160" i="2"/>
  <c r="N1160" i="2" l="1"/>
  <c r="O1160" i="2" s="1"/>
  <c r="R1160" i="2" s="1"/>
  <c r="AP1159" i="2"/>
  <c r="AG1159" i="2"/>
  <c r="AN1159" i="2"/>
  <c r="AO1159" i="2" s="1"/>
  <c r="AE1159" i="2"/>
  <c r="T1160" i="2" l="1"/>
  <c r="S1160" i="2"/>
  <c r="AF1159" i="2"/>
  <c r="W1160" i="2" l="1"/>
  <c r="AB1160" i="2" s="1"/>
  <c r="L1161" i="2" s="1"/>
  <c r="V1160" i="2"/>
  <c r="AA1160" i="2" s="1"/>
  <c r="K1161" i="2" s="1"/>
  <c r="U1160" i="2"/>
  <c r="Z1160" i="2" s="1"/>
  <c r="AH1160" i="2"/>
  <c r="X1160" i="2"/>
  <c r="AC1160" i="2" s="1"/>
  <c r="M1161" i="2" s="1"/>
  <c r="AD1160" i="2" l="1"/>
  <c r="J1161" i="2"/>
  <c r="N1161" i="2" l="1"/>
  <c r="O1161" i="2" s="1"/>
  <c r="R1161" i="2" s="1"/>
  <c r="AP1160" i="2"/>
  <c r="AG1160" i="2"/>
  <c r="AN1160" i="2"/>
  <c r="AO1160" i="2" s="1"/>
  <c r="AE1160" i="2"/>
  <c r="T1161" i="2" l="1"/>
  <c r="S1161" i="2"/>
  <c r="AF1160" i="2"/>
  <c r="AH1161" i="2" l="1"/>
  <c r="X1161" i="2"/>
  <c r="AC1161" i="2" s="1"/>
  <c r="M1162" i="2" s="1"/>
  <c r="W1161" i="2"/>
  <c r="AB1161" i="2" s="1"/>
  <c r="L1162" i="2" s="1"/>
  <c r="U1161" i="2"/>
  <c r="Z1161" i="2" s="1"/>
  <c r="V1161" i="2"/>
  <c r="AA1161" i="2" s="1"/>
  <c r="K1162" i="2" s="1"/>
  <c r="J1162" i="2" l="1"/>
  <c r="AD1161" i="2"/>
  <c r="AP1161" i="2" l="1"/>
  <c r="AG1161" i="2"/>
  <c r="AE1161" i="2"/>
  <c r="AN1161" i="2"/>
  <c r="AO1161" i="2" s="1"/>
  <c r="N1162" i="2"/>
  <c r="O1162" i="2" s="1"/>
  <c r="R1162" i="2" s="1"/>
  <c r="T1162" i="2" l="1"/>
  <c r="S1162" i="2"/>
  <c r="AF1161" i="2"/>
  <c r="X1162" i="2" l="1"/>
  <c r="AC1162" i="2" s="1"/>
  <c r="M1163" i="2" s="1"/>
  <c r="W1162" i="2"/>
  <c r="AB1162" i="2" s="1"/>
  <c r="L1163" i="2" s="1"/>
  <c r="V1162" i="2"/>
  <c r="AA1162" i="2" s="1"/>
  <c r="K1163" i="2" s="1"/>
  <c r="U1162" i="2"/>
  <c r="Z1162" i="2" s="1"/>
  <c r="AH1162" i="2"/>
  <c r="AD1162" i="2" l="1"/>
  <c r="J1163" i="2"/>
  <c r="N1163" i="2" l="1"/>
  <c r="O1163" i="2" s="1"/>
  <c r="R1163" i="2" s="1"/>
  <c r="AG1162" i="2"/>
  <c r="AP1162" i="2"/>
  <c r="AE1162" i="2"/>
  <c r="AN1162" i="2"/>
  <c r="T1163" i="2" l="1"/>
  <c r="S1163" i="2"/>
  <c r="AF1162" i="2"/>
  <c r="AO1162" i="2"/>
  <c r="V1163" i="2" l="1"/>
  <c r="AA1163" i="2" s="1"/>
  <c r="K1164" i="2" s="1"/>
  <c r="U1163" i="2"/>
  <c r="Z1163" i="2" s="1"/>
  <c r="AH1163" i="2"/>
  <c r="W1163" i="2"/>
  <c r="AB1163" i="2" s="1"/>
  <c r="L1164" i="2" s="1"/>
  <c r="X1163" i="2"/>
  <c r="AC1163" i="2" s="1"/>
  <c r="M1164" i="2" s="1"/>
  <c r="AD1163" i="2" l="1"/>
  <c r="J1164" i="2"/>
  <c r="N1164" i="2" l="1"/>
  <c r="O1164" i="2" s="1"/>
  <c r="R1164" i="2" s="1"/>
  <c r="AP1163" i="2"/>
  <c r="AG1163" i="2"/>
  <c r="AE1163" i="2"/>
  <c r="AN1163" i="2"/>
  <c r="T1164" i="2" l="1"/>
  <c r="S1164" i="2"/>
  <c r="AF1163" i="2"/>
  <c r="AO1163" i="2"/>
  <c r="AH1164" i="2" l="1"/>
  <c r="X1164" i="2"/>
  <c r="AC1164" i="2" s="1"/>
  <c r="M1165" i="2" s="1"/>
  <c r="W1164" i="2"/>
  <c r="AB1164" i="2" s="1"/>
  <c r="L1165" i="2" s="1"/>
  <c r="V1164" i="2"/>
  <c r="AA1164" i="2" s="1"/>
  <c r="K1165" i="2" s="1"/>
  <c r="U1164" i="2"/>
  <c r="Z1164" i="2" s="1"/>
  <c r="AD1164" i="2" l="1"/>
  <c r="J1165" i="2"/>
  <c r="N1165" i="2" l="1"/>
  <c r="O1165" i="2" s="1"/>
  <c r="R1165" i="2" s="1"/>
  <c r="AP1164" i="2"/>
  <c r="AG1164" i="2"/>
  <c r="AN1164" i="2"/>
  <c r="AO1164" i="2" s="1"/>
  <c r="AE1164" i="2"/>
  <c r="T1165" i="2" l="1"/>
  <c r="S1165" i="2"/>
  <c r="AF1164" i="2"/>
  <c r="X1165" i="2" l="1"/>
  <c r="AC1165" i="2" s="1"/>
  <c r="M1166" i="2" s="1"/>
  <c r="W1165" i="2"/>
  <c r="AB1165" i="2" s="1"/>
  <c r="L1166" i="2" s="1"/>
  <c r="V1165" i="2"/>
  <c r="AA1165" i="2" s="1"/>
  <c r="K1166" i="2" s="1"/>
  <c r="U1165" i="2"/>
  <c r="Z1165" i="2" s="1"/>
  <c r="AH1165" i="2"/>
  <c r="AD1165" i="2" l="1"/>
  <c r="J1166" i="2"/>
  <c r="N1166" i="2" l="1"/>
  <c r="O1166" i="2" s="1"/>
  <c r="R1166" i="2" s="1"/>
  <c r="AG1165" i="2"/>
  <c r="AP1165" i="2"/>
  <c r="AN1165" i="2"/>
  <c r="AO1165" i="2" s="1"/>
  <c r="AE1165" i="2"/>
  <c r="AF1165" i="2" l="1"/>
  <c r="T1166" i="2"/>
  <c r="S1166" i="2"/>
  <c r="U1166" i="2" l="1"/>
  <c r="Z1166" i="2" s="1"/>
  <c r="AH1166" i="2"/>
  <c r="X1166" i="2"/>
  <c r="AC1166" i="2" s="1"/>
  <c r="M1167" i="2" s="1"/>
  <c r="V1166" i="2"/>
  <c r="AA1166" i="2" s="1"/>
  <c r="K1167" i="2" s="1"/>
  <c r="W1166" i="2"/>
  <c r="AB1166" i="2" s="1"/>
  <c r="L1167" i="2" s="1"/>
  <c r="J1167" i="2" l="1"/>
  <c r="AD1166" i="2"/>
  <c r="N1167" i="2" l="1"/>
  <c r="O1167" i="2" s="1"/>
  <c r="R1167" i="2" s="1"/>
  <c r="AP1166" i="2"/>
  <c r="AG1166" i="2"/>
  <c r="AE1166" i="2"/>
  <c r="AN1166" i="2"/>
  <c r="AO1166" i="2" s="1"/>
  <c r="T1167" i="2" l="1"/>
  <c r="S1167" i="2"/>
  <c r="AF1166" i="2"/>
  <c r="AH1167" i="2" l="1"/>
  <c r="X1167" i="2"/>
  <c r="AC1167" i="2" s="1"/>
  <c r="M1168" i="2" s="1"/>
  <c r="W1167" i="2"/>
  <c r="AB1167" i="2" s="1"/>
  <c r="L1168" i="2" s="1"/>
  <c r="V1167" i="2"/>
  <c r="AA1167" i="2" s="1"/>
  <c r="K1168" i="2" s="1"/>
  <c r="U1167" i="2"/>
  <c r="Z1167" i="2" s="1"/>
  <c r="AD1167" i="2" l="1"/>
  <c r="J1168" i="2"/>
  <c r="N1168" i="2" l="1"/>
  <c r="O1168" i="2" s="1"/>
  <c r="R1168" i="2" s="1"/>
  <c r="AP1167" i="2"/>
  <c r="AG1167" i="2"/>
  <c r="AE1167" i="2"/>
  <c r="AN1167" i="2"/>
  <c r="T1168" i="2" l="1"/>
  <c r="S1168" i="2"/>
  <c r="AF1167" i="2"/>
  <c r="AO1167" i="2"/>
  <c r="W1168" i="2" l="1"/>
  <c r="AB1168" i="2" s="1"/>
  <c r="L1169" i="2" s="1"/>
  <c r="V1168" i="2"/>
  <c r="AA1168" i="2" s="1"/>
  <c r="K1169" i="2" s="1"/>
  <c r="U1168" i="2"/>
  <c r="Z1168" i="2" s="1"/>
  <c r="AH1168" i="2"/>
  <c r="X1168" i="2"/>
  <c r="AC1168" i="2" s="1"/>
  <c r="M1169" i="2" s="1"/>
  <c r="AD1168" i="2" l="1"/>
  <c r="J1169" i="2"/>
  <c r="N1169" i="2" l="1"/>
  <c r="O1169" i="2" s="1"/>
  <c r="R1169" i="2" s="1"/>
  <c r="AP1168" i="2"/>
  <c r="AG1168" i="2"/>
  <c r="AN1168" i="2"/>
  <c r="AE1168" i="2"/>
  <c r="T1169" i="2" l="1"/>
  <c r="S1169" i="2"/>
  <c r="AF1168" i="2"/>
  <c r="AO1168" i="2"/>
  <c r="AH1169" i="2" l="1"/>
  <c r="X1169" i="2"/>
  <c r="AC1169" i="2" s="1"/>
  <c r="M1170" i="2" s="1"/>
  <c r="W1169" i="2"/>
  <c r="AB1169" i="2" s="1"/>
  <c r="L1170" i="2" s="1"/>
  <c r="U1169" i="2"/>
  <c r="Z1169" i="2" s="1"/>
  <c r="V1169" i="2"/>
  <c r="AA1169" i="2" s="1"/>
  <c r="K1170" i="2" s="1"/>
  <c r="J1170" i="2" l="1"/>
  <c r="AD1169" i="2"/>
  <c r="AP1169" i="2" l="1"/>
  <c r="AG1169" i="2"/>
  <c r="AE1169" i="2"/>
  <c r="AN1169" i="2"/>
  <c r="N1170" i="2"/>
  <c r="O1170" i="2" s="1"/>
  <c r="R1170" i="2" s="1"/>
  <c r="T1170" i="2" l="1"/>
  <c r="S1170" i="2"/>
  <c r="AF1169" i="2"/>
  <c r="AO1169" i="2"/>
  <c r="X1170" i="2" l="1"/>
  <c r="AC1170" i="2" s="1"/>
  <c r="M1171" i="2" s="1"/>
  <c r="W1170" i="2"/>
  <c r="AB1170" i="2" s="1"/>
  <c r="L1171" i="2" s="1"/>
  <c r="V1170" i="2"/>
  <c r="AA1170" i="2" s="1"/>
  <c r="K1171" i="2" s="1"/>
  <c r="U1170" i="2"/>
  <c r="Z1170" i="2" s="1"/>
  <c r="AH1170" i="2"/>
  <c r="AD1170" i="2" l="1"/>
  <c r="J1171" i="2"/>
  <c r="N1171" i="2" l="1"/>
  <c r="O1171" i="2" s="1"/>
  <c r="R1171" i="2" s="1"/>
  <c r="AG1170" i="2"/>
  <c r="AP1170" i="2"/>
  <c r="AE1170" i="2"/>
  <c r="AF1170" i="2" s="1"/>
  <c r="AN1170" i="2"/>
  <c r="AO1170" i="2" l="1"/>
  <c r="T1171" i="2"/>
  <c r="S1171" i="2"/>
  <c r="V1171" i="2" l="1"/>
  <c r="AA1171" i="2" s="1"/>
  <c r="K1172" i="2" s="1"/>
  <c r="U1171" i="2"/>
  <c r="Z1171" i="2" s="1"/>
  <c r="AH1171" i="2"/>
  <c r="W1171" i="2"/>
  <c r="AB1171" i="2" s="1"/>
  <c r="L1172" i="2" s="1"/>
  <c r="X1171" i="2"/>
  <c r="AC1171" i="2" s="1"/>
  <c r="M1172" i="2" s="1"/>
  <c r="AD1171" i="2" l="1"/>
  <c r="J1172" i="2"/>
  <c r="N1172" i="2" l="1"/>
  <c r="O1172" i="2" s="1"/>
  <c r="R1172" i="2" s="1"/>
  <c r="AP1171" i="2"/>
  <c r="AG1171" i="2"/>
  <c r="AN1171" i="2"/>
  <c r="AE1171" i="2"/>
  <c r="T1172" i="2" l="1"/>
  <c r="S1172" i="2"/>
  <c r="AF1171" i="2"/>
  <c r="AO1171" i="2"/>
  <c r="AH1172" i="2" l="1"/>
  <c r="X1172" i="2"/>
  <c r="AC1172" i="2" s="1"/>
  <c r="M1173" i="2" s="1"/>
  <c r="W1172" i="2"/>
  <c r="AB1172" i="2" s="1"/>
  <c r="L1173" i="2" s="1"/>
  <c r="V1172" i="2"/>
  <c r="AA1172" i="2" s="1"/>
  <c r="K1173" i="2" s="1"/>
  <c r="U1172" i="2"/>
  <c r="Z1172" i="2" s="1"/>
  <c r="AD1172" i="2" l="1"/>
  <c r="J1173" i="2"/>
  <c r="N1173" i="2" l="1"/>
  <c r="O1173" i="2" s="1"/>
  <c r="R1173" i="2" s="1"/>
  <c r="AP1172" i="2"/>
  <c r="AG1172" i="2"/>
  <c r="AE1172" i="2"/>
  <c r="AN1172" i="2"/>
  <c r="AO1172" i="2" s="1"/>
  <c r="T1173" i="2" l="1"/>
  <c r="S1173" i="2"/>
  <c r="AF1172" i="2"/>
  <c r="X1173" i="2" l="1"/>
  <c r="AC1173" i="2" s="1"/>
  <c r="M1174" i="2" s="1"/>
  <c r="W1173" i="2"/>
  <c r="AB1173" i="2" s="1"/>
  <c r="L1174" i="2" s="1"/>
  <c r="V1173" i="2"/>
  <c r="AA1173" i="2" s="1"/>
  <c r="K1174" i="2" s="1"/>
  <c r="U1173" i="2"/>
  <c r="Z1173" i="2" s="1"/>
  <c r="AH1173" i="2"/>
  <c r="AD1173" i="2" l="1"/>
  <c r="J1174" i="2"/>
  <c r="AG1173" i="2" l="1"/>
  <c r="AP1173" i="2"/>
  <c r="AE1173" i="2"/>
  <c r="AN1173" i="2"/>
  <c r="N1174" i="2"/>
  <c r="O1174" i="2" s="1"/>
  <c r="R1174" i="2" s="1"/>
  <c r="T1174" i="2" l="1"/>
  <c r="S1174" i="2"/>
  <c r="AO1173" i="2"/>
  <c r="AF1173" i="2"/>
  <c r="U1174" i="2" l="1"/>
  <c r="Z1174" i="2" s="1"/>
  <c r="AH1174" i="2"/>
  <c r="X1174" i="2"/>
  <c r="AC1174" i="2" s="1"/>
  <c r="M1175" i="2" s="1"/>
  <c r="V1174" i="2"/>
  <c r="AA1174" i="2" s="1"/>
  <c r="K1175" i="2" s="1"/>
  <c r="W1174" i="2"/>
  <c r="AB1174" i="2" s="1"/>
  <c r="L1175" i="2" s="1"/>
  <c r="J1175" i="2" l="1"/>
  <c r="AD1174" i="2"/>
  <c r="N1175" i="2" l="1"/>
  <c r="O1175" i="2" s="1"/>
  <c r="R1175" i="2" s="1"/>
  <c r="AP1174" i="2"/>
  <c r="AG1174" i="2"/>
  <c r="AM1174" i="2"/>
  <c r="I34" i="2" s="1"/>
  <c r="AL1175" i="2"/>
  <c r="AL1176" i="2" s="1"/>
  <c r="AL1177" i="2" s="1"/>
  <c r="AL1178" i="2" s="1"/>
  <c r="AL1179" i="2" s="1"/>
  <c r="AL1180" i="2" s="1"/>
  <c r="AL1181" i="2" s="1"/>
  <c r="AL1182" i="2" s="1"/>
  <c r="AL1183" i="2" s="1"/>
  <c r="AL1184" i="2" s="1"/>
  <c r="AL1185" i="2" s="1"/>
  <c r="AL1186" i="2" s="1"/>
  <c r="AL1187" i="2" s="1"/>
  <c r="AL1188" i="2" s="1"/>
  <c r="AL1189" i="2" s="1"/>
  <c r="AL1190" i="2" s="1"/>
  <c r="AL1191" i="2" s="1"/>
  <c r="AL1192" i="2" s="1"/>
  <c r="AL1193" i="2" s="1"/>
  <c r="AT98" i="2"/>
  <c r="AN1174" i="2"/>
  <c r="AO1174" i="2" s="1"/>
  <c r="AE1174" i="2"/>
  <c r="AF1174" i="2" s="1"/>
  <c r="T1175" i="2" l="1"/>
  <c r="S1175" i="2"/>
  <c r="AH1175" i="2" l="1"/>
  <c r="X1175" i="2"/>
  <c r="AC1175" i="2" s="1"/>
  <c r="M1176" i="2" s="1"/>
  <c r="W1175" i="2"/>
  <c r="AB1175" i="2" s="1"/>
  <c r="L1176" i="2" s="1"/>
  <c r="V1175" i="2"/>
  <c r="AA1175" i="2" s="1"/>
  <c r="K1176" i="2" s="1"/>
  <c r="U1175" i="2"/>
  <c r="Z1175" i="2" s="1"/>
  <c r="AD1175" i="2" l="1"/>
  <c r="J1176" i="2"/>
  <c r="N1176" i="2" l="1"/>
  <c r="O1176" i="2" s="1"/>
  <c r="R1176" i="2" s="1"/>
  <c r="AP1175" i="2"/>
  <c r="AG1175" i="2"/>
  <c r="AE1175" i="2"/>
  <c r="AN1175" i="2"/>
  <c r="AO1175" i="2" s="1"/>
  <c r="T1176" i="2" l="1"/>
  <c r="S1176" i="2"/>
  <c r="AF1175" i="2"/>
  <c r="W1176" i="2" l="1"/>
  <c r="AB1176" i="2" s="1"/>
  <c r="L1177" i="2" s="1"/>
  <c r="V1176" i="2"/>
  <c r="AA1176" i="2" s="1"/>
  <c r="K1177" i="2" s="1"/>
  <c r="U1176" i="2"/>
  <c r="Z1176" i="2" s="1"/>
  <c r="AH1176" i="2"/>
  <c r="X1176" i="2"/>
  <c r="AC1176" i="2" s="1"/>
  <c r="M1177" i="2" s="1"/>
  <c r="AD1176" i="2" l="1"/>
  <c r="J1177" i="2"/>
  <c r="AP1176" i="2" l="1"/>
  <c r="AG1176" i="2"/>
  <c r="AE1176" i="2"/>
  <c r="AN1176" i="2"/>
  <c r="N1177" i="2"/>
  <c r="O1177" i="2" s="1"/>
  <c r="R1177" i="2" s="1"/>
  <c r="T1177" i="2" l="1"/>
  <c r="S1177" i="2"/>
  <c r="AO1176" i="2"/>
  <c r="AF1176" i="2"/>
  <c r="AH1177" i="2" l="1"/>
  <c r="X1177" i="2"/>
  <c r="AC1177" i="2" s="1"/>
  <c r="M1178" i="2" s="1"/>
  <c r="W1177" i="2"/>
  <c r="AB1177" i="2" s="1"/>
  <c r="L1178" i="2" s="1"/>
  <c r="U1177" i="2"/>
  <c r="Z1177" i="2" s="1"/>
  <c r="V1177" i="2"/>
  <c r="AA1177" i="2" s="1"/>
  <c r="K1178" i="2" s="1"/>
  <c r="J1178" i="2" l="1"/>
  <c r="AD1177" i="2"/>
  <c r="AP1177" i="2" l="1"/>
  <c r="AG1177" i="2"/>
  <c r="AE1177" i="2"/>
  <c r="AN1177" i="2"/>
  <c r="N1178" i="2"/>
  <c r="O1178" i="2" s="1"/>
  <c r="R1178" i="2" s="1"/>
  <c r="T1178" i="2" l="1"/>
  <c r="S1178" i="2"/>
  <c r="AF1177" i="2"/>
  <c r="AO1177" i="2"/>
  <c r="X1178" i="2" l="1"/>
  <c r="AC1178" i="2" s="1"/>
  <c r="M1179" i="2" s="1"/>
  <c r="W1178" i="2"/>
  <c r="AB1178" i="2" s="1"/>
  <c r="L1179" i="2" s="1"/>
  <c r="V1178" i="2"/>
  <c r="AA1178" i="2" s="1"/>
  <c r="K1179" i="2" s="1"/>
  <c r="U1178" i="2"/>
  <c r="Z1178" i="2" s="1"/>
  <c r="AH1178" i="2"/>
  <c r="AD1178" i="2" l="1"/>
  <c r="J1179" i="2"/>
  <c r="AG1178" i="2" l="1"/>
  <c r="AP1178" i="2"/>
  <c r="AE1178" i="2"/>
  <c r="AN1178" i="2"/>
  <c r="N1179" i="2"/>
  <c r="O1179" i="2" s="1"/>
  <c r="R1179" i="2" s="1"/>
  <c r="T1179" i="2" l="1"/>
  <c r="S1179" i="2"/>
  <c r="AF1178" i="2"/>
  <c r="AO1178" i="2"/>
  <c r="V1179" i="2" l="1"/>
  <c r="AA1179" i="2" s="1"/>
  <c r="K1180" i="2" s="1"/>
  <c r="U1179" i="2"/>
  <c r="Z1179" i="2" s="1"/>
  <c r="AH1179" i="2"/>
  <c r="W1179" i="2"/>
  <c r="AB1179" i="2" s="1"/>
  <c r="L1180" i="2" s="1"/>
  <c r="X1179" i="2"/>
  <c r="AC1179" i="2" s="1"/>
  <c r="M1180" i="2" s="1"/>
  <c r="AD1179" i="2" l="1"/>
  <c r="J1180" i="2"/>
  <c r="N1180" i="2" l="1"/>
  <c r="O1180" i="2" s="1"/>
  <c r="R1180" i="2" s="1"/>
  <c r="AP1179" i="2"/>
  <c r="AG1179" i="2"/>
  <c r="AN1179" i="2"/>
  <c r="AE1179" i="2"/>
  <c r="T1180" i="2" l="1"/>
  <c r="S1180" i="2"/>
  <c r="AO1179" i="2"/>
  <c r="AF1179" i="2"/>
  <c r="AH1180" i="2" l="1"/>
  <c r="X1180" i="2"/>
  <c r="AC1180" i="2" s="1"/>
  <c r="M1181" i="2" s="1"/>
  <c r="W1180" i="2"/>
  <c r="AB1180" i="2" s="1"/>
  <c r="L1181" i="2" s="1"/>
  <c r="V1180" i="2"/>
  <c r="AA1180" i="2" s="1"/>
  <c r="K1181" i="2" s="1"/>
  <c r="U1180" i="2"/>
  <c r="Z1180" i="2" s="1"/>
  <c r="AD1180" i="2" l="1"/>
  <c r="J1181" i="2"/>
  <c r="N1181" i="2" l="1"/>
  <c r="O1181" i="2" s="1"/>
  <c r="R1181" i="2" s="1"/>
  <c r="AP1180" i="2"/>
  <c r="AG1180" i="2"/>
  <c r="AN1180" i="2"/>
  <c r="AE1180" i="2"/>
  <c r="T1181" i="2" l="1"/>
  <c r="S1181" i="2"/>
  <c r="AF1180" i="2"/>
  <c r="AO1180" i="2"/>
  <c r="X1181" i="2" l="1"/>
  <c r="AC1181" i="2" s="1"/>
  <c r="M1182" i="2" s="1"/>
  <c r="W1181" i="2"/>
  <c r="AB1181" i="2" s="1"/>
  <c r="L1182" i="2" s="1"/>
  <c r="V1181" i="2"/>
  <c r="AA1181" i="2" s="1"/>
  <c r="K1182" i="2" s="1"/>
  <c r="U1181" i="2"/>
  <c r="Z1181" i="2" s="1"/>
  <c r="AH1181" i="2"/>
  <c r="AD1181" i="2" l="1"/>
  <c r="J1182" i="2"/>
  <c r="N1182" i="2" l="1"/>
  <c r="O1182" i="2" s="1"/>
  <c r="R1182" i="2" s="1"/>
  <c r="AG1181" i="2"/>
  <c r="AP1181" i="2"/>
  <c r="AE1181" i="2"/>
  <c r="AN1181" i="2"/>
  <c r="AO1181" i="2" s="1"/>
  <c r="AF1181" i="2" l="1"/>
  <c r="T1182" i="2"/>
  <c r="S1182" i="2"/>
  <c r="U1182" i="2" l="1"/>
  <c r="Z1182" i="2" s="1"/>
  <c r="AH1182" i="2"/>
  <c r="X1182" i="2"/>
  <c r="AC1182" i="2" s="1"/>
  <c r="M1183" i="2" s="1"/>
  <c r="V1182" i="2"/>
  <c r="AA1182" i="2" s="1"/>
  <c r="K1183" i="2" s="1"/>
  <c r="W1182" i="2"/>
  <c r="AB1182" i="2" s="1"/>
  <c r="L1183" i="2" s="1"/>
  <c r="J1183" i="2" l="1"/>
  <c r="AD1182" i="2"/>
  <c r="AP1182" i="2" l="1"/>
  <c r="AG1182" i="2"/>
  <c r="AE1182" i="2"/>
  <c r="AF1182" i="2" s="1"/>
  <c r="AN1182" i="2"/>
  <c r="N1183" i="2"/>
  <c r="O1183" i="2" s="1"/>
  <c r="R1183" i="2" s="1"/>
  <c r="T1183" i="2" l="1"/>
  <c r="S1183" i="2"/>
  <c r="AO1182" i="2"/>
  <c r="AH1183" i="2" l="1"/>
  <c r="X1183" i="2"/>
  <c r="AC1183" i="2" s="1"/>
  <c r="M1184" i="2" s="1"/>
  <c r="W1183" i="2"/>
  <c r="AB1183" i="2" s="1"/>
  <c r="L1184" i="2" s="1"/>
  <c r="V1183" i="2"/>
  <c r="AA1183" i="2" s="1"/>
  <c r="K1184" i="2" s="1"/>
  <c r="U1183" i="2"/>
  <c r="Z1183" i="2" s="1"/>
  <c r="AD1183" i="2" l="1"/>
  <c r="J1184" i="2"/>
  <c r="N1184" i="2" l="1"/>
  <c r="O1184" i="2" s="1"/>
  <c r="R1184" i="2" s="1"/>
  <c r="AP1183" i="2"/>
  <c r="AG1183" i="2"/>
  <c r="AN1183" i="2"/>
  <c r="AE1183" i="2"/>
  <c r="AF1183" i="2" s="1"/>
  <c r="T1184" i="2" l="1"/>
  <c r="S1184" i="2"/>
  <c r="AO1183" i="2"/>
  <c r="W1184" i="2" l="1"/>
  <c r="AB1184" i="2" s="1"/>
  <c r="L1185" i="2" s="1"/>
  <c r="V1184" i="2"/>
  <c r="AA1184" i="2" s="1"/>
  <c r="K1185" i="2" s="1"/>
  <c r="U1184" i="2"/>
  <c r="Z1184" i="2" s="1"/>
  <c r="AH1184" i="2"/>
  <c r="X1184" i="2"/>
  <c r="AC1184" i="2" s="1"/>
  <c r="M1185" i="2" s="1"/>
  <c r="AD1184" i="2" l="1"/>
  <c r="J1185" i="2"/>
  <c r="N1185" i="2" l="1"/>
  <c r="O1185" i="2" s="1"/>
  <c r="R1185" i="2" s="1"/>
  <c r="AP1184" i="2"/>
  <c r="AG1184" i="2"/>
  <c r="AE1184" i="2"/>
  <c r="AN1184" i="2"/>
  <c r="T1185" i="2" l="1"/>
  <c r="S1185" i="2"/>
  <c r="AO1184" i="2"/>
  <c r="AF1184" i="2"/>
  <c r="AH1185" i="2" l="1"/>
  <c r="X1185" i="2"/>
  <c r="AC1185" i="2" s="1"/>
  <c r="M1186" i="2" s="1"/>
  <c r="W1185" i="2"/>
  <c r="AB1185" i="2" s="1"/>
  <c r="L1186" i="2" s="1"/>
  <c r="U1185" i="2"/>
  <c r="Z1185" i="2" s="1"/>
  <c r="V1185" i="2"/>
  <c r="AA1185" i="2" s="1"/>
  <c r="K1186" i="2" s="1"/>
  <c r="J1186" i="2" l="1"/>
  <c r="AD1185" i="2"/>
  <c r="AP1185" i="2" l="1"/>
  <c r="AG1185" i="2"/>
  <c r="AN1185" i="2"/>
  <c r="AO1185" i="2" s="1"/>
  <c r="AE1185" i="2"/>
  <c r="N1186" i="2"/>
  <c r="O1186" i="2" s="1"/>
  <c r="R1186" i="2" s="1"/>
  <c r="T1186" i="2" l="1"/>
  <c r="S1186" i="2"/>
  <c r="AF1185" i="2"/>
  <c r="X1186" i="2" l="1"/>
  <c r="AC1186" i="2" s="1"/>
  <c r="M1187" i="2" s="1"/>
  <c r="W1186" i="2"/>
  <c r="AB1186" i="2" s="1"/>
  <c r="L1187" i="2" s="1"/>
  <c r="V1186" i="2"/>
  <c r="AA1186" i="2" s="1"/>
  <c r="K1187" i="2" s="1"/>
  <c r="U1186" i="2"/>
  <c r="Z1186" i="2" s="1"/>
  <c r="AH1186" i="2"/>
  <c r="AD1186" i="2" l="1"/>
  <c r="J1187" i="2"/>
  <c r="N1187" i="2" l="1"/>
  <c r="O1187" i="2" s="1"/>
  <c r="R1187" i="2" s="1"/>
  <c r="AG1186" i="2"/>
  <c r="AP1186" i="2"/>
  <c r="AE1186" i="2"/>
  <c r="AN1186" i="2"/>
  <c r="AF1186" i="2" l="1"/>
  <c r="AO1186" i="2"/>
  <c r="T1187" i="2"/>
  <c r="S1187" i="2"/>
  <c r="V1187" i="2" l="1"/>
  <c r="AA1187" i="2" s="1"/>
  <c r="K1188" i="2" s="1"/>
  <c r="U1187" i="2"/>
  <c r="Z1187" i="2" s="1"/>
  <c r="AH1187" i="2"/>
  <c r="W1187" i="2"/>
  <c r="AB1187" i="2" s="1"/>
  <c r="L1188" i="2" s="1"/>
  <c r="X1187" i="2"/>
  <c r="AC1187" i="2" s="1"/>
  <c r="M1188" i="2" s="1"/>
  <c r="AD1187" i="2" l="1"/>
  <c r="J1188" i="2"/>
  <c r="AP1187" i="2" l="1"/>
  <c r="AG1187" i="2"/>
  <c r="AE1187" i="2"/>
  <c r="AF1187" i="2" s="1"/>
  <c r="AN1187" i="2"/>
  <c r="N1188" i="2"/>
  <c r="O1188" i="2" s="1"/>
  <c r="R1188" i="2" s="1"/>
  <c r="T1188" i="2" l="1"/>
  <c r="S1188" i="2"/>
  <c r="AO1187" i="2"/>
  <c r="AH1188" i="2" l="1"/>
  <c r="X1188" i="2"/>
  <c r="AC1188" i="2" s="1"/>
  <c r="M1189" i="2" s="1"/>
  <c r="W1188" i="2"/>
  <c r="AB1188" i="2" s="1"/>
  <c r="L1189" i="2" s="1"/>
  <c r="V1188" i="2"/>
  <c r="AA1188" i="2" s="1"/>
  <c r="K1189" i="2" s="1"/>
  <c r="U1188" i="2"/>
  <c r="Z1188" i="2" s="1"/>
  <c r="AD1188" i="2" l="1"/>
  <c r="J1189" i="2"/>
  <c r="N1189" i="2" l="1"/>
  <c r="O1189" i="2" s="1"/>
  <c r="R1189" i="2" s="1"/>
  <c r="AP1188" i="2"/>
  <c r="AG1188" i="2"/>
  <c r="AN1188" i="2"/>
  <c r="AO1188" i="2" s="1"/>
  <c r="AE1188" i="2"/>
  <c r="T1189" i="2" l="1"/>
  <c r="S1189" i="2"/>
  <c r="AF1188" i="2"/>
  <c r="X1189" i="2" l="1"/>
  <c r="AC1189" i="2" s="1"/>
  <c r="M1190" i="2" s="1"/>
  <c r="W1189" i="2"/>
  <c r="AB1189" i="2" s="1"/>
  <c r="L1190" i="2" s="1"/>
  <c r="V1189" i="2"/>
  <c r="AA1189" i="2" s="1"/>
  <c r="K1190" i="2" s="1"/>
  <c r="U1189" i="2"/>
  <c r="Z1189" i="2" s="1"/>
  <c r="AH1189" i="2"/>
  <c r="AD1189" i="2" l="1"/>
  <c r="J1190" i="2"/>
  <c r="N1190" i="2" l="1"/>
  <c r="O1190" i="2" s="1"/>
  <c r="R1190" i="2" s="1"/>
  <c r="AG1189" i="2"/>
  <c r="AP1189" i="2"/>
  <c r="AN1189" i="2"/>
  <c r="AE1189" i="2"/>
  <c r="AF1189" i="2" l="1"/>
  <c r="AO1189" i="2"/>
  <c r="T1190" i="2"/>
  <c r="S1190" i="2"/>
  <c r="U1190" i="2" l="1"/>
  <c r="Z1190" i="2" s="1"/>
  <c r="AH1190" i="2"/>
  <c r="X1190" i="2"/>
  <c r="AC1190" i="2" s="1"/>
  <c r="M1191" i="2" s="1"/>
  <c r="V1190" i="2"/>
  <c r="AA1190" i="2" s="1"/>
  <c r="K1191" i="2" s="1"/>
  <c r="W1190" i="2"/>
  <c r="AB1190" i="2" s="1"/>
  <c r="L1191" i="2" s="1"/>
  <c r="J1191" i="2" l="1"/>
  <c r="AD1190" i="2"/>
  <c r="AP1190" i="2" l="1"/>
  <c r="AG1190" i="2"/>
  <c r="AN1190" i="2"/>
  <c r="AE1190" i="2"/>
  <c r="AF1190" i="2" s="1"/>
  <c r="N1191" i="2"/>
  <c r="O1191" i="2" s="1"/>
  <c r="R1191" i="2" s="1"/>
  <c r="T1191" i="2" l="1"/>
  <c r="S1191" i="2"/>
  <c r="AO1190" i="2"/>
  <c r="AH1191" i="2" l="1"/>
  <c r="X1191" i="2"/>
  <c r="AC1191" i="2" s="1"/>
  <c r="M1192" i="2" s="1"/>
  <c r="W1191" i="2"/>
  <c r="AB1191" i="2" s="1"/>
  <c r="L1192" i="2" s="1"/>
  <c r="V1191" i="2"/>
  <c r="AA1191" i="2" s="1"/>
  <c r="K1192" i="2" s="1"/>
  <c r="U1191" i="2"/>
  <c r="Z1191" i="2" s="1"/>
  <c r="AD1191" i="2" l="1"/>
  <c r="J1192" i="2"/>
  <c r="N1192" i="2" l="1"/>
  <c r="O1192" i="2" s="1"/>
  <c r="R1192" i="2" s="1"/>
  <c r="AP1191" i="2"/>
  <c r="AG1191" i="2"/>
  <c r="AE1191" i="2"/>
  <c r="AN1191" i="2"/>
  <c r="T1192" i="2" l="1"/>
  <c r="S1192" i="2"/>
  <c r="AF1191" i="2"/>
  <c r="AO1191" i="2"/>
  <c r="W1192" i="2" l="1"/>
  <c r="AB1192" i="2" s="1"/>
  <c r="L1193" i="2" s="1"/>
  <c r="V1192" i="2"/>
  <c r="AA1192" i="2" s="1"/>
  <c r="K1193" i="2" s="1"/>
  <c r="U1192" i="2"/>
  <c r="Z1192" i="2" s="1"/>
  <c r="AH1192" i="2"/>
  <c r="X1192" i="2"/>
  <c r="AC1192" i="2" s="1"/>
  <c r="M1193" i="2" s="1"/>
  <c r="AD1192" i="2" l="1"/>
  <c r="J1193" i="2"/>
  <c r="N1193" i="2" l="1"/>
  <c r="O1193" i="2" s="1"/>
  <c r="R1193" i="2" s="1"/>
  <c r="AP1192" i="2"/>
  <c r="AG1192" i="2"/>
  <c r="AE1192" i="2"/>
  <c r="AN1192" i="2"/>
  <c r="S1193" i="2" l="1"/>
  <c r="T1193" i="2" s="1"/>
  <c r="AO1192" i="2"/>
  <c r="AF1192" i="2"/>
  <c r="AH1193" i="2" l="1"/>
  <c r="X1193" i="2"/>
  <c r="AC1193" i="2" s="1"/>
  <c r="M1194" i="2" s="1"/>
  <c r="W1193" i="2"/>
  <c r="AB1193" i="2" s="1"/>
  <c r="L1194" i="2" s="1"/>
  <c r="U1193" i="2"/>
  <c r="Z1193" i="2" s="1"/>
  <c r="V1193" i="2"/>
  <c r="AA1193" i="2" s="1"/>
  <c r="K1194" i="2" s="1"/>
  <c r="J1194" i="2" l="1"/>
  <c r="AD1193" i="2"/>
  <c r="AP1193" i="2" l="1"/>
  <c r="AG1193" i="2"/>
  <c r="AM1193" i="2"/>
  <c r="J34" i="2" s="1"/>
  <c r="AL1194" i="2"/>
  <c r="AL1195" i="2" s="1"/>
  <c r="AL1196" i="2" s="1"/>
  <c r="AL1197" i="2" s="1"/>
  <c r="AL1198" i="2" s="1"/>
  <c r="AL1199" i="2" s="1"/>
  <c r="AL1200" i="2" s="1"/>
  <c r="AL1201" i="2" s="1"/>
  <c r="AL1202" i="2" s="1"/>
  <c r="AL1203" i="2" s="1"/>
  <c r="AL1204" i="2" s="1"/>
  <c r="AL1205" i="2" s="1"/>
  <c r="AL1206" i="2" s="1"/>
  <c r="AL1207" i="2" s="1"/>
  <c r="AL1208" i="2" s="1"/>
  <c r="AL1209" i="2" s="1"/>
  <c r="AL1210" i="2" s="1"/>
  <c r="AL1211" i="2" s="1"/>
  <c r="AT99" i="2"/>
  <c r="AN1193" i="2"/>
  <c r="AE1193" i="2"/>
  <c r="AF1193" i="2" s="1"/>
  <c r="N1194" i="2"/>
  <c r="O1194" i="2" s="1"/>
  <c r="R1194" i="2" s="1"/>
  <c r="T1194" i="2" l="1"/>
  <c r="S1194" i="2"/>
  <c r="AO1193" i="2"/>
  <c r="X1194" i="2" l="1"/>
  <c r="AC1194" i="2" s="1"/>
  <c r="M1195" i="2" s="1"/>
  <c r="W1194" i="2"/>
  <c r="AB1194" i="2" s="1"/>
  <c r="L1195" i="2" s="1"/>
  <c r="V1194" i="2"/>
  <c r="AA1194" i="2" s="1"/>
  <c r="K1195" i="2" s="1"/>
  <c r="U1194" i="2"/>
  <c r="Z1194" i="2" s="1"/>
  <c r="AH1194" i="2"/>
  <c r="AD1194" i="2" l="1"/>
  <c r="J1195" i="2"/>
  <c r="N1195" i="2" l="1"/>
  <c r="O1195" i="2" s="1"/>
  <c r="R1195" i="2" s="1"/>
  <c r="AG1194" i="2"/>
  <c r="AP1194" i="2"/>
  <c r="AE1194" i="2"/>
  <c r="AN1194" i="2"/>
  <c r="T1195" i="2" l="1"/>
  <c r="S1195" i="2"/>
  <c r="AF1194" i="2"/>
  <c r="AO1194" i="2"/>
  <c r="V1195" i="2" l="1"/>
  <c r="AA1195" i="2" s="1"/>
  <c r="K1196" i="2" s="1"/>
  <c r="U1195" i="2"/>
  <c r="Z1195" i="2" s="1"/>
  <c r="AH1195" i="2"/>
  <c r="W1195" i="2"/>
  <c r="AB1195" i="2" s="1"/>
  <c r="L1196" i="2" s="1"/>
  <c r="X1195" i="2"/>
  <c r="AC1195" i="2" s="1"/>
  <c r="M1196" i="2" s="1"/>
  <c r="AD1195" i="2" l="1"/>
  <c r="J1196" i="2"/>
  <c r="N1196" i="2" l="1"/>
  <c r="O1196" i="2" s="1"/>
  <c r="R1196" i="2" s="1"/>
  <c r="AP1195" i="2"/>
  <c r="AG1195" i="2"/>
  <c r="AN1195" i="2"/>
  <c r="AE1195" i="2"/>
  <c r="T1196" i="2" l="1"/>
  <c r="S1196" i="2"/>
  <c r="AF1195" i="2"/>
  <c r="AO1195" i="2"/>
  <c r="AH1196" i="2" l="1"/>
  <c r="X1196" i="2"/>
  <c r="AC1196" i="2" s="1"/>
  <c r="M1197" i="2" s="1"/>
  <c r="W1196" i="2"/>
  <c r="AB1196" i="2" s="1"/>
  <c r="L1197" i="2" s="1"/>
  <c r="V1196" i="2"/>
  <c r="AA1196" i="2" s="1"/>
  <c r="K1197" i="2" s="1"/>
  <c r="U1196" i="2"/>
  <c r="Z1196" i="2" s="1"/>
  <c r="AD1196" i="2" l="1"/>
  <c r="J1197" i="2"/>
  <c r="N1197" i="2" l="1"/>
  <c r="O1197" i="2" s="1"/>
  <c r="R1197" i="2" s="1"/>
  <c r="AP1196" i="2"/>
  <c r="AG1196" i="2"/>
  <c r="AN1196" i="2"/>
  <c r="AE1196" i="2"/>
  <c r="T1197" i="2" l="1"/>
  <c r="S1197" i="2"/>
  <c r="AF1196" i="2"/>
  <c r="AO1196" i="2"/>
  <c r="X1197" i="2" l="1"/>
  <c r="AC1197" i="2" s="1"/>
  <c r="M1198" i="2" s="1"/>
  <c r="W1197" i="2"/>
  <c r="AB1197" i="2" s="1"/>
  <c r="L1198" i="2" s="1"/>
  <c r="V1197" i="2"/>
  <c r="AA1197" i="2" s="1"/>
  <c r="K1198" i="2" s="1"/>
  <c r="U1197" i="2"/>
  <c r="Z1197" i="2" s="1"/>
  <c r="AH1197" i="2"/>
  <c r="AD1197" i="2" l="1"/>
  <c r="J1198" i="2"/>
  <c r="N1198" i="2" l="1"/>
  <c r="O1198" i="2" s="1"/>
  <c r="R1198" i="2" s="1"/>
  <c r="AG1197" i="2"/>
  <c r="AP1197" i="2"/>
  <c r="AN1197" i="2"/>
  <c r="AE1197" i="2"/>
  <c r="T1198" i="2" l="1"/>
  <c r="S1198" i="2"/>
  <c r="AO1197" i="2"/>
  <c r="AF1197" i="2"/>
  <c r="U1198" i="2" l="1"/>
  <c r="Z1198" i="2" s="1"/>
  <c r="AH1198" i="2"/>
  <c r="X1198" i="2"/>
  <c r="AC1198" i="2" s="1"/>
  <c r="M1199" i="2" s="1"/>
  <c r="V1198" i="2"/>
  <c r="AA1198" i="2" s="1"/>
  <c r="K1199" i="2" s="1"/>
  <c r="W1198" i="2"/>
  <c r="AB1198" i="2" s="1"/>
  <c r="L1199" i="2" s="1"/>
  <c r="J1199" i="2" l="1"/>
  <c r="AD1198" i="2"/>
  <c r="AP1198" i="2" l="1"/>
  <c r="AG1198" i="2"/>
  <c r="AE1198" i="2"/>
  <c r="AN1198" i="2"/>
  <c r="AO1198" i="2" s="1"/>
  <c r="N1199" i="2"/>
  <c r="O1199" i="2" s="1"/>
  <c r="R1199" i="2" s="1"/>
  <c r="T1199" i="2" l="1"/>
  <c r="S1199" i="2"/>
  <c r="AF1198" i="2"/>
  <c r="AH1199" i="2" l="1"/>
  <c r="X1199" i="2"/>
  <c r="AC1199" i="2" s="1"/>
  <c r="M1200" i="2" s="1"/>
  <c r="W1199" i="2"/>
  <c r="AB1199" i="2" s="1"/>
  <c r="L1200" i="2" s="1"/>
  <c r="V1199" i="2"/>
  <c r="AA1199" i="2" s="1"/>
  <c r="K1200" i="2" s="1"/>
  <c r="U1199" i="2"/>
  <c r="Z1199" i="2" s="1"/>
  <c r="AD1199" i="2" l="1"/>
  <c r="J1200" i="2"/>
  <c r="N1200" i="2" l="1"/>
  <c r="O1200" i="2" s="1"/>
  <c r="R1200" i="2" s="1"/>
  <c r="AP1199" i="2"/>
  <c r="AG1199" i="2"/>
  <c r="AE1199" i="2"/>
  <c r="AN1199" i="2"/>
  <c r="T1200" i="2" l="1"/>
  <c r="S1200" i="2"/>
  <c r="AF1199" i="2"/>
  <c r="AO1199" i="2"/>
  <c r="W1200" i="2" l="1"/>
  <c r="AB1200" i="2" s="1"/>
  <c r="L1201" i="2" s="1"/>
  <c r="V1200" i="2"/>
  <c r="AA1200" i="2" s="1"/>
  <c r="K1201" i="2" s="1"/>
  <c r="U1200" i="2"/>
  <c r="Z1200" i="2" s="1"/>
  <c r="AH1200" i="2"/>
  <c r="X1200" i="2"/>
  <c r="AC1200" i="2" s="1"/>
  <c r="M1201" i="2" s="1"/>
  <c r="AD1200" i="2" l="1"/>
  <c r="J1201" i="2"/>
  <c r="N1201" i="2" l="1"/>
  <c r="O1201" i="2" s="1"/>
  <c r="R1201" i="2" s="1"/>
  <c r="AP1200" i="2"/>
  <c r="AG1200" i="2"/>
  <c r="AN1200" i="2"/>
  <c r="AO1200" i="2" s="1"/>
  <c r="AE1200" i="2"/>
  <c r="T1201" i="2" l="1"/>
  <c r="S1201" i="2"/>
  <c r="AF1200" i="2"/>
  <c r="AH1201" i="2" l="1"/>
  <c r="X1201" i="2"/>
  <c r="AC1201" i="2" s="1"/>
  <c r="M1202" i="2" s="1"/>
  <c r="W1201" i="2"/>
  <c r="AB1201" i="2" s="1"/>
  <c r="L1202" i="2" s="1"/>
  <c r="U1201" i="2"/>
  <c r="Z1201" i="2" s="1"/>
  <c r="V1201" i="2"/>
  <c r="AA1201" i="2" s="1"/>
  <c r="K1202" i="2" s="1"/>
  <c r="J1202" i="2" l="1"/>
  <c r="AD1201" i="2"/>
  <c r="AP1201" i="2" l="1"/>
  <c r="AG1201" i="2"/>
  <c r="AE1201" i="2"/>
  <c r="AN1201" i="2"/>
  <c r="AO1201" i="2" s="1"/>
  <c r="N1202" i="2"/>
  <c r="O1202" i="2" s="1"/>
  <c r="R1202" i="2" s="1"/>
  <c r="T1202" i="2" l="1"/>
  <c r="S1202" i="2"/>
  <c r="AF1201" i="2"/>
  <c r="X1202" i="2" l="1"/>
  <c r="AC1202" i="2" s="1"/>
  <c r="M1203" i="2" s="1"/>
  <c r="W1202" i="2"/>
  <c r="AB1202" i="2" s="1"/>
  <c r="L1203" i="2" s="1"/>
  <c r="V1202" i="2"/>
  <c r="AA1202" i="2" s="1"/>
  <c r="K1203" i="2" s="1"/>
  <c r="U1202" i="2"/>
  <c r="Z1202" i="2" s="1"/>
  <c r="AH1202" i="2"/>
  <c r="AD1202" i="2" l="1"/>
  <c r="J1203" i="2"/>
  <c r="N1203" i="2" l="1"/>
  <c r="O1203" i="2" s="1"/>
  <c r="R1203" i="2" s="1"/>
  <c r="AG1202" i="2"/>
  <c r="AP1202" i="2"/>
  <c r="AE1202" i="2"/>
  <c r="AF1202" i="2" s="1"/>
  <c r="AN1202" i="2"/>
  <c r="T1203" i="2" l="1"/>
  <c r="S1203" i="2"/>
  <c r="AO1202" i="2"/>
  <c r="V1203" i="2" l="1"/>
  <c r="AA1203" i="2" s="1"/>
  <c r="K1204" i="2" s="1"/>
  <c r="U1203" i="2"/>
  <c r="Z1203" i="2" s="1"/>
  <c r="AH1203" i="2"/>
  <c r="W1203" i="2"/>
  <c r="AB1203" i="2" s="1"/>
  <c r="L1204" i="2" s="1"/>
  <c r="X1203" i="2"/>
  <c r="AC1203" i="2" s="1"/>
  <c r="M1204" i="2" s="1"/>
  <c r="AD1203" i="2" l="1"/>
  <c r="J1204" i="2"/>
  <c r="AP1203" i="2" l="1"/>
  <c r="AG1203" i="2"/>
  <c r="AN1203" i="2"/>
  <c r="AE1203" i="2"/>
  <c r="N1204" i="2"/>
  <c r="O1204" i="2" s="1"/>
  <c r="R1204" i="2" s="1"/>
  <c r="T1204" i="2" l="1"/>
  <c r="S1204" i="2"/>
  <c r="AO1203" i="2"/>
  <c r="AF1203" i="2"/>
  <c r="AH1204" i="2" l="1"/>
  <c r="X1204" i="2"/>
  <c r="AC1204" i="2" s="1"/>
  <c r="M1205" i="2" s="1"/>
  <c r="W1204" i="2"/>
  <c r="AB1204" i="2" s="1"/>
  <c r="L1205" i="2" s="1"/>
  <c r="V1204" i="2"/>
  <c r="AA1204" i="2" s="1"/>
  <c r="K1205" i="2" s="1"/>
  <c r="U1204" i="2"/>
  <c r="Z1204" i="2" s="1"/>
  <c r="AD1204" i="2" l="1"/>
  <c r="J1205" i="2"/>
  <c r="N1205" i="2" l="1"/>
  <c r="O1205" i="2" s="1"/>
  <c r="R1205" i="2" s="1"/>
  <c r="AP1204" i="2"/>
  <c r="AG1204" i="2"/>
  <c r="AN1204" i="2"/>
  <c r="AE1204" i="2"/>
  <c r="T1205" i="2" l="1"/>
  <c r="S1205" i="2"/>
  <c r="AF1204" i="2"/>
  <c r="AO1204" i="2"/>
  <c r="X1205" i="2" l="1"/>
  <c r="AC1205" i="2" s="1"/>
  <c r="M1206" i="2" s="1"/>
  <c r="W1205" i="2"/>
  <c r="AB1205" i="2" s="1"/>
  <c r="L1206" i="2" s="1"/>
  <c r="V1205" i="2"/>
  <c r="AA1205" i="2" s="1"/>
  <c r="K1206" i="2" s="1"/>
  <c r="U1205" i="2"/>
  <c r="Z1205" i="2" s="1"/>
  <c r="AH1205" i="2"/>
  <c r="AD1205" i="2" l="1"/>
  <c r="J1206" i="2"/>
  <c r="N1206" i="2" l="1"/>
  <c r="O1206" i="2" s="1"/>
  <c r="R1206" i="2" s="1"/>
  <c r="AG1205" i="2"/>
  <c r="AP1205" i="2"/>
  <c r="AN1205" i="2"/>
  <c r="AE1205" i="2"/>
  <c r="AF1205" i="2" s="1"/>
  <c r="AO1205" i="2" l="1"/>
  <c r="T1206" i="2"/>
  <c r="S1206" i="2"/>
  <c r="U1206" i="2" l="1"/>
  <c r="Z1206" i="2" s="1"/>
  <c r="AH1206" i="2"/>
  <c r="X1206" i="2"/>
  <c r="AC1206" i="2" s="1"/>
  <c r="M1207" i="2" s="1"/>
  <c r="V1206" i="2"/>
  <c r="AA1206" i="2" s="1"/>
  <c r="K1207" i="2" s="1"/>
  <c r="W1206" i="2"/>
  <c r="AB1206" i="2" s="1"/>
  <c r="L1207" i="2" s="1"/>
  <c r="J1207" i="2" l="1"/>
  <c r="AD1206" i="2"/>
  <c r="AP1206" i="2" l="1"/>
  <c r="AG1206" i="2"/>
  <c r="AN1206" i="2"/>
  <c r="AE1206" i="2"/>
  <c r="N1207" i="2"/>
  <c r="O1207" i="2" s="1"/>
  <c r="R1207" i="2" s="1"/>
  <c r="T1207" i="2" l="1"/>
  <c r="S1207" i="2"/>
  <c r="AO1206" i="2"/>
  <c r="AF1206" i="2"/>
  <c r="AH1207" i="2" l="1"/>
  <c r="X1207" i="2"/>
  <c r="AC1207" i="2" s="1"/>
  <c r="M1208" i="2" s="1"/>
  <c r="W1207" i="2"/>
  <c r="AB1207" i="2" s="1"/>
  <c r="L1208" i="2" s="1"/>
  <c r="V1207" i="2"/>
  <c r="AA1207" i="2" s="1"/>
  <c r="K1208" i="2" s="1"/>
  <c r="U1207" i="2"/>
  <c r="Z1207" i="2" s="1"/>
  <c r="AD1207" i="2" l="1"/>
  <c r="J1208" i="2"/>
  <c r="N1208" i="2" l="1"/>
  <c r="O1208" i="2" s="1"/>
  <c r="R1208" i="2" s="1"/>
  <c r="AP1207" i="2"/>
  <c r="AG1207" i="2"/>
  <c r="AE1207" i="2"/>
  <c r="AN1207" i="2"/>
  <c r="T1208" i="2" l="1"/>
  <c r="S1208" i="2"/>
  <c r="AO1207" i="2"/>
  <c r="AF1207" i="2"/>
  <c r="W1208" i="2" l="1"/>
  <c r="AB1208" i="2" s="1"/>
  <c r="L1209" i="2" s="1"/>
  <c r="V1208" i="2"/>
  <c r="AA1208" i="2" s="1"/>
  <c r="K1209" i="2" s="1"/>
  <c r="U1208" i="2"/>
  <c r="Z1208" i="2" s="1"/>
  <c r="AH1208" i="2"/>
  <c r="X1208" i="2"/>
  <c r="AC1208" i="2" s="1"/>
  <c r="M1209" i="2" s="1"/>
  <c r="AD1208" i="2" l="1"/>
  <c r="J1209" i="2"/>
  <c r="N1209" i="2" l="1"/>
  <c r="O1209" i="2" s="1"/>
  <c r="R1209" i="2" s="1"/>
  <c r="AP1208" i="2"/>
  <c r="AG1208" i="2"/>
  <c r="AE1208" i="2"/>
  <c r="AN1208" i="2"/>
  <c r="AO1208" i="2" s="1"/>
  <c r="T1209" i="2" l="1"/>
  <c r="S1209" i="2"/>
  <c r="AF1208" i="2"/>
  <c r="AH1209" i="2" l="1"/>
  <c r="X1209" i="2"/>
  <c r="AC1209" i="2" s="1"/>
  <c r="M1210" i="2" s="1"/>
  <c r="W1209" i="2"/>
  <c r="AB1209" i="2" s="1"/>
  <c r="L1210" i="2" s="1"/>
  <c r="U1209" i="2"/>
  <c r="Z1209" i="2" s="1"/>
  <c r="V1209" i="2"/>
  <c r="AA1209" i="2" s="1"/>
  <c r="K1210" i="2" s="1"/>
  <c r="J1210" i="2" l="1"/>
  <c r="AD1209" i="2"/>
  <c r="AP1209" i="2" l="1"/>
  <c r="AG1209" i="2"/>
  <c r="AE1209" i="2"/>
  <c r="AN1209" i="2"/>
  <c r="N1210" i="2"/>
  <c r="O1210" i="2" s="1"/>
  <c r="R1210" i="2" s="1"/>
  <c r="T1210" i="2" l="1"/>
  <c r="S1210" i="2"/>
  <c r="AO1209" i="2"/>
  <c r="AF1209" i="2"/>
  <c r="X1210" i="2" l="1"/>
  <c r="AC1210" i="2" s="1"/>
  <c r="M1211" i="2" s="1"/>
  <c r="W1210" i="2"/>
  <c r="AB1210" i="2" s="1"/>
  <c r="L1211" i="2" s="1"/>
  <c r="V1210" i="2"/>
  <c r="AA1210" i="2" s="1"/>
  <c r="K1211" i="2" s="1"/>
  <c r="U1210" i="2"/>
  <c r="Z1210" i="2" s="1"/>
  <c r="AH1210" i="2"/>
  <c r="AD1210" i="2" l="1"/>
  <c r="J1211" i="2"/>
  <c r="N1211" i="2" l="1"/>
  <c r="O1211" i="2" s="1"/>
  <c r="R1211" i="2" s="1"/>
  <c r="AG1210" i="2"/>
  <c r="AP1210" i="2"/>
  <c r="AE1210" i="2"/>
  <c r="AN1210" i="2"/>
  <c r="AO1210" i="2" s="1"/>
  <c r="AF1210" i="2" l="1"/>
  <c r="T1211" i="2"/>
  <c r="S1211" i="2"/>
  <c r="V1211" i="2" l="1"/>
  <c r="AA1211" i="2" s="1"/>
  <c r="K1212" i="2" s="1"/>
  <c r="U1211" i="2"/>
  <c r="Z1211" i="2" s="1"/>
  <c r="AH1211" i="2"/>
  <c r="W1211" i="2"/>
  <c r="AB1211" i="2" s="1"/>
  <c r="L1212" i="2" s="1"/>
  <c r="X1211" i="2"/>
  <c r="AC1211" i="2" s="1"/>
  <c r="M1212" i="2" s="1"/>
  <c r="AD1211" i="2" l="1"/>
  <c r="J1212" i="2"/>
  <c r="N1212" i="2" l="1"/>
  <c r="O1212" i="2" s="1"/>
  <c r="R1212" i="2" s="1"/>
  <c r="AP1211" i="2"/>
  <c r="AG1211" i="2"/>
  <c r="AL1212" i="2"/>
  <c r="AL1213" i="2" s="1"/>
  <c r="AL1214" i="2" s="1"/>
  <c r="AL1215" i="2" s="1"/>
  <c r="AL1216" i="2" s="1"/>
  <c r="AL1217" i="2" s="1"/>
  <c r="AL1218" i="2" s="1"/>
  <c r="AL1219" i="2" s="1"/>
  <c r="AL1220" i="2" s="1"/>
  <c r="AL1221" i="2" s="1"/>
  <c r="AL1222" i="2" s="1"/>
  <c r="AL1223" i="2" s="1"/>
  <c r="AL1224" i="2" s="1"/>
  <c r="AL1225" i="2" s="1"/>
  <c r="AL1226" i="2" s="1"/>
  <c r="AL1227" i="2" s="1"/>
  <c r="AL1228" i="2" s="1"/>
  <c r="AL1229" i="2" s="1"/>
  <c r="AL1230" i="2" s="1"/>
  <c r="AL1231" i="2" s="1"/>
  <c r="AL1232" i="2" s="1"/>
  <c r="AM1211" i="2"/>
  <c r="K34" i="2" s="1"/>
  <c r="AT100" i="2"/>
  <c r="AE1211" i="2"/>
  <c r="AF1211" i="2" s="1"/>
  <c r="AN1211" i="2"/>
  <c r="AO1211" i="2" s="1"/>
  <c r="T1212" i="2" l="1"/>
  <c r="S1212" i="2"/>
  <c r="AH1212" i="2" l="1"/>
  <c r="X1212" i="2"/>
  <c r="AC1212" i="2" s="1"/>
  <c r="M1213" i="2" s="1"/>
  <c r="W1212" i="2"/>
  <c r="AB1212" i="2" s="1"/>
  <c r="L1213" i="2" s="1"/>
  <c r="V1212" i="2"/>
  <c r="AA1212" i="2" s="1"/>
  <c r="K1213" i="2" s="1"/>
  <c r="U1212" i="2"/>
  <c r="Z1212" i="2" s="1"/>
  <c r="AD1212" i="2" l="1"/>
  <c r="J1213" i="2"/>
  <c r="N1213" i="2" l="1"/>
  <c r="O1213" i="2" s="1"/>
  <c r="R1213" i="2" s="1"/>
  <c r="AP1212" i="2"/>
  <c r="AG1212" i="2"/>
  <c r="AE1212" i="2"/>
  <c r="AF1212" i="2" s="1"/>
  <c r="AN1212" i="2"/>
  <c r="T1213" i="2" l="1"/>
  <c r="S1213" i="2"/>
  <c r="AO1212" i="2"/>
  <c r="X1213" i="2" l="1"/>
  <c r="AC1213" i="2" s="1"/>
  <c r="M1214" i="2" s="1"/>
  <c r="W1213" i="2"/>
  <c r="AB1213" i="2" s="1"/>
  <c r="L1214" i="2" s="1"/>
  <c r="V1213" i="2"/>
  <c r="AA1213" i="2" s="1"/>
  <c r="K1214" i="2" s="1"/>
  <c r="U1213" i="2"/>
  <c r="Z1213" i="2" s="1"/>
  <c r="AH1213" i="2"/>
  <c r="AD1213" i="2" l="1"/>
  <c r="J1214" i="2"/>
  <c r="N1214" i="2" l="1"/>
  <c r="O1214" i="2" s="1"/>
  <c r="R1214" i="2" s="1"/>
  <c r="AG1213" i="2"/>
  <c r="AP1213" i="2"/>
  <c r="AE1213" i="2"/>
  <c r="AN1213" i="2"/>
  <c r="T1214" i="2" l="1"/>
  <c r="S1214" i="2"/>
  <c r="AO1213" i="2"/>
  <c r="AF1213" i="2"/>
  <c r="U1214" i="2" l="1"/>
  <c r="Z1214" i="2" s="1"/>
  <c r="AH1214" i="2"/>
  <c r="X1214" i="2"/>
  <c r="AC1214" i="2" s="1"/>
  <c r="M1215" i="2" s="1"/>
  <c r="V1214" i="2"/>
  <c r="AA1214" i="2" s="1"/>
  <c r="K1215" i="2" s="1"/>
  <c r="W1214" i="2"/>
  <c r="AB1214" i="2" s="1"/>
  <c r="L1215" i="2" s="1"/>
  <c r="J1215" i="2" l="1"/>
  <c r="AD1214" i="2"/>
  <c r="N1215" i="2" l="1"/>
  <c r="O1215" i="2" s="1"/>
  <c r="R1215" i="2" s="1"/>
  <c r="AP1214" i="2"/>
  <c r="AG1214" i="2"/>
  <c r="AN1214" i="2"/>
  <c r="AE1214" i="2"/>
  <c r="T1215" i="2" l="1"/>
  <c r="S1215" i="2"/>
  <c r="AO1214" i="2"/>
  <c r="AF1214" i="2"/>
  <c r="U1215" i="2" l="1"/>
  <c r="Z1215" i="2" s="1"/>
  <c r="AH1215" i="2"/>
  <c r="X1215" i="2"/>
  <c r="AC1215" i="2" s="1"/>
  <c r="M1216" i="2" s="1"/>
  <c r="V1215" i="2"/>
  <c r="AA1215" i="2" s="1"/>
  <c r="K1216" i="2" s="1"/>
  <c r="W1215" i="2"/>
  <c r="AB1215" i="2" s="1"/>
  <c r="L1216" i="2" s="1"/>
  <c r="J1216" i="2" l="1"/>
  <c r="AD1215" i="2"/>
  <c r="N1216" i="2" l="1"/>
  <c r="O1216" i="2" s="1"/>
  <c r="R1216" i="2" s="1"/>
  <c r="AP1215" i="2"/>
  <c r="AG1215" i="2"/>
  <c r="AE1215" i="2"/>
  <c r="AN1215" i="2"/>
  <c r="T1216" i="2" l="1"/>
  <c r="S1216" i="2"/>
  <c r="AO1215" i="2"/>
  <c r="AF1215" i="2"/>
  <c r="AH1216" i="2" l="1"/>
  <c r="X1216" i="2"/>
  <c r="AC1216" i="2" s="1"/>
  <c r="M1217" i="2" s="1"/>
  <c r="W1216" i="2"/>
  <c r="AB1216" i="2" s="1"/>
  <c r="L1217" i="2" s="1"/>
  <c r="U1216" i="2"/>
  <c r="Z1216" i="2" s="1"/>
  <c r="V1216" i="2"/>
  <c r="AA1216" i="2" s="1"/>
  <c r="K1217" i="2" s="1"/>
  <c r="J1217" i="2" l="1"/>
  <c r="AD1216" i="2"/>
  <c r="AP1216" i="2" l="1"/>
  <c r="AG1216" i="2"/>
  <c r="AN1216" i="2"/>
  <c r="AE1216" i="2"/>
  <c r="N1217" i="2"/>
  <c r="O1217" i="2" s="1"/>
  <c r="R1217" i="2" s="1"/>
  <c r="T1217" i="2" l="1"/>
  <c r="S1217" i="2"/>
  <c r="AF1216" i="2"/>
  <c r="AO1216" i="2"/>
  <c r="W1217" i="2" l="1"/>
  <c r="AB1217" i="2" s="1"/>
  <c r="L1218" i="2" s="1"/>
  <c r="U1217" i="2"/>
  <c r="Z1217" i="2" s="1"/>
  <c r="AH1217" i="2"/>
  <c r="X1217" i="2"/>
  <c r="AC1217" i="2" s="1"/>
  <c r="M1218" i="2" s="1"/>
  <c r="V1217" i="2"/>
  <c r="AA1217" i="2" s="1"/>
  <c r="K1218" i="2" s="1"/>
  <c r="J1218" i="2" l="1"/>
  <c r="AD1217" i="2"/>
  <c r="N1218" i="2" l="1"/>
  <c r="O1218" i="2" s="1"/>
  <c r="R1218" i="2" s="1"/>
  <c r="AP1217" i="2"/>
  <c r="AG1217" i="2"/>
  <c r="AE1217" i="2"/>
  <c r="AN1217" i="2"/>
  <c r="AO1217" i="2" s="1"/>
  <c r="T1218" i="2" l="1"/>
  <c r="S1218" i="2"/>
  <c r="AF1217" i="2"/>
  <c r="AH1218" i="2" l="1"/>
  <c r="W1218" i="2"/>
  <c r="AB1218" i="2" s="1"/>
  <c r="L1219" i="2" s="1"/>
  <c r="U1218" i="2"/>
  <c r="Z1218" i="2" s="1"/>
  <c r="X1218" i="2"/>
  <c r="AC1218" i="2" s="1"/>
  <c r="M1219" i="2" s="1"/>
  <c r="V1218" i="2"/>
  <c r="AA1218" i="2" s="1"/>
  <c r="K1219" i="2" s="1"/>
  <c r="J1219" i="2" l="1"/>
  <c r="AD1218" i="2"/>
  <c r="AP1218" i="2" l="1"/>
  <c r="AG1218" i="2"/>
  <c r="AN1218" i="2"/>
  <c r="AE1218" i="2"/>
  <c r="AF1218" i="2" s="1"/>
  <c r="N1219" i="2"/>
  <c r="O1219" i="2" s="1"/>
  <c r="R1219" i="2" s="1"/>
  <c r="T1219" i="2" l="1"/>
  <c r="S1219" i="2"/>
  <c r="AO1218" i="2"/>
  <c r="W1219" i="2" l="1"/>
  <c r="AB1219" i="2" s="1"/>
  <c r="L1220" i="2" s="1"/>
  <c r="V1219" i="2"/>
  <c r="AA1219" i="2" s="1"/>
  <c r="K1220" i="2" s="1"/>
  <c r="AH1219" i="2"/>
  <c r="X1219" i="2"/>
  <c r="AC1219" i="2" s="1"/>
  <c r="M1220" i="2" s="1"/>
  <c r="U1219" i="2"/>
  <c r="Z1219" i="2" s="1"/>
  <c r="AD1219" i="2" l="1"/>
  <c r="J1220" i="2"/>
  <c r="N1220" i="2" l="1"/>
  <c r="O1220" i="2" s="1"/>
  <c r="R1220" i="2" s="1"/>
  <c r="AG1219" i="2"/>
  <c r="AP1219" i="2"/>
  <c r="AE1219" i="2"/>
  <c r="AN1219" i="2"/>
  <c r="AO1219" i="2" l="1"/>
  <c r="AF1219" i="2"/>
  <c r="T1220" i="2"/>
  <c r="S1220" i="2"/>
  <c r="V1220" i="2" l="1"/>
  <c r="AA1220" i="2" s="1"/>
  <c r="K1221" i="2" s="1"/>
  <c r="W1220" i="2"/>
  <c r="AB1220" i="2" s="1"/>
  <c r="L1221" i="2" s="1"/>
  <c r="AH1220" i="2"/>
  <c r="X1220" i="2"/>
  <c r="AC1220" i="2" s="1"/>
  <c r="M1221" i="2" s="1"/>
  <c r="U1220" i="2"/>
  <c r="Z1220" i="2" s="1"/>
  <c r="AD1220" i="2" l="1"/>
  <c r="J1221" i="2"/>
  <c r="AG1220" i="2" l="1"/>
  <c r="AP1220" i="2"/>
  <c r="AE1220" i="2"/>
  <c r="AN1220" i="2"/>
  <c r="N1221" i="2"/>
  <c r="O1221" i="2" s="1"/>
  <c r="R1221" i="2" s="1"/>
  <c r="T1221" i="2" l="1"/>
  <c r="S1221" i="2"/>
  <c r="AF1220" i="2"/>
  <c r="AO1220" i="2"/>
  <c r="X1221" i="2" l="1"/>
  <c r="AC1221" i="2" s="1"/>
  <c r="M1222" i="2" s="1"/>
  <c r="V1221" i="2"/>
  <c r="AA1221" i="2" s="1"/>
  <c r="K1222" i="2" s="1"/>
  <c r="W1221" i="2"/>
  <c r="AB1221" i="2" s="1"/>
  <c r="L1222" i="2" s="1"/>
  <c r="U1221" i="2"/>
  <c r="Z1221" i="2" s="1"/>
  <c r="AH1221" i="2"/>
  <c r="AD1221" i="2" l="1"/>
  <c r="J1222" i="2"/>
  <c r="N1222" i="2" l="1"/>
  <c r="O1222" i="2" s="1"/>
  <c r="R1222" i="2" s="1"/>
  <c r="AG1221" i="2"/>
  <c r="AP1221" i="2"/>
  <c r="AN1221" i="2"/>
  <c r="AE1221" i="2"/>
  <c r="AF1221" i="2" l="1"/>
  <c r="AO1221" i="2"/>
  <c r="T1222" i="2"/>
  <c r="S1222" i="2"/>
  <c r="X1222" i="2" l="1"/>
  <c r="AC1222" i="2" s="1"/>
  <c r="M1223" i="2" s="1"/>
  <c r="V1222" i="2"/>
  <c r="AA1222" i="2" s="1"/>
  <c r="K1223" i="2" s="1"/>
  <c r="U1222" i="2"/>
  <c r="Z1222" i="2" s="1"/>
  <c r="AH1222" i="2"/>
  <c r="W1222" i="2"/>
  <c r="AB1222" i="2" s="1"/>
  <c r="L1223" i="2" s="1"/>
  <c r="AD1222" i="2" l="1"/>
  <c r="J1223" i="2"/>
  <c r="N1223" i="2" l="1"/>
  <c r="O1223" i="2" s="1"/>
  <c r="R1223" i="2" s="1"/>
  <c r="AP1222" i="2"/>
  <c r="AG1222" i="2"/>
  <c r="AN1222" i="2"/>
  <c r="AE1222" i="2"/>
  <c r="T1223" i="2" l="1"/>
  <c r="S1223" i="2"/>
  <c r="AO1222" i="2"/>
  <c r="AF1222" i="2"/>
  <c r="U1223" i="2" l="1"/>
  <c r="Z1223" i="2" s="1"/>
  <c r="AH1223" i="2"/>
  <c r="X1223" i="2"/>
  <c r="AC1223" i="2" s="1"/>
  <c r="M1224" i="2" s="1"/>
  <c r="W1223" i="2"/>
  <c r="AB1223" i="2" s="1"/>
  <c r="L1224" i="2" s="1"/>
  <c r="V1223" i="2"/>
  <c r="AA1223" i="2" s="1"/>
  <c r="K1224" i="2" s="1"/>
  <c r="J1224" i="2" l="1"/>
  <c r="AD1223" i="2"/>
  <c r="N1224" i="2" l="1"/>
  <c r="O1224" i="2" s="1"/>
  <c r="R1224" i="2" s="1"/>
  <c r="AP1223" i="2"/>
  <c r="AG1223" i="2"/>
  <c r="AN1223" i="2"/>
  <c r="AE1223" i="2"/>
  <c r="T1224" i="2" l="1"/>
  <c r="S1224" i="2"/>
  <c r="AO1223" i="2"/>
  <c r="AF1223" i="2"/>
  <c r="AH1224" i="2" l="1"/>
  <c r="X1224" i="2"/>
  <c r="AC1224" i="2" s="1"/>
  <c r="M1225" i="2" s="1"/>
  <c r="W1224" i="2"/>
  <c r="AB1224" i="2" s="1"/>
  <c r="L1225" i="2" s="1"/>
  <c r="V1224" i="2"/>
  <c r="AA1224" i="2" s="1"/>
  <c r="K1225" i="2" s="1"/>
  <c r="U1224" i="2"/>
  <c r="Z1224" i="2" s="1"/>
  <c r="AD1224" i="2" l="1"/>
  <c r="J1225" i="2"/>
  <c r="N1225" i="2" l="1"/>
  <c r="O1225" i="2" s="1"/>
  <c r="R1225" i="2" s="1"/>
  <c r="AP1224" i="2"/>
  <c r="AG1224" i="2"/>
  <c r="AN1224" i="2"/>
  <c r="AO1224" i="2" s="1"/>
  <c r="AE1224" i="2"/>
  <c r="T1225" i="2" l="1"/>
  <c r="S1225" i="2"/>
  <c r="AF1224" i="2"/>
  <c r="W1225" i="2" l="1"/>
  <c r="AB1225" i="2" s="1"/>
  <c r="L1226" i="2" s="1"/>
  <c r="U1225" i="2"/>
  <c r="Z1225" i="2" s="1"/>
  <c r="AH1225" i="2"/>
  <c r="X1225" i="2"/>
  <c r="AC1225" i="2" s="1"/>
  <c r="M1226" i="2" s="1"/>
  <c r="V1225" i="2"/>
  <c r="AA1225" i="2" s="1"/>
  <c r="K1226" i="2" s="1"/>
  <c r="J1226" i="2" l="1"/>
  <c r="AD1225" i="2"/>
  <c r="AP1225" i="2" l="1"/>
  <c r="AG1225" i="2"/>
  <c r="AE1225" i="2"/>
  <c r="AF1225" i="2" s="1"/>
  <c r="AN1225" i="2"/>
  <c r="N1226" i="2"/>
  <c r="O1226" i="2" s="1"/>
  <c r="R1226" i="2" s="1"/>
  <c r="T1226" i="2" l="1"/>
  <c r="S1226" i="2"/>
  <c r="AO1225" i="2"/>
  <c r="AH1226" i="2" l="1"/>
  <c r="X1226" i="2"/>
  <c r="AC1226" i="2" s="1"/>
  <c r="M1227" i="2" s="1"/>
  <c r="W1226" i="2"/>
  <c r="AB1226" i="2" s="1"/>
  <c r="L1227" i="2" s="1"/>
  <c r="V1226" i="2"/>
  <c r="AA1226" i="2" s="1"/>
  <c r="K1227" i="2" s="1"/>
  <c r="U1226" i="2"/>
  <c r="Z1226" i="2" s="1"/>
  <c r="AD1226" i="2" l="1"/>
  <c r="J1227" i="2"/>
  <c r="N1227" i="2" l="1"/>
  <c r="O1227" i="2" s="1"/>
  <c r="R1227" i="2" s="1"/>
  <c r="AP1226" i="2"/>
  <c r="AG1226" i="2"/>
  <c r="AN1226" i="2"/>
  <c r="AE1226" i="2"/>
  <c r="AF1226" i="2" s="1"/>
  <c r="T1227" i="2" l="1"/>
  <c r="S1227" i="2"/>
  <c r="AO1226" i="2"/>
  <c r="X1227" i="2" l="1"/>
  <c r="AC1227" i="2" s="1"/>
  <c r="M1228" i="2" s="1"/>
  <c r="W1227" i="2"/>
  <c r="AB1227" i="2" s="1"/>
  <c r="L1228" i="2" s="1"/>
  <c r="V1227" i="2"/>
  <c r="AA1227" i="2" s="1"/>
  <c r="K1228" i="2" s="1"/>
  <c r="U1227" i="2"/>
  <c r="Z1227" i="2" s="1"/>
  <c r="AH1227" i="2"/>
  <c r="AD1227" i="2" l="1"/>
  <c r="J1228" i="2"/>
  <c r="N1228" i="2" l="1"/>
  <c r="O1228" i="2" s="1"/>
  <c r="R1228" i="2" s="1"/>
  <c r="AG1227" i="2"/>
  <c r="AP1227" i="2"/>
  <c r="AN1227" i="2"/>
  <c r="AO1227" i="2" s="1"/>
  <c r="AE1227" i="2"/>
  <c r="AF1227" i="2" l="1"/>
  <c r="T1228" i="2"/>
  <c r="S1228" i="2"/>
  <c r="V1228" i="2" l="1"/>
  <c r="AA1228" i="2" s="1"/>
  <c r="K1229" i="2" s="1"/>
  <c r="U1228" i="2"/>
  <c r="Z1228" i="2" s="1"/>
  <c r="AH1228" i="2"/>
  <c r="X1228" i="2"/>
  <c r="AC1228" i="2" s="1"/>
  <c r="M1229" i="2" s="1"/>
  <c r="W1228" i="2"/>
  <c r="AB1228" i="2" s="1"/>
  <c r="L1229" i="2" s="1"/>
  <c r="AD1228" i="2" l="1"/>
  <c r="J1229" i="2"/>
  <c r="AP1228" i="2" l="1"/>
  <c r="AG1228" i="2"/>
  <c r="AE1228" i="2"/>
  <c r="AF1228" i="2" s="1"/>
  <c r="AN1228" i="2"/>
  <c r="N1229" i="2"/>
  <c r="O1229" i="2" s="1"/>
  <c r="R1229" i="2" s="1"/>
  <c r="T1229" i="2" l="1"/>
  <c r="S1229" i="2"/>
  <c r="AO1228" i="2"/>
  <c r="AH1229" i="2" l="1"/>
  <c r="X1229" i="2"/>
  <c r="AC1229" i="2" s="1"/>
  <c r="M1230" i="2" s="1"/>
  <c r="W1229" i="2"/>
  <c r="AB1229" i="2" s="1"/>
  <c r="L1230" i="2" s="1"/>
  <c r="V1229" i="2"/>
  <c r="AA1229" i="2" s="1"/>
  <c r="K1230" i="2" s="1"/>
  <c r="U1229" i="2"/>
  <c r="Z1229" i="2" s="1"/>
  <c r="AD1229" i="2" l="1"/>
  <c r="J1230" i="2"/>
  <c r="N1230" i="2" l="1"/>
  <c r="O1230" i="2" s="1"/>
  <c r="R1230" i="2" s="1"/>
  <c r="AP1229" i="2"/>
  <c r="AG1229" i="2"/>
  <c r="AN1229" i="2"/>
  <c r="AE1229" i="2"/>
  <c r="T1230" i="2" l="1"/>
  <c r="S1230" i="2"/>
  <c r="AO1229" i="2"/>
  <c r="AF1229" i="2"/>
  <c r="X1230" i="2" l="1"/>
  <c r="AC1230" i="2" s="1"/>
  <c r="M1231" i="2" s="1"/>
  <c r="W1230" i="2"/>
  <c r="AB1230" i="2" s="1"/>
  <c r="L1231" i="2" s="1"/>
  <c r="V1230" i="2"/>
  <c r="AA1230" i="2" s="1"/>
  <c r="K1231" i="2" s="1"/>
  <c r="U1230" i="2"/>
  <c r="Z1230" i="2" s="1"/>
  <c r="AH1230" i="2"/>
  <c r="AD1230" i="2" l="1"/>
  <c r="J1231" i="2"/>
  <c r="AP1230" i="2" l="1"/>
  <c r="AG1230" i="2"/>
  <c r="AN1230" i="2"/>
  <c r="AE1230" i="2"/>
  <c r="N1231" i="2"/>
  <c r="O1231" i="2" s="1"/>
  <c r="R1231" i="2" s="1"/>
  <c r="T1231" i="2" l="1"/>
  <c r="S1231" i="2"/>
  <c r="AO1230" i="2"/>
  <c r="AF1230" i="2"/>
  <c r="U1231" i="2" l="1"/>
  <c r="Z1231" i="2" s="1"/>
  <c r="AH1231" i="2"/>
  <c r="X1231" i="2"/>
  <c r="AC1231" i="2" s="1"/>
  <c r="M1232" i="2" s="1"/>
  <c r="W1231" i="2"/>
  <c r="AB1231" i="2" s="1"/>
  <c r="L1232" i="2" s="1"/>
  <c r="V1231" i="2"/>
  <c r="AA1231" i="2" s="1"/>
  <c r="K1232" i="2" s="1"/>
  <c r="J1232" i="2" l="1"/>
  <c r="AD1231" i="2"/>
  <c r="AP1231" i="2" l="1"/>
  <c r="AG1231" i="2"/>
  <c r="AE1231" i="2"/>
  <c r="AN1231" i="2"/>
  <c r="N1232" i="2"/>
  <c r="O1232" i="2" s="1"/>
  <c r="R1232" i="2" s="1"/>
  <c r="T1232" i="2" l="1"/>
  <c r="S1232" i="2"/>
  <c r="AF1231" i="2"/>
  <c r="AO1231" i="2"/>
  <c r="AH1232" i="2" l="1"/>
  <c r="X1232" i="2"/>
  <c r="AC1232" i="2" s="1"/>
  <c r="M1233" i="2" s="1"/>
  <c r="W1232" i="2"/>
  <c r="AB1232" i="2" s="1"/>
  <c r="L1233" i="2" s="1"/>
  <c r="V1232" i="2"/>
  <c r="AA1232" i="2" s="1"/>
  <c r="K1233" i="2" s="1"/>
  <c r="U1232" i="2"/>
  <c r="Z1232" i="2" s="1"/>
  <c r="AD1232" i="2" l="1"/>
  <c r="J1233" i="2"/>
  <c r="N1233" i="2" l="1"/>
  <c r="O1233" i="2" s="1"/>
  <c r="R1233" i="2" s="1"/>
  <c r="AP1232" i="2"/>
  <c r="AG1232" i="2"/>
  <c r="AL1233" i="2"/>
  <c r="AL1234" i="2" s="1"/>
  <c r="AL1235" i="2" s="1"/>
  <c r="AL1236" i="2" s="1"/>
  <c r="AL1237" i="2" s="1"/>
  <c r="AL1238" i="2" s="1"/>
  <c r="AL1239" i="2" s="1"/>
  <c r="AL1240" i="2" s="1"/>
  <c r="AL1241" i="2" s="1"/>
  <c r="AL1242" i="2" s="1"/>
  <c r="AL1243" i="2" s="1"/>
  <c r="AL1244" i="2" s="1"/>
  <c r="AL1245" i="2" s="1"/>
  <c r="AL1246" i="2" s="1"/>
  <c r="AL1247" i="2" s="1"/>
  <c r="AL1248" i="2" s="1"/>
  <c r="AL1249" i="2" s="1"/>
  <c r="AL1250" i="2" s="1"/>
  <c r="AL1251" i="2" s="1"/>
  <c r="AL1252" i="2" s="1"/>
  <c r="AL1253" i="2" s="1"/>
  <c r="AL1254" i="2" s="1"/>
  <c r="AM1232" i="2"/>
  <c r="L34" i="2" s="1"/>
  <c r="AT101" i="2"/>
  <c r="AE1232" i="2"/>
  <c r="AF1232" i="2" s="1"/>
  <c r="AN1232" i="2"/>
  <c r="AO1232" i="2" s="1"/>
  <c r="T1233" i="2" l="1"/>
  <c r="S1233" i="2"/>
  <c r="W1233" i="2" l="1"/>
  <c r="AB1233" i="2" s="1"/>
  <c r="L1234" i="2" s="1"/>
  <c r="V1233" i="2"/>
  <c r="AA1233" i="2" s="1"/>
  <c r="K1234" i="2" s="1"/>
  <c r="U1233" i="2"/>
  <c r="Z1233" i="2" s="1"/>
  <c r="AH1233" i="2"/>
  <c r="X1233" i="2"/>
  <c r="AC1233" i="2" s="1"/>
  <c r="M1234" i="2" s="1"/>
  <c r="AD1233" i="2" l="1"/>
  <c r="J1234" i="2"/>
  <c r="N1234" i="2" l="1"/>
  <c r="O1234" i="2" s="1"/>
  <c r="R1234" i="2" s="1"/>
  <c r="AP1233" i="2"/>
  <c r="AG1233" i="2"/>
  <c r="AE1233" i="2"/>
  <c r="AN1233" i="2"/>
  <c r="T1234" i="2" l="1"/>
  <c r="S1234" i="2"/>
  <c r="AF1233" i="2"/>
  <c r="AO1233" i="2"/>
  <c r="AH1234" i="2" l="1"/>
  <c r="X1234" i="2"/>
  <c r="AC1234" i="2" s="1"/>
  <c r="M1235" i="2" s="1"/>
  <c r="W1234" i="2"/>
  <c r="AB1234" i="2" s="1"/>
  <c r="L1235" i="2" s="1"/>
  <c r="V1234" i="2"/>
  <c r="AA1234" i="2" s="1"/>
  <c r="K1235" i="2" s="1"/>
  <c r="U1234" i="2"/>
  <c r="Z1234" i="2" s="1"/>
  <c r="AD1234" i="2" l="1"/>
  <c r="J1235" i="2"/>
  <c r="N1235" i="2" l="1"/>
  <c r="O1235" i="2" s="1"/>
  <c r="R1235" i="2" s="1"/>
  <c r="AP1234" i="2"/>
  <c r="AG1234" i="2"/>
  <c r="AE1234" i="2"/>
  <c r="AF1234" i="2" s="1"/>
  <c r="AN1234" i="2"/>
  <c r="T1235" i="2" l="1"/>
  <c r="S1235" i="2"/>
  <c r="AO1234" i="2"/>
  <c r="X1235" i="2" l="1"/>
  <c r="AC1235" i="2" s="1"/>
  <c r="M1236" i="2" s="1"/>
  <c r="W1235" i="2"/>
  <c r="AB1235" i="2" s="1"/>
  <c r="L1236" i="2" s="1"/>
  <c r="V1235" i="2"/>
  <c r="AA1235" i="2" s="1"/>
  <c r="K1236" i="2" s="1"/>
  <c r="U1235" i="2"/>
  <c r="Z1235" i="2" s="1"/>
  <c r="AH1235" i="2"/>
  <c r="AD1235" i="2" l="1"/>
  <c r="J1236" i="2"/>
  <c r="N1236" i="2" l="1"/>
  <c r="O1236" i="2" s="1"/>
  <c r="R1236" i="2" s="1"/>
  <c r="AG1235" i="2"/>
  <c r="AP1235" i="2"/>
  <c r="AN1235" i="2"/>
  <c r="AE1235" i="2"/>
  <c r="T1236" i="2" l="1"/>
  <c r="S1236" i="2"/>
  <c r="AF1235" i="2"/>
  <c r="AO1235" i="2"/>
  <c r="V1236" i="2" l="1"/>
  <c r="AA1236" i="2" s="1"/>
  <c r="K1237" i="2" s="1"/>
  <c r="U1236" i="2"/>
  <c r="Z1236" i="2" s="1"/>
  <c r="AH1236" i="2"/>
  <c r="X1236" i="2"/>
  <c r="AC1236" i="2" s="1"/>
  <c r="M1237" i="2" s="1"/>
  <c r="W1236" i="2"/>
  <c r="AB1236" i="2" s="1"/>
  <c r="L1237" i="2" s="1"/>
  <c r="AD1236" i="2" l="1"/>
  <c r="J1237" i="2"/>
  <c r="AP1236" i="2" l="1"/>
  <c r="AG1236" i="2"/>
  <c r="AE1236" i="2"/>
  <c r="AN1236" i="2"/>
  <c r="N1237" i="2"/>
  <c r="O1237" i="2" s="1"/>
  <c r="R1237" i="2" s="1"/>
  <c r="T1237" i="2" l="1"/>
  <c r="S1237" i="2"/>
  <c r="AO1236" i="2"/>
  <c r="AF1236" i="2"/>
  <c r="AH1237" i="2" l="1"/>
  <c r="X1237" i="2"/>
  <c r="AC1237" i="2" s="1"/>
  <c r="M1238" i="2" s="1"/>
  <c r="W1237" i="2"/>
  <c r="AB1237" i="2" s="1"/>
  <c r="L1238" i="2" s="1"/>
  <c r="V1237" i="2"/>
  <c r="AA1237" i="2" s="1"/>
  <c r="K1238" i="2" s="1"/>
  <c r="U1237" i="2"/>
  <c r="Z1237" i="2" s="1"/>
  <c r="AD1237" i="2" l="1"/>
  <c r="J1238" i="2"/>
  <c r="N1238" i="2" l="1"/>
  <c r="O1238" i="2" s="1"/>
  <c r="R1238" i="2" s="1"/>
  <c r="AP1237" i="2"/>
  <c r="AG1237" i="2"/>
  <c r="AN1237" i="2"/>
  <c r="AE1237" i="2"/>
  <c r="T1238" i="2" l="1"/>
  <c r="S1238" i="2"/>
  <c r="AF1237" i="2"/>
  <c r="AO1237" i="2"/>
  <c r="X1238" i="2" l="1"/>
  <c r="AC1238" i="2" s="1"/>
  <c r="M1239" i="2" s="1"/>
  <c r="W1238" i="2"/>
  <c r="AB1238" i="2" s="1"/>
  <c r="L1239" i="2" s="1"/>
  <c r="V1238" i="2"/>
  <c r="AA1238" i="2" s="1"/>
  <c r="K1239" i="2" s="1"/>
  <c r="U1238" i="2"/>
  <c r="Z1238" i="2" s="1"/>
  <c r="AH1238" i="2"/>
  <c r="AD1238" i="2" l="1"/>
  <c r="J1239" i="2"/>
  <c r="N1239" i="2" l="1"/>
  <c r="O1239" i="2" s="1"/>
  <c r="R1239" i="2" s="1"/>
  <c r="AP1238" i="2"/>
  <c r="AG1238" i="2"/>
  <c r="AE1238" i="2"/>
  <c r="AF1238" i="2" s="1"/>
  <c r="AN1238" i="2"/>
  <c r="T1239" i="2" l="1"/>
  <c r="S1239" i="2"/>
  <c r="AO1238" i="2"/>
  <c r="U1239" i="2" l="1"/>
  <c r="Z1239" i="2" s="1"/>
  <c r="AH1239" i="2"/>
  <c r="X1239" i="2"/>
  <c r="AC1239" i="2" s="1"/>
  <c r="M1240" i="2" s="1"/>
  <c r="W1239" i="2"/>
  <c r="AB1239" i="2" s="1"/>
  <c r="L1240" i="2" s="1"/>
  <c r="V1239" i="2"/>
  <c r="AA1239" i="2" s="1"/>
  <c r="K1240" i="2" s="1"/>
  <c r="J1240" i="2" l="1"/>
  <c r="AD1239" i="2"/>
  <c r="AP1239" i="2" l="1"/>
  <c r="AG1239" i="2"/>
  <c r="AN1239" i="2"/>
  <c r="AE1239" i="2"/>
  <c r="N1240" i="2"/>
  <c r="O1240" i="2" s="1"/>
  <c r="R1240" i="2" s="1"/>
  <c r="T1240" i="2" l="1"/>
  <c r="S1240" i="2"/>
  <c r="AF1239" i="2"/>
  <c r="AO1239" i="2"/>
  <c r="AH1240" i="2" l="1"/>
  <c r="X1240" i="2"/>
  <c r="AC1240" i="2" s="1"/>
  <c r="M1241" i="2" s="1"/>
  <c r="W1240" i="2"/>
  <c r="AB1240" i="2" s="1"/>
  <c r="L1241" i="2" s="1"/>
  <c r="V1240" i="2"/>
  <c r="AA1240" i="2" s="1"/>
  <c r="K1241" i="2" s="1"/>
  <c r="U1240" i="2"/>
  <c r="Z1240" i="2" s="1"/>
  <c r="AD1240" i="2" l="1"/>
  <c r="J1241" i="2"/>
  <c r="N1241" i="2" l="1"/>
  <c r="O1241" i="2" s="1"/>
  <c r="R1241" i="2" s="1"/>
  <c r="AP1240" i="2"/>
  <c r="AG1240" i="2"/>
  <c r="AN1240" i="2"/>
  <c r="AE1240" i="2"/>
  <c r="T1241" i="2" l="1"/>
  <c r="S1241" i="2"/>
  <c r="AO1240" i="2"/>
  <c r="AF1240" i="2"/>
  <c r="W1241" i="2" l="1"/>
  <c r="AB1241" i="2" s="1"/>
  <c r="L1242" i="2" s="1"/>
  <c r="V1241" i="2"/>
  <c r="AA1241" i="2" s="1"/>
  <c r="K1242" i="2" s="1"/>
  <c r="U1241" i="2"/>
  <c r="Z1241" i="2" s="1"/>
  <c r="AH1241" i="2"/>
  <c r="X1241" i="2"/>
  <c r="AC1241" i="2" s="1"/>
  <c r="M1242" i="2" s="1"/>
  <c r="AD1241" i="2" l="1"/>
  <c r="J1242" i="2"/>
  <c r="N1242" i="2" l="1"/>
  <c r="O1242" i="2" s="1"/>
  <c r="R1242" i="2" s="1"/>
  <c r="AP1241" i="2"/>
  <c r="AG1241" i="2"/>
  <c r="AN1241" i="2"/>
  <c r="AE1241" i="2"/>
  <c r="AF1241" i="2" s="1"/>
  <c r="T1242" i="2" l="1"/>
  <c r="S1242" i="2"/>
  <c r="AO1241" i="2"/>
  <c r="AH1242" i="2" l="1"/>
  <c r="X1242" i="2"/>
  <c r="AC1242" i="2" s="1"/>
  <c r="M1243" i="2" s="1"/>
  <c r="W1242" i="2"/>
  <c r="AB1242" i="2" s="1"/>
  <c r="L1243" i="2" s="1"/>
  <c r="V1242" i="2"/>
  <c r="AA1242" i="2" s="1"/>
  <c r="K1243" i="2" s="1"/>
  <c r="U1242" i="2"/>
  <c r="Z1242" i="2" s="1"/>
  <c r="AD1242" i="2" l="1"/>
  <c r="J1243" i="2"/>
  <c r="N1243" i="2" l="1"/>
  <c r="O1243" i="2" s="1"/>
  <c r="R1243" i="2" s="1"/>
  <c r="AP1242" i="2"/>
  <c r="AG1242" i="2"/>
  <c r="AN1242" i="2"/>
  <c r="AE1242" i="2"/>
  <c r="T1243" i="2" l="1"/>
  <c r="S1243" i="2"/>
  <c r="AF1242" i="2"/>
  <c r="AO1242" i="2"/>
  <c r="X1243" i="2" l="1"/>
  <c r="AC1243" i="2" s="1"/>
  <c r="M1244" i="2" s="1"/>
  <c r="W1243" i="2"/>
  <c r="AB1243" i="2" s="1"/>
  <c r="L1244" i="2" s="1"/>
  <c r="V1243" i="2"/>
  <c r="AA1243" i="2" s="1"/>
  <c r="K1244" i="2" s="1"/>
  <c r="U1243" i="2"/>
  <c r="Z1243" i="2" s="1"/>
  <c r="AH1243" i="2"/>
  <c r="AD1243" i="2" l="1"/>
  <c r="J1244" i="2"/>
  <c r="AG1243" i="2" l="1"/>
  <c r="AP1243" i="2"/>
  <c r="AE1243" i="2"/>
  <c r="AN1243" i="2"/>
  <c r="N1244" i="2"/>
  <c r="O1244" i="2" s="1"/>
  <c r="R1244" i="2" s="1"/>
  <c r="T1244" i="2" l="1"/>
  <c r="S1244" i="2"/>
  <c r="AF1243" i="2"/>
  <c r="AO1243" i="2"/>
  <c r="V1244" i="2" l="1"/>
  <c r="AA1244" i="2" s="1"/>
  <c r="K1245" i="2" s="1"/>
  <c r="U1244" i="2"/>
  <c r="Z1244" i="2" s="1"/>
  <c r="AH1244" i="2"/>
  <c r="X1244" i="2"/>
  <c r="AC1244" i="2" s="1"/>
  <c r="M1245" i="2" s="1"/>
  <c r="W1244" i="2"/>
  <c r="AB1244" i="2" s="1"/>
  <c r="L1245" i="2" s="1"/>
  <c r="AD1244" i="2" l="1"/>
  <c r="J1245" i="2"/>
  <c r="AP1244" i="2" l="1"/>
  <c r="AG1244" i="2"/>
  <c r="AE1244" i="2"/>
  <c r="AF1244" i="2" s="1"/>
  <c r="AN1244" i="2"/>
  <c r="N1245" i="2"/>
  <c r="O1245" i="2" s="1"/>
  <c r="R1245" i="2" s="1"/>
  <c r="T1245" i="2" l="1"/>
  <c r="S1245" i="2"/>
  <c r="AO1244" i="2"/>
  <c r="AH1245" i="2" l="1"/>
  <c r="X1245" i="2"/>
  <c r="AC1245" i="2" s="1"/>
  <c r="M1246" i="2" s="1"/>
  <c r="W1245" i="2"/>
  <c r="AB1245" i="2" s="1"/>
  <c r="L1246" i="2" s="1"/>
  <c r="V1245" i="2"/>
  <c r="AA1245" i="2" s="1"/>
  <c r="K1246" i="2" s="1"/>
  <c r="U1245" i="2"/>
  <c r="Z1245" i="2" s="1"/>
  <c r="AD1245" i="2" l="1"/>
  <c r="J1246" i="2"/>
  <c r="N1246" i="2" l="1"/>
  <c r="O1246" i="2" s="1"/>
  <c r="R1246" i="2" s="1"/>
  <c r="AP1245" i="2"/>
  <c r="AG1245" i="2"/>
  <c r="AN1245" i="2"/>
  <c r="AE1245" i="2"/>
  <c r="T1246" i="2" l="1"/>
  <c r="S1246" i="2"/>
  <c r="AO1245" i="2"/>
  <c r="AF1245" i="2"/>
  <c r="X1246" i="2" l="1"/>
  <c r="AC1246" i="2" s="1"/>
  <c r="M1247" i="2" s="1"/>
  <c r="W1246" i="2"/>
  <c r="AB1246" i="2" s="1"/>
  <c r="L1247" i="2" s="1"/>
  <c r="V1246" i="2"/>
  <c r="AA1246" i="2" s="1"/>
  <c r="K1247" i="2" s="1"/>
  <c r="U1246" i="2"/>
  <c r="Z1246" i="2" s="1"/>
  <c r="AH1246" i="2"/>
  <c r="AD1246" i="2" l="1"/>
  <c r="J1247" i="2"/>
  <c r="N1247" i="2" l="1"/>
  <c r="O1247" i="2" s="1"/>
  <c r="R1247" i="2" s="1"/>
  <c r="AP1246" i="2"/>
  <c r="AG1246" i="2"/>
  <c r="AE1246" i="2"/>
  <c r="AN1246" i="2"/>
  <c r="AO1246" i="2" s="1"/>
  <c r="T1247" i="2" l="1"/>
  <c r="S1247" i="2"/>
  <c r="AF1246" i="2"/>
  <c r="U1247" i="2" l="1"/>
  <c r="Z1247" i="2" s="1"/>
  <c r="AH1247" i="2"/>
  <c r="X1247" i="2"/>
  <c r="AC1247" i="2" s="1"/>
  <c r="M1248" i="2" s="1"/>
  <c r="W1247" i="2"/>
  <c r="AB1247" i="2" s="1"/>
  <c r="L1248" i="2" s="1"/>
  <c r="V1247" i="2"/>
  <c r="AA1247" i="2" s="1"/>
  <c r="K1248" i="2" s="1"/>
  <c r="J1248" i="2" l="1"/>
  <c r="AD1247" i="2"/>
  <c r="N1248" i="2" l="1"/>
  <c r="O1248" i="2" s="1"/>
  <c r="R1248" i="2" s="1"/>
  <c r="AP1247" i="2"/>
  <c r="AG1247" i="2"/>
  <c r="AE1247" i="2"/>
  <c r="AN1247" i="2"/>
  <c r="T1248" i="2" l="1"/>
  <c r="S1248" i="2"/>
  <c r="AF1247" i="2"/>
  <c r="AO1247" i="2"/>
  <c r="AH1248" i="2" l="1"/>
  <c r="X1248" i="2"/>
  <c r="AC1248" i="2" s="1"/>
  <c r="M1249" i="2" s="1"/>
  <c r="W1248" i="2"/>
  <c r="AB1248" i="2" s="1"/>
  <c r="L1249" i="2" s="1"/>
  <c r="V1248" i="2"/>
  <c r="AA1248" i="2" s="1"/>
  <c r="K1249" i="2" s="1"/>
  <c r="U1248" i="2"/>
  <c r="Z1248" i="2" s="1"/>
  <c r="AD1248" i="2" l="1"/>
  <c r="J1249" i="2"/>
  <c r="N1249" i="2" l="1"/>
  <c r="O1249" i="2" s="1"/>
  <c r="R1249" i="2" s="1"/>
  <c r="AP1248" i="2"/>
  <c r="AG1248" i="2"/>
  <c r="AN1248" i="2"/>
  <c r="AE1248" i="2"/>
  <c r="T1249" i="2" l="1"/>
  <c r="S1249" i="2"/>
  <c r="AF1248" i="2"/>
  <c r="AO1248" i="2"/>
  <c r="W1249" i="2" l="1"/>
  <c r="AB1249" i="2" s="1"/>
  <c r="L1250" i="2" s="1"/>
  <c r="V1249" i="2"/>
  <c r="AA1249" i="2" s="1"/>
  <c r="K1250" i="2" s="1"/>
  <c r="U1249" i="2"/>
  <c r="Z1249" i="2" s="1"/>
  <c r="AH1249" i="2"/>
  <c r="X1249" i="2"/>
  <c r="AC1249" i="2" s="1"/>
  <c r="M1250" i="2" s="1"/>
  <c r="AD1249" i="2" l="1"/>
  <c r="J1250" i="2"/>
  <c r="AP1249" i="2" l="1"/>
  <c r="AG1249" i="2"/>
  <c r="AE1249" i="2"/>
  <c r="AF1249" i="2" s="1"/>
  <c r="AN1249" i="2"/>
  <c r="N1250" i="2"/>
  <c r="O1250" i="2" s="1"/>
  <c r="R1250" i="2" s="1"/>
  <c r="T1250" i="2" l="1"/>
  <c r="S1250" i="2"/>
  <c r="AO1249" i="2"/>
  <c r="AH1250" i="2" l="1"/>
  <c r="X1250" i="2"/>
  <c r="AC1250" i="2" s="1"/>
  <c r="M1251" i="2" s="1"/>
  <c r="W1250" i="2"/>
  <c r="AB1250" i="2" s="1"/>
  <c r="L1251" i="2" s="1"/>
  <c r="V1250" i="2"/>
  <c r="AA1250" i="2" s="1"/>
  <c r="K1251" i="2" s="1"/>
  <c r="U1250" i="2"/>
  <c r="Z1250" i="2" s="1"/>
  <c r="AD1250" i="2" l="1"/>
  <c r="J1251" i="2"/>
  <c r="N1251" i="2" l="1"/>
  <c r="O1251" i="2" s="1"/>
  <c r="R1251" i="2" s="1"/>
  <c r="AP1250" i="2"/>
  <c r="AG1250" i="2"/>
  <c r="AN1250" i="2"/>
  <c r="AE1250" i="2"/>
  <c r="T1251" i="2" l="1"/>
  <c r="S1251" i="2"/>
  <c r="AF1250" i="2"/>
  <c r="AO1250" i="2"/>
  <c r="X1251" i="2" l="1"/>
  <c r="AC1251" i="2" s="1"/>
  <c r="M1252" i="2" s="1"/>
  <c r="W1251" i="2"/>
  <c r="AB1251" i="2" s="1"/>
  <c r="L1252" i="2" s="1"/>
  <c r="V1251" i="2"/>
  <c r="AA1251" i="2" s="1"/>
  <c r="K1252" i="2" s="1"/>
  <c r="U1251" i="2"/>
  <c r="Z1251" i="2" s="1"/>
  <c r="AH1251" i="2"/>
  <c r="AD1251" i="2" l="1"/>
  <c r="J1252" i="2"/>
  <c r="N1252" i="2" l="1"/>
  <c r="O1252" i="2" s="1"/>
  <c r="R1252" i="2" s="1"/>
  <c r="AG1251" i="2"/>
  <c r="AP1251" i="2"/>
  <c r="AN1251" i="2"/>
  <c r="AE1251" i="2"/>
  <c r="T1252" i="2" l="1"/>
  <c r="S1252" i="2"/>
  <c r="AF1251" i="2"/>
  <c r="AO1251" i="2"/>
  <c r="V1252" i="2" l="1"/>
  <c r="AA1252" i="2" s="1"/>
  <c r="K1253" i="2" s="1"/>
  <c r="U1252" i="2"/>
  <c r="Z1252" i="2" s="1"/>
  <c r="AH1252" i="2"/>
  <c r="X1252" i="2"/>
  <c r="AC1252" i="2" s="1"/>
  <c r="M1253" i="2" s="1"/>
  <c r="W1252" i="2"/>
  <c r="AB1252" i="2" s="1"/>
  <c r="L1253" i="2" s="1"/>
  <c r="AD1252" i="2" l="1"/>
  <c r="J1253" i="2"/>
  <c r="N1253" i="2" l="1"/>
  <c r="O1253" i="2" s="1"/>
  <c r="R1253" i="2" s="1"/>
  <c r="AP1252" i="2"/>
  <c r="AG1252" i="2"/>
  <c r="AE1252" i="2"/>
  <c r="AF1252" i="2" s="1"/>
  <c r="AN1252" i="2"/>
  <c r="T1253" i="2" l="1"/>
  <c r="S1253" i="2"/>
  <c r="AO1252" i="2"/>
  <c r="AH1253" i="2" l="1"/>
  <c r="X1253" i="2"/>
  <c r="AC1253" i="2" s="1"/>
  <c r="M1254" i="2" s="1"/>
  <c r="W1253" i="2"/>
  <c r="AB1253" i="2" s="1"/>
  <c r="L1254" i="2" s="1"/>
  <c r="V1253" i="2"/>
  <c r="AA1253" i="2" s="1"/>
  <c r="K1254" i="2" s="1"/>
  <c r="U1253" i="2"/>
  <c r="Z1253" i="2" s="1"/>
  <c r="AD1253" i="2" l="1"/>
  <c r="J1254" i="2"/>
  <c r="N1254" i="2" l="1"/>
  <c r="O1254" i="2" s="1"/>
  <c r="R1254" i="2" s="1"/>
  <c r="AP1253" i="2"/>
  <c r="AG1253" i="2"/>
  <c r="AN1253" i="2"/>
  <c r="AE1253" i="2"/>
  <c r="AF1253" i="2" s="1"/>
  <c r="S1254" i="2" l="1"/>
  <c r="T1254" i="2" s="1"/>
  <c r="AO1253" i="2"/>
  <c r="X1254" i="2" l="1"/>
  <c r="AC1254" i="2" s="1"/>
  <c r="M1255" i="2" s="1"/>
  <c r="W1254" i="2"/>
  <c r="AB1254" i="2" s="1"/>
  <c r="L1255" i="2" s="1"/>
  <c r="V1254" i="2"/>
  <c r="AA1254" i="2" s="1"/>
  <c r="K1255" i="2" s="1"/>
  <c r="U1254" i="2"/>
  <c r="Z1254" i="2" s="1"/>
  <c r="AH1254" i="2"/>
  <c r="AD1254" i="2" l="1"/>
  <c r="J1255" i="2"/>
  <c r="N1255" i="2" l="1"/>
  <c r="O1255" i="2" s="1"/>
  <c r="R1255" i="2" s="1"/>
  <c r="AP1254" i="2"/>
  <c r="AG1254" i="2"/>
  <c r="AL1255" i="2"/>
  <c r="AL1256" i="2" s="1"/>
  <c r="AL1257" i="2" s="1"/>
  <c r="AL1258" i="2" s="1"/>
  <c r="AL1259" i="2" s="1"/>
  <c r="AL1260" i="2" s="1"/>
  <c r="AL1261" i="2" s="1"/>
  <c r="AL1262" i="2" s="1"/>
  <c r="AL1263" i="2" s="1"/>
  <c r="AL1264" i="2" s="1"/>
  <c r="AL1265" i="2" s="1"/>
  <c r="AL1266" i="2" s="1"/>
  <c r="AL1267" i="2" s="1"/>
  <c r="AL1268" i="2" s="1"/>
  <c r="AL1269" i="2" s="1"/>
  <c r="AL1270" i="2" s="1"/>
  <c r="AL1271" i="2" s="1"/>
  <c r="AL1272" i="2" s="1"/>
  <c r="AM1254" i="2"/>
  <c r="M34" i="2" s="1"/>
  <c r="AT102" i="2"/>
  <c r="AE1254" i="2"/>
  <c r="AF1254" i="2" s="1"/>
  <c r="AN1254" i="2"/>
  <c r="AO1254" i="2" s="1"/>
  <c r="P34" i="2" s="1"/>
  <c r="T1255" i="2" l="1"/>
  <c r="S1255" i="2"/>
  <c r="O34" i="2"/>
  <c r="N34" i="2"/>
  <c r="U1255" i="2" l="1"/>
  <c r="Z1255" i="2" s="1"/>
  <c r="AH1255" i="2"/>
  <c r="X1255" i="2"/>
  <c r="AC1255" i="2" s="1"/>
  <c r="M1256" i="2" s="1"/>
  <c r="W1255" i="2"/>
  <c r="AB1255" i="2" s="1"/>
  <c r="L1256" i="2" s="1"/>
  <c r="V1255" i="2"/>
  <c r="AA1255" i="2" s="1"/>
  <c r="K1256" i="2" s="1"/>
  <c r="J1256" i="2" l="1"/>
  <c r="AD1255" i="2"/>
  <c r="AP1255" i="2" l="1"/>
  <c r="AG1255" i="2"/>
  <c r="AN1255" i="2"/>
  <c r="AE1255" i="2"/>
  <c r="N1256" i="2"/>
  <c r="O1256" i="2" s="1"/>
  <c r="R1256" i="2" s="1"/>
  <c r="T1256" i="2" l="1"/>
  <c r="S1256" i="2"/>
  <c r="AO1255" i="2"/>
  <c r="AF1255" i="2"/>
  <c r="AH1256" i="2" l="1"/>
  <c r="X1256" i="2"/>
  <c r="AC1256" i="2" s="1"/>
  <c r="M1257" i="2" s="1"/>
  <c r="W1256" i="2"/>
  <c r="AB1256" i="2" s="1"/>
  <c r="L1257" i="2" s="1"/>
  <c r="V1256" i="2"/>
  <c r="AA1256" i="2" s="1"/>
  <c r="K1257" i="2" s="1"/>
  <c r="U1256" i="2"/>
  <c r="Z1256" i="2" s="1"/>
  <c r="AD1256" i="2" l="1"/>
  <c r="J1257" i="2"/>
  <c r="N1257" i="2" l="1"/>
  <c r="O1257" i="2" s="1"/>
  <c r="R1257" i="2" s="1"/>
  <c r="AP1256" i="2"/>
  <c r="AG1256" i="2"/>
  <c r="AE1256" i="2"/>
  <c r="AF1256" i="2" s="1"/>
  <c r="AN1256" i="2"/>
  <c r="T1257" i="2" l="1"/>
  <c r="S1257" i="2"/>
  <c r="AO1256" i="2"/>
  <c r="W1257" i="2" l="1"/>
  <c r="AB1257" i="2" s="1"/>
  <c r="L1258" i="2" s="1"/>
  <c r="V1257" i="2"/>
  <c r="AA1257" i="2" s="1"/>
  <c r="K1258" i="2" s="1"/>
  <c r="U1257" i="2"/>
  <c r="Z1257" i="2" s="1"/>
  <c r="AH1257" i="2"/>
  <c r="X1257" i="2"/>
  <c r="AC1257" i="2" s="1"/>
  <c r="M1258" i="2" s="1"/>
  <c r="AD1257" i="2" l="1"/>
  <c r="J1258" i="2"/>
  <c r="AP1257" i="2" l="1"/>
  <c r="AG1257" i="2"/>
  <c r="AN1257" i="2"/>
  <c r="AE1257" i="2"/>
  <c r="AF1257" i="2" s="1"/>
  <c r="N1258" i="2"/>
  <c r="O1258" i="2" s="1"/>
  <c r="R1258" i="2" s="1"/>
  <c r="T1258" i="2" l="1"/>
  <c r="S1258" i="2"/>
  <c r="AO1257" i="2"/>
  <c r="AH1258" i="2" l="1"/>
  <c r="X1258" i="2"/>
  <c r="AC1258" i="2" s="1"/>
  <c r="M1259" i="2" s="1"/>
  <c r="W1258" i="2"/>
  <c r="AB1258" i="2" s="1"/>
  <c r="L1259" i="2" s="1"/>
  <c r="V1258" i="2"/>
  <c r="AA1258" i="2" s="1"/>
  <c r="K1259" i="2" s="1"/>
  <c r="U1258" i="2"/>
  <c r="Z1258" i="2" s="1"/>
  <c r="AD1258" i="2" l="1"/>
  <c r="J1259" i="2"/>
  <c r="N1259" i="2" l="1"/>
  <c r="O1259" i="2" s="1"/>
  <c r="R1259" i="2" s="1"/>
  <c r="AP1258" i="2"/>
  <c r="AG1258" i="2"/>
  <c r="AE1258" i="2"/>
  <c r="AF1258" i="2" s="1"/>
  <c r="AN1258" i="2"/>
  <c r="T1259" i="2" l="1"/>
  <c r="S1259" i="2"/>
  <c r="AO1258" i="2"/>
  <c r="X1259" i="2" l="1"/>
  <c r="AC1259" i="2" s="1"/>
  <c r="M1260" i="2" s="1"/>
  <c r="W1259" i="2"/>
  <c r="AB1259" i="2" s="1"/>
  <c r="L1260" i="2" s="1"/>
  <c r="V1259" i="2"/>
  <c r="AA1259" i="2" s="1"/>
  <c r="K1260" i="2" s="1"/>
  <c r="U1259" i="2"/>
  <c r="Z1259" i="2" s="1"/>
  <c r="AH1259" i="2"/>
  <c r="AD1259" i="2" l="1"/>
  <c r="J1260" i="2"/>
  <c r="N1260" i="2" l="1"/>
  <c r="O1260" i="2" s="1"/>
  <c r="R1260" i="2" s="1"/>
  <c r="AG1259" i="2"/>
  <c r="AP1259" i="2"/>
  <c r="AN1259" i="2"/>
  <c r="AE1259" i="2"/>
  <c r="AF1259" i="2" s="1"/>
  <c r="T1260" i="2" l="1"/>
  <c r="S1260" i="2"/>
  <c r="AO1259" i="2"/>
  <c r="V1260" i="2" l="1"/>
  <c r="AA1260" i="2" s="1"/>
  <c r="K1261" i="2" s="1"/>
  <c r="U1260" i="2"/>
  <c r="Z1260" i="2" s="1"/>
  <c r="AH1260" i="2"/>
  <c r="X1260" i="2"/>
  <c r="AC1260" i="2" s="1"/>
  <c r="M1261" i="2" s="1"/>
  <c r="W1260" i="2"/>
  <c r="AB1260" i="2" s="1"/>
  <c r="L1261" i="2" s="1"/>
  <c r="AD1260" i="2" l="1"/>
  <c r="J1261" i="2"/>
  <c r="N1261" i="2" l="1"/>
  <c r="O1261" i="2" s="1"/>
  <c r="R1261" i="2" s="1"/>
  <c r="AP1260" i="2"/>
  <c r="AG1260" i="2"/>
  <c r="AN1260" i="2"/>
  <c r="AO1260" i="2" s="1"/>
  <c r="AE1260" i="2"/>
  <c r="T1261" i="2" l="1"/>
  <c r="S1261" i="2"/>
  <c r="AF1260" i="2"/>
  <c r="AH1261" i="2" l="1"/>
  <c r="X1261" i="2"/>
  <c r="AC1261" i="2" s="1"/>
  <c r="M1262" i="2" s="1"/>
  <c r="W1261" i="2"/>
  <c r="AB1261" i="2" s="1"/>
  <c r="L1262" i="2" s="1"/>
  <c r="V1261" i="2"/>
  <c r="AA1261" i="2" s="1"/>
  <c r="K1262" i="2" s="1"/>
  <c r="U1261" i="2"/>
  <c r="Z1261" i="2" s="1"/>
  <c r="AD1261" i="2" l="1"/>
  <c r="J1262" i="2"/>
  <c r="N1262" i="2" l="1"/>
  <c r="O1262" i="2" s="1"/>
  <c r="R1262" i="2" s="1"/>
  <c r="AP1261" i="2"/>
  <c r="AG1261" i="2"/>
  <c r="AE1261" i="2"/>
  <c r="AF1261" i="2" s="1"/>
  <c r="AN1261" i="2"/>
  <c r="T1262" i="2" l="1"/>
  <c r="S1262" i="2"/>
  <c r="AO1261" i="2"/>
  <c r="X1262" i="2" l="1"/>
  <c r="AC1262" i="2" s="1"/>
  <c r="M1263" i="2" s="1"/>
  <c r="W1262" i="2"/>
  <c r="AB1262" i="2" s="1"/>
  <c r="L1263" i="2" s="1"/>
  <c r="V1262" i="2"/>
  <c r="AA1262" i="2" s="1"/>
  <c r="K1263" i="2" s="1"/>
  <c r="U1262" i="2"/>
  <c r="Z1262" i="2" s="1"/>
  <c r="AH1262" i="2"/>
  <c r="AD1262" i="2" l="1"/>
  <c r="J1263" i="2"/>
  <c r="AP1262" i="2" l="1"/>
  <c r="AG1262" i="2"/>
  <c r="AE1262" i="2"/>
  <c r="AN1262" i="2"/>
  <c r="AO1262" i="2" s="1"/>
  <c r="N1263" i="2"/>
  <c r="O1263" i="2" s="1"/>
  <c r="R1263" i="2" s="1"/>
  <c r="T1263" i="2" l="1"/>
  <c r="S1263" i="2"/>
  <c r="AF1262" i="2"/>
  <c r="W1263" i="2" l="1"/>
  <c r="AB1263" i="2" s="1"/>
  <c r="L1264" i="2" s="1"/>
  <c r="V1263" i="2"/>
  <c r="AA1263" i="2" s="1"/>
  <c r="K1264" i="2" s="1"/>
  <c r="U1263" i="2"/>
  <c r="Z1263" i="2" s="1"/>
  <c r="AH1263" i="2"/>
  <c r="X1263" i="2"/>
  <c r="AC1263" i="2" s="1"/>
  <c r="M1264" i="2" s="1"/>
  <c r="AD1263" i="2" l="1"/>
  <c r="J1264" i="2"/>
  <c r="N1264" i="2" l="1"/>
  <c r="O1264" i="2" s="1"/>
  <c r="R1264" i="2" s="1"/>
  <c r="AG1263" i="2"/>
  <c r="AP1263" i="2"/>
  <c r="AE1263" i="2"/>
  <c r="AN1263" i="2"/>
  <c r="T1264" i="2" l="1"/>
  <c r="S1264" i="2"/>
  <c r="AF1263" i="2"/>
  <c r="AO1263" i="2"/>
  <c r="V1264" i="2" l="1"/>
  <c r="AA1264" i="2" s="1"/>
  <c r="K1265" i="2" s="1"/>
  <c r="U1264" i="2"/>
  <c r="Z1264" i="2" s="1"/>
  <c r="X1264" i="2"/>
  <c r="AC1264" i="2" s="1"/>
  <c r="M1265" i="2" s="1"/>
  <c r="W1264" i="2"/>
  <c r="AB1264" i="2" s="1"/>
  <c r="L1265" i="2" s="1"/>
  <c r="AH1264" i="2"/>
  <c r="AD1264" i="2" l="1"/>
  <c r="J1265" i="2"/>
  <c r="N1265" i="2" l="1"/>
  <c r="O1265" i="2" s="1"/>
  <c r="R1265" i="2" s="1"/>
  <c r="AG1264" i="2"/>
  <c r="AP1264" i="2"/>
  <c r="AE1264" i="2"/>
  <c r="AN1264" i="2"/>
  <c r="AF1264" i="2" l="1"/>
  <c r="AO1264" i="2"/>
  <c r="T1265" i="2"/>
  <c r="S1265" i="2"/>
  <c r="AH1265" i="2" l="1"/>
  <c r="X1265" i="2"/>
  <c r="AC1265" i="2" s="1"/>
  <c r="M1266" i="2" s="1"/>
  <c r="V1265" i="2"/>
  <c r="AA1265" i="2" s="1"/>
  <c r="K1266" i="2" s="1"/>
  <c r="U1265" i="2"/>
  <c r="Z1265" i="2" s="1"/>
  <c r="W1265" i="2"/>
  <c r="AB1265" i="2" s="1"/>
  <c r="L1266" i="2" s="1"/>
  <c r="AD1265" i="2" l="1"/>
  <c r="J1266" i="2"/>
  <c r="N1266" i="2" l="1"/>
  <c r="O1266" i="2" s="1"/>
  <c r="R1266" i="2" s="1"/>
  <c r="AP1265" i="2"/>
  <c r="AG1265" i="2"/>
  <c r="AE1265" i="2"/>
  <c r="AN1265" i="2"/>
  <c r="AF1265" i="2" l="1"/>
  <c r="AO1265" i="2"/>
  <c r="T1266" i="2"/>
  <c r="S1266" i="2"/>
  <c r="X1266" i="2" l="1"/>
  <c r="AC1266" i="2" s="1"/>
  <c r="M1267" i="2" s="1"/>
  <c r="W1266" i="2"/>
  <c r="AB1266" i="2" s="1"/>
  <c r="L1267" i="2" s="1"/>
  <c r="V1266" i="2"/>
  <c r="AA1266" i="2" s="1"/>
  <c r="K1267" i="2" s="1"/>
  <c r="U1266" i="2"/>
  <c r="Z1266" i="2" s="1"/>
  <c r="AH1266" i="2"/>
  <c r="AD1266" i="2" l="1"/>
  <c r="J1267" i="2"/>
  <c r="N1267" i="2" l="1"/>
  <c r="O1267" i="2" s="1"/>
  <c r="R1267" i="2" s="1"/>
  <c r="AG1266" i="2"/>
  <c r="AP1266" i="2"/>
  <c r="AE1266" i="2"/>
  <c r="AN1266" i="2"/>
  <c r="T1267" i="2" l="1"/>
  <c r="S1267" i="2"/>
  <c r="AO1266" i="2"/>
  <c r="AF1266" i="2"/>
  <c r="U1267" i="2" l="1"/>
  <c r="Z1267" i="2" s="1"/>
  <c r="AH1267" i="2"/>
  <c r="X1267" i="2"/>
  <c r="AC1267" i="2" s="1"/>
  <c r="M1268" i="2" s="1"/>
  <c r="W1267" i="2"/>
  <c r="AB1267" i="2" s="1"/>
  <c r="L1268" i="2" s="1"/>
  <c r="V1267" i="2"/>
  <c r="AA1267" i="2" s="1"/>
  <c r="K1268" i="2" s="1"/>
  <c r="J1268" i="2" l="1"/>
  <c r="AD1267" i="2"/>
  <c r="AP1267" i="2" l="1"/>
  <c r="AG1267" i="2"/>
  <c r="AE1267" i="2"/>
  <c r="AN1267" i="2"/>
  <c r="AO1267" i="2" s="1"/>
  <c r="N1268" i="2"/>
  <c r="O1268" i="2" s="1"/>
  <c r="R1268" i="2" s="1"/>
  <c r="T1268" i="2" l="1"/>
  <c r="S1268" i="2"/>
  <c r="AF1267" i="2"/>
  <c r="AH1268" i="2" l="1"/>
  <c r="X1268" i="2"/>
  <c r="AC1268" i="2" s="1"/>
  <c r="M1269" i="2" s="1"/>
  <c r="W1268" i="2"/>
  <c r="AB1268" i="2" s="1"/>
  <c r="L1269" i="2" s="1"/>
  <c r="U1268" i="2"/>
  <c r="Z1268" i="2" s="1"/>
  <c r="V1268" i="2"/>
  <c r="AA1268" i="2" s="1"/>
  <c r="K1269" i="2" s="1"/>
  <c r="J1269" i="2" l="1"/>
  <c r="AD1268" i="2"/>
  <c r="N1269" i="2" l="1"/>
  <c r="O1269" i="2" s="1"/>
  <c r="R1269" i="2" s="1"/>
  <c r="AP1268" i="2"/>
  <c r="AG1268" i="2"/>
  <c r="AE1268" i="2"/>
  <c r="AN1268" i="2"/>
  <c r="AO1268" i="2" s="1"/>
  <c r="T1269" i="2" l="1"/>
  <c r="S1269" i="2"/>
  <c r="AF1268" i="2"/>
  <c r="W1269" i="2" l="1"/>
  <c r="AB1269" i="2" s="1"/>
  <c r="L1270" i="2" s="1"/>
  <c r="V1269" i="2"/>
  <c r="AA1269" i="2" s="1"/>
  <c r="K1270" i="2" s="1"/>
  <c r="U1269" i="2"/>
  <c r="Z1269" i="2" s="1"/>
  <c r="AH1269" i="2"/>
  <c r="X1269" i="2"/>
  <c r="AC1269" i="2" s="1"/>
  <c r="M1270" i="2" s="1"/>
  <c r="AD1269" i="2" l="1"/>
  <c r="J1270" i="2"/>
  <c r="AP1269" i="2" l="1"/>
  <c r="AG1269" i="2"/>
  <c r="AE1269" i="2"/>
  <c r="AN1269" i="2"/>
  <c r="N1270" i="2"/>
  <c r="O1270" i="2" s="1"/>
  <c r="R1270" i="2" s="1"/>
  <c r="T1270" i="2" l="1"/>
  <c r="S1270" i="2"/>
  <c r="AO1269" i="2"/>
  <c r="AF1269" i="2"/>
  <c r="AH1270" i="2" l="1"/>
  <c r="W1270" i="2"/>
  <c r="AB1270" i="2" s="1"/>
  <c r="L1271" i="2" s="1"/>
  <c r="X1270" i="2"/>
  <c r="AC1270" i="2" s="1"/>
  <c r="M1271" i="2" s="1"/>
  <c r="V1270" i="2"/>
  <c r="AA1270" i="2" s="1"/>
  <c r="K1271" i="2" s="1"/>
  <c r="U1270" i="2"/>
  <c r="Z1270" i="2" s="1"/>
  <c r="AD1270" i="2" l="1"/>
  <c r="J1271" i="2"/>
  <c r="N1271" i="2" l="1"/>
  <c r="O1271" i="2" s="1"/>
  <c r="R1271" i="2" s="1"/>
  <c r="AP1270" i="2"/>
  <c r="AG1270" i="2"/>
  <c r="AN1270" i="2"/>
  <c r="AE1270" i="2"/>
  <c r="AF1270" i="2" s="1"/>
  <c r="T1271" i="2" l="1"/>
  <c r="S1271" i="2"/>
  <c r="AO1270" i="2"/>
  <c r="X1271" i="2" l="1"/>
  <c r="AC1271" i="2" s="1"/>
  <c r="M1272" i="2" s="1"/>
  <c r="W1271" i="2"/>
  <c r="AB1271" i="2" s="1"/>
  <c r="L1272" i="2" s="1"/>
  <c r="V1271" i="2"/>
  <c r="AA1271" i="2" s="1"/>
  <c r="K1272" i="2" s="1"/>
  <c r="U1271" i="2"/>
  <c r="Z1271" i="2" s="1"/>
  <c r="AH1271" i="2"/>
  <c r="AD1271" i="2" l="1"/>
  <c r="J1272" i="2"/>
  <c r="N1272" i="2" l="1"/>
  <c r="O1272" i="2" s="1"/>
  <c r="R1272" i="2" s="1"/>
  <c r="AG1271" i="2"/>
  <c r="AP1271" i="2"/>
  <c r="AE1271" i="2"/>
  <c r="AN1271" i="2"/>
  <c r="T1272" i="2" l="1"/>
  <c r="S1272" i="2"/>
  <c r="AO1271" i="2"/>
  <c r="AF1271" i="2"/>
  <c r="V1272" i="2" l="1"/>
  <c r="AA1272" i="2" s="1"/>
  <c r="K1273" i="2" s="1"/>
  <c r="U1272" i="2"/>
  <c r="Z1272" i="2" s="1"/>
  <c r="AH1272" i="2"/>
  <c r="X1272" i="2"/>
  <c r="AC1272" i="2" s="1"/>
  <c r="M1273" i="2" s="1"/>
  <c r="W1272" i="2"/>
  <c r="AB1272" i="2" s="1"/>
  <c r="L1273" i="2" s="1"/>
  <c r="AD1272" i="2" l="1"/>
  <c r="J1273" i="2"/>
  <c r="AG1272" i="2" l="1"/>
  <c r="AP1272" i="2"/>
  <c r="AL1273" i="2"/>
  <c r="AL1274" i="2" s="1"/>
  <c r="AL1275" i="2" s="1"/>
  <c r="AL1276" i="2" s="1"/>
  <c r="AL1277" i="2" s="1"/>
  <c r="AL1278" i="2" s="1"/>
  <c r="AL1279" i="2" s="1"/>
  <c r="AL1280" i="2" s="1"/>
  <c r="AL1281" i="2" s="1"/>
  <c r="AL1282" i="2" s="1"/>
  <c r="AL1283" i="2" s="1"/>
  <c r="AL1284" i="2" s="1"/>
  <c r="AL1285" i="2" s="1"/>
  <c r="AL1286" i="2" s="1"/>
  <c r="AL1287" i="2" s="1"/>
  <c r="AL1288" i="2" s="1"/>
  <c r="AL1289" i="2" s="1"/>
  <c r="AL1290" i="2" s="1"/>
  <c r="AM1272" i="2"/>
  <c r="B35" i="2" s="1"/>
  <c r="AT103" i="2"/>
  <c r="AN1272" i="2"/>
  <c r="AE1272" i="2"/>
  <c r="AF1272" i="2" s="1"/>
  <c r="N1273" i="2"/>
  <c r="O1273" i="2" s="1"/>
  <c r="R1273" i="2" s="1"/>
  <c r="T1273" i="2" l="1"/>
  <c r="S1273" i="2"/>
  <c r="AO1272" i="2"/>
  <c r="AH1273" i="2" l="1"/>
  <c r="X1273" i="2"/>
  <c r="AC1273" i="2" s="1"/>
  <c r="M1274" i="2" s="1"/>
  <c r="V1273" i="2"/>
  <c r="AA1273" i="2" s="1"/>
  <c r="K1274" i="2" s="1"/>
  <c r="W1273" i="2"/>
  <c r="AB1273" i="2" s="1"/>
  <c r="L1274" i="2" s="1"/>
  <c r="U1273" i="2"/>
  <c r="Z1273" i="2" s="1"/>
  <c r="AD1273" i="2" l="1"/>
  <c r="J1274" i="2"/>
  <c r="N1274" i="2" l="1"/>
  <c r="O1274" i="2" s="1"/>
  <c r="R1274" i="2" s="1"/>
  <c r="AP1273" i="2"/>
  <c r="AG1273" i="2"/>
  <c r="AN1273" i="2"/>
  <c r="AO1273" i="2" s="1"/>
  <c r="AE1273" i="2"/>
  <c r="T1274" i="2" l="1"/>
  <c r="S1274" i="2"/>
  <c r="AF1273" i="2"/>
  <c r="X1274" i="2" l="1"/>
  <c r="AC1274" i="2" s="1"/>
  <c r="M1275" i="2" s="1"/>
  <c r="W1274" i="2"/>
  <c r="AB1274" i="2" s="1"/>
  <c r="L1275" i="2" s="1"/>
  <c r="V1274" i="2"/>
  <c r="AA1274" i="2" s="1"/>
  <c r="K1275" i="2" s="1"/>
  <c r="U1274" i="2"/>
  <c r="Z1274" i="2" s="1"/>
  <c r="AH1274" i="2"/>
  <c r="AD1274" i="2" l="1"/>
  <c r="J1275" i="2"/>
  <c r="N1275" i="2" l="1"/>
  <c r="O1275" i="2" s="1"/>
  <c r="R1275" i="2" s="1"/>
  <c r="AP1274" i="2"/>
  <c r="AG1274" i="2"/>
  <c r="AE1274" i="2"/>
  <c r="AN1274" i="2"/>
  <c r="T1275" i="2" l="1"/>
  <c r="S1275" i="2"/>
  <c r="AO1274" i="2"/>
  <c r="AF1274" i="2"/>
  <c r="U1275" i="2" l="1"/>
  <c r="Z1275" i="2" s="1"/>
  <c r="AH1275" i="2"/>
  <c r="X1275" i="2"/>
  <c r="AC1275" i="2" s="1"/>
  <c r="M1276" i="2" s="1"/>
  <c r="W1275" i="2"/>
  <c r="AB1275" i="2" s="1"/>
  <c r="L1276" i="2" s="1"/>
  <c r="V1275" i="2"/>
  <c r="AA1275" i="2" s="1"/>
  <c r="K1276" i="2" s="1"/>
  <c r="J1276" i="2" l="1"/>
  <c r="AD1275" i="2"/>
  <c r="AP1275" i="2" l="1"/>
  <c r="AG1275" i="2"/>
  <c r="AE1275" i="2"/>
  <c r="AF1275" i="2" s="1"/>
  <c r="AN1275" i="2"/>
  <c r="N1276" i="2"/>
  <c r="O1276" i="2" s="1"/>
  <c r="R1276" i="2" s="1"/>
  <c r="T1276" i="2" l="1"/>
  <c r="S1276" i="2"/>
  <c r="AO1275" i="2"/>
  <c r="AH1276" i="2" l="1"/>
  <c r="X1276" i="2"/>
  <c r="AC1276" i="2" s="1"/>
  <c r="M1277" i="2" s="1"/>
  <c r="W1276" i="2"/>
  <c r="AB1276" i="2" s="1"/>
  <c r="L1277" i="2" s="1"/>
  <c r="U1276" i="2"/>
  <c r="Z1276" i="2" s="1"/>
  <c r="V1276" i="2"/>
  <c r="AA1276" i="2" s="1"/>
  <c r="K1277" i="2" s="1"/>
  <c r="J1277" i="2" l="1"/>
  <c r="AD1276" i="2"/>
  <c r="AP1276" i="2" l="1"/>
  <c r="AG1276" i="2"/>
  <c r="AN1276" i="2"/>
  <c r="AE1276" i="2"/>
  <c r="N1277" i="2"/>
  <c r="O1277" i="2" s="1"/>
  <c r="R1277" i="2" s="1"/>
  <c r="T1277" i="2" l="1"/>
  <c r="S1277" i="2"/>
  <c r="AF1276" i="2"/>
  <c r="AO1276" i="2"/>
  <c r="W1277" i="2" l="1"/>
  <c r="AB1277" i="2" s="1"/>
  <c r="L1278" i="2" s="1"/>
  <c r="V1277" i="2"/>
  <c r="AA1277" i="2" s="1"/>
  <c r="K1278" i="2" s="1"/>
  <c r="U1277" i="2"/>
  <c r="Z1277" i="2" s="1"/>
  <c r="AH1277" i="2"/>
  <c r="X1277" i="2"/>
  <c r="AC1277" i="2" s="1"/>
  <c r="M1278" i="2" s="1"/>
  <c r="AD1277" i="2" l="1"/>
  <c r="J1278" i="2"/>
  <c r="N1278" i="2" l="1"/>
  <c r="O1278" i="2" s="1"/>
  <c r="R1278" i="2" s="1"/>
  <c r="AP1277" i="2"/>
  <c r="AG1277" i="2"/>
  <c r="AE1277" i="2"/>
  <c r="AF1277" i="2" s="1"/>
  <c r="AN1277" i="2"/>
  <c r="T1278" i="2" l="1"/>
  <c r="S1278" i="2"/>
  <c r="AO1277" i="2"/>
  <c r="AH1278" i="2" l="1"/>
  <c r="W1278" i="2"/>
  <c r="AB1278" i="2" s="1"/>
  <c r="L1279" i="2" s="1"/>
  <c r="X1278" i="2"/>
  <c r="AC1278" i="2" s="1"/>
  <c r="M1279" i="2" s="1"/>
  <c r="V1278" i="2"/>
  <c r="AA1278" i="2" s="1"/>
  <c r="K1279" i="2" s="1"/>
  <c r="U1278" i="2"/>
  <c r="Z1278" i="2" s="1"/>
  <c r="J1279" i="2" l="1"/>
  <c r="AD1278" i="2"/>
  <c r="AP1278" i="2" l="1"/>
  <c r="AG1278" i="2"/>
  <c r="AN1278" i="2"/>
  <c r="AE1278" i="2"/>
  <c r="N1279" i="2"/>
  <c r="O1279" i="2" s="1"/>
  <c r="R1279" i="2" s="1"/>
  <c r="T1279" i="2" l="1"/>
  <c r="S1279" i="2"/>
  <c r="AF1278" i="2"/>
  <c r="AO1278" i="2"/>
  <c r="X1279" i="2" l="1"/>
  <c r="AC1279" i="2" s="1"/>
  <c r="M1280" i="2" s="1"/>
  <c r="W1279" i="2"/>
  <c r="AB1279" i="2" s="1"/>
  <c r="L1280" i="2" s="1"/>
  <c r="V1279" i="2"/>
  <c r="AA1279" i="2" s="1"/>
  <c r="K1280" i="2" s="1"/>
  <c r="AH1279" i="2"/>
  <c r="U1279" i="2"/>
  <c r="Z1279" i="2" s="1"/>
  <c r="AD1279" i="2" l="1"/>
  <c r="J1280" i="2"/>
  <c r="N1280" i="2" l="1"/>
  <c r="O1280" i="2" s="1"/>
  <c r="R1280" i="2" s="1"/>
  <c r="AG1279" i="2"/>
  <c r="AP1279" i="2"/>
  <c r="AE1279" i="2"/>
  <c r="AN1279" i="2"/>
  <c r="AF1279" i="2" l="1"/>
  <c r="AO1279" i="2"/>
  <c r="T1280" i="2"/>
  <c r="S1280" i="2"/>
  <c r="V1280" i="2" l="1"/>
  <c r="AA1280" i="2" s="1"/>
  <c r="K1281" i="2" s="1"/>
  <c r="U1280" i="2"/>
  <c r="Z1280" i="2" s="1"/>
  <c r="W1280" i="2"/>
  <c r="AB1280" i="2" s="1"/>
  <c r="L1281" i="2" s="1"/>
  <c r="AH1280" i="2"/>
  <c r="X1280" i="2"/>
  <c r="AC1280" i="2" s="1"/>
  <c r="M1281" i="2" s="1"/>
  <c r="AD1280" i="2" l="1"/>
  <c r="J1281" i="2"/>
  <c r="N1281" i="2" l="1"/>
  <c r="O1281" i="2" s="1"/>
  <c r="R1281" i="2" s="1"/>
  <c r="AG1280" i="2"/>
  <c r="AP1280" i="2"/>
  <c r="AE1280" i="2"/>
  <c r="AF1280" i="2" s="1"/>
  <c r="AN1280" i="2"/>
  <c r="T1281" i="2" l="1"/>
  <c r="S1281" i="2"/>
  <c r="AO1280" i="2"/>
  <c r="AH1281" i="2" l="1"/>
  <c r="X1281" i="2"/>
  <c r="AC1281" i="2" s="1"/>
  <c r="M1282" i="2" s="1"/>
  <c r="V1281" i="2"/>
  <c r="AA1281" i="2" s="1"/>
  <c r="K1282" i="2" s="1"/>
  <c r="W1281" i="2"/>
  <c r="AB1281" i="2" s="1"/>
  <c r="L1282" i="2" s="1"/>
  <c r="U1281" i="2"/>
  <c r="Z1281" i="2" s="1"/>
  <c r="AD1281" i="2" l="1"/>
  <c r="J1282" i="2"/>
  <c r="N1282" i="2" l="1"/>
  <c r="O1282" i="2" s="1"/>
  <c r="R1282" i="2" s="1"/>
  <c r="AP1281" i="2"/>
  <c r="AG1281" i="2"/>
  <c r="AN1281" i="2"/>
  <c r="AO1281" i="2" s="1"/>
  <c r="AE1281" i="2"/>
  <c r="T1282" i="2" l="1"/>
  <c r="S1282" i="2"/>
  <c r="AF1281" i="2"/>
  <c r="X1282" i="2" l="1"/>
  <c r="AC1282" i="2" s="1"/>
  <c r="M1283" i="2" s="1"/>
  <c r="W1282" i="2"/>
  <c r="AB1282" i="2" s="1"/>
  <c r="L1283" i="2" s="1"/>
  <c r="V1282" i="2"/>
  <c r="AA1282" i="2" s="1"/>
  <c r="K1283" i="2" s="1"/>
  <c r="U1282" i="2"/>
  <c r="Z1282" i="2" s="1"/>
  <c r="AH1282" i="2"/>
  <c r="AD1282" i="2" l="1"/>
  <c r="J1283" i="2"/>
  <c r="AG1282" i="2" l="1"/>
  <c r="AP1282" i="2"/>
  <c r="AE1282" i="2"/>
  <c r="AN1282" i="2"/>
  <c r="N1283" i="2"/>
  <c r="O1283" i="2" s="1"/>
  <c r="R1283" i="2" s="1"/>
  <c r="T1283" i="2" l="1"/>
  <c r="S1283" i="2"/>
  <c r="AO1282" i="2"/>
  <c r="AF1282" i="2"/>
  <c r="U1283" i="2" l="1"/>
  <c r="Z1283" i="2" s="1"/>
  <c r="AH1283" i="2"/>
  <c r="X1283" i="2"/>
  <c r="AC1283" i="2" s="1"/>
  <c r="M1284" i="2" s="1"/>
  <c r="W1283" i="2"/>
  <c r="AB1283" i="2" s="1"/>
  <c r="L1284" i="2" s="1"/>
  <c r="V1283" i="2"/>
  <c r="AA1283" i="2" s="1"/>
  <c r="K1284" i="2" s="1"/>
  <c r="J1284" i="2" l="1"/>
  <c r="AD1283" i="2"/>
  <c r="AP1283" i="2" l="1"/>
  <c r="AG1283" i="2"/>
  <c r="AE1283" i="2"/>
  <c r="AF1283" i="2" s="1"/>
  <c r="AN1283" i="2"/>
  <c r="N1284" i="2"/>
  <c r="O1284" i="2" s="1"/>
  <c r="R1284" i="2" s="1"/>
  <c r="T1284" i="2" l="1"/>
  <c r="S1284" i="2"/>
  <c r="AO1283" i="2"/>
  <c r="AH1284" i="2" l="1"/>
  <c r="X1284" i="2"/>
  <c r="AC1284" i="2" s="1"/>
  <c r="M1285" i="2" s="1"/>
  <c r="W1284" i="2"/>
  <c r="AB1284" i="2" s="1"/>
  <c r="L1285" i="2" s="1"/>
  <c r="U1284" i="2"/>
  <c r="Z1284" i="2" s="1"/>
  <c r="V1284" i="2"/>
  <c r="AA1284" i="2" s="1"/>
  <c r="K1285" i="2" s="1"/>
  <c r="J1285" i="2" l="1"/>
  <c r="AD1284" i="2"/>
  <c r="AP1284" i="2" l="1"/>
  <c r="AG1284" i="2"/>
  <c r="AE1284" i="2"/>
  <c r="AF1284" i="2" s="1"/>
  <c r="AN1284" i="2"/>
  <c r="N1285" i="2"/>
  <c r="O1285" i="2" s="1"/>
  <c r="R1285" i="2" s="1"/>
  <c r="T1285" i="2" l="1"/>
  <c r="S1285" i="2"/>
  <c r="AO1284" i="2"/>
  <c r="W1285" i="2" l="1"/>
  <c r="AB1285" i="2" s="1"/>
  <c r="L1286" i="2" s="1"/>
  <c r="V1285" i="2"/>
  <c r="AA1285" i="2" s="1"/>
  <c r="K1286" i="2" s="1"/>
  <c r="U1285" i="2"/>
  <c r="Z1285" i="2" s="1"/>
  <c r="AH1285" i="2"/>
  <c r="X1285" i="2"/>
  <c r="AC1285" i="2" s="1"/>
  <c r="M1286" i="2" s="1"/>
  <c r="AD1285" i="2" l="1"/>
  <c r="J1286" i="2"/>
  <c r="N1286" i="2" l="1"/>
  <c r="O1286" i="2" s="1"/>
  <c r="R1286" i="2" s="1"/>
  <c r="AP1285" i="2"/>
  <c r="AG1285" i="2"/>
  <c r="AE1285" i="2"/>
  <c r="AF1285" i="2" s="1"/>
  <c r="AN1285" i="2"/>
  <c r="T1286" i="2" l="1"/>
  <c r="S1286" i="2"/>
  <c r="AO1285" i="2"/>
  <c r="AH1286" i="2" l="1"/>
  <c r="W1286" i="2"/>
  <c r="AB1286" i="2" s="1"/>
  <c r="L1287" i="2" s="1"/>
  <c r="X1286" i="2"/>
  <c r="AC1286" i="2" s="1"/>
  <c r="M1287" i="2" s="1"/>
  <c r="V1286" i="2"/>
  <c r="AA1286" i="2" s="1"/>
  <c r="K1287" i="2" s="1"/>
  <c r="U1286" i="2"/>
  <c r="Z1286" i="2" s="1"/>
  <c r="J1287" i="2" l="1"/>
  <c r="AD1286" i="2"/>
  <c r="AP1286" i="2" l="1"/>
  <c r="AG1286" i="2"/>
  <c r="AE1286" i="2"/>
  <c r="AF1286" i="2" s="1"/>
  <c r="AN1286" i="2"/>
  <c r="AO1286" i="2" s="1"/>
  <c r="N1287" i="2"/>
  <c r="O1287" i="2" s="1"/>
  <c r="R1287" i="2" s="1"/>
  <c r="T1287" i="2" l="1"/>
  <c r="S1287" i="2"/>
  <c r="X1287" i="2" l="1"/>
  <c r="AC1287" i="2" s="1"/>
  <c r="M1288" i="2" s="1"/>
  <c r="W1287" i="2"/>
  <c r="AB1287" i="2" s="1"/>
  <c r="L1288" i="2" s="1"/>
  <c r="V1287" i="2"/>
  <c r="AA1287" i="2" s="1"/>
  <c r="K1288" i="2" s="1"/>
  <c r="AH1287" i="2"/>
  <c r="U1287" i="2"/>
  <c r="Z1287" i="2" s="1"/>
  <c r="AD1287" i="2" l="1"/>
  <c r="J1288" i="2"/>
  <c r="N1288" i="2" l="1"/>
  <c r="O1288" i="2" s="1"/>
  <c r="R1288" i="2" s="1"/>
  <c r="AG1287" i="2"/>
  <c r="AP1287" i="2"/>
  <c r="AN1287" i="2"/>
  <c r="AE1287" i="2"/>
  <c r="AF1287" i="2" l="1"/>
  <c r="AO1287" i="2"/>
  <c r="T1288" i="2"/>
  <c r="S1288" i="2"/>
  <c r="V1288" i="2" l="1"/>
  <c r="AA1288" i="2" s="1"/>
  <c r="K1289" i="2" s="1"/>
  <c r="U1288" i="2"/>
  <c r="Z1288" i="2" s="1"/>
  <c r="X1288" i="2"/>
  <c r="AC1288" i="2" s="1"/>
  <c r="M1289" i="2" s="1"/>
  <c r="W1288" i="2"/>
  <c r="AB1288" i="2" s="1"/>
  <c r="L1289" i="2" s="1"/>
  <c r="AH1288" i="2"/>
  <c r="AD1288" i="2" l="1"/>
  <c r="J1289" i="2"/>
  <c r="N1289" i="2" l="1"/>
  <c r="O1289" i="2" s="1"/>
  <c r="R1289" i="2" s="1"/>
  <c r="AG1288" i="2"/>
  <c r="AP1288" i="2"/>
  <c r="AE1288" i="2"/>
  <c r="AN1288" i="2"/>
  <c r="T1289" i="2" l="1"/>
  <c r="S1289" i="2"/>
  <c r="AF1288" i="2"/>
  <c r="AO1288" i="2"/>
  <c r="AH1289" i="2" l="1"/>
  <c r="X1289" i="2"/>
  <c r="AC1289" i="2" s="1"/>
  <c r="M1290" i="2" s="1"/>
  <c r="V1289" i="2"/>
  <c r="AA1289" i="2" s="1"/>
  <c r="K1290" i="2" s="1"/>
  <c r="W1289" i="2"/>
  <c r="AB1289" i="2" s="1"/>
  <c r="L1290" i="2" s="1"/>
  <c r="U1289" i="2"/>
  <c r="Z1289" i="2" s="1"/>
  <c r="AD1289" i="2" l="1"/>
  <c r="J1290" i="2"/>
  <c r="N1290" i="2" l="1"/>
  <c r="O1290" i="2" s="1"/>
  <c r="R1290" i="2" s="1"/>
  <c r="AP1289" i="2"/>
  <c r="AG1289" i="2"/>
  <c r="AN1289" i="2"/>
  <c r="AE1289" i="2"/>
  <c r="AF1289" i="2" s="1"/>
  <c r="T1290" i="2" l="1"/>
  <c r="S1290" i="2"/>
  <c r="AO1289" i="2"/>
  <c r="X1290" i="2" l="1"/>
  <c r="AC1290" i="2" s="1"/>
  <c r="M1291" i="2" s="1"/>
  <c r="W1290" i="2"/>
  <c r="AB1290" i="2" s="1"/>
  <c r="L1291" i="2" s="1"/>
  <c r="V1290" i="2"/>
  <c r="AA1290" i="2" s="1"/>
  <c r="K1291" i="2" s="1"/>
  <c r="U1290" i="2"/>
  <c r="Z1290" i="2" s="1"/>
  <c r="AH1290" i="2"/>
  <c r="AD1290" i="2" l="1"/>
  <c r="J1291" i="2"/>
  <c r="N1291" i="2" l="1"/>
  <c r="O1291" i="2" s="1"/>
  <c r="R1291" i="2" s="1"/>
  <c r="AG1290" i="2"/>
  <c r="AP1290" i="2"/>
  <c r="AM1290" i="2"/>
  <c r="C35" i="2" s="1"/>
  <c r="AL1291" i="2"/>
  <c r="AL1292" i="2" s="1"/>
  <c r="AL1293" i="2" s="1"/>
  <c r="AL1294" i="2" s="1"/>
  <c r="AL1295" i="2" s="1"/>
  <c r="AL1296" i="2" s="1"/>
  <c r="AL1297" i="2" s="1"/>
  <c r="AL1298" i="2" s="1"/>
  <c r="AL1299" i="2" s="1"/>
  <c r="AL1300" i="2" s="1"/>
  <c r="AL1301" i="2" s="1"/>
  <c r="AL1302" i="2" s="1"/>
  <c r="AL1303" i="2" s="1"/>
  <c r="AL1304" i="2" s="1"/>
  <c r="AL1305" i="2" s="1"/>
  <c r="AL1306" i="2" s="1"/>
  <c r="AL1307" i="2" s="1"/>
  <c r="AL1308" i="2" s="1"/>
  <c r="AL1309" i="2" s="1"/>
  <c r="AL1310" i="2" s="1"/>
  <c r="AL1311" i="2" s="1"/>
  <c r="AT104" i="2"/>
  <c r="AE1290" i="2"/>
  <c r="AF1290" i="2" s="1"/>
  <c r="AN1290" i="2"/>
  <c r="AO1290" i="2" s="1"/>
  <c r="T1291" i="2" l="1"/>
  <c r="S1291" i="2"/>
  <c r="U1291" i="2" l="1"/>
  <c r="Z1291" i="2" s="1"/>
  <c r="AH1291" i="2"/>
  <c r="X1291" i="2"/>
  <c r="AC1291" i="2" s="1"/>
  <c r="M1292" i="2" s="1"/>
  <c r="W1291" i="2"/>
  <c r="AB1291" i="2" s="1"/>
  <c r="L1292" i="2" s="1"/>
  <c r="V1291" i="2"/>
  <c r="AA1291" i="2" s="1"/>
  <c r="K1292" i="2" s="1"/>
  <c r="J1292" i="2" l="1"/>
  <c r="AD1291" i="2"/>
  <c r="AP1291" i="2" l="1"/>
  <c r="AG1291" i="2"/>
  <c r="AN1291" i="2"/>
  <c r="AE1291" i="2"/>
  <c r="N1292" i="2"/>
  <c r="O1292" i="2" s="1"/>
  <c r="R1292" i="2" s="1"/>
  <c r="T1292" i="2" l="1"/>
  <c r="S1292" i="2"/>
  <c r="AF1291" i="2"/>
  <c r="AO1291" i="2"/>
  <c r="AH1292" i="2" l="1"/>
  <c r="X1292" i="2"/>
  <c r="AC1292" i="2" s="1"/>
  <c r="M1293" i="2" s="1"/>
  <c r="W1292" i="2"/>
  <c r="AB1292" i="2" s="1"/>
  <c r="L1293" i="2" s="1"/>
  <c r="U1292" i="2"/>
  <c r="Z1292" i="2" s="1"/>
  <c r="V1292" i="2"/>
  <c r="AA1292" i="2" s="1"/>
  <c r="K1293" i="2" s="1"/>
  <c r="J1293" i="2" l="1"/>
  <c r="AD1292" i="2"/>
  <c r="AP1292" i="2" l="1"/>
  <c r="AG1292" i="2"/>
  <c r="AE1292" i="2"/>
  <c r="AN1292" i="2"/>
  <c r="AO1292" i="2" s="1"/>
  <c r="N1293" i="2"/>
  <c r="O1293" i="2" s="1"/>
  <c r="R1293" i="2" s="1"/>
  <c r="T1293" i="2" l="1"/>
  <c r="S1293" i="2"/>
  <c r="AF1292" i="2"/>
  <c r="W1293" i="2" l="1"/>
  <c r="AB1293" i="2" s="1"/>
  <c r="L1294" i="2" s="1"/>
  <c r="V1293" i="2"/>
  <c r="AA1293" i="2" s="1"/>
  <c r="K1294" i="2" s="1"/>
  <c r="U1293" i="2"/>
  <c r="Z1293" i="2" s="1"/>
  <c r="AH1293" i="2"/>
  <c r="X1293" i="2"/>
  <c r="AC1293" i="2" s="1"/>
  <c r="M1294" i="2" s="1"/>
  <c r="AD1293" i="2" l="1"/>
  <c r="J1294" i="2"/>
  <c r="N1294" i="2" l="1"/>
  <c r="O1294" i="2" s="1"/>
  <c r="R1294" i="2" s="1"/>
  <c r="AP1293" i="2"/>
  <c r="AG1293" i="2"/>
  <c r="AE1293" i="2"/>
  <c r="AN1293" i="2"/>
  <c r="AO1293" i="2" s="1"/>
  <c r="T1294" i="2" l="1"/>
  <c r="S1294" i="2"/>
  <c r="AF1293" i="2"/>
  <c r="AH1294" i="2" l="1"/>
  <c r="W1294" i="2"/>
  <c r="AB1294" i="2" s="1"/>
  <c r="L1295" i="2" s="1"/>
  <c r="X1294" i="2"/>
  <c r="AC1294" i="2" s="1"/>
  <c r="M1295" i="2" s="1"/>
  <c r="V1294" i="2"/>
  <c r="AA1294" i="2" s="1"/>
  <c r="K1295" i="2" s="1"/>
  <c r="U1294" i="2"/>
  <c r="Z1294" i="2" s="1"/>
  <c r="AD1294" i="2" l="1"/>
  <c r="J1295" i="2"/>
  <c r="AP1294" i="2" l="1"/>
  <c r="AG1294" i="2"/>
  <c r="AE1294" i="2"/>
  <c r="AF1294" i="2" s="1"/>
  <c r="AN1294" i="2"/>
  <c r="N1295" i="2"/>
  <c r="O1295" i="2" s="1"/>
  <c r="R1295" i="2" s="1"/>
  <c r="T1295" i="2" l="1"/>
  <c r="S1295" i="2"/>
  <c r="AO1294" i="2"/>
  <c r="X1295" i="2" l="1"/>
  <c r="AC1295" i="2" s="1"/>
  <c r="M1296" i="2" s="1"/>
  <c r="W1295" i="2"/>
  <c r="AB1295" i="2" s="1"/>
  <c r="L1296" i="2" s="1"/>
  <c r="V1295" i="2"/>
  <c r="AA1295" i="2" s="1"/>
  <c r="K1296" i="2" s="1"/>
  <c r="U1295" i="2"/>
  <c r="Z1295" i="2" s="1"/>
  <c r="AH1295" i="2"/>
  <c r="AD1295" i="2" l="1"/>
  <c r="J1296" i="2"/>
  <c r="AG1295" i="2" l="1"/>
  <c r="AP1295" i="2"/>
  <c r="AN1295" i="2"/>
  <c r="AE1295" i="2"/>
  <c r="AF1295" i="2" s="1"/>
  <c r="N1296" i="2"/>
  <c r="O1296" i="2" s="1"/>
  <c r="R1296" i="2" s="1"/>
  <c r="T1296" i="2" l="1"/>
  <c r="S1296" i="2"/>
  <c r="AO1295" i="2"/>
  <c r="V1296" i="2" l="1"/>
  <c r="AA1296" i="2" s="1"/>
  <c r="K1297" i="2" s="1"/>
  <c r="U1296" i="2"/>
  <c r="Z1296" i="2" s="1"/>
  <c r="AH1296" i="2"/>
  <c r="X1296" i="2"/>
  <c r="AC1296" i="2" s="1"/>
  <c r="M1297" i="2" s="1"/>
  <c r="W1296" i="2"/>
  <c r="AB1296" i="2" s="1"/>
  <c r="L1297" i="2" s="1"/>
  <c r="AD1296" i="2" l="1"/>
  <c r="J1297" i="2"/>
  <c r="N1297" i="2" l="1"/>
  <c r="O1297" i="2" s="1"/>
  <c r="R1297" i="2" s="1"/>
  <c r="AG1296" i="2"/>
  <c r="AP1296" i="2"/>
  <c r="AE1296" i="2"/>
  <c r="AN1296" i="2"/>
  <c r="AO1296" i="2" s="1"/>
  <c r="AF1296" i="2" l="1"/>
  <c r="T1297" i="2"/>
  <c r="S1297" i="2"/>
  <c r="AH1297" i="2" l="1"/>
  <c r="X1297" i="2"/>
  <c r="AC1297" i="2" s="1"/>
  <c r="M1298" i="2" s="1"/>
  <c r="V1297" i="2"/>
  <c r="AA1297" i="2" s="1"/>
  <c r="K1298" i="2" s="1"/>
  <c r="U1297" i="2"/>
  <c r="Z1297" i="2" s="1"/>
  <c r="W1297" i="2"/>
  <c r="AB1297" i="2" s="1"/>
  <c r="L1298" i="2" s="1"/>
  <c r="AD1297" i="2" l="1"/>
  <c r="J1298" i="2"/>
  <c r="N1298" i="2" l="1"/>
  <c r="O1298" i="2" s="1"/>
  <c r="R1298" i="2" s="1"/>
  <c r="AP1297" i="2"/>
  <c r="AG1297" i="2"/>
  <c r="AE1297" i="2"/>
  <c r="AN1297" i="2"/>
  <c r="T1298" i="2" l="1"/>
  <c r="S1298" i="2"/>
  <c r="AO1297" i="2"/>
  <c r="AF1297" i="2"/>
  <c r="X1298" i="2" l="1"/>
  <c r="AC1298" i="2" s="1"/>
  <c r="M1299" i="2" s="1"/>
  <c r="W1298" i="2"/>
  <c r="AB1298" i="2" s="1"/>
  <c r="L1299" i="2" s="1"/>
  <c r="V1298" i="2"/>
  <c r="AA1298" i="2" s="1"/>
  <c r="K1299" i="2" s="1"/>
  <c r="U1298" i="2"/>
  <c r="Z1298" i="2" s="1"/>
  <c r="AH1298" i="2"/>
  <c r="AD1298" i="2" l="1"/>
  <c r="J1299" i="2"/>
  <c r="N1299" i="2" l="1"/>
  <c r="O1299" i="2" s="1"/>
  <c r="R1299" i="2" s="1"/>
  <c r="AP1298" i="2"/>
  <c r="AG1298" i="2"/>
  <c r="AN1298" i="2"/>
  <c r="AE1298" i="2"/>
  <c r="T1299" i="2" l="1"/>
  <c r="S1299" i="2"/>
  <c r="AO1298" i="2"/>
  <c r="AF1298" i="2"/>
  <c r="U1299" i="2" l="1"/>
  <c r="Z1299" i="2" s="1"/>
  <c r="AH1299" i="2"/>
  <c r="X1299" i="2"/>
  <c r="AC1299" i="2" s="1"/>
  <c r="M1300" i="2" s="1"/>
  <c r="W1299" i="2"/>
  <c r="AB1299" i="2" s="1"/>
  <c r="L1300" i="2" s="1"/>
  <c r="V1299" i="2"/>
  <c r="AA1299" i="2" s="1"/>
  <c r="K1300" i="2" s="1"/>
  <c r="J1300" i="2" l="1"/>
  <c r="AD1299" i="2"/>
  <c r="AP1299" i="2" l="1"/>
  <c r="AG1299" i="2"/>
  <c r="AE1299" i="2"/>
  <c r="AN1299" i="2"/>
  <c r="N1300" i="2"/>
  <c r="O1300" i="2" s="1"/>
  <c r="R1300" i="2" s="1"/>
  <c r="T1300" i="2" l="1"/>
  <c r="S1300" i="2"/>
  <c r="AO1299" i="2"/>
  <c r="AF1299" i="2"/>
  <c r="AH1300" i="2" l="1"/>
  <c r="X1300" i="2"/>
  <c r="AC1300" i="2" s="1"/>
  <c r="M1301" i="2" s="1"/>
  <c r="W1300" i="2"/>
  <c r="AB1300" i="2" s="1"/>
  <c r="L1301" i="2" s="1"/>
  <c r="U1300" i="2"/>
  <c r="Z1300" i="2" s="1"/>
  <c r="V1300" i="2"/>
  <c r="AA1300" i="2" s="1"/>
  <c r="K1301" i="2" s="1"/>
  <c r="J1301" i="2" l="1"/>
  <c r="AD1300" i="2"/>
  <c r="AP1300" i="2" l="1"/>
  <c r="AG1300" i="2"/>
  <c r="AN1300" i="2"/>
  <c r="AE1300" i="2"/>
  <c r="N1301" i="2"/>
  <c r="O1301" i="2" s="1"/>
  <c r="R1301" i="2" s="1"/>
  <c r="T1301" i="2" l="1"/>
  <c r="S1301" i="2"/>
  <c r="AO1300" i="2"/>
  <c r="AF1300" i="2"/>
  <c r="W1301" i="2" l="1"/>
  <c r="AB1301" i="2" s="1"/>
  <c r="L1302" i="2" s="1"/>
  <c r="V1301" i="2"/>
  <c r="AA1301" i="2" s="1"/>
  <c r="K1302" i="2" s="1"/>
  <c r="U1301" i="2"/>
  <c r="Z1301" i="2" s="1"/>
  <c r="AH1301" i="2"/>
  <c r="X1301" i="2"/>
  <c r="AC1301" i="2" s="1"/>
  <c r="M1302" i="2" s="1"/>
  <c r="AD1301" i="2" l="1"/>
  <c r="J1302" i="2"/>
  <c r="N1302" i="2" l="1"/>
  <c r="O1302" i="2" s="1"/>
  <c r="R1302" i="2" s="1"/>
  <c r="AP1301" i="2"/>
  <c r="AG1301" i="2"/>
  <c r="AN1301" i="2"/>
  <c r="AE1301" i="2"/>
  <c r="T1302" i="2" l="1"/>
  <c r="S1302" i="2"/>
  <c r="AF1301" i="2"/>
  <c r="AO1301" i="2"/>
  <c r="AH1302" i="2" l="1"/>
  <c r="W1302" i="2"/>
  <c r="AB1302" i="2" s="1"/>
  <c r="L1303" i="2" s="1"/>
  <c r="V1302" i="2"/>
  <c r="AA1302" i="2" s="1"/>
  <c r="K1303" i="2" s="1"/>
  <c r="U1302" i="2"/>
  <c r="Z1302" i="2" s="1"/>
  <c r="X1302" i="2"/>
  <c r="AC1302" i="2" s="1"/>
  <c r="M1303" i="2" s="1"/>
  <c r="AD1302" i="2" l="1"/>
  <c r="J1303" i="2"/>
  <c r="N1303" i="2" l="1"/>
  <c r="O1303" i="2" s="1"/>
  <c r="R1303" i="2" s="1"/>
  <c r="AP1302" i="2"/>
  <c r="AG1302" i="2"/>
  <c r="AN1302" i="2"/>
  <c r="AE1302" i="2"/>
  <c r="T1303" i="2" l="1"/>
  <c r="S1303" i="2"/>
  <c r="AO1302" i="2"/>
  <c r="AF1302" i="2"/>
  <c r="X1303" i="2" l="1"/>
  <c r="AC1303" i="2" s="1"/>
  <c r="M1304" i="2" s="1"/>
  <c r="W1303" i="2"/>
  <c r="AB1303" i="2" s="1"/>
  <c r="L1304" i="2" s="1"/>
  <c r="V1303" i="2"/>
  <c r="AA1303" i="2" s="1"/>
  <c r="K1304" i="2" s="1"/>
  <c r="U1303" i="2"/>
  <c r="Z1303" i="2" s="1"/>
  <c r="AH1303" i="2"/>
  <c r="AD1303" i="2" l="1"/>
  <c r="J1304" i="2"/>
  <c r="N1304" i="2" l="1"/>
  <c r="O1304" i="2" s="1"/>
  <c r="R1304" i="2" s="1"/>
  <c r="AG1303" i="2"/>
  <c r="AP1303" i="2"/>
  <c r="AN1303" i="2"/>
  <c r="AE1303" i="2"/>
  <c r="AF1303" i="2" s="1"/>
  <c r="AO1303" i="2" l="1"/>
  <c r="T1304" i="2"/>
  <c r="S1304" i="2"/>
  <c r="V1304" i="2" l="1"/>
  <c r="AA1304" i="2" s="1"/>
  <c r="K1305" i="2" s="1"/>
  <c r="U1304" i="2"/>
  <c r="Z1304" i="2" s="1"/>
  <c r="AH1304" i="2"/>
  <c r="X1304" i="2"/>
  <c r="AC1304" i="2" s="1"/>
  <c r="M1305" i="2" s="1"/>
  <c r="W1304" i="2"/>
  <c r="AB1304" i="2" s="1"/>
  <c r="L1305" i="2" s="1"/>
  <c r="AD1304" i="2" l="1"/>
  <c r="J1305" i="2"/>
  <c r="N1305" i="2" l="1"/>
  <c r="O1305" i="2" s="1"/>
  <c r="R1305" i="2" s="1"/>
  <c r="AP1304" i="2"/>
  <c r="AG1304" i="2"/>
  <c r="AN1304" i="2"/>
  <c r="AO1304" i="2" s="1"/>
  <c r="AE1304" i="2"/>
  <c r="T1305" i="2" l="1"/>
  <c r="S1305" i="2"/>
  <c r="AF1304" i="2"/>
  <c r="AH1305" i="2" l="1"/>
  <c r="X1305" i="2"/>
  <c r="AC1305" i="2" s="1"/>
  <c r="M1306" i="2" s="1"/>
  <c r="W1305" i="2"/>
  <c r="AB1305" i="2" s="1"/>
  <c r="L1306" i="2" s="1"/>
  <c r="V1305" i="2"/>
  <c r="AA1305" i="2" s="1"/>
  <c r="K1306" i="2" s="1"/>
  <c r="U1305" i="2"/>
  <c r="Z1305" i="2" s="1"/>
  <c r="AD1305" i="2" l="1"/>
  <c r="J1306" i="2"/>
  <c r="N1306" i="2" l="1"/>
  <c r="O1306" i="2" s="1"/>
  <c r="R1306" i="2" s="1"/>
  <c r="AP1305" i="2"/>
  <c r="AG1305" i="2"/>
  <c r="AN1305" i="2"/>
  <c r="AE1305" i="2"/>
  <c r="T1306" i="2" l="1"/>
  <c r="S1306" i="2"/>
  <c r="AF1305" i="2"/>
  <c r="AO1305" i="2"/>
  <c r="X1306" i="2" l="1"/>
  <c r="AC1306" i="2" s="1"/>
  <c r="M1307" i="2" s="1"/>
  <c r="W1306" i="2"/>
  <c r="AB1306" i="2" s="1"/>
  <c r="L1307" i="2" s="1"/>
  <c r="V1306" i="2"/>
  <c r="AA1306" i="2" s="1"/>
  <c r="K1307" i="2" s="1"/>
  <c r="U1306" i="2"/>
  <c r="Z1306" i="2" s="1"/>
  <c r="AH1306" i="2"/>
  <c r="AD1306" i="2" l="1"/>
  <c r="J1307" i="2"/>
  <c r="AP1306" i="2" l="1"/>
  <c r="AG1306" i="2"/>
  <c r="AE1306" i="2"/>
  <c r="AN1306" i="2"/>
  <c r="N1307" i="2"/>
  <c r="O1307" i="2" s="1"/>
  <c r="R1307" i="2" s="1"/>
  <c r="T1307" i="2" l="1"/>
  <c r="S1307" i="2"/>
  <c r="AO1306" i="2"/>
  <c r="AF1306" i="2"/>
  <c r="U1307" i="2" l="1"/>
  <c r="Z1307" i="2" s="1"/>
  <c r="AH1307" i="2"/>
  <c r="X1307" i="2"/>
  <c r="AC1307" i="2" s="1"/>
  <c r="M1308" i="2" s="1"/>
  <c r="W1307" i="2"/>
  <c r="AB1307" i="2" s="1"/>
  <c r="L1308" i="2" s="1"/>
  <c r="V1307" i="2"/>
  <c r="AA1307" i="2" s="1"/>
  <c r="K1308" i="2" s="1"/>
  <c r="J1308" i="2" l="1"/>
  <c r="AD1307" i="2"/>
  <c r="AP1307" i="2" l="1"/>
  <c r="AG1307" i="2"/>
  <c r="AN1307" i="2"/>
  <c r="AE1307" i="2"/>
  <c r="AF1307" i="2" s="1"/>
  <c r="N1308" i="2"/>
  <c r="O1308" i="2" s="1"/>
  <c r="R1308" i="2" s="1"/>
  <c r="T1308" i="2" l="1"/>
  <c r="S1308" i="2"/>
  <c r="AO1307" i="2"/>
  <c r="AH1308" i="2" l="1"/>
  <c r="X1308" i="2"/>
  <c r="AC1308" i="2" s="1"/>
  <c r="M1309" i="2" s="1"/>
  <c r="W1308" i="2"/>
  <c r="AB1308" i="2" s="1"/>
  <c r="L1309" i="2" s="1"/>
  <c r="V1308" i="2"/>
  <c r="AA1308" i="2" s="1"/>
  <c r="K1309" i="2" s="1"/>
  <c r="U1308" i="2"/>
  <c r="Z1308" i="2" s="1"/>
  <c r="AD1308" i="2" l="1"/>
  <c r="J1309" i="2"/>
  <c r="N1309" i="2" l="1"/>
  <c r="O1309" i="2" s="1"/>
  <c r="R1309" i="2" s="1"/>
  <c r="AP1308" i="2"/>
  <c r="AG1308" i="2"/>
  <c r="AN1308" i="2"/>
  <c r="AE1308" i="2"/>
  <c r="T1309" i="2" l="1"/>
  <c r="S1309" i="2"/>
  <c r="AF1308" i="2"/>
  <c r="AO1308" i="2"/>
  <c r="W1309" i="2" l="1"/>
  <c r="AB1309" i="2" s="1"/>
  <c r="L1310" i="2" s="1"/>
  <c r="V1309" i="2"/>
  <c r="AA1309" i="2" s="1"/>
  <c r="K1310" i="2" s="1"/>
  <c r="U1309" i="2"/>
  <c r="Z1309" i="2" s="1"/>
  <c r="AH1309" i="2"/>
  <c r="X1309" i="2"/>
  <c r="AC1309" i="2" s="1"/>
  <c r="M1310" i="2" s="1"/>
  <c r="AD1309" i="2" l="1"/>
  <c r="J1310" i="2"/>
  <c r="N1310" i="2" l="1"/>
  <c r="O1310" i="2" s="1"/>
  <c r="R1310" i="2" s="1"/>
  <c r="AP1309" i="2"/>
  <c r="AG1309" i="2"/>
  <c r="AN1309" i="2"/>
  <c r="AE1309" i="2"/>
  <c r="AF1309" i="2" s="1"/>
  <c r="T1310" i="2" l="1"/>
  <c r="S1310" i="2"/>
  <c r="AO1309" i="2"/>
  <c r="AH1310" i="2" l="1"/>
  <c r="X1310" i="2"/>
  <c r="AC1310" i="2" s="1"/>
  <c r="M1311" i="2" s="1"/>
  <c r="W1310" i="2"/>
  <c r="AB1310" i="2" s="1"/>
  <c r="L1311" i="2" s="1"/>
  <c r="V1310" i="2"/>
  <c r="AA1310" i="2" s="1"/>
  <c r="K1311" i="2" s="1"/>
  <c r="U1310" i="2"/>
  <c r="Z1310" i="2" s="1"/>
  <c r="AD1310" i="2" l="1"/>
  <c r="J1311" i="2"/>
  <c r="N1311" i="2" l="1"/>
  <c r="O1311" i="2" s="1"/>
  <c r="R1311" i="2" s="1"/>
  <c r="AP1310" i="2"/>
  <c r="AG1310" i="2"/>
  <c r="AN1310" i="2"/>
  <c r="AE1310" i="2"/>
  <c r="S1311" i="2" l="1"/>
  <c r="T1311" i="2" s="1"/>
  <c r="AF1310" i="2"/>
  <c r="AO1310" i="2"/>
  <c r="X1311" i="2" l="1"/>
  <c r="AC1311" i="2" s="1"/>
  <c r="M1312" i="2" s="1"/>
  <c r="W1311" i="2"/>
  <c r="AB1311" i="2" s="1"/>
  <c r="L1312" i="2" s="1"/>
  <c r="V1311" i="2"/>
  <c r="AA1311" i="2" s="1"/>
  <c r="K1312" i="2" s="1"/>
  <c r="U1311" i="2"/>
  <c r="Z1311" i="2" s="1"/>
  <c r="AH1311" i="2"/>
  <c r="AD1311" i="2" l="1"/>
  <c r="J1312" i="2"/>
  <c r="N1312" i="2" l="1"/>
  <c r="O1312" i="2" s="1"/>
  <c r="R1312" i="2" s="1"/>
  <c r="AG1311" i="2"/>
  <c r="AP1311" i="2"/>
  <c r="AL1312" i="2"/>
  <c r="AL1313" i="2" s="1"/>
  <c r="AL1314" i="2" s="1"/>
  <c r="AL1315" i="2" s="1"/>
  <c r="AL1316" i="2" s="1"/>
  <c r="AL1317" i="2" s="1"/>
  <c r="AL1318" i="2" s="1"/>
  <c r="AL1319" i="2" s="1"/>
  <c r="AL1320" i="2" s="1"/>
  <c r="AL1321" i="2" s="1"/>
  <c r="AL1322" i="2" s="1"/>
  <c r="AL1323" i="2" s="1"/>
  <c r="AL1324" i="2" s="1"/>
  <c r="AL1325" i="2" s="1"/>
  <c r="AL1326" i="2" s="1"/>
  <c r="AL1327" i="2" s="1"/>
  <c r="AL1328" i="2" s="1"/>
  <c r="AL1329" i="2" s="1"/>
  <c r="AL1330" i="2" s="1"/>
  <c r="AL1331" i="2" s="1"/>
  <c r="AL1332" i="2" s="1"/>
  <c r="AM1311" i="2"/>
  <c r="D35" i="2" s="1"/>
  <c r="AT105" i="2"/>
  <c r="AE1311" i="2"/>
  <c r="AF1311" i="2" s="1"/>
  <c r="AN1311" i="2"/>
  <c r="AO1311" i="2" l="1"/>
  <c r="T1312" i="2"/>
  <c r="S1312" i="2"/>
  <c r="V1312" i="2" l="1"/>
  <c r="AA1312" i="2" s="1"/>
  <c r="K1313" i="2" s="1"/>
  <c r="U1312" i="2"/>
  <c r="Z1312" i="2" s="1"/>
  <c r="AH1312" i="2"/>
  <c r="X1312" i="2"/>
  <c r="AC1312" i="2" s="1"/>
  <c r="M1313" i="2" s="1"/>
  <c r="W1312" i="2"/>
  <c r="AB1312" i="2" s="1"/>
  <c r="L1313" i="2" s="1"/>
  <c r="AD1312" i="2" l="1"/>
  <c r="J1313" i="2"/>
  <c r="N1313" i="2" l="1"/>
  <c r="O1313" i="2" s="1"/>
  <c r="R1313" i="2" s="1"/>
  <c r="AP1312" i="2"/>
  <c r="AG1312" i="2"/>
  <c r="AN1312" i="2"/>
  <c r="AE1312" i="2"/>
  <c r="T1313" i="2" l="1"/>
  <c r="S1313" i="2"/>
  <c r="AF1312" i="2"/>
  <c r="AO1312" i="2"/>
  <c r="AH1313" i="2" l="1"/>
  <c r="X1313" i="2"/>
  <c r="AC1313" i="2" s="1"/>
  <c r="M1314" i="2" s="1"/>
  <c r="W1313" i="2"/>
  <c r="AB1313" i="2" s="1"/>
  <c r="L1314" i="2" s="1"/>
  <c r="V1313" i="2"/>
  <c r="AA1313" i="2" s="1"/>
  <c r="K1314" i="2" s="1"/>
  <c r="U1313" i="2"/>
  <c r="Z1313" i="2" s="1"/>
  <c r="AD1313" i="2" l="1"/>
  <c r="J1314" i="2"/>
  <c r="N1314" i="2" l="1"/>
  <c r="O1314" i="2" s="1"/>
  <c r="R1314" i="2" s="1"/>
  <c r="AP1313" i="2"/>
  <c r="AG1313" i="2"/>
  <c r="AN1313" i="2"/>
  <c r="AO1313" i="2" s="1"/>
  <c r="AE1313" i="2"/>
  <c r="T1314" i="2" l="1"/>
  <c r="S1314" i="2"/>
  <c r="AF1313" i="2"/>
  <c r="X1314" i="2" l="1"/>
  <c r="AC1314" i="2" s="1"/>
  <c r="M1315" i="2" s="1"/>
  <c r="W1314" i="2"/>
  <c r="AB1314" i="2" s="1"/>
  <c r="L1315" i="2" s="1"/>
  <c r="V1314" i="2"/>
  <c r="AA1314" i="2" s="1"/>
  <c r="K1315" i="2" s="1"/>
  <c r="U1314" i="2"/>
  <c r="Z1314" i="2" s="1"/>
  <c r="AH1314" i="2"/>
  <c r="AD1314" i="2" l="1"/>
  <c r="J1315" i="2"/>
  <c r="N1315" i="2" l="1"/>
  <c r="O1315" i="2" s="1"/>
  <c r="R1315" i="2" s="1"/>
  <c r="AP1314" i="2"/>
  <c r="AG1314" i="2"/>
  <c r="AE1314" i="2"/>
  <c r="AF1314" i="2" s="1"/>
  <c r="AN1314" i="2"/>
  <c r="T1315" i="2" l="1"/>
  <c r="S1315" i="2"/>
  <c r="AO1314" i="2"/>
  <c r="U1315" i="2" l="1"/>
  <c r="Z1315" i="2" s="1"/>
  <c r="AH1315" i="2"/>
  <c r="X1315" i="2"/>
  <c r="AC1315" i="2" s="1"/>
  <c r="M1316" i="2" s="1"/>
  <c r="W1315" i="2"/>
  <c r="AB1315" i="2" s="1"/>
  <c r="L1316" i="2" s="1"/>
  <c r="V1315" i="2"/>
  <c r="AA1315" i="2" s="1"/>
  <c r="K1316" i="2" s="1"/>
  <c r="J1316" i="2" l="1"/>
  <c r="AD1315" i="2"/>
  <c r="AP1315" i="2" l="1"/>
  <c r="AG1315" i="2"/>
  <c r="AN1315" i="2"/>
  <c r="AE1315" i="2"/>
  <c r="N1316" i="2"/>
  <c r="O1316" i="2" s="1"/>
  <c r="R1316" i="2" s="1"/>
  <c r="T1316" i="2" l="1"/>
  <c r="S1316" i="2"/>
  <c r="AF1315" i="2"/>
  <c r="AO1315" i="2"/>
  <c r="AH1316" i="2" l="1"/>
  <c r="X1316" i="2"/>
  <c r="AC1316" i="2" s="1"/>
  <c r="M1317" i="2" s="1"/>
  <c r="W1316" i="2"/>
  <c r="AB1316" i="2" s="1"/>
  <c r="L1317" i="2" s="1"/>
  <c r="V1316" i="2"/>
  <c r="AA1316" i="2" s="1"/>
  <c r="K1317" i="2" s="1"/>
  <c r="U1316" i="2"/>
  <c r="Z1316" i="2" s="1"/>
  <c r="AD1316" i="2" l="1"/>
  <c r="J1317" i="2"/>
  <c r="N1317" i="2" l="1"/>
  <c r="O1317" i="2" s="1"/>
  <c r="R1317" i="2" s="1"/>
  <c r="AP1316" i="2"/>
  <c r="AG1316" i="2"/>
  <c r="AE1316" i="2"/>
  <c r="AF1316" i="2" s="1"/>
  <c r="AN1316" i="2"/>
  <c r="T1317" i="2" l="1"/>
  <c r="S1317" i="2"/>
  <c r="AO1316" i="2"/>
  <c r="W1317" i="2" l="1"/>
  <c r="AB1317" i="2" s="1"/>
  <c r="L1318" i="2" s="1"/>
  <c r="V1317" i="2"/>
  <c r="AA1317" i="2" s="1"/>
  <c r="K1318" i="2" s="1"/>
  <c r="U1317" i="2"/>
  <c r="Z1317" i="2" s="1"/>
  <c r="AH1317" i="2"/>
  <c r="X1317" i="2"/>
  <c r="AC1317" i="2" s="1"/>
  <c r="M1318" i="2" s="1"/>
  <c r="AD1317" i="2" l="1"/>
  <c r="J1318" i="2"/>
  <c r="N1318" i="2" l="1"/>
  <c r="O1318" i="2" s="1"/>
  <c r="R1318" i="2" s="1"/>
  <c r="AP1317" i="2"/>
  <c r="AG1317" i="2"/>
  <c r="AN1317" i="2"/>
  <c r="AE1317" i="2"/>
  <c r="T1318" i="2" l="1"/>
  <c r="S1318" i="2"/>
  <c r="AF1317" i="2"/>
  <c r="AO1317" i="2"/>
  <c r="AH1318" i="2" l="1"/>
  <c r="X1318" i="2"/>
  <c r="AC1318" i="2" s="1"/>
  <c r="M1319" i="2" s="1"/>
  <c r="W1318" i="2"/>
  <c r="AB1318" i="2" s="1"/>
  <c r="L1319" i="2" s="1"/>
  <c r="V1318" i="2"/>
  <c r="AA1318" i="2" s="1"/>
  <c r="K1319" i="2" s="1"/>
  <c r="U1318" i="2"/>
  <c r="Z1318" i="2" s="1"/>
  <c r="AD1318" i="2" l="1"/>
  <c r="J1319" i="2"/>
  <c r="N1319" i="2" l="1"/>
  <c r="O1319" i="2" s="1"/>
  <c r="R1319" i="2" s="1"/>
  <c r="AP1318" i="2"/>
  <c r="AG1318" i="2"/>
  <c r="AE1318" i="2"/>
  <c r="AF1318" i="2" s="1"/>
  <c r="AN1318" i="2"/>
  <c r="T1319" i="2" l="1"/>
  <c r="S1319" i="2"/>
  <c r="AO1318" i="2"/>
  <c r="X1319" i="2" l="1"/>
  <c r="AC1319" i="2" s="1"/>
  <c r="M1320" i="2" s="1"/>
  <c r="W1319" i="2"/>
  <c r="AB1319" i="2" s="1"/>
  <c r="L1320" i="2" s="1"/>
  <c r="V1319" i="2"/>
  <c r="AA1319" i="2" s="1"/>
  <c r="K1320" i="2" s="1"/>
  <c r="U1319" i="2"/>
  <c r="Z1319" i="2" s="1"/>
  <c r="AH1319" i="2"/>
  <c r="AD1319" i="2" l="1"/>
  <c r="J1320" i="2"/>
  <c r="N1320" i="2" l="1"/>
  <c r="O1320" i="2" s="1"/>
  <c r="R1320" i="2" s="1"/>
  <c r="AG1319" i="2"/>
  <c r="AP1319" i="2"/>
  <c r="AN1319" i="2"/>
  <c r="AO1319" i="2" s="1"/>
  <c r="AE1319" i="2"/>
  <c r="T1320" i="2" l="1"/>
  <c r="S1320" i="2"/>
  <c r="AF1319" i="2"/>
  <c r="V1320" i="2" l="1"/>
  <c r="AA1320" i="2" s="1"/>
  <c r="K1321" i="2" s="1"/>
  <c r="U1320" i="2"/>
  <c r="Z1320" i="2" s="1"/>
  <c r="AH1320" i="2"/>
  <c r="X1320" i="2"/>
  <c r="AC1320" i="2" s="1"/>
  <c r="M1321" i="2" s="1"/>
  <c r="W1320" i="2"/>
  <c r="AB1320" i="2" s="1"/>
  <c r="L1321" i="2" s="1"/>
  <c r="AD1320" i="2" l="1"/>
  <c r="J1321" i="2"/>
  <c r="AP1320" i="2" l="1"/>
  <c r="AG1320" i="2"/>
  <c r="AE1320" i="2"/>
  <c r="AF1320" i="2" s="1"/>
  <c r="AN1320" i="2"/>
  <c r="N1321" i="2"/>
  <c r="O1321" i="2" s="1"/>
  <c r="R1321" i="2" s="1"/>
  <c r="T1321" i="2" l="1"/>
  <c r="S1321" i="2"/>
  <c r="AO1320" i="2"/>
  <c r="AH1321" i="2" l="1"/>
  <c r="X1321" i="2"/>
  <c r="AC1321" i="2" s="1"/>
  <c r="M1322" i="2" s="1"/>
  <c r="W1321" i="2"/>
  <c r="AB1321" i="2" s="1"/>
  <c r="L1322" i="2" s="1"/>
  <c r="V1321" i="2"/>
  <c r="AA1321" i="2" s="1"/>
  <c r="K1322" i="2" s="1"/>
  <c r="U1321" i="2"/>
  <c r="Z1321" i="2" s="1"/>
  <c r="AD1321" i="2" l="1"/>
  <c r="J1322" i="2"/>
  <c r="N1322" i="2" l="1"/>
  <c r="O1322" i="2" s="1"/>
  <c r="R1322" i="2" s="1"/>
  <c r="AP1321" i="2"/>
  <c r="AG1321" i="2"/>
  <c r="AN1321" i="2"/>
  <c r="AE1321" i="2"/>
  <c r="T1322" i="2" l="1"/>
  <c r="S1322" i="2"/>
  <c r="AO1321" i="2"/>
  <c r="AF1321" i="2"/>
  <c r="AH1322" i="2" l="1"/>
  <c r="X1322" i="2"/>
  <c r="AC1322" i="2" s="1"/>
  <c r="M1323" i="2" s="1"/>
  <c r="W1322" i="2"/>
  <c r="AB1322" i="2" s="1"/>
  <c r="L1323" i="2" s="1"/>
  <c r="V1322" i="2"/>
  <c r="AA1322" i="2" s="1"/>
  <c r="K1323" i="2" s="1"/>
  <c r="U1322" i="2"/>
  <c r="Z1322" i="2" s="1"/>
  <c r="AD1322" i="2" l="1"/>
  <c r="J1323" i="2"/>
  <c r="N1323" i="2" l="1"/>
  <c r="O1323" i="2" s="1"/>
  <c r="R1323" i="2" s="1"/>
  <c r="AP1322" i="2"/>
  <c r="AG1322" i="2"/>
  <c r="AN1322" i="2"/>
  <c r="AE1322" i="2"/>
  <c r="AF1322" i="2" s="1"/>
  <c r="T1323" i="2" l="1"/>
  <c r="S1323" i="2"/>
  <c r="AO1322" i="2"/>
  <c r="W1323" i="2" l="1"/>
  <c r="AB1323" i="2" s="1"/>
  <c r="L1324" i="2" s="1"/>
  <c r="V1323" i="2"/>
  <c r="AA1323" i="2" s="1"/>
  <c r="K1324" i="2" s="1"/>
  <c r="U1323" i="2"/>
  <c r="Z1323" i="2" s="1"/>
  <c r="X1323" i="2"/>
  <c r="AC1323" i="2" s="1"/>
  <c r="M1324" i="2" s="1"/>
  <c r="AH1323" i="2"/>
  <c r="AD1323" i="2" l="1"/>
  <c r="J1324" i="2"/>
  <c r="N1324" i="2" l="1"/>
  <c r="O1324" i="2" s="1"/>
  <c r="R1324" i="2" s="1"/>
  <c r="AG1323" i="2"/>
  <c r="AP1323" i="2"/>
  <c r="AN1323" i="2"/>
  <c r="AE1323" i="2"/>
  <c r="AF1323" i="2" s="1"/>
  <c r="T1324" i="2" l="1"/>
  <c r="S1324" i="2"/>
  <c r="AO1323" i="2"/>
  <c r="AH1324" i="2" l="1"/>
  <c r="V1324" i="2"/>
  <c r="AA1324" i="2" s="1"/>
  <c r="K1325" i="2" s="1"/>
  <c r="U1324" i="2"/>
  <c r="Z1324" i="2" s="1"/>
  <c r="X1324" i="2"/>
  <c r="AC1324" i="2" s="1"/>
  <c r="M1325" i="2" s="1"/>
  <c r="W1324" i="2"/>
  <c r="AB1324" i="2" s="1"/>
  <c r="L1325" i="2" s="1"/>
  <c r="J1325" i="2" l="1"/>
  <c r="AD1324" i="2"/>
  <c r="AP1324" i="2" l="1"/>
  <c r="AG1324" i="2"/>
  <c r="AN1324" i="2"/>
  <c r="AE1324" i="2"/>
  <c r="N1325" i="2"/>
  <c r="O1325" i="2" s="1"/>
  <c r="R1325" i="2" s="1"/>
  <c r="T1325" i="2" l="1"/>
  <c r="S1325" i="2"/>
  <c r="AF1324" i="2"/>
  <c r="AO1324" i="2"/>
  <c r="X1325" i="2" l="1"/>
  <c r="AC1325" i="2" s="1"/>
  <c r="M1326" i="2" s="1"/>
  <c r="W1325" i="2"/>
  <c r="AB1325" i="2" s="1"/>
  <c r="L1326" i="2" s="1"/>
  <c r="V1325" i="2"/>
  <c r="AA1325" i="2" s="1"/>
  <c r="K1326" i="2" s="1"/>
  <c r="U1325" i="2"/>
  <c r="Z1325" i="2" s="1"/>
  <c r="AH1325" i="2"/>
  <c r="AD1325" i="2" l="1"/>
  <c r="J1326" i="2"/>
  <c r="N1326" i="2" l="1"/>
  <c r="O1326" i="2" s="1"/>
  <c r="R1326" i="2" s="1"/>
  <c r="AG1325" i="2"/>
  <c r="AP1325" i="2"/>
  <c r="AE1325" i="2"/>
  <c r="AN1325" i="2"/>
  <c r="AO1325" i="2" s="1"/>
  <c r="AF1325" i="2" l="1"/>
  <c r="T1326" i="2"/>
  <c r="S1326" i="2"/>
  <c r="V1326" i="2" l="1"/>
  <c r="AA1326" i="2" s="1"/>
  <c r="K1327" i="2" s="1"/>
  <c r="U1326" i="2"/>
  <c r="Z1326" i="2" s="1"/>
  <c r="X1326" i="2"/>
  <c r="AC1326" i="2" s="1"/>
  <c r="M1327" i="2" s="1"/>
  <c r="W1326" i="2"/>
  <c r="AB1326" i="2" s="1"/>
  <c r="L1327" i="2" s="1"/>
  <c r="AH1326" i="2"/>
  <c r="AD1326" i="2" l="1"/>
  <c r="J1327" i="2"/>
  <c r="N1327" i="2" l="1"/>
  <c r="O1327" i="2" s="1"/>
  <c r="R1327" i="2" s="1"/>
  <c r="AG1326" i="2"/>
  <c r="AP1326" i="2"/>
  <c r="AE1326" i="2"/>
  <c r="AN1326" i="2"/>
  <c r="AO1326" i="2" s="1"/>
  <c r="T1327" i="2" l="1"/>
  <c r="S1327" i="2"/>
  <c r="AF1326" i="2"/>
  <c r="AH1327" i="2" l="1"/>
  <c r="X1327" i="2"/>
  <c r="AC1327" i="2" s="1"/>
  <c r="M1328" i="2" s="1"/>
  <c r="W1327" i="2"/>
  <c r="AB1327" i="2" s="1"/>
  <c r="L1328" i="2" s="1"/>
  <c r="V1327" i="2"/>
  <c r="AA1327" i="2" s="1"/>
  <c r="K1328" i="2" s="1"/>
  <c r="U1327" i="2"/>
  <c r="Z1327" i="2" s="1"/>
  <c r="J1328" i="2" l="1"/>
  <c r="AD1327" i="2"/>
  <c r="AP1327" i="2" l="1"/>
  <c r="AG1327" i="2"/>
  <c r="AE1327" i="2"/>
  <c r="AF1327" i="2" s="1"/>
  <c r="AN1327" i="2"/>
  <c r="N1328" i="2"/>
  <c r="O1328" i="2" s="1"/>
  <c r="R1328" i="2" s="1"/>
  <c r="T1328" i="2" l="1"/>
  <c r="S1328" i="2"/>
  <c r="AO1327" i="2"/>
  <c r="X1328" i="2" l="1"/>
  <c r="AC1328" i="2" s="1"/>
  <c r="M1329" i="2" s="1"/>
  <c r="W1328" i="2"/>
  <c r="AB1328" i="2" s="1"/>
  <c r="L1329" i="2" s="1"/>
  <c r="V1328" i="2"/>
  <c r="AA1328" i="2" s="1"/>
  <c r="K1329" i="2" s="1"/>
  <c r="U1328" i="2"/>
  <c r="Z1328" i="2" s="1"/>
  <c r="AH1328" i="2"/>
  <c r="AD1328" i="2" l="1"/>
  <c r="J1329" i="2"/>
  <c r="N1329" i="2" l="1"/>
  <c r="O1329" i="2" s="1"/>
  <c r="R1329" i="2" s="1"/>
  <c r="AP1328" i="2"/>
  <c r="AG1328" i="2"/>
  <c r="AN1328" i="2"/>
  <c r="AE1328" i="2"/>
  <c r="AF1328" i="2" s="1"/>
  <c r="T1329" i="2" l="1"/>
  <c r="S1329" i="2"/>
  <c r="AO1328" i="2"/>
  <c r="U1329" i="2" l="1"/>
  <c r="Z1329" i="2" s="1"/>
  <c r="AH1329" i="2"/>
  <c r="X1329" i="2"/>
  <c r="AC1329" i="2" s="1"/>
  <c r="M1330" i="2" s="1"/>
  <c r="W1329" i="2"/>
  <c r="AB1329" i="2" s="1"/>
  <c r="L1330" i="2" s="1"/>
  <c r="V1329" i="2"/>
  <c r="AA1329" i="2" s="1"/>
  <c r="K1330" i="2" s="1"/>
  <c r="J1330" i="2" l="1"/>
  <c r="AD1329" i="2"/>
  <c r="AP1329" i="2" l="1"/>
  <c r="AG1329" i="2"/>
  <c r="AN1329" i="2"/>
  <c r="AE1329" i="2"/>
  <c r="N1330" i="2"/>
  <c r="O1330" i="2" s="1"/>
  <c r="R1330" i="2" s="1"/>
  <c r="T1330" i="2" l="1"/>
  <c r="S1330" i="2"/>
  <c r="AF1329" i="2"/>
  <c r="AO1329" i="2"/>
  <c r="AH1330" i="2" l="1"/>
  <c r="X1330" i="2"/>
  <c r="AC1330" i="2" s="1"/>
  <c r="M1331" i="2" s="1"/>
  <c r="W1330" i="2"/>
  <c r="AB1330" i="2" s="1"/>
  <c r="L1331" i="2" s="1"/>
  <c r="V1330" i="2"/>
  <c r="AA1330" i="2" s="1"/>
  <c r="K1331" i="2" s="1"/>
  <c r="U1330" i="2"/>
  <c r="Z1330" i="2" s="1"/>
  <c r="J1331" i="2" l="1"/>
  <c r="AD1330" i="2"/>
  <c r="AP1330" i="2" l="1"/>
  <c r="AG1330" i="2"/>
  <c r="AN1330" i="2"/>
  <c r="AE1330" i="2"/>
  <c r="N1331" i="2"/>
  <c r="O1331" i="2" s="1"/>
  <c r="R1331" i="2" s="1"/>
  <c r="T1331" i="2" l="1"/>
  <c r="S1331" i="2"/>
  <c r="AO1330" i="2"/>
  <c r="AF1330" i="2"/>
  <c r="W1331" i="2" l="1"/>
  <c r="AB1331" i="2" s="1"/>
  <c r="L1332" i="2" s="1"/>
  <c r="V1331" i="2"/>
  <c r="AA1331" i="2" s="1"/>
  <c r="K1332" i="2" s="1"/>
  <c r="U1331" i="2"/>
  <c r="Z1331" i="2" s="1"/>
  <c r="X1331" i="2"/>
  <c r="AC1331" i="2" s="1"/>
  <c r="M1332" i="2" s="1"/>
  <c r="AH1331" i="2"/>
  <c r="AD1331" i="2" l="1"/>
  <c r="J1332" i="2"/>
  <c r="N1332" i="2" l="1"/>
  <c r="O1332" i="2" s="1"/>
  <c r="R1332" i="2" s="1"/>
  <c r="AP1331" i="2"/>
  <c r="AG1331" i="2"/>
  <c r="AN1331" i="2"/>
  <c r="AO1331" i="2" s="1"/>
  <c r="AE1331" i="2"/>
  <c r="AF1331" i="2" l="1"/>
  <c r="T1332" i="2"/>
  <c r="S1332" i="2"/>
  <c r="AH1332" i="2" l="1"/>
  <c r="X1332" i="2"/>
  <c r="AC1332" i="2" s="1"/>
  <c r="M1333" i="2" s="1"/>
  <c r="W1332" i="2"/>
  <c r="AB1332" i="2" s="1"/>
  <c r="L1333" i="2" s="1"/>
  <c r="V1332" i="2"/>
  <c r="AA1332" i="2" s="1"/>
  <c r="K1333" i="2" s="1"/>
  <c r="U1332" i="2"/>
  <c r="Z1332" i="2" s="1"/>
  <c r="AD1332" i="2" l="1"/>
  <c r="J1333" i="2"/>
  <c r="N1333" i="2" l="1"/>
  <c r="O1333" i="2" s="1"/>
  <c r="R1333" i="2" s="1"/>
  <c r="AP1332" i="2"/>
  <c r="AG1332" i="2"/>
  <c r="AM1332" i="2"/>
  <c r="E35" i="2" s="1"/>
  <c r="AL1333" i="2"/>
  <c r="AL1334" i="2" s="1"/>
  <c r="AL1335" i="2" s="1"/>
  <c r="AL1336" i="2" s="1"/>
  <c r="AL1337" i="2" s="1"/>
  <c r="AL1338" i="2" s="1"/>
  <c r="AL1339" i="2" s="1"/>
  <c r="AL1340" i="2" s="1"/>
  <c r="AL1341" i="2" s="1"/>
  <c r="AL1342" i="2" s="1"/>
  <c r="AL1343" i="2" s="1"/>
  <c r="AL1344" i="2" s="1"/>
  <c r="AL1345" i="2" s="1"/>
  <c r="AL1346" i="2" s="1"/>
  <c r="AL1347" i="2" s="1"/>
  <c r="AL1348" i="2" s="1"/>
  <c r="AL1349" i="2" s="1"/>
  <c r="AL1350" i="2" s="1"/>
  <c r="AL1351" i="2" s="1"/>
  <c r="AT106" i="2"/>
  <c r="AE1332" i="2"/>
  <c r="AF1332" i="2" s="1"/>
  <c r="AN1332" i="2"/>
  <c r="AO1332" i="2" s="1"/>
  <c r="T1333" i="2" l="1"/>
  <c r="S1333" i="2"/>
  <c r="X1333" i="2" l="1"/>
  <c r="AC1333" i="2" s="1"/>
  <c r="M1334" i="2" s="1"/>
  <c r="W1333" i="2"/>
  <c r="AB1333" i="2" s="1"/>
  <c r="L1334" i="2" s="1"/>
  <c r="V1333" i="2"/>
  <c r="AA1333" i="2" s="1"/>
  <c r="K1334" i="2" s="1"/>
  <c r="AH1333" i="2"/>
  <c r="U1333" i="2"/>
  <c r="Z1333" i="2" s="1"/>
  <c r="AD1333" i="2" l="1"/>
  <c r="J1334" i="2"/>
  <c r="AG1333" i="2" l="1"/>
  <c r="AP1333" i="2"/>
  <c r="AE1333" i="2"/>
  <c r="AN1333" i="2"/>
  <c r="N1334" i="2"/>
  <c r="O1334" i="2" s="1"/>
  <c r="R1334" i="2" s="1"/>
  <c r="T1334" i="2" l="1"/>
  <c r="S1334" i="2"/>
  <c r="AF1333" i="2"/>
  <c r="AO1333" i="2"/>
  <c r="V1334" i="2" l="1"/>
  <c r="AA1334" i="2" s="1"/>
  <c r="K1335" i="2" s="1"/>
  <c r="U1334" i="2"/>
  <c r="Z1334" i="2" s="1"/>
  <c r="AH1334" i="2"/>
  <c r="X1334" i="2"/>
  <c r="AC1334" i="2" s="1"/>
  <c r="M1335" i="2" s="1"/>
  <c r="W1334" i="2"/>
  <c r="AB1334" i="2" s="1"/>
  <c r="L1335" i="2" s="1"/>
  <c r="AD1334" i="2" l="1"/>
  <c r="J1335" i="2"/>
  <c r="N1335" i="2" l="1"/>
  <c r="O1335" i="2" s="1"/>
  <c r="R1335" i="2" s="1"/>
  <c r="AG1334" i="2"/>
  <c r="AP1334" i="2"/>
  <c r="AE1334" i="2"/>
  <c r="AN1334" i="2"/>
  <c r="T1335" i="2" l="1"/>
  <c r="S1335" i="2"/>
  <c r="AF1334" i="2"/>
  <c r="AO1334" i="2"/>
  <c r="AH1335" i="2" l="1"/>
  <c r="X1335" i="2"/>
  <c r="AC1335" i="2" s="1"/>
  <c r="M1336" i="2" s="1"/>
  <c r="V1335" i="2"/>
  <c r="AA1335" i="2" s="1"/>
  <c r="K1336" i="2" s="1"/>
  <c r="W1335" i="2"/>
  <c r="AB1335" i="2" s="1"/>
  <c r="L1336" i="2" s="1"/>
  <c r="U1335" i="2"/>
  <c r="Z1335" i="2" s="1"/>
  <c r="AD1335" i="2" l="1"/>
  <c r="J1336" i="2"/>
  <c r="N1336" i="2" l="1"/>
  <c r="O1336" i="2" s="1"/>
  <c r="R1336" i="2" s="1"/>
  <c r="AP1335" i="2"/>
  <c r="AG1335" i="2"/>
  <c r="AE1335" i="2"/>
  <c r="AN1335" i="2"/>
  <c r="T1336" i="2" l="1"/>
  <c r="S1336" i="2"/>
  <c r="AF1335" i="2"/>
  <c r="AO1335" i="2"/>
  <c r="X1336" i="2" l="1"/>
  <c r="AC1336" i="2" s="1"/>
  <c r="M1337" i="2" s="1"/>
  <c r="W1336" i="2"/>
  <c r="AB1336" i="2" s="1"/>
  <c r="L1337" i="2" s="1"/>
  <c r="V1336" i="2"/>
  <c r="AA1336" i="2" s="1"/>
  <c r="K1337" i="2" s="1"/>
  <c r="U1336" i="2"/>
  <c r="Z1336" i="2" s="1"/>
  <c r="AH1336" i="2"/>
  <c r="AD1336" i="2" l="1"/>
  <c r="J1337" i="2"/>
  <c r="N1337" i="2" l="1"/>
  <c r="O1337" i="2" s="1"/>
  <c r="R1337" i="2" s="1"/>
  <c r="AP1336" i="2"/>
  <c r="AG1336" i="2"/>
  <c r="AN1336" i="2"/>
  <c r="AO1336" i="2" s="1"/>
  <c r="AE1336" i="2"/>
  <c r="T1337" i="2" l="1"/>
  <c r="S1337" i="2"/>
  <c r="AF1336" i="2"/>
  <c r="U1337" i="2" l="1"/>
  <c r="Z1337" i="2" s="1"/>
  <c r="AH1337" i="2"/>
  <c r="X1337" i="2"/>
  <c r="AC1337" i="2" s="1"/>
  <c r="M1338" i="2" s="1"/>
  <c r="V1337" i="2"/>
  <c r="AA1337" i="2" s="1"/>
  <c r="K1338" i="2" s="1"/>
  <c r="W1337" i="2"/>
  <c r="AB1337" i="2" s="1"/>
  <c r="L1338" i="2" s="1"/>
  <c r="J1338" i="2" l="1"/>
  <c r="AD1337" i="2"/>
  <c r="AP1337" i="2" l="1"/>
  <c r="AG1337" i="2"/>
  <c r="AE1337" i="2"/>
  <c r="AN1337" i="2"/>
  <c r="N1338" i="2"/>
  <c r="O1338" i="2" s="1"/>
  <c r="R1338" i="2" s="1"/>
  <c r="T1338" i="2" l="1"/>
  <c r="S1338" i="2"/>
  <c r="AO1337" i="2"/>
  <c r="AF1337" i="2"/>
  <c r="AH1338" i="2" l="1"/>
  <c r="X1338" i="2"/>
  <c r="AC1338" i="2" s="1"/>
  <c r="M1339" i="2" s="1"/>
  <c r="W1338" i="2"/>
  <c r="AB1338" i="2" s="1"/>
  <c r="L1339" i="2" s="1"/>
  <c r="U1338" i="2"/>
  <c r="Z1338" i="2" s="1"/>
  <c r="V1338" i="2"/>
  <c r="AA1338" i="2" s="1"/>
  <c r="K1339" i="2" s="1"/>
  <c r="J1339" i="2" l="1"/>
  <c r="AD1338" i="2"/>
  <c r="AP1338" i="2" l="1"/>
  <c r="AG1338" i="2"/>
  <c r="AN1338" i="2"/>
  <c r="AE1338" i="2"/>
  <c r="AF1338" i="2" s="1"/>
  <c r="N1339" i="2"/>
  <c r="O1339" i="2" s="1"/>
  <c r="R1339" i="2" s="1"/>
  <c r="T1339" i="2" l="1"/>
  <c r="S1339" i="2"/>
  <c r="AO1338" i="2"/>
  <c r="W1339" i="2" l="1"/>
  <c r="AB1339" i="2" s="1"/>
  <c r="L1340" i="2" s="1"/>
  <c r="V1339" i="2"/>
  <c r="AA1339" i="2" s="1"/>
  <c r="K1340" i="2" s="1"/>
  <c r="U1339" i="2"/>
  <c r="Z1339" i="2" s="1"/>
  <c r="AH1339" i="2"/>
  <c r="X1339" i="2"/>
  <c r="AC1339" i="2" s="1"/>
  <c r="M1340" i="2" s="1"/>
  <c r="AD1339" i="2" l="1"/>
  <c r="J1340" i="2"/>
  <c r="N1340" i="2" l="1"/>
  <c r="O1340" i="2" s="1"/>
  <c r="R1340" i="2" s="1"/>
  <c r="AP1339" i="2"/>
  <c r="AG1339" i="2"/>
  <c r="AN1339" i="2"/>
  <c r="AE1339" i="2"/>
  <c r="T1340" i="2" l="1"/>
  <c r="S1340" i="2"/>
  <c r="AF1339" i="2"/>
  <c r="AO1339" i="2"/>
  <c r="AH1340" i="2" l="1"/>
  <c r="W1340" i="2"/>
  <c r="AB1340" i="2" s="1"/>
  <c r="L1341" i="2" s="1"/>
  <c r="V1340" i="2"/>
  <c r="AA1340" i="2" s="1"/>
  <c r="K1341" i="2" s="1"/>
  <c r="U1340" i="2"/>
  <c r="Z1340" i="2" s="1"/>
  <c r="X1340" i="2"/>
  <c r="AC1340" i="2" s="1"/>
  <c r="M1341" i="2" s="1"/>
  <c r="J1341" i="2" l="1"/>
  <c r="AD1340" i="2"/>
  <c r="AP1340" i="2" l="1"/>
  <c r="AG1340" i="2"/>
  <c r="AE1340" i="2"/>
  <c r="AF1340" i="2" s="1"/>
  <c r="AN1340" i="2"/>
  <c r="AO1340" i="2" s="1"/>
  <c r="N1341" i="2"/>
  <c r="O1341" i="2" s="1"/>
  <c r="R1341" i="2" s="1"/>
  <c r="T1341" i="2" l="1"/>
  <c r="S1341" i="2"/>
  <c r="X1341" i="2" l="1"/>
  <c r="AC1341" i="2" s="1"/>
  <c r="M1342" i="2" s="1"/>
  <c r="W1341" i="2"/>
  <c r="AB1341" i="2" s="1"/>
  <c r="L1342" i="2" s="1"/>
  <c r="V1341" i="2"/>
  <c r="AA1341" i="2" s="1"/>
  <c r="K1342" i="2" s="1"/>
  <c r="AH1341" i="2"/>
  <c r="U1341" i="2"/>
  <c r="Z1341" i="2" s="1"/>
  <c r="AD1341" i="2" l="1"/>
  <c r="J1342" i="2"/>
  <c r="N1342" i="2" l="1"/>
  <c r="O1342" i="2" s="1"/>
  <c r="R1342" i="2" s="1"/>
  <c r="AG1341" i="2"/>
  <c r="AP1341" i="2"/>
  <c r="AE1341" i="2"/>
  <c r="AN1341" i="2"/>
  <c r="AO1341" i="2" l="1"/>
  <c r="AF1341" i="2"/>
  <c r="T1342" i="2"/>
  <c r="S1342" i="2"/>
  <c r="V1342" i="2" l="1"/>
  <c r="AA1342" i="2" s="1"/>
  <c r="K1343" i="2" s="1"/>
  <c r="U1342" i="2"/>
  <c r="Z1342" i="2" s="1"/>
  <c r="AH1342" i="2"/>
  <c r="X1342" i="2"/>
  <c r="AC1342" i="2" s="1"/>
  <c r="M1343" i="2" s="1"/>
  <c r="W1342" i="2"/>
  <c r="AB1342" i="2" s="1"/>
  <c r="L1343" i="2" s="1"/>
  <c r="AD1342" i="2" l="1"/>
  <c r="J1343" i="2"/>
  <c r="N1343" i="2" l="1"/>
  <c r="O1343" i="2" s="1"/>
  <c r="R1343" i="2" s="1"/>
  <c r="AP1342" i="2"/>
  <c r="AG1342" i="2"/>
  <c r="AN1342" i="2"/>
  <c r="AO1342" i="2" s="1"/>
  <c r="AE1342" i="2"/>
  <c r="T1343" i="2" l="1"/>
  <c r="S1343" i="2"/>
  <c r="AF1342" i="2"/>
  <c r="AH1343" i="2" l="1"/>
  <c r="X1343" i="2"/>
  <c r="AC1343" i="2" s="1"/>
  <c r="M1344" i="2" s="1"/>
  <c r="W1343" i="2"/>
  <c r="AB1343" i="2" s="1"/>
  <c r="L1344" i="2" s="1"/>
  <c r="V1343" i="2"/>
  <c r="AA1343" i="2" s="1"/>
  <c r="K1344" i="2" s="1"/>
  <c r="U1343" i="2"/>
  <c r="Z1343" i="2" s="1"/>
  <c r="AD1343" i="2" l="1"/>
  <c r="J1344" i="2"/>
  <c r="N1344" i="2" l="1"/>
  <c r="O1344" i="2" s="1"/>
  <c r="R1344" i="2" s="1"/>
  <c r="AP1343" i="2"/>
  <c r="AG1343" i="2"/>
  <c r="AE1343" i="2"/>
  <c r="AN1343" i="2"/>
  <c r="T1344" i="2" l="1"/>
  <c r="S1344" i="2"/>
  <c r="AO1343" i="2"/>
  <c r="AF1343" i="2"/>
  <c r="X1344" i="2" l="1"/>
  <c r="AC1344" i="2" s="1"/>
  <c r="M1345" i="2" s="1"/>
  <c r="W1344" i="2"/>
  <c r="AB1344" i="2" s="1"/>
  <c r="L1345" i="2" s="1"/>
  <c r="V1344" i="2"/>
  <c r="AA1344" i="2" s="1"/>
  <c r="K1345" i="2" s="1"/>
  <c r="U1344" i="2"/>
  <c r="Z1344" i="2" s="1"/>
  <c r="AH1344" i="2"/>
  <c r="AD1344" i="2" l="1"/>
  <c r="J1345" i="2"/>
  <c r="AG1344" i="2" l="1"/>
  <c r="AP1344" i="2"/>
  <c r="AN1344" i="2"/>
  <c r="AE1344" i="2"/>
  <c r="N1345" i="2"/>
  <c r="O1345" i="2" s="1"/>
  <c r="R1345" i="2" s="1"/>
  <c r="T1345" i="2" l="1"/>
  <c r="S1345" i="2"/>
  <c r="AO1344" i="2"/>
  <c r="AF1344" i="2"/>
  <c r="U1345" i="2" l="1"/>
  <c r="Z1345" i="2" s="1"/>
  <c r="AH1345" i="2"/>
  <c r="X1345" i="2"/>
  <c r="AC1345" i="2" s="1"/>
  <c r="M1346" i="2" s="1"/>
  <c r="V1345" i="2"/>
  <c r="AA1345" i="2" s="1"/>
  <c r="K1346" i="2" s="1"/>
  <c r="W1345" i="2"/>
  <c r="AB1345" i="2" s="1"/>
  <c r="L1346" i="2" s="1"/>
  <c r="J1346" i="2" l="1"/>
  <c r="AD1345" i="2"/>
  <c r="N1346" i="2" l="1"/>
  <c r="O1346" i="2" s="1"/>
  <c r="R1346" i="2" s="1"/>
  <c r="AP1345" i="2"/>
  <c r="AG1345" i="2"/>
  <c r="AE1345" i="2"/>
  <c r="AF1345" i="2" s="1"/>
  <c r="AN1345" i="2"/>
  <c r="T1346" i="2" l="1"/>
  <c r="S1346" i="2"/>
  <c r="AO1345" i="2"/>
  <c r="AH1346" i="2" l="1"/>
  <c r="X1346" i="2"/>
  <c r="AC1346" i="2" s="1"/>
  <c r="M1347" i="2" s="1"/>
  <c r="W1346" i="2"/>
  <c r="AB1346" i="2" s="1"/>
  <c r="L1347" i="2" s="1"/>
  <c r="V1346" i="2"/>
  <c r="AA1346" i="2" s="1"/>
  <c r="K1347" i="2" s="1"/>
  <c r="U1346" i="2"/>
  <c r="Z1346" i="2" s="1"/>
  <c r="AD1346" i="2" l="1"/>
  <c r="J1347" i="2"/>
  <c r="N1347" i="2" l="1"/>
  <c r="O1347" i="2" s="1"/>
  <c r="R1347" i="2" s="1"/>
  <c r="AP1346" i="2"/>
  <c r="AG1346" i="2"/>
  <c r="AE1346" i="2"/>
  <c r="AN1346" i="2"/>
  <c r="AO1346" i="2" s="1"/>
  <c r="T1347" i="2" l="1"/>
  <c r="S1347" i="2"/>
  <c r="AF1346" i="2"/>
  <c r="W1347" i="2" l="1"/>
  <c r="AB1347" i="2" s="1"/>
  <c r="L1348" i="2" s="1"/>
  <c r="V1347" i="2"/>
  <c r="AA1347" i="2" s="1"/>
  <c r="K1348" i="2" s="1"/>
  <c r="U1347" i="2"/>
  <c r="Z1347" i="2" s="1"/>
  <c r="AH1347" i="2"/>
  <c r="X1347" i="2"/>
  <c r="AC1347" i="2" s="1"/>
  <c r="M1348" i="2" s="1"/>
  <c r="AD1347" i="2" l="1"/>
  <c r="J1348" i="2"/>
  <c r="N1348" i="2" l="1"/>
  <c r="O1348" i="2" s="1"/>
  <c r="R1348" i="2" s="1"/>
  <c r="AP1347" i="2"/>
  <c r="AG1347" i="2"/>
  <c r="AE1347" i="2"/>
  <c r="AN1347" i="2"/>
  <c r="AO1347" i="2" s="1"/>
  <c r="T1348" i="2" l="1"/>
  <c r="S1348" i="2"/>
  <c r="AF1347" i="2"/>
  <c r="AH1348" i="2" l="1"/>
  <c r="X1348" i="2"/>
  <c r="AC1348" i="2" s="1"/>
  <c r="M1349" i="2" s="1"/>
  <c r="W1348" i="2"/>
  <c r="AB1348" i="2" s="1"/>
  <c r="L1349" i="2" s="1"/>
  <c r="U1348" i="2"/>
  <c r="Z1348" i="2" s="1"/>
  <c r="V1348" i="2"/>
  <c r="AA1348" i="2" s="1"/>
  <c r="K1349" i="2" s="1"/>
  <c r="J1349" i="2" l="1"/>
  <c r="AD1348" i="2"/>
  <c r="AP1348" i="2" l="1"/>
  <c r="AG1348" i="2"/>
  <c r="AE1348" i="2"/>
  <c r="AN1348" i="2"/>
  <c r="AO1348" i="2" s="1"/>
  <c r="N1349" i="2"/>
  <c r="O1349" i="2" s="1"/>
  <c r="R1349" i="2" s="1"/>
  <c r="T1349" i="2" l="1"/>
  <c r="S1349" i="2"/>
  <c r="AF1348" i="2"/>
  <c r="X1349" i="2" l="1"/>
  <c r="AC1349" i="2" s="1"/>
  <c r="M1350" i="2" s="1"/>
  <c r="W1349" i="2"/>
  <c r="AB1349" i="2" s="1"/>
  <c r="L1350" i="2" s="1"/>
  <c r="V1349" i="2"/>
  <c r="AA1349" i="2" s="1"/>
  <c r="K1350" i="2" s="1"/>
  <c r="U1349" i="2"/>
  <c r="Z1349" i="2" s="1"/>
  <c r="AH1349" i="2"/>
  <c r="AD1349" i="2" l="1"/>
  <c r="J1350" i="2"/>
  <c r="AG1349" i="2" l="1"/>
  <c r="AP1349" i="2"/>
  <c r="AE1349" i="2"/>
  <c r="AN1349" i="2"/>
  <c r="N1350" i="2"/>
  <c r="O1350" i="2" s="1"/>
  <c r="R1350" i="2" s="1"/>
  <c r="T1350" i="2" l="1"/>
  <c r="S1350" i="2"/>
  <c r="AF1349" i="2"/>
  <c r="AO1349" i="2"/>
  <c r="V1350" i="2" l="1"/>
  <c r="AA1350" i="2" s="1"/>
  <c r="K1351" i="2" s="1"/>
  <c r="U1350" i="2"/>
  <c r="Z1350" i="2" s="1"/>
  <c r="AH1350" i="2"/>
  <c r="W1350" i="2"/>
  <c r="AB1350" i="2" s="1"/>
  <c r="L1351" i="2" s="1"/>
  <c r="X1350" i="2"/>
  <c r="AC1350" i="2" s="1"/>
  <c r="M1351" i="2" s="1"/>
  <c r="AD1350" i="2" l="1"/>
  <c r="J1351" i="2"/>
  <c r="AP1350" i="2" l="1"/>
  <c r="AG1350" i="2"/>
  <c r="AN1350" i="2"/>
  <c r="AE1350" i="2"/>
  <c r="N1351" i="2"/>
  <c r="O1351" i="2" s="1"/>
  <c r="R1351" i="2" s="1"/>
  <c r="T1351" i="2" l="1"/>
  <c r="S1351" i="2"/>
  <c r="AF1350" i="2"/>
  <c r="AO1350" i="2"/>
  <c r="AH1351" i="2" l="1"/>
  <c r="X1351" i="2"/>
  <c r="AC1351" i="2" s="1"/>
  <c r="M1352" i="2" s="1"/>
  <c r="W1351" i="2"/>
  <c r="AB1351" i="2" s="1"/>
  <c r="L1352" i="2" s="1"/>
  <c r="V1351" i="2"/>
  <c r="AA1351" i="2" s="1"/>
  <c r="K1352" i="2" s="1"/>
  <c r="U1351" i="2"/>
  <c r="Z1351" i="2" s="1"/>
  <c r="AD1351" i="2" l="1"/>
  <c r="J1352" i="2"/>
  <c r="N1352" i="2" l="1"/>
  <c r="O1352" i="2" s="1"/>
  <c r="R1352" i="2" s="1"/>
  <c r="AP1351" i="2"/>
  <c r="AG1351" i="2"/>
  <c r="AL1352" i="2"/>
  <c r="AL1353" i="2" s="1"/>
  <c r="AL1354" i="2" s="1"/>
  <c r="AL1355" i="2" s="1"/>
  <c r="AL1356" i="2" s="1"/>
  <c r="AL1357" i="2" s="1"/>
  <c r="AL1358" i="2" s="1"/>
  <c r="AL1359" i="2" s="1"/>
  <c r="AL1360" i="2" s="1"/>
  <c r="AL1361" i="2" s="1"/>
  <c r="AL1362" i="2" s="1"/>
  <c r="AL1363" i="2" s="1"/>
  <c r="AL1364" i="2" s="1"/>
  <c r="AL1365" i="2" s="1"/>
  <c r="AL1366" i="2" s="1"/>
  <c r="AL1367" i="2" s="1"/>
  <c r="AL1368" i="2" s="1"/>
  <c r="AL1369" i="2" s="1"/>
  <c r="AL1370" i="2" s="1"/>
  <c r="AL1371" i="2" s="1"/>
  <c r="AM1351" i="2"/>
  <c r="F35" i="2" s="1"/>
  <c r="AT107" i="2"/>
  <c r="AE1351" i="2"/>
  <c r="AF1351" i="2" s="1"/>
  <c r="AN1351" i="2"/>
  <c r="T1352" i="2" l="1"/>
  <c r="S1352" i="2"/>
  <c r="AO1351" i="2"/>
  <c r="X1352" i="2" l="1"/>
  <c r="AC1352" i="2" s="1"/>
  <c r="M1353" i="2" s="1"/>
  <c r="W1352" i="2"/>
  <c r="AB1352" i="2" s="1"/>
  <c r="L1353" i="2" s="1"/>
  <c r="V1352" i="2"/>
  <c r="AA1352" i="2" s="1"/>
  <c r="K1353" i="2" s="1"/>
  <c r="U1352" i="2"/>
  <c r="Z1352" i="2" s="1"/>
  <c r="AH1352" i="2"/>
  <c r="AD1352" i="2" l="1"/>
  <c r="J1353" i="2"/>
  <c r="N1353" i="2" l="1"/>
  <c r="O1353" i="2" s="1"/>
  <c r="R1353" i="2" s="1"/>
  <c r="AG1352" i="2"/>
  <c r="AP1352" i="2"/>
  <c r="AN1352" i="2"/>
  <c r="AE1352" i="2"/>
  <c r="AF1352" i="2" s="1"/>
  <c r="AO1352" i="2" l="1"/>
  <c r="T1353" i="2"/>
  <c r="S1353" i="2"/>
  <c r="U1353" i="2" l="1"/>
  <c r="Z1353" i="2" s="1"/>
  <c r="AH1353" i="2"/>
  <c r="X1353" i="2"/>
  <c r="AC1353" i="2" s="1"/>
  <c r="M1354" i="2" s="1"/>
  <c r="V1353" i="2"/>
  <c r="AA1353" i="2" s="1"/>
  <c r="K1354" i="2" s="1"/>
  <c r="W1353" i="2"/>
  <c r="AB1353" i="2" s="1"/>
  <c r="L1354" i="2" s="1"/>
  <c r="J1354" i="2" l="1"/>
  <c r="AD1353" i="2"/>
  <c r="N1354" i="2" l="1"/>
  <c r="O1354" i="2" s="1"/>
  <c r="R1354" i="2" s="1"/>
  <c r="AP1353" i="2"/>
  <c r="AG1353" i="2"/>
  <c r="AN1353" i="2"/>
  <c r="AE1353" i="2"/>
  <c r="AF1353" i="2" s="1"/>
  <c r="T1354" i="2" l="1"/>
  <c r="S1354" i="2"/>
  <c r="AO1353" i="2"/>
  <c r="W1354" i="2" l="1"/>
  <c r="AB1354" i="2" s="1"/>
  <c r="L1355" i="2" s="1"/>
  <c r="V1354" i="2"/>
  <c r="AA1354" i="2" s="1"/>
  <c r="K1355" i="2" s="1"/>
  <c r="U1354" i="2"/>
  <c r="Z1354" i="2" s="1"/>
  <c r="AH1354" i="2"/>
  <c r="X1354" i="2"/>
  <c r="AC1354" i="2" s="1"/>
  <c r="M1355" i="2" s="1"/>
  <c r="AD1354" i="2" l="1"/>
  <c r="J1355" i="2"/>
  <c r="N1355" i="2" l="1"/>
  <c r="O1355" i="2" s="1"/>
  <c r="R1355" i="2" s="1"/>
  <c r="AP1354" i="2"/>
  <c r="AG1354" i="2"/>
  <c r="AN1354" i="2"/>
  <c r="AE1354" i="2"/>
  <c r="T1355" i="2" l="1"/>
  <c r="S1355" i="2"/>
  <c r="AO1354" i="2"/>
  <c r="AF1354" i="2"/>
  <c r="AH1355" i="2" l="1"/>
  <c r="X1355" i="2"/>
  <c r="AC1355" i="2" s="1"/>
  <c r="M1356" i="2" s="1"/>
  <c r="W1355" i="2"/>
  <c r="AB1355" i="2" s="1"/>
  <c r="L1356" i="2" s="1"/>
  <c r="U1355" i="2"/>
  <c r="Z1355" i="2" s="1"/>
  <c r="V1355" i="2"/>
  <c r="AA1355" i="2" s="1"/>
  <c r="K1356" i="2" s="1"/>
  <c r="J1356" i="2" l="1"/>
  <c r="AD1355" i="2"/>
  <c r="AP1355" i="2" l="1"/>
  <c r="AG1355" i="2"/>
  <c r="AN1355" i="2"/>
  <c r="AO1355" i="2" s="1"/>
  <c r="AE1355" i="2"/>
  <c r="N1356" i="2"/>
  <c r="O1356" i="2" s="1"/>
  <c r="R1356" i="2" s="1"/>
  <c r="T1356" i="2" l="1"/>
  <c r="S1356" i="2"/>
  <c r="AF1355" i="2"/>
  <c r="X1356" i="2" l="1"/>
  <c r="AC1356" i="2" s="1"/>
  <c r="M1357" i="2" s="1"/>
  <c r="W1356" i="2"/>
  <c r="AB1356" i="2" s="1"/>
  <c r="L1357" i="2" s="1"/>
  <c r="V1356" i="2"/>
  <c r="AA1356" i="2" s="1"/>
  <c r="K1357" i="2" s="1"/>
  <c r="U1356" i="2"/>
  <c r="Z1356" i="2" s="1"/>
  <c r="AH1356" i="2"/>
  <c r="AD1356" i="2" l="1"/>
  <c r="J1357" i="2"/>
  <c r="N1357" i="2" l="1"/>
  <c r="O1357" i="2" s="1"/>
  <c r="R1357" i="2" s="1"/>
  <c r="AG1356" i="2"/>
  <c r="AP1356" i="2"/>
  <c r="AN1356" i="2"/>
  <c r="AE1356" i="2"/>
  <c r="AO1356" i="2" l="1"/>
  <c r="AF1356" i="2"/>
  <c r="T1357" i="2"/>
  <c r="S1357" i="2"/>
  <c r="V1357" i="2" l="1"/>
  <c r="AA1357" i="2" s="1"/>
  <c r="K1358" i="2" s="1"/>
  <c r="U1357" i="2"/>
  <c r="Z1357" i="2" s="1"/>
  <c r="AH1357" i="2"/>
  <c r="W1357" i="2"/>
  <c r="AB1357" i="2" s="1"/>
  <c r="L1358" i="2" s="1"/>
  <c r="X1357" i="2"/>
  <c r="AC1357" i="2" s="1"/>
  <c r="M1358" i="2" s="1"/>
  <c r="AD1357" i="2" l="1"/>
  <c r="J1358" i="2"/>
  <c r="AP1357" i="2" l="1"/>
  <c r="AG1357" i="2"/>
  <c r="AN1357" i="2"/>
  <c r="AE1357" i="2"/>
  <c r="AF1357" i="2" s="1"/>
  <c r="N1358" i="2"/>
  <c r="O1358" i="2" s="1"/>
  <c r="R1358" i="2" s="1"/>
  <c r="T1358" i="2" l="1"/>
  <c r="S1358" i="2"/>
  <c r="AO1357" i="2"/>
  <c r="AH1358" i="2" l="1"/>
  <c r="X1358" i="2"/>
  <c r="AC1358" i="2" s="1"/>
  <c r="M1359" i="2" s="1"/>
  <c r="W1358" i="2"/>
  <c r="AB1358" i="2" s="1"/>
  <c r="L1359" i="2" s="1"/>
  <c r="V1358" i="2"/>
  <c r="AA1358" i="2" s="1"/>
  <c r="K1359" i="2" s="1"/>
  <c r="U1358" i="2"/>
  <c r="Z1358" i="2" s="1"/>
  <c r="AD1358" i="2" l="1"/>
  <c r="J1359" i="2"/>
  <c r="N1359" i="2" l="1"/>
  <c r="O1359" i="2" s="1"/>
  <c r="R1359" i="2" s="1"/>
  <c r="AP1358" i="2"/>
  <c r="AG1358" i="2"/>
  <c r="AE1358" i="2"/>
  <c r="AN1358" i="2"/>
  <c r="AO1358" i="2" s="1"/>
  <c r="T1359" i="2" l="1"/>
  <c r="S1359" i="2"/>
  <c r="AF1358" i="2"/>
  <c r="X1359" i="2" l="1"/>
  <c r="AC1359" i="2" s="1"/>
  <c r="M1360" i="2" s="1"/>
  <c r="W1359" i="2"/>
  <c r="AB1359" i="2" s="1"/>
  <c r="L1360" i="2" s="1"/>
  <c r="V1359" i="2"/>
  <c r="AA1359" i="2" s="1"/>
  <c r="K1360" i="2" s="1"/>
  <c r="U1359" i="2"/>
  <c r="Z1359" i="2" s="1"/>
  <c r="AH1359" i="2"/>
  <c r="AD1359" i="2" l="1"/>
  <c r="J1360" i="2"/>
  <c r="N1360" i="2" l="1"/>
  <c r="O1360" i="2" s="1"/>
  <c r="R1360" i="2" s="1"/>
  <c r="AG1359" i="2"/>
  <c r="AP1359" i="2"/>
  <c r="AN1359" i="2"/>
  <c r="AO1359" i="2" s="1"/>
  <c r="AE1359" i="2"/>
  <c r="AF1359" i="2" l="1"/>
  <c r="T1360" i="2"/>
  <c r="S1360" i="2"/>
  <c r="U1360" i="2" l="1"/>
  <c r="Z1360" i="2" s="1"/>
  <c r="AH1360" i="2"/>
  <c r="X1360" i="2"/>
  <c r="AC1360" i="2" s="1"/>
  <c r="M1361" i="2" s="1"/>
  <c r="V1360" i="2"/>
  <c r="AA1360" i="2" s="1"/>
  <c r="K1361" i="2" s="1"/>
  <c r="W1360" i="2"/>
  <c r="AB1360" i="2" s="1"/>
  <c r="L1361" i="2" s="1"/>
  <c r="J1361" i="2" l="1"/>
  <c r="AD1360" i="2"/>
  <c r="AP1360" i="2" l="1"/>
  <c r="AG1360" i="2"/>
  <c r="AE1360" i="2"/>
  <c r="AN1360" i="2"/>
  <c r="N1361" i="2"/>
  <c r="O1361" i="2" s="1"/>
  <c r="R1361" i="2" s="1"/>
  <c r="T1361" i="2" l="1"/>
  <c r="S1361" i="2"/>
  <c r="AF1360" i="2"/>
  <c r="AO1360" i="2"/>
  <c r="AH1361" i="2" l="1"/>
  <c r="X1361" i="2"/>
  <c r="AC1361" i="2" s="1"/>
  <c r="M1362" i="2" s="1"/>
  <c r="W1361" i="2"/>
  <c r="AB1361" i="2" s="1"/>
  <c r="L1362" i="2" s="1"/>
  <c r="V1361" i="2"/>
  <c r="AA1361" i="2" s="1"/>
  <c r="K1362" i="2" s="1"/>
  <c r="U1361" i="2"/>
  <c r="Z1361" i="2" s="1"/>
  <c r="AD1361" i="2" l="1"/>
  <c r="J1362" i="2"/>
  <c r="N1362" i="2" l="1"/>
  <c r="O1362" i="2" s="1"/>
  <c r="R1362" i="2" s="1"/>
  <c r="AP1361" i="2"/>
  <c r="AG1361" i="2"/>
  <c r="AE1361" i="2"/>
  <c r="AF1361" i="2" s="1"/>
  <c r="AN1361" i="2"/>
  <c r="AO1361" i="2" s="1"/>
  <c r="T1362" i="2" l="1"/>
  <c r="S1362" i="2"/>
  <c r="W1362" i="2" l="1"/>
  <c r="AB1362" i="2" s="1"/>
  <c r="L1363" i="2" s="1"/>
  <c r="V1362" i="2"/>
  <c r="AA1362" i="2" s="1"/>
  <c r="K1363" i="2" s="1"/>
  <c r="U1362" i="2"/>
  <c r="Z1362" i="2" s="1"/>
  <c r="AH1362" i="2"/>
  <c r="X1362" i="2"/>
  <c r="AC1362" i="2" s="1"/>
  <c r="M1363" i="2" s="1"/>
  <c r="AD1362" i="2" l="1"/>
  <c r="J1363" i="2"/>
  <c r="AP1362" i="2" l="1"/>
  <c r="AG1362" i="2"/>
  <c r="AE1362" i="2"/>
  <c r="AN1362" i="2"/>
  <c r="N1363" i="2"/>
  <c r="O1363" i="2" s="1"/>
  <c r="R1363" i="2" s="1"/>
  <c r="T1363" i="2" l="1"/>
  <c r="S1363" i="2"/>
  <c r="AF1362" i="2"/>
  <c r="AO1362" i="2"/>
  <c r="AH1363" i="2" l="1"/>
  <c r="X1363" i="2"/>
  <c r="AC1363" i="2" s="1"/>
  <c r="M1364" i="2" s="1"/>
  <c r="W1363" i="2"/>
  <c r="AB1363" i="2" s="1"/>
  <c r="L1364" i="2" s="1"/>
  <c r="U1363" i="2"/>
  <c r="Z1363" i="2" s="1"/>
  <c r="V1363" i="2"/>
  <c r="AA1363" i="2" s="1"/>
  <c r="K1364" i="2" s="1"/>
  <c r="J1364" i="2" l="1"/>
  <c r="AD1363" i="2"/>
  <c r="AP1363" i="2" l="1"/>
  <c r="AG1363" i="2"/>
  <c r="AN1363" i="2"/>
  <c r="AE1363" i="2"/>
  <c r="N1364" i="2"/>
  <c r="O1364" i="2" s="1"/>
  <c r="R1364" i="2" s="1"/>
  <c r="T1364" i="2" l="1"/>
  <c r="S1364" i="2"/>
  <c r="AF1363" i="2"/>
  <c r="AO1363" i="2"/>
  <c r="X1364" i="2" l="1"/>
  <c r="AC1364" i="2" s="1"/>
  <c r="M1365" i="2" s="1"/>
  <c r="W1364" i="2"/>
  <c r="AB1364" i="2" s="1"/>
  <c r="L1365" i="2" s="1"/>
  <c r="V1364" i="2"/>
  <c r="AA1364" i="2" s="1"/>
  <c r="K1365" i="2" s="1"/>
  <c r="U1364" i="2"/>
  <c r="Z1364" i="2" s="1"/>
  <c r="AH1364" i="2"/>
  <c r="AD1364" i="2" l="1"/>
  <c r="J1365" i="2"/>
  <c r="N1365" i="2" l="1"/>
  <c r="O1365" i="2" s="1"/>
  <c r="R1365" i="2" s="1"/>
  <c r="AG1364" i="2"/>
  <c r="AP1364" i="2"/>
  <c r="AE1364" i="2"/>
  <c r="AN1364" i="2"/>
  <c r="AO1364" i="2" s="1"/>
  <c r="AF1364" i="2" l="1"/>
  <c r="T1365" i="2"/>
  <c r="S1365" i="2"/>
  <c r="V1365" i="2" l="1"/>
  <c r="AA1365" i="2" s="1"/>
  <c r="K1366" i="2" s="1"/>
  <c r="U1365" i="2"/>
  <c r="Z1365" i="2" s="1"/>
  <c r="AH1365" i="2"/>
  <c r="W1365" i="2"/>
  <c r="AB1365" i="2" s="1"/>
  <c r="L1366" i="2" s="1"/>
  <c r="X1365" i="2"/>
  <c r="AC1365" i="2" s="1"/>
  <c r="M1366" i="2" s="1"/>
  <c r="AD1365" i="2" l="1"/>
  <c r="J1366" i="2"/>
  <c r="N1366" i="2" l="1"/>
  <c r="O1366" i="2" s="1"/>
  <c r="R1366" i="2" s="1"/>
  <c r="AP1365" i="2"/>
  <c r="AG1365" i="2"/>
  <c r="AE1365" i="2"/>
  <c r="AN1365" i="2"/>
  <c r="AO1365" i="2" s="1"/>
  <c r="T1366" i="2" l="1"/>
  <c r="S1366" i="2"/>
  <c r="AF1365" i="2"/>
  <c r="AH1366" i="2" l="1"/>
  <c r="X1366" i="2"/>
  <c r="AC1366" i="2" s="1"/>
  <c r="M1367" i="2" s="1"/>
  <c r="W1366" i="2"/>
  <c r="AB1366" i="2" s="1"/>
  <c r="L1367" i="2" s="1"/>
  <c r="V1366" i="2"/>
  <c r="AA1366" i="2" s="1"/>
  <c r="K1367" i="2" s="1"/>
  <c r="U1366" i="2"/>
  <c r="Z1366" i="2" s="1"/>
  <c r="AD1366" i="2" l="1"/>
  <c r="J1367" i="2"/>
  <c r="N1367" i="2" l="1"/>
  <c r="O1367" i="2" s="1"/>
  <c r="R1367" i="2" s="1"/>
  <c r="AP1366" i="2"/>
  <c r="AG1366" i="2"/>
  <c r="AN1366" i="2"/>
  <c r="AE1366" i="2"/>
  <c r="AF1366" i="2" s="1"/>
  <c r="T1367" i="2" l="1"/>
  <c r="S1367" i="2"/>
  <c r="AO1366" i="2"/>
  <c r="X1367" i="2" l="1"/>
  <c r="AC1367" i="2" s="1"/>
  <c r="M1368" i="2" s="1"/>
  <c r="W1367" i="2"/>
  <c r="AB1367" i="2" s="1"/>
  <c r="L1368" i="2" s="1"/>
  <c r="V1367" i="2"/>
  <c r="AA1367" i="2" s="1"/>
  <c r="K1368" i="2" s="1"/>
  <c r="U1367" i="2"/>
  <c r="Z1367" i="2" s="1"/>
  <c r="AH1367" i="2"/>
  <c r="AD1367" i="2" l="1"/>
  <c r="J1368" i="2"/>
  <c r="N1368" i="2" l="1"/>
  <c r="O1368" i="2" s="1"/>
  <c r="R1368" i="2" s="1"/>
  <c r="AG1367" i="2"/>
  <c r="AP1367" i="2"/>
  <c r="AE1367" i="2"/>
  <c r="AN1367" i="2"/>
  <c r="AO1367" i="2" l="1"/>
  <c r="AF1367" i="2"/>
  <c r="T1368" i="2"/>
  <c r="S1368" i="2"/>
  <c r="U1368" i="2" l="1"/>
  <c r="Z1368" i="2" s="1"/>
  <c r="AH1368" i="2"/>
  <c r="X1368" i="2"/>
  <c r="AC1368" i="2" s="1"/>
  <c r="M1369" i="2" s="1"/>
  <c r="V1368" i="2"/>
  <c r="AA1368" i="2" s="1"/>
  <c r="K1369" i="2" s="1"/>
  <c r="W1368" i="2"/>
  <c r="AB1368" i="2" s="1"/>
  <c r="L1369" i="2" s="1"/>
  <c r="J1369" i="2" l="1"/>
  <c r="AD1368" i="2"/>
  <c r="AP1368" i="2" l="1"/>
  <c r="AG1368" i="2"/>
  <c r="AE1368" i="2"/>
  <c r="AF1368" i="2" s="1"/>
  <c r="AN1368" i="2"/>
  <c r="N1369" i="2"/>
  <c r="O1369" i="2" s="1"/>
  <c r="R1369" i="2" s="1"/>
  <c r="T1369" i="2" l="1"/>
  <c r="S1369" i="2"/>
  <c r="AO1368" i="2"/>
  <c r="AH1369" i="2" l="1"/>
  <c r="X1369" i="2"/>
  <c r="AC1369" i="2" s="1"/>
  <c r="M1370" i="2" s="1"/>
  <c r="W1369" i="2"/>
  <c r="AB1369" i="2" s="1"/>
  <c r="L1370" i="2" s="1"/>
  <c r="V1369" i="2"/>
  <c r="AA1369" i="2" s="1"/>
  <c r="K1370" i="2" s="1"/>
  <c r="U1369" i="2"/>
  <c r="Z1369" i="2" s="1"/>
  <c r="AD1369" i="2" l="1"/>
  <c r="J1370" i="2"/>
  <c r="N1370" i="2" l="1"/>
  <c r="O1370" i="2" s="1"/>
  <c r="R1370" i="2" s="1"/>
  <c r="AP1369" i="2"/>
  <c r="AG1369" i="2"/>
  <c r="AN1369" i="2"/>
  <c r="AE1369" i="2"/>
  <c r="AF1369" i="2" s="1"/>
  <c r="T1370" i="2" l="1"/>
  <c r="S1370" i="2"/>
  <c r="AO1369" i="2"/>
  <c r="W1370" i="2" l="1"/>
  <c r="AB1370" i="2" s="1"/>
  <c r="L1371" i="2" s="1"/>
  <c r="V1370" i="2"/>
  <c r="AA1370" i="2" s="1"/>
  <c r="K1371" i="2" s="1"/>
  <c r="U1370" i="2"/>
  <c r="Z1370" i="2" s="1"/>
  <c r="AH1370" i="2"/>
  <c r="X1370" i="2"/>
  <c r="AC1370" i="2" s="1"/>
  <c r="M1371" i="2" s="1"/>
  <c r="AD1370" i="2" l="1"/>
  <c r="J1371" i="2"/>
  <c r="N1371" i="2" l="1"/>
  <c r="O1371" i="2" s="1"/>
  <c r="R1371" i="2" s="1"/>
  <c r="AP1370" i="2"/>
  <c r="AG1370" i="2"/>
  <c r="AN1370" i="2"/>
  <c r="AE1370" i="2"/>
  <c r="S1371" i="2" l="1"/>
  <c r="T1371" i="2" s="1"/>
  <c r="AF1370" i="2"/>
  <c r="AO1370" i="2"/>
  <c r="AH1371" i="2" l="1"/>
  <c r="X1371" i="2"/>
  <c r="AC1371" i="2" s="1"/>
  <c r="M1372" i="2" s="1"/>
  <c r="W1371" i="2"/>
  <c r="AB1371" i="2" s="1"/>
  <c r="L1372" i="2" s="1"/>
  <c r="U1371" i="2"/>
  <c r="Z1371" i="2" s="1"/>
  <c r="V1371" i="2"/>
  <c r="AA1371" i="2" s="1"/>
  <c r="K1372" i="2" s="1"/>
  <c r="J1372" i="2" l="1"/>
  <c r="AD1371" i="2"/>
  <c r="AP1371" i="2" l="1"/>
  <c r="AG1371" i="2"/>
  <c r="AL1372" i="2"/>
  <c r="AL1373" i="2" s="1"/>
  <c r="AL1374" i="2" s="1"/>
  <c r="AL1375" i="2" s="1"/>
  <c r="AL1376" i="2" s="1"/>
  <c r="AL1377" i="2" s="1"/>
  <c r="AL1378" i="2" s="1"/>
  <c r="AL1379" i="2" s="1"/>
  <c r="AL1380" i="2" s="1"/>
  <c r="AL1381" i="2" s="1"/>
  <c r="AL1382" i="2" s="1"/>
  <c r="AL1383" i="2" s="1"/>
  <c r="AL1384" i="2" s="1"/>
  <c r="AL1385" i="2" s="1"/>
  <c r="AL1386" i="2" s="1"/>
  <c r="AL1387" i="2" s="1"/>
  <c r="AL1388" i="2" s="1"/>
  <c r="AL1389" i="2" s="1"/>
  <c r="AL1390" i="2" s="1"/>
  <c r="AL1391" i="2" s="1"/>
  <c r="AL1392" i="2" s="1"/>
  <c r="AL1393" i="2" s="1"/>
  <c r="AL1394" i="2" s="1"/>
  <c r="AM1371" i="2"/>
  <c r="G35" i="2" s="1"/>
  <c r="AT108" i="2"/>
  <c r="AN1371" i="2"/>
  <c r="AE1371" i="2"/>
  <c r="AF1371" i="2" s="1"/>
  <c r="N1372" i="2"/>
  <c r="O1372" i="2" s="1"/>
  <c r="R1372" i="2" s="1"/>
  <c r="T1372" i="2" l="1"/>
  <c r="S1372" i="2"/>
  <c r="AO1371" i="2"/>
  <c r="X1372" i="2" l="1"/>
  <c r="AC1372" i="2" s="1"/>
  <c r="M1373" i="2" s="1"/>
  <c r="W1372" i="2"/>
  <c r="AB1372" i="2" s="1"/>
  <c r="L1373" i="2" s="1"/>
  <c r="V1372" i="2"/>
  <c r="AA1372" i="2" s="1"/>
  <c r="K1373" i="2" s="1"/>
  <c r="U1372" i="2"/>
  <c r="Z1372" i="2" s="1"/>
  <c r="AH1372" i="2"/>
  <c r="AD1372" i="2" l="1"/>
  <c r="J1373" i="2"/>
  <c r="N1373" i="2" l="1"/>
  <c r="O1373" i="2" s="1"/>
  <c r="R1373" i="2" s="1"/>
  <c r="AG1372" i="2"/>
  <c r="AP1372" i="2"/>
  <c r="AE1372" i="2"/>
  <c r="AN1372" i="2"/>
  <c r="AO1372" i="2" s="1"/>
  <c r="AF1372" i="2" l="1"/>
  <c r="T1373" i="2"/>
  <c r="S1373" i="2"/>
  <c r="V1373" i="2" l="1"/>
  <c r="AA1373" i="2" s="1"/>
  <c r="K1374" i="2" s="1"/>
  <c r="U1373" i="2"/>
  <c r="Z1373" i="2" s="1"/>
  <c r="AH1373" i="2"/>
  <c r="W1373" i="2"/>
  <c r="AB1373" i="2" s="1"/>
  <c r="L1374" i="2" s="1"/>
  <c r="X1373" i="2"/>
  <c r="AC1373" i="2" s="1"/>
  <c r="M1374" i="2" s="1"/>
  <c r="AD1373" i="2" l="1"/>
  <c r="J1374" i="2"/>
  <c r="AP1373" i="2" l="1"/>
  <c r="AG1373" i="2"/>
  <c r="AE1373" i="2"/>
  <c r="AN1373" i="2"/>
  <c r="AO1373" i="2" s="1"/>
  <c r="N1374" i="2"/>
  <c r="O1374" i="2" s="1"/>
  <c r="R1374" i="2" s="1"/>
  <c r="T1374" i="2" l="1"/>
  <c r="S1374" i="2"/>
  <c r="AF1373" i="2"/>
  <c r="AH1374" i="2" l="1"/>
  <c r="X1374" i="2"/>
  <c r="AC1374" i="2" s="1"/>
  <c r="M1375" i="2" s="1"/>
  <c r="W1374" i="2"/>
  <c r="AB1374" i="2" s="1"/>
  <c r="L1375" i="2" s="1"/>
  <c r="V1374" i="2"/>
  <c r="AA1374" i="2" s="1"/>
  <c r="K1375" i="2" s="1"/>
  <c r="U1374" i="2"/>
  <c r="Z1374" i="2" s="1"/>
  <c r="AD1374" i="2" l="1"/>
  <c r="J1375" i="2"/>
  <c r="N1375" i="2" l="1"/>
  <c r="O1375" i="2" s="1"/>
  <c r="R1375" i="2" s="1"/>
  <c r="AP1374" i="2"/>
  <c r="AG1374" i="2"/>
  <c r="AE1374" i="2"/>
  <c r="AN1374" i="2"/>
  <c r="T1375" i="2" l="1"/>
  <c r="S1375" i="2"/>
  <c r="AF1374" i="2"/>
  <c r="AO1374" i="2"/>
  <c r="X1375" i="2" l="1"/>
  <c r="AC1375" i="2" s="1"/>
  <c r="M1376" i="2" s="1"/>
  <c r="W1375" i="2"/>
  <c r="AB1375" i="2" s="1"/>
  <c r="L1376" i="2" s="1"/>
  <c r="V1375" i="2"/>
  <c r="AA1375" i="2" s="1"/>
  <c r="K1376" i="2" s="1"/>
  <c r="U1375" i="2"/>
  <c r="Z1375" i="2" s="1"/>
  <c r="AH1375" i="2"/>
  <c r="AD1375" i="2" l="1"/>
  <c r="J1376" i="2"/>
  <c r="N1376" i="2" l="1"/>
  <c r="O1376" i="2" s="1"/>
  <c r="R1376" i="2" s="1"/>
  <c r="AG1375" i="2"/>
  <c r="AP1375" i="2"/>
  <c r="AE1375" i="2"/>
  <c r="AN1375" i="2"/>
  <c r="T1376" i="2" l="1"/>
  <c r="S1376" i="2"/>
  <c r="AO1375" i="2"/>
  <c r="AF1375" i="2"/>
  <c r="U1376" i="2" l="1"/>
  <c r="Z1376" i="2" s="1"/>
  <c r="AH1376" i="2"/>
  <c r="X1376" i="2"/>
  <c r="AC1376" i="2" s="1"/>
  <c r="M1377" i="2" s="1"/>
  <c r="V1376" i="2"/>
  <c r="AA1376" i="2" s="1"/>
  <c r="K1377" i="2" s="1"/>
  <c r="W1376" i="2"/>
  <c r="AB1376" i="2" s="1"/>
  <c r="L1377" i="2" s="1"/>
  <c r="J1377" i="2" l="1"/>
  <c r="AD1376" i="2"/>
  <c r="N1377" i="2" l="1"/>
  <c r="O1377" i="2" s="1"/>
  <c r="R1377" i="2" s="1"/>
  <c r="AP1376" i="2"/>
  <c r="AG1376" i="2"/>
  <c r="AN1376" i="2"/>
  <c r="AE1376" i="2"/>
  <c r="AF1376" i="2" s="1"/>
  <c r="T1377" i="2" l="1"/>
  <c r="S1377" i="2"/>
  <c r="AO1376" i="2"/>
  <c r="AH1377" i="2" l="1"/>
  <c r="X1377" i="2"/>
  <c r="AC1377" i="2" s="1"/>
  <c r="M1378" i="2" s="1"/>
  <c r="W1377" i="2"/>
  <c r="AB1377" i="2" s="1"/>
  <c r="L1378" i="2" s="1"/>
  <c r="V1377" i="2"/>
  <c r="AA1377" i="2" s="1"/>
  <c r="K1378" i="2" s="1"/>
  <c r="U1377" i="2"/>
  <c r="Z1377" i="2" s="1"/>
  <c r="J1378" i="2" l="1"/>
  <c r="AD1377" i="2"/>
  <c r="AP1377" i="2" l="1"/>
  <c r="AG1377" i="2"/>
  <c r="AE1377" i="2"/>
  <c r="AN1377" i="2"/>
  <c r="N1378" i="2"/>
  <c r="O1378" i="2" s="1"/>
  <c r="R1378" i="2" s="1"/>
  <c r="T1378" i="2" l="1"/>
  <c r="S1378" i="2"/>
  <c r="AF1377" i="2"/>
  <c r="AO1377" i="2"/>
  <c r="U1378" i="2" l="1"/>
  <c r="Z1378" i="2" s="1"/>
  <c r="X1378" i="2"/>
  <c r="AC1378" i="2" s="1"/>
  <c r="M1379" i="2" s="1"/>
  <c r="W1378" i="2"/>
  <c r="AB1378" i="2" s="1"/>
  <c r="L1379" i="2" s="1"/>
  <c r="AH1378" i="2"/>
  <c r="V1378" i="2"/>
  <c r="AA1378" i="2" s="1"/>
  <c r="K1379" i="2" s="1"/>
  <c r="J1379" i="2" l="1"/>
  <c r="AD1378" i="2"/>
  <c r="N1379" i="2" l="1"/>
  <c r="O1379" i="2" s="1"/>
  <c r="R1379" i="2" s="1"/>
  <c r="AG1378" i="2"/>
  <c r="AP1378" i="2"/>
  <c r="AN1378" i="2"/>
  <c r="AE1378" i="2"/>
  <c r="T1379" i="2" l="1"/>
  <c r="S1379" i="2"/>
  <c r="AO1378" i="2"/>
  <c r="AF1378" i="2"/>
  <c r="AH1379" i="2" l="1"/>
  <c r="X1379" i="2"/>
  <c r="AC1379" i="2" s="1"/>
  <c r="M1380" i="2" s="1"/>
  <c r="U1379" i="2"/>
  <c r="Z1379" i="2" s="1"/>
  <c r="W1379" i="2"/>
  <c r="AB1379" i="2" s="1"/>
  <c r="L1380" i="2" s="1"/>
  <c r="V1379" i="2"/>
  <c r="AA1379" i="2" s="1"/>
  <c r="K1380" i="2" s="1"/>
  <c r="J1380" i="2" l="1"/>
  <c r="AD1379" i="2"/>
  <c r="AP1379" i="2" l="1"/>
  <c r="AG1379" i="2"/>
  <c r="AE1379" i="2"/>
  <c r="AN1379" i="2"/>
  <c r="AO1379" i="2" s="1"/>
  <c r="N1380" i="2"/>
  <c r="O1380" i="2" s="1"/>
  <c r="R1380" i="2" s="1"/>
  <c r="T1380" i="2" l="1"/>
  <c r="S1380" i="2"/>
  <c r="AF1379" i="2"/>
  <c r="W1380" i="2" l="1"/>
  <c r="AB1380" i="2" s="1"/>
  <c r="L1381" i="2" s="1"/>
  <c r="U1380" i="2"/>
  <c r="Z1380" i="2" s="1"/>
  <c r="AH1380" i="2"/>
  <c r="X1380" i="2"/>
  <c r="AC1380" i="2" s="1"/>
  <c r="M1381" i="2" s="1"/>
  <c r="V1380" i="2"/>
  <c r="AA1380" i="2" s="1"/>
  <c r="K1381" i="2" s="1"/>
  <c r="J1381" i="2" l="1"/>
  <c r="AD1380" i="2"/>
  <c r="AP1380" i="2" l="1"/>
  <c r="AG1380" i="2"/>
  <c r="AE1380" i="2"/>
  <c r="AN1380" i="2"/>
  <c r="N1381" i="2"/>
  <c r="O1381" i="2" s="1"/>
  <c r="R1381" i="2" s="1"/>
  <c r="T1381" i="2" l="1"/>
  <c r="S1381" i="2"/>
  <c r="AO1380" i="2"/>
  <c r="AF1380" i="2"/>
  <c r="AH1381" i="2" l="1"/>
  <c r="W1381" i="2"/>
  <c r="AB1381" i="2" s="1"/>
  <c r="L1382" i="2" s="1"/>
  <c r="U1381" i="2"/>
  <c r="Z1381" i="2" s="1"/>
  <c r="X1381" i="2"/>
  <c r="AC1381" i="2" s="1"/>
  <c r="M1382" i="2" s="1"/>
  <c r="V1381" i="2"/>
  <c r="AA1381" i="2" s="1"/>
  <c r="K1382" i="2" s="1"/>
  <c r="J1382" i="2" l="1"/>
  <c r="AD1381" i="2"/>
  <c r="AP1381" i="2" l="1"/>
  <c r="AG1381" i="2"/>
  <c r="AE1381" i="2"/>
  <c r="AN1381" i="2"/>
  <c r="AO1381" i="2" s="1"/>
  <c r="N1382" i="2"/>
  <c r="O1382" i="2" s="1"/>
  <c r="R1382" i="2" s="1"/>
  <c r="T1382" i="2" l="1"/>
  <c r="S1382" i="2"/>
  <c r="AF1381" i="2"/>
  <c r="X1382" i="2" l="1"/>
  <c r="AC1382" i="2" s="1"/>
  <c r="M1383" i="2" s="1"/>
  <c r="W1382" i="2"/>
  <c r="AB1382" i="2" s="1"/>
  <c r="L1383" i="2" s="1"/>
  <c r="AH1382" i="2"/>
  <c r="V1382" i="2"/>
  <c r="AA1382" i="2" s="1"/>
  <c r="K1383" i="2" s="1"/>
  <c r="U1382" i="2"/>
  <c r="Z1382" i="2" s="1"/>
  <c r="AD1382" i="2" l="1"/>
  <c r="J1383" i="2"/>
  <c r="N1383" i="2" l="1"/>
  <c r="O1383" i="2" s="1"/>
  <c r="R1383" i="2" s="1"/>
  <c r="AG1382" i="2"/>
  <c r="AP1382" i="2"/>
  <c r="AE1382" i="2"/>
  <c r="AN1382" i="2"/>
  <c r="AO1382" i="2" s="1"/>
  <c r="AF1382" i="2" l="1"/>
  <c r="T1383" i="2"/>
  <c r="S1383" i="2"/>
  <c r="V1383" i="2" l="1"/>
  <c r="AA1383" i="2" s="1"/>
  <c r="K1384" i="2" s="1"/>
  <c r="U1383" i="2"/>
  <c r="Z1383" i="2" s="1"/>
  <c r="W1383" i="2"/>
  <c r="AB1383" i="2" s="1"/>
  <c r="L1384" i="2" s="1"/>
  <c r="X1383" i="2"/>
  <c r="AC1383" i="2" s="1"/>
  <c r="M1384" i="2" s="1"/>
  <c r="AH1383" i="2"/>
  <c r="AD1383" i="2" l="1"/>
  <c r="J1384" i="2"/>
  <c r="AG1383" i="2" l="1"/>
  <c r="AP1383" i="2"/>
  <c r="AE1383" i="2"/>
  <c r="AN1383" i="2"/>
  <c r="N1384" i="2"/>
  <c r="O1384" i="2" s="1"/>
  <c r="R1384" i="2" s="1"/>
  <c r="T1384" i="2" l="1"/>
  <c r="S1384" i="2"/>
  <c r="AF1383" i="2"/>
  <c r="AO1383" i="2"/>
  <c r="AH1384" i="2" l="1"/>
  <c r="X1384" i="2"/>
  <c r="AC1384" i="2" s="1"/>
  <c r="M1385" i="2" s="1"/>
  <c r="V1384" i="2"/>
  <c r="AA1384" i="2" s="1"/>
  <c r="K1385" i="2" s="1"/>
  <c r="U1384" i="2"/>
  <c r="Z1384" i="2" s="1"/>
  <c r="W1384" i="2"/>
  <c r="AB1384" i="2" s="1"/>
  <c r="L1385" i="2" s="1"/>
  <c r="AD1384" i="2" l="1"/>
  <c r="J1385" i="2"/>
  <c r="N1385" i="2" l="1"/>
  <c r="O1385" i="2" s="1"/>
  <c r="R1385" i="2" s="1"/>
  <c r="AP1384" i="2"/>
  <c r="AG1384" i="2"/>
  <c r="AN1384" i="2"/>
  <c r="AE1384" i="2"/>
  <c r="T1385" i="2" l="1"/>
  <c r="S1385" i="2"/>
  <c r="AF1384" i="2"/>
  <c r="AO1384" i="2"/>
  <c r="X1385" i="2" l="1"/>
  <c r="AC1385" i="2" s="1"/>
  <c r="M1386" i="2" s="1"/>
  <c r="W1385" i="2"/>
  <c r="AB1385" i="2" s="1"/>
  <c r="L1386" i="2" s="1"/>
  <c r="V1385" i="2"/>
  <c r="AA1385" i="2" s="1"/>
  <c r="K1386" i="2" s="1"/>
  <c r="U1385" i="2"/>
  <c r="Z1385" i="2" s="1"/>
  <c r="AH1385" i="2"/>
  <c r="AD1385" i="2" l="1"/>
  <c r="J1386" i="2"/>
  <c r="N1386" i="2" l="1"/>
  <c r="O1386" i="2" s="1"/>
  <c r="R1386" i="2" s="1"/>
  <c r="AG1385" i="2"/>
  <c r="AP1385" i="2"/>
  <c r="AE1385" i="2"/>
  <c r="AF1385" i="2" s="1"/>
  <c r="AN1385" i="2"/>
  <c r="AO1385" i="2" l="1"/>
  <c r="T1386" i="2"/>
  <c r="S1386" i="2"/>
  <c r="U1386" i="2" l="1"/>
  <c r="Z1386" i="2" s="1"/>
  <c r="AH1386" i="2"/>
  <c r="X1386" i="2"/>
  <c r="AC1386" i="2" s="1"/>
  <c r="M1387" i="2" s="1"/>
  <c r="V1386" i="2"/>
  <c r="AA1386" i="2" s="1"/>
  <c r="K1387" i="2" s="1"/>
  <c r="W1386" i="2"/>
  <c r="AB1386" i="2" s="1"/>
  <c r="L1387" i="2" s="1"/>
  <c r="J1387" i="2" l="1"/>
  <c r="AD1386" i="2"/>
  <c r="N1387" i="2" l="1"/>
  <c r="O1387" i="2" s="1"/>
  <c r="R1387" i="2" s="1"/>
  <c r="AP1386" i="2"/>
  <c r="AG1386" i="2"/>
  <c r="AN1386" i="2"/>
  <c r="AE1386" i="2"/>
  <c r="T1387" i="2" l="1"/>
  <c r="S1387" i="2"/>
  <c r="AO1386" i="2"/>
  <c r="AF1386" i="2"/>
  <c r="AH1387" i="2" l="1"/>
  <c r="X1387" i="2"/>
  <c r="AC1387" i="2" s="1"/>
  <c r="M1388" i="2" s="1"/>
  <c r="W1387" i="2"/>
  <c r="AB1387" i="2" s="1"/>
  <c r="L1388" i="2" s="1"/>
  <c r="U1387" i="2"/>
  <c r="Z1387" i="2" s="1"/>
  <c r="V1387" i="2"/>
  <c r="AA1387" i="2" s="1"/>
  <c r="K1388" i="2" s="1"/>
  <c r="J1388" i="2" l="1"/>
  <c r="AD1387" i="2"/>
  <c r="AP1387" i="2" l="1"/>
  <c r="AG1387" i="2"/>
  <c r="AN1387" i="2"/>
  <c r="AE1387" i="2"/>
  <c r="N1388" i="2"/>
  <c r="O1388" i="2" s="1"/>
  <c r="R1388" i="2" s="1"/>
  <c r="T1388" i="2" l="1"/>
  <c r="S1388" i="2"/>
  <c r="AO1387" i="2"/>
  <c r="AF1387" i="2"/>
  <c r="W1388" i="2" l="1"/>
  <c r="AB1388" i="2" s="1"/>
  <c r="L1389" i="2" s="1"/>
  <c r="V1388" i="2"/>
  <c r="AA1388" i="2" s="1"/>
  <c r="K1389" i="2" s="1"/>
  <c r="U1388" i="2"/>
  <c r="Z1388" i="2" s="1"/>
  <c r="AH1388" i="2"/>
  <c r="X1388" i="2"/>
  <c r="AC1388" i="2" s="1"/>
  <c r="M1389" i="2" s="1"/>
  <c r="AD1388" i="2" l="1"/>
  <c r="J1389" i="2"/>
  <c r="N1389" i="2" l="1"/>
  <c r="O1389" i="2" s="1"/>
  <c r="R1389" i="2" s="1"/>
  <c r="AP1388" i="2"/>
  <c r="AG1388" i="2"/>
  <c r="AN1388" i="2"/>
  <c r="AE1388" i="2"/>
  <c r="T1389" i="2" l="1"/>
  <c r="S1389" i="2"/>
  <c r="AF1388" i="2"/>
  <c r="AO1388" i="2"/>
  <c r="AH1389" i="2" l="1"/>
  <c r="W1389" i="2"/>
  <c r="AB1389" i="2" s="1"/>
  <c r="L1390" i="2" s="1"/>
  <c r="U1389" i="2"/>
  <c r="Z1389" i="2" s="1"/>
  <c r="V1389" i="2"/>
  <c r="AA1389" i="2" s="1"/>
  <c r="K1390" i="2" s="1"/>
  <c r="X1389" i="2"/>
  <c r="AC1389" i="2" s="1"/>
  <c r="M1390" i="2" s="1"/>
  <c r="J1390" i="2" l="1"/>
  <c r="AD1389" i="2"/>
  <c r="AP1389" i="2" l="1"/>
  <c r="AG1389" i="2"/>
  <c r="AN1389" i="2"/>
  <c r="AE1389" i="2"/>
  <c r="N1390" i="2"/>
  <c r="O1390" i="2" s="1"/>
  <c r="R1390" i="2" s="1"/>
  <c r="T1390" i="2" l="1"/>
  <c r="S1390" i="2"/>
  <c r="AF1389" i="2"/>
  <c r="AO1389" i="2"/>
  <c r="X1390" i="2" l="1"/>
  <c r="AC1390" i="2" s="1"/>
  <c r="M1391" i="2" s="1"/>
  <c r="W1390" i="2"/>
  <c r="AB1390" i="2" s="1"/>
  <c r="L1391" i="2" s="1"/>
  <c r="V1390" i="2"/>
  <c r="AA1390" i="2" s="1"/>
  <c r="K1391" i="2" s="1"/>
  <c r="AH1390" i="2"/>
  <c r="U1390" i="2"/>
  <c r="Z1390" i="2" s="1"/>
  <c r="AD1390" i="2" l="1"/>
  <c r="J1391" i="2"/>
  <c r="N1391" i="2" l="1"/>
  <c r="O1391" i="2" s="1"/>
  <c r="R1391" i="2" s="1"/>
  <c r="AG1390" i="2"/>
  <c r="AP1390" i="2"/>
  <c r="AE1390" i="2"/>
  <c r="AN1390" i="2"/>
  <c r="AF1390" i="2" l="1"/>
  <c r="T1391" i="2"/>
  <c r="S1391" i="2"/>
  <c r="AO1390" i="2"/>
  <c r="V1391" i="2" l="1"/>
  <c r="AA1391" i="2" s="1"/>
  <c r="K1392" i="2" s="1"/>
  <c r="U1391" i="2"/>
  <c r="Z1391" i="2" s="1"/>
  <c r="W1391" i="2"/>
  <c r="AB1391" i="2" s="1"/>
  <c r="L1392" i="2" s="1"/>
  <c r="X1391" i="2"/>
  <c r="AC1391" i="2" s="1"/>
  <c r="M1392" i="2" s="1"/>
  <c r="AH1391" i="2"/>
  <c r="AD1391" i="2" l="1"/>
  <c r="J1392" i="2"/>
  <c r="N1392" i="2" l="1"/>
  <c r="O1392" i="2" s="1"/>
  <c r="R1392" i="2" s="1"/>
  <c r="AG1391" i="2"/>
  <c r="AP1391" i="2"/>
  <c r="AE1391" i="2"/>
  <c r="AN1391" i="2"/>
  <c r="AO1391" i="2" s="1"/>
  <c r="AF1391" i="2" l="1"/>
  <c r="T1392" i="2"/>
  <c r="S1392" i="2"/>
  <c r="AH1392" i="2" l="1"/>
  <c r="X1392" i="2"/>
  <c r="AC1392" i="2" s="1"/>
  <c r="M1393" i="2" s="1"/>
  <c r="V1392" i="2"/>
  <c r="AA1392" i="2" s="1"/>
  <c r="K1393" i="2" s="1"/>
  <c r="U1392" i="2"/>
  <c r="Z1392" i="2" s="1"/>
  <c r="W1392" i="2"/>
  <c r="AB1392" i="2" s="1"/>
  <c r="L1393" i="2" s="1"/>
  <c r="AD1392" i="2" l="1"/>
  <c r="J1393" i="2"/>
  <c r="N1393" i="2" l="1"/>
  <c r="O1393" i="2" s="1"/>
  <c r="R1393" i="2" s="1"/>
  <c r="AP1392" i="2"/>
  <c r="AG1392" i="2"/>
  <c r="AE1392" i="2"/>
  <c r="AN1392" i="2"/>
  <c r="AO1392" i="2" s="1"/>
  <c r="T1393" i="2" l="1"/>
  <c r="S1393" i="2"/>
  <c r="AF1392" i="2"/>
  <c r="X1393" i="2" l="1"/>
  <c r="AC1393" i="2" s="1"/>
  <c r="M1394" i="2" s="1"/>
  <c r="W1393" i="2"/>
  <c r="AB1393" i="2" s="1"/>
  <c r="L1394" i="2" s="1"/>
  <c r="V1393" i="2"/>
  <c r="AA1393" i="2" s="1"/>
  <c r="K1394" i="2" s="1"/>
  <c r="U1393" i="2"/>
  <c r="Z1393" i="2" s="1"/>
  <c r="AH1393" i="2"/>
  <c r="AD1393" i="2" l="1"/>
  <c r="J1394" i="2"/>
  <c r="AG1393" i="2" l="1"/>
  <c r="AP1393" i="2"/>
  <c r="AE1393" i="2"/>
  <c r="AN1393" i="2"/>
  <c r="N1394" i="2"/>
  <c r="O1394" i="2" s="1"/>
  <c r="R1394" i="2" s="1"/>
  <c r="T1394" i="2" l="1"/>
  <c r="S1394" i="2"/>
  <c r="AO1393" i="2"/>
  <c r="AF1393" i="2"/>
  <c r="U1394" i="2" l="1"/>
  <c r="Z1394" i="2" s="1"/>
  <c r="AH1394" i="2"/>
  <c r="X1394" i="2"/>
  <c r="AC1394" i="2" s="1"/>
  <c r="M1395" i="2" s="1"/>
  <c r="V1394" i="2"/>
  <c r="AA1394" i="2" s="1"/>
  <c r="K1395" i="2" s="1"/>
  <c r="W1394" i="2"/>
  <c r="AB1394" i="2" s="1"/>
  <c r="L1395" i="2" s="1"/>
  <c r="J1395" i="2" l="1"/>
  <c r="AD1394" i="2"/>
  <c r="AP1394" i="2" l="1"/>
  <c r="AG1394" i="2"/>
  <c r="AL1395" i="2"/>
  <c r="AL1396" i="2" s="1"/>
  <c r="AL1397" i="2" s="1"/>
  <c r="AL1398" i="2" s="1"/>
  <c r="AL1399" i="2" s="1"/>
  <c r="AL1400" i="2" s="1"/>
  <c r="AL1401" i="2" s="1"/>
  <c r="AL1402" i="2" s="1"/>
  <c r="AL1403" i="2" s="1"/>
  <c r="AL1404" i="2" s="1"/>
  <c r="AL1405" i="2" s="1"/>
  <c r="AL1406" i="2" s="1"/>
  <c r="AL1407" i="2" s="1"/>
  <c r="AL1408" i="2" s="1"/>
  <c r="AL1409" i="2" s="1"/>
  <c r="AL1410" i="2" s="1"/>
  <c r="AL1411" i="2" s="1"/>
  <c r="AL1412" i="2" s="1"/>
  <c r="AL1413" i="2" s="1"/>
  <c r="AL1414" i="2" s="1"/>
  <c r="AL1415" i="2" s="1"/>
  <c r="AM1394" i="2"/>
  <c r="H35" i="2" s="1"/>
  <c r="AT109" i="2"/>
  <c r="AE1394" i="2"/>
  <c r="AN1394" i="2"/>
  <c r="AO1394" i="2" s="1"/>
  <c r="N1395" i="2"/>
  <c r="O1395" i="2" s="1"/>
  <c r="R1395" i="2" s="1"/>
  <c r="T1395" i="2" l="1"/>
  <c r="S1395" i="2"/>
  <c r="AF1394" i="2"/>
  <c r="AH1395" i="2" l="1"/>
  <c r="X1395" i="2"/>
  <c r="AC1395" i="2" s="1"/>
  <c r="M1396" i="2" s="1"/>
  <c r="W1395" i="2"/>
  <c r="AB1395" i="2" s="1"/>
  <c r="L1396" i="2" s="1"/>
  <c r="U1395" i="2"/>
  <c r="Z1395" i="2" s="1"/>
  <c r="V1395" i="2"/>
  <c r="AA1395" i="2" s="1"/>
  <c r="K1396" i="2" s="1"/>
  <c r="J1396" i="2" l="1"/>
  <c r="AD1395" i="2"/>
  <c r="AP1395" i="2" l="1"/>
  <c r="AG1395" i="2"/>
  <c r="AE1395" i="2"/>
  <c r="AN1395" i="2"/>
  <c r="AO1395" i="2" s="1"/>
  <c r="N1396" i="2"/>
  <c r="O1396" i="2" s="1"/>
  <c r="R1396" i="2" s="1"/>
  <c r="T1396" i="2" l="1"/>
  <c r="S1396" i="2"/>
  <c r="AF1395" i="2"/>
  <c r="W1396" i="2" l="1"/>
  <c r="AB1396" i="2" s="1"/>
  <c r="L1397" i="2" s="1"/>
  <c r="V1396" i="2"/>
  <c r="AA1396" i="2" s="1"/>
  <c r="K1397" i="2" s="1"/>
  <c r="U1396" i="2"/>
  <c r="Z1396" i="2" s="1"/>
  <c r="AH1396" i="2"/>
  <c r="X1396" i="2"/>
  <c r="AC1396" i="2" s="1"/>
  <c r="M1397" i="2" s="1"/>
  <c r="AD1396" i="2" l="1"/>
  <c r="J1397" i="2"/>
  <c r="N1397" i="2" l="1"/>
  <c r="O1397" i="2" s="1"/>
  <c r="R1397" i="2" s="1"/>
  <c r="AP1396" i="2"/>
  <c r="AG1396" i="2"/>
  <c r="AE1396" i="2"/>
  <c r="AN1396" i="2"/>
  <c r="T1397" i="2" l="1"/>
  <c r="S1397" i="2"/>
  <c r="AO1396" i="2"/>
  <c r="AF1396" i="2"/>
  <c r="AH1397" i="2" l="1"/>
  <c r="W1397" i="2"/>
  <c r="AB1397" i="2" s="1"/>
  <c r="L1398" i="2" s="1"/>
  <c r="U1397" i="2"/>
  <c r="Z1397" i="2" s="1"/>
  <c r="X1397" i="2"/>
  <c r="AC1397" i="2" s="1"/>
  <c r="M1398" i="2" s="1"/>
  <c r="V1397" i="2"/>
  <c r="AA1397" i="2" s="1"/>
  <c r="K1398" i="2" s="1"/>
  <c r="J1398" i="2" l="1"/>
  <c r="AD1397" i="2"/>
  <c r="AP1397" i="2" l="1"/>
  <c r="AG1397" i="2"/>
  <c r="AN1397" i="2"/>
  <c r="AE1397" i="2"/>
  <c r="N1398" i="2"/>
  <c r="O1398" i="2" s="1"/>
  <c r="R1398" i="2" s="1"/>
  <c r="T1398" i="2" l="1"/>
  <c r="S1398" i="2"/>
  <c r="AF1397" i="2"/>
  <c r="AO1397" i="2"/>
  <c r="X1398" i="2" l="1"/>
  <c r="AC1398" i="2" s="1"/>
  <c r="M1399" i="2" s="1"/>
  <c r="W1398" i="2"/>
  <c r="AB1398" i="2" s="1"/>
  <c r="L1399" i="2" s="1"/>
  <c r="V1398" i="2"/>
  <c r="AA1398" i="2" s="1"/>
  <c r="K1399" i="2" s="1"/>
  <c r="AH1398" i="2"/>
  <c r="U1398" i="2"/>
  <c r="Z1398" i="2" s="1"/>
  <c r="AD1398" i="2" l="1"/>
  <c r="J1399" i="2"/>
  <c r="N1399" i="2" l="1"/>
  <c r="O1399" i="2" s="1"/>
  <c r="R1399" i="2" s="1"/>
  <c r="AG1398" i="2"/>
  <c r="AP1398" i="2"/>
  <c r="AN1398" i="2"/>
  <c r="AE1398" i="2"/>
  <c r="AF1398" i="2" s="1"/>
  <c r="T1399" i="2" l="1"/>
  <c r="S1399" i="2"/>
  <c r="AO1398" i="2"/>
  <c r="V1399" i="2" l="1"/>
  <c r="AA1399" i="2" s="1"/>
  <c r="K1400" i="2" s="1"/>
  <c r="U1399" i="2"/>
  <c r="Z1399" i="2" s="1"/>
  <c r="W1399" i="2"/>
  <c r="AB1399" i="2" s="1"/>
  <c r="L1400" i="2" s="1"/>
  <c r="AH1399" i="2"/>
  <c r="X1399" i="2"/>
  <c r="AC1399" i="2" s="1"/>
  <c r="M1400" i="2" s="1"/>
  <c r="AD1399" i="2" l="1"/>
  <c r="J1400" i="2"/>
  <c r="N1400" i="2" l="1"/>
  <c r="O1400" i="2" s="1"/>
  <c r="R1400" i="2" s="1"/>
  <c r="AG1399" i="2"/>
  <c r="AP1399" i="2"/>
  <c r="AN1399" i="2"/>
  <c r="AE1399" i="2"/>
  <c r="AO1399" i="2" l="1"/>
  <c r="AF1399" i="2"/>
  <c r="T1400" i="2"/>
  <c r="S1400" i="2"/>
  <c r="AH1400" i="2" l="1"/>
  <c r="X1400" i="2"/>
  <c r="AC1400" i="2" s="1"/>
  <c r="M1401" i="2" s="1"/>
  <c r="V1400" i="2"/>
  <c r="AA1400" i="2" s="1"/>
  <c r="K1401" i="2" s="1"/>
  <c r="W1400" i="2"/>
  <c r="AB1400" i="2" s="1"/>
  <c r="L1401" i="2" s="1"/>
  <c r="U1400" i="2"/>
  <c r="Z1400" i="2" s="1"/>
  <c r="AD1400" i="2" l="1"/>
  <c r="J1401" i="2"/>
  <c r="N1401" i="2" l="1"/>
  <c r="O1401" i="2" s="1"/>
  <c r="R1401" i="2" s="1"/>
  <c r="AP1400" i="2"/>
  <c r="AG1400" i="2"/>
  <c r="AN1400" i="2"/>
  <c r="AE1400" i="2"/>
  <c r="T1401" i="2" l="1"/>
  <c r="S1401" i="2"/>
  <c r="AF1400" i="2"/>
  <c r="AO1400" i="2"/>
  <c r="X1401" i="2" l="1"/>
  <c r="AC1401" i="2" s="1"/>
  <c r="M1402" i="2" s="1"/>
  <c r="W1401" i="2"/>
  <c r="AB1401" i="2" s="1"/>
  <c r="L1402" i="2" s="1"/>
  <c r="V1401" i="2"/>
  <c r="AA1401" i="2" s="1"/>
  <c r="K1402" i="2" s="1"/>
  <c r="U1401" i="2"/>
  <c r="Z1401" i="2" s="1"/>
  <c r="AH1401" i="2"/>
  <c r="AD1401" i="2" l="1"/>
  <c r="J1402" i="2"/>
  <c r="N1402" i="2" l="1"/>
  <c r="O1402" i="2" s="1"/>
  <c r="R1402" i="2" s="1"/>
  <c r="AG1401" i="2"/>
  <c r="AP1401" i="2"/>
  <c r="AE1401" i="2"/>
  <c r="AN1401" i="2"/>
  <c r="AF1401" i="2" l="1"/>
  <c r="AO1401" i="2"/>
  <c r="T1402" i="2"/>
  <c r="S1402" i="2"/>
  <c r="U1402" i="2" l="1"/>
  <c r="Z1402" i="2" s="1"/>
  <c r="AH1402" i="2"/>
  <c r="X1402" i="2"/>
  <c r="AC1402" i="2" s="1"/>
  <c r="M1403" i="2" s="1"/>
  <c r="V1402" i="2"/>
  <c r="AA1402" i="2" s="1"/>
  <c r="K1403" i="2" s="1"/>
  <c r="W1402" i="2"/>
  <c r="AB1402" i="2" s="1"/>
  <c r="L1403" i="2" s="1"/>
  <c r="J1403" i="2" l="1"/>
  <c r="AD1402" i="2"/>
  <c r="AP1402" i="2" l="1"/>
  <c r="AG1402" i="2"/>
  <c r="AE1402" i="2"/>
  <c r="AN1402" i="2"/>
  <c r="N1403" i="2"/>
  <c r="O1403" i="2" s="1"/>
  <c r="R1403" i="2" s="1"/>
  <c r="T1403" i="2" l="1"/>
  <c r="S1403" i="2"/>
  <c r="AF1402" i="2"/>
  <c r="AO1402" i="2"/>
  <c r="AH1403" i="2" l="1"/>
  <c r="X1403" i="2"/>
  <c r="AC1403" i="2" s="1"/>
  <c r="M1404" i="2" s="1"/>
  <c r="W1403" i="2"/>
  <c r="AB1403" i="2" s="1"/>
  <c r="L1404" i="2" s="1"/>
  <c r="U1403" i="2"/>
  <c r="Z1403" i="2" s="1"/>
  <c r="V1403" i="2"/>
  <c r="AA1403" i="2" s="1"/>
  <c r="K1404" i="2" s="1"/>
  <c r="J1404" i="2" l="1"/>
  <c r="AD1403" i="2"/>
  <c r="AP1403" i="2" l="1"/>
  <c r="AG1403" i="2"/>
  <c r="AE1403" i="2"/>
  <c r="AF1403" i="2" s="1"/>
  <c r="AN1403" i="2"/>
  <c r="N1404" i="2"/>
  <c r="O1404" i="2" s="1"/>
  <c r="R1404" i="2" s="1"/>
  <c r="T1404" i="2" l="1"/>
  <c r="S1404" i="2"/>
  <c r="AO1403" i="2"/>
  <c r="W1404" i="2" l="1"/>
  <c r="AB1404" i="2" s="1"/>
  <c r="L1405" i="2" s="1"/>
  <c r="V1404" i="2"/>
  <c r="AA1404" i="2" s="1"/>
  <c r="K1405" i="2" s="1"/>
  <c r="U1404" i="2"/>
  <c r="Z1404" i="2" s="1"/>
  <c r="AH1404" i="2"/>
  <c r="X1404" i="2"/>
  <c r="AC1404" i="2" s="1"/>
  <c r="M1405" i="2" s="1"/>
  <c r="AD1404" i="2" l="1"/>
  <c r="J1405" i="2"/>
  <c r="N1405" i="2" l="1"/>
  <c r="O1405" i="2" s="1"/>
  <c r="R1405" i="2" s="1"/>
  <c r="AP1404" i="2"/>
  <c r="AG1404" i="2"/>
  <c r="AE1404" i="2"/>
  <c r="AN1404" i="2"/>
  <c r="T1405" i="2" l="1"/>
  <c r="S1405" i="2"/>
  <c r="AF1404" i="2"/>
  <c r="AO1404" i="2"/>
  <c r="AH1405" i="2" l="1"/>
  <c r="W1405" i="2"/>
  <c r="AB1405" i="2" s="1"/>
  <c r="L1406" i="2" s="1"/>
  <c r="U1405" i="2"/>
  <c r="Z1405" i="2" s="1"/>
  <c r="X1405" i="2"/>
  <c r="AC1405" i="2" s="1"/>
  <c r="M1406" i="2" s="1"/>
  <c r="V1405" i="2"/>
  <c r="AA1405" i="2" s="1"/>
  <c r="K1406" i="2" s="1"/>
  <c r="J1406" i="2" l="1"/>
  <c r="AD1405" i="2"/>
  <c r="AP1405" i="2" l="1"/>
  <c r="AG1405" i="2"/>
  <c r="AN1405" i="2"/>
  <c r="AE1405" i="2"/>
  <c r="N1406" i="2"/>
  <c r="O1406" i="2" s="1"/>
  <c r="R1406" i="2" s="1"/>
  <c r="T1406" i="2" l="1"/>
  <c r="S1406" i="2"/>
  <c r="AF1405" i="2"/>
  <c r="AO1405" i="2"/>
  <c r="X1406" i="2" l="1"/>
  <c r="AC1406" i="2" s="1"/>
  <c r="M1407" i="2" s="1"/>
  <c r="W1406" i="2"/>
  <c r="AB1406" i="2" s="1"/>
  <c r="L1407" i="2" s="1"/>
  <c r="V1406" i="2"/>
  <c r="AA1406" i="2" s="1"/>
  <c r="K1407" i="2" s="1"/>
  <c r="AH1406" i="2"/>
  <c r="U1406" i="2"/>
  <c r="Z1406" i="2" s="1"/>
  <c r="AD1406" i="2" l="1"/>
  <c r="J1407" i="2"/>
  <c r="N1407" i="2" l="1"/>
  <c r="O1407" i="2" s="1"/>
  <c r="R1407" i="2" s="1"/>
  <c r="AG1406" i="2"/>
  <c r="AP1406" i="2"/>
  <c r="AN1406" i="2"/>
  <c r="AE1406" i="2"/>
  <c r="AF1406" i="2" s="1"/>
  <c r="AO1406" i="2" l="1"/>
  <c r="T1407" i="2"/>
  <c r="S1407" i="2"/>
  <c r="W1407" i="2" l="1"/>
  <c r="AB1407" i="2" s="1"/>
  <c r="L1408" i="2" s="1"/>
  <c r="V1407" i="2"/>
  <c r="AA1407" i="2" s="1"/>
  <c r="K1408" i="2" s="1"/>
  <c r="U1407" i="2"/>
  <c r="Z1407" i="2" s="1"/>
  <c r="AH1407" i="2"/>
  <c r="X1407" i="2"/>
  <c r="AC1407" i="2" s="1"/>
  <c r="M1408" i="2" s="1"/>
  <c r="J1408" i="2" l="1"/>
  <c r="AD1407" i="2"/>
  <c r="AG1407" i="2" l="1"/>
  <c r="AP1407" i="2"/>
  <c r="AN1407" i="2"/>
  <c r="AE1407" i="2"/>
  <c r="AF1407" i="2" s="1"/>
  <c r="N1408" i="2"/>
  <c r="O1408" i="2" s="1"/>
  <c r="R1408" i="2" s="1"/>
  <c r="T1408" i="2" l="1"/>
  <c r="S1408" i="2"/>
  <c r="AO1407" i="2"/>
  <c r="X1408" i="2" l="1"/>
  <c r="AC1408" i="2" s="1"/>
  <c r="M1409" i="2" s="1"/>
  <c r="U1408" i="2"/>
  <c r="Z1408" i="2" s="1"/>
  <c r="V1408" i="2"/>
  <c r="AA1408" i="2" s="1"/>
  <c r="K1409" i="2" s="1"/>
  <c r="AH1408" i="2"/>
  <c r="W1408" i="2"/>
  <c r="AB1408" i="2" s="1"/>
  <c r="L1409" i="2" s="1"/>
  <c r="AD1408" i="2" l="1"/>
  <c r="J1409" i="2"/>
  <c r="N1409" i="2" l="1"/>
  <c r="O1409" i="2" s="1"/>
  <c r="R1409" i="2" s="1"/>
  <c r="AP1408" i="2"/>
  <c r="AG1408" i="2"/>
  <c r="AE1408" i="2"/>
  <c r="AF1408" i="2" s="1"/>
  <c r="AN1408" i="2"/>
  <c r="T1409" i="2" l="1"/>
  <c r="S1409" i="2"/>
  <c r="AO1408" i="2"/>
  <c r="U1409" i="2" l="1"/>
  <c r="Z1409" i="2" s="1"/>
  <c r="X1409" i="2"/>
  <c r="AC1409" i="2" s="1"/>
  <c r="M1410" i="2" s="1"/>
  <c r="V1409" i="2"/>
  <c r="AA1409" i="2" s="1"/>
  <c r="K1410" i="2" s="1"/>
  <c r="AH1409" i="2"/>
  <c r="W1409" i="2"/>
  <c r="AB1409" i="2" s="1"/>
  <c r="L1410" i="2" s="1"/>
  <c r="J1410" i="2" l="1"/>
  <c r="AD1409" i="2"/>
  <c r="N1410" i="2" l="1"/>
  <c r="O1410" i="2" s="1"/>
  <c r="R1410" i="2" s="1"/>
  <c r="AG1409" i="2"/>
  <c r="AP1409" i="2"/>
  <c r="AN1409" i="2"/>
  <c r="AE1409" i="2"/>
  <c r="AF1409" i="2" s="1"/>
  <c r="AO1409" i="2" l="1"/>
  <c r="T1410" i="2"/>
  <c r="S1410" i="2"/>
  <c r="AH1410" i="2" l="1"/>
  <c r="X1410" i="2"/>
  <c r="AC1410" i="2" s="1"/>
  <c r="M1411" i="2" s="1"/>
  <c r="V1410" i="2"/>
  <c r="AA1410" i="2" s="1"/>
  <c r="K1411" i="2" s="1"/>
  <c r="W1410" i="2"/>
  <c r="AB1410" i="2" s="1"/>
  <c r="L1411" i="2" s="1"/>
  <c r="U1410" i="2"/>
  <c r="Z1410" i="2" s="1"/>
  <c r="AD1410" i="2" l="1"/>
  <c r="J1411" i="2"/>
  <c r="N1411" i="2" l="1"/>
  <c r="O1411" i="2" s="1"/>
  <c r="R1411" i="2" s="1"/>
  <c r="AP1410" i="2"/>
  <c r="AG1410" i="2"/>
  <c r="AN1410" i="2"/>
  <c r="AE1410" i="2"/>
  <c r="T1411" i="2" l="1"/>
  <c r="S1411" i="2"/>
  <c r="AO1410" i="2"/>
  <c r="AF1410" i="2"/>
  <c r="W1411" i="2" l="1"/>
  <c r="AB1411" i="2" s="1"/>
  <c r="L1412" i="2" s="1"/>
  <c r="U1411" i="2"/>
  <c r="Z1411" i="2" s="1"/>
  <c r="V1411" i="2"/>
  <c r="AA1411" i="2" s="1"/>
  <c r="K1412" i="2" s="1"/>
  <c r="AH1411" i="2"/>
  <c r="X1411" i="2"/>
  <c r="AC1411" i="2" s="1"/>
  <c r="M1412" i="2" s="1"/>
  <c r="J1412" i="2" l="1"/>
  <c r="AD1411" i="2"/>
  <c r="AG1411" i="2" l="1"/>
  <c r="AP1411" i="2"/>
  <c r="AN1411" i="2"/>
  <c r="AE1411" i="2"/>
  <c r="N1412" i="2"/>
  <c r="O1412" i="2" s="1"/>
  <c r="R1412" i="2" s="1"/>
  <c r="AF1411" i="2" l="1"/>
  <c r="T1412" i="2"/>
  <c r="S1412" i="2"/>
  <c r="AO1411" i="2"/>
  <c r="AH1412" i="2" l="1"/>
  <c r="X1412" i="2"/>
  <c r="AC1412" i="2" s="1"/>
  <c r="M1413" i="2" s="1"/>
  <c r="V1412" i="2"/>
  <c r="AA1412" i="2" s="1"/>
  <c r="K1413" i="2" s="1"/>
  <c r="U1412" i="2"/>
  <c r="Z1412" i="2" s="1"/>
  <c r="W1412" i="2"/>
  <c r="AB1412" i="2" s="1"/>
  <c r="L1413" i="2" s="1"/>
  <c r="AD1412" i="2" l="1"/>
  <c r="J1413" i="2"/>
  <c r="N1413" i="2" l="1"/>
  <c r="O1413" i="2" s="1"/>
  <c r="R1413" i="2" s="1"/>
  <c r="AP1412" i="2"/>
  <c r="AG1412" i="2"/>
  <c r="AE1412" i="2"/>
  <c r="AN1412" i="2"/>
  <c r="AO1412" i="2" s="1"/>
  <c r="T1413" i="2" l="1"/>
  <c r="S1413" i="2"/>
  <c r="AF1412" i="2"/>
  <c r="W1413" i="2" l="1"/>
  <c r="AB1413" i="2" s="1"/>
  <c r="L1414" i="2" s="1"/>
  <c r="U1413" i="2"/>
  <c r="Z1413" i="2" s="1"/>
  <c r="AH1413" i="2"/>
  <c r="X1413" i="2"/>
  <c r="AC1413" i="2" s="1"/>
  <c r="M1414" i="2" s="1"/>
  <c r="V1413" i="2"/>
  <c r="AA1413" i="2" s="1"/>
  <c r="K1414" i="2" s="1"/>
  <c r="J1414" i="2" l="1"/>
  <c r="AD1413" i="2"/>
  <c r="AG1413" i="2" l="1"/>
  <c r="AP1413" i="2"/>
  <c r="AE1413" i="2"/>
  <c r="AN1413" i="2"/>
  <c r="N1414" i="2"/>
  <c r="O1414" i="2" s="1"/>
  <c r="R1414" i="2" s="1"/>
  <c r="T1414" i="2" l="1"/>
  <c r="S1414" i="2"/>
  <c r="AF1413" i="2"/>
  <c r="AO1413" i="2"/>
  <c r="V1414" i="2" l="1"/>
  <c r="AA1414" i="2" s="1"/>
  <c r="K1415" i="2" s="1"/>
  <c r="U1414" i="2"/>
  <c r="Z1414" i="2" s="1"/>
  <c r="AH1414" i="2"/>
  <c r="X1414" i="2"/>
  <c r="AC1414" i="2" s="1"/>
  <c r="M1415" i="2" s="1"/>
  <c r="W1414" i="2"/>
  <c r="AB1414" i="2" s="1"/>
  <c r="L1415" i="2" s="1"/>
  <c r="AD1414" i="2" l="1"/>
  <c r="J1415" i="2"/>
  <c r="N1415" i="2" l="1"/>
  <c r="O1415" i="2" s="1"/>
  <c r="R1415" i="2" s="1"/>
  <c r="AP1414" i="2"/>
  <c r="AG1414" i="2"/>
  <c r="AN1414" i="2"/>
  <c r="AO1414" i="2" s="1"/>
  <c r="AE1414" i="2"/>
  <c r="T1415" i="2" l="1"/>
  <c r="S1415" i="2"/>
  <c r="AF1414" i="2"/>
  <c r="AH1415" i="2" l="1"/>
  <c r="X1415" i="2"/>
  <c r="AC1415" i="2" s="1"/>
  <c r="M1416" i="2" s="1"/>
  <c r="W1415" i="2"/>
  <c r="AB1415" i="2" s="1"/>
  <c r="L1416" i="2" s="1"/>
  <c r="U1415" i="2"/>
  <c r="Z1415" i="2" s="1"/>
  <c r="V1415" i="2"/>
  <c r="AA1415" i="2" s="1"/>
  <c r="K1416" i="2" s="1"/>
  <c r="J1416" i="2" l="1"/>
  <c r="AD1415" i="2"/>
  <c r="AP1415" i="2" l="1"/>
  <c r="AG1415" i="2"/>
  <c r="AM1415" i="2"/>
  <c r="I35" i="2" s="1"/>
  <c r="AL1416" i="2"/>
  <c r="AL1417" i="2" s="1"/>
  <c r="AL1418" i="2" s="1"/>
  <c r="AL1419" i="2" s="1"/>
  <c r="AL1420" i="2" s="1"/>
  <c r="AL1421" i="2" s="1"/>
  <c r="AL1422" i="2" s="1"/>
  <c r="AL1423" i="2" s="1"/>
  <c r="AL1424" i="2" s="1"/>
  <c r="AL1425" i="2" s="1"/>
  <c r="AL1426" i="2" s="1"/>
  <c r="AL1427" i="2" s="1"/>
  <c r="AL1428" i="2" s="1"/>
  <c r="AL1429" i="2" s="1"/>
  <c r="AL1430" i="2" s="1"/>
  <c r="AL1431" i="2" s="1"/>
  <c r="AL1432" i="2" s="1"/>
  <c r="AL1433" i="2" s="1"/>
  <c r="AL1434" i="2" s="1"/>
  <c r="AL1435" i="2" s="1"/>
  <c r="AL1436" i="2" s="1"/>
  <c r="AL1437" i="2" s="1"/>
  <c r="AT110" i="2"/>
  <c r="AE1415" i="2"/>
  <c r="AN1415" i="2"/>
  <c r="AO1415" i="2" s="1"/>
  <c r="N1416" i="2"/>
  <c r="O1416" i="2" s="1"/>
  <c r="R1416" i="2" s="1"/>
  <c r="T1416" i="2" l="1"/>
  <c r="S1416" i="2"/>
  <c r="AF1415" i="2"/>
  <c r="X1416" i="2" l="1"/>
  <c r="AC1416" i="2" s="1"/>
  <c r="M1417" i="2" s="1"/>
  <c r="W1416" i="2"/>
  <c r="AB1416" i="2" s="1"/>
  <c r="L1417" i="2" s="1"/>
  <c r="V1416" i="2"/>
  <c r="AA1416" i="2" s="1"/>
  <c r="K1417" i="2" s="1"/>
  <c r="U1416" i="2"/>
  <c r="Z1416" i="2" s="1"/>
  <c r="AH1416" i="2"/>
  <c r="AD1416" i="2" l="1"/>
  <c r="J1417" i="2"/>
  <c r="N1417" i="2" l="1"/>
  <c r="O1417" i="2" s="1"/>
  <c r="R1417" i="2" s="1"/>
  <c r="AP1416" i="2"/>
  <c r="AG1416" i="2"/>
  <c r="AE1416" i="2"/>
  <c r="AN1416" i="2"/>
  <c r="AO1416" i="2" s="1"/>
  <c r="T1417" i="2" l="1"/>
  <c r="S1417" i="2"/>
  <c r="AF1416" i="2"/>
  <c r="U1417" i="2" l="1"/>
  <c r="Z1417" i="2" s="1"/>
  <c r="AH1417" i="2"/>
  <c r="X1417" i="2"/>
  <c r="AC1417" i="2" s="1"/>
  <c r="M1418" i="2" s="1"/>
  <c r="W1417" i="2"/>
  <c r="AB1417" i="2" s="1"/>
  <c r="L1418" i="2" s="1"/>
  <c r="V1417" i="2"/>
  <c r="AA1417" i="2" s="1"/>
  <c r="K1418" i="2" s="1"/>
  <c r="J1418" i="2" l="1"/>
  <c r="AD1417" i="2"/>
  <c r="AP1417" i="2" l="1"/>
  <c r="AG1417" i="2"/>
  <c r="AN1417" i="2"/>
  <c r="AE1417" i="2"/>
  <c r="N1418" i="2"/>
  <c r="O1418" i="2" s="1"/>
  <c r="R1418" i="2" s="1"/>
  <c r="T1418" i="2" l="1"/>
  <c r="S1418" i="2"/>
  <c r="AF1417" i="2"/>
  <c r="AO1417" i="2"/>
  <c r="AH1418" i="2" l="1"/>
  <c r="X1418" i="2"/>
  <c r="AC1418" i="2" s="1"/>
  <c r="M1419" i="2" s="1"/>
  <c r="W1418" i="2"/>
  <c r="AB1418" i="2" s="1"/>
  <c r="L1419" i="2" s="1"/>
  <c r="V1418" i="2"/>
  <c r="AA1418" i="2" s="1"/>
  <c r="K1419" i="2" s="1"/>
  <c r="U1418" i="2"/>
  <c r="Z1418" i="2" s="1"/>
  <c r="AD1418" i="2" l="1"/>
  <c r="J1419" i="2"/>
  <c r="N1419" i="2" l="1"/>
  <c r="O1419" i="2" s="1"/>
  <c r="R1419" i="2" s="1"/>
  <c r="AP1418" i="2"/>
  <c r="AG1418" i="2"/>
  <c r="AN1418" i="2"/>
  <c r="AO1418" i="2" s="1"/>
  <c r="AE1418" i="2"/>
  <c r="T1419" i="2" l="1"/>
  <c r="S1419" i="2"/>
  <c r="AF1418" i="2"/>
  <c r="W1419" i="2" l="1"/>
  <c r="AB1419" i="2" s="1"/>
  <c r="L1420" i="2" s="1"/>
  <c r="V1419" i="2"/>
  <c r="AA1419" i="2" s="1"/>
  <c r="K1420" i="2" s="1"/>
  <c r="U1419" i="2"/>
  <c r="Z1419" i="2" s="1"/>
  <c r="AH1419" i="2"/>
  <c r="X1419" i="2"/>
  <c r="AC1419" i="2" s="1"/>
  <c r="M1420" i="2" s="1"/>
  <c r="AD1419" i="2" l="1"/>
  <c r="J1420" i="2"/>
  <c r="N1420" i="2" l="1"/>
  <c r="O1420" i="2" s="1"/>
  <c r="R1420" i="2" s="1"/>
  <c r="AP1419" i="2"/>
  <c r="AG1419" i="2"/>
  <c r="AE1419" i="2"/>
  <c r="AN1419" i="2"/>
  <c r="T1420" i="2" l="1"/>
  <c r="S1420" i="2"/>
  <c r="AF1419" i="2"/>
  <c r="AO1419" i="2"/>
  <c r="AH1420" i="2" l="1"/>
  <c r="X1420" i="2"/>
  <c r="AC1420" i="2" s="1"/>
  <c r="M1421" i="2" s="1"/>
  <c r="W1420" i="2"/>
  <c r="AB1420" i="2" s="1"/>
  <c r="L1421" i="2" s="1"/>
  <c r="V1420" i="2"/>
  <c r="AA1420" i="2" s="1"/>
  <c r="K1421" i="2" s="1"/>
  <c r="U1420" i="2"/>
  <c r="Z1420" i="2" s="1"/>
  <c r="AD1420" i="2" l="1"/>
  <c r="J1421" i="2"/>
  <c r="N1421" i="2" l="1"/>
  <c r="O1421" i="2" s="1"/>
  <c r="R1421" i="2" s="1"/>
  <c r="AP1420" i="2"/>
  <c r="AG1420" i="2"/>
  <c r="AN1420" i="2"/>
  <c r="AE1420" i="2"/>
  <c r="T1421" i="2" l="1"/>
  <c r="S1421" i="2"/>
  <c r="AF1420" i="2"/>
  <c r="AO1420" i="2"/>
  <c r="X1421" i="2" l="1"/>
  <c r="AC1421" i="2" s="1"/>
  <c r="M1422" i="2" s="1"/>
  <c r="W1421" i="2"/>
  <c r="AB1421" i="2" s="1"/>
  <c r="L1422" i="2" s="1"/>
  <c r="V1421" i="2"/>
  <c r="AA1421" i="2" s="1"/>
  <c r="K1422" i="2" s="1"/>
  <c r="U1421" i="2"/>
  <c r="Z1421" i="2" s="1"/>
  <c r="AH1421" i="2"/>
  <c r="AD1421" i="2" l="1"/>
  <c r="J1422" i="2"/>
  <c r="AG1421" i="2" l="1"/>
  <c r="AP1421" i="2"/>
  <c r="AN1421" i="2"/>
  <c r="AE1421" i="2"/>
  <c r="N1422" i="2"/>
  <c r="O1422" i="2" s="1"/>
  <c r="R1422" i="2" s="1"/>
  <c r="T1422" i="2" l="1"/>
  <c r="S1422" i="2"/>
  <c r="AF1421" i="2"/>
  <c r="AO1421" i="2"/>
  <c r="V1422" i="2" l="1"/>
  <c r="AA1422" i="2" s="1"/>
  <c r="K1423" i="2" s="1"/>
  <c r="U1422" i="2"/>
  <c r="Z1422" i="2" s="1"/>
  <c r="AH1422" i="2"/>
  <c r="X1422" i="2"/>
  <c r="AC1422" i="2" s="1"/>
  <c r="M1423" i="2" s="1"/>
  <c r="W1422" i="2"/>
  <c r="AB1422" i="2" s="1"/>
  <c r="L1423" i="2" s="1"/>
  <c r="AD1422" i="2" l="1"/>
  <c r="J1423" i="2"/>
  <c r="AP1422" i="2" l="1"/>
  <c r="AG1422" i="2"/>
  <c r="AN1422" i="2"/>
  <c r="AE1422" i="2"/>
  <c r="AF1422" i="2" s="1"/>
  <c r="N1423" i="2"/>
  <c r="O1423" i="2" s="1"/>
  <c r="R1423" i="2" s="1"/>
  <c r="T1423" i="2" l="1"/>
  <c r="S1423" i="2"/>
  <c r="AO1422" i="2"/>
  <c r="AH1423" i="2" l="1"/>
  <c r="X1423" i="2"/>
  <c r="AC1423" i="2" s="1"/>
  <c r="M1424" i="2" s="1"/>
  <c r="W1423" i="2"/>
  <c r="AB1423" i="2" s="1"/>
  <c r="L1424" i="2" s="1"/>
  <c r="V1423" i="2"/>
  <c r="AA1423" i="2" s="1"/>
  <c r="K1424" i="2" s="1"/>
  <c r="U1423" i="2"/>
  <c r="Z1423" i="2" s="1"/>
  <c r="AD1423" i="2" l="1"/>
  <c r="J1424" i="2"/>
  <c r="N1424" i="2" l="1"/>
  <c r="O1424" i="2" s="1"/>
  <c r="R1424" i="2" s="1"/>
  <c r="AP1423" i="2"/>
  <c r="AG1423" i="2"/>
  <c r="AE1423" i="2"/>
  <c r="AN1423" i="2"/>
  <c r="T1424" i="2" l="1"/>
  <c r="S1424" i="2"/>
  <c r="AF1423" i="2"/>
  <c r="AO1423" i="2"/>
  <c r="X1424" i="2" l="1"/>
  <c r="AC1424" i="2" s="1"/>
  <c r="M1425" i="2" s="1"/>
  <c r="W1424" i="2"/>
  <c r="AB1424" i="2" s="1"/>
  <c r="L1425" i="2" s="1"/>
  <c r="V1424" i="2"/>
  <c r="AA1424" i="2" s="1"/>
  <c r="K1425" i="2" s="1"/>
  <c r="U1424" i="2"/>
  <c r="Z1424" i="2" s="1"/>
  <c r="AH1424" i="2"/>
  <c r="AD1424" i="2" l="1"/>
  <c r="J1425" i="2"/>
  <c r="N1425" i="2" l="1"/>
  <c r="O1425" i="2" s="1"/>
  <c r="R1425" i="2" s="1"/>
  <c r="AP1424" i="2"/>
  <c r="AG1424" i="2"/>
  <c r="AE1424" i="2"/>
  <c r="AN1424" i="2"/>
  <c r="T1425" i="2" l="1"/>
  <c r="S1425" i="2"/>
  <c r="AO1424" i="2"/>
  <c r="AF1424" i="2"/>
  <c r="U1425" i="2" l="1"/>
  <c r="Z1425" i="2" s="1"/>
  <c r="AH1425" i="2"/>
  <c r="X1425" i="2"/>
  <c r="AC1425" i="2" s="1"/>
  <c r="M1426" i="2" s="1"/>
  <c r="W1425" i="2"/>
  <c r="AB1425" i="2" s="1"/>
  <c r="L1426" i="2" s="1"/>
  <c r="V1425" i="2"/>
  <c r="AA1425" i="2" s="1"/>
  <c r="K1426" i="2" s="1"/>
  <c r="J1426" i="2" l="1"/>
  <c r="AD1425" i="2"/>
  <c r="AP1425" i="2" l="1"/>
  <c r="AG1425" i="2"/>
  <c r="AE1425" i="2"/>
  <c r="AN1425" i="2"/>
  <c r="AO1425" i="2" s="1"/>
  <c r="N1426" i="2"/>
  <c r="O1426" i="2" s="1"/>
  <c r="R1426" i="2" s="1"/>
  <c r="T1426" i="2" l="1"/>
  <c r="S1426" i="2"/>
  <c r="AF1425" i="2"/>
  <c r="AH1426" i="2" l="1"/>
  <c r="X1426" i="2"/>
  <c r="AC1426" i="2" s="1"/>
  <c r="M1427" i="2" s="1"/>
  <c r="W1426" i="2"/>
  <c r="AB1426" i="2" s="1"/>
  <c r="L1427" i="2" s="1"/>
  <c r="V1426" i="2"/>
  <c r="AA1426" i="2" s="1"/>
  <c r="K1427" i="2" s="1"/>
  <c r="U1426" i="2"/>
  <c r="Z1426" i="2" s="1"/>
  <c r="AD1426" i="2" l="1"/>
  <c r="J1427" i="2"/>
  <c r="N1427" i="2" l="1"/>
  <c r="O1427" i="2" s="1"/>
  <c r="R1427" i="2" s="1"/>
  <c r="AP1426" i="2"/>
  <c r="AG1426" i="2"/>
  <c r="AN1426" i="2"/>
  <c r="AE1426" i="2"/>
  <c r="T1427" i="2" l="1"/>
  <c r="S1427" i="2"/>
  <c r="AF1426" i="2"/>
  <c r="AO1426" i="2"/>
  <c r="W1427" i="2" l="1"/>
  <c r="AB1427" i="2" s="1"/>
  <c r="L1428" i="2" s="1"/>
  <c r="V1427" i="2"/>
  <c r="AA1427" i="2" s="1"/>
  <c r="K1428" i="2" s="1"/>
  <c r="U1427" i="2"/>
  <c r="Z1427" i="2" s="1"/>
  <c r="AH1427" i="2"/>
  <c r="X1427" i="2"/>
  <c r="AC1427" i="2" s="1"/>
  <c r="M1428" i="2" s="1"/>
  <c r="AD1427" i="2" l="1"/>
  <c r="J1428" i="2"/>
  <c r="N1428" i="2" l="1"/>
  <c r="O1428" i="2" s="1"/>
  <c r="R1428" i="2" s="1"/>
  <c r="AP1427" i="2"/>
  <c r="AG1427" i="2"/>
  <c r="AE1427" i="2"/>
  <c r="AN1427" i="2"/>
  <c r="T1428" i="2" l="1"/>
  <c r="S1428" i="2"/>
  <c r="AO1427" i="2"/>
  <c r="AF1427" i="2"/>
  <c r="AH1428" i="2" l="1"/>
  <c r="X1428" i="2"/>
  <c r="AC1428" i="2" s="1"/>
  <c r="M1429" i="2" s="1"/>
  <c r="W1428" i="2"/>
  <c r="AB1428" i="2" s="1"/>
  <c r="L1429" i="2" s="1"/>
  <c r="V1428" i="2"/>
  <c r="AA1428" i="2" s="1"/>
  <c r="K1429" i="2" s="1"/>
  <c r="U1428" i="2"/>
  <c r="Z1428" i="2" s="1"/>
  <c r="AD1428" i="2" l="1"/>
  <c r="J1429" i="2"/>
  <c r="N1429" i="2" l="1"/>
  <c r="O1429" i="2" s="1"/>
  <c r="R1429" i="2" s="1"/>
  <c r="AP1428" i="2"/>
  <c r="AG1428" i="2"/>
  <c r="AN1428" i="2"/>
  <c r="AE1428" i="2"/>
  <c r="T1429" i="2" l="1"/>
  <c r="S1429" i="2"/>
  <c r="AF1428" i="2"/>
  <c r="AO1428" i="2"/>
  <c r="X1429" i="2" l="1"/>
  <c r="AC1429" i="2" s="1"/>
  <c r="M1430" i="2" s="1"/>
  <c r="W1429" i="2"/>
  <c r="AB1429" i="2" s="1"/>
  <c r="L1430" i="2" s="1"/>
  <c r="V1429" i="2"/>
  <c r="AA1429" i="2" s="1"/>
  <c r="K1430" i="2" s="1"/>
  <c r="U1429" i="2"/>
  <c r="Z1429" i="2" s="1"/>
  <c r="AH1429" i="2"/>
  <c r="AD1429" i="2" l="1"/>
  <c r="J1430" i="2"/>
  <c r="N1430" i="2" l="1"/>
  <c r="O1430" i="2" s="1"/>
  <c r="R1430" i="2" s="1"/>
  <c r="AG1429" i="2"/>
  <c r="AP1429" i="2"/>
  <c r="AN1429" i="2"/>
  <c r="AE1429" i="2"/>
  <c r="AF1429" i="2" s="1"/>
  <c r="AO1429" i="2" l="1"/>
  <c r="T1430" i="2"/>
  <c r="S1430" i="2"/>
  <c r="V1430" i="2" l="1"/>
  <c r="AA1430" i="2" s="1"/>
  <c r="K1431" i="2" s="1"/>
  <c r="U1430" i="2"/>
  <c r="Z1430" i="2" s="1"/>
  <c r="AH1430" i="2"/>
  <c r="X1430" i="2"/>
  <c r="AC1430" i="2" s="1"/>
  <c r="M1431" i="2" s="1"/>
  <c r="W1430" i="2"/>
  <c r="AB1430" i="2" s="1"/>
  <c r="L1431" i="2" s="1"/>
  <c r="AD1430" i="2" l="1"/>
  <c r="J1431" i="2"/>
  <c r="AP1430" i="2" l="1"/>
  <c r="AG1430" i="2"/>
  <c r="AN1430" i="2"/>
  <c r="AE1430" i="2"/>
  <c r="N1431" i="2"/>
  <c r="O1431" i="2" s="1"/>
  <c r="R1431" i="2" s="1"/>
  <c r="T1431" i="2" l="1"/>
  <c r="S1431" i="2"/>
  <c r="AF1430" i="2"/>
  <c r="AO1430" i="2"/>
  <c r="AH1431" i="2" l="1"/>
  <c r="X1431" i="2"/>
  <c r="AC1431" i="2" s="1"/>
  <c r="M1432" i="2" s="1"/>
  <c r="W1431" i="2"/>
  <c r="AB1431" i="2" s="1"/>
  <c r="L1432" i="2" s="1"/>
  <c r="V1431" i="2"/>
  <c r="AA1431" i="2" s="1"/>
  <c r="K1432" i="2" s="1"/>
  <c r="U1431" i="2"/>
  <c r="Z1431" i="2" s="1"/>
  <c r="AD1431" i="2" l="1"/>
  <c r="J1432" i="2"/>
  <c r="N1432" i="2" l="1"/>
  <c r="O1432" i="2" s="1"/>
  <c r="R1432" i="2" s="1"/>
  <c r="AP1431" i="2"/>
  <c r="AG1431" i="2"/>
  <c r="AE1431" i="2"/>
  <c r="AN1431" i="2"/>
  <c r="T1432" i="2" l="1"/>
  <c r="S1432" i="2"/>
  <c r="AF1431" i="2"/>
  <c r="AO1431" i="2"/>
  <c r="W1432" i="2" l="1"/>
  <c r="AB1432" i="2" s="1"/>
  <c r="L1433" i="2" s="1"/>
  <c r="V1432" i="2"/>
  <c r="AA1432" i="2" s="1"/>
  <c r="K1433" i="2" s="1"/>
  <c r="U1432" i="2"/>
  <c r="Z1432" i="2" s="1"/>
  <c r="AH1432" i="2"/>
  <c r="X1432" i="2"/>
  <c r="AC1432" i="2" s="1"/>
  <c r="M1433" i="2" s="1"/>
  <c r="AD1432" i="2" l="1"/>
  <c r="J1433" i="2"/>
  <c r="N1433" i="2" l="1"/>
  <c r="O1433" i="2" s="1"/>
  <c r="R1433" i="2" s="1"/>
  <c r="AG1432" i="2"/>
  <c r="AP1432" i="2"/>
  <c r="AN1432" i="2"/>
  <c r="AE1432" i="2"/>
  <c r="AF1432" i="2" s="1"/>
  <c r="T1433" i="2" l="1"/>
  <c r="S1433" i="2"/>
  <c r="AO1432" i="2"/>
  <c r="X1433" i="2" l="1"/>
  <c r="AC1433" i="2" s="1"/>
  <c r="M1434" i="2" s="1"/>
  <c r="V1433" i="2"/>
  <c r="AA1433" i="2" s="1"/>
  <c r="K1434" i="2" s="1"/>
  <c r="W1433" i="2"/>
  <c r="AB1433" i="2" s="1"/>
  <c r="L1434" i="2" s="1"/>
  <c r="U1433" i="2"/>
  <c r="Z1433" i="2" s="1"/>
  <c r="AH1433" i="2"/>
  <c r="AD1433" i="2" l="1"/>
  <c r="J1434" i="2"/>
  <c r="N1434" i="2" l="1"/>
  <c r="O1434" i="2" s="1"/>
  <c r="R1434" i="2" s="1"/>
  <c r="AG1433" i="2"/>
  <c r="AP1433" i="2"/>
  <c r="AN1433" i="2"/>
  <c r="AE1433" i="2"/>
  <c r="AF1433" i="2" s="1"/>
  <c r="AO1433" i="2" l="1"/>
  <c r="T1434" i="2"/>
  <c r="S1434" i="2"/>
  <c r="V1434" i="2" l="1"/>
  <c r="AA1434" i="2" s="1"/>
  <c r="K1435" i="2" s="1"/>
  <c r="U1434" i="2"/>
  <c r="Z1434" i="2" s="1"/>
  <c r="W1434" i="2"/>
  <c r="AB1434" i="2" s="1"/>
  <c r="L1435" i="2" s="1"/>
  <c r="AH1434" i="2"/>
  <c r="X1434" i="2"/>
  <c r="AC1434" i="2" s="1"/>
  <c r="M1435" i="2" s="1"/>
  <c r="AD1434" i="2" l="1"/>
  <c r="J1435" i="2"/>
  <c r="N1435" i="2" l="1"/>
  <c r="O1435" i="2" s="1"/>
  <c r="R1435" i="2" s="1"/>
  <c r="AG1434" i="2"/>
  <c r="AP1434" i="2"/>
  <c r="AN1434" i="2"/>
  <c r="AO1434" i="2" s="1"/>
  <c r="AE1434" i="2"/>
  <c r="AF1434" i="2" s="1"/>
  <c r="T1435" i="2" l="1"/>
  <c r="S1435" i="2"/>
  <c r="V1435" i="2" l="1"/>
  <c r="AA1435" i="2" s="1"/>
  <c r="K1436" i="2" s="1"/>
  <c r="AH1435" i="2"/>
  <c r="X1435" i="2"/>
  <c r="AC1435" i="2" s="1"/>
  <c r="M1436" i="2" s="1"/>
  <c r="W1435" i="2"/>
  <c r="AB1435" i="2" s="1"/>
  <c r="L1436" i="2" s="1"/>
  <c r="U1435" i="2"/>
  <c r="Z1435" i="2" s="1"/>
  <c r="AD1435" i="2" l="1"/>
  <c r="J1436" i="2"/>
  <c r="N1436" i="2" l="1"/>
  <c r="O1436" i="2" s="1"/>
  <c r="R1436" i="2" s="1"/>
  <c r="AP1435" i="2"/>
  <c r="AG1435" i="2"/>
  <c r="AE1435" i="2"/>
  <c r="AN1435" i="2"/>
  <c r="T1436" i="2" l="1"/>
  <c r="S1436" i="2"/>
  <c r="AO1435" i="2"/>
  <c r="AF1435" i="2"/>
  <c r="X1436" i="2" l="1"/>
  <c r="AC1436" i="2" s="1"/>
  <c r="M1437" i="2" s="1"/>
  <c r="W1436" i="2"/>
  <c r="AB1436" i="2" s="1"/>
  <c r="L1437" i="2" s="1"/>
  <c r="U1436" i="2"/>
  <c r="Z1436" i="2" s="1"/>
  <c r="V1436" i="2"/>
  <c r="AA1436" i="2" s="1"/>
  <c r="K1437" i="2" s="1"/>
  <c r="AH1436" i="2"/>
  <c r="J1437" i="2" l="1"/>
  <c r="AD1436" i="2"/>
  <c r="AP1436" i="2" l="1"/>
  <c r="AG1436" i="2"/>
  <c r="AN1436" i="2"/>
  <c r="AE1436" i="2"/>
  <c r="N1437" i="2"/>
  <c r="O1437" i="2" s="1"/>
  <c r="R1437" i="2" s="1"/>
  <c r="S1437" i="2" l="1"/>
  <c r="T1437" i="2" s="1"/>
  <c r="AO1436" i="2"/>
  <c r="AF1436" i="2"/>
  <c r="X1437" i="2" l="1"/>
  <c r="AC1437" i="2" s="1"/>
  <c r="M1438" i="2" s="1"/>
  <c r="U1437" i="2"/>
  <c r="Z1437" i="2" s="1"/>
  <c r="AH1437" i="2"/>
  <c r="W1437" i="2"/>
  <c r="AB1437" i="2" s="1"/>
  <c r="L1438" i="2" s="1"/>
  <c r="V1437" i="2"/>
  <c r="AA1437" i="2" s="1"/>
  <c r="K1438" i="2" s="1"/>
  <c r="J1438" i="2" l="1"/>
  <c r="AD1437" i="2"/>
  <c r="AP1437" i="2" l="1"/>
  <c r="AG1437" i="2"/>
  <c r="AM1437" i="2"/>
  <c r="J35" i="2" s="1"/>
  <c r="AL1438" i="2"/>
  <c r="AL1439" i="2" s="1"/>
  <c r="AL1440" i="2" s="1"/>
  <c r="AL1441" i="2" s="1"/>
  <c r="AL1442" i="2" s="1"/>
  <c r="AL1443" i="2" s="1"/>
  <c r="AL1444" i="2" s="1"/>
  <c r="AL1445" i="2" s="1"/>
  <c r="AL1446" i="2" s="1"/>
  <c r="AL1447" i="2" s="1"/>
  <c r="AL1448" i="2" s="1"/>
  <c r="AL1449" i="2" s="1"/>
  <c r="AL1450" i="2" s="1"/>
  <c r="AL1451" i="2" s="1"/>
  <c r="AL1452" i="2" s="1"/>
  <c r="AL1453" i="2" s="1"/>
  <c r="AL1454" i="2" s="1"/>
  <c r="AT111" i="2"/>
  <c r="AN1437" i="2"/>
  <c r="AO1437" i="2" s="1"/>
  <c r="AE1437" i="2"/>
  <c r="N1438" i="2"/>
  <c r="O1438" i="2" s="1"/>
  <c r="R1438" i="2" s="1"/>
  <c r="T1438" i="2" l="1"/>
  <c r="S1438" i="2"/>
  <c r="AF1437" i="2"/>
  <c r="U1438" i="2" l="1"/>
  <c r="Z1438" i="2" s="1"/>
  <c r="AH1438" i="2"/>
  <c r="W1438" i="2"/>
  <c r="AB1438" i="2" s="1"/>
  <c r="L1439" i="2" s="1"/>
  <c r="X1438" i="2"/>
  <c r="AC1438" i="2" s="1"/>
  <c r="M1439" i="2" s="1"/>
  <c r="V1438" i="2"/>
  <c r="AA1438" i="2" s="1"/>
  <c r="K1439" i="2" s="1"/>
  <c r="J1439" i="2" l="1"/>
  <c r="AD1438" i="2"/>
  <c r="AP1438" i="2" l="1"/>
  <c r="AG1438" i="2"/>
  <c r="AN1438" i="2"/>
  <c r="AE1438" i="2"/>
  <c r="N1439" i="2"/>
  <c r="O1439" i="2" s="1"/>
  <c r="R1439" i="2" s="1"/>
  <c r="T1439" i="2" l="1"/>
  <c r="S1439" i="2"/>
  <c r="AO1438" i="2"/>
  <c r="AF1438" i="2"/>
  <c r="AH1439" i="2" l="1"/>
  <c r="W1439" i="2"/>
  <c r="AB1439" i="2" s="1"/>
  <c r="L1440" i="2" s="1"/>
  <c r="V1439" i="2"/>
  <c r="AA1439" i="2" s="1"/>
  <c r="K1440" i="2" s="1"/>
  <c r="X1439" i="2"/>
  <c r="AC1439" i="2" s="1"/>
  <c r="M1440" i="2" s="1"/>
  <c r="U1439" i="2"/>
  <c r="Z1439" i="2" s="1"/>
  <c r="AD1439" i="2" l="1"/>
  <c r="J1440" i="2"/>
  <c r="N1440" i="2" l="1"/>
  <c r="O1440" i="2" s="1"/>
  <c r="R1440" i="2" s="1"/>
  <c r="AP1439" i="2"/>
  <c r="AG1439" i="2"/>
  <c r="AN1439" i="2"/>
  <c r="AO1439" i="2" s="1"/>
  <c r="AE1439" i="2"/>
  <c r="T1440" i="2" l="1"/>
  <c r="S1440" i="2"/>
  <c r="AF1439" i="2"/>
  <c r="W1440" i="2" l="1"/>
  <c r="AB1440" i="2" s="1"/>
  <c r="L1441" i="2" s="1"/>
  <c r="X1440" i="2"/>
  <c r="AC1440" i="2" s="1"/>
  <c r="M1441" i="2" s="1"/>
  <c r="V1440" i="2"/>
  <c r="AA1440" i="2" s="1"/>
  <c r="K1441" i="2" s="1"/>
  <c r="U1440" i="2"/>
  <c r="Z1440" i="2" s="1"/>
  <c r="AH1440" i="2"/>
  <c r="AD1440" i="2" l="1"/>
  <c r="J1441" i="2"/>
  <c r="N1441" i="2" l="1"/>
  <c r="O1441" i="2" s="1"/>
  <c r="R1441" i="2" s="1"/>
  <c r="AG1440" i="2"/>
  <c r="AP1440" i="2"/>
  <c r="AE1440" i="2"/>
  <c r="AF1440" i="2" s="1"/>
  <c r="AN1440" i="2"/>
  <c r="AO1440" i="2" l="1"/>
  <c r="T1441" i="2"/>
  <c r="S1441" i="2"/>
  <c r="X1441" i="2" l="1"/>
  <c r="AC1441" i="2" s="1"/>
  <c r="M1442" i="2" s="1"/>
  <c r="V1441" i="2"/>
  <c r="AA1441" i="2" s="1"/>
  <c r="K1442" i="2" s="1"/>
  <c r="W1441" i="2"/>
  <c r="AB1441" i="2" s="1"/>
  <c r="L1442" i="2" s="1"/>
  <c r="U1441" i="2"/>
  <c r="Z1441" i="2" s="1"/>
  <c r="AH1441" i="2"/>
  <c r="AD1441" i="2" l="1"/>
  <c r="J1442" i="2"/>
  <c r="N1442" i="2" l="1"/>
  <c r="O1442" i="2" s="1"/>
  <c r="R1442" i="2" s="1"/>
  <c r="AG1441" i="2"/>
  <c r="AP1441" i="2"/>
  <c r="AN1441" i="2"/>
  <c r="AE1441" i="2"/>
  <c r="AF1441" i="2" s="1"/>
  <c r="AO1441" i="2" l="1"/>
  <c r="T1442" i="2"/>
  <c r="S1442" i="2"/>
  <c r="V1442" i="2" l="1"/>
  <c r="AA1442" i="2" s="1"/>
  <c r="K1443" i="2" s="1"/>
  <c r="U1442" i="2"/>
  <c r="Z1442" i="2" s="1"/>
  <c r="X1442" i="2"/>
  <c r="AC1442" i="2" s="1"/>
  <c r="M1443" i="2" s="1"/>
  <c r="W1442" i="2"/>
  <c r="AB1442" i="2" s="1"/>
  <c r="L1443" i="2" s="1"/>
  <c r="AH1442" i="2"/>
  <c r="AD1442" i="2" l="1"/>
  <c r="J1443" i="2"/>
  <c r="N1443" i="2" l="1"/>
  <c r="O1443" i="2" s="1"/>
  <c r="R1443" i="2" s="1"/>
  <c r="AG1442" i="2"/>
  <c r="AP1442" i="2"/>
  <c r="AN1442" i="2"/>
  <c r="AO1442" i="2" s="1"/>
  <c r="AE1442" i="2"/>
  <c r="AF1442" i="2" l="1"/>
  <c r="T1443" i="2"/>
  <c r="S1443" i="2"/>
  <c r="V1443" i="2" l="1"/>
  <c r="AA1443" i="2" s="1"/>
  <c r="K1444" i="2" s="1"/>
  <c r="AH1443" i="2"/>
  <c r="X1443" i="2"/>
  <c r="AC1443" i="2" s="1"/>
  <c r="M1444" i="2" s="1"/>
  <c r="W1443" i="2"/>
  <c r="AB1443" i="2" s="1"/>
  <c r="L1444" i="2" s="1"/>
  <c r="U1443" i="2"/>
  <c r="Z1443" i="2" s="1"/>
  <c r="AD1443" i="2" l="1"/>
  <c r="J1444" i="2"/>
  <c r="N1444" i="2" l="1"/>
  <c r="O1444" i="2" s="1"/>
  <c r="R1444" i="2" s="1"/>
  <c r="AP1443" i="2"/>
  <c r="AG1443" i="2"/>
  <c r="AE1443" i="2"/>
  <c r="AN1443" i="2"/>
  <c r="AO1443" i="2" s="1"/>
  <c r="T1444" i="2" l="1"/>
  <c r="S1444" i="2"/>
  <c r="AF1443" i="2"/>
  <c r="X1444" i="2" l="1"/>
  <c r="AC1444" i="2" s="1"/>
  <c r="M1445" i="2" s="1"/>
  <c r="W1444" i="2"/>
  <c r="AB1444" i="2" s="1"/>
  <c r="L1445" i="2" s="1"/>
  <c r="U1444" i="2"/>
  <c r="Z1444" i="2" s="1"/>
  <c r="AH1444" i="2"/>
  <c r="V1444" i="2"/>
  <c r="AA1444" i="2" s="1"/>
  <c r="K1445" i="2" s="1"/>
  <c r="J1445" i="2" l="1"/>
  <c r="AD1444" i="2"/>
  <c r="AG1444" i="2" l="1"/>
  <c r="AP1444" i="2"/>
  <c r="AN1444" i="2"/>
  <c r="AE1444" i="2"/>
  <c r="N1445" i="2"/>
  <c r="O1445" i="2" s="1"/>
  <c r="R1445" i="2" s="1"/>
  <c r="T1445" i="2" l="1"/>
  <c r="S1445" i="2"/>
  <c r="AO1444" i="2"/>
  <c r="AF1444" i="2"/>
  <c r="X1445" i="2" l="1"/>
  <c r="AC1445" i="2" s="1"/>
  <c r="M1446" i="2" s="1"/>
  <c r="V1445" i="2"/>
  <c r="AA1445" i="2" s="1"/>
  <c r="K1446" i="2" s="1"/>
  <c r="U1445" i="2"/>
  <c r="Z1445" i="2" s="1"/>
  <c r="AH1445" i="2"/>
  <c r="W1445" i="2"/>
  <c r="AB1445" i="2" s="1"/>
  <c r="L1446" i="2" s="1"/>
  <c r="AD1445" i="2" l="1"/>
  <c r="J1446" i="2"/>
  <c r="N1446" i="2" l="1"/>
  <c r="O1446" i="2" s="1"/>
  <c r="R1446" i="2" s="1"/>
  <c r="AP1445" i="2"/>
  <c r="AG1445" i="2"/>
  <c r="AE1445" i="2"/>
  <c r="AN1445" i="2"/>
  <c r="T1446" i="2" l="1"/>
  <c r="S1446" i="2"/>
  <c r="AO1445" i="2"/>
  <c r="AF1445" i="2"/>
  <c r="U1446" i="2" l="1"/>
  <c r="Z1446" i="2" s="1"/>
  <c r="AH1446" i="2"/>
  <c r="W1446" i="2"/>
  <c r="AB1446" i="2" s="1"/>
  <c r="L1447" i="2" s="1"/>
  <c r="X1446" i="2"/>
  <c r="AC1446" i="2" s="1"/>
  <c r="M1447" i="2" s="1"/>
  <c r="V1446" i="2"/>
  <c r="AA1446" i="2" s="1"/>
  <c r="K1447" i="2" s="1"/>
  <c r="J1447" i="2" l="1"/>
  <c r="AD1446" i="2"/>
  <c r="AP1446" i="2" l="1"/>
  <c r="AG1446" i="2"/>
  <c r="AN1446" i="2"/>
  <c r="AE1446" i="2"/>
  <c r="AF1446" i="2" s="1"/>
  <c r="N1447" i="2"/>
  <c r="O1447" i="2" s="1"/>
  <c r="R1447" i="2" s="1"/>
  <c r="T1447" i="2" l="1"/>
  <c r="S1447" i="2"/>
  <c r="AO1446" i="2"/>
  <c r="AH1447" i="2" l="1"/>
  <c r="X1447" i="2"/>
  <c r="AC1447" i="2" s="1"/>
  <c r="M1448" i="2" s="1"/>
  <c r="W1447" i="2"/>
  <c r="AB1447" i="2" s="1"/>
  <c r="L1448" i="2" s="1"/>
  <c r="V1447" i="2"/>
  <c r="AA1447" i="2" s="1"/>
  <c r="K1448" i="2" s="1"/>
  <c r="U1447" i="2"/>
  <c r="Z1447" i="2" s="1"/>
  <c r="AD1447" i="2" l="1"/>
  <c r="J1448" i="2"/>
  <c r="N1448" i="2" l="1"/>
  <c r="O1448" i="2" s="1"/>
  <c r="R1448" i="2" s="1"/>
  <c r="AP1447" i="2"/>
  <c r="AG1447" i="2"/>
  <c r="AN1447" i="2"/>
  <c r="AE1447" i="2"/>
  <c r="T1448" i="2" l="1"/>
  <c r="S1448" i="2"/>
  <c r="AO1447" i="2"/>
  <c r="AF1447" i="2"/>
  <c r="W1448" i="2" l="1"/>
  <c r="AB1448" i="2" s="1"/>
  <c r="L1449" i="2" s="1"/>
  <c r="U1448" i="2"/>
  <c r="Z1448" i="2" s="1"/>
  <c r="V1448" i="2"/>
  <c r="AA1448" i="2" s="1"/>
  <c r="K1449" i="2" s="1"/>
  <c r="AH1448" i="2"/>
  <c r="X1448" i="2"/>
  <c r="AC1448" i="2" s="1"/>
  <c r="M1449" i="2" s="1"/>
  <c r="J1449" i="2" l="1"/>
  <c r="AD1448" i="2"/>
  <c r="N1449" i="2" l="1"/>
  <c r="O1449" i="2" s="1"/>
  <c r="R1449" i="2" s="1"/>
  <c r="AG1448" i="2"/>
  <c r="AP1448" i="2"/>
  <c r="AN1448" i="2"/>
  <c r="AE1448" i="2"/>
  <c r="AF1448" i="2" s="1"/>
  <c r="AO1448" i="2" l="1"/>
  <c r="T1449" i="2"/>
  <c r="S1449" i="2"/>
  <c r="AH1449" i="2" l="1"/>
  <c r="X1449" i="2"/>
  <c r="AC1449" i="2" s="1"/>
  <c r="M1450" i="2" s="1"/>
  <c r="V1449" i="2"/>
  <c r="AA1449" i="2" s="1"/>
  <c r="K1450" i="2" s="1"/>
  <c r="W1449" i="2"/>
  <c r="AB1449" i="2" s="1"/>
  <c r="L1450" i="2" s="1"/>
  <c r="U1449" i="2"/>
  <c r="Z1449" i="2" s="1"/>
  <c r="AD1449" i="2" l="1"/>
  <c r="J1450" i="2"/>
  <c r="N1450" i="2" l="1"/>
  <c r="O1450" i="2" s="1"/>
  <c r="R1450" i="2" s="1"/>
  <c r="AP1449" i="2"/>
  <c r="AG1449" i="2"/>
  <c r="AN1449" i="2"/>
  <c r="AO1449" i="2" s="1"/>
  <c r="AE1449" i="2"/>
  <c r="AF1449" i="2" s="1"/>
  <c r="T1450" i="2" l="1"/>
  <c r="S1450" i="2"/>
  <c r="W1450" i="2" l="1"/>
  <c r="AB1450" i="2" s="1"/>
  <c r="L1451" i="2" s="1"/>
  <c r="V1450" i="2"/>
  <c r="AA1450" i="2" s="1"/>
  <c r="K1451" i="2" s="1"/>
  <c r="U1450" i="2"/>
  <c r="Z1450" i="2" s="1"/>
  <c r="X1450" i="2"/>
  <c r="AC1450" i="2" s="1"/>
  <c r="M1451" i="2" s="1"/>
  <c r="AH1450" i="2"/>
  <c r="AD1450" i="2" l="1"/>
  <c r="J1451" i="2"/>
  <c r="N1451" i="2" l="1"/>
  <c r="O1451" i="2" s="1"/>
  <c r="R1451" i="2" s="1"/>
  <c r="AG1450" i="2"/>
  <c r="AP1450" i="2"/>
  <c r="AE1450" i="2"/>
  <c r="AN1450" i="2"/>
  <c r="AF1450" i="2" l="1"/>
  <c r="AO1450" i="2"/>
  <c r="T1451" i="2"/>
  <c r="S1451" i="2"/>
  <c r="V1451" i="2" l="1"/>
  <c r="AA1451" i="2" s="1"/>
  <c r="K1452" i="2" s="1"/>
  <c r="AH1451" i="2"/>
  <c r="X1451" i="2"/>
  <c r="AC1451" i="2" s="1"/>
  <c r="M1452" i="2" s="1"/>
  <c r="W1451" i="2"/>
  <c r="AB1451" i="2" s="1"/>
  <c r="L1452" i="2" s="1"/>
  <c r="U1451" i="2"/>
  <c r="Z1451" i="2" s="1"/>
  <c r="AD1451" i="2" l="1"/>
  <c r="J1452" i="2"/>
  <c r="N1452" i="2" l="1"/>
  <c r="O1452" i="2" s="1"/>
  <c r="R1452" i="2" s="1"/>
  <c r="AP1451" i="2"/>
  <c r="AG1451" i="2"/>
  <c r="AN1451" i="2"/>
  <c r="AE1451" i="2"/>
  <c r="AF1451" i="2" s="1"/>
  <c r="T1452" i="2" l="1"/>
  <c r="S1452" i="2"/>
  <c r="AO1451" i="2"/>
  <c r="X1452" i="2" l="1"/>
  <c r="AC1452" i="2" s="1"/>
  <c r="M1453" i="2" s="1"/>
  <c r="W1452" i="2"/>
  <c r="AB1452" i="2" s="1"/>
  <c r="L1453" i="2" s="1"/>
  <c r="U1452" i="2"/>
  <c r="Z1452" i="2" s="1"/>
  <c r="V1452" i="2"/>
  <c r="AA1452" i="2" s="1"/>
  <c r="K1453" i="2" s="1"/>
  <c r="AH1452" i="2"/>
  <c r="J1453" i="2" l="1"/>
  <c r="AD1452" i="2"/>
  <c r="AG1452" i="2" l="1"/>
  <c r="AP1452" i="2"/>
  <c r="AN1452" i="2"/>
  <c r="AE1452" i="2"/>
  <c r="N1453" i="2"/>
  <c r="O1453" i="2" s="1"/>
  <c r="R1453" i="2" s="1"/>
  <c r="AF1452" i="2" l="1"/>
  <c r="T1453" i="2"/>
  <c r="S1453" i="2"/>
  <c r="AO1452" i="2"/>
  <c r="X1453" i="2" l="1"/>
  <c r="AC1453" i="2" s="1"/>
  <c r="M1454" i="2" s="1"/>
  <c r="V1453" i="2"/>
  <c r="AA1453" i="2" s="1"/>
  <c r="K1454" i="2" s="1"/>
  <c r="U1453" i="2"/>
  <c r="Z1453" i="2" s="1"/>
  <c r="AH1453" i="2"/>
  <c r="W1453" i="2"/>
  <c r="AB1453" i="2" s="1"/>
  <c r="L1454" i="2" s="1"/>
  <c r="AD1453" i="2" l="1"/>
  <c r="J1454" i="2"/>
  <c r="N1454" i="2" l="1"/>
  <c r="O1454" i="2" s="1"/>
  <c r="R1454" i="2" s="1"/>
  <c r="AP1453" i="2"/>
  <c r="AG1453" i="2"/>
  <c r="AE1453" i="2"/>
  <c r="AN1453" i="2"/>
  <c r="T1454" i="2" l="1"/>
  <c r="S1454" i="2"/>
  <c r="AO1453" i="2"/>
  <c r="AF1453" i="2"/>
  <c r="U1454" i="2" l="1"/>
  <c r="Z1454" i="2" s="1"/>
  <c r="AH1454" i="2"/>
  <c r="W1454" i="2"/>
  <c r="AB1454" i="2" s="1"/>
  <c r="L1455" i="2" s="1"/>
  <c r="X1454" i="2"/>
  <c r="AC1454" i="2" s="1"/>
  <c r="M1455" i="2" s="1"/>
  <c r="V1454" i="2"/>
  <c r="AA1454" i="2" s="1"/>
  <c r="K1455" i="2" s="1"/>
  <c r="J1455" i="2" l="1"/>
  <c r="AD1454" i="2"/>
  <c r="N1455" i="2" l="1"/>
  <c r="O1455" i="2" s="1"/>
  <c r="R1455" i="2" s="1"/>
  <c r="AP1454" i="2"/>
  <c r="AG1454" i="2"/>
  <c r="AL1455" i="2"/>
  <c r="AL1456" i="2" s="1"/>
  <c r="AL1457" i="2" s="1"/>
  <c r="AL1458" i="2" s="1"/>
  <c r="AL1459" i="2" s="1"/>
  <c r="AL1460" i="2" s="1"/>
  <c r="AL1461" i="2" s="1"/>
  <c r="AL1462" i="2" s="1"/>
  <c r="AL1463" i="2" s="1"/>
  <c r="AL1464" i="2" s="1"/>
  <c r="AL1465" i="2" s="1"/>
  <c r="AL1466" i="2" s="1"/>
  <c r="AL1467" i="2" s="1"/>
  <c r="AL1468" i="2" s="1"/>
  <c r="AL1469" i="2" s="1"/>
  <c r="AL1470" i="2" s="1"/>
  <c r="AL1471" i="2" s="1"/>
  <c r="AL1472" i="2" s="1"/>
  <c r="AL1473" i="2" s="1"/>
  <c r="AL1474" i="2" s="1"/>
  <c r="AM1454" i="2"/>
  <c r="K35" i="2" s="1"/>
  <c r="AT112" i="2"/>
  <c r="AE1454" i="2"/>
  <c r="AF1454" i="2" s="1"/>
  <c r="AN1454" i="2"/>
  <c r="AO1454" i="2" s="1"/>
  <c r="T1455" i="2" l="1"/>
  <c r="S1455" i="2"/>
  <c r="AH1455" i="2" l="1"/>
  <c r="X1455" i="2"/>
  <c r="AC1455" i="2" s="1"/>
  <c r="M1456" i="2" s="1"/>
  <c r="W1455" i="2"/>
  <c r="AB1455" i="2" s="1"/>
  <c r="L1456" i="2" s="1"/>
  <c r="V1455" i="2"/>
  <c r="AA1455" i="2" s="1"/>
  <c r="K1456" i="2" s="1"/>
  <c r="U1455" i="2"/>
  <c r="Z1455" i="2" s="1"/>
  <c r="AD1455" i="2" l="1"/>
  <c r="J1456" i="2"/>
  <c r="N1456" i="2" l="1"/>
  <c r="O1456" i="2" s="1"/>
  <c r="R1456" i="2" s="1"/>
  <c r="AP1455" i="2"/>
  <c r="AG1455" i="2"/>
  <c r="AE1455" i="2"/>
  <c r="AN1455" i="2"/>
  <c r="T1456" i="2" l="1"/>
  <c r="S1456" i="2"/>
  <c r="AF1455" i="2"/>
  <c r="AO1455" i="2"/>
  <c r="W1456" i="2" l="1"/>
  <c r="AB1456" i="2" s="1"/>
  <c r="L1457" i="2" s="1"/>
  <c r="U1456" i="2"/>
  <c r="Z1456" i="2" s="1"/>
  <c r="V1456" i="2"/>
  <c r="AA1456" i="2" s="1"/>
  <c r="K1457" i="2" s="1"/>
  <c r="AH1456" i="2"/>
  <c r="X1456" i="2"/>
  <c r="AC1456" i="2" s="1"/>
  <c r="M1457" i="2" s="1"/>
  <c r="J1457" i="2" l="1"/>
  <c r="AD1456" i="2"/>
  <c r="AG1456" i="2" l="1"/>
  <c r="AP1456" i="2"/>
  <c r="AN1456" i="2"/>
  <c r="AE1456" i="2"/>
  <c r="N1457" i="2"/>
  <c r="O1457" i="2" s="1"/>
  <c r="R1457" i="2" s="1"/>
  <c r="T1457" i="2" l="1"/>
  <c r="S1457" i="2"/>
  <c r="AF1456" i="2"/>
  <c r="AO1456" i="2"/>
  <c r="AH1457" i="2" l="1"/>
  <c r="X1457" i="2"/>
  <c r="AC1457" i="2" s="1"/>
  <c r="M1458" i="2" s="1"/>
  <c r="V1457" i="2"/>
  <c r="AA1457" i="2" s="1"/>
  <c r="K1458" i="2" s="1"/>
  <c r="W1457" i="2"/>
  <c r="AB1457" i="2" s="1"/>
  <c r="L1458" i="2" s="1"/>
  <c r="U1457" i="2"/>
  <c r="Z1457" i="2" s="1"/>
  <c r="AD1457" i="2" l="1"/>
  <c r="J1458" i="2"/>
  <c r="N1458" i="2" l="1"/>
  <c r="O1458" i="2" s="1"/>
  <c r="R1458" i="2" s="1"/>
  <c r="AP1457" i="2"/>
  <c r="AG1457" i="2"/>
  <c r="AE1457" i="2"/>
  <c r="AF1457" i="2" s="1"/>
  <c r="AN1457" i="2"/>
  <c r="AO1457" i="2" s="1"/>
  <c r="T1458" i="2" l="1"/>
  <c r="S1458" i="2"/>
  <c r="X1458" i="2" l="1"/>
  <c r="AC1458" i="2" s="1"/>
  <c r="M1459" i="2" s="1"/>
  <c r="W1458" i="2"/>
  <c r="AB1458" i="2" s="1"/>
  <c r="L1459" i="2" s="1"/>
  <c r="V1458" i="2"/>
  <c r="AA1458" i="2" s="1"/>
  <c r="K1459" i="2" s="1"/>
  <c r="U1458" i="2"/>
  <c r="Z1458" i="2" s="1"/>
  <c r="AH1458" i="2"/>
  <c r="AD1458" i="2" l="1"/>
  <c r="J1459" i="2"/>
  <c r="N1459" i="2" l="1"/>
  <c r="O1459" i="2" s="1"/>
  <c r="R1459" i="2" s="1"/>
  <c r="AG1458" i="2"/>
  <c r="AP1458" i="2"/>
  <c r="AE1458" i="2"/>
  <c r="AN1458" i="2"/>
  <c r="AO1458" i="2" s="1"/>
  <c r="AF1458" i="2" l="1"/>
  <c r="T1459" i="2"/>
  <c r="S1459" i="2"/>
  <c r="V1459" i="2" l="1"/>
  <c r="AA1459" i="2" s="1"/>
  <c r="K1460" i="2" s="1"/>
  <c r="U1459" i="2"/>
  <c r="Z1459" i="2" s="1"/>
  <c r="AH1459" i="2"/>
  <c r="X1459" i="2"/>
  <c r="AC1459" i="2" s="1"/>
  <c r="M1460" i="2" s="1"/>
  <c r="W1459" i="2"/>
  <c r="AB1459" i="2" s="1"/>
  <c r="L1460" i="2" s="1"/>
  <c r="AD1459" i="2" l="1"/>
  <c r="J1460" i="2"/>
  <c r="AP1459" i="2" l="1"/>
  <c r="AG1459" i="2"/>
  <c r="AE1459" i="2"/>
  <c r="AN1459" i="2"/>
  <c r="N1460" i="2"/>
  <c r="O1460" i="2" s="1"/>
  <c r="R1460" i="2" s="1"/>
  <c r="S1460" i="2" l="1"/>
  <c r="T1460" i="2" s="1"/>
  <c r="AO1459" i="2"/>
  <c r="AF1459" i="2"/>
  <c r="AH1460" i="2" l="1"/>
  <c r="X1460" i="2"/>
  <c r="AC1460" i="2" s="1"/>
  <c r="M1461" i="2" s="1"/>
  <c r="W1460" i="2"/>
  <c r="AB1460" i="2" s="1"/>
  <c r="L1461" i="2" s="1"/>
  <c r="U1460" i="2"/>
  <c r="Z1460" i="2" s="1"/>
  <c r="V1460" i="2"/>
  <c r="AA1460" i="2" s="1"/>
  <c r="K1461" i="2" s="1"/>
  <c r="J1461" i="2" l="1"/>
  <c r="AD1460" i="2"/>
  <c r="AP1460" i="2" l="1"/>
  <c r="AG1460" i="2"/>
  <c r="AN1460" i="2"/>
  <c r="AE1460" i="2"/>
  <c r="N1461" i="2"/>
  <c r="O1461" i="2" s="1"/>
  <c r="R1461" i="2" s="1"/>
  <c r="T1461" i="2" l="1"/>
  <c r="S1461" i="2"/>
  <c r="AF1460" i="2"/>
  <c r="AO1460" i="2"/>
  <c r="AH1461" i="2" l="1"/>
  <c r="X1461" i="2"/>
  <c r="AC1461" i="2" s="1"/>
  <c r="M1462" i="2" s="1"/>
  <c r="W1461" i="2"/>
  <c r="AB1461" i="2" s="1"/>
  <c r="L1462" i="2" s="1"/>
  <c r="V1461" i="2"/>
  <c r="AA1461" i="2" s="1"/>
  <c r="K1462" i="2" s="1"/>
  <c r="U1461" i="2"/>
  <c r="Z1461" i="2" s="1"/>
  <c r="AD1461" i="2" l="1"/>
  <c r="J1462" i="2"/>
  <c r="N1462" i="2" l="1"/>
  <c r="O1462" i="2" s="1"/>
  <c r="R1462" i="2" s="1"/>
  <c r="AP1461" i="2"/>
  <c r="AG1461" i="2"/>
  <c r="AE1461" i="2"/>
  <c r="AF1461" i="2" s="1"/>
  <c r="AN1461" i="2"/>
  <c r="T1462" i="2" l="1"/>
  <c r="S1462" i="2"/>
  <c r="AO1461" i="2"/>
  <c r="W1462" i="2" l="1"/>
  <c r="AB1462" i="2" s="1"/>
  <c r="L1463" i="2" s="1"/>
  <c r="V1462" i="2"/>
  <c r="AA1462" i="2" s="1"/>
  <c r="K1463" i="2" s="1"/>
  <c r="U1462" i="2"/>
  <c r="Z1462" i="2" s="1"/>
  <c r="AH1462" i="2"/>
  <c r="X1462" i="2"/>
  <c r="AC1462" i="2" s="1"/>
  <c r="M1463" i="2" s="1"/>
  <c r="AD1462" i="2" l="1"/>
  <c r="J1463" i="2"/>
  <c r="N1463" i="2" l="1"/>
  <c r="O1463" i="2" s="1"/>
  <c r="R1463" i="2" s="1"/>
  <c r="AP1462" i="2"/>
  <c r="AG1462" i="2"/>
  <c r="AN1462" i="2"/>
  <c r="AE1462" i="2"/>
  <c r="T1463" i="2" l="1"/>
  <c r="S1463" i="2"/>
  <c r="AF1462" i="2"/>
  <c r="AO1462" i="2"/>
  <c r="AH1463" i="2" l="1"/>
  <c r="X1463" i="2"/>
  <c r="AC1463" i="2" s="1"/>
  <c r="M1464" i="2" s="1"/>
  <c r="W1463" i="2"/>
  <c r="AB1463" i="2" s="1"/>
  <c r="L1464" i="2" s="1"/>
  <c r="V1463" i="2"/>
  <c r="AA1463" i="2" s="1"/>
  <c r="K1464" i="2" s="1"/>
  <c r="U1463" i="2"/>
  <c r="Z1463" i="2" s="1"/>
  <c r="J1464" i="2" l="1"/>
  <c r="AD1463" i="2"/>
  <c r="AP1463" i="2" l="1"/>
  <c r="AG1463" i="2"/>
  <c r="AE1463" i="2"/>
  <c r="AN1463" i="2"/>
  <c r="AO1463" i="2" s="1"/>
  <c r="N1464" i="2"/>
  <c r="O1464" i="2" s="1"/>
  <c r="R1464" i="2" s="1"/>
  <c r="T1464" i="2" l="1"/>
  <c r="S1464" i="2"/>
  <c r="AF1463" i="2"/>
  <c r="X1464" i="2" l="1"/>
  <c r="AC1464" i="2" s="1"/>
  <c r="M1465" i="2" s="1"/>
  <c r="W1464" i="2"/>
  <c r="AB1464" i="2" s="1"/>
  <c r="L1465" i="2" s="1"/>
  <c r="V1464" i="2"/>
  <c r="AA1464" i="2" s="1"/>
  <c r="K1465" i="2" s="1"/>
  <c r="U1464" i="2"/>
  <c r="Z1464" i="2" s="1"/>
  <c r="AH1464" i="2"/>
  <c r="AD1464" i="2" l="1"/>
  <c r="J1465" i="2"/>
  <c r="N1465" i="2" l="1"/>
  <c r="O1465" i="2" s="1"/>
  <c r="R1465" i="2" s="1"/>
  <c r="AG1464" i="2"/>
  <c r="AP1464" i="2"/>
  <c r="AE1464" i="2"/>
  <c r="AN1464" i="2"/>
  <c r="AO1464" i="2" s="1"/>
  <c r="AF1464" i="2" l="1"/>
  <c r="T1465" i="2"/>
  <c r="S1465" i="2"/>
  <c r="V1465" i="2" l="1"/>
  <c r="AA1465" i="2" s="1"/>
  <c r="K1466" i="2" s="1"/>
  <c r="U1465" i="2"/>
  <c r="Z1465" i="2" s="1"/>
  <c r="AH1465" i="2"/>
  <c r="X1465" i="2"/>
  <c r="AC1465" i="2" s="1"/>
  <c r="M1466" i="2" s="1"/>
  <c r="W1465" i="2"/>
  <c r="AB1465" i="2" s="1"/>
  <c r="L1466" i="2" s="1"/>
  <c r="AD1465" i="2" l="1"/>
  <c r="J1466" i="2"/>
  <c r="N1466" i="2" l="1"/>
  <c r="O1466" i="2" s="1"/>
  <c r="R1466" i="2" s="1"/>
  <c r="AP1465" i="2"/>
  <c r="AG1465" i="2"/>
  <c r="AE1465" i="2"/>
  <c r="AN1465" i="2"/>
  <c r="T1466" i="2" l="1"/>
  <c r="S1466" i="2"/>
  <c r="AF1465" i="2"/>
  <c r="AO1465" i="2"/>
  <c r="AH1466" i="2" l="1"/>
  <c r="X1466" i="2"/>
  <c r="AC1466" i="2" s="1"/>
  <c r="M1467" i="2" s="1"/>
  <c r="W1466" i="2"/>
  <c r="AB1466" i="2" s="1"/>
  <c r="L1467" i="2" s="1"/>
  <c r="V1466" i="2"/>
  <c r="AA1466" i="2" s="1"/>
  <c r="K1467" i="2" s="1"/>
  <c r="U1466" i="2"/>
  <c r="Z1466" i="2" s="1"/>
  <c r="AD1466" i="2" l="1"/>
  <c r="J1467" i="2"/>
  <c r="N1467" i="2" l="1"/>
  <c r="O1467" i="2" s="1"/>
  <c r="R1467" i="2" s="1"/>
  <c r="AP1466" i="2"/>
  <c r="AG1466" i="2"/>
  <c r="AN1466" i="2"/>
  <c r="AE1466" i="2"/>
  <c r="T1467" i="2" l="1"/>
  <c r="S1467" i="2"/>
  <c r="AF1466" i="2"/>
  <c r="AO1466" i="2"/>
  <c r="X1467" i="2" l="1"/>
  <c r="AC1467" i="2" s="1"/>
  <c r="M1468" i="2" s="1"/>
  <c r="W1467" i="2"/>
  <c r="AB1467" i="2" s="1"/>
  <c r="L1468" i="2" s="1"/>
  <c r="V1467" i="2"/>
  <c r="AA1467" i="2" s="1"/>
  <c r="K1468" i="2" s="1"/>
  <c r="U1467" i="2"/>
  <c r="Z1467" i="2" s="1"/>
  <c r="AH1467" i="2"/>
  <c r="AD1467" i="2" l="1"/>
  <c r="J1468" i="2"/>
  <c r="N1468" i="2" l="1"/>
  <c r="O1468" i="2" s="1"/>
  <c r="R1468" i="2" s="1"/>
  <c r="AG1467" i="2"/>
  <c r="AP1467" i="2"/>
  <c r="AE1467" i="2"/>
  <c r="AN1467" i="2"/>
  <c r="T1468" i="2" l="1"/>
  <c r="S1468" i="2"/>
  <c r="AO1467" i="2"/>
  <c r="AF1467" i="2"/>
  <c r="U1468" i="2" l="1"/>
  <c r="Z1468" i="2" s="1"/>
  <c r="AH1468" i="2"/>
  <c r="X1468" i="2"/>
  <c r="AC1468" i="2" s="1"/>
  <c r="M1469" i="2" s="1"/>
  <c r="V1468" i="2"/>
  <c r="AA1468" i="2" s="1"/>
  <c r="K1469" i="2" s="1"/>
  <c r="W1468" i="2"/>
  <c r="AB1468" i="2" s="1"/>
  <c r="L1469" i="2" s="1"/>
  <c r="J1469" i="2" l="1"/>
  <c r="AD1468" i="2"/>
  <c r="N1469" i="2" l="1"/>
  <c r="O1469" i="2" s="1"/>
  <c r="R1469" i="2" s="1"/>
  <c r="AP1468" i="2"/>
  <c r="AG1468" i="2"/>
  <c r="AN1468" i="2"/>
  <c r="AO1468" i="2" s="1"/>
  <c r="AE1468" i="2"/>
  <c r="T1469" i="2" l="1"/>
  <c r="S1469" i="2"/>
  <c r="AF1468" i="2"/>
  <c r="AH1469" i="2" l="1"/>
  <c r="X1469" i="2"/>
  <c r="AC1469" i="2" s="1"/>
  <c r="M1470" i="2" s="1"/>
  <c r="W1469" i="2"/>
  <c r="AB1469" i="2" s="1"/>
  <c r="L1470" i="2" s="1"/>
  <c r="V1469" i="2"/>
  <c r="AA1469" i="2" s="1"/>
  <c r="K1470" i="2" s="1"/>
  <c r="U1469" i="2"/>
  <c r="Z1469" i="2" s="1"/>
  <c r="AD1469" i="2" l="1"/>
  <c r="J1470" i="2"/>
  <c r="N1470" i="2" l="1"/>
  <c r="O1470" i="2" s="1"/>
  <c r="R1470" i="2" s="1"/>
  <c r="AP1469" i="2"/>
  <c r="AG1469" i="2"/>
  <c r="AE1469" i="2"/>
  <c r="AF1469" i="2" s="1"/>
  <c r="AN1469" i="2"/>
  <c r="T1470" i="2" l="1"/>
  <c r="S1470" i="2"/>
  <c r="AO1469" i="2"/>
  <c r="W1470" i="2" l="1"/>
  <c r="AB1470" i="2" s="1"/>
  <c r="L1471" i="2" s="1"/>
  <c r="V1470" i="2"/>
  <c r="AA1470" i="2" s="1"/>
  <c r="K1471" i="2" s="1"/>
  <c r="U1470" i="2"/>
  <c r="Z1470" i="2" s="1"/>
  <c r="AH1470" i="2"/>
  <c r="X1470" i="2"/>
  <c r="AC1470" i="2" s="1"/>
  <c r="M1471" i="2" s="1"/>
  <c r="AD1470" i="2" l="1"/>
  <c r="J1471" i="2"/>
  <c r="N1471" i="2" l="1"/>
  <c r="O1471" i="2" s="1"/>
  <c r="R1471" i="2" s="1"/>
  <c r="AP1470" i="2"/>
  <c r="AG1470" i="2"/>
  <c r="AN1470" i="2"/>
  <c r="AE1470" i="2"/>
  <c r="T1471" i="2" l="1"/>
  <c r="S1471" i="2"/>
  <c r="AO1470" i="2"/>
  <c r="AF1470" i="2"/>
  <c r="AH1471" i="2" l="1"/>
  <c r="X1471" i="2"/>
  <c r="AC1471" i="2" s="1"/>
  <c r="M1472" i="2" s="1"/>
  <c r="W1471" i="2"/>
  <c r="AB1471" i="2" s="1"/>
  <c r="L1472" i="2" s="1"/>
  <c r="U1471" i="2"/>
  <c r="Z1471" i="2" s="1"/>
  <c r="V1471" i="2"/>
  <c r="AA1471" i="2" s="1"/>
  <c r="K1472" i="2" s="1"/>
  <c r="J1472" i="2" l="1"/>
  <c r="AD1471" i="2"/>
  <c r="AP1471" i="2" l="1"/>
  <c r="AG1471" i="2"/>
  <c r="AE1471" i="2"/>
  <c r="AN1471" i="2"/>
  <c r="AO1471" i="2" s="1"/>
  <c r="N1472" i="2"/>
  <c r="O1472" i="2" s="1"/>
  <c r="R1472" i="2" s="1"/>
  <c r="T1472" i="2" l="1"/>
  <c r="S1472" i="2"/>
  <c r="AF1471" i="2"/>
  <c r="X1472" i="2" l="1"/>
  <c r="AC1472" i="2" s="1"/>
  <c r="M1473" i="2" s="1"/>
  <c r="W1472" i="2"/>
  <c r="AB1472" i="2" s="1"/>
  <c r="L1473" i="2" s="1"/>
  <c r="V1472" i="2"/>
  <c r="AA1472" i="2" s="1"/>
  <c r="K1473" i="2" s="1"/>
  <c r="U1472" i="2"/>
  <c r="Z1472" i="2" s="1"/>
  <c r="AH1472" i="2"/>
  <c r="AD1472" i="2" l="1"/>
  <c r="J1473" i="2"/>
  <c r="AG1472" i="2" l="1"/>
  <c r="AP1472" i="2"/>
  <c r="AE1472" i="2"/>
  <c r="AN1472" i="2"/>
  <c r="N1473" i="2"/>
  <c r="O1473" i="2" s="1"/>
  <c r="R1473" i="2" s="1"/>
  <c r="T1473" i="2" l="1"/>
  <c r="S1473" i="2"/>
  <c r="AF1472" i="2"/>
  <c r="AO1472" i="2"/>
  <c r="V1473" i="2" l="1"/>
  <c r="AA1473" i="2" s="1"/>
  <c r="K1474" i="2" s="1"/>
  <c r="U1473" i="2"/>
  <c r="Z1473" i="2" s="1"/>
  <c r="AH1473" i="2"/>
  <c r="W1473" i="2"/>
  <c r="AB1473" i="2" s="1"/>
  <c r="L1474" i="2" s="1"/>
  <c r="X1473" i="2"/>
  <c r="AC1473" i="2" s="1"/>
  <c r="M1474" i="2" s="1"/>
  <c r="AD1473" i="2" l="1"/>
  <c r="J1474" i="2"/>
  <c r="N1474" i="2" l="1"/>
  <c r="O1474" i="2" s="1"/>
  <c r="R1474" i="2" s="1"/>
  <c r="AP1473" i="2"/>
  <c r="AG1473" i="2"/>
  <c r="AN1473" i="2"/>
  <c r="AO1473" i="2" s="1"/>
  <c r="AE1473" i="2"/>
  <c r="T1474" i="2" l="1"/>
  <c r="S1474" i="2"/>
  <c r="AF1473" i="2"/>
  <c r="AH1474" i="2" l="1"/>
  <c r="X1474" i="2"/>
  <c r="AC1474" i="2" s="1"/>
  <c r="M1475" i="2" s="1"/>
  <c r="W1474" i="2"/>
  <c r="AB1474" i="2" s="1"/>
  <c r="L1475" i="2" s="1"/>
  <c r="V1474" i="2"/>
  <c r="AA1474" i="2" s="1"/>
  <c r="K1475" i="2" s="1"/>
  <c r="U1474" i="2"/>
  <c r="Z1474" i="2" s="1"/>
  <c r="AD1474" i="2" l="1"/>
  <c r="J1475" i="2"/>
  <c r="N1475" i="2" l="1"/>
  <c r="O1475" i="2" s="1"/>
  <c r="R1475" i="2" s="1"/>
  <c r="AP1474" i="2"/>
  <c r="AG1474" i="2"/>
  <c r="AL1475" i="2"/>
  <c r="AL1476" i="2" s="1"/>
  <c r="AL1477" i="2" s="1"/>
  <c r="AL1478" i="2" s="1"/>
  <c r="AL1479" i="2" s="1"/>
  <c r="AL1480" i="2" s="1"/>
  <c r="AL1481" i="2" s="1"/>
  <c r="AL1482" i="2" s="1"/>
  <c r="AL1483" i="2" s="1"/>
  <c r="AL1484" i="2" s="1"/>
  <c r="AL1485" i="2" s="1"/>
  <c r="AL1486" i="2" s="1"/>
  <c r="AL1487" i="2" s="1"/>
  <c r="AL1488" i="2" s="1"/>
  <c r="AL1489" i="2" s="1"/>
  <c r="AL1490" i="2" s="1"/>
  <c r="AL1491" i="2" s="1"/>
  <c r="AL1492" i="2" s="1"/>
  <c r="AL1493" i="2" s="1"/>
  <c r="AL1494" i="2" s="1"/>
  <c r="AL1495" i="2" s="1"/>
  <c r="AL1496" i="2" s="1"/>
  <c r="AL1497" i="2" s="1"/>
  <c r="AM1474" i="2"/>
  <c r="L35" i="2" s="1"/>
  <c r="AT113" i="2"/>
  <c r="AE1474" i="2"/>
  <c r="AF1474" i="2" s="1"/>
  <c r="AN1474" i="2"/>
  <c r="AO1474" i="2" s="1"/>
  <c r="T1475" i="2" l="1"/>
  <c r="S1475" i="2"/>
  <c r="X1475" i="2" l="1"/>
  <c r="AC1475" i="2" s="1"/>
  <c r="M1476" i="2" s="1"/>
  <c r="W1475" i="2"/>
  <c r="AB1475" i="2" s="1"/>
  <c r="L1476" i="2" s="1"/>
  <c r="V1475" i="2"/>
  <c r="AA1475" i="2" s="1"/>
  <c r="K1476" i="2" s="1"/>
  <c r="U1475" i="2"/>
  <c r="Z1475" i="2" s="1"/>
  <c r="AH1475" i="2"/>
  <c r="AD1475" i="2" l="1"/>
  <c r="J1476" i="2"/>
  <c r="N1476" i="2" l="1"/>
  <c r="O1476" i="2" s="1"/>
  <c r="R1476" i="2" s="1"/>
  <c r="AG1475" i="2"/>
  <c r="AP1475" i="2"/>
  <c r="AE1475" i="2"/>
  <c r="AN1475" i="2"/>
  <c r="T1476" i="2" l="1"/>
  <c r="S1476" i="2"/>
  <c r="AO1475" i="2"/>
  <c r="AF1475" i="2"/>
  <c r="U1476" i="2" l="1"/>
  <c r="Z1476" i="2" s="1"/>
  <c r="AH1476" i="2"/>
  <c r="X1476" i="2"/>
  <c r="AC1476" i="2" s="1"/>
  <c r="M1477" i="2" s="1"/>
  <c r="V1476" i="2"/>
  <c r="AA1476" i="2" s="1"/>
  <c r="K1477" i="2" s="1"/>
  <c r="W1476" i="2"/>
  <c r="AB1476" i="2" s="1"/>
  <c r="L1477" i="2" s="1"/>
  <c r="J1477" i="2" l="1"/>
  <c r="AD1476" i="2"/>
  <c r="AP1476" i="2" l="1"/>
  <c r="AG1476" i="2"/>
  <c r="AN1476" i="2"/>
  <c r="AE1476" i="2"/>
  <c r="N1477" i="2"/>
  <c r="O1477" i="2" s="1"/>
  <c r="R1477" i="2" s="1"/>
  <c r="T1477" i="2" l="1"/>
  <c r="S1477" i="2"/>
  <c r="AF1476" i="2"/>
  <c r="AO1476" i="2"/>
  <c r="AH1477" i="2" l="1"/>
  <c r="X1477" i="2"/>
  <c r="AC1477" i="2" s="1"/>
  <c r="M1478" i="2" s="1"/>
  <c r="W1477" i="2"/>
  <c r="AB1477" i="2" s="1"/>
  <c r="L1478" i="2" s="1"/>
  <c r="V1477" i="2"/>
  <c r="AA1477" i="2" s="1"/>
  <c r="K1478" i="2" s="1"/>
  <c r="U1477" i="2"/>
  <c r="Z1477" i="2" s="1"/>
  <c r="AD1477" i="2" l="1"/>
  <c r="J1478" i="2"/>
  <c r="N1478" i="2" l="1"/>
  <c r="O1478" i="2" s="1"/>
  <c r="R1478" i="2" s="1"/>
  <c r="AP1477" i="2"/>
  <c r="AG1477" i="2"/>
  <c r="AN1477" i="2"/>
  <c r="AE1477" i="2"/>
  <c r="T1478" i="2" l="1"/>
  <c r="S1478" i="2"/>
  <c r="AF1477" i="2"/>
  <c r="AO1477" i="2"/>
  <c r="W1478" i="2" l="1"/>
  <c r="AB1478" i="2" s="1"/>
  <c r="L1479" i="2" s="1"/>
  <c r="V1478" i="2"/>
  <c r="AA1478" i="2" s="1"/>
  <c r="K1479" i="2" s="1"/>
  <c r="U1478" i="2"/>
  <c r="Z1478" i="2" s="1"/>
  <c r="AH1478" i="2"/>
  <c r="X1478" i="2"/>
  <c r="AC1478" i="2" s="1"/>
  <c r="M1479" i="2" s="1"/>
  <c r="AD1478" i="2" l="1"/>
  <c r="J1479" i="2"/>
  <c r="AP1478" i="2" l="1"/>
  <c r="AG1478" i="2"/>
  <c r="AN1478" i="2"/>
  <c r="AE1478" i="2"/>
  <c r="AF1478" i="2" s="1"/>
  <c r="N1479" i="2"/>
  <c r="O1479" i="2" s="1"/>
  <c r="R1479" i="2" s="1"/>
  <c r="T1479" i="2" l="1"/>
  <c r="S1479" i="2"/>
  <c r="AO1478" i="2"/>
  <c r="AH1479" i="2" l="1"/>
  <c r="X1479" i="2"/>
  <c r="AC1479" i="2" s="1"/>
  <c r="M1480" i="2" s="1"/>
  <c r="W1479" i="2"/>
  <c r="AB1479" i="2" s="1"/>
  <c r="L1480" i="2" s="1"/>
  <c r="U1479" i="2"/>
  <c r="Z1479" i="2" s="1"/>
  <c r="V1479" i="2"/>
  <c r="AA1479" i="2" s="1"/>
  <c r="K1480" i="2" s="1"/>
  <c r="J1480" i="2" l="1"/>
  <c r="AD1479" i="2"/>
  <c r="AP1479" i="2" l="1"/>
  <c r="AG1479" i="2"/>
  <c r="AN1479" i="2"/>
  <c r="AE1479" i="2"/>
  <c r="AF1479" i="2" s="1"/>
  <c r="N1480" i="2"/>
  <c r="O1480" i="2" s="1"/>
  <c r="R1480" i="2" s="1"/>
  <c r="T1480" i="2" l="1"/>
  <c r="S1480" i="2"/>
  <c r="AO1479" i="2"/>
  <c r="X1480" i="2" l="1"/>
  <c r="AC1480" i="2" s="1"/>
  <c r="M1481" i="2" s="1"/>
  <c r="W1480" i="2"/>
  <c r="AB1480" i="2" s="1"/>
  <c r="L1481" i="2" s="1"/>
  <c r="V1480" i="2"/>
  <c r="AA1480" i="2" s="1"/>
  <c r="K1481" i="2" s="1"/>
  <c r="U1480" i="2"/>
  <c r="Z1480" i="2" s="1"/>
  <c r="AH1480" i="2"/>
  <c r="AD1480" i="2" l="1"/>
  <c r="J1481" i="2"/>
  <c r="N1481" i="2" l="1"/>
  <c r="O1481" i="2" s="1"/>
  <c r="R1481" i="2" s="1"/>
  <c r="AG1480" i="2"/>
  <c r="AP1480" i="2"/>
  <c r="AN1480" i="2"/>
  <c r="AE1480" i="2"/>
  <c r="T1481" i="2" l="1"/>
  <c r="S1481" i="2"/>
  <c r="AF1480" i="2"/>
  <c r="AO1480" i="2"/>
  <c r="V1481" i="2" l="1"/>
  <c r="AA1481" i="2" s="1"/>
  <c r="K1482" i="2" s="1"/>
  <c r="U1481" i="2"/>
  <c r="Z1481" i="2" s="1"/>
  <c r="AH1481" i="2"/>
  <c r="W1481" i="2"/>
  <c r="AB1481" i="2" s="1"/>
  <c r="L1482" i="2" s="1"/>
  <c r="X1481" i="2"/>
  <c r="AC1481" i="2" s="1"/>
  <c r="M1482" i="2" s="1"/>
  <c r="AD1481" i="2" l="1"/>
  <c r="J1482" i="2"/>
  <c r="N1482" i="2" l="1"/>
  <c r="O1482" i="2" s="1"/>
  <c r="R1482" i="2" s="1"/>
  <c r="AP1481" i="2"/>
  <c r="AG1481" i="2"/>
  <c r="AE1481" i="2"/>
  <c r="AF1481" i="2" s="1"/>
  <c r="AN1481" i="2"/>
  <c r="T1482" i="2" l="1"/>
  <c r="S1482" i="2"/>
  <c r="AO1481" i="2"/>
  <c r="AH1482" i="2" l="1"/>
  <c r="X1482" i="2"/>
  <c r="AC1482" i="2" s="1"/>
  <c r="M1483" i="2" s="1"/>
  <c r="W1482" i="2"/>
  <c r="AB1482" i="2" s="1"/>
  <c r="L1483" i="2" s="1"/>
  <c r="V1482" i="2"/>
  <c r="AA1482" i="2" s="1"/>
  <c r="K1483" i="2" s="1"/>
  <c r="U1482" i="2"/>
  <c r="Z1482" i="2" s="1"/>
  <c r="AD1482" i="2" l="1"/>
  <c r="J1483" i="2"/>
  <c r="N1483" i="2" l="1"/>
  <c r="O1483" i="2" s="1"/>
  <c r="R1483" i="2" s="1"/>
  <c r="AP1482" i="2"/>
  <c r="AG1482" i="2"/>
  <c r="AE1482" i="2"/>
  <c r="AN1482" i="2"/>
  <c r="AO1482" i="2" s="1"/>
  <c r="T1483" i="2" l="1"/>
  <c r="S1483" i="2"/>
  <c r="AF1482" i="2"/>
  <c r="X1483" i="2" l="1"/>
  <c r="AC1483" i="2" s="1"/>
  <c r="M1484" i="2" s="1"/>
  <c r="W1483" i="2"/>
  <c r="AB1483" i="2" s="1"/>
  <c r="L1484" i="2" s="1"/>
  <c r="V1483" i="2"/>
  <c r="AA1483" i="2" s="1"/>
  <c r="K1484" i="2" s="1"/>
  <c r="U1483" i="2"/>
  <c r="Z1483" i="2" s="1"/>
  <c r="AH1483" i="2"/>
  <c r="AD1483" i="2" l="1"/>
  <c r="J1484" i="2"/>
  <c r="N1484" i="2" l="1"/>
  <c r="O1484" i="2" s="1"/>
  <c r="R1484" i="2" s="1"/>
  <c r="AG1483" i="2"/>
  <c r="AP1483" i="2"/>
  <c r="AE1483" i="2"/>
  <c r="AN1483" i="2"/>
  <c r="T1484" i="2" l="1"/>
  <c r="S1484" i="2"/>
  <c r="AO1483" i="2"/>
  <c r="AF1483" i="2"/>
  <c r="U1484" i="2" l="1"/>
  <c r="Z1484" i="2" s="1"/>
  <c r="AH1484" i="2"/>
  <c r="X1484" i="2"/>
  <c r="AC1484" i="2" s="1"/>
  <c r="M1485" i="2" s="1"/>
  <c r="V1484" i="2"/>
  <c r="AA1484" i="2" s="1"/>
  <c r="K1485" i="2" s="1"/>
  <c r="W1484" i="2"/>
  <c r="AB1484" i="2" s="1"/>
  <c r="L1485" i="2" s="1"/>
  <c r="J1485" i="2" l="1"/>
  <c r="AD1484" i="2"/>
  <c r="N1485" i="2" l="1"/>
  <c r="O1485" i="2" s="1"/>
  <c r="R1485" i="2" s="1"/>
  <c r="AP1484" i="2"/>
  <c r="AG1484" i="2"/>
  <c r="AE1484" i="2"/>
  <c r="AN1484" i="2"/>
  <c r="T1485" i="2" l="1"/>
  <c r="S1485" i="2"/>
  <c r="AF1484" i="2"/>
  <c r="AO1484" i="2"/>
  <c r="AH1485" i="2" l="1"/>
  <c r="X1485" i="2"/>
  <c r="AC1485" i="2" s="1"/>
  <c r="M1486" i="2" s="1"/>
  <c r="W1485" i="2"/>
  <c r="AB1485" i="2" s="1"/>
  <c r="L1486" i="2" s="1"/>
  <c r="V1485" i="2"/>
  <c r="AA1485" i="2" s="1"/>
  <c r="K1486" i="2" s="1"/>
  <c r="U1485" i="2"/>
  <c r="Z1485" i="2" s="1"/>
  <c r="AD1485" i="2" l="1"/>
  <c r="J1486" i="2"/>
  <c r="N1486" i="2" l="1"/>
  <c r="O1486" i="2" s="1"/>
  <c r="R1486" i="2" s="1"/>
  <c r="AP1485" i="2"/>
  <c r="AG1485" i="2"/>
  <c r="AE1485" i="2"/>
  <c r="AN1485" i="2"/>
  <c r="T1486" i="2" l="1"/>
  <c r="S1486" i="2"/>
  <c r="AF1485" i="2"/>
  <c r="AO1485" i="2"/>
  <c r="W1486" i="2" l="1"/>
  <c r="AB1486" i="2" s="1"/>
  <c r="L1487" i="2" s="1"/>
  <c r="V1486" i="2"/>
  <c r="AA1486" i="2" s="1"/>
  <c r="K1487" i="2" s="1"/>
  <c r="U1486" i="2"/>
  <c r="Z1486" i="2" s="1"/>
  <c r="AH1486" i="2"/>
  <c r="X1486" i="2"/>
  <c r="AC1486" i="2" s="1"/>
  <c r="M1487" i="2" s="1"/>
  <c r="AD1486" i="2" l="1"/>
  <c r="J1487" i="2"/>
  <c r="N1487" i="2" l="1"/>
  <c r="O1487" i="2" s="1"/>
  <c r="R1487" i="2" s="1"/>
  <c r="AP1486" i="2"/>
  <c r="AG1486" i="2"/>
  <c r="AE1486" i="2"/>
  <c r="AN1486" i="2"/>
  <c r="T1487" i="2" l="1"/>
  <c r="S1487" i="2"/>
  <c r="AO1486" i="2"/>
  <c r="AF1486" i="2"/>
  <c r="AH1487" i="2" l="1"/>
  <c r="X1487" i="2"/>
  <c r="AC1487" i="2" s="1"/>
  <c r="M1488" i="2" s="1"/>
  <c r="W1487" i="2"/>
  <c r="AB1487" i="2" s="1"/>
  <c r="L1488" i="2" s="1"/>
  <c r="U1487" i="2"/>
  <c r="Z1487" i="2" s="1"/>
  <c r="V1487" i="2"/>
  <c r="AA1487" i="2" s="1"/>
  <c r="K1488" i="2" s="1"/>
  <c r="J1488" i="2" l="1"/>
  <c r="AD1487" i="2"/>
  <c r="AP1487" i="2" l="1"/>
  <c r="AG1487" i="2"/>
  <c r="AN1487" i="2"/>
  <c r="AE1487" i="2"/>
  <c r="N1488" i="2"/>
  <c r="O1488" i="2" s="1"/>
  <c r="R1488" i="2" s="1"/>
  <c r="T1488" i="2" l="1"/>
  <c r="S1488" i="2"/>
  <c r="AF1487" i="2"/>
  <c r="AO1487" i="2"/>
  <c r="AH1488" i="2" l="1"/>
  <c r="X1488" i="2"/>
  <c r="AC1488" i="2" s="1"/>
  <c r="M1489" i="2" s="1"/>
  <c r="W1488" i="2"/>
  <c r="AB1488" i="2" s="1"/>
  <c r="L1489" i="2" s="1"/>
  <c r="V1488" i="2"/>
  <c r="AA1488" i="2" s="1"/>
  <c r="K1489" i="2" s="1"/>
  <c r="U1488" i="2"/>
  <c r="Z1488" i="2" s="1"/>
  <c r="AD1488" i="2" l="1"/>
  <c r="J1489" i="2"/>
  <c r="N1489" i="2" l="1"/>
  <c r="O1489" i="2" s="1"/>
  <c r="R1489" i="2" s="1"/>
  <c r="AP1488" i="2"/>
  <c r="AG1488" i="2"/>
  <c r="AE1488" i="2"/>
  <c r="AN1488" i="2"/>
  <c r="T1489" i="2" l="1"/>
  <c r="S1489" i="2"/>
  <c r="AF1488" i="2"/>
  <c r="AO1488" i="2"/>
  <c r="W1489" i="2" l="1"/>
  <c r="AB1489" i="2" s="1"/>
  <c r="L1490" i="2" s="1"/>
  <c r="V1489" i="2"/>
  <c r="AA1489" i="2" s="1"/>
  <c r="K1490" i="2" s="1"/>
  <c r="U1489" i="2"/>
  <c r="Z1489" i="2" s="1"/>
  <c r="X1489" i="2"/>
  <c r="AC1489" i="2" s="1"/>
  <c r="M1490" i="2" s="1"/>
  <c r="AH1489" i="2"/>
  <c r="AD1489" i="2" l="1"/>
  <c r="J1490" i="2"/>
  <c r="N1490" i="2" l="1"/>
  <c r="O1490" i="2" s="1"/>
  <c r="R1490" i="2" s="1"/>
  <c r="AP1489" i="2"/>
  <c r="AG1489" i="2"/>
  <c r="AE1489" i="2"/>
  <c r="AN1489" i="2"/>
  <c r="T1490" i="2" l="1"/>
  <c r="S1490" i="2"/>
  <c r="AO1489" i="2"/>
  <c r="AF1489" i="2"/>
  <c r="AH1490" i="2" l="1"/>
  <c r="U1490" i="2"/>
  <c r="Z1490" i="2" s="1"/>
  <c r="X1490" i="2"/>
  <c r="AC1490" i="2" s="1"/>
  <c r="M1491" i="2" s="1"/>
  <c r="V1490" i="2"/>
  <c r="AA1490" i="2" s="1"/>
  <c r="K1491" i="2" s="1"/>
  <c r="W1490" i="2"/>
  <c r="AB1490" i="2" s="1"/>
  <c r="L1491" i="2" s="1"/>
  <c r="J1491" i="2" l="1"/>
  <c r="AD1490" i="2"/>
  <c r="AP1490" i="2" l="1"/>
  <c r="AG1490" i="2"/>
  <c r="AN1490" i="2"/>
  <c r="AO1490" i="2" s="1"/>
  <c r="AE1490" i="2"/>
  <c r="N1491" i="2"/>
  <c r="O1491" i="2" s="1"/>
  <c r="R1491" i="2" s="1"/>
  <c r="T1491" i="2" l="1"/>
  <c r="S1491" i="2"/>
  <c r="AF1490" i="2"/>
  <c r="X1491" i="2" l="1"/>
  <c r="AC1491" i="2" s="1"/>
  <c r="M1492" i="2" s="1"/>
  <c r="W1491" i="2"/>
  <c r="AB1491" i="2" s="1"/>
  <c r="L1492" i="2" s="1"/>
  <c r="V1491" i="2"/>
  <c r="AA1491" i="2" s="1"/>
  <c r="K1492" i="2" s="1"/>
  <c r="AH1491" i="2"/>
  <c r="U1491" i="2"/>
  <c r="Z1491" i="2" s="1"/>
  <c r="AD1491" i="2" l="1"/>
  <c r="J1492" i="2"/>
  <c r="N1492" i="2" l="1"/>
  <c r="O1492" i="2" s="1"/>
  <c r="R1492" i="2" s="1"/>
  <c r="AG1491" i="2"/>
  <c r="AP1491" i="2"/>
  <c r="AE1491" i="2"/>
  <c r="AN1491" i="2"/>
  <c r="T1492" i="2" l="1"/>
  <c r="S1492" i="2"/>
  <c r="AF1491" i="2"/>
  <c r="AO1491" i="2"/>
  <c r="V1492" i="2" l="1"/>
  <c r="AA1492" i="2" s="1"/>
  <c r="K1493" i="2" s="1"/>
  <c r="U1492" i="2"/>
  <c r="Z1492" i="2" s="1"/>
  <c r="W1492" i="2"/>
  <c r="AB1492" i="2" s="1"/>
  <c r="L1493" i="2" s="1"/>
  <c r="X1492" i="2"/>
  <c r="AC1492" i="2" s="1"/>
  <c r="M1493" i="2" s="1"/>
  <c r="AH1492" i="2"/>
  <c r="AD1492" i="2" l="1"/>
  <c r="J1493" i="2"/>
  <c r="AP1492" i="2" l="1"/>
  <c r="AG1492" i="2"/>
  <c r="AE1492" i="2"/>
  <c r="AN1492" i="2"/>
  <c r="AO1492" i="2" s="1"/>
  <c r="N1493" i="2"/>
  <c r="O1493" i="2" s="1"/>
  <c r="R1493" i="2" s="1"/>
  <c r="T1493" i="2" l="1"/>
  <c r="S1493" i="2"/>
  <c r="AF1492" i="2"/>
  <c r="AH1493" i="2" l="1"/>
  <c r="X1493" i="2"/>
  <c r="AC1493" i="2" s="1"/>
  <c r="M1494" i="2" s="1"/>
  <c r="U1493" i="2"/>
  <c r="Z1493" i="2" s="1"/>
  <c r="V1493" i="2"/>
  <c r="AA1493" i="2" s="1"/>
  <c r="K1494" i="2" s="1"/>
  <c r="W1493" i="2"/>
  <c r="AB1493" i="2" s="1"/>
  <c r="L1494" i="2" s="1"/>
  <c r="J1494" i="2" l="1"/>
  <c r="AD1493" i="2"/>
  <c r="AP1493" i="2" l="1"/>
  <c r="AG1493" i="2"/>
  <c r="AE1493" i="2"/>
  <c r="AN1493" i="2"/>
  <c r="N1494" i="2"/>
  <c r="O1494" i="2" s="1"/>
  <c r="R1494" i="2" s="1"/>
  <c r="T1494" i="2" l="1"/>
  <c r="S1494" i="2"/>
  <c r="AF1493" i="2"/>
  <c r="AO1493" i="2"/>
  <c r="X1494" i="2" l="1"/>
  <c r="AC1494" i="2" s="1"/>
  <c r="M1495" i="2" s="1"/>
  <c r="W1494" i="2"/>
  <c r="AB1494" i="2" s="1"/>
  <c r="L1495" i="2" s="1"/>
  <c r="V1494" i="2"/>
  <c r="AA1494" i="2" s="1"/>
  <c r="K1495" i="2" s="1"/>
  <c r="U1494" i="2"/>
  <c r="Z1494" i="2" s="1"/>
  <c r="AH1494" i="2"/>
  <c r="AD1494" i="2" l="1"/>
  <c r="J1495" i="2"/>
  <c r="N1495" i="2" l="1"/>
  <c r="O1495" i="2" s="1"/>
  <c r="R1495" i="2" s="1"/>
  <c r="AG1494" i="2"/>
  <c r="AP1494" i="2"/>
  <c r="AN1494" i="2"/>
  <c r="AE1494" i="2"/>
  <c r="AF1494" i="2" l="1"/>
  <c r="AO1494" i="2"/>
  <c r="T1495" i="2"/>
  <c r="S1495" i="2"/>
  <c r="U1495" i="2" l="1"/>
  <c r="Z1495" i="2" s="1"/>
  <c r="AH1495" i="2"/>
  <c r="V1495" i="2"/>
  <c r="AA1495" i="2" s="1"/>
  <c r="K1496" i="2" s="1"/>
  <c r="X1495" i="2"/>
  <c r="AC1495" i="2" s="1"/>
  <c r="M1496" i="2" s="1"/>
  <c r="W1495" i="2"/>
  <c r="AB1495" i="2" s="1"/>
  <c r="L1496" i="2" s="1"/>
  <c r="J1496" i="2" l="1"/>
  <c r="AD1495" i="2"/>
  <c r="AP1495" i="2" l="1"/>
  <c r="AG1495" i="2"/>
  <c r="AE1495" i="2"/>
  <c r="AN1495" i="2"/>
  <c r="AO1495" i="2" s="1"/>
  <c r="N1496" i="2"/>
  <c r="O1496" i="2" s="1"/>
  <c r="R1496" i="2" s="1"/>
  <c r="T1496" i="2" l="1"/>
  <c r="S1496" i="2"/>
  <c r="AF1495" i="2"/>
  <c r="AH1496" i="2" l="1"/>
  <c r="X1496" i="2"/>
  <c r="AC1496" i="2" s="1"/>
  <c r="M1497" i="2" s="1"/>
  <c r="W1496" i="2"/>
  <c r="AB1496" i="2" s="1"/>
  <c r="L1497" i="2" s="1"/>
  <c r="U1496" i="2"/>
  <c r="Z1496" i="2" s="1"/>
  <c r="V1496" i="2"/>
  <c r="AA1496" i="2" s="1"/>
  <c r="K1497" i="2" s="1"/>
  <c r="J1497" i="2" l="1"/>
  <c r="AD1496" i="2"/>
  <c r="AP1496" i="2" l="1"/>
  <c r="AG1496" i="2"/>
  <c r="AE1496" i="2"/>
  <c r="AN1496" i="2"/>
  <c r="AO1496" i="2" s="1"/>
  <c r="N1497" i="2"/>
  <c r="O1497" i="2" s="1"/>
  <c r="R1497" i="2" s="1"/>
  <c r="S1497" i="2" l="1"/>
  <c r="T1497" i="2" s="1"/>
  <c r="AF1496" i="2"/>
  <c r="W1497" i="2" l="1"/>
  <c r="AB1497" i="2" s="1"/>
  <c r="L1498" i="2" s="1"/>
  <c r="V1497" i="2"/>
  <c r="AA1497" i="2" s="1"/>
  <c r="K1498" i="2" s="1"/>
  <c r="U1497" i="2"/>
  <c r="Z1497" i="2" s="1"/>
  <c r="AH1497" i="2"/>
  <c r="X1497" i="2"/>
  <c r="AC1497" i="2" s="1"/>
  <c r="M1498" i="2" s="1"/>
  <c r="AD1497" i="2" l="1"/>
  <c r="J1498" i="2"/>
  <c r="AP1497" i="2" l="1"/>
  <c r="AG1497" i="2"/>
  <c r="AL1498" i="2"/>
  <c r="AL1499" i="2" s="1"/>
  <c r="AL1500" i="2" s="1"/>
  <c r="AL1501" i="2" s="1"/>
  <c r="AL1502" i="2" s="1"/>
  <c r="AL1503" i="2" s="1"/>
  <c r="AL1504" i="2" s="1"/>
  <c r="AL1505" i="2" s="1"/>
  <c r="AL1506" i="2" s="1"/>
  <c r="AL1507" i="2" s="1"/>
  <c r="AL1508" i="2" s="1"/>
  <c r="AL1509" i="2" s="1"/>
  <c r="AL1510" i="2" s="1"/>
  <c r="AL1511" i="2" s="1"/>
  <c r="AL1512" i="2" s="1"/>
  <c r="AL1513" i="2" s="1"/>
  <c r="AL1514" i="2" s="1"/>
  <c r="AL1515" i="2" s="1"/>
  <c r="AL1516" i="2" s="1"/>
  <c r="AL1517" i="2" s="1"/>
  <c r="AM1497" i="2"/>
  <c r="M35" i="2" s="1"/>
  <c r="AT114" i="2"/>
  <c r="AE1497" i="2"/>
  <c r="AN1497" i="2"/>
  <c r="AO1497" i="2" s="1"/>
  <c r="P35" i="2" s="1"/>
  <c r="N1498" i="2"/>
  <c r="O1498" i="2" s="1"/>
  <c r="R1498" i="2" s="1"/>
  <c r="T1498" i="2" l="1"/>
  <c r="S1498" i="2"/>
  <c r="AF1497" i="2"/>
  <c r="N35" i="2"/>
  <c r="O35" i="2"/>
  <c r="AH1498" i="2" l="1"/>
  <c r="W1498" i="2"/>
  <c r="AB1498" i="2" s="1"/>
  <c r="L1499" i="2" s="1"/>
  <c r="U1498" i="2"/>
  <c r="Z1498" i="2" s="1"/>
  <c r="V1498" i="2"/>
  <c r="AA1498" i="2" s="1"/>
  <c r="K1499" i="2" s="1"/>
  <c r="X1498" i="2"/>
  <c r="AC1498" i="2" s="1"/>
  <c r="M1499" i="2" s="1"/>
  <c r="J1499" i="2" l="1"/>
  <c r="AD1498" i="2"/>
  <c r="AP1498" i="2" l="1"/>
  <c r="AG1498" i="2"/>
  <c r="AN1498" i="2"/>
  <c r="AE1498" i="2"/>
  <c r="N1499" i="2"/>
  <c r="O1499" i="2" s="1"/>
  <c r="R1499" i="2" s="1"/>
  <c r="T1499" i="2" l="1"/>
  <c r="S1499" i="2"/>
  <c r="AF1498" i="2"/>
  <c r="AO1498" i="2"/>
  <c r="X1499" i="2" l="1"/>
  <c r="AC1499" i="2" s="1"/>
  <c r="M1500" i="2" s="1"/>
  <c r="W1499" i="2"/>
  <c r="AB1499" i="2" s="1"/>
  <c r="L1500" i="2" s="1"/>
  <c r="V1499" i="2"/>
  <c r="AA1499" i="2" s="1"/>
  <c r="K1500" i="2" s="1"/>
  <c r="AH1499" i="2"/>
  <c r="U1499" i="2"/>
  <c r="Z1499" i="2" s="1"/>
  <c r="AD1499" i="2" l="1"/>
  <c r="J1500" i="2"/>
  <c r="N1500" i="2" l="1"/>
  <c r="O1500" i="2" s="1"/>
  <c r="R1500" i="2" s="1"/>
  <c r="AG1499" i="2"/>
  <c r="AP1499" i="2"/>
  <c r="AE1499" i="2"/>
  <c r="AN1499" i="2"/>
  <c r="AO1499" i="2" s="1"/>
  <c r="AF1499" i="2" l="1"/>
  <c r="T1500" i="2"/>
  <c r="S1500" i="2"/>
  <c r="V1500" i="2" l="1"/>
  <c r="AA1500" i="2" s="1"/>
  <c r="K1501" i="2" s="1"/>
  <c r="U1500" i="2"/>
  <c r="Z1500" i="2" s="1"/>
  <c r="W1500" i="2"/>
  <c r="AB1500" i="2" s="1"/>
  <c r="L1501" i="2" s="1"/>
  <c r="X1500" i="2"/>
  <c r="AC1500" i="2" s="1"/>
  <c r="M1501" i="2" s="1"/>
  <c r="AH1500" i="2"/>
  <c r="AD1500" i="2" l="1"/>
  <c r="J1501" i="2"/>
  <c r="N1501" i="2" l="1"/>
  <c r="O1501" i="2" s="1"/>
  <c r="R1501" i="2" s="1"/>
  <c r="AG1500" i="2"/>
  <c r="AP1500" i="2"/>
  <c r="AE1500" i="2"/>
  <c r="AF1500" i="2" s="1"/>
  <c r="AN1500" i="2"/>
  <c r="AO1500" i="2" l="1"/>
  <c r="T1501" i="2"/>
  <c r="S1501" i="2"/>
  <c r="AH1501" i="2" l="1"/>
  <c r="X1501" i="2"/>
  <c r="AC1501" i="2" s="1"/>
  <c r="M1502" i="2" s="1"/>
  <c r="V1501" i="2"/>
  <c r="AA1501" i="2" s="1"/>
  <c r="K1502" i="2" s="1"/>
  <c r="W1501" i="2"/>
  <c r="AB1501" i="2" s="1"/>
  <c r="L1502" i="2" s="1"/>
  <c r="U1501" i="2"/>
  <c r="Z1501" i="2" s="1"/>
  <c r="AD1501" i="2" l="1"/>
  <c r="J1502" i="2"/>
  <c r="N1502" i="2" l="1"/>
  <c r="O1502" i="2" s="1"/>
  <c r="R1502" i="2" s="1"/>
  <c r="AP1501" i="2"/>
  <c r="AG1501" i="2"/>
  <c r="AN1501" i="2"/>
  <c r="AE1501" i="2"/>
  <c r="AF1501" i="2" s="1"/>
  <c r="T1502" i="2" l="1"/>
  <c r="S1502" i="2"/>
  <c r="AO1501" i="2"/>
  <c r="X1502" i="2" l="1"/>
  <c r="AC1502" i="2" s="1"/>
  <c r="M1503" i="2" s="1"/>
  <c r="W1502" i="2"/>
  <c r="AB1502" i="2" s="1"/>
  <c r="L1503" i="2" s="1"/>
  <c r="V1502" i="2"/>
  <c r="AA1502" i="2" s="1"/>
  <c r="K1503" i="2" s="1"/>
  <c r="U1502" i="2"/>
  <c r="Z1502" i="2" s="1"/>
  <c r="AH1502" i="2"/>
  <c r="AD1502" i="2" l="1"/>
  <c r="J1503" i="2"/>
  <c r="N1503" i="2" l="1"/>
  <c r="O1503" i="2" s="1"/>
  <c r="R1503" i="2" s="1"/>
  <c r="AG1502" i="2"/>
  <c r="AP1502" i="2"/>
  <c r="AN1502" i="2"/>
  <c r="AO1502" i="2" s="1"/>
  <c r="AE1502" i="2"/>
  <c r="AF1502" i="2" s="1"/>
  <c r="T1503" i="2" l="1"/>
  <c r="S1503" i="2"/>
  <c r="U1503" i="2" l="1"/>
  <c r="Z1503" i="2" s="1"/>
  <c r="AH1503" i="2"/>
  <c r="X1503" i="2"/>
  <c r="AC1503" i="2" s="1"/>
  <c r="M1504" i="2" s="1"/>
  <c r="V1503" i="2"/>
  <c r="AA1503" i="2" s="1"/>
  <c r="K1504" i="2" s="1"/>
  <c r="W1503" i="2"/>
  <c r="AB1503" i="2" s="1"/>
  <c r="L1504" i="2" s="1"/>
  <c r="J1504" i="2" l="1"/>
  <c r="AD1503" i="2"/>
  <c r="AP1503" i="2" l="1"/>
  <c r="AG1503" i="2"/>
  <c r="AN1503" i="2"/>
  <c r="AE1503" i="2"/>
  <c r="N1504" i="2"/>
  <c r="O1504" i="2" s="1"/>
  <c r="R1504" i="2" s="1"/>
  <c r="T1504" i="2" l="1"/>
  <c r="S1504" i="2"/>
  <c r="AF1503" i="2"/>
  <c r="AO1503" i="2"/>
  <c r="AH1504" i="2" l="1"/>
  <c r="X1504" i="2"/>
  <c r="AC1504" i="2" s="1"/>
  <c r="M1505" i="2" s="1"/>
  <c r="W1504" i="2"/>
  <c r="AB1504" i="2" s="1"/>
  <c r="L1505" i="2" s="1"/>
  <c r="V1504" i="2"/>
  <c r="AA1504" i="2" s="1"/>
  <c r="K1505" i="2" s="1"/>
  <c r="U1504" i="2"/>
  <c r="Z1504" i="2" s="1"/>
  <c r="AD1504" i="2" l="1"/>
  <c r="J1505" i="2"/>
  <c r="N1505" i="2" l="1"/>
  <c r="O1505" i="2" s="1"/>
  <c r="R1505" i="2" s="1"/>
  <c r="AP1504" i="2"/>
  <c r="AG1504" i="2"/>
  <c r="AN1504" i="2"/>
  <c r="AE1504" i="2"/>
  <c r="T1505" i="2" l="1"/>
  <c r="S1505" i="2"/>
  <c r="AF1504" i="2"/>
  <c r="AO1504" i="2"/>
  <c r="W1505" i="2" l="1"/>
  <c r="AB1505" i="2" s="1"/>
  <c r="L1506" i="2" s="1"/>
  <c r="V1505" i="2"/>
  <c r="AA1505" i="2" s="1"/>
  <c r="K1506" i="2" s="1"/>
  <c r="U1505" i="2"/>
  <c r="Z1505" i="2" s="1"/>
  <c r="AH1505" i="2"/>
  <c r="X1505" i="2"/>
  <c r="AC1505" i="2" s="1"/>
  <c r="M1506" i="2" s="1"/>
  <c r="AD1505" i="2" l="1"/>
  <c r="J1506" i="2"/>
  <c r="N1506" i="2" l="1"/>
  <c r="O1506" i="2" s="1"/>
  <c r="R1506" i="2" s="1"/>
  <c r="AP1505" i="2"/>
  <c r="AG1505" i="2"/>
  <c r="AE1505" i="2"/>
  <c r="AN1505" i="2"/>
  <c r="T1506" i="2" l="1"/>
  <c r="S1506" i="2"/>
  <c r="AF1505" i="2"/>
  <c r="AO1505" i="2"/>
  <c r="AH1506" i="2" l="1"/>
  <c r="X1506" i="2"/>
  <c r="AC1506" i="2" s="1"/>
  <c r="M1507" i="2" s="1"/>
  <c r="W1506" i="2"/>
  <c r="AB1506" i="2" s="1"/>
  <c r="L1507" i="2" s="1"/>
  <c r="U1506" i="2"/>
  <c r="Z1506" i="2" s="1"/>
  <c r="V1506" i="2"/>
  <c r="AA1506" i="2" s="1"/>
  <c r="K1507" i="2" s="1"/>
  <c r="J1507" i="2" l="1"/>
  <c r="AD1506" i="2"/>
  <c r="AP1506" i="2" l="1"/>
  <c r="AG1506" i="2"/>
  <c r="AE1506" i="2"/>
  <c r="AN1506" i="2"/>
  <c r="N1507" i="2"/>
  <c r="O1507" i="2" s="1"/>
  <c r="R1507" i="2" s="1"/>
  <c r="T1507" i="2" l="1"/>
  <c r="S1507" i="2"/>
  <c r="AF1506" i="2"/>
  <c r="AO1506" i="2"/>
  <c r="X1507" i="2" l="1"/>
  <c r="AC1507" i="2" s="1"/>
  <c r="M1508" i="2" s="1"/>
  <c r="W1507" i="2"/>
  <c r="AB1507" i="2" s="1"/>
  <c r="L1508" i="2" s="1"/>
  <c r="V1507" i="2"/>
  <c r="AA1507" i="2" s="1"/>
  <c r="K1508" i="2" s="1"/>
  <c r="U1507" i="2"/>
  <c r="Z1507" i="2" s="1"/>
  <c r="AH1507" i="2"/>
  <c r="AD1507" i="2" l="1"/>
  <c r="J1508" i="2"/>
  <c r="N1508" i="2" l="1"/>
  <c r="O1508" i="2" s="1"/>
  <c r="R1508" i="2" s="1"/>
  <c r="AG1507" i="2"/>
  <c r="AP1507" i="2"/>
  <c r="AN1507" i="2"/>
  <c r="AO1507" i="2" s="1"/>
  <c r="AE1507" i="2"/>
  <c r="AF1507" i="2" l="1"/>
  <c r="T1508" i="2"/>
  <c r="S1508" i="2"/>
  <c r="V1508" i="2" l="1"/>
  <c r="AA1508" i="2" s="1"/>
  <c r="K1509" i="2" s="1"/>
  <c r="U1508" i="2"/>
  <c r="Z1508" i="2" s="1"/>
  <c r="AH1508" i="2"/>
  <c r="W1508" i="2"/>
  <c r="AB1508" i="2" s="1"/>
  <c r="L1509" i="2" s="1"/>
  <c r="X1508" i="2"/>
  <c r="AC1508" i="2" s="1"/>
  <c r="M1509" i="2" s="1"/>
  <c r="AD1508" i="2" l="1"/>
  <c r="J1509" i="2"/>
  <c r="N1509" i="2" l="1"/>
  <c r="O1509" i="2" s="1"/>
  <c r="R1509" i="2" s="1"/>
  <c r="AP1508" i="2"/>
  <c r="AG1508" i="2"/>
  <c r="AE1508" i="2"/>
  <c r="AN1508" i="2"/>
  <c r="AO1508" i="2" s="1"/>
  <c r="T1509" i="2" l="1"/>
  <c r="S1509" i="2"/>
  <c r="AF1508" i="2"/>
  <c r="AH1509" i="2" l="1"/>
  <c r="X1509" i="2"/>
  <c r="AC1509" i="2" s="1"/>
  <c r="M1510" i="2" s="1"/>
  <c r="W1509" i="2"/>
  <c r="AB1509" i="2" s="1"/>
  <c r="L1510" i="2" s="1"/>
  <c r="V1509" i="2"/>
  <c r="AA1509" i="2" s="1"/>
  <c r="K1510" i="2" s="1"/>
  <c r="U1509" i="2"/>
  <c r="Z1509" i="2" s="1"/>
  <c r="AD1509" i="2" l="1"/>
  <c r="J1510" i="2"/>
  <c r="N1510" i="2" l="1"/>
  <c r="O1510" i="2" s="1"/>
  <c r="R1510" i="2" s="1"/>
  <c r="AP1509" i="2"/>
  <c r="AG1509" i="2"/>
  <c r="AE1509" i="2"/>
  <c r="AN1509" i="2"/>
  <c r="T1510" i="2" l="1"/>
  <c r="S1510" i="2"/>
  <c r="AF1509" i="2"/>
  <c r="AO1509" i="2"/>
  <c r="X1510" i="2" l="1"/>
  <c r="AC1510" i="2" s="1"/>
  <c r="M1511" i="2" s="1"/>
  <c r="W1510" i="2"/>
  <c r="AB1510" i="2" s="1"/>
  <c r="L1511" i="2" s="1"/>
  <c r="V1510" i="2"/>
  <c r="AA1510" i="2" s="1"/>
  <c r="K1511" i="2" s="1"/>
  <c r="U1510" i="2"/>
  <c r="Z1510" i="2" s="1"/>
  <c r="AH1510" i="2"/>
  <c r="AD1510" i="2" l="1"/>
  <c r="J1511" i="2"/>
  <c r="N1511" i="2" l="1"/>
  <c r="O1511" i="2" s="1"/>
  <c r="R1511" i="2" s="1"/>
  <c r="AG1510" i="2"/>
  <c r="AP1510" i="2"/>
  <c r="AE1510" i="2"/>
  <c r="AN1510" i="2"/>
  <c r="AO1510" i="2" s="1"/>
  <c r="AF1510" i="2" l="1"/>
  <c r="T1511" i="2"/>
  <c r="S1511" i="2"/>
  <c r="U1511" i="2" l="1"/>
  <c r="Z1511" i="2" s="1"/>
  <c r="AH1511" i="2"/>
  <c r="X1511" i="2"/>
  <c r="AC1511" i="2" s="1"/>
  <c r="M1512" i="2" s="1"/>
  <c r="V1511" i="2"/>
  <c r="AA1511" i="2" s="1"/>
  <c r="K1512" i="2" s="1"/>
  <c r="W1511" i="2"/>
  <c r="AB1511" i="2" s="1"/>
  <c r="L1512" i="2" s="1"/>
  <c r="J1512" i="2" l="1"/>
  <c r="AD1511" i="2"/>
  <c r="AP1511" i="2" l="1"/>
  <c r="AG1511" i="2"/>
  <c r="AE1511" i="2"/>
  <c r="AN1511" i="2"/>
  <c r="AO1511" i="2" s="1"/>
  <c r="N1512" i="2"/>
  <c r="O1512" i="2" s="1"/>
  <c r="R1512" i="2" s="1"/>
  <c r="T1512" i="2" l="1"/>
  <c r="S1512" i="2"/>
  <c r="AF1511" i="2"/>
  <c r="AH1512" i="2" l="1"/>
  <c r="X1512" i="2"/>
  <c r="AC1512" i="2" s="1"/>
  <c r="M1513" i="2" s="1"/>
  <c r="W1512" i="2"/>
  <c r="AB1512" i="2" s="1"/>
  <c r="L1513" i="2" s="1"/>
  <c r="V1512" i="2"/>
  <c r="AA1512" i="2" s="1"/>
  <c r="K1513" i="2" s="1"/>
  <c r="U1512" i="2"/>
  <c r="Z1512" i="2" s="1"/>
  <c r="AD1512" i="2" l="1"/>
  <c r="J1513" i="2"/>
  <c r="N1513" i="2" l="1"/>
  <c r="O1513" i="2" s="1"/>
  <c r="R1513" i="2" s="1"/>
  <c r="AP1512" i="2"/>
  <c r="AG1512" i="2"/>
  <c r="AE1512" i="2"/>
  <c r="AF1512" i="2" s="1"/>
  <c r="AN1512" i="2"/>
  <c r="T1513" i="2" l="1"/>
  <c r="S1513" i="2"/>
  <c r="AO1512" i="2"/>
  <c r="W1513" i="2" l="1"/>
  <c r="AB1513" i="2" s="1"/>
  <c r="L1514" i="2" s="1"/>
  <c r="AH1513" i="2"/>
  <c r="X1513" i="2"/>
  <c r="AC1513" i="2" s="1"/>
  <c r="M1514" i="2" s="1"/>
  <c r="V1513" i="2"/>
  <c r="AA1513" i="2" s="1"/>
  <c r="K1514" i="2" s="1"/>
  <c r="U1513" i="2"/>
  <c r="Z1513" i="2" s="1"/>
  <c r="AD1513" i="2" l="1"/>
  <c r="J1514" i="2"/>
  <c r="N1514" i="2" l="1"/>
  <c r="O1514" i="2" s="1"/>
  <c r="R1514" i="2" s="1"/>
  <c r="AP1513" i="2"/>
  <c r="AG1513" i="2"/>
  <c r="AE1513" i="2"/>
  <c r="AN1513" i="2"/>
  <c r="AO1513" i="2" s="1"/>
  <c r="T1514" i="2" l="1"/>
  <c r="S1514" i="2"/>
  <c r="AF1513" i="2"/>
  <c r="AH1514" i="2" l="1"/>
  <c r="X1514" i="2"/>
  <c r="AC1514" i="2" s="1"/>
  <c r="M1515" i="2" s="1"/>
  <c r="W1514" i="2"/>
  <c r="AB1514" i="2" s="1"/>
  <c r="L1515" i="2" s="1"/>
  <c r="V1514" i="2"/>
  <c r="AA1514" i="2" s="1"/>
  <c r="K1515" i="2" s="1"/>
  <c r="U1514" i="2"/>
  <c r="Z1514" i="2" s="1"/>
  <c r="AD1514" i="2" l="1"/>
  <c r="J1515" i="2"/>
  <c r="N1515" i="2" l="1"/>
  <c r="O1515" i="2" s="1"/>
  <c r="R1515" i="2" s="1"/>
  <c r="AP1514" i="2"/>
  <c r="AG1514" i="2"/>
  <c r="AN1514" i="2"/>
  <c r="AE1514" i="2"/>
  <c r="T1515" i="2" l="1"/>
  <c r="S1515" i="2"/>
  <c r="AF1514" i="2"/>
  <c r="AO1514" i="2"/>
  <c r="X1515" i="2" l="1"/>
  <c r="AC1515" i="2" s="1"/>
  <c r="M1516" i="2" s="1"/>
  <c r="W1515" i="2"/>
  <c r="AB1515" i="2" s="1"/>
  <c r="L1516" i="2" s="1"/>
  <c r="U1515" i="2"/>
  <c r="Z1515" i="2" s="1"/>
  <c r="AH1515" i="2"/>
  <c r="V1515" i="2"/>
  <c r="AA1515" i="2" s="1"/>
  <c r="K1516" i="2" s="1"/>
  <c r="J1516" i="2" l="1"/>
  <c r="AD1515" i="2"/>
  <c r="N1516" i="2" l="1"/>
  <c r="O1516" i="2" s="1"/>
  <c r="R1516" i="2" s="1"/>
  <c r="AG1515" i="2"/>
  <c r="AP1515" i="2"/>
  <c r="AE1515" i="2"/>
  <c r="AN1515" i="2"/>
  <c r="AO1515" i="2" l="1"/>
  <c r="AF1515" i="2"/>
  <c r="T1516" i="2"/>
  <c r="S1516" i="2"/>
  <c r="V1516" i="2" l="1"/>
  <c r="AA1516" i="2" s="1"/>
  <c r="K1517" i="2" s="1"/>
  <c r="U1516" i="2"/>
  <c r="Z1516" i="2" s="1"/>
  <c r="AH1516" i="2"/>
  <c r="X1516" i="2"/>
  <c r="AC1516" i="2" s="1"/>
  <c r="M1517" i="2" s="1"/>
  <c r="W1516" i="2"/>
  <c r="AB1516" i="2" s="1"/>
  <c r="L1517" i="2" s="1"/>
  <c r="AD1516" i="2" l="1"/>
  <c r="J1517" i="2"/>
  <c r="N1517" i="2" l="1"/>
  <c r="O1517" i="2" s="1"/>
  <c r="R1517" i="2" s="1"/>
  <c r="AP1516" i="2"/>
  <c r="AG1516" i="2"/>
  <c r="AN1516" i="2"/>
  <c r="AE1516" i="2"/>
  <c r="T1517" i="2" l="1"/>
  <c r="S1517" i="2"/>
  <c r="AF1516" i="2"/>
  <c r="AO1516" i="2"/>
  <c r="AH1517" i="2" l="1"/>
  <c r="W1517" i="2"/>
  <c r="AB1517" i="2" s="1"/>
  <c r="L1518" i="2" s="1"/>
  <c r="V1517" i="2"/>
  <c r="AA1517" i="2" s="1"/>
  <c r="K1518" i="2" s="1"/>
  <c r="U1517" i="2"/>
  <c r="Z1517" i="2" s="1"/>
  <c r="X1517" i="2"/>
  <c r="AC1517" i="2" s="1"/>
  <c r="M1518" i="2" s="1"/>
  <c r="AD1517" i="2" l="1"/>
  <c r="J1518" i="2"/>
  <c r="N1518" i="2" l="1"/>
  <c r="O1518" i="2" s="1"/>
  <c r="R1518" i="2" s="1"/>
  <c r="AP1517" i="2"/>
  <c r="AG1517" i="2"/>
  <c r="AM1517" i="2"/>
  <c r="B36" i="2" s="1"/>
  <c r="AL1518" i="2"/>
  <c r="AL1519" i="2" s="1"/>
  <c r="AL1520" i="2" s="1"/>
  <c r="AL1521" i="2" s="1"/>
  <c r="AL1522" i="2" s="1"/>
  <c r="AL1523" i="2" s="1"/>
  <c r="AL1524" i="2" s="1"/>
  <c r="AL1525" i="2" s="1"/>
  <c r="AL1526" i="2" s="1"/>
  <c r="AL1527" i="2" s="1"/>
  <c r="AL1528" i="2" s="1"/>
  <c r="AL1529" i="2" s="1"/>
  <c r="AL1530" i="2" s="1"/>
  <c r="AL1531" i="2" s="1"/>
  <c r="AT115" i="2"/>
  <c r="AN1517" i="2"/>
  <c r="AO1517" i="2" s="1"/>
  <c r="AE1517" i="2"/>
  <c r="AF1517" i="2" s="1"/>
  <c r="T1518" i="2" l="1"/>
  <c r="S1518" i="2"/>
  <c r="X1518" i="2" l="1"/>
  <c r="AC1518" i="2" s="1"/>
  <c r="M1519" i="2" s="1"/>
  <c r="W1518" i="2"/>
  <c r="AB1518" i="2" s="1"/>
  <c r="L1519" i="2" s="1"/>
  <c r="V1518" i="2"/>
  <c r="AA1518" i="2" s="1"/>
  <c r="K1519" i="2" s="1"/>
  <c r="AH1518" i="2"/>
  <c r="U1518" i="2"/>
  <c r="Z1518" i="2" s="1"/>
  <c r="AD1518" i="2" l="1"/>
  <c r="J1519" i="2"/>
  <c r="N1519" i="2" l="1"/>
  <c r="O1519" i="2" s="1"/>
  <c r="R1519" i="2" s="1"/>
  <c r="AP1518" i="2"/>
  <c r="AG1518" i="2"/>
  <c r="AE1518" i="2"/>
  <c r="AN1518" i="2"/>
  <c r="AO1518" i="2" s="1"/>
  <c r="T1519" i="2" l="1"/>
  <c r="S1519" i="2"/>
  <c r="AF1518" i="2"/>
  <c r="U1519" i="2" l="1"/>
  <c r="Z1519" i="2" s="1"/>
  <c r="X1519" i="2"/>
  <c r="AC1519" i="2" s="1"/>
  <c r="M1520" i="2" s="1"/>
  <c r="W1519" i="2"/>
  <c r="AB1519" i="2" s="1"/>
  <c r="L1520" i="2" s="1"/>
  <c r="AH1519" i="2"/>
  <c r="V1519" i="2"/>
  <c r="AA1519" i="2" s="1"/>
  <c r="K1520" i="2" s="1"/>
  <c r="J1520" i="2" l="1"/>
  <c r="AD1519" i="2"/>
  <c r="AG1519" i="2" l="1"/>
  <c r="AP1519" i="2"/>
  <c r="AN1519" i="2"/>
  <c r="AE1519" i="2"/>
  <c r="N1520" i="2"/>
  <c r="O1520" i="2" s="1"/>
  <c r="R1520" i="2" s="1"/>
  <c r="T1520" i="2" l="1"/>
  <c r="S1520" i="2"/>
  <c r="AF1519" i="2"/>
  <c r="AO1519" i="2"/>
  <c r="AH1520" i="2" l="1"/>
  <c r="X1520" i="2"/>
  <c r="AC1520" i="2" s="1"/>
  <c r="M1521" i="2" s="1"/>
  <c r="V1520" i="2"/>
  <c r="AA1520" i="2" s="1"/>
  <c r="K1521" i="2" s="1"/>
  <c r="U1520" i="2"/>
  <c r="Z1520" i="2" s="1"/>
  <c r="W1520" i="2"/>
  <c r="AB1520" i="2" s="1"/>
  <c r="L1521" i="2" s="1"/>
  <c r="AD1520" i="2" l="1"/>
  <c r="J1521" i="2"/>
  <c r="N1521" i="2" l="1"/>
  <c r="O1521" i="2" s="1"/>
  <c r="R1521" i="2" s="1"/>
  <c r="AP1520" i="2"/>
  <c r="AG1520" i="2"/>
  <c r="AE1520" i="2"/>
  <c r="AF1520" i="2" s="1"/>
  <c r="AN1520" i="2"/>
  <c r="T1521" i="2" l="1"/>
  <c r="S1521" i="2"/>
  <c r="AO1520" i="2"/>
  <c r="W1521" i="2" l="1"/>
  <c r="AB1521" i="2" s="1"/>
  <c r="L1522" i="2" s="1"/>
  <c r="V1521" i="2"/>
  <c r="AA1521" i="2" s="1"/>
  <c r="K1522" i="2" s="1"/>
  <c r="U1521" i="2"/>
  <c r="Z1521" i="2" s="1"/>
  <c r="AH1521" i="2"/>
  <c r="X1521" i="2"/>
  <c r="AC1521" i="2" s="1"/>
  <c r="M1522" i="2" s="1"/>
  <c r="AD1521" i="2" l="1"/>
  <c r="J1522" i="2"/>
  <c r="AP1521" i="2" l="1"/>
  <c r="AG1521" i="2"/>
  <c r="AE1521" i="2"/>
  <c r="AN1521" i="2"/>
  <c r="N1522" i="2"/>
  <c r="O1522" i="2" s="1"/>
  <c r="R1522" i="2" s="1"/>
  <c r="T1522" i="2" l="1"/>
  <c r="S1522" i="2"/>
  <c r="AO1521" i="2"/>
  <c r="AF1521" i="2"/>
  <c r="AH1522" i="2" l="1"/>
  <c r="X1522" i="2"/>
  <c r="AC1522" i="2" s="1"/>
  <c r="M1523" i="2" s="1"/>
  <c r="W1522" i="2"/>
  <c r="AB1522" i="2" s="1"/>
  <c r="L1523" i="2" s="1"/>
  <c r="V1522" i="2"/>
  <c r="AA1522" i="2" s="1"/>
  <c r="K1523" i="2" s="1"/>
  <c r="U1522" i="2"/>
  <c r="Z1522" i="2" s="1"/>
  <c r="AD1522" i="2" l="1"/>
  <c r="J1523" i="2"/>
  <c r="N1523" i="2" l="1"/>
  <c r="O1523" i="2" s="1"/>
  <c r="R1523" i="2" s="1"/>
  <c r="AP1522" i="2"/>
  <c r="AG1522" i="2"/>
  <c r="AN1522" i="2"/>
  <c r="AE1522" i="2"/>
  <c r="T1523" i="2" l="1"/>
  <c r="S1523" i="2"/>
  <c r="AF1522" i="2"/>
  <c r="AO1522" i="2"/>
  <c r="X1523" i="2" l="1"/>
  <c r="AC1523" i="2" s="1"/>
  <c r="M1524" i="2" s="1"/>
  <c r="W1523" i="2"/>
  <c r="AB1523" i="2" s="1"/>
  <c r="L1524" i="2" s="1"/>
  <c r="U1523" i="2"/>
  <c r="Z1523" i="2" s="1"/>
  <c r="AH1523" i="2"/>
  <c r="V1523" i="2"/>
  <c r="AA1523" i="2" s="1"/>
  <c r="K1524" i="2" s="1"/>
  <c r="J1524" i="2" l="1"/>
  <c r="AD1523" i="2"/>
  <c r="AG1523" i="2" l="1"/>
  <c r="AP1523" i="2"/>
  <c r="AN1523" i="2"/>
  <c r="AE1523" i="2"/>
  <c r="N1524" i="2"/>
  <c r="O1524" i="2" s="1"/>
  <c r="R1524" i="2" s="1"/>
  <c r="T1524" i="2" l="1"/>
  <c r="S1524" i="2"/>
  <c r="AF1523" i="2"/>
  <c r="AO1523" i="2"/>
  <c r="V1524" i="2" l="1"/>
  <c r="AA1524" i="2" s="1"/>
  <c r="K1525" i="2" s="1"/>
  <c r="U1524" i="2"/>
  <c r="Z1524" i="2" s="1"/>
  <c r="AH1524" i="2"/>
  <c r="X1524" i="2"/>
  <c r="AC1524" i="2" s="1"/>
  <c r="M1525" i="2" s="1"/>
  <c r="W1524" i="2"/>
  <c r="AB1524" i="2" s="1"/>
  <c r="L1525" i="2" s="1"/>
  <c r="AD1524" i="2" l="1"/>
  <c r="J1525" i="2"/>
  <c r="AP1524" i="2" l="1"/>
  <c r="AG1524" i="2"/>
  <c r="AE1524" i="2"/>
  <c r="AF1524" i="2" s="1"/>
  <c r="AN1524" i="2"/>
  <c r="N1525" i="2"/>
  <c r="O1525" i="2" s="1"/>
  <c r="R1525" i="2" s="1"/>
  <c r="T1525" i="2" l="1"/>
  <c r="S1525" i="2"/>
  <c r="AO1524" i="2"/>
  <c r="AH1525" i="2" l="1"/>
  <c r="W1525" i="2"/>
  <c r="AB1525" i="2" s="1"/>
  <c r="L1526" i="2" s="1"/>
  <c r="V1525" i="2"/>
  <c r="AA1525" i="2" s="1"/>
  <c r="K1526" i="2" s="1"/>
  <c r="U1525" i="2"/>
  <c r="Z1525" i="2" s="1"/>
  <c r="X1525" i="2"/>
  <c r="AC1525" i="2" s="1"/>
  <c r="M1526" i="2" s="1"/>
  <c r="AD1525" i="2" l="1"/>
  <c r="J1526" i="2"/>
  <c r="N1526" i="2" l="1"/>
  <c r="O1526" i="2" s="1"/>
  <c r="R1526" i="2" s="1"/>
  <c r="AP1525" i="2"/>
  <c r="AG1525" i="2"/>
  <c r="AN1525" i="2"/>
  <c r="AE1525" i="2"/>
  <c r="T1526" i="2" l="1"/>
  <c r="S1526" i="2"/>
  <c r="AO1525" i="2"/>
  <c r="AF1525" i="2"/>
  <c r="X1526" i="2" l="1"/>
  <c r="AC1526" i="2" s="1"/>
  <c r="M1527" i="2" s="1"/>
  <c r="W1526" i="2"/>
  <c r="AB1526" i="2" s="1"/>
  <c r="L1527" i="2" s="1"/>
  <c r="V1526" i="2"/>
  <c r="AA1526" i="2" s="1"/>
  <c r="K1527" i="2" s="1"/>
  <c r="AH1526" i="2"/>
  <c r="U1526" i="2"/>
  <c r="Z1526" i="2" s="1"/>
  <c r="AD1526" i="2" l="1"/>
  <c r="J1527" i="2"/>
  <c r="N1527" i="2" l="1"/>
  <c r="O1527" i="2" s="1"/>
  <c r="R1527" i="2" s="1"/>
  <c r="AP1526" i="2"/>
  <c r="AG1526" i="2"/>
  <c r="AE1526" i="2"/>
  <c r="AN1526" i="2"/>
  <c r="T1527" i="2" l="1"/>
  <c r="S1527" i="2"/>
  <c r="AO1526" i="2"/>
  <c r="AF1526" i="2"/>
  <c r="U1527" i="2" l="1"/>
  <c r="Z1527" i="2" s="1"/>
  <c r="X1527" i="2"/>
  <c r="AC1527" i="2" s="1"/>
  <c r="M1528" i="2" s="1"/>
  <c r="W1527" i="2"/>
  <c r="AB1527" i="2" s="1"/>
  <c r="L1528" i="2" s="1"/>
  <c r="AH1527" i="2"/>
  <c r="V1527" i="2"/>
  <c r="AA1527" i="2" s="1"/>
  <c r="K1528" i="2" s="1"/>
  <c r="J1528" i="2" l="1"/>
  <c r="AD1527" i="2"/>
  <c r="AG1527" i="2" l="1"/>
  <c r="AP1527" i="2"/>
  <c r="AE1527" i="2"/>
  <c r="AN1527" i="2"/>
  <c r="N1528" i="2"/>
  <c r="O1528" i="2" s="1"/>
  <c r="R1528" i="2" s="1"/>
  <c r="T1528" i="2" l="1"/>
  <c r="S1528" i="2"/>
  <c r="AF1527" i="2"/>
  <c r="AO1527" i="2"/>
  <c r="AH1528" i="2" l="1"/>
  <c r="X1528" i="2"/>
  <c r="AC1528" i="2" s="1"/>
  <c r="M1529" i="2" s="1"/>
  <c r="V1528" i="2"/>
  <c r="AA1528" i="2" s="1"/>
  <c r="K1529" i="2" s="1"/>
  <c r="U1528" i="2"/>
  <c r="Z1528" i="2" s="1"/>
  <c r="W1528" i="2"/>
  <c r="AB1528" i="2" s="1"/>
  <c r="L1529" i="2" s="1"/>
  <c r="AD1528" i="2" l="1"/>
  <c r="J1529" i="2"/>
  <c r="N1529" i="2" l="1"/>
  <c r="O1529" i="2" s="1"/>
  <c r="R1529" i="2" s="1"/>
  <c r="AP1528" i="2"/>
  <c r="AG1528" i="2"/>
  <c r="AE1528" i="2"/>
  <c r="AN1528" i="2"/>
  <c r="T1529" i="2" l="1"/>
  <c r="S1529" i="2"/>
  <c r="AO1528" i="2"/>
  <c r="AF1528" i="2"/>
  <c r="W1529" i="2" l="1"/>
  <c r="AB1529" i="2" s="1"/>
  <c r="L1530" i="2" s="1"/>
  <c r="V1529" i="2"/>
  <c r="AA1529" i="2" s="1"/>
  <c r="K1530" i="2" s="1"/>
  <c r="U1529" i="2"/>
  <c r="Z1529" i="2" s="1"/>
  <c r="AH1529" i="2"/>
  <c r="X1529" i="2"/>
  <c r="AC1529" i="2" s="1"/>
  <c r="M1530" i="2" s="1"/>
  <c r="AD1529" i="2" l="1"/>
  <c r="J1530" i="2"/>
  <c r="AP1529" i="2" l="1"/>
  <c r="AG1529" i="2"/>
  <c r="AN1529" i="2"/>
  <c r="AE1529" i="2"/>
  <c r="N1530" i="2"/>
  <c r="O1530" i="2" s="1"/>
  <c r="R1530" i="2" s="1"/>
  <c r="T1530" i="2" l="1"/>
  <c r="S1530" i="2"/>
  <c r="AF1529" i="2"/>
  <c r="AO1529" i="2"/>
  <c r="AH1530" i="2" l="1"/>
  <c r="X1530" i="2"/>
  <c r="AC1530" i="2" s="1"/>
  <c r="M1531" i="2" s="1"/>
  <c r="W1530" i="2"/>
  <c r="AB1530" i="2" s="1"/>
  <c r="L1531" i="2" s="1"/>
  <c r="V1530" i="2"/>
  <c r="AA1530" i="2" s="1"/>
  <c r="K1531" i="2" s="1"/>
  <c r="U1530" i="2"/>
  <c r="Z1530" i="2" s="1"/>
  <c r="AD1530" i="2" l="1"/>
  <c r="J1531" i="2"/>
  <c r="N1531" i="2" l="1"/>
  <c r="O1531" i="2" s="1"/>
  <c r="R1531" i="2" s="1"/>
  <c r="AP1530" i="2"/>
  <c r="AG1530" i="2"/>
  <c r="AN1530" i="2"/>
  <c r="AE1530" i="2"/>
  <c r="T1531" i="2" l="1"/>
  <c r="S1531" i="2"/>
  <c r="AF1530" i="2"/>
  <c r="AO1530" i="2"/>
  <c r="X1531" i="2" l="1"/>
  <c r="AC1531" i="2" s="1"/>
  <c r="M1532" i="2" s="1"/>
  <c r="W1531" i="2"/>
  <c r="AB1531" i="2" s="1"/>
  <c r="L1532" i="2" s="1"/>
  <c r="U1531" i="2"/>
  <c r="Z1531" i="2" s="1"/>
  <c r="AH1531" i="2"/>
  <c r="V1531" i="2"/>
  <c r="AA1531" i="2" s="1"/>
  <c r="K1532" i="2" s="1"/>
  <c r="J1532" i="2" l="1"/>
  <c r="AD1531" i="2"/>
  <c r="AG1531" i="2" l="1"/>
  <c r="AP1531" i="2"/>
  <c r="AL1532" i="2"/>
  <c r="AL1533" i="2" s="1"/>
  <c r="AL1534" i="2" s="1"/>
  <c r="AL1535" i="2" s="1"/>
  <c r="AL1536" i="2" s="1"/>
  <c r="AL1537" i="2" s="1"/>
  <c r="AL1538" i="2" s="1"/>
  <c r="AL1539" i="2" s="1"/>
  <c r="AL1540" i="2" s="1"/>
  <c r="AL1541" i="2" s="1"/>
  <c r="AL1542" i="2" s="1"/>
  <c r="AL1543" i="2" s="1"/>
  <c r="AL1544" i="2" s="1"/>
  <c r="AL1545" i="2" s="1"/>
  <c r="AL1546" i="2" s="1"/>
  <c r="AL1547" i="2" s="1"/>
  <c r="AL1548" i="2" s="1"/>
  <c r="AL1549" i="2" s="1"/>
  <c r="AL1550" i="2" s="1"/>
  <c r="AL1551" i="2" s="1"/>
  <c r="AL1552" i="2" s="1"/>
  <c r="AL1553" i="2" s="1"/>
  <c r="AM1531" i="2"/>
  <c r="C36" i="2" s="1"/>
  <c r="AT116" i="2"/>
  <c r="AN1531" i="2"/>
  <c r="AE1531" i="2"/>
  <c r="AF1531" i="2" s="1"/>
  <c r="N1532" i="2"/>
  <c r="O1532" i="2" s="1"/>
  <c r="R1532" i="2" s="1"/>
  <c r="T1532" i="2" l="1"/>
  <c r="S1532" i="2"/>
  <c r="AO1531" i="2"/>
  <c r="V1532" i="2" l="1"/>
  <c r="AA1532" i="2" s="1"/>
  <c r="K1533" i="2" s="1"/>
  <c r="U1532" i="2"/>
  <c r="Z1532" i="2" s="1"/>
  <c r="AH1532" i="2"/>
  <c r="X1532" i="2"/>
  <c r="AC1532" i="2" s="1"/>
  <c r="M1533" i="2" s="1"/>
  <c r="W1532" i="2"/>
  <c r="AB1532" i="2" s="1"/>
  <c r="L1533" i="2" s="1"/>
  <c r="AD1532" i="2" l="1"/>
  <c r="J1533" i="2"/>
  <c r="N1533" i="2" l="1"/>
  <c r="O1533" i="2" s="1"/>
  <c r="R1533" i="2" s="1"/>
  <c r="AP1532" i="2"/>
  <c r="AG1532" i="2"/>
  <c r="AN1532" i="2"/>
  <c r="AE1532" i="2"/>
  <c r="AF1532" i="2" s="1"/>
  <c r="T1533" i="2" l="1"/>
  <c r="S1533" i="2"/>
  <c r="AO1532" i="2"/>
  <c r="AH1533" i="2" l="1"/>
  <c r="W1533" i="2"/>
  <c r="AB1533" i="2" s="1"/>
  <c r="L1534" i="2" s="1"/>
  <c r="V1533" i="2"/>
  <c r="AA1533" i="2" s="1"/>
  <c r="K1534" i="2" s="1"/>
  <c r="U1533" i="2"/>
  <c r="Z1533" i="2" s="1"/>
  <c r="X1533" i="2"/>
  <c r="AC1533" i="2" s="1"/>
  <c r="M1534" i="2" s="1"/>
  <c r="AD1533" i="2" l="1"/>
  <c r="J1534" i="2"/>
  <c r="N1534" i="2" l="1"/>
  <c r="O1534" i="2" s="1"/>
  <c r="R1534" i="2" s="1"/>
  <c r="AP1533" i="2"/>
  <c r="AG1533" i="2"/>
  <c r="AE1533" i="2"/>
  <c r="AF1533" i="2" s="1"/>
  <c r="AN1533" i="2"/>
  <c r="T1534" i="2" l="1"/>
  <c r="S1534" i="2"/>
  <c r="AO1533" i="2"/>
  <c r="X1534" i="2" l="1"/>
  <c r="AC1534" i="2" s="1"/>
  <c r="M1535" i="2" s="1"/>
  <c r="W1534" i="2"/>
  <c r="AB1534" i="2" s="1"/>
  <c r="L1535" i="2" s="1"/>
  <c r="V1534" i="2"/>
  <c r="AA1534" i="2" s="1"/>
  <c r="K1535" i="2" s="1"/>
  <c r="AH1534" i="2"/>
  <c r="U1534" i="2"/>
  <c r="Z1534" i="2" s="1"/>
  <c r="AD1534" i="2" l="1"/>
  <c r="J1535" i="2"/>
  <c r="N1535" i="2" l="1"/>
  <c r="O1535" i="2" s="1"/>
  <c r="R1535" i="2" s="1"/>
  <c r="AP1534" i="2"/>
  <c r="AG1534" i="2"/>
  <c r="AE1534" i="2"/>
  <c r="AN1534" i="2"/>
  <c r="T1535" i="2" l="1"/>
  <c r="S1535" i="2"/>
  <c r="AO1534" i="2"/>
  <c r="AF1534" i="2"/>
  <c r="U1535" i="2" l="1"/>
  <c r="Z1535" i="2" s="1"/>
  <c r="X1535" i="2"/>
  <c r="AC1535" i="2" s="1"/>
  <c r="M1536" i="2" s="1"/>
  <c r="W1535" i="2"/>
  <c r="AB1535" i="2" s="1"/>
  <c r="L1536" i="2" s="1"/>
  <c r="AH1535" i="2"/>
  <c r="V1535" i="2"/>
  <c r="AA1535" i="2" s="1"/>
  <c r="K1536" i="2" s="1"/>
  <c r="J1536" i="2" l="1"/>
  <c r="AD1535" i="2"/>
  <c r="AG1535" i="2" l="1"/>
  <c r="AP1535" i="2"/>
  <c r="AN1535" i="2"/>
  <c r="AE1535" i="2"/>
  <c r="AF1535" i="2" s="1"/>
  <c r="N1536" i="2"/>
  <c r="O1536" i="2" s="1"/>
  <c r="R1536" i="2" s="1"/>
  <c r="T1536" i="2" l="1"/>
  <c r="S1536" i="2"/>
  <c r="AO1535" i="2"/>
  <c r="AH1536" i="2" l="1"/>
  <c r="X1536" i="2"/>
  <c r="AC1536" i="2" s="1"/>
  <c r="M1537" i="2" s="1"/>
  <c r="V1536" i="2"/>
  <c r="AA1536" i="2" s="1"/>
  <c r="K1537" i="2" s="1"/>
  <c r="U1536" i="2"/>
  <c r="Z1536" i="2" s="1"/>
  <c r="W1536" i="2"/>
  <c r="AB1536" i="2" s="1"/>
  <c r="L1537" i="2" s="1"/>
  <c r="AD1536" i="2" l="1"/>
  <c r="J1537" i="2"/>
  <c r="N1537" i="2" l="1"/>
  <c r="O1537" i="2" s="1"/>
  <c r="R1537" i="2" s="1"/>
  <c r="AP1536" i="2"/>
  <c r="AG1536" i="2"/>
  <c r="AE1536" i="2"/>
  <c r="AN1536" i="2"/>
  <c r="AO1536" i="2" s="1"/>
  <c r="T1537" i="2" l="1"/>
  <c r="S1537" i="2"/>
  <c r="AF1536" i="2"/>
  <c r="W1537" i="2" l="1"/>
  <c r="AB1537" i="2" s="1"/>
  <c r="L1538" i="2" s="1"/>
  <c r="V1537" i="2"/>
  <c r="AA1537" i="2" s="1"/>
  <c r="K1538" i="2" s="1"/>
  <c r="U1537" i="2"/>
  <c r="Z1537" i="2" s="1"/>
  <c r="AH1537" i="2"/>
  <c r="X1537" i="2"/>
  <c r="AC1537" i="2" s="1"/>
  <c r="M1538" i="2" s="1"/>
  <c r="AD1537" i="2" l="1"/>
  <c r="J1538" i="2"/>
  <c r="N1538" i="2" l="1"/>
  <c r="O1538" i="2" s="1"/>
  <c r="R1538" i="2" s="1"/>
  <c r="AP1537" i="2"/>
  <c r="AG1537" i="2"/>
  <c r="AN1537" i="2"/>
  <c r="AE1537" i="2"/>
  <c r="AF1537" i="2" s="1"/>
  <c r="T1538" i="2" l="1"/>
  <c r="S1538" i="2"/>
  <c r="AO1537" i="2"/>
  <c r="AH1538" i="2" l="1"/>
  <c r="X1538" i="2"/>
  <c r="AC1538" i="2" s="1"/>
  <c r="M1539" i="2" s="1"/>
  <c r="W1538" i="2"/>
  <c r="AB1538" i="2" s="1"/>
  <c r="L1539" i="2" s="1"/>
  <c r="V1538" i="2"/>
  <c r="AA1538" i="2" s="1"/>
  <c r="K1539" i="2" s="1"/>
  <c r="U1538" i="2"/>
  <c r="Z1538" i="2" s="1"/>
  <c r="AD1538" i="2" l="1"/>
  <c r="J1539" i="2"/>
  <c r="N1539" i="2" l="1"/>
  <c r="O1539" i="2" s="1"/>
  <c r="R1539" i="2" s="1"/>
  <c r="AP1538" i="2"/>
  <c r="AG1538" i="2"/>
  <c r="AE1538" i="2"/>
  <c r="AN1538" i="2"/>
  <c r="T1539" i="2" l="1"/>
  <c r="S1539" i="2"/>
  <c r="AO1538" i="2"/>
  <c r="AF1538" i="2"/>
  <c r="X1539" i="2" l="1"/>
  <c r="AC1539" i="2" s="1"/>
  <c r="M1540" i="2" s="1"/>
  <c r="W1539" i="2"/>
  <c r="AB1539" i="2" s="1"/>
  <c r="L1540" i="2" s="1"/>
  <c r="U1539" i="2"/>
  <c r="Z1539" i="2" s="1"/>
  <c r="V1539" i="2"/>
  <c r="AA1539" i="2" s="1"/>
  <c r="K1540" i="2" s="1"/>
  <c r="AH1539" i="2"/>
  <c r="J1540" i="2" l="1"/>
  <c r="AD1539" i="2"/>
  <c r="AG1539" i="2" l="1"/>
  <c r="AP1539" i="2"/>
  <c r="AN1539" i="2"/>
  <c r="AE1539" i="2"/>
  <c r="AF1539" i="2" s="1"/>
  <c r="N1540" i="2"/>
  <c r="O1540" i="2" s="1"/>
  <c r="R1540" i="2" s="1"/>
  <c r="T1540" i="2" l="1"/>
  <c r="S1540" i="2"/>
  <c r="AO1539" i="2"/>
  <c r="V1540" i="2" l="1"/>
  <c r="AA1540" i="2" s="1"/>
  <c r="K1541" i="2" s="1"/>
  <c r="U1540" i="2"/>
  <c r="Z1540" i="2" s="1"/>
  <c r="AH1540" i="2"/>
  <c r="X1540" i="2"/>
  <c r="AC1540" i="2" s="1"/>
  <c r="M1541" i="2" s="1"/>
  <c r="W1540" i="2"/>
  <c r="AB1540" i="2" s="1"/>
  <c r="L1541" i="2" s="1"/>
  <c r="AD1540" i="2" l="1"/>
  <c r="J1541" i="2"/>
  <c r="AP1540" i="2" l="1"/>
  <c r="AG1540" i="2"/>
  <c r="AE1540" i="2"/>
  <c r="AN1540" i="2"/>
  <c r="AO1540" i="2" s="1"/>
  <c r="N1541" i="2"/>
  <c r="O1541" i="2" s="1"/>
  <c r="R1541" i="2" s="1"/>
  <c r="T1541" i="2" l="1"/>
  <c r="S1541" i="2"/>
  <c r="AF1540" i="2"/>
  <c r="AH1541" i="2" l="1"/>
  <c r="W1541" i="2"/>
  <c r="AB1541" i="2" s="1"/>
  <c r="L1542" i="2" s="1"/>
  <c r="V1541" i="2"/>
  <c r="AA1541" i="2" s="1"/>
  <c r="K1542" i="2" s="1"/>
  <c r="U1541" i="2"/>
  <c r="Z1541" i="2" s="1"/>
  <c r="X1541" i="2"/>
  <c r="AC1541" i="2" s="1"/>
  <c r="M1542" i="2" s="1"/>
  <c r="AD1541" i="2" l="1"/>
  <c r="J1542" i="2"/>
  <c r="N1542" i="2" l="1"/>
  <c r="O1542" i="2" s="1"/>
  <c r="R1542" i="2" s="1"/>
  <c r="AP1541" i="2"/>
  <c r="AG1541" i="2"/>
  <c r="AN1541" i="2"/>
  <c r="AE1541" i="2"/>
  <c r="T1542" i="2" l="1"/>
  <c r="S1542" i="2"/>
  <c r="AF1541" i="2"/>
  <c r="AO1541" i="2"/>
  <c r="X1542" i="2" l="1"/>
  <c r="AC1542" i="2" s="1"/>
  <c r="M1543" i="2" s="1"/>
  <c r="W1542" i="2"/>
  <c r="AB1542" i="2" s="1"/>
  <c r="L1543" i="2" s="1"/>
  <c r="V1542" i="2"/>
  <c r="AA1542" i="2" s="1"/>
  <c r="K1543" i="2" s="1"/>
  <c r="AH1542" i="2"/>
  <c r="U1542" i="2"/>
  <c r="Z1542" i="2" s="1"/>
  <c r="AD1542" i="2" l="1"/>
  <c r="J1543" i="2"/>
  <c r="N1543" i="2" l="1"/>
  <c r="O1543" i="2" s="1"/>
  <c r="R1543" i="2" s="1"/>
  <c r="AP1542" i="2"/>
  <c r="AG1542" i="2"/>
  <c r="AN1542" i="2"/>
  <c r="AE1542" i="2"/>
  <c r="AO1542" i="2" l="1"/>
  <c r="AF1542" i="2"/>
  <c r="T1543" i="2"/>
  <c r="S1543" i="2"/>
  <c r="V1543" i="2" l="1"/>
  <c r="AA1543" i="2" s="1"/>
  <c r="K1544" i="2" s="1"/>
  <c r="U1543" i="2"/>
  <c r="Z1543" i="2" s="1"/>
  <c r="AH1543" i="2"/>
  <c r="X1543" i="2"/>
  <c r="AC1543" i="2" s="1"/>
  <c r="M1544" i="2" s="1"/>
  <c r="W1543" i="2"/>
  <c r="AB1543" i="2" s="1"/>
  <c r="L1544" i="2" s="1"/>
  <c r="AD1543" i="2" l="1"/>
  <c r="J1544" i="2"/>
  <c r="AP1543" i="2" l="1"/>
  <c r="AG1543" i="2"/>
  <c r="AN1543" i="2"/>
  <c r="AE1543" i="2"/>
  <c r="N1544" i="2"/>
  <c r="O1544" i="2" s="1"/>
  <c r="R1544" i="2" s="1"/>
  <c r="T1544" i="2" l="1"/>
  <c r="S1544" i="2"/>
  <c r="AF1543" i="2"/>
  <c r="AO1543" i="2"/>
  <c r="AH1544" i="2" l="1"/>
  <c r="W1544" i="2"/>
  <c r="AB1544" i="2" s="1"/>
  <c r="L1545" i="2" s="1"/>
  <c r="V1544" i="2"/>
  <c r="AA1544" i="2" s="1"/>
  <c r="K1545" i="2" s="1"/>
  <c r="U1544" i="2"/>
  <c r="Z1544" i="2" s="1"/>
  <c r="X1544" i="2"/>
  <c r="AC1544" i="2" s="1"/>
  <c r="M1545" i="2" s="1"/>
  <c r="AD1544" i="2" l="1"/>
  <c r="J1545" i="2"/>
  <c r="N1545" i="2" l="1"/>
  <c r="O1545" i="2" s="1"/>
  <c r="R1545" i="2" s="1"/>
  <c r="AP1544" i="2"/>
  <c r="AG1544" i="2"/>
  <c r="AE1544" i="2"/>
  <c r="AN1544" i="2"/>
  <c r="T1545" i="2" l="1"/>
  <c r="S1545" i="2"/>
  <c r="AF1544" i="2"/>
  <c r="AO1544" i="2"/>
  <c r="X1545" i="2" l="1"/>
  <c r="AC1545" i="2" s="1"/>
  <c r="M1546" i="2" s="1"/>
  <c r="W1545" i="2"/>
  <c r="AB1545" i="2" s="1"/>
  <c r="L1546" i="2" s="1"/>
  <c r="V1545" i="2"/>
  <c r="AA1545" i="2" s="1"/>
  <c r="K1546" i="2" s="1"/>
  <c r="AH1545" i="2"/>
  <c r="U1545" i="2"/>
  <c r="Z1545" i="2" s="1"/>
  <c r="AD1545" i="2" l="1"/>
  <c r="J1546" i="2"/>
  <c r="N1546" i="2" l="1"/>
  <c r="O1546" i="2" s="1"/>
  <c r="R1546" i="2" s="1"/>
  <c r="AP1545" i="2"/>
  <c r="AG1545" i="2"/>
  <c r="AN1545" i="2"/>
  <c r="AE1545" i="2"/>
  <c r="AF1545" i="2" s="1"/>
  <c r="T1546" i="2" l="1"/>
  <c r="S1546" i="2"/>
  <c r="AO1545" i="2"/>
  <c r="U1546" i="2" l="1"/>
  <c r="Z1546" i="2" s="1"/>
  <c r="X1546" i="2"/>
  <c r="AC1546" i="2" s="1"/>
  <c r="M1547" i="2" s="1"/>
  <c r="W1546" i="2"/>
  <c r="AB1546" i="2" s="1"/>
  <c r="L1547" i="2" s="1"/>
  <c r="AH1546" i="2"/>
  <c r="V1546" i="2"/>
  <c r="AA1546" i="2" s="1"/>
  <c r="K1547" i="2" s="1"/>
  <c r="J1547" i="2" l="1"/>
  <c r="AD1546" i="2"/>
  <c r="AG1546" i="2" l="1"/>
  <c r="AP1546" i="2"/>
  <c r="AN1546" i="2"/>
  <c r="AE1546" i="2"/>
  <c r="N1547" i="2"/>
  <c r="O1547" i="2" s="1"/>
  <c r="R1547" i="2" s="1"/>
  <c r="T1547" i="2" l="1"/>
  <c r="S1547" i="2"/>
  <c r="AF1546" i="2"/>
  <c r="AO1546" i="2"/>
  <c r="AH1547" i="2" l="1"/>
  <c r="X1547" i="2"/>
  <c r="AC1547" i="2" s="1"/>
  <c r="M1548" i="2" s="1"/>
  <c r="V1547" i="2"/>
  <c r="AA1547" i="2" s="1"/>
  <c r="K1548" i="2" s="1"/>
  <c r="U1547" i="2"/>
  <c r="Z1547" i="2" s="1"/>
  <c r="W1547" i="2"/>
  <c r="AB1547" i="2" s="1"/>
  <c r="L1548" i="2" s="1"/>
  <c r="AD1547" i="2" l="1"/>
  <c r="J1548" i="2"/>
  <c r="N1548" i="2" l="1"/>
  <c r="O1548" i="2" s="1"/>
  <c r="R1548" i="2" s="1"/>
  <c r="AP1547" i="2"/>
  <c r="AG1547" i="2"/>
  <c r="AN1547" i="2"/>
  <c r="AE1547" i="2"/>
  <c r="T1548" i="2" l="1"/>
  <c r="S1548" i="2"/>
  <c r="AF1547" i="2"/>
  <c r="AO1547" i="2"/>
  <c r="W1548" i="2" l="1"/>
  <c r="AB1548" i="2" s="1"/>
  <c r="L1549" i="2" s="1"/>
  <c r="V1548" i="2"/>
  <c r="AA1548" i="2" s="1"/>
  <c r="K1549" i="2" s="1"/>
  <c r="U1548" i="2"/>
  <c r="Z1548" i="2" s="1"/>
  <c r="AH1548" i="2"/>
  <c r="X1548" i="2"/>
  <c r="AC1548" i="2" s="1"/>
  <c r="M1549" i="2" s="1"/>
  <c r="AD1548" i="2" l="1"/>
  <c r="J1549" i="2"/>
  <c r="N1549" i="2" l="1"/>
  <c r="O1549" i="2" s="1"/>
  <c r="R1549" i="2" s="1"/>
  <c r="AP1548" i="2"/>
  <c r="AG1548" i="2"/>
  <c r="AE1548" i="2"/>
  <c r="AF1548" i="2" s="1"/>
  <c r="AN1548" i="2"/>
  <c r="T1549" i="2" l="1"/>
  <c r="S1549" i="2"/>
  <c r="AO1548" i="2"/>
  <c r="AH1549" i="2" l="1"/>
  <c r="X1549" i="2"/>
  <c r="AC1549" i="2" s="1"/>
  <c r="M1550" i="2" s="1"/>
  <c r="W1549" i="2"/>
  <c r="AB1549" i="2" s="1"/>
  <c r="L1550" i="2" s="1"/>
  <c r="V1549" i="2"/>
  <c r="AA1549" i="2" s="1"/>
  <c r="K1550" i="2" s="1"/>
  <c r="U1549" i="2"/>
  <c r="Z1549" i="2" s="1"/>
  <c r="AD1549" i="2" l="1"/>
  <c r="J1550" i="2"/>
  <c r="N1550" i="2" l="1"/>
  <c r="O1550" i="2" s="1"/>
  <c r="R1550" i="2" s="1"/>
  <c r="AP1549" i="2"/>
  <c r="AG1549" i="2"/>
  <c r="AN1549" i="2"/>
  <c r="AE1549" i="2"/>
  <c r="AF1549" i="2" s="1"/>
  <c r="T1550" i="2" l="1"/>
  <c r="S1550" i="2"/>
  <c r="AO1549" i="2"/>
  <c r="X1550" i="2" l="1"/>
  <c r="AC1550" i="2" s="1"/>
  <c r="M1551" i="2" s="1"/>
  <c r="W1550" i="2"/>
  <c r="AB1550" i="2" s="1"/>
  <c r="L1551" i="2" s="1"/>
  <c r="U1550" i="2"/>
  <c r="Z1550" i="2" s="1"/>
  <c r="AH1550" i="2"/>
  <c r="V1550" i="2"/>
  <c r="AA1550" i="2" s="1"/>
  <c r="K1551" i="2" s="1"/>
  <c r="J1551" i="2" l="1"/>
  <c r="AD1550" i="2"/>
  <c r="AG1550" i="2" l="1"/>
  <c r="AP1550" i="2"/>
  <c r="AN1550" i="2"/>
  <c r="AE1550" i="2"/>
  <c r="N1551" i="2"/>
  <c r="O1551" i="2" s="1"/>
  <c r="R1551" i="2" s="1"/>
  <c r="T1551" i="2" l="1"/>
  <c r="S1551" i="2"/>
  <c r="AF1550" i="2"/>
  <c r="AO1550" i="2"/>
  <c r="V1551" i="2" l="1"/>
  <c r="AA1551" i="2" s="1"/>
  <c r="K1552" i="2" s="1"/>
  <c r="U1551" i="2"/>
  <c r="Z1551" i="2" s="1"/>
  <c r="AH1551" i="2"/>
  <c r="X1551" i="2"/>
  <c r="AC1551" i="2" s="1"/>
  <c r="M1552" i="2" s="1"/>
  <c r="W1551" i="2"/>
  <c r="AB1551" i="2" s="1"/>
  <c r="L1552" i="2" s="1"/>
  <c r="AD1551" i="2" l="1"/>
  <c r="J1552" i="2"/>
  <c r="AP1551" i="2" l="1"/>
  <c r="AG1551" i="2"/>
  <c r="AN1551" i="2"/>
  <c r="AE1551" i="2"/>
  <c r="N1552" i="2"/>
  <c r="O1552" i="2" s="1"/>
  <c r="R1552" i="2" s="1"/>
  <c r="T1552" i="2" l="1"/>
  <c r="S1552" i="2"/>
  <c r="AO1551" i="2"/>
  <c r="AF1551" i="2"/>
  <c r="AH1552" i="2" l="1"/>
  <c r="W1552" i="2"/>
  <c r="AB1552" i="2" s="1"/>
  <c r="L1553" i="2" s="1"/>
  <c r="V1552" i="2"/>
  <c r="AA1552" i="2" s="1"/>
  <c r="K1553" i="2" s="1"/>
  <c r="U1552" i="2"/>
  <c r="Z1552" i="2" s="1"/>
  <c r="X1552" i="2"/>
  <c r="AC1552" i="2" s="1"/>
  <c r="M1553" i="2" s="1"/>
  <c r="AD1552" i="2" l="1"/>
  <c r="J1553" i="2"/>
  <c r="N1553" i="2" l="1"/>
  <c r="O1553" i="2" s="1"/>
  <c r="R1553" i="2" s="1"/>
  <c r="AP1552" i="2"/>
  <c r="AG1552" i="2"/>
  <c r="AE1552" i="2"/>
  <c r="AF1552" i="2" s="1"/>
  <c r="AN1552" i="2"/>
  <c r="S1553" i="2" l="1"/>
  <c r="T1553" i="2" s="1"/>
  <c r="AO1552" i="2"/>
  <c r="X1553" i="2" l="1"/>
  <c r="AC1553" i="2" s="1"/>
  <c r="M1554" i="2" s="1"/>
  <c r="W1553" i="2"/>
  <c r="AB1553" i="2" s="1"/>
  <c r="L1554" i="2" s="1"/>
  <c r="V1553" i="2"/>
  <c r="AA1553" i="2" s="1"/>
  <c r="K1554" i="2" s="1"/>
  <c r="AH1553" i="2"/>
  <c r="U1553" i="2"/>
  <c r="Z1553" i="2" s="1"/>
  <c r="AD1553" i="2" l="1"/>
  <c r="J1554" i="2"/>
  <c r="N1554" i="2" l="1"/>
  <c r="O1554" i="2" s="1"/>
  <c r="R1554" i="2" s="1"/>
  <c r="AP1553" i="2"/>
  <c r="AG1553" i="2"/>
  <c r="AM1553" i="2"/>
  <c r="D36" i="2" s="1"/>
  <c r="AL1554" i="2"/>
  <c r="AL1555" i="2" s="1"/>
  <c r="AL1556" i="2" s="1"/>
  <c r="AL1557" i="2" s="1"/>
  <c r="AL1558" i="2" s="1"/>
  <c r="AL1559" i="2" s="1"/>
  <c r="AL1560" i="2" s="1"/>
  <c r="AL1561" i="2" s="1"/>
  <c r="AL1562" i="2" s="1"/>
  <c r="AL1563" i="2" s="1"/>
  <c r="AL1564" i="2" s="1"/>
  <c r="AL1565" i="2" s="1"/>
  <c r="AL1566" i="2" s="1"/>
  <c r="AL1567" i="2" s="1"/>
  <c r="AL1568" i="2" s="1"/>
  <c r="AL1569" i="2" s="1"/>
  <c r="AL1570" i="2" s="1"/>
  <c r="AL1571" i="2" s="1"/>
  <c r="AL1572" i="2" s="1"/>
  <c r="AL1573" i="2" s="1"/>
  <c r="AL1574" i="2" s="1"/>
  <c r="AT117" i="2"/>
  <c r="AN1553" i="2"/>
  <c r="AO1553" i="2" s="1"/>
  <c r="AE1553" i="2"/>
  <c r="T1554" i="2" l="1"/>
  <c r="S1554" i="2"/>
  <c r="AF1553" i="2"/>
  <c r="U1554" i="2" l="1"/>
  <c r="Z1554" i="2" s="1"/>
  <c r="X1554" i="2"/>
  <c r="AC1554" i="2" s="1"/>
  <c r="M1555" i="2" s="1"/>
  <c r="W1554" i="2"/>
  <c r="AB1554" i="2" s="1"/>
  <c r="L1555" i="2" s="1"/>
  <c r="AH1554" i="2"/>
  <c r="V1554" i="2"/>
  <c r="AA1554" i="2" s="1"/>
  <c r="K1555" i="2" s="1"/>
  <c r="J1555" i="2" l="1"/>
  <c r="AD1554" i="2"/>
  <c r="N1555" i="2" l="1"/>
  <c r="O1555" i="2" s="1"/>
  <c r="R1555" i="2" s="1"/>
  <c r="AG1554" i="2"/>
  <c r="AP1554" i="2"/>
  <c r="AE1554" i="2"/>
  <c r="AN1554" i="2"/>
  <c r="T1555" i="2" l="1"/>
  <c r="S1555" i="2"/>
  <c r="AF1554" i="2"/>
  <c r="AO1554" i="2"/>
  <c r="AH1555" i="2" l="1"/>
  <c r="X1555" i="2"/>
  <c r="AC1555" i="2" s="1"/>
  <c r="M1556" i="2" s="1"/>
  <c r="V1555" i="2"/>
  <c r="AA1555" i="2" s="1"/>
  <c r="K1556" i="2" s="1"/>
  <c r="U1555" i="2"/>
  <c r="Z1555" i="2" s="1"/>
  <c r="W1555" i="2"/>
  <c r="AB1555" i="2" s="1"/>
  <c r="L1556" i="2" s="1"/>
  <c r="AD1555" i="2" l="1"/>
  <c r="J1556" i="2"/>
  <c r="N1556" i="2" l="1"/>
  <c r="O1556" i="2" s="1"/>
  <c r="R1556" i="2" s="1"/>
  <c r="AP1555" i="2"/>
  <c r="AG1555" i="2"/>
  <c r="AN1555" i="2"/>
  <c r="AE1555" i="2"/>
  <c r="AF1555" i="2" l="1"/>
  <c r="T1556" i="2"/>
  <c r="S1556" i="2"/>
  <c r="AO1555" i="2"/>
  <c r="AH1556" i="2" l="1"/>
  <c r="W1556" i="2"/>
  <c r="AB1556" i="2" s="1"/>
  <c r="L1557" i="2" s="1"/>
  <c r="V1556" i="2"/>
  <c r="AA1556" i="2" s="1"/>
  <c r="K1557" i="2" s="1"/>
  <c r="X1556" i="2"/>
  <c r="AC1556" i="2" s="1"/>
  <c r="M1557" i="2" s="1"/>
  <c r="U1556" i="2"/>
  <c r="Z1556" i="2" s="1"/>
  <c r="AD1556" i="2" l="1"/>
  <c r="J1557" i="2"/>
  <c r="N1557" i="2" l="1"/>
  <c r="O1557" i="2" s="1"/>
  <c r="R1557" i="2" s="1"/>
  <c r="AP1556" i="2"/>
  <c r="AG1556" i="2"/>
  <c r="AE1556" i="2"/>
  <c r="AN1556" i="2"/>
  <c r="T1557" i="2" l="1"/>
  <c r="S1557" i="2"/>
  <c r="AF1556" i="2"/>
  <c r="AO1556" i="2"/>
  <c r="X1557" i="2" l="1"/>
  <c r="AC1557" i="2" s="1"/>
  <c r="M1558" i="2" s="1"/>
  <c r="W1557" i="2"/>
  <c r="AB1557" i="2" s="1"/>
  <c r="L1558" i="2" s="1"/>
  <c r="V1557" i="2"/>
  <c r="AA1557" i="2" s="1"/>
  <c r="K1558" i="2" s="1"/>
  <c r="AH1557" i="2"/>
  <c r="U1557" i="2"/>
  <c r="Z1557" i="2" s="1"/>
  <c r="AD1557" i="2" l="1"/>
  <c r="J1558" i="2"/>
  <c r="N1558" i="2" l="1"/>
  <c r="O1558" i="2" s="1"/>
  <c r="R1558" i="2" s="1"/>
  <c r="AG1557" i="2"/>
  <c r="AP1557" i="2"/>
  <c r="AE1557" i="2"/>
  <c r="AN1557" i="2"/>
  <c r="AO1557" i="2" l="1"/>
  <c r="T1558" i="2"/>
  <c r="S1558" i="2"/>
  <c r="AF1557" i="2"/>
  <c r="U1558" i="2" l="1"/>
  <c r="Z1558" i="2" s="1"/>
  <c r="X1558" i="2"/>
  <c r="AC1558" i="2" s="1"/>
  <c r="M1559" i="2" s="1"/>
  <c r="W1558" i="2"/>
  <c r="AB1558" i="2" s="1"/>
  <c r="L1559" i="2" s="1"/>
  <c r="V1558" i="2"/>
  <c r="AA1558" i="2" s="1"/>
  <c r="K1559" i="2" s="1"/>
  <c r="AH1558" i="2"/>
  <c r="J1559" i="2" l="1"/>
  <c r="AD1558" i="2"/>
  <c r="N1559" i="2" l="1"/>
  <c r="O1559" i="2" s="1"/>
  <c r="R1559" i="2" s="1"/>
  <c r="AG1558" i="2"/>
  <c r="AP1558" i="2"/>
  <c r="AE1558" i="2"/>
  <c r="AF1558" i="2" s="1"/>
  <c r="AN1558" i="2"/>
  <c r="T1559" i="2" l="1"/>
  <c r="S1559" i="2"/>
  <c r="AO1558" i="2"/>
  <c r="AH1559" i="2" l="1"/>
  <c r="X1559" i="2"/>
  <c r="AC1559" i="2" s="1"/>
  <c r="M1560" i="2" s="1"/>
  <c r="V1559" i="2"/>
  <c r="AA1559" i="2" s="1"/>
  <c r="K1560" i="2" s="1"/>
  <c r="U1559" i="2"/>
  <c r="Z1559" i="2" s="1"/>
  <c r="W1559" i="2"/>
  <c r="AB1559" i="2" s="1"/>
  <c r="L1560" i="2" s="1"/>
  <c r="AD1559" i="2" l="1"/>
  <c r="J1560" i="2"/>
  <c r="N1560" i="2" l="1"/>
  <c r="O1560" i="2" s="1"/>
  <c r="R1560" i="2" s="1"/>
  <c r="AP1559" i="2"/>
  <c r="AG1559" i="2"/>
  <c r="AN1559" i="2"/>
  <c r="AE1559" i="2"/>
  <c r="AF1559" i="2" s="1"/>
  <c r="T1560" i="2" l="1"/>
  <c r="S1560" i="2"/>
  <c r="AO1559" i="2"/>
  <c r="W1560" i="2" l="1"/>
  <c r="AB1560" i="2" s="1"/>
  <c r="L1561" i="2" s="1"/>
  <c r="V1560" i="2"/>
  <c r="AA1560" i="2" s="1"/>
  <c r="K1561" i="2" s="1"/>
  <c r="U1560" i="2"/>
  <c r="Z1560" i="2" s="1"/>
  <c r="AH1560" i="2"/>
  <c r="X1560" i="2"/>
  <c r="AC1560" i="2" s="1"/>
  <c r="M1561" i="2" s="1"/>
  <c r="AD1560" i="2" l="1"/>
  <c r="J1561" i="2"/>
  <c r="N1561" i="2" l="1"/>
  <c r="O1561" i="2" s="1"/>
  <c r="R1561" i="2" s="1"/>
  <c r="AP1560" i="2"/>
  <c r="AG1560" i="2"/>
  <c r="AN1560" i="2"/>
  <c r="AE1560" i="2"/>
  <c r="AF1560" i="2" s="1"/>
  <c r="T1561" i="2" l="1"/>
  <c r="S1561" i="2"/>
  <c r="AO1560" i="2"/>
  <c r="AH1561" i="2" l="1"/>
  <c r="X1561" i="2"/>
  <c r="AC1561" i="2" s="1"/>
  <c r="M1562" i="2" s="1"/>
  <c r="W1561" i="2"/>
  <c r="AB1561" i="2" s="1"/>
  <c r="L1562" i="2" s="1"/>
  <c r="V1561" i="2"/>
  <c r="AA1561" i="2" s="1"/>
  <c r="K1562" i="2" s="1"/>
  <c r="U1561" i="2"/>
  <c r="Z1561" i="2" s="1"/>
  <c r="AD1561" i="2" l="1"/>
  <c r="J1562" i="2"/>
  <c r="N1562" i="2" l="1"/>
  <c r="O1562" i="2" s="1"/>
  <c r="R1562" i="2" s="1"/>
  <c r="AP1561" i="2"/>
  <c r="AG1561" i="2"/>
  <c r="AE1561" i="2"/>
  <c r="AN1561" i="2"/>
  <c r="T1562" i="2" l="1"/>
  <c r="S1562" i="2"/>
  <c r="AF1561" i="2"/>
  <c r="AO1561" i="2"/>
  <c r="X1562" i="2" l="1"/>
  <c r="AC1562" i="2" s="1"/>
  <c r="M1563" i="2" s="1"/>
  <c r="W1562" i="2"/>
  <c r="AB1562" i="2" s="1"/>
  <c r="L1563" i="2" s="1"/>
  <c r="U1562" i="2"/>
  <c r="Z1562" i="2" s="1"/>
  <c r="AH1562" i="2"/>
  <c r="V1562" i="2"/>
  <c r="AA1562" i="2" s="1"/>
  <c r="K1563" i="2" s="1"/>
  <c r="J1563" i="2" l="1"/>
  <c r="AD1562" i="2"/>
  <c r="AG1562" i="2" l="1"/>
  <c r="AP1562" i="2"/>
  <c r="AN1562" i="2"/>
  <c r="AO1562" i="2" s="1"/>
  <c r="AE1562" i="2"/>
  <c r="N1563" i="2"/>
  <c r="O1563" i="2" s="1"/>
  <c r="R1563" i="2" s="1"/>
  <c r="T1563" i="2" l="1"/>
  <c r="S1563" i="2"/>
  <c r="AF1562" i="2"/>
  <c r="V1563" i="2" l="1"/>
  <c r="AA1563" i="2" s="1"/>
  <c r="K1564" i="2" s="1"/>
  <c r="U1563" i="2"/>
  <c r="Z1563" i="2" s="1"/>
  <c r="AH1563" i="2"/>
  <c r="X1563" i="2"/>
  <c r="AC1563" i="2" s="1"/>
  <c r="M1564" i="2" s="1"/>
  <c r="W1563" i="2"/>
  <c r="AB1563" i="2" s="1"/>
  <c r="L1564" i="2" s="1"/>
  <c r="AD1563" i="2" l="1"/>
  <c r="J1564" i="2"/>
  <c r="AP1563" i="2" l="1"/>
  <c r="AG1563" i="2"/>
  <c r="AN1563" i="2"/>
  <c r="AE1563" i="2"/>
  <c r="N1564" i="2"/>
  <c r="O1564" i="2" s="1"/>
  <c r="R1564" i="2" s="1"/>
  <c r="T1564" i="2" l="1"/>
  <c r="S1564" i="2"/>
  <c r="AF1563" i="2"/>
  <c r="AO1563" i="2"/>
  <c r="AH1564" i="2" l="1"/>
  <c r="W1564" i="2"/>
  <c r="AB1564" i="2" s="1"/>
  <c r="L1565" i="2" s="1"/>
  <c r="V1564" i="2"/>
  <c r="AA1564" i="2" s="1"/>
  <c r="K1565" i="2" s="1"/>
  <c r="U1564" i="2"/>
  <c r="Z1564" i="2" s="1"/>
  <c r="X1564" i="2"/>
  <c r="AC1564" i="2" s="1"/>
  <c r="M1565" i="2" s="1"/>
  <c r="AD1564" i="2" l="1"/>
  <c r="J1565" i="2"/>
  <c r="N1565" i="2" l="1"/>
  <c r="O1565" i="2" s="1"/>
  <c r="R1565" i="2" s="1"/>
  <c r="AP1564" i="2"/>
  <c r="AG1564" i="2"/>
  <c r="AE1564" i="2"/>
  <c r="AN1564" i="2"/>
  <c r="T1565" i="2" l="1"/>
  <c r="S1565" i="2"/>
  <c r="AF1564" i="2"/>
  <c r="AO1564" i="2"/>
  <c r="X1565" i="2" l="1"/>
  <c r="AC1565" i="2" s="1"/>
  <c r="M1566" i="2" s="1"/>
  <c r="W1565" i="2"/>
  <c r="AB1565" i="2" s="1"/>
  <c r="L1566" i="2" s="1"/>
  <c r="V1565" i="2"/>
  <c r="AA1565" i="2" s="1"/>
  <c r="K1566" i="2" s="1"/>
  <c r="AH1565" i="2"/>
  <c r="U1565" i="2"/>
  <c r="Z1565" i="2" s="1"/>
  <c r="AD1565" i="2" l="1"/>
  <c r="J1566" i="2"/>
  <c r="N1566" i="2" l="1"/>
  <c r="O1566" i="2" s="1"/>
  <c r="R1566" i="2" s="1"/>
  <c r="AP1565" i="2"/>
  <c r="AG1565" i="2"/>
  <c r="AE1565" i="2"/>
  <c r="AN1565" i="2"/>
  <c r="T1566" i="2" l="1"/>
  <c r="S1566" i="2"/>
  <c r="AO1565" i="2"/>
  <c r="AF1565" i="2"/>
  <c r="U1566" i="2" l="1"/>
  <c r="Z1566" i="2" s="1"/>
  <c r="X1566" i="2"/>
  <c r="AC1566" i="2" s="1"/>
  <c r="M1567" i="2" s="1"/>
  <c r="W1566" i="2"/>
  <c r="AB1566" i="2" s="1"/>
  <c r="L1567" i="2" s="1"/>
  <c r="AH1566" i="2"/>
  <c r="V1566" i="2"/>
  <c r="AA1566" i="2" s="1"/>
  <c r="K1567" i="2" s="1"/>
  <c r="J1567" i="2" l="1"/>
  <c r="AD1566" i="2"/>
  <c r="AG1566" i="2" l="1"/>
  <c r="AP1566" i="2"/>
  <c r="AE1566" i="2"/>
  <c r="AN1566" i="2"/>
  <c r="N1567" i="2"/>
  <c r="O1567" i="2" s="1"/>
  <c r="R1567" i="2" s="1"/>
  <c r="T1567" i="2" l="1"/>
  <c r="S1567" i="2"/>
  <c r="AF1566" i="2"/>
  <c r="AO1566" i="2"/>
  <c r="AH1567" i="2" l="1"/>
  <c r="X1567" i="2"/>
  <c r="AC1567" i="2" s="1"/>
  <c r="M1568" i="2" s="1"/>
  <c r="V1567" i="2"/>
  <c r="AA1567" i="2" s="1"/>
  <c r="K1568" i="2" s="1"/>
  <c r="U1567" i="2"/>
  <c r="Z1567" i="2" s="1"/>
  <c r="W1567" i="2"/>
  <c r="AB1567" i="2" s="1"/>
  <c r="L1568" i="2" s="1"/>
  <c r="AD1567" i="2" l="1"/>
  <c r="J1568" i="2"/>
  <c r="N1568" i="2" l="1"/>
  <c r="O1568" i="2" s="1"/>
  <c r="R1568" i="2" s="1"/>
  <c r="AP1567" i="2"/>
  <c r="AG1567" i="2"/>
  <c r="AN1567" i="2"/>
  <c r="AE1567" i="2"/>
  <c r="T1568" i="2" l="1"/>
  <c r="S1568" i="2"/>
  <c r="AF1567" i="2"/>
  <c r="AO1567" i="2"/>
  <c r="W1568" i="2" l="1"/>
  <c r="AB1568" i="2" s="1"/>
  <c r="L1569" i="2" s="1"/>
  <c r="V1568" i="2"/>
  <c r="AA1568" i="2" s="1"/>
  <c r="K1569" i="2" s="1"/>
  <c r="U1568" i="2"/>
  <c r="Z1568" i="2" s="1"/>
  <c r="AH1568" i="2"/>
  <c r="X1568" i="2"/>
  <c r="AC1568" i="2" s="1"/>
  <c r="M1569" i="2" s="1"/>
  <c r="AD1568" i="2" l="1"/>
  <c r="J1569" i="2"/>
  <c r="N1569" i="2" l="1"/>
  <c r="O1569" i="2" s="1"/>
  <c r="R1569" i="2" s="1"/>
  <c r="AP1568" i="2"/>
  <c r="AG1568" i="2"/>
  <c r="AE1568" i="2"/>
  <c r="AN1568" i="2"/>
  <c r="T1569" i="2" l="1"/>
  <c r="S1569" i="2"/>
  <c r="AF1568" i="2"/>
  <c r="AO1568" i="2"/>
  <c r="AH1569" i="2" l="1"/>
  <c r="X1569" i="2"/>
  <c r="AC1569" i="2" s="1"/>
  <c r="M1570" i="2" s="1"/>
  <c r="W1569" i="2"/>
  <c r="AB1569" i="2" s="1"/>
  <c r="L1570" i="2" s="1"/>
  <c r="V1569" i="2"/>
  <c r="AA1569" i="2" s="1"/>
  <c r="K1570" i="2" s="1"/>
  <c r="U1569" i="2"/>
  <c r="Z1569" i="2" s="1"/>
  <c r="AD1569" i="2" l="1"/>
  <c r="J1570" i="2"/>
  <c r="N1570" i="2" l="1"/>
  <c r="O1570" i="2" s="1"/>
  <c r="R1570" i="2" s="1"/>
  <c r="AP1569" i="2"/>
  <c r="AG1569" i="2"/>
  <c r="AE1569" i="2"/>
  <c r="AN1569" i="2"/>
  <c r="T1570" i="2" l="1"/>
  <c r="S1570" i="2"/>
  <c r="AO1569" i="2"/>
  <c r="AF1569" i="2"/>
  <c r="AH1570" i="2" l="1"/>
  <c r="X1570" i="2"/>
  <c r="AC1570" i="2" s="1"/>
  <c r="M1571" i="2" s="1"/>
  <c r="W1570" i="2"/>
  <c r="AB1570" i="2" s="1"/>
  <c r="L1571" i="2" s="1"/>
  <c r="U1570" i="2"/>
  <c r="Z1570" i="2" s="1"/>
  <c r="V1570" i="2"/>
  <c r="AA1570" i="2" s="1"/>
  <c r="K1571" i="2" s="1"/>
  <c r="J1571" i="2" l="1"/>
  <c r="AD1570" i="2"/>
  <c r="AP1570" i="2" l="1"/>
  <c r="AG1570" i="2"/>
  <c r="AE1570" i="2"/>
  <c r="AN1570" i="2"/>
  <c r="N1571" i="2"/>
  <c r="O1571" i="2" s="1"/>
  <c r="R1571" i="2" s="1"/>
  <c r="T1571" i="2" l="1"/>
  <c r="S1571" i="2"/>
  <c r="AO1570" i="2"/>
  <c r="AF1570" i="2"/>
  <c r="X1571" i="2" l="1"/>
  <c r="AC1571" i="2" s="1"/>
  <c r="M1572" i="2" s="1"/>
  <c r="W1571" i="2"/>
  <c r="AB1571" i="2" s="1"/>
  <c r="L1572" i="2" s="1"/>
  <c r="U1571" i="2"/>
  <c r="Z1571" i="2" s="1"/>
  <c r="AH1571" i="2"/>
  <c r="V1571" i="2"/>
  <c r="AA1571" i="2" s="1"/>
  <c r="K1572" i="2" s="1"/>
  <c r="J1572" i="2" l="1"/>
  <c r="AD1571" i="2"/>
  <c r="AP1571" i="2" l="1"/>
  <c r="AG1571" i="2"/>
  <c r="AN1571" i="2"/>
  <c r="AE1571" i="2"/>
  <c r="N1572" i="2"/>
  <c r="O1572" i="2" s="1"/>
  <c r="R1572" i="2" s="1"/>
  <c r="T1572" i="2" l="1"/>
  <c r="S1572" i="2"/>
  <c r="AO1571" i="2"/>
  <c r="AF1571" i="2"/>
  <c r="U1572" i="2" l="1"/>
  <c r="Z1572" i="2" s="1"/>
  <c r="AH1572" i="2"/>
  <c r="W1572" i="2"/>
  <c r="AB1572" i="2" s="1"/>
  <c r="L1573" i="2" s="1"/>
  <c r="X1572" i="2"/>
  <c r="AC1572" i="2" s="1"/>
  <c r="M1573" i="2" s="1"/>
  <c r="V1572" i="2"/>
  <c r="AA1572" i="2" s="1"/>
  <c r="K1573" i="2" s="1"/>
  <c r="J1573" i="2" l="1"/>
  <c r="AD1572" i="2"/>
  <c r="N1573" i="2" l="1"/>
  <c r="O1573" i="2" s="1"/>
  <c r="R1573" i="2" s="1"/>
  <c r="AP1572" i="2"/>
  <c r="AG1572" i="2"/>
  <c r="AE1572" i="2"/>
  <c r="AF1572" i="2" s="1"/>
  <c r="AN1572" i="2"/>
  <c r="T1573" i="2" l="1"/>
  <c r="S1573" i="2"/>
  <c r="AO1572" i="2"/>
  <c r="AH1573" i="2" l="1"/>
  <c r="W1573" i="2"/>
  <c r="AB1573" i="2" s="1"/>
  <c r="L1574" i="2" s="1"/>
  <c r="V1573" i="2"/>
  <c r="AA1573" i="2" s="1"/>
  <c r="K1574" i="2" s="1"/>
  <c r="U1573" i="2"/>
  <c r="Z1573" i="2" s="1"/>
  <c r="X1573" i="2"/>
  <c r="AC1573" i="2" s="1"/>
  <c r="M1574" i="2" s="1"/>
  <c r="AD1573" i="2" l="1"/>
  <c r="J1574" i="2"/>
  <c r="N1574" i="2" l="1"/>
  <c r="O1574" i="2" s="1"/>
  <c r="R1574" i="2" s="1"/>
  <c r="AP1573" i="2"/>
  <c r="AG1573" i="2"/>
  <c r="AN1573" i="2"/>
  <c r="AE1573" i="2"/>
  <c r="T1574" i="2" l="1"/>
  <c r="S1574" i="2"/>
  <c r="AF1573" i="2"/>
  <c r="AO1573" i="2"/>
  <c r="W1574" i="2" l="1"/>
  <c r="AB1574" i="2" s="1"/>
  <c r="L1575" i="2" s="1"/>
  <c r="V1574" i="2"/>
  <c r="AA1574" i="2" s="1"/>
  <c r="K1575" i="2" s="1"/>
  <c r="X1574" i="2"/>
  <c r="AC1574" i="2" s="1"/>
  <c r="M1575" i="2" s="1"/>
  <c r="U1574" i="2"/>
  <c r="Z1574" i="2" s="1"/>
  <c r="AH1574" i="2"/>
  <c r="AD1574" i="2" l="1"/>
  <c r="J1575" i="2"/>
  <c r="AG1574" i="2" l="1"/>
  <c r="AP1574" i="2"/>
  <c r="AL1575" i="2"/>
  <c r="AL1576" i="2" s="1"/>
  <c r="AL1577" i="2" s="1"/>
  <c r="AL1578" i="2" s="1"/>
  <c r="AL1579" i="2" s="1"/>
  <c r="AL1580" i="2" s="1"/>
  <c r="AL1581" i="2" s="1"/>
  <c r="AL1582" i="2" s="1"/>
  <c r="AL1583" i="2" s="1"/>
  <c r="AL1584" i="2" s="1"/>
  <c r="AL1585" i="2" s="1"/>
  <c r="AL1586" i="2" s="1"/>
  <c r="AL1587" i="2" s="1"/>
  <c r="AL1588" i="2" s="1"/>
  <c r="AL1589" i="2" s="1"/>
  <c r="AL1590" i="2" s="1"/>
  <c r="AL1591" i="2" s="1"/>
  <c r="AL1592" i="2" s="1"/>
  <c r="AM1574" i="2"/>
  <c r="E36" i="2" s="1"/>
  <c r="AT118" i="2"/>
  <c r="AE1574" i="2"/>
  <c r="AN1574" i="2"/>
  <c r="N1575" i="2"/>
  <c r="O1575" i="2" s="1"/>
  <c r="R1575" i="2" s="1"/>
  <c r="T1575" i="2" l="1"/>
  <c r="S1575" i="2"/>
  <c r="AF1574" i="2"/>
  <c r="AO1574" i="2"/>
  <c r="AH1575" i="2" l="1"/>
  <c r="X1575" i="2"/>
  <c r="AC1575" i="2" s="1"/>
  <c r="M1576" i="2" s="1"/>
  <c r="V1575" i="2"/>
  <c r="AA1575" i="2" s="1"/>
  <c r="K1576" i="2" s="1"/>
  <c r="W1575" i="2"/>
  <c r="AB1575" i="2" s="1"/>
  <c r="L1576" i="2" s="1"/>
  <c r="U1575" i="2"/>
  <c r="Z1575" i="2" s="1"/>
  <c r="J1576" i="2" l="1"/>
  <c r="AD1575" i="2"/>
  <c r="AP1575" i="2" l="1"/>
  <c r="AG1575" i="2"/>
  <c r="AE1575" i="2"/>
  <c r="AN1575" i="2"/>
  <c r="AO1575" i="2" s="1"/>
  <c r="N1576" i="2"/>
  <c r="O1576" i="2" s="1"/>
  <c r="R1576" i="2" s="1"/>
  <c r="T1576" i="2" l="1"/>
  <c r="S1576" i="2"/>
  <c r="AF1575" i="2"/>
  <c r="AH1576" i="2" l="1"/>
  <c r="X1576" i="2"/>
  <c r="AC1576" i="2" s="1"/>
  <c r="M1577" i="2" s="1"/>
  <c r="W1576" i="2"/>
  <c r="AB1576" i="2" s="1"/>
  <c r="L1577" i="2" s="1"/>
  <c r="V1576" i="2"/>
  <c r="AA1576" i="2" s="1"/>
  <c r="K1577" i="2" s="1"/>
  <c r="U1576" i="2"/>
  <c r="Z1576" i="2" s="1"/>
  <c r="AD1576" i="2" l="1"/>
  <c r="J1577" i="2"/>
  <c r="N1577" i="2" l="1"/>
  <c r="O1577" i="2" s="1"/>
  <c r="R1577" i="2" s="1"/>
  <c r="AP1576" i="2"/>
  <c r="AG1576" i="2"/>
  <c r="AE1576" i="2"/>
  <c r="AN1576" i="2"/>
  <c r="AO1576" i="2" s="1"/>
  <c r="T1577" i="2" l="1"/>
  <c r="S1577" i="2"/>
  <c r="AF1576" i="2"/>
  <c r="W1577" i="2" l="1"/>
  <c r="AB1577" i="2" s="1"/>
  <c r="L1578" i="2" s="1"/>
  <c r="V1577" i="2"/>
  <c r="AA1577" i="2" s="1"/>
  <c r="K1578" i="2" s="1"/>
  <c r="U1577" i="2"/>
  <c r="Z1577" i="2" s="1"/>
  <c r="AH1577" i="2"/>
  <c r="X1577" i="2"/>
  <c r="AC1577" i="2" s="1"/>
  <c r="M1578" i="2" s="1"/>
  <c r="AD1577" i="2" l="1"/>
  <c r="J1578" i="2"/>
  <c r="AP1577" i="2" l="1"/>
  <c r="AG1577" i="2"/>
  <c r="AN1577" i="2"/>
  <c r="AE1577" i="2"/>
  <c r="N1578" i="2"/>
  <c r="O1578" i="2" s="1"/>
  <c r="R1578" i="2" s="1"/>
  <c r="T1578" i="2" l="1"/>
  <c r="S1578" i="2"/>
  <c r="AO1577" i="2"/>
  <c r="AF1577" i="2"/>
  <c r="AH1578" i="2" l="1"/>
  <c r="X1578" i="2"/>
  <c r="AC1578" i="2" s="1"/>
  <c r="M1579" i="2" s="1"/>
  <c r="W1578" i="2"/>
  <c r="AB1578" i="2" s="1"/>
  <c r="L1579" i="2" s="1"/>
  <c r="U1578" i="2"/>
  <c r="Z1578" i="2" s="1"/>
  <c r="V1578" i="2"/>
  <c r="AA1578" i="2" s="1"/>
  <c r="K1579" i="2" s="1"/>
  <c r="J1579" i="2" l="1"/>
  <c r="AD1578" i="2"/>
  <c r="AP1578" i="2" l="1"/>
  <c r="AG1578" i="2"/>
  <c r="AE1578" i="2"/>
  <c r="AN1578" i="2"/>
  <c r="N1579" i="2"/>
  <c r="O1579" i="2" s="1"/>
  <c r="R1579" i="2" s="1"/>
  <c r="T1579" i="2" l="1"/>
  <c r="S1579" i="2"/>
  <c r="AF1578" i="2"/>
  <c r="AO1578" i="2"/>
  <c r="X1579" i="2" l="1"/>
  <c r="AC1579" i="2" s="1"/>
  <c r="M1580" i="2" s="1"/>
  <c r="W1579" i="2"/>
  <c r="AB1579" i="2" s="1"/>
  <c r="L1580" i="2" s="1"/>
  <c r="V1579" i="2"/>
  <c r="AA1579" i="2" s="1"/>
  <c r="K1580" i="2" s="1"/>
  <c r="U1579" i="2"/>
  <c r="Z1579" i="2" s="1"/>
  <c r="AH1579" i="2"/>
  <c r="AD1579" i="2" l="1"/>
  <c r="J1580" i="2"/>
  <c r="N1580" i="2" l="1"/>
  <c r="O1580" i="2" s="1"/>
  <c r="R1580" i="2" s="1"/>
  <c r="AG1579" i="2"/>
  <c r="AP1579" i="2"/>
  <c r="AE1579" i="2"/>
  <c r="AN1579" i="2"/>
  <c r="AF1579" i="2" l="1"/>
  <c r="AO1579" i="2"/>
  <c r="T1580" i="2"/>
  <c r="S1580" i="2"/>
  <c r="V1580" i="2" l="1"/>
  <c r="AA1580" i="2" s="1"/>
  <c r="K1581" i="2" s="1"/>
  <c r="U1580" i="2"/>
  <c r="Z1580" i="2" s="1"/>
  <c r="AH1580" i="2"/>
  <c r="W1580" i="2"/>
  <c r="AB1580" i="2" s="1"/>
  <c r="L1581" i="2" s="1"/>
  <c r="X1580" i="2"/>
  <c r="AC1580" i="2" s="1"/>
  <c r="M1581" i="2" s="1"/>
  <c r="AD1580" i="2" l="1"/>
  <c r="J1581" i="2"/>
  <c r="N1581" i="2" l="1"/>
  <c r="O1581" i="2" s="1"/>
  <c r="R1581" i="2" s="1"/>
  <c r="AP1580" i="2"/>
  <c r="AG1580" i="2"/>
  <c r="AN1580" i="2"/>
  <c r="AE1580" i="2"/>
  <c r="T1581" i="2" l="1"/>
  <c r="S1581" i="2"/>
  <c r="AF1580" i="2"/>
  <c r="AO1580" i="2"/>
  <c r="AH1581" i="2" l="1"/>
  <c r="X1581" i="2"/>
  <c r="AC1581" i="2" s="1"/>
  <c r="M1582" i="2" s="1"/>
  <c r="W1581" i="2"/>
  <c r="AB1581" i="2" s="1"/>
  <c r="L1582" i="2" s="1"/>
  <c r="V1581" i="2"/>
  <c r="AA1581" i="2" s="1"/>
  <c r="K1582" i="2" s="1"/>
  <c r="U1581" i="2"/>
  <c r="Z1581" i="2" s="1"/>
  <c r="AD1581" i="2" l="1"/>
  <c r="J1582" i="2"/>
  <c r="N1582" i="2" l="1"/>
  <c r="O1582" i="2" s="1"/>
  <c r="R1582" i="2" s="1"/>
  <c r="AP1581" i="2"/>
  <c r="AG1581" i="2"/>
  <c r="AN1581" i="2"/>
  <c r="AE1581" i="2"/>
  <c r="AF1581" i="2" s="1"/>
  <c r="T1582" i="2" l="1"/>
  <c r="S1582" i="2"/>
  <c r="AO1581" i="2"/>
  <c r="X1582" i="2" l="1"/>
  <c r="AC1582" i="2" s="1"/>
  <c r="M1583" i="2" s="1"/>
  <c r="W1582" i="2"/>
  <c r="AB1582" i="2" s="1"/>
  <c r="L1583" i="2" s="1"/>
  <c r="V1582" i="2"/>
  <c r="AA1582" i="2" s="1"/>
  <c r="K1583" i="2" s="1"/>
  <c r="U1582" i="2"/>
  <c r="Z1582" i="2" s="1"/>
  <c r="AH1582" i="2"/>
  <c r="AD1582" i="2" l="1"/>
  <c r="J1583" i="2"/>
  <c r="N1583" i="2" l="1"/>
  <c r="O1583" i="2" s="1"/>
  <c r="R1583" i="2" s="1"/>
  <c r="AG1582" i="2"/>
  <c r="AP1582" i="2"/>
  <c r="AE1582" i="2"/>
  <c r="AN1582" i="2"/>
  <c r="AO1582" i="2" l="1"/>
  <c r="AF1582" i="2"/>
  <c r="T1583" i="2"/>
  <c r="S1583" i="2"/>
  <c r="U1583" i="2" l="1"/>
  <c r="Z1583" i="2" s="1"/>
  <c r="AH1583" i="2"/>
  <c r="X1583" i="2"/>
  <c r="AC1583" i="2" s="1"/>
  <c r="M1584" i="2" s="1"/>
  <c r="V1583" i="2"/>
  <c r="AA1583" i="2" s="1"/>
  <c r="K1584" i="2" s="1"/>
  <c r="W1583" i="2"/>
  <c r="AB1583" i="2" s="1"/>
  <c r="L1584" i="2" s="1"/>
  <c r="J1584" i="2" l="1"/>
  <c r="AD1583" i="2"/>
  <c r="AP1583" i="2" l="1"/>
  <c r="AG1583" i="2"/>
  <c r="AN1583" i="2"/>
  <c r="AE1583" i="2"/>
  <c r="N1584" i="2"/>
  <c r="O1584" i="2" s="1"/>
  <c r="R1584" i="2" s="1"/>
  <c r="T1584" i="2" l="1"/>
  <c r="S1584" i="2"/>
  <c r="AO1583" i="2"/>
  <c r="AF1583" i="2"/>
  <c r="AH1584" i="2" l="1"/>
  <c r="X1584" i="2"/>
  <c r="AC1584" i="2" s="1"/>
  <c r="M1585" i="2" s="1"/>
  <c r="W1584" i="2"/>
  <c r="AB1584" i="2" s="1"/>
  <c r="L1585" i="2" s="1"/>
  <c r="V1584" i="2"/>
  <c r="AA1584" i="2" s="1"/>
  <c r="K1585" i="2" s="1"/>
  <c r="U1584" i="2"/>
  <c r="Z1584" i="2" s="1"/>
  <c r="AD1584" i="2" l="1"/>
  <c r="J1585" i="2"/>
  <c r="N1585" i="2" l="1"/>
  <c r="O1585" i="2" s="1"/>
  <c r="R1585" i="2" s="1"/>
  <c r="AP1584" i="2"/>
  <c r="AG1584" i="2"/>
  <c r="AN1584" i="2"/>
  <c r="AO1584" i="2" s="1"/>
  <c r="AE1584" i="2"/>
  <c r="T1585" i="2" l="1"/>
  <c r="S1585" i="2"/>
  <c r="AF1584" i="2"/>
  <c r="W1585" i="2" l="1"/>
  <c r="AB1585" i="2" s="1"/>
  <c r="L1586" i="2" s="1"/>
  <c r="V1585" i="2"/>
  <c r="AA1585" i="2" s="1"/>
  <c r="K1586" i="2" s="1"/>
  <c r="U1585" i="2"/>
  <c r="Z1585" i="2" s="1"/>
  <c r="AH1585" i="2"/>
  <c r="X1585" i="2"/>
  <c r="AC1585" i="2" s="1"/>
  <c r="M1586" i="2" s="1"/>
  <c r="AD1585" i="2" l="1"/>
  <c r="J1586" i="2"/>
  <c r="N1586" i="2" l="1"/>
  <c r="O1586" i="2" s="1"/>
  <c r="R1586" i="2" s="1"/>
  <c r="AP1585" i="2"/>
  <c r="AG1585" i="2"/>
  <c r="AE1585" i="2"/>
  <c r="AN1585" i="2"/>
  <c r="T1586" i="2" l="1"/>
  <c r="S1586" i="2"/>
  <c r="AO1585" i="2"/>
  <c r="AF1585" i="2"/>
  <c r="AH1586" i="2" l="1"/>
  <c r="X1586" i="2"/>
  <c r="AC1586" i="2" s="1"/>
  <c r="M1587" i="2" s="1"/>
  <c r="W1586" i="2"/>
  <c r="AB1586" i="2" s="1"/>
  <c r="L1587" i="2" s="1"/>
  <c r="U1586" i="2"/>
  <c r="Z1586" i="2" s="1"/>
  <c r="V1586" i="2"/>
  <c r="AA1586" i="2" s="1"/>
  <c r="K1587" i="2" s="1"/>
  <c r="J1587" i="2" l="1"/>
  <c r="AD1586" i="2"/>
  <c r="AP1586" i="2" l="1"/>
  <c r="AG1586" i="2"/>
  <c r="AE1586" i="2"/>
  <c r="AN1586" i="2"/>
  <c r="AO1586" i="2" s="1"/>
  <c r="N1587" i="2"/>
  <c r="O1587" i="2" s="1"/>
  <c r="R1587" i="2" s="1"/>
  <c r="T1587" i="2" l="1"/>
  <c r="S1587" i="2"/>
  <c r="AF1586" i="2"/>
  <c r="AH1587" i="2" l="1"/>
  <c r="X1587" i="2"/>
  <c r="AC1587" i="2" s="1"/>
  <c r="M1588" i="2" s="1"/>
  <c r="W1587" i="2"/>
  <c r="AB1587" i="2" s="1"/>
  <c r="L1588" i="2" s="1"/>
  <c r="V1587" i="2"/>
  <c r="AA1587" i="2" s="1"/>
  <c r="K1588" i="2" s="1"/>
  <c r="U1587" i="2"/>
  <c r="Z1587" i="2" s="1"/>
  <c r="J1588" i="2" l="1"/>
  <c r="AD1587" i="2"/>
  <c r="AP1587" i="2" l="1"/>
  <c r="AG1587" i="2"/>
  <c r="AN1587" i="2"/>
  <c r="AE1587" i="2"/>
  <c r="AF1587" i="2" s="1"/>
  <c r="N1588" i="2"/>
  <c r="O1588" i="2" s="1"/>
  <c r="R1588" i="2" s="1"/>
  <c r="T1588" i="2" l="1"/>
  <c r="S1588" i="2"/>
  <c r="AO1587" i="2"/>
  <c r="X1588" i="2" l="1"/>
  <c r="AC1588" i="2" s="1"/>
  <c r="M1589" i="2" s="1"/>
  <c r="W1588" i="2"/>
  <c r="AB1588" i="2" s="1"/>
  <c r="L1589" i="2" s="1"/>
  <c r="V1588" i="2"/>
  <c r="AA1588" i="2" s="1"/>
  <c r="K1589" i="2" s="1"/>
  <c r="U1588" i="2"/>
  <c r="Z1588" i="2" s="1"/>
  <c r="AH1588" i="2"/>
  <c r="AD1588" i="2" l="1"/>
  <c r="J1589" i="2"/>
  <c r="N1589" i="2" l="1"/>
  <c r="O1589" i="2" s="1"/>
  <c r="R1589" i="2" s="1"/>
  <c r="AG1588" i="2"/>
  <c r="AP1588" i="2"/>
  <c r="AE1588" i="2"/>
  <c r="AN1588" i="2"/>
  <c r="AO1588" i="2" s="1"/>
  <c r="AF1588" i="2" l="1"/>
  <c r="T1589" i="2"/>
  <c r="S1589" i="2"/>
  <c r="V1589" i="2" l="1"/>
  <c r="AA1589" i="2" s="1"/>
  <c r="K1590" i="2" s="1"/>
  <c r="U1589" i="2"/>
  <c r="Z1589" i="2" s="1"/>
  <c r="AH1589" i="2"/>
  <c r="X1589" i="2"/>
  <c r="AC1589" i="2" s="1"/>
  <c r="M1590" i="2" s="1"/>
  <c r="W1589" i="2"/>
  <c r="AB1589" i="2" s="1"/>
  <c r="L1590" i="2" s="1"/>
  <c r="AD1589" i="2" l="1"/>
  <c r="J1590" i="2"/>
  <c r="N1590" i="2" l="1"/>
  <c r="O1590" i="2" s="1"/>
  <c r="R1590" i="2" s="1"/>
  <c r="AP1589" i="2"/>
  <c r="AG1589" i="2"/>
  <c r="AE1589" i="2"/>
  <c r="AF1589" i="2" s="1"/>
  <c r="AN1589" i="2"/>
  <c r="T1590" i="2" l="1"/>
  <c r="S1590" i="2"/>
  <c r="AO1589" i="2"/>
  <c r="AH1590" i="2" l="1"/>
  <c r="X1590" i="2"/>
  <c r="AC1590" i="2" s="1"/>
  <c r="M1591" i="2" s="1"/>
  <c r="W1590" i="2"/>
  <c r="AB1590" i="2" s="1"/>
  <c r="L1591" i="2" s="1"/>
  <c r="V1590" i="2"/>
  <c r="AA1590" i="2" s="1"/>
  <c r="K1591" i="2" s="1"/>
  <c r="U1590" i="2"/>
  <c r="Z1590" i="2" s="1"/>
  <c r="AD1590" i="2" l="1"/>
  <c r="J1591" i="2"/>
  <c r="N1591" i="2" l="1"/>
  <c r="O1591" i="2" s="1"/>
  <c r="R1591" i="2" s="1"/>
  <c r="AP1590" i="2"/>
  <c r="AG1590" i="2"/>
  <c r="AN1590" i="2"/>
  <c r="AE1590" i="2"/>
  <c r="AF1590" i="2" s="1"/>
  <c r="T1591" i="2" l="1"/>
  <c r="S1591" i="2"/>
  <c r="AO1590" i="2"/>
  <c r="X1591" i="2" l="1"/>
  <c r="AC1591" i="2" s="1"/>
  <c r="M1592" i="2" s="1"/>
  <c r="W1591" i="2"/>
  <c r="AB1591" i="2" s="1"/>
  <c r="L1592" i="2" s="1"/>
  <c r="V1591" i="2"/>
  <c r="AA1591" i="2" s="1"/>
  <c r="K1592" i="2" s="1"/>
  <c r="U1591" i="2"/>
  <c r="Z1591" i="2" s="1"/>
  <c r="AH1591" i="2"/>
  <c r="AD1591" i="2" l="1"/>
  <c r="J1592" i="2"/>
  <c r="N1592" i="2" l="1"/>
  <c r="O1592" i="2" s="1"/>
  <c r="R1592" i="2" s="1"/>
  <c r="AP1591" i="2"/>
  <c r="AG1591" i="2"/>
  <c r="AE1591" i="2"/>
  <c r="AN1591" i="2"/>
  <c r="AO1591" i="2" s="1"/>
  <c r="T1592" i="2" l="1"/>
  <c r="S1592" i="2"/>
  <c r="AF1591" i="2"/>
  <c r="U1592" i="2" l="1"/>
  <c r="Z1592" i="2" s="1"/>
  <c r="AH1592" i="2"/>
  <c r="X1592" i="2"/>
  <c r="AC1592" i="2" s="1"/>
  <c r="M1593" i="2" s="1"/>
  <c r="W1592" i="2"/>
  <c r="AB1592" i="2" s="1"/>
  <c r="L1593" i="2" s="1"/>
  <c r="V1592" i="2"/>
  <c r="AA1592" i="2" s="1"/>
  <c r="K1593" i="2" s="1"/>
  <c r="J1593" i="2" l="1"/>
  <c r="AD1592" i="2"/>
  <c r="AP1592" i="2" l="1"/>
  <c r="AG1592" i="2"/>
  <c r="AL1593" i="2"/>
  <c r="AL1594" i="2" s="1"/>
  <c r="AL1595" i="2" s="1"/>
  <c r="AL1596" i="2" s="1"/>
  <c r="AL1597" i="2" s="1"/>
  <c r="AL1598" i="2" s="1"/>
  <c r="AL1599" i="2" s="1"/>
  <c r="AL1600" i="2" s="1"/>
  <c r="AL1601" i="2" s="1"/>
  <c r="AL1602" i="2" s="1"/>
  <c r="AL1603" i="2" s="1"/>
  <c r="AL1604" i="2" s="1"/>
  <c r="AL1605" i="2" s="1"/>
  <c r="AL1606" i="2" s="1"/>
  <c r="AL1607" i="2" s="1"/>
  <c r="AL1608" i="2" s="1"/>
  <c r="AL1609" i="2" s="1"/>
  <c r="AL1610" i="2" s="1"/>
  <c r="AL1611" i="2" s="1"/>
  <c r="AL1612" i="2" s="1"/>
  <c r="AL1613" i="2" s="1"/>
  <c r="AM1592" i="2"/>
  <c r="F36" i="2" s="1"/>
  <c r="AT119" i="2"/>
  <c r="AE1592" i="2"/>
  <c r="AN1592" i="2"/>
  <c r="AO1592" i="2" s="1"/>
  <c r="N1593" i="2"/>
  <c r="O1593" i="2" s="1"/>
  <c r="R1593" i="2" s="1"/>
  <c r="T1593" i="2" l="1"/>
  <c r="S1593" i="2"/>
  <c r="AF1592" i="2"/>
  <c r="AH1593" i="2" l="1"/>
  <c r="X1593" i="2"/>
  <c r="AC1593" i="2" s="1"/>
  <c r="M1594" i="2" s="1"/>
  <c r="W1593" i="2"/>
  <c r="AB1593" i="2" s="1"/>
  <c r="L1594" i="2" s="1"/>
  <c r="V1593" i="2"/>
  <c r="AA1593" i="2" s="1"/>
  <c r="K1594" i="2" s="1"/>
  <c r="U1593" i="2"/>
  <c r="Z1593" i="2" s="1"/>
  <c r="AD1593" i="2" l="1"/>
  <c r="J1594" i="2"/>
  <c r="N1594" i="2" l="1"/>
  <c r="O1594" i="2" s="1"/>
  <c r="R1594" i="2" s="1"/>
  <c r="AP1593" i="2"/>
  <c r="AG1593" i="2"/>
  <c r="AE1593" i="2"/>
  <c r="AN1593" i="2"/>
  <c r="T1594" i="2" l="1"/>
  <c r="S1594" i="2"/>
  <c r="AO1593" i="2"/>
  <c r="AF1593" i="2"/>
  <c r="W1594" i="2" l="1"/>
  <c r="AB1594" i="2" s="1"/>
  <c r="L1595" i="2" s="1"/>
  <c r="V1594" i="2"/>
  <c r="AA1594" i="2" s="1"/>
  <c r="K1595" i="2" s="1"/>
  <c r="U1594" i="2"/>
  <c r="Z1594" i="2" s="1"/>
  <c r="AH1594" i="2"/>
  <c r="X1594" i="2"/>
  <c r="AC1594" i="2" s="1"/>
  <c r="M1595" i="2" s="1"/>
  <c r="AD1594" i="2" l="1"/>
  <c r="J1595" i="2"/>
  <c r="N1595" i="2" l="1"/>
  <c r="O1595" i="2" s="1"/>
  <c r="R1595" i="2" s="1"/>
  <c r="AP1594" i="2"/>
  <c r="AG1594" i="2"/>
  <c r="AN1594" i="2"/>
  <c r="AE1594" i="2"/>
  <c r="AF1594" i="2" s="1"/>
  <c r="T1595" i="2" l="1"/>
  <c r="S1595" i="2"/>
  <c r="AO1594" i="2"/>
  <c r="AH1595" i="2" l="1"/>
  <c r="X1595" i="2"/>
  <c r="AC1595" i="2" s="1"/>
  <c r="M1596" i="2" s="1"/>
  <c r="W1595" i="2"/>
  <c r="AB1595" i="2" s="1"/>
  <c r="L1596" i="2" s="1"/>
  <c r="V1595" i="2"/>
  <c r="AA1595" i="2" s="1"/>
  <c r="K1596" i="2" s="1"/>
  <c r="U1595" i="2"/>
  <c r="Z1595" i="2" s="1"/>
  <c r="AD1595" i="2" l="1"/>
  <c r="J1596" i="2"/>
  <c r="N1596" i="2" l="1"/>
  <c r="O1596" i="2" s="1"/>
  <c r="R1596" i="2" s="1"/>
  <c r="AP1595" i="2"/>
  <c r="AG1595" i="2"/>
  <c r="AN1595" i="2"/>
  <c r="AE1595" i="2"/>
  <c r="T1596" i="2" l="1"/>
  <c r="S1596" i="2"/>
  <c r="AF1595" i="2"/>
  <c r="AO1595" i="2"/>
  <c r="X1596" i="2" l="1"/>
  <c r="AC1596" i="2" s="1"/>
  <c r="M1597" i="2" s="1"/>
  <c r="W1596" i="2"/>
  <c r="AB1596" i="2" s="1"/>
  <c r="L1597" i="2" s="1"/>
  <c r="V1596" i="2"/>
  <c r="AA1596" i="2" s="1"/>
  <c r="K1597" i="2" s="1"/>
  <c r="U1596" i="2"/>
  <c r="Z1596" i="2" s="1"/>
  <c r="AH1596" i="2"/>
  <c r="AD1596" i="2" l="1"/>
  <c r="J1597" i="2"/>
  <c r="N1597" i="2" l="1"/>
  <c r="O1597" i="2" s="1"/>
  <c r="R1597" i="2" s="1"/>
  <c r="AG1596" i="2"/>
  <c r="AP1596" i="2"/>
  <c r="AE1596" i="2"/>
  <c r="AN1596" i="2"/>
  <c r="AO1596" i="2" s="1"/>
  <c r="AF1596" i="2" l="1"/>
  <c r="T1597" i="2"/>
  <c r="S1597" i="2"/>
  <c r="V1597" i="2" l="1"/>
  <c r="AA1597" i="2" s="1"/>
  <c r="K1598" i="2" s="1"/>
  <c r="U1597" i="2"/>
  <c r="Z1597" i="2" s="1"/>
  <c r="AH1597" i="2"/>
  <c r="X1597" i="2"/>
  <c r="AC1597" i="2" s="1"/>
  <c r="M1598" i="2" s="1"/>
  <c r="W1597" i="2"/>
  <c r="AB1597" i="2" s="1"/>
  <c r="L1598" i="2" s="1"/>
  <c r="AD1597" i="2" l="1"/>
  <c r="J1598" i="2"/>
  <c r="N1598" i="2" l="1"/>
  <c r="O1598" i="2" s="1"/>
  <c r="R1598" i="2" s="1"/>
  <c r="AP1597" i="2"/>
  <c r="AG1597" i="2"/>
  <c r="AE1597" i="2"/>
  <c r="AN1597" i="2"/>
  <c r="AO1597" i="2" s="1"/>
  <c r="T1598" i="2" l="1"/>
  <c r="S1598" i="2"/>
  <c r="AF1597" i="2"/>
  <c r="AH1598" i="2" l="1"/>
  <c r="X1598" i="2"/>
  <c r="AC1598" i="2" s="1"/>
  <c r="M1599" i="2" s="1"/>
  <c r="W1598" i="2"/>
  <c r="AB1598" i="2" s="1"/>
  <c r="L1599" i="2" s="1"/>
  <c r="V1598" i="2"/>
  <c r="AA1598" i="2" s="1"/>
  <c r="K1599" i="2" s="1"/>
  <c r="U1598" i="2"/>
  <c r="Z1598" i="2" s="1"/>
  <c r="AD1598" i="2" l="1"/>
  <c r="J1599" i="2"/>
  <c r="N1599" i="2" l="1"/>
  <c r="O1599" i="2" s="1"/>
  <c r="R1599" i="2" s="1"/>
  <c r="AP1598" i="2"/>
  <c r="AG1598" i="2"/>
  <c r="AN1598" i="2"/>
  <c r="AE1598" i="2"/>
  <c r="T1599" i="2" l="1"/>
  <c r="S1599" i="2"/>
  <c r="AF1598" i="2"/>
  <c r="AO1598" i="2"/>
  <c r="X1599" i="2" l="1"/>
  <c r="AC1599" i="2" s="1"/>
  <c r="M1600" i="2" s="1"/>
  <c r="W1599" i="2"/>
  <c r="AB1599" i="2" s="1"/>
  <c r="L1600" i="2" s="1"/>
  <c r="V1599" i="2"/>
  <c r="AA1599" i="2" s="1"/>
  <c r="K1600" i="2" s="1"/>
  <c r="U1599" i="2"/>
  <c r="Z1599" i="2" s="1"/>
  <c r="AH1599" i="2"/>
  <c r="AD1599" i="2" l="1"/>
  <c r="J1600" i="2"/>
  <c r="N1600" i="2" l="1"/>
  <c r="O1600" i="2" s="1"/>
  <c r="R1600" i="2" s="1"/>
  <c r="AP1599" i="2"/>
  <c r="AG1599" i="2"/>
  <c r="AN1599" i="2"/>
  <c r="AE1599" i="2"/>
  <c r="T1600" i="2" l="1"/>
  <c r="S1600" i="2"/>
  <c r="AO1599" i="2"/>
  <c r="AF1599" i="2"/>
  <c r="U1600" i="2" l="1"/>
  <c r="Z1600" i="2" s="1"/>
  <c r="AH1600" i="2"/>
  <c r="X1600" i="2"/>
  <c r="AC1600" i="2" s="1"/>
  <c r="M1601" i="2" s="1"/>
  <c r="W1600" i="2"/>
  <c r="AB1600" i="2" s="1"/>
  <c r="L1601" i="2" s="1"/>
  <c r="V1600" i="2"/>
  <c r="AA1600" i="2" s="1"/>
  <c r="K1601" i="2" s="1"/>
  <c r="J1601" i="2" l="1"/>
  <c r="AD1600" i="2"/>
  <c r="AP1600" i="2" l="1"/>
  <c r="AG1600" i="2"/>
  <c r="AN1600" i="2"/>
  <c r="AE1600" i="2"/>
  <c r="N1601" i="2"/>
  <c r="O1601" i="2" s="1"/>
  <c r="R1601" i="2" s="1"/>
  <c r="T1601" i="2" l="1"/>
  <c r="S1601" i="2"/>
  <c r="AF1600" i="2"/>
  <c r="AO1600" i="2"/>
  <c r="AH1601" i="2" l="1"/>
  <c r="X1601" i="2"/>
  <c r="AC1601" i="2" s="1"/>
  <c r="M1602" i="2" s="1"/>
  <c r="W1601" i="2"/>
  <c r="AB1601" i="2" s="1"/>
  <c r="L1602" i="2" s="1"/>
  <c r="V1601" i="2"/>
  <c r="AA1601" i="2" s="1"/>
  <c r="K1602" i="2" s="1"/>
  <c r="U1601" i="2"/>
  <c r="Z1601" i="2" s="1"/>
  <c r="AD1601" i="2" l="1"/>
  <c r="J1602" i="2"/>
  <c r="N1602" i="2" l="1"/>
  <c r="O1602" i="2" s="1"/>
  <c r="R1602" i="2" s="1"/>
  <c r="AP1601" i="2"/>
  <c r="AG1601" i="2"/>
  <c r="AN1601" i="2"/>
  <c r="AE1601" i="2"/>
  <c r="T1602" i="2" l="1"/>
  <c r="S1602" i="2"/>
  <c r="AF1601" i="2"/>
  <c r="AO1601" i="2"/>
  <c r="W1602" i="2" l="1"/>
  <c r="AB1602" i="2" s="1"/>
  <c r="L1603" i="2" s="1"/>
  <c r="V1602" i="2"/>
  <c r="AA1602" i="2" s="1"/>
  <c r="K1603" i="2" s="1"/>
  <c r="U1602" i="2"/>
  <c r="Z1602" i="2" s="1"/>
  <c r="AH1602" i="2"/>
  <c r="X1602" i="2"/>
  <c r="AC1602" i="2" s="1"/>
  <c r="M1603" i="2" s="1"/>
  <c r="AD1602" i="2" l="1"/>
  <c r="J1603" i="2"/>
  <c r="N1603" i="2" l="1"/>
  <c r="O1603" i="2" s="1"/>
  <c r="R1603" i="2" s="1"/>
  <c r="AP1602" i="2"/>
  <c r="AG1602" i="2"/>
  <c r="AE1602" i="2"/>
  <c r="AF1602" i="2" s="1"/>
  <c r="AN1602" i="2"/>
  <c r="AO1602" i="2" l="1"/>
  <c r="T1603" i="2"/>
  <c r="S1603" i="2"/>
  <c r="AH1603" i="2" l="1"/>
  <c r="X1603" i="2"/>
  <c r="AC1603" i="2" s="1"/>
  <c r="M1604" i="2" s="1"/>
  <c r="W1603" i="2"/>
  <c r="AB1603" i="2" s="1"/>
  <c r="L1604" i="2" s="1"/>
  <c r="V1603" i="2"/>
  <c r="AA1603" i="2" s="1"/>
  <c r="K1604" i="2" s="1"/>
  <c r="U1603" i="2"/>
  <c r="Z1603" i="2" s="1"/>
  <c r="AD1603" i="2" l="1"/>
  <c r="J1604" i="2"/>
  <c r="N1604" i="2" l="1"/>
  <c r="O1604" i="2" s="1"/>
  <c r="R1604" i="2" s="1"/>
  <c r="AP1603" i="2"/>
  <c r="AG1603" i="2"/>
  <c r="AN1603" i="2"/>
  <c r="AO1603" i="2" s="1"/>
  <c r="AE1603" i="2"/>
  <c r="T1604" i="2" l="1"/>
  <c r="S1604" i="2"/>
  <c r="AF1603" i="2"/>
  <c r="X1604" i="2" l="1"/>
  <c r="AC1604" i="2" s="1"/>
  <c r="M1605" i="2" s="1"/>
  <c r="W1604" i="2"/>
  <c r="AB1604" i="2" s="1"/>
  <c r="L1605" i="2" s="1"/>
  <c r="V1604" i="2"/>
  <c r="AA1604" i="2" s="1"/>
  <c r="K1605" i="2" s="1"/>
  <c r="U1604" i="2"/>
  <c r="Z1604" i="2" s="1"/>
  <c r="AH1604" i="2"/>
  <c r="J1605" i="2" l="1"/>
  <c r="AD1604" i="2"/>
  <c r="AP1604" i="2" l="1"/>
  <c r="AG1604" i="2"/>
  <c r="AE1604" i="2"/>
  <c r="AN1604" i="2"/>
  <c r="AO1604" i="2" s="1"/>
  <c r="N1605" i="2"/>
  <c r="O1605" i="2" s="1"/>
  <c r="R1605" i="2" s="1"/>
  <c r="T1605" i="2" l="1"/>
  <c r="S1605" i="2"/>
  <c r="AF1604" i="2"/>
  <c r="U1605" i="2" l="1"/>
  <c r="Z1605" i="2" s="1"/>
  <c r="AH1605" i="2"/>
  <c r="X1605" i="2"/>
  <c r="AC1605" i="2" s="1"/>
  <c r="M1606" i="2" s="1"/>
  <c r="W1605" i="2"/>
  <c r="AB1605" i="2" s="1"/>
  <c r="L1606" i="2" s="1"/>
  <c r="V1605" i="2"/>
  <c r="AA1605" i="2" s="1"/>
  <c r="K1606" i="2" s="1"/>
  <c r="J1606" i="2" l="1"/>
  <c r="AD1605" i="2"/>
  <c r="AP1605" i="2" l="1"/>
  <c r="AG1605" i="2"/>
  <c r="AE1605" i="2"/>
  <c r="AN1605" i="2"/>
  <c r="N1606" i="2"/>
  <c r="O1606" i="2" s="1"/>
  <c r="R1606" i="2" s="1"/>
  <c r="T1606" i="2" l="1"/>
  <c r="S1606" i="2"/>
  <c r="AF1605" i="2"/>
  <c r="AO1605" i="2"/>
  <c r="AH1606" i="2" l="1"/>
  <c r="X1606" i="2"/>
  <c r="AC1606" i="2" s="1"/>
  <c r="M1607" i="2" s="1"/>
  <c r="W1606" i="2"/>
  <c r="AB1606" i="2" s="1"/>
  <c r="L1607" i="2" s="1"/>
  <c r="V1606" i="2"/>
  <c r="AA1606" i="2" s="1"/>
  <c r="K1607" i="2" s="1"/>
  <c r="U1606" i="2"/>
  <c r="Z1606" i="2" s="1"/>
  <c r="AD1606" i="2" l="1"/>
  <c r="J1607" i="2"/>
  <c r="N1607" i="2" l="1"/>
  <c r="O1607" i="2" s="1"/>
  <c r="R1607" i="2" s="1"/>
  <c r="AP1606" i="2"/>
  <c r="AG1606" i="2"/>
  <c r="AE1606" i="2"/>
  <c r="AF1606" i="2" s="1"/>
  <c r="AN1606" i="2"/>
  <c r="T1607" i="2" l="1"/>
  <c r="S1607" i="2"/>
  <c r="AO1606" i="2"/>
  <c r="W1607" i="2" l="1"/>
  <c r="AB1607" i="2" s="1"/>
  <c r="L1608" i="2" s="1"/>
  <c r="V1607" i="2"/>
  <c r="AA1607" i="2" s="1"/>
  <c r="K1608" i="2" s="1"/>
  <c r="U1607" i="2"/>
  <c r="Z1607" i="2" s="1"/>
  <c r="AH1607" i="2"/>
  <c r="X1607" i="2"/>
  <c r="AC1607" i="2" s="1"/>
  <c r="M1608" i="2" s="1"/>
  <c r="AD1607" i="2" l="1"/>
  <c r="J1608" i="2"/>
  <c r="N1608" i="2" l="1"/>
  <c r="O1608" i="2" s="1"/>
  <c r="R1608" i="2" s="1"/>
  <c r="AP1607" i="2"/>
  <c r="AG1607" i="2"/>
  <c r="AN1607" i="2"/>
  <c r="AE1607" i="2"/>
  <c r="AF1607" i="2" s="1"/>
  <c r="AO1607" i="2" l="1"/>
  <c r="T1608" i="2"/>
  <c r="S1608" i="2"/>
  <c r="AH1608" i="2" l="1"/>
  <c r="X1608" i="2"/>
  <c r="AC1608" i="2" s="1"/>
  <c r="M1609" i="2" s="1"/>
  <c r="W1608" i="2"/>
  <c r="AB1608" i="2" s="1"/>
  <c r="L1609" i="2" s="1"/>
  <c r="V1608" i="2"/>
  <c r="AA1608" i="2" s="1"/>
  <c r="K1609" i="2" s="1"/>
  <c r="U1608" i="2"/>
  <c r="Z1608" i="2" s="1"/>
  <c r="AD1608" i="2" l="1"/>
  <c r="J1609" i="2"/>
  <c r="N1609" i="2" l="1"/>
  <c r="O1609" i="2" s="1"/>
  <c r="R1609" i="2" s="1"/>
  <c r="AP1608" i="2"/>
  <c r="AG1608" i="2"/>
  <c r="AN1608" i="2"/>
  <c r="AO1608" i="2" s="1"/>
  <c r="AE1608" i="2"/>
  <c r="AF1608" i="2" s="1"/>
  <c r="T1609" i="2" l="1"/>
  <c r="S1609" i="2"/>
  <c r="X1609" i="2" l="1"/>
  <c r="AC1609" i="2" s="1"/>
  <c r="M1610" i="2" s="1"/>
  <c r="W1609" i="2"/>
  <c r="AB1609" i="2" s="1"/>
  <c r="L1610" i="2" s="1"/>
  <c r="V1609" i="2"/>
  <c r="AA1609" i="2" s="1"/>
  <c r="K1610" i="2" s="1"/>
  <c r="U1609" i="2"/>
  <c r="Z1609" i="2" s="1"/>
  <c r="AH1609" i="2"/>
  <c r="AD1609" i="2" l="1"/>
  <c r="J1610" i="2"/>
  <c r="N1610" i="2" l="1"/>
  <c r="O1610" i="2" s="1"/>
  <c r="R1610" i="2" s="1"/>
  <c r="AG1609" i="2"/>
  <c r="AP1609" i="2"/>
  <c r="AE1609" i="2"/>
  <c r="AF1609" i="2" s="1"/>
  <c r="AN1609" i="2"/>
  <c r="AO1609" i="2" l="1"/>
  <c r="T1610" i="2"/>
  <c r="S1610" i="2"/>
  <c r="V1610" i="2" l="1"/>
  <c r="AA1610" i="2" s="1"/>
  <c r="K1611" i="2" s="1"/>
  <c r="U1610" i="2"/>
  <c r="Z1610" i="2" s="1"/>
  <c r="AH1610" i="2"/>
  <c r="X1610" i="2"/>
  <c r="AC1610" i="2" s="1"/>
  <c r="M1611" i="2" s="1"/>
  <c r="W1610" i="2"/>
  <c r="AB1610" i="2" s="1"/>
  <c r="L1611" i="2" s="1"/>
  <c r="AD1610" i="2" l="1"/>
  <c r="J1611" i="2"/>
  <c r="AP1610" i="2" l="1"/>
  <c r="AG1610" i="2"/>
  <c r="AN1610" i="2"/>
  <c r="AO1610" i="2" s="1"/>
  <c r="AE1610" i="2"/>
  <c r="N1611" i="2"/>
  <c r="O1611" i="2" s="1"/>
  <c r="R1611" i="2" s="1"/>
  <c r="T1611" i="2" l="1"/>
  <c r="S1611" i="2"/>
  <c r="AF1610" i="2"/>
  <c r="AH1611" i="2" l="1"/>
  <c r="X1611" i="2"/>
  <c r="AC1611" i="2" s="1"/>
  <c r="M1612" i="2" s="1"/>
  <c r="W1611" i="2"/>
  <c r="AB1611" i="2" s="1"/>
  <c r="L1612" i="2" s="1"/>
  <c r="V1611" i="2"/>
  <c r="AA1611" i="2" s="1"/>
  <c r="K1612" i="2" s="1"/>
  <c r="U1611" i="2"/>
  <c r="Z1611" i="2" s="1"/>
  <c r="AD1611" i="2" l="1"/>
  <c r="J1612" i="2"/>
  <c r="N1612" i="2" l="1"/>
  <c r="O1612" i="2" s="1"/>
  <c r="R1612" i="2" s="1"/>
  <c r="AP1611" i="2"/>
  <c r="AG1611" i="2"/>
  <c r="AN1611" i="2"/>
  <c r="AE1611" i="2"/>
  <c r="T1612" i="2" l="1"/>
  <c r="S1612" i="2"/>
  <c r="AF1611" i="2"/>
  <c r="AO1611" i="2"/>
  <c r="X1612" i="2" l="1"/>
  <c r="AC1612" i="2" s="1"/>
  <c r="M1613" i="2" s="1"/>
  <c r="W1612" i="2"/>
  <c r="AB1612" i="2" s="1"/>
  <c r="L1613" i="2" s="1"/>
  <c r="V1612" i="2"/>
  <c r="AA1612" i="2" s="1"/>
  <c r="K1613" i="2" s="1"/>
  <c r="U1612" i="2"/>
  <c r="Z1612" i="2" s="1"/>
  <c r="AH1612" i="2"/>
  <c r="AD1612" i="2" l="1"/>
  <c r="J1613" i="2"/>
  <c r="N1613" i="2" l="1"/>
  <c r="O1613" i="2" s="1"/>
  <c r="R1613" i="2" s="1"/>
  <c r="AP1612" i="2"/>
  <c r="AG1612" i="2"/>
  <c r="AN1612" i="2"/>
  <c r="AE1612" i="2"/>
  <c r="AF1612" i="2" s="1"/>
  <c r="S1613" i="2" l="1"/>
  <c r="T1613" i="2" s="1"/>
  <c r="AO1612" i="2"/>
  <c r="U1613" i="2" l="1"/>
  <c r="Z1613" i="2" s="1"/>
  <c r="AH1613" i="2"/>
  <c r="X1613" i="2"/>
  <c r="AC1613" i="2" s="1"/>
  <c r="M1614" i="2" s="1"/>
  <c r="W1613" i="2"/>
  <c r="AB1613" i="2" s="1"/>
  <c r="L1614" i="2" s="1"/>
  <c r="V1613" i="2"/>
  <c r="AA1613" i="2" s="1"/>
  <c r="K1614" i="2" s="1"/>
  <c r="J1614" i="2" l="1"/>
  <c r="AD1613" i="2"/>
  <c r="AP1613" i="2" l="1"/>
  <c r="AG1613" i="2"/>
  <c r="AL1614" i="2"/>
  <c r="AL1615" i="2" s="1"/>
  <c r="AL1616" i="2" s="1"/>
  <c r="AL1617" i="2" s="1"/>
  <c r="AL1618" i="2" s="1"/>
  <c r="AL1619" i="2" s="1"/>
  <c r="AL1620" i="2" s="1"/>
  <c r="AL1621" i="2" s="1"/>
  <c r="AL1622" i="2" s="1"/>
  <c r="AL1623" i="2" s="1"/>
  <c r="AL1624" i="2" s="1"/>
  <c r="AL1625" i="2" s="1"/>
  <c r="AL1626" i="2" s="1"/>
  <c r="AL1627" i="2" s="1"/>
  <c r="AL1628" i="2" s="1"/>
  <c r="AL1629" i="2" s="1"/>
  <c r="AL1630" i="2" s="1"/>
  <c r="AL1631" i="2" s="1"/>
  <c r="AL1632" i="2" s="1"/>
  <c r="AL1633" i="2" s="1"/>
  <c r="AL1634" i="2" s="1"/>
  <c r="AL1635" i="2" s="1"/>
  <c r="AL1636" i="2" s="1"/>
  <c r="AM1613" i="2"/>
  <c r="G36" i="2" s="1"/>
  <c r="AT120" i="2"/>
  <c r="AE1613" i="2"/>
  <c r="AN1613" i="2"/>
  <c r="AO1613" i="2" s="1"/>
  <c r="N1614" i="2"/>
  <c r="O1614" i="2" s="1"/>
  <c r="R1614" i="2" s="1"/>
  <c r="T1614" i="2" l="1"/>
  <c r="S1614" i="2"/>
  <c r="AF1613" i="2"/>
  <c r="AH1614" i="2" l="1"/>
  <c r="X1614" i="2"/>
  <c r="AC1614" i="2" s="1"/>
  <c r="M1615" i="2" s="1"/>
  <c r="W1614" i="2"/>
  <c r="AB1614" i="2" s="1"/>
  <c r="L1615" i="2" s="1"/>
  <c r="V1614" i="2"/>
  <c r="AA1614" i="2" s="1"/>
  <c r="K1615" i="2" s="1"/>
  <c r="U1614" i="2"/>
  <c r="Z1614" i="2" s="1"/>
  <c r="AD1614" i="2" l="1"/>
  <c r="J1615" i="2"/>
  <c r="N1615" i="2" l="1"/>
  <c r="O1615" i="2" s="1"/>
  <c r="R1615" i="2" s="1"/>
  <c r="AP1614" i="2"/>
  <c r="AG1614" i="2"/>
  <c r="AN1614" i="2"/>
  <c r="AE1614" i="2"/>
  <c r="AF1614" i="2" s="1"/>
  <c r="T1615" i="2" l="1"/>
  <c r="S1615" i="2"/>
  <c r="AO1614" i="2"/>
  <c r="W1615" i="2" l="1"/>
  <c r="AB1615" i="2" s="1"/>
  <c r="L1616" i="2" s="1"/>
  <c r="V1615" i="2"/>
  <c r="AA1615" i="2" s="1"/>
  <c r="K1616" i="2" s="1"/>
  <c r="U1615" i="2"/>
  <c r="Z1615" i="2" s="1"/>
  <c r="AH1615" i="2"/>
  <c r="X1615" i="2"/>
  <c r="AC1615" i="2" s="1"/>
  <c r="M1616" i="2" s="1"/>
  <c r="AD1615" i="2" l="1"/>
  <c r="J1616" i="2"/>
  <c r="N1616" i="2" l="1"/>
  <c r="O1616" i="2" s="1"/>
  <c r="R1616" i="2" s="1"/>
  <c r="AP1615" i="2"/>
  <c r="AG1615" i="2"/>
  <c r="AE1615" i="2"/>
  <c r="AN1615" i="2"/>
  <c r="T1616" i="2" l="1"/>
  <c r="S1616" i="2"/>
  <c r="AO1615" i="2"/>
  <c r="AF1615" i="2"/>
  <c r="AH1616" i="2" l="1"/>
  <c r="X1616" i="2"/>
  <c r="AC1616" i="2" s="1"/>
  <c r="M1617" i="2" s="1"/>
  <c r="W1616" i="2"/>
  <c r="AB1616" i="2" s="1"/>
  <c r="L1617" i="2" s="1"/>
  <c r="V1616" i="2"/>
  <c r="AA1616" i="2" s="1"/>
  <c r="K1617" i="2" s="1"/>
  <c r="U1616" i="2"/>
  <c r="Z1616" i="2" s="1"/>
  <c r="AD1616" i="2" l="1"/>
  <c r="J1617" i="2"/>
  <c r="N1617" i="2" l="1"/>
  <c r="O1617" i="2" s="1"/>
  <c r="R1617" i="2" s="1"/>
  <c r="AP1616" i="2"/>
  <c r="AG1616" i="2"/>
  <c r="AE1616" i="2"/>
  <c r="AN1616" i="2"/>
  <c r="T1617" i="2" l="1"/>
  <c r="S1617" i="2"/>
  <c r="AF1616" i="2"/>
  <c r="AO1616" i="2"/>
  <c r="X1617" i="2" l="1"/>
  <c r="AC1617" i="2" s="1"/>
  <c r="M1618" i="2" s="1"/>
  <c r="W1617" i="2"/>
  <c r="AB1617" i="2" s="1"/>
  <c r="L1618" i="2" s="1"/>
  <c r="V1617" i="2"/>
  <c r="AA1617" i="2" s="1"/>
  <c r="K1618" i="2" s="1"/>
  <c r="U1617" i="2"/>
  <c r="Z1617" i="2" s="1"/>
  <c r="AH1617" i="2"/>
  <c r="AD1617" i="2" l="1"/>
  <c r="J1618" i="2"/>
  <c r="N1618" i="2" l="1"/>
  <c r="O1618" i="2" s="1"/>
  <c r="R1618" i="2" s="1"/>
  <c r="AG1617" i="2"/>
  <c r="AP1617" i="2"/>
  <c r="AN1617" i="2"/>
  <c r="AE1617" i="2"/>
  <c r="T1618" i="2" l="1"/>
  <c r="S1618" i="2"/>
  <c r="AF1617" i="2"/>
  <c r="AO1617" i="2"/>
  <c r="V1618" i="2" l="1"/>
  <c r="AA1618" i="2" s="1"/>
  <c r="K1619" i="2" s="1"/>
  <c r="U1618" i="2"/>
  <c r="Z1618" i="2" s="1"/>
  <c r="AH1618" i="2"/>
  <c r="X1618" i="2"/>
  <c r="AC1618" i="2" s="1"/>
  <c r="M1619" i="2" s="1"/>
  <c r="W1618" i="2"/>
  <c r="AB1618" i="2" s="1"/>
  <c r="L1619" i="2" s="1"/>
  <c r="AD1618" i="2" l="1"/>
  <c r="J1619" i="2"/>
  <c r="N1619" i="2" l="1"/>
  <c r="O1619" i="2" s="1"/>
  <c r="R1619" i="2" s="1"/>
  <c r="AP1618" i="2"/>
  <c r="AG1618" i="2"/>
  <c r="AN1618" i="2"/>
  <c r="AE1618" i="2"/>
  <c r="T1619" i="2" l="1"/>
  <c r="S1619" i="2"/>
  <c r="AF1618" i="2"/>
  <c r="AO1618" i="2"/>
  <c r="AH1619" i="2" l="1"/>
  <c r="X1619" i="2"/>
  <c r="AC1619" i="2" s="1"/>
  <c r="M1620" i="2" s="1"/>
  <c r="W1619" i="2"/>
  <c r="AB1619" i="2" s="1"/>
  <c r="L1620" i="2" s="1"/>
  <c r="V1619" i="2"/>
  <c r="AA1619" i="2" s="1"/>
  <c r="K1620" i="2" s="1"/>
  <c r="U1619" i="2"/>
  <c r="Z1619" i="2" s="1"/>
  <c r="AD1619" i="2" l="1"/>
  <c r="J1620" i="2"/>
  <c r="N1620" i="2" l="1"/>
  <c r="O1620" i="2" s="1"/>
  <c r="R1620" i="2" s="1"/>
  <c r="AP1619" i="2"/>
  <c r="AG1619" i="2"/>
  <c r="AN1619" i="2"/>
  <c r="AE1619" i="2"/>
  <c r="T1620" i="2" l="1"/>
  <c r="S1620" i="2"/>
  <c r="AF1619" i="2"/>
  <c r="AO1619" i="2"/>
  <c r="AH1620" i="2" l="1"/>
  <c r="X1620" i="2"/>
  <c r="AC1620" i="2" s="1"/>
  <c r="M1621" i="2" s="1"/>
  <c r="W1620" i="2"/>
  <c r="AB1620" i="2" s="1"/>
  <c r="L1621" i="2" s="1"/>
  <c r="V1620" i="2"/>
  <c r="AA1620" i="2" s="1"/>
  <c r="K1621" i="2" s="1"/>
  <c r="U1620" i="2"/>
  <c r="Z1620" i="2" s="1"/>
  <c r="J1621" i="2" l="1"/>
  <c r="AD1620" i="2"/>
  <c r="AP1620" i="2" l="1"/>
  <c r="AG1620" i="2"/>
  <c r="AN1620" i="2"/>
  <c r="AE1620" i="2"/>
  <c r="N1621" i="2"/>
  <c r="O1621" i="2" s="1"/>
  <c r="R1621" i="2" s="1"/>
  <c r="T1621" i="2" l="1"/>
  <c r="S1621" i="2"/>
  <c r="AF1620" i="2"/>
  <c r="AO1620" i="2"/>
  <c r="AH1621" i="2" l="1"/>
  <c r="X1621" i="2"/>
  <c r="AC1621" i="2" s="1"/>
  <c r="M1622" i="2" s="1"/>
  <c r="W1621" i="2"/>
  <c r="AB1621" i="2" s="1"/>
  <c r="L1622" i="2" s="1"/>
  <c r="U1621" i="2"/>
  <c r="Z1621" i="2" s="1"/>
  <c r="V1621" i="2"/>
  <c r="AA1621" i="2" s="1"/>
  <c r="K1622" i="2" s="1"/>
  <c r="J1622" i="2" l="1"/>
  <c r="AD1621" i="2"/>
  <c r="AP1621" i="2" l="1"/>
  <c r="AG1621" i="2"/>
  <c r="AE1621" i="2"/>
  <c r="AN1621" i="2"/>
  <c r="AO1621" i="2" s="1"/>
  <c r="N1622" i="2"/>
  <c r="O1622" i="2" s="1"/>
  <c r="R1622" i="2" s="1"/>
  <c r="T1622" i="2" l="1"/>
  <c r="S1622" i="2"/>
  <c r="AF1621" i="2"/>
  <c r="X1622" i="2" l="1"/>
  <c r="AC1622" i="2" s="1"/>
  <c r="M1623" i="2" s="1"/>
  <c r="W1622" i="2"/>
  <c r="AB1622" i="2" s="1"/>
  <c r="L1623" i="2" s="1"/>
  <c r="V1622" i="2"/>
  <c r="AA1622" i="2" s="1"/>
  <c r="K1623" i="2" s="1"/>
  <c r="U1622" i="2"/>
  <c r="Z1622" i="2" s="1"/>
  <c r="AH1622" i="2"/>
  <c r="AD1622" i="2" l="1"/>
  <c r="J1623" i="2"/>
  <c r="AG1622" i="2" l="1"/>
  <c r="AP1622" i="2"/>
  <c r="AE1622" i="2"/>
  <c r="AN1622" i="2"/>
  <c r="N1623" i="2"/>
  <c r="O1623" i="2" s="1"/>
  <c r="R1623" i="2" s="1"/>
  <c r="T1623" i="2" l="1"/>
  <c r="S1623" i="2"/>
  <c r="AF1622" i="2"/>
  <c r="AO1622" i="2"/>
  <c r="V1623" i="2" l="1"/>
  <c r="AA1623" i="2" s="1"/>
  <c r="K1624" i="2" s="1"/>
  <c r="U1623" i="2"/>
  <c r="Z1623" i="2" s="1"/>
  <c r="AH1623" i="2"/>
  <c r="W1623" i="2"/>
  <c r="AB1623" i="2" s="1"/>
  <c r="L1624" i="2" s="1"/>
  <c r="X1623" i="2"/>
  <c r="AC1623" i="2" s="1"/>
  <c r="M1624" i="2" s="1"/>
  <c r="AD1623" i="2" l="1"/>
  <c r="J1624" i="2"/>
  <c r="AP1623" i="2" l="1"/>
  <c r="AG1623" i="2"/>
  <c r="AN1623" i="2"/>
  <c r="AE1623" i="2"/>
  <c r="AF1623" i="2" s="1"/>
  <c r="N1624" i="2"/>
  <c r="O1624" i="2" s="1"/>
  <c r="R1624" i="2" s="1"/>
  <c r="T1624" i="2" l="1"/>
  <c r="S1624" i="2"/>
  <c r="AO1623" i="2"/>
  <c r="AH1624" i="2" l="1"/>
  <c r="X1624" i="2"/>
  <c r="AC1624" i="2" s="1"/>
  <c r="M1625" i="2" s="1"/>
  <c r="W1624" i="2"/>
  <c r="AB1624" i="2" s="1"/>
  <c r="L1625" i="2" s="1"/>
  <c r="V1624" i="2"/>
  <c r="AA1624" i="2" s="1"/>
  <c r="K1625" i="2" s="1"/>
  <c r="U1624" i="2"/>
  <c r="Z1624" i="2" s="1"/>
  <c r="AD1624" i="2" l="1"/>
  <c r="J1625" i="2"/>
  <c r="N1625" i="2" l="1"/>
  <c r="O1625" i="2" s="1"/>
  <c r="R1625" i="2" s="1"/>
  <c r="AP1624" i="2"/>
  <c r="AG1624" i="2"/>
  <c r="AN1624" i="2"/>
  <c r="AE1624" i="2"/>
  <c r="T1625" i="2" l="1"/>
  <c r="S1625" i="2"/>
  <c r="AF1624" i="2"/>
  <c r="AO1624" i="2"/>
  <c r="X1625" i="2" l="1"/>
  <c r="AC1625" i="2" s="1"/>
  <c r="M1626" i="2" s="1"/>
  <c r="W1625" i="2"/>
  <c r="AB1625" i="2" s="1"/>
  <c r="L1626" i="2" s="1"/>
  <c r="V1625" i="2"/>
  <c r="AA1625" i="2" s="1"/>
  <c r="K1626" i="2" s="1"/>
  <c r="U1625" i="2"/>
  <c r="Z1625" i="2" s="1"/>
  <c r="AH1625" i="2"/>
  <c r="AD1625" i="2" l="1"/>
  <c r="J1626" i="2"/>
  <c r="N1626" i="2" l="1"/>
  <c r="O1626" i="2" s="1"/>
  <c r="R1626" i="2" s="1"/>
  <c r="AG1625" i="2"/>
  <c r="AP1625" i="2"/>
  <c r="AE1625" i="2"/>
  <c r="AN1625" i="2"/>
  <c r="AO1625" i="2" l="1"/>
  <c r="AF1625" i="2"/>
  <c r="T1626" i="2"/>
  <c r="S1626" i="2"/>
  <c r="U1626" i="2" l="1"/>
  <c r="Z1626" i="2" s="1"/>
  <c r="AH1626" i="2"/>
  <c r="X1626" i="2"/>
  <c r="AC1626" i="2" s="1"/>
  <c r="M1627" i="2" s="1"/>
  <c r="V1626" i="2"/>
  <c r="AA1626" i="2" s="1"/>
  <c r="K1627" i="2" s="1"/>
  <c r="W1626" i="2"/>
  <c r="AB1626" i="2" s="1"/>
  <c r="L1627" i="2" s="1"/>
  <c r="J1627" i="2" l="1"/>
  <c r="AD1626" i="2"/>
  <c r="AP1626" i="2" l="1"/>
  <c r="AG1626" i="2"/>
  <c r="AN1626" i="2"/>
  <c r="AO1626" i="2" s="1"/>
  <c r="AE1626" i="2"/>
  <c r="N1627" i="2"/>
  <c r="O1627" i="2" s="1"/>
  <c r="R1627" i="2" s="1"/>
  <c r="T1627" i="2" l="1"/>
  <c r="S1627" i="2"/>
  <c r="AF1626" i="2"/>
  <c r="AH1627" i="2" l="1"/>
  <c r="X1627" i="2"/>
  <c r="AC1627" i="2" s="1"/>
  <c r="M1628" i="2" s="1"/>
  <c r="W1627" i="2"/>
  <c r="AB1627" i="2" s="1"/>
  <c r="L1628" i="2" s="1"/>
  <c r="V1627" i="2"/>
  <c r="AA1627" i="2" s="1"/>
  <c r="K1628" i="2" s="1"/>
  <c r="U1627" i="2"/>
  <c r="Z1627" i="2" s="1"/>
  <c r="AD1627" i="2" l="1"/>
  <c r="J1628" i="2"/>
  <c r="N1628" i="2" l="1"/>
  <c r="O1628" i="2" s="1"/>
  <c r="R1628" i="2" s="1"/>
  <c r="AP1627" i="2"/>
  <c r="AG1627" i="2"/>
  <c r="AN1627" i="2"/>
  <c r="AE1627" i="2"/>
  <c r="T1628" i="2" l="1"/>
  <c r="S1628" i="2"/>
  <c r="AF1627" i="2"/>
  <c r="AO1627" i="2"/>
  <c r="W1628" i="2" l="1"/>
  <c r="AB1628" i="2" s="1"/>
  <c r="L1629" i="2" s="1"/>
  <c r="V1628" i="2"/>
  <c r="AA1628" i="2" s="1"/>
  <c r="K1629" i="2" s="1"/>
  <c r="U1628" i="2"/>
  <c r="Z1628" i="2" s="1"/>
  <c r="AH1628" i="2"/>
  <c r="X1628" i="2"/>
  <c r="AC1628" i="2" s="1"/>
  <c r="M1629" i="2" s="1"/>
  <c r="AD1628" i="2" l="1"/>
  <c r="J1629" i="2"/>
  <c r="N1629" i="2" l="1"/>
  <c r="O1629" i="2" s="1"/>
  <c r="R1629" i="2" s="1"/>
  <c r="AP1628" i="2"/>
  <c r="AG1628" i="2"/>
  <c r="AE1628" i="2"/>
  <c r="AF1628" i="2" s="1"/>
  <c r="AN1628" i="2"/>
  <c r="T1629" i="2" l="1"/>
  <c r="S1629" i="2"/>
  <c r="AO1628" i="2"/>
  <c r="AH1629" i="2" l="1"/>
  <c r="X1629" i="2"/>
  <c r="AC1629" i="2" s="1"/>
  <c r="M1630" i="2" s="1"/>
  <c r="W1629" i="2"/>
  <c r="AB1629" i="2" s="1"/>
  <c r="L1630" i="2" s="1"/>
  <c r="U1629" i="2"/>
  <c r="Z1629" i="2" s="1"/>
  <c r="V1629" i="2"/>
  <c r="AA1629" i="2" s="1"/>
  <c r="K1630" i="2" s="1"/>
  <c r="J1630" i="2" l="1"/>
  <c r="AD1629" i="2"/>
  <c r="AP1629" i="2" l="1"/>
  <c r="AG1629" i="2"/>
  <c r="AN1629" i="2"/>
  <c r="AE1629" i="2"/>
  <c r="N1630" i="2"/>
  <c r="O1630" i="2" s="1"/>
  <c r="R1630" i="2" s="1"/>
  <c r="T1630" i="2" l="1"/>
  <c r="S1630" i="2"/>
  <c r="AF1629" i="2"/>
  <c r="AO1629" i="2"/>
  <c r="X1630" i="2" l="1"/>
  <c r="AC1630" i="2" s="1"/>
  <c r="M1631" i="2" s="1"/>
  <c r="W1630" i="2"/>
  <c r="AB1630" i="2" s="1"/>
  <c r="L1631" i="2" s="1"/>
  <c r="V1630" i="2"/>
  <c r="AA1630" i="2" s="1"/>
  <c r="K1631" i="2" s="1"/>
  <c r="U1630" i="2"/>
  <c r="Z1630" i="2" s="1"/>
  <c r="AH1630" i="2"/>
  <c r="AD1630" i="2" l="1"/>
  <c r="J1631" i="2"/>
  <c r="N1631" i="2" l="1"/>
  <c r="O1631" i="2" s="1"/>
  <c r="R1631" i="2" s="1"/>
  <c r="AG1630" i="2"/>
  <c r="AP1630" i="2"/>
  <c r="AE1630" i="2"/>
  <c r="AN1630" i="2"/>
  <c r="AO1630" i="2" s="1"/>
  <c r="AF1630" i="2" l="1"/>
  <c r="T1631" i="2"/>
  <c r="S1631" i="2"/>
  <c r="V1631" i="2" l="1"/>
  <c r="AA1631" i="2" s="1"/>
  <c r="K1632" i="2" s="1"/>
  <c r="U1631" i="2"/>
  <c r="Z1631" i="2" s="1"/>
  <c r="AH1631" i="2"/>
  <c r="X1631" i="2"/>
  <c r="AC1631" i="2" s="1"/>
  <c r="M1632" i="2" s="1"/>
  <c r="W1631" i="2"/>
  <c r="AB1631" i="2" s="1"/>
  <c r="L1632" i="2" s="1"/>
  <c r="AD1631" i="2" l="1"/>
  <c r="J1632" i="2"/>
  <c r="N1632" i="2" l="1"/>
  <c r="O1632" i="2" s="1"/>
  <c r="R1632" i="2" s="1"/>
  <c r="AP1631" i="2"/>
  <c r="AG1631" i="2"/>
  <c r="AE1631" i="2"/>
  <c r="AN1631" i="2"/>
  <c r="T1632" i="2" l="1"/>
  <c r="S1632" i="2"/>
  <c r="AO1631" i="2"/>
  <c r="AF1631" i="2"/>
  <c r="AH1632" i="2" l="1"/>
  <c r="X1632" i="2"/>
  <c r="AC1632" i="2" s="1"/>
  <c r="M1633" i="2" s="1"/>
  <c r="W1632" i="2"/>
  <c r="AB1632" i="2" s="1"/>
  <c r="L1633" i="2" s="1"/>
  <c r="V1632" i="2"/>
  <c r="AA1632" i="2" s="1"/>
  <c r="K1633" i="2" s="1"/>
  <c r="U1632" i="2"/>
  <c r="Z1632" i="2" s="1"/>
  <c r="AD1632" i="2" l="1"/>
  <c r="J1633" i="2"/>
  <c r="N1633" i="2" l="1"/>
  <c r="O1633" i="2" s="1"/>
  <c r="R1633" i="2" s="1"/>
  <c r="AP1632" i="2"/>
  <c r="AG1632" i="2"/>
  <c r="AE1632" i="2"/>
  <c r="AF1632" i="2" s="1"/>
  <c r="AN1632" i="2"/>
  <c r="T1633" i="2" l="1"/>
  <c r="S1633" i="2"/>
  <c r="AO1632" i="2"/>
  <c r="X1633" i="2" l="1"/>
  <c r="AC1633" i="2" s="1"/>
  <c r="M1634" i="2" s="1"/>
  <c r="W1633" i="2"/>
  <c r="AB1633" i="2" s="1"/>
  <c r="L1634" i="2" s="1"/>
  <c r="V1633" i="2"/>
  <c r="AA1633" i="2" s="1"/>
  <c r="K1634" i="2" s="1"/>
  <c r="U1633" i="2"/>
  <c r="Z1633" i="2" s="1"/>
  <c r="AH1633" i="2"/>
  <c r="AD1633" i="2" l="1"/>
  <c r="J1634" i="2"/>
  <c r="AP1633" i="2" l="1"/>
  <c r="AG1633" i="2"/>
  <c r="AN1633" i="2"/>
  <c r="AE1633" i="2"/>
  <c r="N1634" i="2"/>
  <c r="O1634" i="2" s="1"/>
  <c r="R1634" i="2" s="1"/>
  <c r="T1634" i="2" l="1"/>
  <c r="S1634" i="2"/>
  <c r="AO1633" i="2"/>
  <c r="AF1633" i="2"/>
  <c r="U1634" i="2" l="1"/>
  <c r="Z1634" i="2" s="1"/>
  <c r="AH1634" i="2"/>
  <c r="X1634" i="2"/>
  <c r="AC1634" i="2" s="1"/>
  <c r="M1635" i="2" s="1"/>
  <c r="W1634" i="2"/>
  <c r="AB1634" i="2" s="1"/>
  <c r="L1635" i="2" s="1"/>
  <c r="V1634" i="2"/>
  <c r="AA1634" i="2" s="1"/>
  <c r="K1635" i="2" s="1"/>
  <c r="J1635" i="2" l="1"/>
  <c r="AD1634" i="2"/>
  <c r="N1635" i="2" l="1"/>
  <c r="O1635" i="2" s="1"/>
  <c r="R1635" i="2" s="1"/>
  <c r="AP1634" i="2"/>
  <c r="AG1634" i="2"/>
  <c r="AN1634" i="2"/>
  <c r="AE1634" i="2"/>
  <c r="T1635" i="2" l="1"/>
  <c r="S1635" i="2"/>
  <c r="AF1634" i="2"/>
  <c r="AO1634" i="2"/>
  <c r="AH1635" i="2" l="1"/>
  <c r="X1635" i="2"/>
  <c r="AC1635" i="2" s="1"/>
  <c r="M1636" i="2" s="1"/>
  <c r="W1635" i="2"/>
  <c r="AB1635" i="2" s="1"/>
  <c r="L1636" i="2" s="1"/>
  <c r="V1635" i="2"/>
  <c r="AA1635" i="2" s="1"/>
  <c r="K1636" i="2" s="1"/>
  <c r="U1635" i="2"/>
  <c r="Z1635" i="2" s="1"/>
  <c r="AD1635" i="2" l="1"/>
  <c r="J1636" i="2"/>
  <c r="N1636" i="2" l="1"/>
  <c r="O1636" i="2" s="1"/>
  <c r="R1636" i="2" s="1"/>
  <c r="AP1635" i="2"/>
  <c r="AG1635" i="2"/>
  <c r="AN1635" i="2"/>
  <c r="AE1635" i="2"/>
  <c r="T1636" i="2" l="1"/>
  <c r="S1636" i="2"/>
  <c r="AF1635" i="2"/>
  <c r="AO1635" i="2"/>
  <c r="U1636" i="2" l="1"/>
  <c r="Z1636" i="2" s="1"/>
  <c r="AH1636" i="2"/>
  <c r="X1636" i="2"/>
  <c r="AC1636" i="2" s="1"/>
  <c r="M1637" i="2" s="1"/>
  <c r="W1636" i="2"/>
  <c r="AB1636" i="2" s="1"/>
  <c r="L1637" i="2" s="1"/>
  <c r="V1636" i="2"/>
  <c r="AA1636" i="2" s="1"/>
  <c r="K1637" i="2" s="1"/>
  <c r="J1637" i="2" l="1"/>
  <c r="AD1636" i="2"/>
  <c r="AP1636" i="2" l="1"/>
  <c r="AG1636" i="2"/>
  <c r="AL1637" i="2"/>
  <c r="AL1638" i="2" s="1"/>
  <c r="AL1639" i="2" s="1"/>
  <c r="AL1640" i="2" s="1"/>
  <c r="AL1641" i="2" s="1"/>
  <c r="AL1642" i="2" s="1"/>
  <c r="AL1643" i="2" s="1"/>
  <c r="AL1644" i="2" s="1"/>
  <c r="AL1645" i="2" s="1"/>
  <c r="AL1646" i="2" s="1"/>
  <c r="AL1647" i="2" s="1"/>
  <c r="AL1648" i="2" s="1"/>
  <c r="AL1649" i="2" s="1"/>
  <c r="AL1650" i="2" s="1"/>
  <c r="AL1651" i="2" s="1"/>
  <c r="AL1652" i="2" s="1"/>
  <c r="AL1653" i="2" s="1"/>
  <c r="AL1654" i="2" s="1"/>
  <c r="AL1655" i="2" s="1"/>
  <c r="AL1656" i="2" s="1"/>
  <c r="AL1657" i="2" s="1"/>
  <c r="AM1636" i="2"/>
  <c r="H36" i="2" s="1"/>
  <c r="AT121" i="2"/>
  <c r="AE1636" i="2"/>
  <c r="AN1636" i="2"/>
  <c r="AO1636" i="2" s="1"/>
  <c r="N1637" i="2"/>
  <c r="O1637" i="2" s="1"/>
  <c r="R1637" i="2" s="1"/>
  <c r="T1637" i="2" l="1"/>
  <c r="S1637" i="2"/>
  <c r="AF1636" i="2"/>
  <c r="AH1637" i="2" l="1"/>
  <c r="X1637" i="2"/>
  <c r="AC1637" i="2" s="1"/>
  <c r="M1638" i="2" s="1"/>
  <c r="W1637" i="2"/>
  <c r="AB1637" i="2" s="1"/>
  <c r="L1638" i="2" s="1"/>
  <c r="V1637" i="2"/>
  <c r="AA1637" i="2" s="1"/>
  <c r="K1638" i="2" s="1"/>
  <c r="U1637" i="2"/>
  <c r="Z1637" i="2" s="1"/>
  <c r="AD1637" i="2" l="1"/>
  <c r="J1638" i="2"/>
  <c r="N1638" i="2" l="1"/>
  <c r="O1638" i="2" s="1"/>
  <c r="R1638" i="2" s="1"/>
  <c r="AP1637" i="2"/>
  <c r="AG1637" i="2"/>
  <c r="AN1637" i="2"/>
  <c r="AO1637" i="2" s="1"/>
  <c r="AE1637" i="2"/>
  <c r="T1638" i="2" l="1"/>
  <c r="S1638" i="2"/>
  <c r="AF1637" i="2"/>
  <c r="W1638" i="2" l="1"/>
  <c r="AB1638" i="2" s="1"/>
  <c r="L1639" i="2" s="1"/>
  <c r="V1638" i="2"/>
  <c r="AA1638" i="2" s="1"/>
  <c r="K1639" i="2" s="1"/>
  <c r="U1638" i="2"/>
  <c r="Z1638" i="2" s="1"/>
  <c r="AH1638" i="2"/>
  <c r="X1638" i="2"/>
  <c r="AC1638" i="2" s="1"/>
  <c r="M1639" i="2" s="1"/>
  <c r="AD1638" i="2" l="1"/>
  <c r="J1639" i="2"/>
  <c r="N1639" i="2" l="1"/>
  <c r="O1639" i="2" s="1"/>
  <c r="R1639" i="2" s="1"/>
  <c r="AP1638" i="2"/>
  <c r="AG1638" i="2"/>
  <c r="AN1638" i="2"/>
  <c r="AE1638" i="2"/>
  <c r="AF1638" i="2" l="1"/>
  <c r="AO1638" i="2"/>
  <c r="T1639" i="2"/>
  <c r="S1639" i="2"/>
  <c r="AH1639" i="2" l="1"/>
  <c r="X1639" i="2"/>
  <c r="AC1639" i="2" s="1"/>
  <c r="M1640" i="2" s="1"/>
  <c r="W1639" i="2"/>
  <c r="AB1639" i="2" s="1"/>
  <c r="L1640" i="2" s="1"/>
  <c r="V1639" i="2"/>
  <c r="AA1639" i="2" s="1"/>
  <c r="K1640" i="2" s="1"/>
  <c r="U1639" i="2"/>
  <c r="Z1639" i="2" s="1"/>
  <c r="AD1639" i="2" l="1"/>
  <c r="J1640" i="2"/>
  <c r="N1640" i="2" l="1"/>
  <c r="O1640" i="2" s="1"/>
  <c r="R1640" i="2" s="1"/>
  <c r="AP1639" i="2"/>
  <c r="AG1639" i="2"/>
  <c r="AE1639" i="2"/>
  <c r="AN1639" i="2"/>
  <c r="T1640" i="2" l="1"/>
  <c r="S1640" i="2"/>
  <c r="AF1639" i="2"/>
  <c r="AO1639" i="2"/>
  <c r="AH1640" i="2" l="1"/>
  <c r="X1640" i="2"/>
  <c r="AC1640" i="2" s="1"/>
  <c r="M1641" i="2" s="1"/>
  <c r="W1640" i="2"/>
  <c r="AB1640" i="2" s="1"/>
  <c r="L1641" i="2" s="1"/>
  <c r="V1640" i="2"/>
  <c r="AA1640" i="2" s="1"/>
  <c r="K1641" i="2" s="1"/>
  <c r="U1640" i="2"/>
  <c r="Z1640" i="2" s="1"/>
  <c r="J1641" i="2" l="1"/>
  <c r="AD1640" i="2"/>
  <c r="AP1640" i="2" l="1"/>
  <c r="AG1640" i="2"/>
  <c r="AN1640" i="2"/>
  <c r="AE1640" i="2"/>
  <c r="N1641" i="2"/>
  <c r="O1641" i="2" s="1"/>
  <c r="R1641" i="2" s="1"/>
  <c r="T1641" i="2" l="1"/>
  <c r="S1641" i="2"/>
  <c r="AF1640" i="2"/>
  <c r="AO1640" i="2"/>
  <c r="X1641" i="2" l="1"/>
  <c r="AC1641" i="2" s="1"/>
  <c r="M1642" i="2" s="1"/>
  <c r="AH1641" i="2"/>
  <c r="W1641" i="2"/>
  <c r="AB1641" i="2" s="1"/>
  <c r="L1642" i="2" s="1"/>
  <c r="V1641" i="2"/>
  <c r="AA1641" i="2" s="1"/>
  <c r="K1642" i="2" s="1"/>
  <c r="U1641" i="2"/>
  <c r="Z1641" i="2" s="1"/>
  <c r="J1642" i="2" l="1"/>
  <c r="AD1641" i="2"/>
  <c r="AP1641" i="2" l="1"/>
  <c r="AG1641" i="2"/>
  <c r="AE1641" i="2"/>
  <c r="AN1641" i="2"/>
  <c r="N1642" i="2"/>
  <c r="O1642" i="2" s="1"/>
  <c r="R1642" i="2" s="1"/>
  <c r="T1642" i="2" l="1"/>
  <c r="S1642" i="2"/>
  <c r="AO1641" i="2"/>
  <c r="AF1641" i="2"/>
  <c r="U1642" i="2" l="1"/>
  <c r="Z1642" i="2" s="1"/>
  <c r="AH1642" i="2"/>
  <c r="X1642" i="2"/>
  <c r="AC1642" i="2" s="1"/>
  <c r="M1643" i="2" s="1"/>
  <c r="W1642" i="2"/>
  <c r="AB1642" i="2" s="1"/>
  <c r="L1643" i="2" s="1"/>
  <c r="V1642" i="2"/>
  <c r="AA1642" i="2" s="1"/>
  <c r="K1643" i="2" s="1"/>
  <c r="J1643" i="2" l="1"/>
  <c r="AD1642" i="2"/>
  <c r="AP1642" i="2" l="1"/>
  <c r="AG1642" i="2"/>
  <c r="AN1642" i="2"/>
  <c r="AE1642" i="2"/>
  <c r="N1643" i="2"/>
  <c r="O1643" i="2" s="1"/>
  <c r="R1643" i="2" s="1"/>
  <c r="T1643" i="2" l="1"/>
  <c r="S1643" i="2"/>
  <c r="AF1642" i="2"/>
  <c r="AO1642" i="2"/>
  <c r="AH1643" i="2" l="1"/>
  <c r="W1643" i="2"/>
  <c r="AB1643" i="2" s="1"/>
  <c r="L1644" i="2" s="1"/>
  <c r="V1643" i="2"/>
  <c r="AA1643" i="2" s="1"/>
  <c r="K1644" i="2" s="1"/>
  <c r="U1643" i="2"/>
  <c r="Z1643" i="2" s="1"/>
  <c r="X1643" i="2"/>
  <c r="AC1643" i="2" s="1"/>
  <c r="M1644" i="2" s="1"/>
  <c r="AD1643" i="2" l="1"/>
  <c r="J1644" i="2"/>
  <c r="N1644" i="2" l="1"/>
  <c r="O1644" i="2" s="1"/>
  <c r="R1644" i="2" s="1"/>
  <c r="AP1643" i="2"/>
  <c r="AG1643" i="2"/>
  <c r="AE1643" i="2"/>
  <c r="AN1643" i="2"/>
  <c r="T1644" i="2" l="1"/>
  <c r="S1644" i="2"/>
  <c r="AF1643" i="2"/>
  <c r="AO1643" i="2"/>
  <c r="W1644" i="2" l="1"/>
  <c r="AB1644" i="2" s="1"/>
  <c r="L1645" i="2" s="1"/>
  <c r="AH1644" i="2"/>
  <c r="X1644" i="2"/>
  <c r="AC1644" i="2" s="1"/>
  <c r="M1645" i="2" s="1"/>
  <c r="V1644" i="2"/>
  <c r="AA1644" i="2" s="1"/>
  <c r="K1645" i="2" s="1"/>
  <c r="U1644" i="2"/>
  <c r="Z1644" i="2" s="1"/>
  <c r="AD1644" i="2" l="1"/>
  <c r="J1645" i="2"/>
  <c r="N1645" i="2" l="1"/>
  <c r="O1645" i="2" s="1"/>
  <c r="R1645" i="2" s="1"/>
  <c r="AP1644" i="2"/>
  <c r="AG1644" i="2"/>
  <c r="AE1644" i="2"/>
  <c r="AF1644" i="2" s="1"/>
  <c r="AN1644" i="2"/>
  <c r="T1645" i="2" l="1"/>
  <c r="S1645" i="2"/>
  <c r="AO1644" i="2"/>
  <c r="AH1645" i="2" l="1"/>
  <c r="X1645" i="2"/>
  <c r="AC1645" i="2" s="1"/>
  <c r="M1646" i="2" s="1"/>
  <c r="W1645" i="2"/>
  <c r="AB1645" i="2" s="1"/>
  <c r="L1646" i="2" s="1"/>
  <c r="V1645" i="2"/>
  <c r="AA1645" i="2" s="1"/>
  <c r="K1646" i="2" s="1"/>
  <c r="U1645" i="2"/>
  <c r="Z1645" i="2" s="1"/>
  <c r="AD1645" i="2" l="1"/>
  <c r="J1646" i="2"/>
  <c r="N1646" i="2" l="1"/>
  <c r="O1646" i="2" s="1"/>
  <c r="R1646" i="2" s="1"/>
  <c r="AG1645" i="2"/>
  <c r="AP1645" i="2"/>
  <c r="AE1645" i="2"/>
  <c r="AF1645" i="2" s="1"/>
  <c r="AN1645" i="2"/>
  <c r="T1646" i="2" l="1"/>
  <c r="S1646" i="2"/>
  <c r="AO1645" i="2"/>
  <c r="X1646" i="2" l="1"/>
  <c r="AC1646" i="2" s="1"/>
  <c r="M1647" i="2" s="1"/>
  <c r="W1646" i="2"/>
  <c r="AB1646" i="2" s="1"/>
  <c r="L1647" i="2" s="1"/>
  <c r="AH1646" i="2"/>
  <c r="V1646" i="2"/>
  <c r="AA1646" i="2" s="1"/>
  <c r="K1647" i="2" s="1"/>
  <c r="U1646" i="2"/>
  <c r="Z1646" i="2" s="1"/>
  <c r="J1647" i="2" l="1"/>
  <c r="AD1646" i="2"/>
  <c r="AG1646" i="2" l="1"/>
  <c r="AP1646" i="2"/>
  <c r="AN1646" i="2"/>
  <c r="AE1646" i="2"/>
  <c r="N1647" i="2"/>
  <c r="O1647" i="2" s="1"/>
  <c r="R1647" i="2" s="1"/>
  <c r="T1647" i="2" l="1"/>
  <c r="S1647" i="2"/>
  <c r="AF1646" i="2"/>
  <c r="AO1646" i="2"/>
  <c r="V1647" i="2" l="1"/>
  <c r="AA1647" i="2" s="1"/>
  <c r="K1648" i="2" s="1"/>
  <c r="U1647" i="2"/>
  <c r="Z1647" i="2" s="1"/>
  <c r="AH1647" i="2"/>
  <c r="X1647" i="2"/>
  <c r="AC1647" i="2" s="1"/>
  <c r="M1648" i="2" s="1"/>
  <c r="W1647" i="2"/>
  <c r="AB1647" i="2" s="1"/>
  <c r="L1648" i="2" s="1"/>
  <c r="AD1647" i="2" l="1"/>
  <c r="J1648" i="2"/>
  <c r="N1648" i="2" l="1"/>
  <c r="O1648" i="2" s="1"/>
  <c r="R1648" i="2" s="1"/>
  <c r="AG1647" i="2"/>
  <c r="AP1647" i="2"/>
  <c r="AN1647" i="2"/>
  <c r="AO1647" i="2" s="1"/>
  <c r="AE1647" i="2"/>
  <c r="AF1647" i="2" l="1"/>
  <c r="T1648" i="2"/>
  <c r="S1648" i="2"/>
  <c r="AH1648" i="2" l="1"/>
  <c r="X1648" i="2"/>
  <c r="AC1648" i="2" s="1"/>
  <c r="M1649" i="2" s="1"/>
  <c r="W1648" i="2"/>
  <c r="AB1648" i="2" s="1"/>
  <c r="L1649" i="2" s="1"/>
  <c r="V1648" i="2"/>
  <c r="AA1648" i="2" s="1"/>
  <c r="K1649" i="2" s="1"/>
  <c r="U1648" i="2"/>
  <c r="Z1648" i="2" s="1"/>
  <c r="J1649" i="2" l="1"/>
  <c r="AD1648" i="2"/>
  <c r="AP1648" i="2" l="1"/>
  <c r="AG1648" i="2"/>
  <c r="AE1648" i="2"/>
  <c r="AN1648" i="2"/>
  <c r="N1649" i="2"/>
  <c r="O1649" i="2" s="1"/>
  <c r="R1649" i="2" s="1"/>
  <c r="T1649" i="2" l="1"/>
  <c r="S1649" i="2"/>
  <c r="AO1648" i="2"/>
  <c r="AF1648" i="2"/>
  <c r="X1649" i="2" l="1"/>
  <c r="AC1649" i="2" s="1"/>
  <c r="M1650" i="2" s="1"/>
  <c r="W1649" i="2"/>
  <c r="AB1649" i="2" s="1"/>
  <c r="L1650" i="2" s="1"/>
  <c r="AH1649" i="2"/>
  <c r="V1649" i="2"/>
  <c r="AA1649" i="2" s="1"/>
  <c r="K1650" i="2" s="1"/>
  <c r="U1649" i="2"/>
  <c r="Z1649" i="2" s="1"/>
  <c r="J1650" i="2" l="1"/>
  <c r="AD1649" i="2"/>
  <c r="AG1649" i="2" l="1"/>
  <c r="AP1649" i="2"/>
  <c r="AN1649" i="2"/>
  <c r="AE1649" i="2"/>
  <c r="N1650" i="2"/>
  <c r="O1650" i="2" s="1"/>
  <c r="R1650" i="2" s="1"/>
  <c r="T1650" i="2" l="1"/>
  <c r="S1650" i="2"/>
  <c r="AO1649" i="2"/>
  <c r="AF1649" i="2"/>
  <c r="U1650" i="2" l="1"/>
  <c r="Z1650" i="2" s="1"/>
  <c r="V1650" i="2"/>
  <c r="AA1650" i="2" s="1"/>
  <c r="K1651" i="2" s="1"/>
  <c r="AH1650" i="2"/>
  <c r="X1650" i="2"/>
  <c r="AC1650" i="2" s="1"/>
  <c r="M1651" i="2" s="1"/>
  <c r="W1650" i="2"/>
  <c r="AB1650" i="2" s="1"/>
  <c r="L1651" i="2" s="1"/>
  <c r="J1651" i="2" l="1"/>
  <c r="AD1650" i="2"/>
  <c r="AP1650" i="2" l="1"/>
  <c r="AG1650" i="2"/>
  <c r="AE1650" i="2"/>
  <c r="AN1650" i="2"/>
  <c r="N1651" i="2"/>
  <c r="O1651" i="2" s="1"/>
  <c r="R1651" i="2" s="1"/>
  <c r="T1651" i="2" l="1"/>
  <c r="S1651" i="2"/>
  <c r="AO1650" i="2"/>
  <c r="AF1650" i="2"/>
  <c r="AH1651" i="2" l="1"/>
  <c r="V1651" i="2"/>
  <c r="AA1651" i="2" s="1"/>
  <c r="K1652" i="2" s="1"/>
  <c r="U1651" i="2"/>
  <c r="Z1651" i="2" s="1"/>
  <c r="X1651" i="2"/>
  <c r="AC1651" i="2" s="1"/>
  <c r="M1652" i="2" s="1"/>
  <c r="W1651" i="2"/>
  <c r="AB1651" i="2" s="1"/>
  <c r="L1652" i="2" s="1"/>
  <c r="AD1651" i="2" l="1"/>
  <c r="J1652" i="2"/>
  <c r="N1652" i="2" l="1"/>
  <c r="O1652" i="2" s="1"/>
  <c r="R1652" i="2" s="1"/>
  <c r="AP1651" i="2"/>
  <c r="AG1651" i="2"/>
  <c r="AE1651" i="2"/>
  <c r="AN1651" i="2"/>
  <c r="T1652" i="2" l="1"/>
  <c r="S1652" i="2"/>
  <c r="AF1651" i="2"/>
  <c r="AO1651" i="2"/>
  <c r="X1652" i="2" l="1"/>
  <c r="AC1652" i="2" s="1"/>
  <c r="M1653" i="2" s="1"/>
  <c r="W1652" i="2"/>
  <c r="AB1652" i="2" s="1"/>
  <c r="L1653" i="2" s="1"/>
  <c r="V1652" i="2"/>
  <c r="AA1652" i="2" s="1"/>
  <c r="K1653" i="2" s="1"/>
  <c r="U1652" i="2"/>
  <c r="Z1652" i="2" s="1"/>
  <c r="AH1652" i="2"/>
  <c r="AD1652" i="2" l="1"/>
  <c r="J1653" i="2"/>
  <c r="N1653" i="2" l="1"/>
  <c r="O1653" i="2" s="1"/>
  <c r="R1653" i="2" s="1"/>
  <c r="AP1652" i="2"/>
  <c r="AG1652" i="2"/>
  <c r="AE1652" i="2"/>
  <c r="AN1652" i="2"/>
  <c r="T1653" i="2" l="1"/>
  <c r="S1653" i="2"/>
  <c r="AO1652" i="2"/>
  <c r="AF1652" i="2"/>
  <c r="U1653" i="2" l="1"/>
  <c r="Z1653" i="2" s="1"/>
  <c r="X1653" i="2"/>
  <c r="AC1653" i="2" s="1"/>
  <c r="M1654" i="2" s="1"/>
  <c r="AH1653" i="2"/>
  <c r="W1653" i="2"/>
  <c r="AB1653" i="2" s="1"/>
  <c r="L1654" i="2" s="1"/>
  <c r="V1653" i="2"/>
  <c r="AA1653" i="2" s="1"/>
  <c r="K1654" i="2" s="1"/>
  <c r="J1654" i="2" l="1"/>
  <c r="AD1653" i="2"/>
  <c r="AP1653" i="2" l="1"/>
  <c r="AG1653" i="2"/>
  <c r="AE1653" i="2"/>
  <c r="AN1653" i="2"/>
  <c r="AO1653" i="2" s="1"/>
  <c r="N1654" i="2"/>
  <c r="O1654" i="2" s="1"/>
  <c r="R1654" i="2" s="1"/>
  <c r="T1654" i="2" l="1"/>
  <c r="S1654" i="2"/>
  <c r="AF1653" i="2"/>
  <c r="AH1654" i="2" l="1"/>
  <c r="X1654" i="2"/>
  <c r="AC1654" i="2" s="1"/>
  <c r="M1655" i="2" s="1"/>
  <c r="W1654" i="2"/>
  <c r="AB1654" i="2" s="1"/>
  <c r="L1655" i="2" s="1"/>
  <c r="V1654" i="2"/>
  <c r="AA1654" i="2" s="1"/>
  <c r="K1655" i="2" s="1"/>
  <c r="U1654" i="2"/>
  <c r="Z1654" i="2" s="1"/>
  <c r="AD1654" i="2" l="1"/>
  <c r="J1655" i="2"/>
  <c r="N1655" i="2" l="1"/>
  <c r="O1655" i="2" s="1"/>
  <c r="R1655" i="2" s="1"/>
  <c r="AP1654" i="2"/>
  <c r="AG1654" i="2"/>
  <c r="AN1654" i="2"/>
  <c r="AE1654" i="2"/>
  <c r="AF1654" i="2" s="1"/>
  <c r="T1655" i="2" l="1"/>
  <c r="S1655" i="2"/>
  <c r="AO1654" i="2"/>
  <c r="W1655" i="2" l="1"/>
  <c r="AB1655" i="2" s="1"/>
  <c r="L1656" i="2" s="1"/>
  <c r="V1655" i="2"/>
  <c r="AA1655" i="2" s="1"/>
  <c r="K1656" i="2" s="1"/>
  <c r="U1655" i="2"/>
  <c r="Z1655" i="2" s="1"/>
  <c r="X1655" i="2"/>
  <c r="AC1655" i="2" s="1"/>
  <c r="M1656" i="2" s="1"/>
  <c r="AH1655" i="2"/>
  <c r="AD1655" i="2" l="1"/>
  <c r="J1656" i="2"/>
  <c r="N1656" i="2" l="1"/>
  <c r="O1656" i="2" s="1"/>
  <c r="R1656" i="2" s="1"/>
  <c r="AG1655" i="2"/>
  <c r="AP1655" i="2"/>
  <c r="AN1655" i="2"/>
  <c r="AE1655" i="2"/>
  <c r="T1656" i="2" l="1"/>
  <c r="S1656" i="2"/>
  <c r="AO1655" i="2"/>
  <c r="AF1655" i="2"/>
  <c r="AH1656" i="2" l="1"/>
  <c r="X1656" i="2"/>
  <c r="AC1656" i="2" s="1"/>
  <c r="M1657" i="2" s="1"/>
  <c r="W1656" i="2"/>
  <c r="AB1656" i="2" s="1"/>
  <c r="L1657" i="2" s="1"/>
  <c r="V1656" i="2"/>
  <c r="AA1656" i="2" s="1"/>
  <c r="K1657" i="2" s="1"/>
  <c r="U1656" i="2"/>
  <c r="Z1656" i="2" s="1"/>
  <c r="AD1656" i="2" l="1"/>
  <c r="J1657" i="2"/>
  <c r="N1657" i="2" l="1"/>
  <c r="O1657" i="2" s="1"/>
  <c r="R1657" i="2" s="1"/>
  <c r="AP1656" i="2"/>
  <c r="AG1656" i="2"/>
  <c r="AE1656" i="2"/>
  <c r="AN1656" i="2"/>
  <c r="T1657" i="2" l="1"/>
  <c r="S1657" i="2"/>
  <c r="AF1656" i="2"/>
  <c r="AO1656" i="2"/>
  <c r="X1657" i="2" l="1"/>
  <c r="AC1657" i="2" s="1"/>
  <c r="M1658" i="2" s="1"/>
  <c r="W1657" i="2"/>
  <c r="AB1657" i="2" s="1"/>
  <c r="L1658" i="2" s="1"/>
  <c r="V1657" i="2"/>
  <c r="AA1657" i="2" s="1"/>
  <c r="K1658" i="2" s="1"/>
  <c r="U1657" i="2"/>
  <c r="Z1657" i="2" s="1"/>
  <c r="J1658" i="2" s="1"/>
  <c r="AH1657" i="2"/>
  <c r="K20" i="2"/>
  <c r="K21" i="2"/>
  <c r="K22" i="2"/>
  <c r="N1658" i="2" l="1"/>
  <c r="O1658" i="2" s="1"/>
  <c r="R1658" i="2" s="1"/>
  <c r="S1658" i="2" s="1"/>
  <c r="AD1657" i="2"/>
  <c r="AL1658" i="2" s="1"/>
  <c r="T1658" i="2" l="1"/>
  <c r="AH1658" i="2" s="1"/>
  <c r="K23" i="2"/>
  <c r="K13" i="2"/>
  <c r="AP1657" i="2"/>
  <c r="AG1657" i="2"/>
  <c r="AM1657" i="2"/>
  <c r="N37" i="2"/>
  <c r="K24" i="2"/>
  <c r="AT122" i="2"/>
  <c r="AN1657" i="2"/>
  <c r="AE1657" i="2"/>
  <c r="U1658" i="2" l="1"/>
  <c r="Z1658" i="2" s="1"/>
  <c r="X1658" i="2"/>
  <c r="AC1658" i="2" s="1"/>
  <c r="M1659" i="2" s="1"/>
  <c r="V1658" i="2"/>
  <c r="AA1658" i="2" s="1"/>
  <c r="K1659" i="2" s="1"/>
  <c r="W1658" i="2"/>
  <c r="AB1658" i="2" s="1"/>
  <c r="L1659" i="2" s="1"/>
  <c r="AF1657" i="2"/>
  <c r="AO1657" i="2"/>
  <c r="P36" i="2" s="1"/>
  <c r="J1659" i="2"/>
  <c r="K16" i="2"/>
  <c r="K18" i="2" s="1"/>
  <c r="P37" i="2"/>
  <c r="I36" i="2"/>
  <c r="N36" i="2" s="1"/>
  <c r="O37" i="2"/>
  <c r="K14" i="2"/>
  <c r="K15" i="2"/>
  <c r="AD1658" i="2" l="1"/>
  <c r="AP1658" i="2" s="1"/>
  <c r="N1659" i="2"/>
  <c r="O1659" i="2" s="1"/>
  <c r="R1659" i="2" s="1"/>
  <c r="AG1658" i="2"/>
  <c r="AM1658" i="2"/>
  <c r="AL1659" i="2"/>
  <c r="T1659" i="2"/>
  <c r="S1659" i="2"/>
  <c r="AN1658" i="2"/>
  <c r="AE1658" i="2"/>
  <c r="AF1658" i="2" s="1"/>
  <c r="K17" i="2"/>
  <c r="O36" i="2"/>
  <c r="W1659" i="2" l="1"/>
  <c r="AB1659" i="2" s="1"/>
  <c r="L1660" i="2" s="1"/>
  <c r="X1659" i="2"/>
  <c r="AC1659" i="2" s="1"/>
  <c r="M1660" i="2" s="1"/>
  <c r="V1659" i="2"/>
  <c r="AA1659" i="2" s="1"/>
  <c r="K1660" i="2" s="1"/>
  <c r="AH1659" i="2"/>
  <c r="U1659" i="2"/>
  <c r="Z1659" i="2" s="1"/>
  <c r="AO1658" i="2"/>
  <c r="AD1659" i="2" l="1"/>
  <c r="J1660" i="2"/>
  <c r="AP1659" i="2"/>
  <c r="N1660" i="2" l="1"/>
  <c r="O1660" i="2" s="1"/>
  <c r="R1660" i="2" s="1"/>
  <c r="AL1660" i="2"/>
  <c r="AM1659" i="2"/>
  <c r="AG1659" i="2"/>
  <c r="AN1659" i="2"/>
  <c r="AE1659" i="2"/>
  <c r="AF1659" i="2" s="1"/>
  <c r="T1660" i="2" l="1"/>
  <c r="S1660" i="2"/>
  <c r="AO1659" i="2"/>
  <c r="U1660" i="2" l="1"/>
  <c r="Z1660" i="2" s="1"/>
  <c r="V1660" i="2"/>
  <c r="AA1660" i="2" s="1"/>
  <c r="K1661" i="2" s="1"/>
  <c r="W1660" i="2"/>
  <c r="AB1660" i="2" s="1"/>
  <c r="L1661" i="2" s="1"/>
  <c r="X1660" i="2"/>
  <c r="AC1660" i="2" s="1"/>
  <c r="M1661" i="2" s="1"/>
  <c r="AH1660" i="2"/>
  <c r="J1661" i="2" l="1"/>
  <c r="N1661" i="2" s="1"/>
  <c r="O1661" i="2" s="1"/>
  <c r="R1661" i="2" s="1"/>
  <c r="AD1660" i="2"/>
  <c r="AP1660" i="2" s="1"/>
  <c r="AM1660" i="2" l="1"/>
  <c r="AL1661" i="2"/>
  <c r="AG1660" i="2"/>
  <c r="AN1660" i="2"/>
  <c r="AE1660" i="2"/>
  <c r="T1661" i="2"/>
  <c r="S1661" i="2"/>
  <c r="AO1660" i="2" l="1"/>
  <c r="U1661" i="2"/>
  <c r="Z1661" i="2" s="1"/>
  <c r="V1661" i="2"/>
  <c r="AA1661" i="2" s="1"/>
  <c r="K1662" i="2" s="1"/>
  <c r="W1661" i="2"/>
  <c r="AB1661" i="2" s="1"/>
  <c r="L1662" i="2" s="1"/>
  <c r="X1661" i="2"/>
  <c r="AC1661" i="2" s="1"/>
  <c r="M1662" i="2" s="1"/>
  <c r="AH1661" i="2"/>
  <c r="AF1660" i="2"/>
  <c r="J1662" i="2" l="1"/>
  <c r="AD1661" i="2"/>
  <c r="AM1661" i="2" l="1"/>
  <c r="AL1662" i="2"/>
  <c r="AG1661" i="2"/>
  <c r="AE1661" i="2"/>
  <c r="AN1661" i="2"/>
  <c r="AP1661" i="2"/>
  <c r="N1662" i="2"/>
  <c r="O1662" i="2" s="1"/>
  <c r="R1662" i="2" s="1"/>
  <c r="T1662" i="2" l="1"/>
  <c r="S1662" i="2"/>
  <c r="AO1661" i="2"/>
  <c r="AF1661" i="2"/>
  <c r="AH1662" i="2" l="1"/>
  <c r="X1662" i="2"/>
  <c r="AC1662" i="2" s="1"/>
  <c r="M1663" i="2" s="1"/>
  <c r="U1662" i="2"/>
  <c r="Z1662" i="2" s="1"/>
  <c r="W1662" i="2"/>
  <c r="AB1662" i="2" s="1"/>
  <c r="L1663" i="2" s="1"/>
  <c r="V1662" i="2"/>
  <c r="AA1662" i="2" s="1"/>
  <c r="K1663" i="2" s="1"/>
  <c r="J1663" i="2" l="1"/>
  <c r="AD1662" i="2"/>
  <c r="AP1662" i="2" s="1"/>
  <c r="AG1662" i="2" l="1"/>
  <c r="AM1662" i="2"/>
  <c r="AL1663" i="2"/>
  <c r="AN1662" i="2"/>
  <c r="AE1662" i="2"/>
  <c r="N1663" i="2"/>
  <c r="O1663" i="2" s="1"/>
  <c r="R1663" i="2" s="1"/>
  <c r="AF1662" i="2" l="1"/>
  <c r="T1663" i="2"/>
  <c r="S1663" i="2"/>
  <c r="AO1662" i="2"/>
  <c r="W1663" i="2" l="1"/>
  <c r="AB1663" i="2" s="1"/>
  <c r="L1664" i="2" s="1"/>
  <c r="X1663" i="2"/>
  <c r="AC1663" i="2" s="1"/>
  <c r="M1664" i="2" s="1"/>
  <c r="AH1663" i="2"/>
  <c r="V1663" i="2"/>
  <c r="AA1663" i="2" s="1"/>
  <c r="K1664" i="2" s="1"/>
  <c r="U1663" i="2"/>
  <c r="Z1663" i="2" s="1"/>
  <c r="J1664" i="2" l="1"/>
  <c r="AD1663" i="2"/>
  <c r="AP1663" i="2" s="1"/>
  <c r="AL1664" i="2" l="1"/>
  <c r="AM1663" i="2"/>
  <c r="AG1663" i="2"/>
  <c r="AN1663" i="2"/>
  <c r="AE1663" i="2"/>
  <c r="N1664" i="2"/>
  <c r="O1664" i="2" s="1"/>
  <c r="R1664" i="2" s="1"/>
  <c r="T1664" i="2" l="1"/>
  <c r="S1664" i="2"/>
  <c r="AF1663" i="2"/>
  <c r="AO1663" i="2"/>
  <c r="U1664" i="2" l="1"/>
  <c r="Z1664" i="2" s="1"/>
  <c r="X1664" i="2"/>
  <c r="AC1664" i="2" s="1"/>
  <c r="M1665" i="2" s="1"/>
  <c r="V1664" i="2"/>
  <c r="AA1664" i="2" s="1"/>
  <c r="K1665" i="2" s="1"/>
  <c r="W1664" i="2"/>
  <c r="AB1664" i="2" s="1"/>
  <c r="L1665" i="2" s="1"/>
  <c r="AH1664" i="2"/>
  <c r="J1665" i="2" l="1"/>
  <c r="AD1664" i="2"/>
  <c r="AP1664" i="2"/>
  <c r="AM1664" i="2" l="1"/>
  <c r="AL1665" i="2"/>
  <c r="AG1664" i="2"/>
  <c r="AN1664" i="2"/>
  <c r="AO1664" i="2" s="1"/>
  <c r="AE1664" i="2"/>
  <c r="AF1664" i="2" s="1"/>
  <c r="N1665" i="2"/>
  <c r="O1665" i="2" s="1"/>
  <c r="R1665" i="2" s="1"/>
  <c r="T1665" i="2" l="1"/>
  <c r="S1665" i="2"/>
  <c r="U1665" i="2" l="1"/>
  <c r="Z1665" i="2" s="1"/>
  <c r="V1665" i="2"/>
  <c r="AA1665" i="2" s="1"/>
  <c r="K1666" i="2" s="1"/>
  <c r="W1665" i="2"/>
  <c r="AB1665" i="2" s="1"/>
  <c r="L1666" i="2" s="1"/>
  <c r="X1665" i="2"/>
  <c r="AC1665" i="2" s="1"/>
  <c r="M1666" i="2" s="1"/>
  <c r="AH1665" i="2"/>
  <c r="J1666" i="2" l="1"/>
  <c r="N1666" i="2" s="1"/>
  <c r="O1666" i="2" s="1"/>
  <c r="R1666" i="2" s="1"/>
  <c r="AD1665" i="2"/>
  <c r="AP1665" i="2" s="1"/>
  <c r="AM1665" i="2" l="1"/>
  <c r="AL1666" i="2"/>
  <c r="AG1665" i="2"/>
  <c r="AN1665" i="2"/>
  <c r="AE1665" i="2"/>
  <c r="T1666" i="2"/>
  <c r="S1666" i="2"/>
  <c r="AH1666" i="2" l="1"/>
  <c r="X1666" i="2"/>
  <c r="AC1666" i="2" s="1"/>
  <c r="M1667" i="2" s="1"/>
  <c r="U1666" i="2"/>
  <c r="Z1666" i="2" s="1"/>
  <c r="V1666" i="2"/>
  <c r="AA1666" i="2" s="1"/>
  <c r="K1667" i="2" s="1"/>
  <c r="W1666" i="2"/>
  <c r="AB1666" i="2" s="1"/>
  <c r="L1667" i="2" s="1"/>
  <c r="AF1665" i="2"/>
  <c r="AO1665" i="2"/>
  <c r="J1667" i="2" l="1"/>
  <c r="N1667" i="2" s="1"/>
  <c r="O1667" i="2" s="1"/>
  <c r="R1667" i="2" s="1"/>
  <c r="AD1666" i="2"/>
  <c r="AP1666" i="2" s="1"/>
  <c r="AG1666" i="2" l="1"/>
  <c r="AM1666" i="2"/>
  <c r="AL1667" i="2"/>
  <c r="AE1666" i="2"/>
  <c r="AN1666" i="2"/>
  <c r="AO1666" i="2" s="1"/>
  <c r="T1667" i="2"/>
  <c r="S1667" i="2"/>
  <c r="W1667" i="2" l="1"/>
  <c r="AB1667" i="2" s="1"/>
  <c r="L1668" i="2" s="1"/>
  <c r="X1667" i="2"/>
  <c r="AC1667" i="2" s="1"/>
  <c r="M1668" i="2" s="1"/>
  <c r="AH1667" i="2"/>
  <c r="U1667" i="2"/>
  <c r="Z1667" i="2" s="1"/>
  <c r="V1667" i="2"/>
  <c r="AA1667" i="2" s="1"/>
  <c r="K1668" i="2" s="1"/>
  <c r="AF1666" i="2"/>
  <c r="AD1667" i="2" l="1"/>
  <c r="J1668" i="2"/>
  <c r="AP1667" i="2"/>
  <c r="N1668" i="2" l="1"/>
  <c r="O1668" i="2" s="1"/>
  <c r="R1668" i="2" s="1"/>
  <c r="AL1668" i="2"/>
  <c r="AM1667" i="2"/>
  <c r="AG1667" i="2"/>
  <c r="AE1667" i="2"/>
  <c r="AN1667" i="2"/>
  <c r="T1668" i="2" l="1"/>
  <c r="S1668" i="2"/>
  <c r="AF1667" i="2"/>
  <c r="AO1667" i="2"/>
  <c r="U1668" i="2" l="1"/>
  <c r="Z1668" i="2" s="1"/>
  <c r="V1668" i="2"/>
  <c r="AA1668" i="2" s="1"/>
  <c r="K1669" i="2" s="1"/>
  <c r="W1668" i="2"/>
  <c r="AB1668" i="2" s="1"/>
  <c r="L1669" i="2" s="1"/>
  <c r="X1668" i="2"/>
  <c r="AC1668" i="2" s="1"/>
  <c r="M1669" i="2" s="1"/>
  <c r="AH1668" i="2"/>
  <c r="AD1668" i="2" l="1"/>
  <c r="AP1668" i="2" s="1"/>
  <c r="J1669" i="2"/>
  <c r="N1669" i="2" s="1"/>
  <c r="O1669" i="2" s="1"/>
  <c r="R1669" i="2" s="1"/>
  <c r="T1669" i="2" l="1"/>
  <c r="S1669" i="2"/>
  <c r="AM1668" i="2"/>
  <c r="AL1669" i="2"/>
  <c r="AG1668" i="2"/>
  <c r="AE1668" i="2"/>
  <c r="AF1668" i="2" s="1"/>
  <c r="AN1668" i="2"/>
  <c r="AO1668" i="2" s="1"/>
  <c r="U1669" i="2" l="1"/>
  <c r="Z1669" i="2" s="1"/>
  <c r="W1669" i="2"/>
  <c r="AB1669" i="2" s="1"/>
  <c r="L1670" i="2" s="1"/>
  <c r="AH1669" i="2"/>
  <c r="X1669" i="2"/>
  <c r="AC1669" i="2" s="1"/>
  <c r="M1670" i="2" s="1"/>
  <c r="V1669" i="2"/>
  <c r="AA1669" i="2" s="1"/>
  <c r="K1670" i="2" s="1"/>
  <c r="J1670" i="2" l="1"/>
  <c r="AD1669" i="2"/>
  <c r="AP1669" i="2" s="1"/>
  <c r="AM1669" i="2" l="1"/>
  <c r="AL1670" i="2"/>
  <c r="AG1669" i="2"/>
  <c r="AE1669" i="2"/>
  <c r="AF1669" i="2" s="1"/>
  <c r="AN1669" i="2"/>
  <c r="N1670" i="2"/>
  <c r="O1670" i="2" s="1"/>
  <c r="R1670" i="2" s="1"/>
  <c r="T1670" i="2" l="1"/>
  <c r="S1670" i="2"/>
  <c r="AO1669" i="2"/>
  <c r="AH1670" i="2" l="1"/>
  <c r="U1670" i="2"/>
  <c r="Z1670" i="2" s="1"/>
  <c r="V1670" i="2"/>
  <c r="AA1670" i="2" s="1"/>
  <c r="W1670" i="2"/>
  <c r="AB1670" i="2" s="1"/>
  <c r="X1670" i="2"/>
  <c r="AC1670" i="2" s="1"/>
  <c r="AD1670" i="2" l="1"/>
  <c r="AP1670" i="2" s="1"/>
  <c r="AG1670" i="2" l="1"/>
  <c r="AM1670" i="2"/>
  <c r="AE1670" i="2"/>
  <c r="AF1670" i="2" s="1"/>
  <c r="AN1670" i="2"/>
  <c r="AO1670" i="2" s="1"/>
</calcChain>
</file>

<file path=xl/sharedStrings.xml><?xml version="1.0" encoding="utf-8"?>
<sst xmlns="http://schemas.openxmlformats.org/spreadsheetml/2006/main" count="164" uniqueCount="154">
  <si>
    <t>000852.SH</t>
  </si>
  <si>
    <t>932000.CSI</t>
  </si>
  <si>
    <t>代码</t>
  </si>
  <si>
    <t>000940.OF</t>
  </si>
  <si>
    <t>001513.OF</t>
  </si>
  <si>
    <t>001480.OF</t>
  </si>
  <si>
    <t>001323.OF</t>
  </si>
  <si>
    <t>007466.OF</t>
  </si>
  <si>
    <t>090010.OF</t>
  </si>
  <si>
    <t>020866.OF</t>
  </si>
  <si>
    <t>090007.OF</t>
  </si>
  <si>
    <t>161222.OF</t>
  </si>
  <si>
    <t>003957.OF</t>
  </si>
  <si>
    <t>007044.OF</t>
  </si>
  <si>
    <t>001556.OF</t>
  </si>
  <si>
    <t>006593.OF</t>
  </si>
  <si>
    <t>017953.OF</t>
  </si>
  <si>
    <t>015867.OF</t>
  </si>
  <si>
    <t>019923.OF</t>
  </si>
  <si>
    <t>019918.OF</t>
  </si>
  <si>
    <t>161119.OF</t>
  </si>
  <si>
    <t>000216.OF</t>
  </si>
  <si>
    <t>日期</t>
  </si>
  <si>
    <t>富国曹晋</t>
  </si>
  <si>
    <t>易方达郑希</t>
  </si>
  <si>
    <t>财通金梓才</t>
  </si>
  <si>
    <t>东吴刘元海</t>
  </si>
  <si>
    <t>产业趋势</t>
  </si>
  <si>
    <t>红利低波</t>
  </si>
  <si>
    <t>中证红利</t>
  </si>
  <si>
    <t>大成徐彦</t>
  </si>
  <si>
    <t>国投瑞银綦缚鹏</t>
  </si>
  <si>
    <t>指增组合</t>
  </si>
  <si>
    <t>中债新综合</t>
  </si>
  <si>
    <t>华安黄金</t>
  </si>
  <si>
    <t>初始配置</t>
  </si>
  <si>
    <t>再平衡参数</t>
  </si>
  <si>
    <t>费率与绩效参数</t>
  </si>
  <si>
    <t>模型检查与口径</t>
  </si>
  <si>
    <t>权益目标权重</t>
  </si>
  <si>
    <t>年化费率</t>
  </si>
  <si>
    <t>初始权重合计</t>
  </si>
  <si>
    <t>权益下限</t>
  </si>
  <si>
    <t>年化交易日</t>
  </si>
  <si>
    <t>阈值关系</t>
  </si>
  <si>
    <t>权益上限</t>
  </si>
  <si>
    <t>无风险收益率</t>
  </si>
  <si>
    <t>黄色数据完整性</t>
  </si>
  <si>
    <t>四列全为正数</t>
  </si>
  <si>
    <t>计费日基准</t>
  </si>
  <si>
    <t>模型状态</t>
  </si>
  <si>
    <t>可编辑说明：黄底蓝字为参数输入；绿字为对“净值底稿”的链接；黑字为计算公式。绩效及图表会随参数自动更新。</t>
  </si>
  <si>
    <t>组合整体绩效</t>
  </si>
  <si>
    <t>累计收益率</t>
  </si>
  <si>
    <t>算术年化收益率</t>
  </si>
  <si>
    <t>年化波动率</t>
  </si>
  <si>
    <t>最大回撤</t>
  </si>
  <si>
    <t>Sharpe Ratio</t>
  </si>
  <si>
    <t>Calmar Ratio</t>
  </si>
  <si>
    <t>动平衡统计</t>
  </si>
  <si>
    <t>定幅动平衡</t>
  </si>
  <si>
    <t>季度权益动平衡</t>
  </si>
  <si>
    <t>年末定期动平衡</t>
  </si>
  <si>
    <t>期末权益权重</t>
  </si>
  <si>
    <t>期末费后净值</t>
  </si>
  <si>
    <t>年度收益与月度胜率</t>
  </si>
  <si>
    <t>年份</t>
  </si>
  <si>
    <t>年收益</t>
  </si>
  <si>
    <t>月胜率</t>
  </si>
  <si>
    <t>成立以来</t>
  </si>
  <si>
    <t>逐日回测计算（全公式，可追溯）</t>
  </si>
  <si>
    <t>流程：读取黄色净值→计算单资产日收益→当日涨跌后权重→再平衡判断→持仓调整→按实际日历天数扣费→费后净值与回撤。</t>
  </si>
  <si>
    <t>指增净值</t>
  </si>
  <si>
    <t>中债净值</t>
  </si>
  <si>
    <t>黄金净值</t>
  </si>
  <si>
    <t>指增日收益</t>
  </si>
  <si>
    <t>中债日收益</t>
  </si>
  <si>
    <t>黄金日收益</t>
  </si>
  <si>
    <t>指增调前持仓</t>
  </si>
  <si>
    <t>中债调前持仓</t>
  </si>
  <si>
    <t>黄金调前持仓</t>
  </si>
  <si>
    <t>费前组合价值</t>
  </si>
  <si>
    <t>调前权益权重</t>
  </si>
  <si>
    <t>年末标记</t>
  </si>
  <si>
    <t>季末标记</t>
  </si>
  <si>
    <t>动态触发</t>
  </si>
  <si>
    <t>间隔允许</t>
  </si>
  <si>
    <t>再平衡动作</t>
  </si>
  <si>
    <t>指增调后费前</t>
  </si>
  <si>
    <t>中债调后费前</t>
  </si>
  <si>
    <t>黄金调后费前</t>
  </si>
  <si>
    <t>扣费因子</t>
  </si>
  <si>
    <t>指增费后持仓</t>
  </si>
  <si>
    <t>中债费后持仓</t>
  </si>
  <si>
    <t>黄金费后持仓</t>
  </si>
  <si>
    <t>历史峰值</t>
  </si>
  <si>
    <t>回撤</t>
  </si>
  <si>
    <t>组合日收益</t>
  </si>
  <si>
    <t>最近调仓日</t>
  </si>
  <si>
    <t>年</t>
  </si>
  <si>
    <t>月</t>
  </si>
  <si>
    <t>月末标记</t>
  </si>
  <si>
    <t>上月末净值</t>
  </si>
  <si>
    <t>月收益</t>
  </si>
  <si>
    <t>年内峰值</t>
  </si>
  <si>
    <t>年内回撤</t>
  </si>
  <si>
    <t>权重合计</t>
  </si>
  <si>
    <t>数据有效</t>
  </si>
  <si>
    <t>月份日期</t>
  </si>
  <si>
    <t>月份标签</t>
  </si>
  <si>
    <t>月末费后净值</t>
  </si>
  <si>
    <t>可编辑红利组合｜2080回测模型</t>
  </si>
  <si>
    <t>只需修改下方黄底蓝字的5项红利持仓权重，合计必须为100%。红利组合按起始权重买入并持有；2080外层仍按年末、季末和15%/25%权益阈值触发再平衡，年化费率0.5%。</t>
  </si>
  <si>
    <t>黄金</t>
  </si>
  <si>
    <t>港股通央企红利</t>
  </si>
  <si>
    <t>徐彦</t>
  </si>
  <si>
    <t>綦缚鹏</t>
  </si>
  <si>
    <r>
      <t>华安恒生港股通中国央企红利</t>
    </r>
    <r>
      <rPr>
        <sz val="11"/>
        <color rgb="FF000000"/>
        <rFont val="宋体"/>
        <family val="3"/>
      </rPr>
      <t>ETF</t>
    </r>
    <r>
      <rPr>
        <sz val="11"/>
        <color rgb="FF000000"/>
        <rFont val="宋体"/>
        <family val="3"/>
        <charset val="134"/>
      </rPr>
      <t>发起式联接</t>
    </r>
    <r>
      <rPr>
        <sz val="11"/>
        <color rgb="FF000000"/>
        <rFont val="宋体"/>
        <family val="3"/>
      </rPr>
      <t>A</t>
    </r>
    <phoneticPr fontId="25" type="noConversion"/>
  </si>
  <si>
    <r>
      <rPr>
        <sz val="11"/>
        <color rgb="FF000000"/>
        <rFont val="Linux Libertine G"/>
        <family val="2"/>
      </rPr>
      <t>安信量化精选沪深</t>
    </r>
    <r>
      <rPr>
        <sz val="11"/>
        <color rgb="FF000000"/>
        <rFont val="宋体"/>
        <family val="3"/>
      </rPr>
      <t>300</t>
    </r>
    <r>
      <rPr>
        <sz val="11"/>
        <color rgb="FF000000"/>
        <rFont val="Linux Libertine G"/>
        <family val="2"/>
      </rPr>
      <t>指数增强</t>
    </r>
    <r>
      <rPr>
        <sz val="11"/>
        <color rgb="FF000000"/>
        <rFont val="宋体"/>
        <family val="3"/>
      </rPr>
      <t>A</t>
    </r>
  </si>
  <si>
    <r>
      <rPr>
        <sz val="11"/>
        <color rgb="FF000000"/>
        <rFont val="Linux Libertine G"/>
        <family val="2"/>
      </rPr>
      <t>博道沪深</t>
    </r>
    <r>
      <rPr>
        <sz val="11"/>
        <color rgb="FF000000"/>
        <rFont val="宋体"/>
        <family val="3"/>
      </rPr>
      <t>300</t>
    </r>
    <r>
      <rPr>
        <sz val="11"/>
        <color rgb="FF000000"/>
        <rFont val="Linux Libertine G"/>
        <family val="2"/>
      </rPr>
      <t>指数增强</t>
    </r>
    <r>
      <rPr>
        <sz val="11"/>
        <color rgb="FF000000"/>
        <rFont val="宋体"/>
        <family val="3"/>
      </rPr>
      <t>A</t>
    </r>
  </si>
  <si>
    <r>
      <rPr>
        <sz val="11"/>
        <color rgb="FF000000"/>
        <rFont val="Linux Libertine G"/>
        <family val="2"/>
      </rPr>
      <t>天弘中证</t>
    </r>
    <r>
      <rPr>
        <sz val="11"/>
        <color rgb="FF000000"/>
        <rFont val="宋体"/>
        <family val="3"/>
      </rPr>
      <t>500</t>
    </r>
    <r>
      <rPr>
        <sz val="11"/>
        <color rgb="FF000000"/>
        <rFont val="Linux Libertine G"/>
        <family val="2"/>
      </rPr>
      <t>指数增强</t>
    </r>
    <r>
      <rPr>
        <sz val="11"/>
        <color rgb="FF000000"/>
        <rFont val="宋体"/>
        <family val="3"/>
      </rPr>
      <t>A</t>
    </r>
  </si>
  <si>
    <r>
      <rPr>
        <sz val="11"/>
        <color rgb="FF000000"/>
        <rFont val="Linux Libertine G"/>
        <family val="2"/>
      </rPr>
      <t>博道中证</t>
    </r>
    <r>
      <rPr>
        <sz val="11"/>
        <color rgb="FF000000"/>
        <rFont val="宋体"/>
        <family val="3"/>
      </rPr>
      <t>500</t>
    </r>
    <r>
      <rPr>
        <sz val="11"/>
        <color rgb="FF000000"/>
        <rFont val="Linux Libertine G"/>
        <family val="2"/>
      </rPr>
      <t>指数增强</t>
    </r>
    <r>
      <rPr>
        <sz val="11"/>
        <color rgb="FF000000"/>
        <rFont val="宋体"/>
        <family val="3"/>
      </rPr>
      <t>A</t>
    </r>
  </si>
  <si>
    <r>
      <rPr>
        <sz val="11"/>
        <color rgb="FF000000"/>
        <rFont val="Linux Libertine G"/>
        <family val="2"/>
      </rPr>
      <t>汇添富中证</t>
    </r>
    <r>
      <rPr>
        <sz val="11"/>
        <color rgb="FF000000"/>
        <rFont val="宋体"/>
        <family val="3"/>
      </rPr>
      <t>1000</t>
    </r>
    <r>
      <rPr>
        <sz val="11"/>
        <color rgb="FF000000"/>
        <rFont val="Linux Libertine G"/>
        <family val="2"/>
      </rPr>
      <t>指数增强</t>
    </r>
    <r>
      <rPr>
        <sz val="11"/>
        <color rgb="FF000000"/>
        <rFont val="宋体"/>
        <family val="3"/>
      </rPr>
      <t>A</t>
    </r>
  </si>
  <si>
    <r>
      <rPr>
        <sz val="11"/>
        <color rgb="FF000000"/>
        <rFont val="Linux Libertine G"/>
        <family val="2"/>
      </rPr>
      <t>国泰海通中证</t>
    </r>
    <r>
      <rPr>
        <sz val="11"/>
        <color rgb="FF000000"/>
        <rFont val="宋体"/>
        <family val="3"/>
      </rPr>
      <t>1000</t>
    </r>
    <r>
      <rPr>
        <sz val="11"/>
        <color rgb="FF000000"/>
        <rFont val="Linux Libertine G"/>
        <family val="2"/>
      </rPr>
      <t>指数增强</t>
    </r>
    <r>
      <rPr>
        <sz val="11"/>
        <color rgb="FF000000"/>
        <rFont val="宋体"/>
        <family val="3"/>
      </rPr>
      <t>A</t>
    </r>
  </si>
  <si>
    <r>
      <rPr>
        <sz val="11"/>
        <color rgb="FF000000"/>
        <rFont val="Linux Libertine G"/>
        <family val="2"/>
      </rPr>
      <t>华泰柏瑞中证</t>
    </r>
    <r>
      <rPr>
        <sz val="11"/>
        <color rgb="FF000000"/>
        <rFont val="宋体"/>
        <family val="3"/>
      </rPr>
      <t>2000</t>
    </r>
    <r>
      <rPr>
        <sz val="11"/>
        <color rgb="FF000000"/>
        <rFont val="Linux Libertine G"/>
        <family val="2"/>
      </rPr>
      <t>指数增强</t>
    </r>
    <r>
      <rPr>
        <sz val="11"/>
        <color rgb="FF000000"/>
        <rFont val="宋体"/>
        <family val="3"/>
      </rPr>
      <t>A</t>
    </r>
  </si>
  <si>
    <r>
      <rPr>
        <sz val="11"/>
        <color rgb="FF000000"/>
        <rFont val="Linux Libertine G"/>
        <family val="2"/>
      </rPr>
      <t>招商中证</t>
    </r>
    <r>
      <rPr>
        <sz val="11"/>
        <color rgb="FF000000"/>
        <rFont val="宋体"/>
        <family val="3"/>
      </rPr>
      <t>2000</t>
    </r>
    <r>
      <rPr>
        <sz val="11"/>
        <color rgb="FF000000"/>
        <rFont val="Linux Libertine G"/>
        <family val="2"/>
      </rPr>
      <t>指数增强</t>
    </r>
    <r>
      <rPr>
        <sz val="11"/>
        <color rgb="FF000000"/>
        <rFont val="宋体"/>
        <family val="3"/>
      </rPr>
      <t>A</t>
    </r>
  </si>
  <si>
    <r>
      <rPr>
        <sz val="11"/>
        <color theme="1"/>
        <rFont val="Linux Libertine G"/>
        <family val="2"/>
      </rPr>
      <t>应为</t>
    </r>
    <r>
      <rPr>
        <sz val="11"/>
        <color theme="1"/>
        <rFont val="宋体"/>
        <family val="3"/>
        <charset val="134"/>
      </rPr>
      <t>100%</t>
    </r>
  </si>
  <si>
    <r>
      <rPr>
        <sz val="11"/>
        <color theme="1"/>
        <rFont val="Linux Libertine G"/>
        <family val="2"/>
      </rPr>
      <t xml:space="preserve">下限 </t>
    </r>
    <r>
      <rPr>
        <sz val="11"/>
        <color theme="1"/>
        <rFont val="宋体"/>
        <family val="3"/>
        <charset val="134"/>
      </rPr>
      <t xml:space="preserve">&lt; </t>
    </r>
    <r>
      <rPr>
        <sz val="11"/>
        <color theme="1"/>
        <rFont val="Linux Libertine G"/>
        <family val="2"/>
      </rPr>
      <t xml:space="preserve">目标 </t>
    </r>
    <r>
      <rPr>
        <sz val="11"/>
        <color theme="1"/>
        <rFont val="宋体"/>
        <family val="3"/>
        <charset val="134"/>
      </rPr>
      <t xml:space="preserve">&lt; </t>
    </r>
    <r>
      <rPr>
        <sz val="11"/>
        <color theme="1"/>
        <rFont val="Linux Libertine G"/>
        <family val="2"/>
      </rPr>
      <t>上限</t>
    </r>
  </si>
  <si>
    <r>
      <rPr>
        <sz val="11"/>
        <color theme="1"/>
        <rFont val="Linux Libertine G"/>
        <family val="2"/>
      </rPr>
      <t>仅</t>
    </r>
    <r>
      <rPr>
        <sz val="11"/>
        <color theme="1"/>
        <rFont val="宋体"/>
        <family val="3"/>
        <charset val="134"/>
      </rPr>
      <t>OK</t>
    </r>
    <r>
      <rPr>
        <sz val="11"/>
        <color theme="1"/>
        <rFont val="Linux Libertine G"/>
        <family val="2"/>
      </rPr>
      <t>时使用结果</t>
    </r>
  </si>
  <si>
    <r>
      <rPr>
        <b/>
        <sz val="11"/>
        <color rgb="FFFFFFFF"/>
        <rFont val="微软雅黑"/>
        <family val="2"/>
      </rPr>
      <t>1</t>
    </r>
    <r>
      <rPr>
        <b/>
        <sz val="11"/>
        <color rgb="FFFFFFFF"/>
        <rFont val="Linux Libertine G"/>
        <family val="2"/>
      </rPr>
      <t>月</t>
    </r>
  </si>
  <si>
    <r>
      <rPr>
        <b/>
        <sz val="11"/>
        <color rgb="FFFFFFFF"/>
        <rFont val="微软雅黑"/>
        <family val="2"/>
      </rPr>
      <t>2</t>
    </r>
    <r>
      <rPr>
        <b/>
        <sz val="11"/>
        <color rgb="FFFFFFFF"/>
        <rFont val="Linux Libertine G"/>
        <family val="2"/>
      </rPr>
      <t>月</t>
    </r>
  </si>
  <si>
    <r>
      <rPr>
        <b/>
        <sz val="11"/>
        <color rgb="FFFFFFFF"/>
        <rFont val="微软雅黑"/>
        <family val="2"/>
      </rPr>
      <t>3</t>
    </r>
    <r>
      <rPr>
        <b/>
        <sz val="11"/>
        <color rgb="FFFFFFFF"/>
        <rFont val="Linux Libertine G"/>
        <family val="2"/>
      </rPr>
      <t>月</t>
    </r>
  </si>
  <si>
    <r>
      <rPr>
        <b/>
        <sz val="11"/>
        <color rgb="FFFFFFFF"/>
        <rFont val="微软雅黑"/>
        <family val="2"/>
      </rPr>
      <t>4</t>
    </r>
    <r>
      <rPr>
        <b/>
        <sz val="11"/>
        <color rgb="FFFFFFFF"/>
        <rFont val="Linux Libertine G"/>
        <family val="2"/>
      </rPr>
      <t>月</t>
    </r>
  </si>
  <si>
    <r>
      <rPr>
        <b/>
        <sz val="11"/>
        <color rgb="FFFFFFFF"/>
        <rFont val="微软雅黑"/>
        <family val="2"/>
      </rPr>
      <t>5</t>
    </r>
    <r>
      <rPr>
        <b/>
        <sz val="11"/>
        <color rgb="FFFFFFFF"/>
        <rFont val="Linux Libertine G"/>
        <family val="2"/>
      </rPr>
      <t>月</t>
    </r>
  </si>
  <si>
    <r>
      <rPr>
        <b/>
        <sz val="11"/>
        <color rgb="FFFFFFFF"/>
        <rFont val="微软雅黑"/>
        <family val="2"/>
      </rPr>
      <t>6</t>
    </r>
    <r>
      <rPr>
        <b/>
        <sz val="11"/>
        <color rgb="FFFFFFFF"/>
        <rFont val="Linux Libertine G"/>
        <family val="2"/>
      </rPr>
      <t>月</t>
    </r>
  </si>
  <si>
    <r>
      <rPr>
        <b/>
        <sz val="11"/>
        <color rgb="FFFFFFFF"/>
        <rFont val="微软雅黑"/>
        <family val="2"/>
      </rPr>
      <t>7</t>
    </r>
    <r>
      <rPr>
        <b/>
        <sz val="11"/>
        <color rgb="FFFFFFFF"/>
        <rFont val="Linux Libertine G"/>
        <family val="2"/>
      </rPr>
      <t>月</t>
    </r>
  </si>
  <si>
    <r>
      <rPr>
        <b/>
        <sz val="11"/>
        <color rgb="FFFFFFFF"/>
        <rFont val="微软雅黑"/>
        <family val="2"/>
      </rPr>
      <t>8</t>
    </r>
    <r>
      <rPr>
        <b/>
        <sz val="11"/>
        <color rgb="FFFFFFFF"/>
        <rFont val="Linux Libertine G"/>
        <family val="2"/>
      </rPr>
      <t>月</t>
    </r>
  </si>
  <si>
    <r>
      <rPr>
        <b/>
        <sz val="11"/>
        <color rgb="FFFFFFFF"/>
        <rFont val="微软雅黑"/>
        <family val="2"/>
      </rPr>
      <t>9</t>
    </r>
    <r>
      <rPr>
        <b/>
        <sz val="11"/>
        <color rgb="FFFFFFFF"/>
        <rFont val="Linux Libertine G"/>
        <family val="2"/>
      </rPr>
      <t>月</t>
    </r>
  </si>
  <si>
    <r>
      <rPr>
        <b/>
        <sz val="11"/>
        <color rgb="FFFFFFFF"/>
        <rFont val="微软雅黑"/>
        <family val="2"/>
      </rPr>
      <t>10</t>
    </r>
    <r>
      <rPr>
        <b/>
        <sz val="11"/>
        <color rgb="FFFFFFFF"/>
        <rFont val="Linux Libertine G"/>
        <family val="2"/>
      </rPr>
      <t>月</t>
    </r>
  </si>
  <si>
    <r>
      <rPr>
        <b/>
        <sz val="11"/>
        <color rgb="FFFFFFFF"/>
        <rFont val="微软雅黑"/>
        <family val="2"/>
      </rPr>
      <t>11</t>
    </r>
    <r>
      <rPr>
        <b/>
        <sz val="11"/>
        <color rgb="FFFFFFFF"/>
        <rFont val="Linux Libertine G"/>
        <family val="2"/>
      </rPr>
      <t>月</t>
    </r>
  </si>
  <si>
    <r>
      <rPr>
        <b/>
        <sz val="11"/>
        <color rgb="FFFFFFFF"/>
        <rFont val="微软雅黑"/>
        <family val="2"/>
      </rPr>
      <t>12</t>
    </r>
    <r>
      <rPr>
        <b/>
        <sz val="11"/>
        <color rgb="FFFFFFFF"/>
        <rFont val="Linux Libertine G"/>
        <family val="2"/>
      </rPr>
      <t>月</t>
    </r>
  </si>
  <si>
    <t>红利净值</t>
    <phoneticPr fontId="25" type="noConversion"/>
  </si>
  <si>
    <t>红利费后持仓</t>
    <phoneticPr fontId="25" type="noConversion"/>
  </si>
  <si>
    <t>红利费前</t>
    <phoneticPr fontId="25" type="noConversion"/>
  </si>
  <si>
    <t>红利组合</t>
    <phoneticPr fontId="25" type="noConversion"/>
  </si>
  <si>
    <t>最短间隔（日）</t>
    <phoneticPr fontId="25" type="noConversion"/>
  </si>
  <si>
    <t>红利日收益</t>
    <phoneticPr fontId="25" type="noConversion"/>
  </si>
  <si>
    <t>红利调前持仓</t>
    <phoneticPr fontId="25" type="noConversion"/>
  </si>
  <si>
    <t>费后净值</t>
    <phoneticPr fontId="25" type="noConversion"/>
  </si>
  <si>
    <t>HSSCSOY.HK</t>
    <phoneticPr fontId="25" type="noConversion"/>
  </si>
  <si>
    <t>红利持仓权重</t>
    <phoneticPr fontId="25" type="noConversion"/>
  </si>
  <si>
    <t xml:space="preserve"> 930955.CSI</t>
    <phoneticPr fontId="25" type="noConversion"/>
  </si>
  <si>
    <t>红利低波100</t>
    <phoneticPr fontId="25" type="noConversion"/>
  </si>
  <si>
    <r>
      <rPr>
        <sz val="11"/>
        <color rgb="FF2F5597"/>
        <rFont val="宋体"/>
        <family val="3"/>
        <charset val="134"/>
      </rPr>
      <t>红利低波</t>
    </r>
    <r>
      <rPr>
        <sz val="11"/>
        <color rgb="FF2F5597"/>
        <rFont val="Linux Libertine G"/>
      </rPr>
      <t>100</t>
    </r>
    <phoneticPr fontId="2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</si>
</sst>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42" formatCode="_ &quot;¥&quot;* #,##0_ ;_ &quot;¥&quot;* \-#,##0_ ;_ &quot;¥&quot;* &quot;-&quot;_ ;_ @_ "/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  <numFmt numFmtId="176" formatCode="_ * #,##0.00_ ;_ * \-#,##0.00_ ;_ * \-??_ ;_ @_ "/>
    <numFmt numFmtId="177" formatCode="yyyy\-mm\-dd"/>
    <numFmt numFmtId="178" formatCode="0.00_);[Red]\(0.00\)"/>
    <numFmt numFmtId="179" formatCode="#,##0.0000"/>
    <numFmt numFmtId="180" formatCode="0.0%"/>
    <numFmt numFmtId="181" formatCode="0.0_);[Red]\(0.0\)"/>
    <numFmt numFmtId="182" formatCode="0.00%;[Red]\(0.00%\);\-"/>
    <numFmt numFmtId="183" formatCode="0.0000"/>
    <numFmt numFmtId="184" formatCode="0.000%"/>
    <numFmt numFmtId="185" formatCode="0.000000"/>
    <numFmt numFmtId="186" formatCode="yyyy\-mm"/>
  </numFmts>
  <fonts count="34">
    <font>
      <sz val="11"/>
      <color theme="1"/>
      <name val="Linux Libertine G"/>
    </font>
    <font>
      <sz val="10"/>
      <name val="Arial"/>
      <family val="2"/>
    </font>
    <font>
      <sz val="11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name val="宋体"/>
      <family val="3"/>
      <charset val="134"/>
    </font>
    <font>
      <b/>
      <sz val="11"/>
      <color rgb="FFFFFFFF"/>
      <name val="宋体"/>
      <family val="3"/>
      <charset val="134"/>
    </font>
    <font>
      <b/>
      <sz val="11"/>
      <color rgb="FFFFFFFF"/>
      <name val="Linux Libertine G"/>
    </font>
    <font>
      <i/>
      <sz val="11"/>
      <color rgb="FF2F5597"/>
      <name val="宋体"/>
      <family val="3"/>
      <charset val="134"/>
    </font>
    <font>
      <sz val="11"/>
      <color rgb="FF333333"/>
      <name val="Linux Libertine G"/>
    </font>
    <font>
      <sz val="11"/>
      <color rgb="FF0000FF"/>
      <name val="宋体"/>
      <family val="3"/>
      <charset val="134"/>
    </font>
    <font>
      <sz val="11"/>
      <color rgb="FF404040"/>
      <name val="Linux Libertine G"/>
    </font>
    <font>
      <sz val="11"/>
      <color rgb="FF2F5597"/>
      <name val="Linux Libertine G"/>
    </font>
    <font>
      <b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color rgb="FFFFFFFF"/>
      <name val="微软雅黑"/>
      <family val="2"/>
      <charset val="134"/>
    </font>
    <font>
      <b/>
      <sz val="11"/>
      <color rgb="FF2F5597"/>
      <name val="Linux Libertine G"/>
    </font>
    <font>
      <b/>
      <sz val="11"/>
      <color rgb="FF2F5597"/>
      <name val="微软雅黑"/>
      <family val="2"/>
      <charset val="134"/>
    </font>
    <font>
      <sz val="11"/>
      <color rgb="FF666666"/>
      <name val="Linux Libertine G"/>
    </font>
    <font>
      <sz val="11"/>
      <color rgb="FF008000"/>
      <name val="宋体"/>
      <family val="3"/>
      <charset val="134"/>
    </font>
    <font>
      <sz val="11"/>
      <color rgb="FF000000"/>
      <name val="Linux Libertine G"/>
    </font>
    <font>
      <b/>
      <sz val="11"/>
      <color rgb="FF0000FF"/>
      <name val="Linux Libertine G"/>
    </font>
    <font>
      <b/>
      <sz val="11"/>
      <color theme="1"/>
      <name val="Linux Libertine G"/>
    </font>
    <font>
      <b/>
      <sz val="11"/>
      <color rgb="FF2E7D32"/>
      <name val="Linux Libertine G"/>
    </font>
    <font>
      <i/>
      <sz val="9"/>
      <color rgb="FF666666"/>
      <name val="Linux Libertine G"/>
    </font>
    <font>
      <sz val="11"/>
      <color theme="1"/>
      <name val="Linux Libertine G"/>
    </font>
    <font>
      <sz val="9"/>
      <name val="宋体"/>
      <family val="3"/>
      <charset val="134"/>
    </font>
    <font>
      <sz val="11"/>
      <color rgb="FF000000"/>
      <name val="宋体"/>
      <family val="3"/>
      <charset val="134"/>
    </font>
    <font>
      <sz val="11"/>
      <color rgb="FF000000"/>
      <name val="宋体"/>
      <family val="3"/>
    </font>
    <font>
      <sz val="11"/>
      <color rgb="FF000000"/>
      <name val="Linux Libertine G"/>
      <family val="2"/>
    </font>
    <font>
      <sz val="11"/>
      <color theme="1"/>
      <name val="Linux Libertine G"/>
      <family val="2"/>
    </font>
    <font>
      <b/>
      <sz val="11"/>
      <color rgb="FFFFFFFF"/>
      <name val="微软雅黑"/>
      <family val="2"/>
    </font>
    <font>
      <b/>
      <sz val="11"/>
      <color rgb="FFFFFFFF"/>
      <name val="Linux Libertine G"/>
      <family val="2"/>
    </font>
    <font>
      <b/>
      <sz val="11"/>
      <color rgb="FFFF0000"/>
      <name val="宋体"/>
      <family val="3"/>
      <charset val="134"/>
    </font>
    <font>
      <sz val="11"/>
      <color rgb="FF2F5597"/>
      <name val="宋体"/>
      <family val="3"/>
      <charset val="134"/>
    </font>
  </fonts>
  <fills count="21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theme="4" tint="0.79989013336588644"/>
        <bgColor indexed="65"/>
      </patternFill>
    </fill>
    <fill>
      <patternFill patternType="solid">
        <fgColor theme="6" tint="0.79989013336588644"/>
        <bgColor indexed="65"/>
      </patternFill>
    </fill>
    <fill>
      <patternFill patternType="solid">
        <fgColor theme="0"/>
      </patternFill>
    </fill>
    <fill>
      <patternFill patternType="solid">
        <fgColor rgb="FF2F5597"/>
      </patternFill>
    </fill>
    <fill>
      <patternFill patternType="solid">
        <fgColor rgb="FFEAF2F8"/>
      </patternFill>
    </fill>
    <fill>
      <patternFill patternType="solid">
        <fgColor rgb="FF4472C4"/>
      </patternFill>
    </fill>
    <fill>
      <patternFill patternType="solid">
        <fgColor rgb="FFF7F9FB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2F2F2"/>
      </patternFill>
    </fill>
    <fill>
      <patternFill patternType="solid">
        <fgColor rgb="FFD9EAF7"/>
      </patternFill>
    </fill>
    <fill>
      <patternFill patternType="solid">
        <fgColor rgb="FF4472C4"/>
      </patternFill>
    </fill>
    <fill>
      <patternFill patternType="solid">
        <fgColor rgb="FFEAF2F8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F7F9FB"/>
      </patternFill>
    </fill>
    <fill>
      <patternFill patternType="solid">
        <fgColor rgb="FFE2F0D9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4472C4"/>
      </left>
      <right/>
      <top style="thin">
        <color rgb="FF4472C4"/>
      </top>
      <bottom style="thin">
        <color rgb="FF4472C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/>
      <top style="thin">
        <color rgb="FF4472C4"/>
      </top>
      <bottom style="thin">
        <color rgb="FF4472C4"/>
      </bottom>
      <diagonal/>
    </border>
  </borders>
  <cellStyleXfs count="11">
    <xf numFmtId="0" fontId="0" fillId="0" borderId="0">
      <alignment vertical="center"/>
    </xf>
    <xf numFmtId="43" fontId="1" fillId="0" borderId="0" applyBorder="0" applyAlignment="0" applyProtection="0"/>
    <xf numFmtId="41" fontId="1" fillId="0" borderId="0" applyBorder="0" applyAlignment="0" applyProtection="0"/>
    <xf numFmtId="44" fontId="1" fillId="0" borderId="0" applyBorder="0" applyAlignment="0" applyProtection="0"/>
    <xf numFmtId="42" fontId="1" fillId="0" borderId="0" applyBorder="0" applyAlignment="0" applyProtection="0"/>
    <xf numFmtId="9" fontId="1" fillId="0" borderId="0" applyBorder="0" applyAlignment="0" applyProtection="0"/>
    <xf numFmtId="176" fontId="2" fillId="0" borderId="0" applyBorder="0" applyProtection="0">
      <alignment vertical="center"/>
    </xf>
    <xf numFmtId="0" fontId="3" fillId="0" borderId="0"/>
    <xf numFmtId="9" fontId="2" fillId="0" borderId="0" applyBorder="0" applyProtection="0">
      <alignment vertical="center"/>
    </xf>
    <xf numFmtId="9" fontId="2" fillId="0" borderId="0" applyBorder="0" applyProtection="0">
      <alignment vertical="center"/>
    </xf>
    <xf numFmtId="0" fontId="24" fillId="0" borderId="0">
      <alignment vertical="center"/>
    </xf>
  </cellStyleXfs>
  <cellXfs count="101">
    <xf numFmtId="0" fontId="0" fillId="0" borderId="0" xfId="0">
      <alignment vertical="center"/>
    </xf>
    <xf numFmtId="0" fontId="0" fillId="0" borderId="0" xfId="10" applyFont="1" applyAlignment="1">
      <alignment vertical="center"/>
    </xf>
    <xf numFmtId="0" fontId="0" fillId="2" borderId="0" xfId="10" applyFont="1" applyFill="1" applyAlignment="1">
      <alignment vertical="center"/>
    </xf>
    <xf numFmtId="0" fontId="3" fillId="0" borderId="0" xfId="7" applyFont="1"/>
    <xf numFmtId="0" fontId="2" fillId="0" borderId="0" xfId="10" applyFont="1">
      <alignment vertical="center"/>
    </xf>
    <xf numFmtId="0" fontId="0" fillId="2" borderId="0" xfId="7" applyFont="1" applyFill="1"/>
    <xf numFmtId="0" fontId="0" fillId="0" borderId="0" xfId="7" applyFont="1" applyAlignment="1">
      <alignment horizontal="center" vertical="center"/>
    </xf>
    <xf numFmtId="0" fontId="3" fillId="0" borderId="0" xfId="7" applyFont="1" applyAlignment="1">
      <alignment vertical="center"/>
    </xf>
    <xf numFmtId="0" fontId="2" fillId="0" borderId="0" xfId="10" applyFont="1" applyAlignment="1">
      <alignment vertical="center"/>
    </xf>
    <xf numFmtId="0" fontId="3" fillId="2" borderId="0" xfId="7" applyFont="1" applyFill="1"/>
    <xf numFmtId="0" fontId="2" fillId="2" borderId="0" xfId="10" applyFont="1" applyFill="1" applyAlignment="1">
      <alignment vertical="center"/>
    </xf>
    <xf numFmtId="177" fontId="3" fillId="0" borderId="0" xfId="7" applyNumberFormat="1" applyFont="1"/>
    <xf numFmtId="9" fontId="3" fillId="0" borderId="0" xfId="7" applyNumberFormat="1" applyFont="1" applyAlignment="1">
      <alignment horizontal="center" vertical="center"/>
    </xf>
    <xf numFmtId="178" fontId="4" fillId="0" borderId="0" xfId="9" applyNumberFormat="1" applyFont="1" applyBorder="1" applyAlignment="1">
      <alignment horizontal="center" vertical="center"/>
    </xf>
    <xf numFmtId="179" fontId="2" fillId="2" borderId="0" xfId="10" applyNumberFormat="1" applyFont="1" applyFill="1" applyAlignment="1">
      <alignment horizontal="right" vertical="center"/>
    </xf>
    <xf numFmtId="180" fontId="2" fillId="0" borderId="0" xfId="8" applyNumberFormat="1" applyFont="1" applyBorder="1" applyAlignment="1">
      <alignment vertical="center"/>
    </xf>
    <xf numFmtId="178" fontId="3" fillId="2" borderId="0" xfId="7" applyNumberFormat="1" applyFont="1" applyFill="1"/>
    <xf numFmtId="181" fontId="4" fillId="0" borderId="0" xfId="6" applyNumberFormat="1" applyFont="1" applyBorder="1" applyAlignment="1">
      <alignment horizontal="center" vertical="center"/>
    </xf>
    <xf numFmtId="180" fontId="4" fillId="0" borderId="0" xfId="9" applyNumberFormat="1" applyFont="1" applyBorder="1" applyAlignment="1">
      <alignment horizontal="center" vertical="center"/>
    </xf>
    <xf numFmtId="10" fontId="4" fillId="0" borderId="0" xfId="9" applyNumberFormat="1" applyFont="1" applyBorder="1" applyAlignment="1">
      <alignment horizontal="center" vertical="center"/>
    </xf>
    <xf numFmtId="10" fontId="4" fillId="3" borderId="0" xfId="9" applyNumberFormat="1" applyFont="1" applyFill="1" applyBorder="1" applyAlignment="1">
      <alignment horizontal="center" vertical="center"/>
    </xf>
    <xf numFmtId="9" fontId="3" fillId="4" borderId="0" xfId="9" applyFont="1" applyFill="1" applyBorder="1" applyAlignment="1">
      <alignment horizontal="center"/>
    </xf>
    <xf numFmtId="180" fontId="3" fillId="4" borderId="0" xfId="9" applyNumberFormat="1" applyFont="1" applyFill="1" applyBorder="1" applyAlignment="1">
      <alignment horizontal="center"/>
    </xf>
    <xf numFmtId="177" fontId="3" fillId="5" borderId="0" xfId="7" applyNumberFormat="1" applyFont="1" applyFill="1" applyAlignment="1">
      <alignment horizontal="left"/>
    </xf>
    <xf numFmtId="177" fontId="3" fillId="2" borderId="0" xfId="7" applyNumberFormat="1" applyFont="1" applyFill="1"/>
    <xf numFmtId="181" fontId="4" fillId="2" borderId="0" xfId="6" applyNumberFormat="1" applyFont="1" applyFill="1" applyBorder="1" applyAlignment="1">
      <alignment horizontal="center" vertical="center"/>
    </xf>
    <xf numFmtId="0" fontId="0" fillId="0" borderId="0" xfId="10" applyFont="1" applyBorder="1" applyAlignment="1">
      <alignment vertical="center" wrapText="1"/>
    </xf>
    <xf numFmtId="0" fontId="8" fillId="9" borderId="2" xfId="10" applyFont="1" applyFill="1" applyBorder="1" applyAlignment="1">
      <alignment vertical="center" wrapText="1"/>
    </xf>
    <xf numFmtId="10" fontId="9" fillId="10" borderId="2" xfId="10" applyNumberFormat="1" applyFont="1" applyFill="1" applyBorder="1" applyAlignment="1">
      <alignment horizontal="right" vertical="center" wrapText="1"/>
    </xf>
    <xf numFmtId="0" fontId="0" fillId="0" borderId="2" xfId="10" applyFont="1" applyBorder="1" applyAlignment="1">
      <alignment vertical="center" wrapText="1"/>
    </xf>
    <xf numFmtId="10" fontId="2" fillId="11" borderId="2" xfId="10" applyNumberFormat="1" applyFont="1" applyFill="1" applyBorder="1" applyAlignment="1">
      <alignment horizontal="center" vertical="center" wrapText="1"/>
    </xf>
    <xf numFmtId="1" fontId="9" fillId="10" borderId="2" xfId="10" applyNumberFormat="1" applyFont="1" applyFill="1" applyBorder="1" applyAlignment="1">
      <alignment horizontal="right" vertical="center" wrapText="1"/>
    </xf>
    <xf numFmtId="0" fontId="2" fillId="11" borderId="2" xfId="10" applyFont="1" applyFill="1" applyBorder="1" applyAlignment="1">
      <alignment horizontal="center" vertical="center" wrapText="1"/>
    </xf>
    <xf numFmtId="182" fontId="12" fillId="0" borderId="2" xfId="10" applyNumberFormat="1" applyFont="1" applyBorder="1" applyAlignment="1">
      <alignment vertical="center" wrapText="1"/>
    </xf>
    <xf numFmtId="0" fontId="13" fillId="0" borderId="2" xfId="10" applyFont="1" applyBorder="1" applyAlignment="1">
      <alignment vertical="center" wrapText="1"/>
    </xf>
    <xf numFmtId="2" fontId="12" fillId="0" borderId="2" xfId="10" applyNumberFormat="1" applyFont="1" applyBorder="1" applyAlignment="1">
      <alignment vertical="center" wrapText="1"/>
    </xf>
    <xf numFmtId="1" fontId="13" fillId="0" borderId="2" xfId="10" applyNumberFormat="1" applyFont="1" applyBorder="1" applyAlignment="1">
      <alignment vertical="center" wrapText="1"/>
    </xf>
    <xf numFmtId="10" fontId="13" fillId="0" borderId="2" xfId="10" applyNumberFormat="1" applyFont="1" applyBorder="1" applyAlignment="1">
      <alignment vertical="center" wrapText="1"/>
    </xf>
    <xf numFmtId="183" fontId="13" fillId="0" borderId="2" xfId="10" applyNumberFormat="1" applyFont="1" applyBorder="1" applyAlignment="1">
      <alignment vertical="center" wrapText="1"/>
    </xf>
    <xf numFmtId="0" fontId="6" fillId="8" borderId="4" xfId="10" applyFont="1" applyFill="1" applyBorder="1" applyAlignment="1">
      <alignment horizontal="center" vertical="center" wrapText="1"/>
    </xf>
    <xf numFmtId="0" fontId="14" fillId="8" borderId="4" xfId="10" applyFont="1" applyFill="1" applyBorder="1" applyAlignment="1">
      <alignment horizontal="center" vertical="center" wrapText="1"/>
    </xf>
    <xf numFmtId="0" fontId="13" fillId="0" borderId="5" xfId="10" applyFont="1" applyBorder="1" applyAlignment="1">
      <alignment horizontal="center" vertical="center" wrapText="1"/>
    </xf>
    <xf numFmtId="182" fontId="13" fillId="0" borderId="5" xfId="10" applyNumberFormat="1" applyFont="1" applyBorder="1" applyAlignment="1">
      <alignment horizontal="center" vertical="center" wrapText="1"/>
    </xf>
    <xf numFmtId="10" fontId="13" fillId="0" borderId="5" xfId="10" applyNumberFormat="1" applyFont="1" applyBorder="1" applyAlignment="1">
      <alignment horizontal="center" vertical="center" wrapText="1"/>
    </xf>
    <xf numFmtId="0" fontId="15" fillId="13" borderId="2" xfId="10" applyFont="1" applyFill="1" applyBorder="1" applyAlignment="1">
      <alignment horizontal="center" vertical="center" wrapText="1"/>
    </xf>
    <xf numFmtId="182" fontId="15" fillId="13" borderId="2" xfId="10" applyNumberFormat="1" applyFont="1" applyFill="1" applyBorder="1" applyAlignment="1">
      <alignment horizontal="center" vertical="center" wrapText="1"/>
    </xf>
    <xf numFmtId="10" fontId="16" fillId="13" borderId="2" xfId="10" applyNumberFormat="1" applyFont="1" applyFill="1" applyBorder="1" applyAlignment="1">
      <alignment horizontal="center" vertical="center" wrapText="1"/>
    </xf>
    <xf numFmtId="0" fontId="6" fillId="6" borderId="4" xfId="10" applyFont="1" applyFill="1" applyBorder="1" applyAlignment="1">
      <alignment horizontal="center" vertical="center" wrapText="1"/>
    </xf>
    <xf numFmtId="177" fontId="2" fillId="0" borderId="0" xfId="10" applyNumberFormat="1" applyFont="1" applyBorder="1" applyAlignment="1">
      <alignment vertical="center"/>
    </xf>
    <xf numFmtId="183" fontId="18" fillId="0" borderId="0" xfId="10" applyNumberFormat="1" applyFont="1" applyBorder="1" applyAlignment="1">
      <alignment vertical="center"/>
    </xf>
    <xf numFmtId="184" fontId="2" fillId="0" borderId="0" xfId="10" applyNumberFormat="1" applyFont="1" applyBorder="1" applyAlignment="1">
      <alignment vertical="center"/>
    </xf>
    <xf numFmtId="185" fontId="2" fillId="0" borderId="0" xfId="10" applyNumberFormat="1" applyFont="1" applyBorder="1" applyAlignment="1">
      <alignment vertical="center"/>
    </xf>
    <xf numFmtId="10" fontId="2" fillId="0" borderId="0" xfId="10" applyNumberFormat="1" applyFont="1" applyBorder="1" applyAlignment="1">
      <alignment vertical="center"/>
    </xf>
    <xf numFmtId="0" fontId="2" fillId="0" borderId="0" xfId="10" applyFont="1" applyBorder="1" applyAlignment="1">
      <alignment vertical="center"/>
    </xf>
    <xf numFmtId="0" fontId="0" fillId="0" borderId="0" xfId="10" applyFont="1" applyBorder="1" applyAlignment="1">
      <alignment vertical="center"/>
    </xf>
    <xf numFmtId="1" fontId="2" fillId="0" borderId="0" xfId="10" applyNumberFormat="1" applyFont="1" applyBorder="1" applyAlignment="1">
      <alignment vertical="center"/>
    </xf>
    <xf numFmtId="183" fontId="2" fillId="0" borderId="0" xfId="10" applyNumberFormat="1" applyFont="1" applyBorder="1" applyAlignment="1">
      <alignment vertical="center"/>
    </xf>
    <xf numFmtId="186" fontId="2" fillId="0" borderId="0" xfId="10" applyNumberFormat="1" applyFont="1" applyBorder="1" applyAlignment="1">
      <alignment vertical="center"/>
    </xf>
    <xf numFmtId="0" fontId="11" fillId="15" borderId="2" xfId="10" applyNumberFormat="1" applyFont="1" applyFill="1" applyBorder="1" applyAlignment="1">
      <alignment vertical="center"/>
    </xf>
    <xf numFmtId="10" fontId="20" fillId="16" borderId="2" xfId="10" applyNumberFormat="1" applyFont="1" applyFill="1" applyBorder="1" applyAlignment="1">
      <alignment horizontal="right" vertical="center"/>
    </xf>
    <xf numFmtId="0" fontId="17" fillId="18" borderId="2" xfId="10" applyNumberFormat="1" applyFont="1" applyFill="1" applyBorder="1" applyAlignment="1">
      <alignment vertical="center"/>
    </xf>
    <xf numFmtId="10" fontId="21" fillId="17" borderId="2" xfId="10" applyNumberFormat="1" applyFont="1" applyFill="1" applyBorder="1" applyAlignment="1">
      <alignment vertical="center"/>
    </xf>
    <xf numFmtId="0" fontId="22" fillId="19" borderId="2" xfId="10" applyNumberFormat="1" applyFont="1" applyFill="1" applyBorder="1" applyAlignment="1">
      <alignment horizontal="center" vertical="center"/>
    </xf>
    <xf numFmtId="0" fontId="24" fillId="0" borderId="0" xfId="7" applyFont="1" applyAlignment="1">
      <alignment horizontal="center" vertical="center" wrapText="1"/>
    </xf>
    <xf numFmtId="0" fontId="26" fillId="0" borderId="0" xfId="7" applyFont="1" applyAlignment="1">
      <alignment horizontal="center" vertical="center" wrapText="1"/>
    </xf>
    <xf numFmtId="0" fontId="24" fillId="2" borderId="0" xfId="7" applyFont="1" applyFill="1" applyAlignment="1">
      <alignment vertical="center" wrapText="1"/>
    </xf>
    <xf numFmtId="0" fontId="24" fillId="2" borderId="0" xfId="7" applyFont="1" applyFill="1" applyAlignment="1">
      <alignment horizontal="center" vertical="center" wrapText="1"/>
    </xf>
    <xf numFmtId="0" fontId="24" fillId="0" borderId="0" xfId="10" applyFont="1" applyAlignment="1">
      <alignment vertical="center" wrapText="1"/>
    </xf>
    <xf numFmtId="0" fontId="24" fillId="0" borderId="0" xfId="10" applyFont="1" applyBorder="1" applyAlignment="1">
      <alignment vertical="center" wrapText="1"/>
    </xf>
    <xf numFmtId="0" fontId="24" fillId="0" borderId="2" xfId="10" applyFont="1" applyBorder="1" applyAlignment="1">
      <alignment vertical="center" wrapText="1"/>
    </xf>
    <xf numFmtId="0" fontId="24" fillId="0" borderId="0" xfId="0" applyFont="1">
      <alignment vertical="center"/>
    </xf>
    <xf numFmtId="0" fontId="5" fillId="6" borderId="4" xfId="10" applyFont="1" applyFill="1" applyBorder="1" applyAlignment="1">
      <alignment horizontal="center" vertical="center" wrapText="1"/>
    </xf>
    <xf numFmtId="0" fontId="0" fillId="20" borderId="0" xfId="0" applyFill="1">
      <alignment vertical="center"/>
    </xf>
    <xf numFmtId="0" fontId="24" fillId="20" borderId="0" xfId="7" applyFont="1" applyFill="1" applyAlignment="1">
      <alignment horizontal="center" vertical="center" wrapText="1"/>
    </xf>
    <xf numFmtId="185" fontId="19" fillId="20" borderId="0" xfId="10" applyNumberFormat="1" applyFont="1" applyFill="1" applyBorder="1" applyAlignment="1">
      <alignment vertical="center"/>
    </xf>
    <xf numFmtId="177" fontId="2" fillId="20" borderId="0" xfId="10" applyNumberFormat="1" applyFont="1" applyFill="1" applyBorder="1" applyAlignment="1">
      <alignment vertical="center"/>
    </xf>
    <xf numFmtId="183" fontId="18" fillId="20" borderId="0" xfId="10" applyNumberFormat="1" applyFont="1" applyFill="1" applyBorder="1" applyAlignment="1">
      <alignment vertical="center"/>
    </xf>
    <xf numFmtId="184" fontId="2" fillId="20" borderId="0" xfId="10" applyNumberFormat="1" applyFont="1" applyFill="1" applyBorder="1" applyAlignment="1">
      <alignment vertical="center"/>
    </xf>
    <xf numFmtId="185" fontId="2" fillId="20" borderId="0" xfId="10" applyNumberFormat="1" applyFont="1" applyFill="1" applyBorder="1" applyAlignment="1">
      <alignment vertical="center"/>
    </xf>
    <xf numFmtId="10" fontId="2" fillId="20" borderId="0" xfId="10" applyNumberFormat="1" applyFont="1" applyFill="1" applyBorder="1" applyAlignment="1">
      <alignment vertical="center"/>
    </xf>
    <xf numFmtId="0" fontId="2" fillId="20" borderId="0" xfId="10" applyFont="1" applyFill="1" applyBorder="1" applyAlignment="1">
      <alignment vertical="center"/>
    </xf>
    <xf numFmtId="0" fontId="0" fillId="20" borderId="0" xfId="10" applyFont="1" applyFill="1" applyBorder="1" applyAlignment="1">
      <alignment vertical="center"/>
    </xf>
    <xf numFmtId="1" fontId="2" fillId="20" borderId="0" xfId="10" applyNumberFormat="1" applyFont="1" applyFill="1" applyBorder="1" applyAlignment="1">
      <alignment vertical="center"/>
    </xf>
    <xf numFmtId="183" fontId="2" fillId="20" borderId="0" xfId="10" applyNumberFormat="1" applyFont="1" applyFill="1" applyBorder="1" applyAlignment="1">
      <alignment vertical="center"/>
    </xf>
    <xf numFmtId="0" fontId="2" fillId="0" borderId="0" xfId="7" applyFont="1"/>
    <xf numFmtId="177" fontId="0" fillId="0" borderId="0" xfId="0" applyNumberFormat="1">
      <alignment vertical="center"/>
    </xf>
    <xf numFmtId="0" fontId="0" fillId="20" borderId="0" xfId="10" applyFont="1" applyFill="1" applyBorder="1" applyAlignment="1">
      <alignment vertical="center" wrapText="1"/>
    </xf>
    <xf numFmtId="0" fontId="24" fillId="20" borderId="0" xfId="10" applyFont="1" applyFill="1" applyBorder="1" applyAlignment="1">
      <alignment vertical="center" wrapText="1"/>
    </xf>
    <xf numFmtId="0" fontId="32" fillId="20" borderId="4" xfId="10" applyFont="1" applyFill="1" applyBorder="1" applyAlignment="1">
      <alignment horizontal="center" vertical="center" wrapText="1"/>
    </xf>
    <xf numFmtId="0" fontId="6" fillId="8" borderId="1" xfId="10" applyFont="1" applyFill="1" applyBorder="1" applyAlignment="1">
      <alignment horizontal="center" vertical="center" wrapText="1"/>
    </xf>
    <xf numFmtId="0" fontId="17" fillId="12" borderId="0" xfId="10" applyFont="1" applyFill="1" applyBorder="1" applyAlignment="1">
      <alignment vertical="center" wrapText="1"/>
    </xf>
    <xf numFmtId="0" fontId="5" fillId="14" borderId="0" xfId="10" applyNumberFormat="1" applyFont="1" applyFill="1" applyBorder="1" applyAlignment="1">
      <alignment horizontal="center" vertical="center"/>
    </xf>
    <xf numFmtId="0" fontId="6" fillId="14" borderId="0" xfId="10" applyNumberFormat="1" applyFont="1" applyFill="1" applyBorder="1" applyAlignment="1">
      <alignment horizontal="center" vertical="center"/>
    </xf>
    <xf numFmtId="0" fontId="23" fillId="17" borderId="0" xfId="10" applyNumberFormat="1" applyFont="1" applyFill="1" applyBorder="1" applyAlignment="1">
      <alignment vertical="center" wrapText="1"/>
    </xf>
    <xf numFmtId="0" fontId="10" fillId="12" borderId="2" xfId="10" applyFont="1" applyFill="1" applyBorder="1" applyAlignment="1">
      <alignment vertical="center" wrapText="1"/>
    </xf>
    <xf numFmtId="0" fontId="11" fillId="13" borderId="2" xfId="10" applyFont="1" applyFill="1" applyBorder="1" applyAlignment="1">
      <alignment horizontal="center" vertical="center" wrapText="1"/>
    </xf>
    <xf numFmtId="0" fontId="6" fillId="8" borderId="3" xfId="10" applyFont="1" applyFill="1" applyBorder="1" applyAlignment="1">
      <alignment horizontal="center" vertical="center" wrapText="1"/>
    </xf>
    <xf numFmtId="0" fontId="0" fillId="0" borderId="0" xfId="10" applyFont="1" applyBorder="1" applyAlignment="1">
      <alignment horizontal="left" vertical="center" wrapText="1"/>
    </xf>
    <xf numFmtId="0" fontId="6" fillId="8" borderId="6" xfId="10" applyFont="1" applyFill="1" applyBorder="1" applyAlignment="1">
      <alignment horizontal="center" vertical="center" wrapText="1"/>
    </xf>
    <xf numFmtId="0" fontId="5" fillId="6" borderId="0" xfId="10" applyFont="1" applyFill="1" applyBorder="1" applyAlignment="1">
      <alignment horizontal="center" vertical="center" wrapText="1"/>
    </xf>
    <xf numFmtId="0" fontId="7" fillId="7" borderId="0" xfId="10" applyFont="1" applyFill="1" applyBorder="1" applyAlignment="1">
      <alignment horizontal="center" vertical="center" wrapText="1"/>
    </xf>
  </cellXfs>
  <cellStyles count="11">
    <cellStyle name="Comma" xfId="1"/>
    <cellStyle name="Comma [0]" xfId="2"/>
    <cellStyle name="Currency" xfId="3"/>
    <cellStyle name="Currency [0]" xfId="4"/>
    <cellStyle name="Normal" xfId="10"/>
    <cellStyle name="Percent" xfId="5"/>
    <cellStyle name="百分比" xfId="8"/>
    <cellStyle name="百分比 2" xfId="9"/>
    <cellStyle name="常规" xfId="0" builtinId="0"/>
    <cellStyle name="常规 2" xfId="7"/>
    <cellStyle name="千位分隔 2" xfId="6"/>
  </cellStyles>
  <dxfs count="8"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2E7D32"/>
      </font>
      <fill>
        <patternFill patternType="solid">
          <bgColor rgb="FFE2F0D9"/>
        </patternFill>
      </fill>
    </dxf>
    <dxf>
      <font>
        <color rgb="FF666666"/>
      </font>
      <fill>
        <patternFill>
          <bgColor rgb="FFF2F2F2"/>
        </patternFill>
      </fill>
    </dxf>
    <dxf>
      <font>
        <b/>
        <color rgb="FF2F5597"/>
      </font>
      <fill>
        <patternFill>
          <bgColor rgb="FFD9EAF7"/>
        </patternFill>
      </fill>
    </dxf>
    <dxf>
      <font>
        <b/>
        <color rgb="FFC00000"/>
      </font>
      <fill>
        <patternFill>
          <bgColor rgb="FFFFF2CC"/>
        </patternFill>
      </fill>
    </dxf>
    <dxf>
      <fill>
        <patternFill>
          <bgColor rgb="FFF8FAFC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b/>
        <color rgb="FF008000"/>
      </font>
      <fill>
        <patternFill>
          <bgColor rgb="FFE2F0D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B4C6E7"/>
      <rgbColor rgb="FF8B8B8B"/>
      <rgbColor rgb="FF5B9BD5"/>
      <rgbColor rgb="FF993366"/>
      <rgbColor rgb="FFFFF2CC"/>
      <rgbColor rgb="FFD9EAF7"/>
      <rgbColor rgb="FF660066"/>
      <rgbColor rgb="FFFF8080"/>
      <rgbColor rgb="FF0066CC"/>
      <rgbColor rgb="FFD9D9D9"/>
      <rgbColor rgb="FF000080"/>
      <rgbColor rgb="FFFF00FF"/>
      <rgbColor rgb="FFF7F9FB"/>
      <rgbColor rgb="FF00FFFF"/>
      <rgbColor rgb="FF800080"/>
      <rgbColor rgb="FF800000"/>
      <rgbColor rgb="FF008080"/>
      <rgbColor rgb="FF0000FF"/>
      <rgbColor rgb="FF00CCFF"/>
      <rgbColor rgb="FFDEEBF7"/>
      <rgbColor rgb="FFE2F0D9"/>
      <rgbColor rgb="FFF2F2F2"/>
      <rgbColor rgb="FFD9E2F3"/>
      <rgbColor rgb="FFEDEDED"/>
      <rgbColor rgb="FFEAF2F8"/>
      <rgbColor rgb="FFFCE4D6"/>
      <rgbColor rgb="FF4472C4"/>
      <rgbColor rgb="FF33CCCC"/>
      <rgbColor rgb="FF99CC00"/>
      <rgbColor rgb="FFF8FAFC"/>
      <rgbColor rgb="FFFF9900"/>
      <rgbColor rgb="FFFF6600"/>
      <rgbColor rgb="FF666666"/>
      <rgbColor rgb="FF969696"/>
      <rgbColor rgb="FF003366"/>
      <rgbColor rgb="FF339966"/>
      <rgbColor rgb="FF003300"/>
      <rgbColor rgb="FF404040"/>
      <rgbColor rgb="FF993300"/>
      <rgbColor rgb="FF993366"/>
      <rgbColor rgb="FF2F559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c:style val="2"/>
  <c:chart>
    <c:title>
      <c:tx>
        <c:rich>
          <a:bodyPr/>
          <a:lstStyle/>
          <a:p>
            <a:r>
              <a:rPr lang="en-US"/>
              <a:t>G3</a:t>
            </a:r>
            <a:r>
              <a:rPr lang="zh-CN"/>
              <a:t>：</a:t>
            </a:r>
            <a:r>
              <a:rPr lang="zh-CN" altLang="en-US"/>
              <a:t>自由现金流方案</a:t>
            </a:r>
            <a:r>
              <a:rPr lang="en-US" altLang="zh-CN"/>
              <a:t>2080</a:t>
            </a:r>
            <a:r>
              <a:rPr lang="zh-CN"/>
              <a:t>费后净值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9144079345851001E-2"/>
          <c:y val="4.2939011321809641E-2"/>
          <c:w val="0.92512921461740361"/>
          <c:h val="0.72288216931463445"/>
        </c:manualLayout>
      </c:layout>
      <c:lineChart>
        <c:grouping val="standard"/>
        <c:varyColors val="0"/>
        <c:ser>
          <c:idx val="0"/>
          <c:order val="0"/>
          <c:tx>
            <c:v>红利部分净值</c:v>
          </c:tx>
          <c:spPr>
            <a:ln w="14288">
              <a:solidFill>
                <a:srgbClr val="ED7D31"/>
              </a:solidFill>
              <a:prstDash val="solid"/>
            </a:ln>
          </c:spPr>
          <c:marker>
            <c:symbol val="none"/>
          </c:marker>
          <c:cat>
            <c:numRef>
              <c:f>'2080回测'!$A$43:$A$1657</c:f>
              <c:numCache>
                <c:formatCode>yyyy\-mm\-dd</c:formatCode>
                <c:ptCount val="1615"/>
                <c:pt idx="0">
                  <c:v>43832</c:v>
                </c:pt>
                <c:pt idx="1">
                  <c:v>43833</c:v>
                </c:pt>
                <c:pt idx="2">
                  <c:v>43836</c:v>
                </c:pt>
                <c:pt idx="3">
                  <c:v>43837</c:v>
                </c:pt>
                <c:pt idx="4">
                  <c:v>43838</c:v>
                </c:pt>
                <c:pt idx="5">
                  <c:v>43839</c:v>
                </c:pt>
                <c:pt idx="6">
                  <c:v>43840</c:v>
                </c:pt>
                <c:pt idx="7">
                  <c:v>43843</c:v>
                </c:pt>
                <c:pt idx="8">
                  <c:v>43844</c:v>
                </c:pt>
                <c:pt idx="9">
                  <c:v>43845</c:v>
                </c:pt>
                <c:pt idx="10">
                  <c:v>43846</c:v>
                </c:pt>
                <c:pt idx="11">
                  <c:v>43847</c:v>
                </c:pt>
                <c:pt idx="12">
                  <c:v>43850</c:v>
                </c:pt>
                <c:pt idx="13">
                  <c:v>43851</c:v>
                </c:pt>
                <c:pt idx="14">
                  <c:v>43852</c:v>
                </c:pt>
                <c:pt idx="15">
                  <c:v>43853</c:v>
                </c:pt>
                <c:pt idx="16">
                  <c:v>43864</c:v>
                </c:pt>
                <c:pt idx="17">
                  <c:v>43865</c:v>
                </c:pt>
                <c:pt idx="18">
                  <c:v>43866</c:v>
                </c:pt>
                <c:pt idx="19">
                  <c:v>43867</c:v>
                </c:pt>
                <c:pt idx="20">
                  <c:v>43868</c:v>
                </c:pt>
                <c:pt idx="21">
                  <c:v>43871</c:v>
                </c:pt>
                <c:pt idx="22">
                  <c:v>43872</c:v>
                </c:pt>
                <c:pt idx="23">
                  <c:v>43873</c:v>
                </c:pt>
                <c:pt idx="24">
                  <c:v>43874</c:v>
                </c:pt>
                <c:pt idx="25">
                  <c:v>43875</c:v>
                </c:pt>
                <c:pt idx="26">
                  <c:v>43878</c:v>
                </c:pt>
                <c:pt idx="27">
                  <c:v>43879</c:v>
                </c:pt>
                <c:pt idx="28">
                  <c:v>43880</c:v>
                </c:pt>
                <c:pt idx="29">
                  <c:v>43881</c:v>
                </c:pt>
                <c:pt idx="30">
                  <c:v>43882</c:v>
                </c:pt>
                <c:pt idx="31">
                  <c:v>43885</c:v>
                </c:pt>
                <c:pt idx="32">
                  <c:v>43886</c:v>
                </c:pt>
                <c:pt idx="33">
                  <c:v>43887</c:v>
                </c:pt>
                <c:pt idx="34">
                  <c:v>43888</c:v>
                </c:pt>
                <c:pt idx="35">
                  <c:v>43889</c:v>
                </c:pt>
                <c:pt idx="36">
                  <c:v>43892</c:v>
                </c:pt>
                <c:pt idx="37">
                  <c:v>43893</c:v>
                </c:pt>
                <c:pt idx="38">
                  <c:v>43894</c:v>
                </c:pt>
                <c:pt idx="39">
                  <c:v>43895</c:v>
                </c:pt>
                <c:pt idx="40">
                  <c:v>43896</c:v>
                </c:pt>
                <c:pt idx="41">
                  <c:v>43899</c:v>
                </c:pt>
                <c:pt idx="42">
                  <c:v>43900</c:v>
                </c:pt>
                <c:pt idx="43">
                  <c:v>43901</c:v>
                </c:pt>
                <c:pt idx="44">
                  <c:v>43902</c:v>
                </c:pt>
                <c:pt idx="45">
                  <c:v>43903</c:v>
                </c:pt>
                <c:pt idx="46">
                  <c:v>43906</c:v>
                </c:pt>
                <c:pt idx="47">
                  <c:v>43907</c:v>
                </c:pt>
                <c:pt idx="48">
                  <c:v>43908</c:v>
                </c:pt>
                <c:pt idx="49">
                  <c:v>43909</c:v>
                </c:pt>
                <c:pt idx="50">
                  <c:v>43910</c:v>
                </c:pt>
                <c:pt idx="51">
                  <c:v>43913</c:v>
                </c:pt>
                <c:pt idx="52">
                  <c:v>43914</c:v>
                </c:pt>
                <c:pt idx="53">
                  <c:v>43915</c:v>
                </c:pt>
                <c:pt idx="54">
                  <c:v>43916</c:v>
                </c:pt>
                <c:pt idx="55">
                  <c:v>43917</c:v>
                </c:pt>
                <c:pt idx="56">
                  <c:v>43920</c:v>
                </c:pt>
                <c:pt idx="57">
                  <c:v>43921</c:v>
                </c:pt>
                <c:pt idx="58">
                  <c:v>43922</c:v>
                </c:pt>
                <c:pt idx="59">
                  <c:v>43923</c:v>
                </c:pt>
                <c:pt idx="60">
                  <c:v>43924</c:v>
                </c:pt>
                <c:pt idx="61">
                  <c:v>43928</c:v>
                </c:pt>
                <c:pt idx="62">
                  <c:v>43929</c:v>
                </c:pt>
                <c:pt idx="63">
                  <c:v>43930</c:v>
                </c:pt>
                <c:pt idx="64">
                  <c:v>43931</c:v>
                </c:pt>
                <c:pt idx="65">
                  <c:v>43934</c:v>
                </c:pt>
                <c:pt idx="66">
                  <c:v>43935</c:v>
                </c:pt>
                <c:pt idx="67">
                  <c:v>43936</c:v>
                </c:pt>
                <c:pt idx="68">
                  <c:v>43937</c:v>
                </c:pt>
                <c:pt idx="69">
                  <c:v>43938</c:v>
                </c:pt>
                <c:pt idx="70">
                  <c:v>43941</c:v>
                </c:pt>
                <c:pt idx="71">
                  <c:v>43942</c:v>
                </c:pt>
                <c:pt idx="72">
                  <c:v>43943</c:v>
                </c:pt>
                <c:pt idx="73">
                  <c:v>43944</c:v>
                </c:pt>
                <c:pt idx="74">
                  <c:v>43945</c:v>
                </c:pt>
                <c:pt idx="75">
                  <c:v>43948</c:v>
                </c:pt>
                <c:pt idx="76">
                  <c:v>43949</c:v>
                </c:pt>
                <c:pt idx="77">
                  <c:v>43950</c:v>
                </c:pt>
                <c:pt idx="78">
                  <c:v>43951</c:v>
                </c:pt>
                <c:pt idx="79">
                  <c:v>43957</c:v>
                </c:pt>
                <c:pt idx="80">
                  <c:v>43958</c:v>
                </c:pt>
                <c:pt idx="81">
                  <c:v>43959</c:v>
                </c:pt>
                <c:pt idx="82">
                  <c:v>43962</c:v>
                </c:pt>
                <c:pt idx="83">
                  <c:v>43963</c:v>
                </c:pt>
                <c:pt idx="84">
                  <c:v>43964</c:v>
                </c:pt>
                <c:pt idx="85">
                  <c:v>43965</c:v>
                </c:pt>
                <c:pt idx="86">
                  <c:v>43966</c:v>
                </c:pt>
                <c:pt idx="87">
                  <c:v>43969</c:v>
                </c:pt>
                <c:pt idx="88">
                  <c:v>43970</c:v>
                </c:pt>
                <c:pt idx="89">
                  <c:v>43971</c:v>
                </c:pt>
                <c:pt idx="90">
                  <c:v>43972</c:v>
                </c:pt>
                <c:pt idx="91">
                  <c:v>43973</c:v>
                </c:pt>
                <c:pt idx="92">
                  <c:v>43976</c:v>
                </c:pt>
                <c:pt idx="93">
                  <c:v>43977</c:v>
                </c:pt>
                <c:pt idx="94">
                  <c:v>43978</c:v>
                </c:pt>
                <c:pt idx="95">
                  <c:v>43979</c:v>
                </c:pt>
                <c:pt idx="96">
                  <c:v>43980</c:v>
                </c:pt>
                <c:pt idx="97">
                  <c:v>43983</c:v>
                </c:pt>
                <c:pt idx="98">
                  <c:v>43984</c:v>
                </c:pt>
                <c:pt idx="99">
                  <c:v>43985</c:v>
                </c:pt>
                <c:pt idx="100">
                  <c:v>43986</c:v>
                </c:pt>
                <c:pt idx="101">
                  <c:v>43987</c:v>
                </c:pt>
                <c:pt idx="102">
                  <c:v>43990</c:v>
                </c:pt>
                <c:pt idx="103">
                  <c:v>43991</c:v>
                </c:pt>
                <c:pt idx="104">
                  <c:v>43992</c:v>
                </c:pt>
                <c:pt idx="105">
                  <c:v>43993</c:v>
                </c:pt>
                <c:pt idx="106">
                  <c:v>43994</c:v>
                </c:pt>
                <c:pt idx="107">
                  <c:v>43997</c:v>
                </c:pt>
                <c:pt idx="108">
                  <c:v>43998</c:v>
                </c:pt>
                <c:pt idx="109">
                  <c:v>43999</c:v>
                </c:pt>
                <c:pt idx="110">
                  <c:v>44000</c:v>
                </c:pt>
                <c:pt idx="111">
                  <c:v>44001</c:v>
                </c:pt>
                <c:pt idx="112">
                  <c:v>44004</c:v>
                </c:pt>
                <c:pt idx="113">
                  <c:v>44005</c:v>
                </c:pt>
                <c:pt idx="114">
                  <c:v>44006</c:v>
                </c:pt>
                <c:pt idx="115">
                  <c:v>44011</c:v>
                </c:pt>
                <c:pt idx="116">
                  <c:v>44012</c:v>
                </c:pt>
                <c:pt idx="117">
                  <c:v>44013</c:v>
                </c:pt>
                <c:pt idx="118">
                  <c:v>44014</c:v>
                </c:pt>
                <c:pt idx="119">
                  <c:v>44015</c:v>
                </c:pt>
                <c:pt idx="120">
                  <c:v>44018</c:v>
                </c:pt>
                <c:pt idx="121">
                  <c:v>44019</c:v>
                </c:pt>
                <c:pt idx="122">
                  <c:v>44020</c:v>
                </c:pt>
                <c:pt idx="123">
                  <c:v>44021</c:v>
                </c:pt>
                <c:pt idx="124">
                  <c:v>44022</c:v>
                </c:pt>
                <c:pt idx="125">
                  <c:v>44025</c:v>
                </c:pt>
                <c:pt idx="126">
                  <c:v>44026</c:v>
                </c:pt>
                <c:pt idx="127">
                  <c:v>44027</c:v>
                </c:pt>
                <c:pt idx="128">
                  <c:v>44028</c:v>
                </c:pt>
                <c:pt idx="129">
                  <c:v>44029</c:v>
                </c:pt>
                <c:pt idx="130">
                  <c:v>44032</c:v>
                </c:pt>
                <c:pt idx="131">
                  <c:v>44033</c:v>
                </c:pt>
                <c:pt idx="132">
                  <c:v>44034</c:v>
                </c:pt>
                <c:pt idx="133">
                  <c:v>44035</c:v>
                </c:pt>
                <c:pt idx="134">
                  <c:v>44036</c:v>
                </c:pt>
                <c:pt idx="135">
                  <c:v>44039</c:v>
                </c:pt>
                <c:pt idx="136">
                  <c:v>44040</c:v>
                </c:pt>
                <c:pt idx="137">
                  <c:v>44041</c:v>
                </c:pt>
                <c:pt idx="138">
                  <c:v>44042</c:v>
                </c:pt>
                <c:pt idx="139">
                  <c:v>44043</c:v>
                </c:pt>
                <c:pt idx="140">
                  <c:v>44046</c:v>
                </c:pt>
                <c:pt idx="141">
                  <c:v>44047</c:v>
                </c:pt>
                <c:pt idx="142">
                  <c:v>44048</c:v>
                </c:pt>
                <c:pt idx="143">
                  <c:v>44049</c:v>
                </c:pt>
                <c:pt idx="144">
                  <c:v>44050</c:v>
                </c:pt>
                <c:pt idx="145">
                  <c:v>44053</c:v>
                </c:pt>
                <c:pt idx="146">
                  <c:v>44054</c:v>
                </c:pt>
                <c:pt idx="147">
                  <c:v>44055</c:v>
                </c:pt>
                <c:pt idx="148">
                  <c:v>44056</c:v>
                </c:pt>
                <c:pt idx="149">
                  <c:v>44057</c:v>
                </c:pt>
                <c:pt idx="150">
                  <c:v>44060</c:v>
                </c:pt>
                <c:pt idx="151">
                  <c:v>44061</c:v>
                </c:pt>
                <c:pt idx="152">
                  <c:v>44062</c:v>
                </c:pt>
                <c:pt idx="153">
                  <c:v>44063</c:v>
                </c:pt>
                <c:pt idx="154">
                  <c:v>44064</c:v>
                </c:pt>
                <c:pt idx="155">
                  <c:v>44067</c:v>
                </c:pt>
                <c:pt idx="156">
                  <c:v>44068</c:v>
                </c:pt>
                <c:pt idx="157">
                  <c:v>44069</c:v>
                </c:pt>
                <c:pt idx="158">
                  <c:v>44070</c:v>
                </c:pt>
                <c:pt idx="159">
                  <c:v>44071</c:v>
                </c:pt>
                <c:pt idx="160">
                  <c:v>44074</c:v>
                </c:pt>
                <c:pt idx="161">
                  <c:v>44075</c:v>
                </c:pt>
                <c:pt idx="162">
                  <c:v>44076</c:v>
                </c:pt>
                <c:pt idx="163">
                  <c:v>44077</c:v>
                </c:pt>
                <c:pt idx="164">
                  <c:v>44078</c:v>
                </c:pt>
                <c:pt idx="165">
                  <c:v>44081</c:v>
                </c:pt>
                <c:pt idx="166">
                  <c:v>44082</c:v>
                </c:pt>
                <c:pt idx="167">
                  <c:v>44083</c:v>
                </c:pt>
                <c:pt idx="168">
                  <c:v>44084</c:v>
                </c:pt>
                <c:pt idx="169">
                  <c:v>44085</c:v>
                </c:pt>
                <c:pt idx="170">
                  <c:v>44088</c:v>
                </c:pt>
                <c:pt idx="171">
                  <c:v>44089</c:v>
                </c:pt>
                <c:pt idx="172">
                  <c:v>44090</c:v>
                </c:pt>
                <c:pt idx="173">
                  <c:v>44091</c:v>
                </c:pt>
                <c:pt idx="174">
                  <c:v>44092</c:v>
                </c:pt>
                <c:pt idx="175">
                  <c:v>44095</c:v>
                </c:pt>
                <c:pt idx="176">
                  <c:v>44096</c:v>
                </c:pt>
                <c:pt idx="177">
                  <c:v>44097</c:v>
                </c:pt>
                <c:pt idx="178">
                  <c:v>44098</c:v>
                </c:pt>
                <c:pt idx="179">
                  <c:v>44099</c:v>
                </c:pt>
                <c:pt idx="180">
                  <c:v>44102</c:v>
                </c:pt>
                <c:pt idx="181">
                  <c:v>44103</c:v>
                </c:pt>
                <c:pt idx="182">
                  <c:v>44104</c:v>
                </c:pt>
                <c:pt idx="183">
                  <c:v>44113</c:v>
                </c:pt>
                <c:pt idx="184">
                  <c:v>44116</c:v>
                </c:pt>
                <c:pt idx="185">
                  <c:v>44117</c:v>
                </c:pt>
                <c:pt idx="186">
                  <c:v>44118</c:v>
                </c:pt>
                <c:pt idx="187">
                  <c:v>44119</c:v>
                </c:pt>
                <c:pt idx="188">
                  <c:v>44120</c:v>
                </c:pt>
                <c:pt idx="189">
                  <c:v>44123</c:v>
                </c:pt>
                <c:pt idx="190">
                  <c:v>44124</c:v>
                </c:pt>
                <c:pt idx="191">
                  <c:v>44125</c:v>
                </c:pt>
                <c:pt idx="192">
                  <c:v>44126</c:v>
                </c:pt>
                <c:pt idx="193">
                  <c:v>44127</c:v>
                </c:pt>
                <c:pt idx="194">
                  <c:v>44130</c:v>
                </c:pt>
                <c:pt idx="195">
                  <c:v>44131</c:v>
                </c:pt>
                <c:pt idx="196">
                  <c:v>44132</c:v>
                </c:pt>
                <c:pt idx="197">
                  <c:v>44133</c:v>
                </c:pt>
                <c:pt idx="198">
                  <c:v>44134</c:v>
                </c:pt>
                <c:pt idx="199">
                  <c:v>44137</c:v>
                </c:pt>
                <c:pt idx="200">
                  <c:v>44138</c:v>
                </c:pt>
                <c:pt idx="201">
                  <c:v>44139</c:v>
                </c:pt>
                <c:pt idx="202">
                  <c:v>44140</c:v>
                </c:pt>
                <c:pt idx="203">
                  <c:v>44141</c:v>
                </c:pt>
                <c:pt idx="204">
                  <c:v>44144</c:v>
                </c:pt>
                <c:pt idx="205">
                  <c:v>44145</c:v>
                </c:pt>
                <c:pt idx="206">
                  <c:v>44146</c:v>
                </c:pt>
                <c:pt idx="207">
                  <c:v>44147</c:v>
                </c:pt>
                <c:pt idx="208">
                  <c:v>44148</c:v>
                </c:pt>
                <c:pt idx="209">
                  <c:v>44151</c:v>
                </c:pt>
                <c:pt idx="210">
                  <c:v>44152</c:v>
                </c:pt>
                <c:pt idx="211">
                  <c:v>44153</c:v>
                </c:pt>
                <c:pt idx="212">
                  <c:v>44154</c:v>
                </c:pt>
                <c:pt idx="213">
                  <c:v>44155</c:v>
                </c:pt>
                <c:pt idx="214">
                  <c:v>44158</c:v>
                </c:pt>
                <c:pt idx="215">
                  <c:v>44159</c:v>
                </c:pt>
                <c:pt idx="216">
                  <c:v>44160</c:v>
                </c:pt>
                <c:pt idx="217">
                  <c:v>44161</c:v>
                </c:pt>
                <c:pt idx="218">
                  <c:v>44162</c:v>
                </c:pt>
                <c:pt idx="219">
                  <c:v>44165</c:v>
                </c:pt>
                <c:pt idx="220">
                  <c:v>44166</c:v>
                </c:pt>
                <c:pt idx="221">
                  <c:v>44167</c:v>
                </c:pt>
                <c:pt idx="222">
                  <c:v>44168</c:v>
                </c:pt>
                <c:pt idx="223">
                  <c:v>44169</c:v>
                </c:pt>
                <c:pt idx="224">
                  <c:v>44172</c:v>
                </c:pt>
                <c:pt idx="225">
                  <c:v>44173</c:v>
                </c:pt>
                <c:pt idx="226">
                  <c:v>44174</c:v>
                </c:pt>
                <c:pt idx="227">
                  <c:v>44175</c:v>
                </c:pt>
                <c:pt idx="228">
                  <c:v>44176</c:v>
                </c:pt>
                <c:pt idx="229">
                  <c:v>44179</c:v>
                </c:pt>
                <c:pt idx="230">
                  <c:v>44180</c:v>
                </c:pt>
                <c:pt idx="231">
                  <c:v>44181</c:v>
                </c:pt>
                <c:pt idx="232">
                  <c:v>44182</c:v>
                </c:pt>
                <c:pt idx="233">
                  <c:v>44183</c:v>
                </c:pt>
                <c:pt idx="234">
                  <c:v>44186</c:v>
                </c:pt>
                <c:pt idx="235">
                  <c:v>44187</c:v>
                </c:pt>
                <c:pt idx="236">
                  <c:v>44188</c:v>
                </c:pt>
                <c:pt idx="237">
                  <c:v>44189</c:v>
                </c:pt>
                <c:pt idx="238">
                  <c:v>44190</c:v>
                </c:pt>
                <c:pt idx="239">
                  <c:v>44193</c:v>
                </c:pt>
                <c:pt idx="240">
                  <c:v>44194</c:v>
                </c:pt>
                <c:pt idx="241">
                  <c:v>44195</c:v>
                </c:pt>
                <c:pt idx="242">
                  <c:v>44196</c:v>
                </c:pt>
                <c:pt idx="243">
                  <c:v>44200</c:v>
                </c:pt>
                <c:pt idx="244">
                  <c:v>44201</c:v>
                </c:pt>
                <c:pt idx="245">
                  <c:v>44202</c:v>
                </c:pt>
                <c:pt idx="246">
                  <c:v>44203</c:v>
                </c:pt>
                <c:pt idx="247">
                  <c:v>44204</c:v>
                </c:pt>
                <c:pt idx="248">
                  <c:v>44207</c:v>
                </c:pt>
                <c:pt idx="249">
                  <c:v>44208</c:v>
                </c:pt>
                <c:pt idx="250">
                  <c:v>44209</c:v>
                </c:pt>
                <c:pt idx="251">
                  <c:v>44210</c:v>
                </c:pt>
                <c:pt idx="252">
                  <c:v>44211</c:v>
                </c:pt>
                <c:pt idx="253">
                  <c:v>44214</c:v>
                </c:pt>
                <c:pt idx="254">
                  <c:v>44215</c:v>
                </c:pt>
                <c:pt idx="255">
                  <c:v>44216</c:v>
                </c:pt>
                <c:pt idx="256">
                  <c:v>44217</c:v>
                </c:pt>
                <c:pt idx="257">
                  <c:v>44218</c:v>
                </c:pt>
                <c:pt idx="258">
                  <c:v>44221</c:v>
                </c:pt>
                <c:pt idx="259">
                  <c:v>44222</c:v>
                </c:pt>
                <c:pt idx="260">
                  <c:v>44223</c:v>
                </c:pt>
                <c:pt idx="261">
                  <c:v>44224</c:v>
                </c:pt>
                <c:pt idx="262">
                  <c:v>44225</c:v>
                </c:pt>
                <c:pt idx="263">
                  <c:v>44228</c:v>
                </c:pt>
                <c:pt idx="264">
                  <c:v>44229</c:v>
                </c:pt>
                <c:pt idx="265">
                  <c:v>44230</c:v>
                </c:pt>
                <c:pt idx="266">
                  <c:v>44231</c:v>
                </c:pt>
                <c:pt idx="267">
                  <c:v>44232</c:v>
                </c:pt>
                <c:pt idx="268">
                  <c:v>44235</c:v>
                </c:pt>
                <c:pt idx="269">
                  <c:v>44236</c:v>
                </c:pt>
                <c:pt idx="270">
                  <c:v>44237</c:v>
                </c:pt>
                <c:pt idx="271">
                  <c:v>44245</c:v>
                </c:pt>
                <c:pt idx="272">
                  <c:v>44246</c:v>
                </c:pt>
                <c:pt idx="273">
                  <c:v>44249</c:v>
                </c:pt>
                <c:pt idx="274">
                  <c:v>44250</c:v>
                </c:pt>
                <c:pt idx="275">
                  <c:v>44251</c:v>
                </c:pt>
                <c:pt idx="276">
                  <c:v>44252</c:v>
                </c:pt>
                <c:pt idx="277">
                  <c:v>44253</c:v>
                </c:pt>
                <c:pt idx="278">
                  <c:v>44256</c:v>
                </c:pt>
                <c:pt idx="279">
                  <c:v>44257</c:v>
                </c:pt>
                <c:pt idx="280">
                  <c:v>44258</c:v>
                </c:pt>
                <c:pt idx="281">
                  <c:v>44259</c:v>
                </c:pt>
                <c:pt idx="282">
                  <c:v>44260</c:v>
                </c:pt>
                <c:pt idx="283">
                  <c:v>44263</c:v>
                </c:pt>
                <c:pt idx="284">
                  <c:v>44264</c:v>
                </c:pt>
                <c:pt idx="285">
                  <c:v>44265</c:v>
                </c:pt>
                <c:pt idx="286">
                  <c:v>44266</c:v>
                </c:pt>
                <c:pt idx="287">
                  <c:v>44267</c:v>
                </c:pt>
                <c:pt idx="288">
                  <c:v>44270</c:v>
                </c:pt>
                <c:pt idx="289">
                  <c:v>44271</c:v>
                </c:pt>
                <c:pt idx="290">
                  <c:v>44272</c:v>
                </c:pt>
                <c:pt idx="291">
                  <c:v>44273</c:v>
                </c:pt>
                <c:pt idx="292">
                  <c:v>44274</c:v>
                </c:pt>
                <c:pt idx="293">
                  <c:v>44277</c:v>
                </c:pt>
                <c:pt idx="294">
                  <c:v>44278</c:v>
                </c:pt>
                <c:pt idx="295">
                  <c:v>44279</c:v>
                </c:pt>
                <c:pt idx="296">
                  <c:v>44280</c:v>
                </c:pt>
                <c:pt idx="297">
                  <c:v>44281</c:v>
                </c:pt>
                <c:pt idx="298">
                  <c:v>44284</c:v>
                </c:pt>
                <c:pt idx="299">
                  <c:v>44285</c:v>
                </c:pt>
                <c:pt idx="300">
                  <c:v>44286</c:v>
                </c:pt>
                <c:pt idx="301">
                  <c:v>44287</c:v>
                </c:pt>
                <c:pt idx="302">
                  <c:v>44288</c:v>
                </c:pt>
                <c:pt idx="303">
                  <c:v>44292</c:v>
                </c:pt>
                <c:pt idx="304">
                  <c:v>44293</c:v>
                </c:pt>
                <c:pt idx="305">
                  <c:v>44294</c:v>
                </c:pt>
                <c:pt idx="306">
                  <c:v>44295</c:v>
                </c:pt>
                <c:pt idx="307">
                  <c:v>44298</c:v>
                </c:pt>
                <c:pt idx="308">
                  <c:v>44299</c:v>
                </c:pt>
                <c:pt idx="309">
                  <c:v>44300</c:v>
                </c:pt>
                <c:pt idx="310">
                  <c:v>44301</c:v>
                </c:pt>
                <c:pt idx="311">
                  <c:v>44302</c:v>
                </c:pt>
                <c:pt idx="312">
                  <c:v>44305</c:v>
                </c:pt>
                <c:pt idx="313">
                  <c:v>44306</c:v>
                </c:pt>
                <c:pt idx="314">
                  <c:v>44307</c:v>
                </c:pt>
                <c:pt idx="315">
                  <c:v>44308</c:v>
                </c:pt>
                <c:pt idx="316">
                  <c:v>44309</c:v>
                </c:pt>
                <c:pt idx="317">
                  <c:v>44312</c:v>
                </c:pt>
                <c:pt idx="318">
                  <c:v>44313</c:v>
                </c:pt>
                <c:pt idx="319">
                  <c:v>44314</c:v>
                </c:pt>
                <c:pt idx="320">
                  <c:v>44315</c:v>
                </c:pt>
                <c:pt idx="321">
                  <c:v>44316</c:v>
                </c:pt>
                <c:pt idx="322">
                  <c:v>44322</c:v>
                </c:pt>
                <c:pt idx="323">
                  <c:v>44323</c:v>
                </c:pt>
                <c:pt idx="324">
                  <c:v>44326</c:v>
                </c:pt>
                <c:pt idx="325">
                  <c:v>44327</c:v>
                </c:pt>
                <c:pt idx="326">
                  <c:v>44328</c:v>
                </c:pt>
                <c:pt idx="327">
                  <c:v>44329</c:v>
                </c:pt>
                <c:pt idx="328">
                  <c:v>44330</c:v>
                </c:pt>
                <c:pt idx="329">
                  <c:v>44333</c:v>
                </c:pt>
                <c:pt idx="330">
                  <c:v>44334</c:v>
                </c:pt>
                <c:pt idx="331">
                  <c:v>44335</c:v>
                </c:pt>
                <c:pt idx="332">
                  <c:v>44336</c:v>
                </c:pt>
                <c:pt idx="333">
                  <c:v>44337</c:v>
                </c:pt>
                <c:pt idx="334">
                  <c:v>44340</c:v>
                </c:pt>
                <c:pt idx="335">
                  <c:v>44341</c:v>
                </c:pt>
                <c:pt idx="336">
                  <c:v>44342</c:v>
                </c:pt>
                <c:pt idx="337">
                  <c:v>44343</c:v>
                </c:pt>
                <c:pt idx="338">
                  <c:v>44344</c:v>
                </c:pt>
                <c:pt idx="339">
                  <c:v>44347</c:v>
                </c:pt>
                <c:pt idx="340">
                  <c:v>44348</c:v>
                </c:pt>
                <c:pt idx="341">
                  <c:v>44349</c:v>
                </c:pt>
                <c:pt idx="342">
                  <c:v>44350</c:v>
                </c:pt>
                <c:pt idx="343">
                  <c:v>44351</c:v>
                </c:pt>
                <c:pt idx="344">
                  <c:v>44354</c:v>
                </c:pt>
                <c:pt idx="345">
                  <c:v>44355</c:v>
                </c:pt>
                <c:pt idx="346">
                  <c:v>44356</c:v>
                </c:pt>
                <c:pt idx="347">
                  <c:v>44357</c:v>
                </c:pt>
                <c:pt idx="348">
                  <c:v>44358</c:v>
                </c:pt>
                <c:pt idx="349">
                  <c:v>44362</c:v>
                </c:pt>
                <c:pt idx="350">
                  <c:v>44363</c:v>
                </c:pt>
                <c:pt idx="351">
                  <c:v>44364</c:v>
                </c:pt>
                <c:pt idx="352">
                  <c:v>44365</c:v>
                </c:pt>
                <c:pt idx="353">
                  <c:v>44368</c:v>
                </c:pt>
                <c:pt idx="354">
                  <c:v>44369</c:v>
                </c:pt>
                <c:pt idx="355">
                  <c:v>44370</c:v>
                </c:pt>
                <c:pt idx="356">
                  <c:v>44371</c:v>
                </c:pt>
                <c:pt idx="357">
                  <c:v>44372</c:v>
                </c:pt>
                <c:pt idx="358">
                  <c:v>44375</c:v>
                </c:pt>
                <c:pt idx="359">
                  <c:v>44376</c:v>
                </c:pt>
                <c:pt idx="360">
                  <c:v>44377</c:v>
                </c:pt>
                <c:pt idx="361">
                  <c:v>44378</c:v>
                </c:pt>
                <c:pt idx="362">
                  <c:v>44379</c:v>
                </c:pt>
                <c:pt idx="363">
                  <c:v>44382</c:v>
                </c:pt>
                <c:pt idx="364">
                  <c:v>44383</c:v>
                </c:pt>
                <c:pt idx="365">
                  <c:v>44384</c:v>
                </c:pt>
                <c:pt idx="366">
                  <c:v>44385</c:v>
                </c:pt>
                <c:pt idx="367">
                  <c:v>44386</c:v>
                </c:pt>
                <c:pt idx="368">
                  <c:v>44389</c:v>
                </c:pt>
                <c:pt idx="369">
                  <c:v>44390</c:v>
                </c:pt>
                <c:pt idx="370">
                  <c:v>44391</c:v>
                </c:pt>
                <c:pt idx="371">
                  <c:v>44392</c:v>
                </c:pt>
                <c:pt idx="372">
                  <c:v>44393</c:v>
                </c:pt>
                <c:pt idx="373">
                  <c:v>44396</c:v>
                </c:pt>
                <c:pt idx="374">
                  <c:v>44397</c:v>
                </c:pt>
                <c:pt idx="375">
                  <c:v>44398</c:v>
                </c:pt>
                <c:pt idx="376">
                  <c:v>44399</c:v>
                </c:pt>
                <c:pt idx="377">
                  <c:v>44400</c:v>
                </c:pt>
                <c:pt idx="378">
                  <c:v>44403</c:v>
                </c:pt>
                <c:pt idx="379">
                  <c:v>44404</c:v>
                </c:pt>
                <c:pt idx="380">
                  <c:v>44405</c:v>
                </c:pt>
                <c:pt idx="381">
                  <c:v>44406</c:v>
                </c:pt>
                <c:pt idx="382">
                  <c:v>44407</c:v>
                </c:pt>
                <c:pt idx="383">
                  <c:v>44410</c:v>
                </c:pt>
                <c:pt idx="384">
                  <c:v>44411</c:v>
                </c:pt>
                <c:pt idx="385">
                  <c:v>44412</c:v>
                </c:pt>
                <c:pt idx="386">
                  <c:v>44413</c:v>
                </c:pt>
                <c:pt idx="387">
                  <c:v>44414</c:v>
                </c:pt>
                <c:pt idx="388">
                  <c:v>44417</c:v>
                </c:pt>
                <c:pt idx="389">
                  <c:v>44418</c:v>
                </c:pt>
                <c:pt idx="390">
                  <c:v>44419</c:v>
                </c:pt>
                <c:pt idx="391">
                  <c:v>44420</c:v>
                </c:pt>
                <c:pt idx="392">
                  <c:v>44421</c:v>
                </c:pt>
                <c:pt idx="393">
                  <c:v>44424</c:v>
                </c:pt>
                <c:pt idx="394">
                  <c:v>44425</c:v>
                </c:pt>
                <c:pt idx="395">
                  <c:v>44426</c:v>
                </c:pt>
                <c:pt idx="396">
                  <c:v>44427</c:v>
                </c:pt>
                <c:pt idx="397">
                  <c:v>44428</c:v>
                </c:pt>
                <c:pt idx="398">
                  <c:v>44431</c:v>
                </c:pt>
                <c:pt idx="399">
                  <c:v>44432</c:v>
                </c:pt>
                <c:pt idx="400">
                  <c:v>44433</c:v>
                </c:pt>
                <c:pt idx="401">
                  <c:v>44434</c:v>
                </c:pt>
                <c:pt idx="402">
                  <c:v>44435</c:v>
                </c:pt>
                <c:pt idx="403">
                  <c:v>44438</c:v>
                </c:pt>
                <c:pt idx="404">
                  <c:v>44439</c:v>
                </c:pt>
                <c:pt idx="405">
                  <c:v>44440</c:v>
                </c:pt>
                <c:pt idx="406">
                  <c:v>44441</c:v>
                </c:pt>
                <c:pt idx="407">
                  <c:v>44442</c:v>
                </c:pt>
                <c:pt idx="408">
                  <c:v>44445</c:v>
                </c:pt>
                <c:pt idx="409">
                  <c:v>44446</c:v>
                </c:pt>
                <c:pt idx="410">
                  <c:v>44447</c:v>
                </c:pt>
                <c:pt idx="411">
                  <c:v>44448</c:v>
                </c:pt>
                <c:pt idx="412">
                  <c:v>44449</c:v>
                </c:pt>
                <c:pt idx="413">
                  <c:v>44452</c:v>
                </c:pt>
                <c:pt idx="414">
                  <c:v>44453</c:v>
                </c:pt>
                <c:pt idx="415">
                  <c:v>44454</c:v>
                </c:pt>
                <c:pt idx="416">
                  <c:v>44455</c:v>
                </c:pt>
                <c:pt idx="417">
                  <c:v>44456</c:v>
                </c:pt>
                <c:pt idx="418">
                  <c:v>44461</c:v>
                </c:pt>
                <c:pt idx="419">
                  <c:v>44462</c:v>
                </c:pt>
                <c:pt idx="420">
                  <c:v>44463</c:v>
                </c:pt>
                <c:pt idx="421">
                  <c:v>44466</c:v>
                </c:pt>
                <c:pt idx="422">
                  <c:v>44467</c:v>
                </c:pt>
                <c:pt idx="423">
                  <c:v>44468</c:v>
                </c:pt>
                <c:pt idx="424">
                  <c:v>44469</c:v>
                </c:pt>
                <c:pt idx="425">
                  <c:v>44477</c:v>
                </c:pt>
                <c:pt idx="426">
                  <c:v>44480</c:v>
                </c:pt>
                <c:pt idx="427">
                  <c:v>44481</c:v>
                </c:pt>
                <c:pt idx="428">
                  <c:v>44482</c:v>
                </c:pt>
                <c:pt idx="429">
                  <c:v>44483</c:v>
                </c:pt>
                <c:pt idx="430">
                  <c:v>44484</c:v>
                </c:pt>
                <c:pt idx="431">
                  <c:v>44487</c:v>
                </c:pt>
                <c:pt idx="432">
                  <c:v>44488</c:v>
                </c:pt>
                <c:pt idx="433">
                  <c:v>44489</c:v>
                </c:pt>
                <c:pt idx="434">
                  <c:v>44490</c:v>
                </c:pt>
                <c:pt idx="435">
                  <c:v>44491</c:v>
                </c:pt>
                <c:pt idx="436">
                  <c:v>44494</c:v>
                </c:pt>
                <c:pt idx="437">
                  <c:v>44495</c:v>
                </c:pt>
                <c:pt idx="438">
                  <c:v>44496</c:v>
                </c:pt>
                <c:pt idx="439">
                  <c:v>44497</c:v>
                </c:pt>
                <c:pt idx="440">
                  <c:v>44498</c:v>
                </c:pt>
                <c:pt idx="441">
                  <c:v>44501</c:v>
                </c:pt>
                <c:pt idx="442">
                  <c:v>44502</c:v>
                </c:pt>
                <c:pt idx="443">
                  <c:v>44503</c:v>
                </c:pt>
                <c:pt idx="444">
                  <c:v>44504</c:v>
                </c:pt>
                <c:pt idx="445">
                  <c:v>44505</c:v>
                </c:pt>
                <c:pt idx="446">
                  <c:v>44508</c:v>
                </c:pt>
                <c:pt idx="447">
                  <c:v>44509</c:v>
                </c:pt>
                <c:pt idx="448">
                  <c:v>44510</c:v>
                </c:pt>
                <c:pt idx="449">
                  <c:v>44511</c:v>
                </c:pt>
                <c:pt idx="450">
                  <c:v>44512</c:v>
                </c:pt>
                <c:pt idx="451">
                  <c:v>44515</c:v>
                </c:pt>
                <c:pt idx="452">
                  <c:v>44516</c:v>
                </c:pt>
                <c:pt idx="453">
                  <c:v>44517</c:v>
                </c:pt>
                <c:pt idx="454">
                  <c:v>44518</c:v>
                </c:pt>
                <c:pt idx="455">
                  <c:v>44519</c:v>
                </c:pt>
                <c:pt idx="456">
                  <c:v>44522</c:v>
                </c:pt>
                <c:pt idx="457">
                  <c:v>44523</c:v>
                </c:pt>
                <c:pt idx="458">
                  <c:v>44524</c:v>
                </c:pt>
                <c:pt idx="459">
                  <c:v>44525</c:v>
                </c:pt>
                <c:pt idx="460">
                  <c:v>44526</c:v>
                </c:pt>
                <c:pt idx="461">
                  <c:v>44529</c:v>
                </c:pt>
                <c:pt idx="462">
                  <c:v>44530</c:v>
                </c:pt>
                <c:pt idx="463">
                  <c:v>44531</c:v>
                </c:pt>
                <c:pt idx="464">
                  <c:v>44532</c:v>
                </c:pt>
                <c:pt idx="465">
                  <c:v>44533</c:v>
                </c:pt>
                <c:pt idx="466">
                  <c:v>44536</c:v>
                </c:pt>
                <c:pt idx="467">
                  <c:v>44537</c:v>
                </c:pt>
                <c:pt idx="468">
                  <c:v>44538</c:v>
                </c:pt>
                <c:pt idx="469">
                  <c:v>44539</c:v>
                </c:pt>
                <c:pt idx="470">
                  <c:v>44540</c:v>
                </c:pt>
                <c:pt idx="471">
                  <c:v>44543</c:v>
                </c:pt>
                <c:pt idx="472">
                  <c:v>44544</c:v>
                </c:pt>
                <c:pt idx="473">
                  <c:v>44545</c:v>
                </c:pt>
                <c:pt idx="474">
                  <c:v>44546</c:v>
                </c:pt>
                <c:pt idx="475">
                  <c:v>44547</c:v>
                </c:pt>
                <c:pt idx="476">
                  <c:v>44550</c:v>
                </c:pt>
                <c:pt idx="477">
                  <c:v>44551</c:v>
                </c:pt>
                <c:pt idx="478">
                  <c:v>44552</c:v>
                </c:pt>
                <c:pt idx="479">
                  <c:v>44553</c:v>
                </c:pt>
                <c:pt idx="480">
                  <c:v>44554</c:v>
                </c:pt>
                <c:pt idx="481">
                  <c:v>44557</c:v>
                </c:pt>
                <c:pt idx="482">
                  <c:v>44558</c:v>
                </c:pt>
                <c:pt idx="483">
                  <c:v>44559</c:v>
                </c:pt>
                <c:pt idx="484">
                  <c:v>44560</c:v>
                </c:pt>
                <c:pt idx="485">
                  <c:v>44561</c:v>
                </c:pt>
                <c:pt idx="486">
                  <c:v>44565</c:v>
                </c:pt>
                <c:pt idx="487">
                  <c:v>44566</c:v>
                </c:pt>
                <c:pt idx="488">
                  <c:v>44567</c:v>
                </c:pt>
                <c:pt idx="489">
                  <c:v>44568</c:v>
                </c:pt>
                <c:pt idx="490">
                  <c:v>44571</c:v>
                </c:pt>
                <c:pt idx="491">
                  <c:v>44572</c:v>
                </c:pt>
                <c:pt idx="492">
                  <c:v>44573</c:v>
                </c:pt>
                <c:pt idx="493">
                  <c:v>44574</c:v>
                </c:pt>
                <c:pt idx="494">
                  <c:v>44575</c:v>
                </c:pt>
                <c:pt idx="495">
                  <c:v>44578</c:v>
                </c:pt>
                <c:pt idx="496">
                  <c:v>44579</c:v>
                </c:pt>
                <c:pt idx="497">
                  <c:v>44580</c:v>
                </c:pt>
                <c:pt idx="498">
                  <c:v>44581</c:v>
                </c:pt>
                <c:pt idx="499">
                  <c:v>44582</c:v>
                </c:pt>
                <c:pt idx="500">
                  <c:v>44585</c:v>
                </c:pt>
                <c:pt idx="501">
                  <c:v>44586</c:v>
                </c:pt>
                <c:pt idx="502">
                  <c:v>44587</c:v>
                </c:pt>
                <c:pt idx="503">
                  <c:v>44588</c:v>
                </c:pt>
                <c:pt idx="504">
                  <c:v>44589</c:v>
                </c:pt>
                <c:pt idx="505">
                  <c:v>44599</c:v>
                </c:pt>
                <c:pt idx="506">
                  <c:v>44600</c:v>
                </c:pt>
                <c:pt idx="507">
                  <c:v>44601</c:v>
                </c:pt>
                <c:pt idx="508">
                  <c:v>44602</c:v>
                </c:pt>
                <c:pt idx="509">
                  <c:v>44603</c:v>
                </c:pt>
                <c:pt idx="510">
                  <c:v>44606</c:v>
                </c:pt>
                <c:pt idx="511">
                  <c:v>44607</c:v>
                </c:pt>
                <c:pt idx="512">
                  <c:v>44608</c:v>
                </c:pt>
                <c:pt idx="513">
                  <c:v>44609</c:v>
                </c:pt>
                <c:pt idx="514">
                  <c:v>44610</c:v>
                </c:pt>
                <c:pt idx="515">
                  <c:v>44613</c:v>
                </c:pt>
                <c:pt idx="516">
                  <c:v>44614</c:v>
                </c:pt>
                <c:pt idx="517">
                  <c:v>44615</c:v>
                </c:pt>
                <c:pt idx="518">
                  <c:v>44616</c:v>
                </c:pt>
                <c:pt idx="519">
                  <c:v>44617</c:v>
                </c:pt>
                <c:pt idx="520">
                  <c:v>44620</c:v>
                </c:pt>
                <c:pt idx="521">
                  <c:v>44621</c:v>
                </c:pt>
                <c:pt idx="522">
                  <c:v>44622</c:v>
                </c:pt>
                <c:pt idx="523">
                  <c:v>44623</c:v>
                </c:pt>
                <c:pt idx="524">
                  <c:v>44624</c:v>
                </c:pt>
                <c:pt idx="525">
                  <c:v>44627</c:v>
                </c:pt>
                <c:pt idx="526">
                  <c:v>44628</c:v>
                </c:pt>
                <c:pt idx="527">
                  <c:v>44629</c:v>
                </c:pt>
                <c:pt idx="528">
                  <c:v>44630</c:v>
                </c:pt>
                <c:pt idx="529">
                  <c:v>44631</c:v>
                </c:pt>
                <c:pt idx="530">
                  <c:v>44634</c:v>
                </c:pt>
                <c:pt idx="531">
                  <c:v>44635</c:v>
                </c:pt>
                <c:pt idx="532">
                  <c:v>44636</c:v>
                </c:pt>
                <c:pt idx="533">
                  <c:v>44637</c:v>
                </c:pt>
                <c:pt idx="534">
                  <c:v>44638</c:v>
                </c:pt>
                <c:pt idx="535">
                  <c:v>44641</c:v>
                </c:pt>
                <c:pt idx="536">
                  <c:v>44642</c:v>
                </c:pt>
                <c:pt idx="537">
                  <c:v>44643</c:v>
                </c:pt>
                <c:pt idx="538">
                  <c:v>44644</c:v>
                </c:pt>
                <c:pt idx="539">
                  <c:v>44645</c:v>
                </c:pt>
                <c:pt idx="540">
                  <c:v>44648</c:v>
                </c:pt>
                <c:pt idx="541">
                  <c:v>44649</c:v>
                </c:pt>
                <c:pt idx="542">
                  <c:v>44650</c:v>
                </c:pt>
                <c:pt idx="543">
                  <c:v>44651</c:v>
                </c:pt>
                <c:pt idx="544">
                  <c:v>44652</c:v>
                </c:pt>
                <c:pt idx="545">
                  <c:v>44657</c:v>
                </c:pt>
                <c:pt idx="546">
                  <c:v>44658</c:v>
                </c:pt>
                <c:pt idx="547">
                  <c:v>44659</c:v>
                </c:pt>
                <c:pt idx="548">
                  <c:v>44662</c:v>
                </c:pt>
                <c:pt idx="549">
                  <c:v>44663</c:v>
                </c:pt>
                <c:pt idx="550">
                  <c:v>44664</c:v>
                </c:pt>
                <c:pt idx="551">
                  <c:v>44665</c:v>
                </c:pt>
                <c:pt idx="552">
                  <c:v>44666</c:v>
                </c:pt>
                <c:pt idx="553">
                  <c:v>44669</c:v>
                </c:pt>
                <c:pt idx="554">
                  <c:v>44670</c:v>
                </c:pt>
                <c:pt idx="555">
                  <c:v>44671</c:v>
                </c:pt>
                <c:pt idx="556">
                  <c:v>44672</c:v>
                </c:pt>
                <c:pt idx="557">
                  <c:v>44673</c:v>
                </c:pt>
                <c:pt idx="558">
                  <c:v>44676</c:v>
                </c:pt>
                <c:pt idx="559">
                  <c:v>44677</c:v>
                </c:pt>
                <c:pt idx="560">
                  <c:v>44678</c:v>
                </c:pt>
                <c:pt idx="561">
                  <c:v>44679</c:v>
                </c:pt>
                <c:pt idx="562">
                  <c:v>44680</c:v>
                </c:pt>
                <c:pt idx="563">
                  <c:v>44686</c:v>
                </c:pt>
                <c:pt idx="564">
                  <c:v>44687</c:v>
                </c:pt>
                <c:pt idx="565">
                  <c:v>44690</c:v>
                </c:pt>
                <c:pt idx="566">
                  <c:v>44691</c:v>
                </c:pt>
                <c:pt idx="567">
                  <c:v>44692</c:v>
                </c:pt>
                <c:pt idx="568">
                  <c:v>44693</c:v>
                </c:pt>
                <c:pt idx="569">
                  <c:v>44694</c:v>
                </c:pt>
                <c:pt idx="570">
                  <c:v>44697</c:v>
                </c:pt>
                <c:pt idx="571">
                  <c:v>44698</c:v>
                </c:pt>
                <c:pt idx="572">
                  <c:v>44699</c:v>
                </c:pt>
                <c:pt idx="573">
                  <c:v>44700</c:v>
                </c:pt>
                <c:pt idx="574">
                  <c:v>44701</c:v>
                </c:pt>
                <c:pt idx="575">
                  <c:v>44704</c:v>
                </c:pt>
                <c:pt idx="576">
                  <c:v>44705</c:v>
                </c:pt>
                <c:pt idx="577">
                  <c:v>44706</c:v>
                </c:pt>
                <c:pt idx="578">
                  <c:v>44707</c:v>
                </c:pt>
                <c:pt idx="579">
                  <c:v>44708</c:v>
                </c:pt>
                <c:pt idx="580">
                  <c:v>44711</c:v>
                </c:pt>
                <c:pt idx="581">
                  <c:v>44712</c:v>
                </c:pt>
                <c:pt idx="582">
                  <c:v>44713</c:v>
                </c:pt>
                <c:pt idx="583">
                  <c:v>44714</c:v>
                </c:pt>
                <c:pt idx="584">
                  <c:v>44718</c:v>
                </c:pt>
                <c:pt idx="585">
                  <c:v>44719</c:v>
                </c:pt>
                <c:pt idx="586">
                  <c:v>44720</c:v>
                </c:pt>
                <c:pt idx="587">
                  <c:v>44721</c:v>
                </c:pt>
                <c:pt idx="588">
                  <c:v>44722</c:v>
                </c:pt>
                <c:pt idx="589">
                  <c:v>44725</c:v>
                </c:pt>
                <c:pt idx="590">
                  <c:v>44726</c:v>
                </c:pt>
                <c:pt idx="591">
                  <c:v>44727</c:v>
                </c:pt>
                <c:pt idx="592">
                  <c:v>44728</c:v>
                </c:pt>
                <c:pt idx="593">
                  <c:v>44729</c:v>
                </c:pt>
                <c:pt idx="594">
                  <c:v>44732</c:v>
                </c:pt>
                <c:pt idx="595">
                  <c:v>44733</c:v>
                </c:pt>
                <c:pt idx="596">
                  <c:v>44734</c:v>
                </c:pt>
                <c:pt idx="597">
                  <c:v>44735</c:v>
                </c:pt>
                <c:pt idx="598">
                  <c:v>44736</c:v>
                </c:pt>
                <c:pt idx="599">
                  <c:v>44739</c:v>
                </c:pt>
                <c:pt idx="600">
                  <c:v>44740</c:v>
                </c:pt>
                <c:pt idx="601">
                  <c:v>44741</c:v>
                </c:pt>
                <c:pt idx="602">
                  <c:v>44742</c:v>
                </c:pt>
                <c:pt idx="603">
                  <c:v>44743</c:v>
                </c:pt>
                <c:pt idx="604">
                  <c:v>44746</c:v>
                </c:pt>
                <c:pt idx="605">
                  <c:v>44747</c:v>
                </c:pt>
                <c:pt idx="606">
                  <c:v>44748</c:v>
                </c:pt>
                <c:pt idx="607">
                  <c:v>44749</c:v>
                </c:pt>
                <c:pt idx="608">
                  <c:v>44750</c:v>
                </c:pt>
                <c:pt idx="609">
                  <c:v>44753</c:v>
                </c:pt>
                <c:pt idx="610">
                  <c:v>44754</c:v>
                </c:pt>
                <c:pt idx="611">
                  <c:v>44755</c:v>
                </c:pt>
                <c:pt idx="612">
                  <c:v>44756</c:v>
                </c:pt>
                <c:pt idx="613">
                  <c:v>44757</c:v>
                </c:pt>
                <c:pt idx="614">
                  <c:v>44760</c:v>
                </c:pt>
                <c:pt idx="615">
                  <c:v>44761</c:v>
                </c:pt>
                <c:pt idx="616">
                  <c:v>44762</c:v>
                </c:pt>
                <c:pt idx="617">
                  <c:v>44763</c:v>
                </c:pt>
                <c:pt idx="618">
                  <c:v>44764</c:v>
                </c:pt>
                <c:pt idx="619">
                  <c:v>44767</c:v>
                </c:pt>
                <c:pt idx="620">
                  <c:v>44768</c:v>
                </c:pt>
                <c:pt idx="621">
                  <c:v>44769</c:v>
                </c:pt>
                <c:pt idx="622">
                  <c:v>44770</c:v>
                </c:pt>
                <c:pt idx="623">
                  <c:v>44771</c:v>
                </c:pt>
                <c:pt idx="624">
                  <c:v>44774</c:v>
                </c:pt>
                <c:pt idx="625">
                  <c:v>44775</c:v>
                </c:pt>
                <c:pt idx="626">
                  <c:v>44776</c:v>
                </c:pt>
                <c:pt idx="627">
                  <c:v>44777</c:v>
                </c:pt>
                <c:pt idx="628">
                  <c:v>44778</c:v>
                </c:pt>
                <c:pt idx="629">
                  <c:v>44781</c:v>
                </c:pt>
                <c:pt idx="630">
                  <c:v>44782</c:v>
                </c:pt>
                <c:pt idx="631">
                  <c:v>44783</c:v>
                </c:pt>
                <c:pt idx="632">
                  <c:v>44784</c:v>
                </c:pt>
                <c:pt idx="633">
                  <c:v>44785</c:v>
                </c:pt>
                <c:pt idx="634">
                  <c:v>44788</c:v>
                </c:pt>
                <c:pt idx="635">
                  <c:v>44789</c:v>
                </c:pt>
                <c:pt idx="636">
                  <c:v>44790</c:v>
                </c:pt>
                <c:pt idx="637">
                  <c:v>44791</c:v>
                </c:pt>
                <c:pt idx="638">
                  <c:v>44792</c:v>
                </c:pt>
                <c:pt idx="639">
                  <c:v>44795</c:v>
                </c:pt>
                <c:pt idx="640">
                  <c:v>44796</c:v>
                </c:pt>
                <c:pt idx="641">
                  <c:v>44797</c:v>
                </c:pt>
                <c:pt idx="642">
                  <c:v>44798</c:v>
                </c:pt>
                <c:pt idx="643">
                  <c:v>44799</c:v>
                </c:pt>
                <c:pt idx="644">
                  <c:v>44802</c:v>
                </c:pt>
                <c:pt idx="645">
                  <c:v>44803</c:v>
                </c:pt>
                <c:pt idx="646">
                  <c:v>44804</c:v>
                </c:pt>
                <c:pt idx="647">
                  <c:v>44805</c:v>
                </c:pt>
                <c:pt idx="648">
                  <c:v>44806</c:v>
                </c:pt>
                <c:pt idx="649">
                  <c:v>44809</c:v>
                </c:pt>
                <c:pt idx="650">
                  <c:v>44810</c:v>
                </c:pt>
                <c:pt idx="651">
                  <c:v>44811</c:v>
                </c:pt>
                <c:pt idx="652">
                  <c:v>44812</c:v>
                </c:pt>
                <c:pt idx="653">
                  <c:v>44813</c:v>
                </c:pt>
                <c:pt idx="654">
                  <c:v>44817</c:v>
                </c:pt>
                <c:pt idx="655">
                  <c:v>44818</c:v>
                </c:pt>
                <c:pt idx="656">
                  <c:v>44819</c:v>
                </c:pt>
                <c:pt idx="657">
                  <c:v>44820</c:v>
                </c:pt>
                <c:pt idx="658">
                  <c:v>44823</c:v>
                </c:pt>
                <c:pt idx="659">
                  <c:v>44824</c:v>
                </c:pt>
                <c:pt idx="660">
                  <c:v>44825</c:v>
                </c:pt>
                <c:pt idx="661">
                  <c:v>44826</c:v>
                </c:pt>
                <c:pt idx="662">
                  <c:v>44827</c:v>
                </c:pt>
                <c:pt idx="663">
                  <c:v>44830</c:v>
                </c:pt>
                <c:pt idx="664">
                  <c:v>44831</c:v>
                </c:pt>
                <c:pt idx="665">
                  <c:v>44832</c:v>
                </c:pt>
                <c:pt idx="666">
                  <c:v>44833</c:v>
                </c:pt>
                <c:pt idx="667">
                  <c:v>44834</c:v>
                </c:pt>
                <c:pt idx="668">
                  <c:v>44844</c:v>
                </c:pt>
                <c:pt idx="669">
                  <c:v>44845</c:v>
                </c:pt>
                <c:pt idx="670">
                  <c:v>44846</c:v>
                </c:pt>
                <c:pt idx="671">
                  <c:v>44847</c:v>
                </c:pt>
                <c:pt idx="672">
                  <c:v>44848</c:v>
                </c:pt>
                <c:pt idx="673">
                  <c:v>44851</c:v>
                </c:pt>
                <c:pt idx="674">
                  <c:v>44852</c:v>
                </c:pt>
                <c:pt idx="675">
                  <c:v>44853</c:v>
                </c:pt>
                <c:pt idx="676">
                  <c:v>44854</c:v>
                </c:pt>
                <c:pt idx="677">
                  <c:v>44855</c:v>
                </c:pt>
                <c:pt idx="678">
                  <c:v>44858</c:v>
                </c:pt>
                <c:pt idx="679">
                  <c:v>44859</c:v>
                </c:pt>
                <c:pt idx="680">
                  <c:v>44860</c:v>
                </c:pt>
                <c:pt idx="681">
                  <c:v>44861</c:v>
                </c:pt>
                <c:pt idx="682">
                  <c:v>44862</c:v>
                </c:pt>
                <c:pt idx="683">
                  <c:v>44865</c:v>
                </c:pt>
                <c:pt idx="684">
                  <c:v>44866</c:v>
                </c:pt>
                <c:pt idx="685">
                  <c:v>44867</c:v>
                </c:pt>
                <c:pt idx="686">
                  <c:v>44868</c:v>
                </c:pt>
                <c:pt idx="687">
                  <c:v>44869</c:v>
                </c:pt>
                <c:pt idx="688">
                  <c:v>44872</c:v>
                </c:pt>
                <c:pt idx="689">
                  <c:v>44873</c:v>
                </c:pt>
                <c:pt idx="690">
                  <c:v>44874</c:v>
                </c:pt>
                <c:pt idx="691">
                  <c:v>44875</c:v>
                </c:pt>
                <c:pt idx="692">
                  <c:v>44876</c:v>
                </c:pt>
                <c:pt idx="693">
                  <c:v>44879</c:v>
                </c:pt>
                <c:pt idx="694">
                  <c:v>44880</c:v>
                </c:pt>
                <c:pt idx="695">
                  <c:v>44881</c:v>
                </c:pt>
                <c:pt idx="696">
                  <c:v>44882</c:v>
                </c:pt>
                <c:pt idx="697">
                  <c:v>44883</c:v>
                </c:pt>
                <c:pt idx="698">
                  <c:v>44886</c:v>
                </c:pt>
                <c:pt idx="699">
                  <c:v>44887</c:v>
                </c:pt>
                <c:pt idx="700">
                  <c:v>44888</c:v>
                </c:pt>
                <c:pt idx="701">
                  <c:v>44889</c:v>
                </c:pt>
                <c:pt idx="702">
                  <c:v>44890</c:v>
                </c:pt>
                <c:pt idx="703">
                  <c:v>44893</c:v>
                </c:pt>
                <c:pt idx="704">
                  <c:v>44894</c:v>
                </c:pt>
                <c:pt idx="705">
                  <c:v>44895</c:v>
                </c:pt>
                <c:pt idx="706">
                  <c:v>44896</c:v>
                </c:pt>
                <c:pt idx="707">
                  <c:v>44897</c:v>
                </c:pt>
                <c:pt idx="708">
                  <c:v>44900</c:v>
                </c:pt>
                <c:pt idx="709">
                  <c:v>44901</c:v>
                </c:pt>
                <c:pt idx="710">
                  <c:v>44902</c:v>
                </c:pt>
                <c:pt idx="711">
                  <c:v>44903</c:v>
                </c:pt>
                <c:pt idx="712">
                  <c:v>44904</c:v>
                </c:pt>
                <c:pt idx="713">
                  <c:v>44907</c:v>
                </c:pt>
                <c:pt idx="714">
                  <c:v>44908</c:v>
                </c:pt>
                <c:pt idx="715">
                  <c:v>44909</c:v>
                </c:pt>
                <c:pt idx="716">
                  <c:v>44910</c:v>
                </c:pt>
                <c:pt idx="717">
                  <c:v>44911</c:v>
                </c:pt>
                <c:pt idx="718">
                  <c:v>44914</c:v>
                </c:pt>
                <c:pt idx="719">
                  <c:v>44915</c:v>
                </c:pt>
                <c:pt idx="720">
                  <c:v>44916</c:v>
                </c:pt>
                <c:pt idx="721">
                  <c:v>44917</c:v>
                </c:pt>
                <c:pt idx="722">
                  <c:v>44918</c:v>
                </c:pt>
                <c:pt idx="723">
                  <c:v>44921</c:v>
                </c:pt>
                <c:pt idx="724">
                  <c:v>44922</c:v>
                </c:pt>
                <c:pt idx="725">
                  <c:v>44923</c:v>
                </c:pt>
                <c:pt idx="726">
                  <c:v>44924</c:v>
                </c:pt>
                <c:pt idx="727">
                  <c:v>44925</c:v>
                </c:pt>
                <c:pt idx="728">
                  <c:v>44929</c:v>
                </c:pt>
                <c:pt idx="729">
                  <c:v>44930</c:v>
                </c:pt>
                <c:pt idx="730">
                  <c:v>44931</c:v>
                </c:pt>
                <c:pt idx="731">
                  <c:v>44932</c:v>
                </c:pt>
                <c:pt idx="732">
                  <c:v>44935</c:v>
                </c:pt>
                <c:pt idx="733">
                  <c:v>44936</c:v>
                </c:pt>
                <c:pt idx="734">
                  <c:v>44937</c:v>
                </c:pt>
                <c:pt idx="735">
                  <c:v>44938</c:v>
                </c:pt>
                <c:pt idx="736">
                  <c:v>44939</c:v>
                </c:pt>
                <c:pt idx="737">
                  <c:v>44942</c:v>
                </c:pt>
                <c:pt idx="738">
                  <c:v>44943</c:v>
                </c:pt>
                <c:pt idx="739">
                  <c:v>44944</c:v>
                </c:pt>
                <c:pt idx="740">
                  <c:v>44945</c:v>
                </c:pt>
                <c:pt idx="741">
                  <c:v>44946</c:v>
                </c:pt>
                <c:pt idx="742">
                  <c:v>44956</c:v>
                </c:pt>
                <c:pt idx="743">
                  <c:v>44957</c:v>
                </c:pt>
                <c:pt idx="744">
                  <c:v>44958</c:v>
                </c:pt>
                <c:pt idx="745">
                  <c:v>44959</c:v>
                </c:pt>
                <c:pt idx="746">
                  <c:v>44960</c:v>
                </c:pt>
                <c:pt idx="747">
                  <c:v>44963</c:v>
                </c:pt>
                <c:pt idx="748">
                  <c:v>44964</c:v>
                </c:pt>
                <c:pt idx="749">
                  <c:v>44965</c:v>
                </c:pt>
                <c:pt idx="750">
                  <c:v>44966</c:v>
                </c:pt>
                <c:pt idx="751">
                  <c:v>44967</c:v>
                </c:pt>
                <c:pt idx="752">
                  <c:v>44970</c:v>
                </c:pt>
                <c:pt idx="753">
                  <c:v>44971</c:v>
                </c:pt>
                <c:pt idx="754">
                  <c:v>44972</c:v>
                </c:pt>
                <c:pt idx="755">
                  <c:v>44973</c:v>
                </c:pt>
                <c:pt idx="756">
                  <c:v>44974</c:v>
                </c:pt>
                <c:pt idx="757">
                  <c:v>44977</c:v>
                </c:pt>
                <c:pt idx="758">
                  <c:v>44978</c:v>
                </c:pt>
                <c:pt idx="759">
                  <c:v>44979</c:v>
                </c:pt>
                <c:pt idx="760">
                  <c:v>44980</c:v>
                </c:pt>
                <c:pt idx="761">
                  <c:v>44981</c:v>
                </c:pt>
                <c:pt idx="762">
                  <c:v>44984</c:v>
                </c:pt>
                <c:pt idx="763">
                  <c:v>44985</c:v>
                </c:pt>
                <c:pt idx="764">
                  <c:v>44986</c:v>
                </c:pt>
                <c:pt idx="765">
                  <c:v>44987</c:v>
                </c:pt>
                <c:pt idx="766">
                  <c:v>44988</c:v>
                </c:pt>
                <c:pt idx="767">
                  <c:v>44991</c:v>
                </c:pt>
                <c:pt idx="768">
                  <c:v>44992</c:v>
                </c:pt>
                <c:pt idx="769">
                  <c:v>44993</c:v>
                </c:pt>
                <c:pt idx="770">
                  <c:v>44994</c:v>
                </c:pt>
                <c:pt idx="771">
                  <c:v>44995</c:v>
                </c:pt>
                <c:pt idx="772">
                  <c:v>44998</c:v>
                </c:pt>
                <c:pt idx="773">
                  <c:v>44999</c:v>
                </c:pt>
                <c:pt idx="774">
                  <c:v>45000</c:v>
                </c:pt>
                <c:pt idx="775">
                  <c:v>45001</c:v>
                </c:pt>
                <c:pt idx="776">
                  <c:v>45002</c:v>
                </c:pt>
                <c:pt idx="777">
                  <c:v>45005</c:v>
                </c:pt>
                <c:pt idx="778">
                  <c:v>45006</c:v>
                </c:pt>
                <c:pt idx="779">
                  <c:v>45007</c:v>
                </c:pt>
                <c:pt idx="780">
                  <c:v>45008</c:v>
                </c:pt>
                <c:pt idx="781">
                  <c:v>45009</c:v>
                </c:pt>
                <c:pt idx="782">
                  <c:v>45012</c:v>
                </c:pt>
                <c:pt idx="783">
                  <c:v>45013</c:v>
                </c:pt>
                <c:pt idx="784">
                  <c:v>45014</c:v>
                </c:pt>
                <c:pt idx="785">
                  <c:v>45015</c:v>
                </c:pt>
                <c:pt idx="786">
                  <c:v>45016</c:v>
                </c:pt>
                <c:pt idx="787">
                  <c:v>45019</c:v>
                </c:pt>
                <c:pt idx="788">
                  <c:v>45020</c:v>
                </c:pt>
                <c:pt idx="789">
                  <c:v>45022</c:v>
                </c:pt>
                <c:pt idx="790">
                  <c:v>45023</c:v>
                </c:pt>
                <c:pt idx="791">
                  <c:v>45026</c:v>
                </c:pt>
                <c:pt idx="792">
                  <c:v>45027</c:v>
                </c:pt>
                <c:pt idx="793">
                  <c:v>45028</c:v>
                </c:pt>
                <c:pt idx="794">
                  <c:v>45029</c:v>
                </c:pt>
                <c:pt idx="795">
                  <c:v>45030</c:v>
                </c:pt>
                <c:pt idx="796">
                  <c:v>45033</c:v>
                </c:pt>
                <c:pt idx="797">
                  <c:v>45034</c:v>
                </c:pt>
                <c:pt idx="798">
                  <c:v>45035</c:v>
                </c:pt>
                <c:pt idx="799">
                  <c:v>45036</c:v>
                </c:pt>
                <c:pt idx="800">
                  <c:v>45037</c:v>
                </c:pt>
                <c:pt idx="801">
                  <c:v>45040</c:v>
                </c:pt>
                <c:pt idx="802">
                  <c:v>45041</c:v>
                </c:pt>
                <c:pt idx="803">
                  <c:v>45042</c:v>
                </c:pt>
                <c:pt idx="804">
                  <c:v>45043</c:v>
                </c:pt>
                <c:pt idx="805">
                  <c:v>45044</c:v>
                </c:pt>
                <c:pt idx="806">
                  <c:v>45050</c:v>
                </c:pt>
                <c:pt idx="807">
                  <c:v>45051</c:v>
                </c:pt>
                <c:pt idx="808">
                  <c:v>45054</c:v>
                </c:pt>
                <c:pt idx="809">
                  <c:v>45055</c:v>
                </c:pt>
                <c:pt idx="810">
                  <c:v>45056</c:v>
                </c:pt>
                <c:pt idx="811">
                  <c:v>45057</c:v>
                </c:pt>
                <c:pt idx="812">
                  <c:v>45058</c:v>
                </c:pt>
                <c:pt idx="813">
                  <c:v>45061</c:v>
                </c:pt>
                <c:pt idx="814">
                  <c:v>45062</c:v>
                </c:pt>
                <c:pt idx="815">
                  <c:v>45063</c:v>
                </c:pt>
                <c:pt idx="816">
                  <c:v>45064</c:v>
                </c:pt>
                <c:pt idx="817">
                  <c:v>45065</c:v>
                </c:pt>
                <c:pt idx="818">
                  <c:v>45068</c:v>
                </c:pt>
                <c:pt idx="819">
                  <c:v>45069</c:v>
                </c:pt>
                <c:pt idx="820">
                  <c:v>45070</c:v>
                </c:pt>
                <c:pt idx="821">
                  <c:v>45071</c:v>
                </c:pt>
                <c:pt idx="822">
                  <c:v>45072</c:v>
                </c:pt>
                <c:pt idx="823">
                  <c:v>45075</c:v>
                </c:pt>
                <c:pt idx="824">
                  <c:v>45076</c:v>
                </c:pt>
                <c:pt idx="825">
                  <c:v>45077</c:v>
                </c:pt>
                <c:pt idx="826">
                  <c:v>45078</c:v>
                </c:pt>
                <c:pt idx="827">
                  <c:v>45079</c:v>
                </c:pt>
                <c:pt idx="828">
                  <c:v>45082</c:v>
                </c:pt>
                <c:pt idx="829">
                  <c:v>45083</c:v>
                </c:pt>
                <c:pt idx="830">
                  <c:v>45084</c:v>
                </c:pt>
                <c:pt idx="831">
                  <c:v>45085</c:v>
                </c:pt>
                <c:pt idx="832">
                  <c:v>45086</c:v>
                </c:pt>
                <c:pt idx="833">
                  <c:v>45089</c:v>
                </c:pt>
                <c:pt idx="834">
                  <c:v>45090</c:v>
                </c:pt>
                <c:pt idx="835">
                  <c:v>45091</c:v>
                </c:pt>
                <c:pt idx="836">
                  <c:v>45092</c:v>
                </c:pt>
                <c:pt idx="837">
                  <c:v>45093</c:v>
                </c:pt>
                <c:pt idx="838">
                  <c:v>45096</c:v>
                </c:pt>
                <c:pt idx="839">
                  <c:v>45097</c:v>
                </c:pt>
                <c:pt idx="840">
                  <c:v>45098</c:v>
                </c:pt>
                <c:pt idx="841">
                  <c:v>45103</c:v>
                </c:pt>
                <c:pt idx="842">
                  <c:v>45104</c:v>
                </c:pt>
                <c:pt idx="843">
                  <c:v>45105</c:v>
                </c:pt>
                <c:pt idx="844">
                  <c:v>45106</c:v>
                </c:pt>
                <c:pt idx="845">
                  <c:v>45107</c:v>
                </c:pt>
                <c:pt idx="846">
                  <c:v>45110</c:v>
                </c:pt>
                <c:pt idx="847">
                  <c:v>45111</c:v>
                </c:pt>
                <c:pt idx="848">
                  <c:v>45112</c:v>
                </c:pt>
                <c:pt idx="849">
                  <c:v>45113</c:v>
                </c:pt>
                <c:pt idx="850">
                  <c:v>45114</c:v>
                </c:pt>
                <c:pt idx="851">
                  <c:v>45117</c:v>
                </c:pt>
                <c:pt idx="852">
                  <c:v>45118</c:v>
                </c:pt>
                <c:pt idx="853">
                  <c:v>45119</c:v>
                </c:pt>
                <c:pt idx="854">
                  <c:v>45120</c:v>
                </c:pt>
                <c:pt idx="855">
                  <c:v>45121</c:v>
                </c:pt>
                <c:pt idx="856">
                  <c:v>45124</c:v>
                </c:pt>
                <c:pt idx="857">
                  <c:v>45125</c:v>
                </c:pt>
                <c:pt idx="858">
                  <c:v>45126</c:v>
                </c:pt>
                <c:pt idx="859">
                  <c:v>45127</c:v>
                </c:pt>
                <c:pt idx="860">
                  <c:v>45128</c:v>
                </c:pt>
                <c:pt idx="861">
                  <c:v>45131</c:v>
                </c:pt>
                <c:pt idx="862">
                  <c:v>45132</c:v>
                </c:pt>
                <c:pt idx="863">
                  <c:v>45133</c:v>
                </c:pt>
                <c:pt idx="864">
                  <c:v>45134</c:v>
                </c:pt>
                <c:pt idx="865">
                  <c:v>45135</c:v>
                </c:pt>
                <c:pt idx="866">
                  <c:v>45138</c:v>
                </c:pt>
                <c:pt idx="867">
                  <c:v>45139</c:v>
                </c:pt>
                <c:pt idx="868">
                  <c:v>45140</c:v>
                </c:pt>
                <c:pt idx="869">
                  <c:v>45141</c:v>
                </c:pt>
                <c:pt idx="870">
                  <c:v>45142</c:v>
                </c:pt>
                <c:pt idx="871">
                  <c:v>45145</c:v>
                </c:pt>
                <c:pt idx="872">
                  <c:v>45146</c:v>
                </c:pt>
                <c:pt idx="873">
                  <c:v>45147</c:v>
                </c:pt>
                <c:pt idx="874">
                  <c:v>45148</c:v>
                </c:pt>
                <c:pt idx="875">
                  <c:v>45149</c:v>
                </c:pt>
                <c:pt idx="876">
                  <c:v>45152</c:v>
                </c:pt>
                <c:pt idx="877">
                  <c:v>45153</c:v>
                </c:pt>
                <c:pt idx="878">
                  <c:v>45154</c:v>
                </c:pt>
                <c:pt idx="879">
                  <c:v>45155</c:v>
                </c:pt>
                <c:pt idx="880">
                  <c:v>45156</c:v>
                </c:pt>
                <c:pt idx="881">
                  <c:v>45159</c:v>
                </c:pt>
                <c:pt idx="882">
                  <c:v>45160</c:v>
                </c:pt>
                <c:pt idx="883">
                  <c:v>45161</c:v>
                </c:pt>
                <c:pt idx="884">
                  <c:v>45162</c:v>
                </c:pt>
                <c:pt idx="885">
                  <c:v>45163</c:v>
                </c:pt>
                <c:pt idx="886">
                  <c:v>45166</c:v>
                </c:pt>
                <c:pt idx="887">
                  <c:v>45167</c:v>
                </c:pt>
                <c:pt idx="888">
                  <c:v>45168</c:v>
                </c:pt>
                <c:pt idx="889">
                  <c:v>45169</c:v>
                </c:pt>
                <c:pt idx="890">
                  <c:v>45170</c:v>
                </c:pt>
                <c:pt idx="891">
                  <c:v>45173</c:v>
                </c:pt>
                <c:pt idx="892">
                  <c:v>45174</c:v>
                </c:pt>
                <c:pt idx="893">
                  <c:v>45175</c:v>
                </c:pt>
                <c:pt idx="894">
                  <c:v>45176</c:v>
                </c:pt>
                <c:pt idx="895">
                  <c:v>45177</c:v>
                </c:pt>
                <c:pt idx="896">
                  <c:v>45180</c:v>
                </c:pt>
                <c:pt idx="897">
                  <c:v>45181</c:v>
                </c:pt>
                <c:pt idx="898">
                  <c:v>45182</c:v>
                </c:pt>
                <c:pt idx="899">
                  <c:v>45183</c:v>
                </c:pt>
                <c:pt idx="900">
                  <c:v>45184</c:v>
                </c:pt>
                <c:pt idx="901">
                  <c:v>45187</c:v>
                </c:pt>
                <c:pt idx="902">
                  <c:v>45188</c:v>
                </c:pt>
                <c:pt idx="903">
                  <c:v>45189</c:v>
                </c:pt>
                <c:pt idx="904">
                  <c:v>45190</c:v>
                </c:pt>
                <c:pt idx="905">
                  <c:v>45191</c:v>
                </c:pt>
                <c:pt idx="906">
                  <c:v>45194</c:v>
                </c:pt>
                <c:pt idx="907">
                  <c:v>45195</c:v>
                </c:pt>
                <c:pt idx="908">
                  <c:v>45196</c:v>
                </c:pt>
                <c:pt idx="909">
                  <c:v>45197</c:v>
                </c:pt>
                <c:pt idx="910">
                  <c:v>45208</c:v>
                </c:pt>
                <c:pt idx="911">
                  <c:v>45209</c:v>
                </c:pt>
                <c:pt idx="912">
                  <c:v>45210</c:v>
                </c:pt>
                <c:pt idx="913">
                  <c:v>45211</c:v>
                </c:pt>
                <c:pt idx="914">
                  <c:v>45212</c:v>
                </c:pt>
                <c:pt idx="915">
                  <c:v>45215</c:v>
                </c:pt>
                <c:pt idx="916">
                  <c:v>45216</c:v>
                </c:pt>
                <c:pt idx="917">
                  <c:v>45217</c:v>
                </c:pt>
                <c:pt idx="918">
                  <c:v>45218</c:v>
                </c:pt>
                <c:pt idx="919">
                  <c:v>45219</c:v>
                </c:pt>
                <c:pt idx="920">
                  <c:v>45222</c:v>
                </c:pt>
                <c:pt idx="921">
                  <c:v>45223</c:v>
                </c:pt>
                <c:pt idx="922">
                  <c:v>45224</c:v>
                </c:pt>
                <c:pt idx="923">
                  <c:v>45225</c:v>
                </c:pt>
                <c:pt idx="924">
                  <c:v>45226</c:v>
                </c:pt>
                <c:pt idx="925">
                  <c:v>45229</c:v>
                </c:pt>
                <c:pt idx="926">
                  <c:v>45230</c:v>
                </c:pt>
                <c:pt idx="927">
                  <c:v>45231</c:v>
                </c:pt>
                <c:pt idx="928">
                  <c:v>45232</c:v>
                </c:pt>
                <c:pt idx="929">
                  <c:v>45233</c:v>
                </c:pt>
                <c:pt idx="930">
                  <c:v>45236</c:v>
                </c:pt>
                <c:pt idx="931">
                  <c:v>45237</c:v>
                </c:pt>
                <c:pt idx="932">
                  <c:v>45238</c:v>
                </c:pt>
                <c:pt idx="933">
                  <c:v>45239</c:v>
                </c:pt>
                <c:pt idx="934">
                  <c:v>45240</c:v>
                </c:pt>
                <c:pt idx="935">
                  <c:v>45243</c:v>
                </c:pt>
                <c:pt idx="936">
                  <c:v>45244</c:v>
                </c:pt>
                <c:pt idx="937">
                  <c:v>45245</c:v>
                </c:pt>
                <c:pt idx="938">
                  <c:v>45246</c:v>
                </c:pt>
                <c:pt idx="939">
                  <c:v>45247</c:v>
                </c:pt>
                <c:pt idx="940">
                  <c:v>45250</c:v>
                </c:pt>
                <c:pt idx="941">
                  <c:v>45251</c:v>
                </c:pt>
                <c:pt idx="942">
                  <c:v>45252</c:v>
                </c:pt>
                <c:pt idx="943">
                  <c:v>45253</c:v>
                </c:pt>
                <c:pt idx="944">
                  <c:v>45254</c:v>
                </c:pt>
                <c:pt idx="945">
                  <c:v>45257</c:v>
                </c:pt>
                <c:pt idx="946">
                  <c:v>45258</c:v>
                </c:pt>
                <c:pt idx="947">
                  <c:v>45259</c:v>
                </c:pt>
                <c:pt idx="948">
                  <c:v>45260</c:v>
                </c:pt>
                <c:pt idx="949">
                  <c:v>45261</c:v>
                </c:pt>
                <c:pt idx="950">
                  <c:v>45264</c:v>
                </c:pt>
                <c:pt idx="951">
                  <c:v>45265</c:v>
                </c:pt>
                <c:pt idx="952">
                  <c:v>45266</c:v>
                </c:pt>
                <c:pt idx="953">
                  <c:v>45267</c:v>
                </c:pt>
                <c:pt idx="954">
                  <c:v>45268</c:v>
                </c:pt>
                <c:pt idx="955">
                  <c:v>45271</c:v>
                </c:pt>
                <c:pt idx="956">
                  <c:v>45272</c:v>
                </c:pt>
                <c:pt idx="957">
                  <c:v>45273</c:v>
                </c:pt>
                <c:pt idx="958">
                  <c:v>45274</c:v>
                </c:pt>
                <c:pt idx="959">
                  <c:v>45275</c:v>
                </c:pt>
                <c:pt idx="960">
                  <c:v>45278</c:v>
                </c:pt>
                <c:pt idx="961">
                  <c:v>45279</c:v>
                </c:pt>
                <c:pt idx="962">
                  <c:v>45280</c:v>
                </c:pt>
                <c:pt idx="963">
                  <c:v>45281</c:v>
                </c:pt>
                <c:pt idx="964">
                  <c:v>45282</c:v>
                </c:pt>
                <c:pt idx="965">
                  <c:v>45285</c:v>
                </c:pt>
                <c:pt idx="966">
                  <c:v>45286</c:v>
                </c:pt>
                <c:pt idx="967">
                  <c:v>45287</c:v>
                </c:pt>
                <c:pt idx="968">
                  <c:v>45288</c:v>
                </c:pt>
                <c:pt idx="969">
                  <c:v>45289</c:v>
                </c:pt>
                <c:pt idx="970">
                  <c:v>45293</c:v>
                </c:pt>
                <c:pt idx="971">
                  <c:v>45294</c:v>
                </c:pt>
                <c:pt idx="972">
                  <c:v>45295</c:v>
                </c:pt>
                <c:pt idx="973">
                  <c:v>45296</c:v>
                </c:pt>
                <c:pt idx="974">
                  <c:v>45299</c:v>
                </c:pt>
                <c:pt idx="975">
                  <c:v>45300</c:v>
                </c:pt>
                <c:pt idx="976">
                  <c:v>45301</c:v>
                </c:pt>
                <c:pt idx="977">
                  <c:v>45302</c:v>
                </c:pt>
                <c:pt idx="978">
                  <c:v>45303</c:v>
                </c:pt>
                <c:pt idx="979">
                  <c:v>45306</c:v>
                </c:pt>
                <c:pt idx="980">
                  <c:v>45307</c:v>
                </c:pt>
                <c:pt idx="981">
                  <c:v>45308</c:v>
                </c:pt>
                <c:pt idx="982">
                  <c:v>45309</c:v>
                </c:pt>
                <c:pt idx="983">
                  <c:v>45310</c:v>
                </c:pt>
                <c:pt idx="984">
                  <c:v>45313</c:v>
                </c:pt>
                <c:pt idx="985">
                  <c:v>45314</c:v>
                </c:pt>
                <c:pt idx="986">
                  <c:v>45315</c:v>
                </c:pt>
                <c:pt idx="987">
                  <c:v>45316</c:v>
                </c:pt>
                <c:pt idx="988">
                  <c:v>45317</c:v>
                </c:pt>
                <c:pt idx="989">
                  <c:v>45320</c:v>
                </c:pt>
                <c:pt idx="990">
                  <c:v>45321</c:v>
                </c:pt>
                <c:pt idx="991">
                  <c:v>45322</c:v>
                </c:pt>
                <c:pt idx="992">
                  <c:v>45323</c:v>
                </c:pt>
                <c:pt idx="993">
                  <c:v>45324</c:v>
                </c:pt>
                <c:pt idx="994">
                  <c:v>45327</c:v>
                </c:pt>
                <c:pt idx="995">
                  <c:v>45328</c:v>
                </c:pt>
                <c:pt idx="996">
                  <c:v>45329</c:v>
                </c:pt>
                <c:pt idx="997">
                  <c:v>45330</c:v>
                </c:pt>
                <c:pt idx="998">
                  <c:v>45341</c:v>
                </c:pt>
                <c:pt idx="999">
                  <c:v>45342</c:v>
                </c:pt>
                <c:pt idx="1000">
                  <c:v>45343</c:v>
                </c:pt>
                <c:pt idx="1001">
                  <c:v>45344</c:v>
                </c:pt>
                <c:pt idx="1002">
                  <c:v>45345</c:v>
                </c:pt>
                <c:pt idx="1003">
                  <c:v>45348</c:v>
                </c:pt>
                <c:pt idx="1004">
                  <c:v>45349</c:v>
                </c:pt>
                <c:pt idx="1005">
                  <c:v>45350</c:v>
                </c:pt>
                <c:pt idx="1006">
                  <c:v>45351</c:v>
                </c:pt>
                <c:pt idx="1007">
                  <c:v>45352</c:v>
                </c:pt>
                <c:pt idx="1008">
                  <c:v>45355</c:v>
                </c:pt>
                <c:pt idx="1009">
                  <c:v>45356</c:v>
                </c:pt>
                <c:pt idx="1010">
                  <c:v>45357</c:v>
                </c:pt>
                <c:pt idx="1011">
                  <c:v>45358</c:v>
                </c:pt>
                <c:pt idx="1012">
                  <c:v>45359</c:v>
                </c:pt>
                <c:pt idx="1013">
                  <c:v>45362</c:v>
                </c:pt>
                <c:pt idx="1014">
                  <c:v>45363</c:v>
                </c:pt>
                <c:pt idx="1015">
                  <c:v>45364</c:v>
                </c:pt>
                <c:pt idx="1016">
                  <c:v>45365</c:v>
                </c:pt>
                <c:pt idx="1017">
                  <c:v>45366</c:v>
                </c:pt>
                <c:pt idx="1018">
                  <c:v>45369</c:v>
                </c:pt>
                <c:pt idx="1019">
                  <c:v>45370</c:v>
                </c:pt>
                <c:pt idx="1020">
                  <c:v>45371</c:v>
                </c:pt>
                <c:pt idx="1021">
                  <c:v>45372</c:v>
                </c:pt>
                <c:pt idx="1022">
                  <c:v>45373</c:v>
                </c:pt>
                <c:pt idx="1023">
                  <c:v>45376</c:v>
                </c:pt>
                <c:pt idx="1024">
                  <c:v>45377</c:v>
                </c:pt>
                <c:pt idx="1025">
                  <c:v>45378</c:v>
                </c:pt>
                <c:pt idx="1026">
                  <c:v>45379</c:v>
                </c:pt>
                <c:pt idx="1027">
                  <c:v>45380</c:v>
                </c:pt>
                <c:pt idx="1028">
                  <c:v>45383</c:v>
                </c:pt>
                <c:pt idx="1029">
                  <c:v>45384</c:v>
                </c:pt>
                <c:pt idx="1030">
                  <c:v>45385</c:v>
                </c:pt>
                <c:pt idx="1031">
                  <c:v>45390</c:v>
                </c:pt>
                <c:pt idx="1032">
                  <c:v>45391</c:v>
                </c:pt>
                <c:pt idx="1033">
                  <c:v>45392</c:v>
                </c:pt>
                <c:pt idx="1034">
                  <c:v>45393</c:v>
                </c:pt>
                <c:pt idx="1035">
                  <c:v>45394</c:v>
                </c:pt>
                <c:pt idx="1036">
                  <c:v>45397</c:v>
                </c:pt>
                <c:pt idx="1037">
                  <c:v>45398</c:v>
                </c:pt>
                <c:pt idx="1038">
                  <c:v>45399</c:v>
                </c:pt>
                <c:pt idx="1039">
                  <c:v>45400</c:v>
                </c:pt>
                <c:pt idx="1040">
                  <c:v>45401</c:v>
                </c:pt>
                <c:pt idx="1041">
                  <c:v>45404</c:v>
                </c:pt>
                <c:pt idx="1042">
                  <c:v>45405</c:v>
                </c:pt>
                <c:pt idx="1043">
                  <c:v>45406</c:v>
                </c:pt>
                <c:pt idx="1044">
                  <c:v>45407</c:v>
                </c:pt>
                <c:pt idx="1045">
                  <c:v>45408</c:v>
                </c:pt>
                <c:pt idx="1046">
                  <c:v>45411</c:v>
                </c:pt>
                <c:pt idx="1047">
                  <c:v>45412</c:v>
                </c:pt>
                <c:pt idx="1048">
                  <c:v>45418</c:v>
                </c:pt>
                <c:pt idx="1049">
                  <c:v>45419</c:v>
                </c:pt>
                <c:pt idx="1050">
                  <c:v>45420</c:v>
                </c:pt>
                <c:pt idx="1051">
                  <c:v>45421</c:v>
                </c:pt>
                <c:pt idx="1052">
                  <c:v>45422</c:v>
                </c:pt>
                <c:pt idx="1053">
                  <c:v>45425</c:v>
                </c:pt>
                <c:pt idx="1054">
                  <c:v>45426</c:v>
                </c:pt>
                <c:pt idx="1055">
                  <c:v>45427</c:v>
                </c:pt>
                <c:pt idx="1056">
                  <c:v>45428</c:v>
                </c:pt>
                <c:pt idx="1057">
                  <c:v>45429</c:v>
                </c:pt>
                <c:pt idx="1058">
                  <c:v>45432</c:v>
                </c:pt>
                <c:pt idx="1059">
                  <c:v>45433</c:v>
                </c:pt>
                <c:pt idx="1060">
                  <c:v>45434</c:v>
                </c:pt>
                <c:pt idx="1061">
                  <c:v>45435</c:v>
                </c:pt>
                <c:pt idx="1062">
                  <c:v>45436</c:v>
                </c:pt>
                <c:pt idx="1063">
                  <c:v>45439</c:v>
                </c:pt>
                <c:pt idx="1064">
                  <c:v>45440</c:v>
                </c:pt>
                <c:pt idx="1065">
                  <c:v>45441</c:v>
                </c:pt>
                <c:pt idx="1066">
                  <c:v>45442</c:v>
                </c:pt>
                <c:pt idx="1067">
                  <c:v>45443</c:v>
                </c:pt>
                <c:pt idx="1068">
                  <c:v>45446</c:v>
                </c:pt>
                <c:pt idx="1069">
                  <c:v>45447</c:v>
                </c:pt>
                <c:pt idx="1070">
                  <c:v>45448</c:v>
                </c:pt>
                <c:pt idx="1071">
                  <c:v>45449</c:v>
                </c:pt>
                <c:pt idx="1072">
                  <c:v>45450</c:v>
                </c:pt>
                <c:pt idx="1073">
                  <c:v>45454</c:v>
                </c:pt>
                <c:pt idx="1074">
                  <c:v>45455</c:v>
                </c:pt>
                <c:pt idx="1075">
                  <c:v>45456</c:v>
                </c:pt>
                <c:pt idx="1076">
                  <c:v>45457</c:v>
                </c:pt>
                <c:pt idx="1077">
                  <c:v>45460</c:v>
                </c:pt>
                <c:pt idx="1078">
                  <c:v>45461</c:v>
                </c:pt>
                <c:pt idx="1079">
                  <c:v>45462</c:v>
                </c:pt>
                <c:pt idx="1080">
                  <c:v>45463</c:v>
                </c:pt>
                <c:pt idx="1081">
                  <c:v>45464</c:v>
                </c:pt>
                <c:pt idx="1082">
                  <c:v>45467</c:v>
                </c:pt>
                <c:pt idx="1083">
                  <c:v>45468</c:v>
                </c:pt>
                <c:pt idx="1084">
                  <c:v>45469</c:v>
                </c:pt>
                <c:pt idx="1085">
                  <c:v>45470</c:v>
                </c:pt>
                <c:pt idx="1086">
                  <c:v>45471</c:v>
                </c:pt>
                <c:pt idx="1087">
                  <c:v>45474</c:v>
                </c:pt>
                <c:pt idx="1088">
                  <c:v>45475</c:v>
                </c:pt>
                <c:pt idx="1089">
                  <c:v>45476</c:v>
                </c:pt>
                <c:pt idx="1090">
                  <c:v>45477</c:v>
                </c:pt>
                <c:pt idx="1091">
                  <c:v>45478</c:v>
                </c:pt>
                <c:pt idx="1092">
                  <c:v>45481</c:v>
                </c:pt>
                <c:pt idx="1093">
                  <c:v>45482</c:v>
                </c:pt>
                <c:pt idx="1094">
                  <c:v>45483</c:v>
                </c:pt>
                <c:pt idx="1095">
                  <c:v>45484</c:v>
                </c:pt>
                <c:pt idx="1096">
                  <c:v>45485</c:v>
                </c:pt>
                <c:pt idx="1097">
                  <c:v>45488</c:v>
                </c:pt>
                <c:pt idx="1098">
                  <c:v>45489</c:v>
                </c:pt>
                <c:pt idx="1099">
                  <c:v>45490</c:v>
                </c:pt>
                <c:pt idx="1100">
                  <c:v>45491</c:v>
                </c:pt>
                <c:pt idx="1101">
                  <c:v>45492</c:v>
                </c:pt>
                <c:pt idx="1102">
                  <c:v>45495</c:v>
                </c:pt>
                <c:pt idx="1103">
                  <c:v>45496</c:v>
                </c:pt>
                <c:pt idx="1104">
                  <c:v>45497</c:v>
                </c:pt>
                <c:pt idx="1105">
                  <c:v>45498</c:v>
                </c:pt>
                <c:pt idx="1106">
                  <c:v>45499</c:v>
                </c:pt>
                <c:pt idx="1107">
                  <c:v>45502</c:v>
                </c:pt>
                <c:pt idx="1108">
                  <c:v>45503</c:v>
                </c:pt>
                <c:pt idx="1109">
                  <c:v>45504</c:v>
                </c:pt>
                <c:pt idx="1110">
                  <c:v>45505</c:v>
                </c:pt>
                <c:pt idx="1111">
                  <c:v>45506</c:v>
                </c:pt>
                <c:pt idx="1112">
                  <c:v>45509</c:v>
                </c:pt>
                <c:pt idx="1113">
                  <c:v>45510</c:v>
                </c:pt>
                <c:pt idx="1114">
                  <c:v>45511</c:v>
                </c:pt>
                <c:pt idx="1115">
                  <c:v>45512</c:v>
                </c:pt>
                <c:pt idx="1116">
                  <c:v>45513</c:v>
                </c:pt>
                <c:pt idx="1117">
                  <c:v>45516</c:v>
                </c:pt>
                <c:pt idx="1118">
                  <c:v>45517</c:v>
                </c:pt>
                <c:pt idx="1119">
                  <c:v>45518</c:v>
                </c:pt>
                <c:pt idx="1120">
                  <c:v>45519</c:v>
                </c:pt>
                <c:pt idx="1121">
                  <c:v>45520</c:v>
                </c:pt>
                <c:pt idx="1122">
                  <c:v>45523</c:v>
                </c:pt>
                <c:pt idx="1123">
                  <c:v>45524</c:v>
                </c:pt>
                <c:pt idx="1124">
                  <c:v>45525</c:v>
                </c:pt>
                <c:pt idx="1125">
                  <c:v>45526</c:v>
                </c:pt>
                <c:pt idx="1126">
                  <c:v>45527</c:v>
                </c:pt>
                <c:pt idx="1127">
                  <c:v>45530</c:v>
                </c:pt>
                <c:pt idx="1128">
                  <c:v>45531</c:v>
                </c:pt>
                <c:pt idx="1129">
                  <c:v>45532</c:v>
                </c:pt>
                <c:pt idx="1130">
                  <c:v>45533</c:v>
                </c:pt>
                <c:pt idx="1131">
                  <c:v>45534</c:v>
                </c:pt>
                <c:pt idx="1132">
                  <c:v>45537</c:v>
                </c:pt>
                <c:pt idx="1133">
                  <c:v>45538</c:v>
                </c:pt>
                <c:pt idx="1134">
                  <c:v>45539</c:v>
                </c:pt>
                <c:pt idx="1135">
                  <c:v>45540</c:v>
                </c:pt>
                <c:pt idx="1136">
                  <c:v>45541</c:v>
                </c:pt>
                <c:pt idx="1137">
                  <c:v>45544</c:v>
                </c:pt>
                <c:pt idx="1138">
                  <c:v>45545</c:v>
                </c:pt>
                <c:pt idx="1139">
                  <c:v>45546</c:v>
                </c:pt>
                <c:pt idx="1140">
                  <c:v>45547</c:v>
                </c:pt>
                <c:pt idx="1141">
                  <c:v>45548</c:v>
                </c:pt>
                <c:pt idx="1142">
                  <c:v>45553</c:v>
                </c:pt>
                <c:pt idx="1143">
                  <c:v>45554</c:v>
                </c:pt>
                <c:pt idx="1144">
                  <c:v>45555</c:v>
                </c:pt>
                <c:pt idx="1145">
                  <c:v>45558</c:v>
                </c:pt>
                <c:pt idx="1146">
                  <c:v>45559</c:v>
                </c:pt>
                <c:pt idx="1147">
                  <c:v>45560</c:v>
                </c:pt>
                <c:pt idx="1148">
                  <c:v>45561</c:v>
                </c:pt>
                <c:pt idx="1149">
                  <c:v>45562</c:v>
                </c:pt>
                <c:pt idx="1150">
                  <c:v>45565</c:v>
                </c:pt>
                <c:pt idx="1151">
                  <c:v>45573</c:v>
                </c:pt>
                <c:pt idx="1152">
                  <c:v>45574</c:v>
                </c:pt>
                <c:pt idx="1153">
                  <c:v>45575</c:v>
                </c:pt>
                <c:pt idx="1154">
                  <c:v>45576</c:v>
                </c:pt>
                <c:pt idx="1155">
                  <c:v>45579</c:v>
                </c:pt>
                <c:pt idx="1156">
                  <c:v>45580</c:v>
                </c:pt>
                <c:pt idx="1157">
                  <c:v>45581</c:v>
                </c:pt>
                <c:pt idx="1158">
                  <c:v>45582</c:v>
                </c:pt>
                <c:pt idx="1159">
                  <c:v>45583</c:v>
                </c:pt>
                <c:pt idx="1160">
                  <c:v>45586</c:v>
                </c:pt>
                <c:pt idx="1161">
                  <c:v>45587</c:v>
                </c:pt>
                <c:pt idx="1162">
                  <c:v>45588</c:v>
                </c:pt>
                <c:pt idx="1163">
                  <c:v>45589</c:v>
                </c:pt>
                <c:pt idx="1164">
                  <c:v>45590</c:v>
                </c:pt>
                <c:pt idx="1165">
                  <c:v>45593</c:v>
                </c:pt>
                <c:pt idx="1166">
                  <c:v>45594</c:v>
                </c:pt>
                <c:pt idx="1167">
                  <c:v>45595</c:v>
                </c:pt>
                <c:pt idx="1168">
                  <c:v>45596</c:v>
                </c:pt>
                <c:pt idx="1169">
                  <c:v>45597</c:v>
                </c:pt>
                <c:pt idx="1170">
                  <c:v>45600</c:v>
                </c:pt>
                <c:pt idx="1171">
                  <c:v>45601</c:v>
                </c:pt>
                <c:pt idx="1172">
                  <c:v>45602</c:v>
                </c:pt>
                <c:pt idx="1173">
                  <c:v>45603</c:v>
                </c:pt>
                <c:pt idx="1174">
                  <c:v>45604</c:v>
                </c:pt>
                <c:pt idx="1175">
                  <c:v>45607</c:v>
                </c:pt>
                <c:pt idx="1176">
                  <c:v>45608</c:v>
                </c:pt>
                <c:pt idx="1177">
                  <c:v>45609</c:v>
                </c:pt>
                <c:pt idx="1178">
                  <c:v>45610</c:v>
                </c:pt>
                <c:pt idx="1179">
                  <c:v>45611</c:v>
                </c:pt>
                <c:pt idx="1180">
                  <c:v>45614</c:v>
                </c:pt>
                <c:pt idx="1181">
                  <c:v>45615</c:v>
                </c:pt>
                <c:pt idx="1182">
                  <c:v>45616</c:v>
                </c:pt>
                <c:pt idx="1183">
                  <c:v>45617</c:v>
                </c:pt>
                <c:pt idx="1184">
                  <c:v>45618</c:v>
                </c:pt>
                <c:pt idx="1185">
                  <c:v>45621</c:v>
                </c:pt>
                <c:pt idx="1186">
                  <c:v>45622</c:v>
                </c:pt>
                <c:pt idx="1187">
                  <c:v>45623</c:v>
                </c:pt>
                <c:pt idx="1188">
                  <c:v>45624</c:v>
                </c:pt>
                <c:pt idx="1189">
                  <c:v>45625</c:v>
                </c:pt>
                <c:pt idx="1190">
                  <c:v>45628</c:v>
                </c:pt>
                <c:pt idx="1191">
                  <c:v>45629</c:v>
                </c:pt>
                <c:pt idx="1192">
                  <c:v>45630</c:v>
                </c:pt>
                <c:pt idx="1193">
                  <c:v>45631</c:v>
                </c:pt>
                <c:pt idx="1194">
                  <c:v>45632</c:v>
                </c:pt>
                <c:pt idx="1195">
                  <c:v>45635</c:v>
                </c:pt>
                <c:pt idx="1196">
                  <c:v>45636</c:v>
                </c:pt>
                <c:pt idx="1197">
                  <c:v>45637</c:v>
                </c:pt>
                <c:pt idx="1198">
                  <c:v>45638</c:v>
                </c:pt>
                <c:pt idx="1199">
                  <c:v>45639</c:v>
                </c:pt>
                <c:pt idx="1200">
                  <c:v>45642</c:v>
                </c:pt>
                <c:pt idx="1201">
                  <c:v>45643</c:v>
                </c:pt>
                <c:pt idx="1202">
                  <c:v>45644</c:v>
                </c:pt>
                <c:pt idx="1203">
                  <c:v>45645</c:v>
                </c:pt>
                <c:pt idx="1204">
                  <c:v>45646</c:v>
                </c:pt>
                <c:pt idx="1205">
                  <c:v>45649</c:v>
                </c:pt>
                <c:pt idx="1206">
                  <c:v>45650</c:v>
                </c:pt>
                <c:pt idx="1207">
                  <c:v>45651</c:v>
                </c:pt>
                <c:pt idx="1208">
                  <c:v>45652</c:v>
                </c:pt>
                <c:pt idx="1209">
                  <c:v>45653</c:v>
                </c:pt>
                <c:pt idx="1210">
                  <c:v>45656</c:v>
                </c:pt>
                <c:pt idx="1211">
                  <c:v>45657</c:v>
                </c:pt>
                <c:pt idx="1212">
                  <c:v>45659</c:v>
                </c:pt>
                <c:pt idx="1213">
                  <c:v>45660</c:v>
                </c:pt>
                <c:pt idx="1214">
                  <c:v>45663</c:v>
                </c:pt>
                <c:pt idx="1215">
                  <c:v>45664</c:v>
                </c:pt>
                <c:pt idx="1216">
                  <c:v>45665</c:v>
                </c:pt>
                <c:pt idx="1217">
                  <c:v>45666</c:v>
                </c:pt>
                <c:pt idx="1218">
                  <c:v>45667</c:v>
                </c:pt>
                <c:pt idx="1219">
                  <c:v>45670</c:v>
                </c:pt>
                <c:pt idx="1220">
                  <c:v>45671</c:v>
                </c:pt>
                <c:pt idx="1221">
                  <c:v>45672</c:v>
                </c:pt>
                <c:pt idx="1222">
                  <c:v>45673</c:v>
                </c:pt>
                <c:pt idx="1223">
                  <c:v>45674</c:v>
                </c:pt>
                <c:pt idx="1224">
                  <c:v>45677</c:v>
                </c:pt>
                <c:pt idx="1225">
                  <c:v>45678</c:v>
                </c:pt>
                <c:pt idx="1226">
                  <c:v>45679</c:v>
                </c:pt>
                <c:pt idx="1227">
                  <c:v>45680</c:v>
                </c:pt>
                <c:pt idx="1228">
                  <c:v>45681</c:v>
                </c:pt>
                <c:pt idx="1229">
                  <c:v>45684</c:v>
                </c:pt>
                <c:pt idx="1230">
                  <c:v>45693</c:v>
                </c:pt>
                <c:pt idx="1231">
                  <c:v>45694</c:v>
                </c:pt>
                <c:pt idx="1232">
                  <c:v>45695</c:v>
                </c:pt>
                <c:pt idx="1233">
                  <c:v>45698</c:v>
                </c:pt>
                <c:pt idx="1234">
                  <c:v>45699</c:v>
                </c:pt>
                <c:pt idx="1235">
                  <c:v>45700</c:v>
                </c:pt>
                <c:pt idx="1236">
                  <c:v>45701</c:v>
                </c:pt>
                <c:pt idx="1237">
                  <c:v>45702</c:v>
                </c:pt>
                <c:pt idx="1238">
                  <c:v>45705</c:v>
                </c:pt>
                <c:pt idx="1239">
                  <c:v>45706</c:v>
                </c:pt>
                <c:pt idx="1240">
                  <c:v>45707</c:v>
                </c:pt>
                <c:pt idx="1241">
                  <c:v>45708</c:v>
                </c:pt>
                <c:pt idx="1242">
                  <c:v>45709</c:v>
                </c:pt>
                <c:pt idx="1243">
                  <c:v>45712</c:v>
                </c:pt>
                <c:pt idx="1244">
                  <c:v>45713</c:v>
                </c:pt>
                <c:pt idx="1245">
                  <c:v>45714</c:v>
                </c:pt>
                <c:pt idx="1246">
                  <c:v>45715</c:v>
                </c:pt>
                <c:pt idx="1247">
                  <c:v>45716</c:v>
                </c:pt>
                <c:pt idx="1248">
                  <c:v>45719</c:v>
                </c:pt>
                <c:pt idx="1249">
                  <c:v>45720</c:v>
                </c:pt>
                <c:pt idx="1250">
                  <c:v>45721</c:v>
                </c:pt>
                <c:pt idx="1251">
                  <c:v>45722</c:v>
                </c:pt>
                <c:pt idx="1252">
                  <c:v>45723</c:v>
                </c:pt>
                <c:pt idx="1253">
                  <c:v>45726</c:v>
                </c:pt>
                <c:pt idx="1254">
                  <c:v>45727</c:v>
                </c:pt>
                <c:pt idx="1255">
                  <c:v>45728</c:v>
                </c:pt>
                <c:pt idx="1256">
                  <c:v>45729</c:v>
                </c:pt>
                <c:pt idx="1257">
                  <c:v>45730</c:v>
                </c:pt>
                <c:pt idx="1258">
                  <c:v>45733</c:v>
                </c:pt>
                <c:pt idx="1259">
                  <c:v>45734</c:v>
                </c:pt>
                <c:pt idx="1260">
                  <c:v>45735</c:v>
                </c:pt>
                <c:pt idx="1261">
                  <c:v>45736</c:v>
                </c:pt>
                <c:pt idx="1262">
                  <c:v>45737</c:v>
                </c:pt>
                <c:pt idx="1263">
                  <c:v>45740</c:v>
                </c:pt>
                <c:pt idx="1264">
                  <c:v>45741</c:v>
                </c:pt>
                <c:pt idx="1265">
                  <c:v>45742</c:v>
                </c:pt>
                <c:pt idx="1266">
                  <c:v>45743</c:v>
                </c:pt>
                <c:pt idx="1267">
                  <c:v>45744</c:v>
                </c:pt>
                <c:pt idx="1268">
                  <c:v>45747</c:v>
                </c:pt>
                <c:pt idx="1269">
                  <c:v>45748</c:v>
                </c:pt>
                <c:pt idx="1270">
                  <c:v>45749</c:v>
                </c:pt>
                <c:pt idx="1271">
                  <c:v>45750</c:v>
                </c:pt>
                <c:pt idx="1272">
                  <c:v>45754</c:v>
                </c:pt>
                <c:pt idx="1273">
                  <c:v>45755</c:v>
                </c:pt>
                <c:pt idx="1274">
                  <c:v>45756</c:v>
                </c:pt>
                <c:pt idx="1275">
                  <c:v>45757</c:v>
                </c:pt>
                <c:pt idx="1276">
                  <c:v>45758</c:v>
                </c:pt>
                <c:pt idx="1277">
                  <c:v>45761</c:v>
                </c:pt>
                <c:pt idx="1278">
                  <c:v>45762</c:v>
                </c:pt>
                <c:pt idx="1279">
                  <c:v>45763</c:v>
                </c:pt>
                <c:pt idx="1280">
                  <c:v>45764</c:v>
                </c:pt>
                <c:pt idx="1281">
                  <c:v>45765</c:v>
                </c:pt>
                <c:pt idx="1282">
                  <c:v>45768</c:v>
                </c:pt>
                <c:pt idx="1283">
                  <c:v>45769</c:v>
                </c:pt>
                <c:pt idx="1284">
                  <c:v>45770</c:v>
                </c:pt>
                <c:pt idx="1285">
                  <c:v>45771</c:v>
                </c:pt>
                <c:pt idx="1286">
                  <c:v>45772</c:v>
                </c:pt>
                <c:pt idx="1287">
                  <c:v>45775</c:v>
                </c:pt>
                <c:pt idx="1288">
                  <c:v>45776</c:v>
                </c:pt>
                <c:pt idx="1289">
                  <c:v>45777</c:v>
                </c:pt>
                <c:pt idx="1290">
                  <c:v>45783</c:v>
                </c:pt>
                <c:pt idx="1291">
                  <c:v>45784</c:v>
                </c:pt>
                <c:pt idx="1292">
                  <c:v>45785</c:v>
                </c:pt>
                <c:pt idx="1293">
                  <c:v>45786</c:v>
                </c:pt>
                <c:pt idx="1294">
                  <c:v>45789</c:v>
                </c:pt>
                <c:pt idx="1295">
                  <c:v>45790</c:v>
                </c:pt>
                <c:pt idx="1296">
                  <c:v>45791</c:v>
                </c:pt>
                <c:pt idx="1297">
                  <c:v>45792</c:v>
                </c:pt>
                <c:pt idx="1298">
                  <c:v>45793</c:v>
                </c:pt>
                <c:pt idx="1299">
                  <c:v>45796</c:v>
                </c:pt>
                <c:pt idx="1300">
                  <c:v>45797</c:v>
                </c:pt>
                <c:pt idx="1301">
                  <c:v>45798</c:v>
                </c:pt>
                <c:pt idx="1302">
                  <c:v>45799</c:v>
                </c:pt>
                <c:pt idx="1303">
                  <c:v>45800</c:v>
                </c:pt>
                <c:pt idx="1304">
                  <c:v>45803</c:v>
                </c:pt>
                <c:pt idx="1305">
                  <c:v>45804</c:v>
                </c:pt>
                <c:pt idx="1306">
                  <c:v>45805</c:v>
                </c:pt>
                <c:pt idx="1307">
                  <c:v>45806</c:v>
                </c:pt>
                <c:pt idx="1308">
                  <c:v>45807</c:v>
                </c:pt>
                <c:pt idx="1309">
                  <c:v>45811</c:v>
                </c:pt>
                <c:pt idx="1310">
                  <c:v>45812</c:v>
                </c:pt>
                <c:pt idx="1311">
                  <c:v>45813</c:v>
                </c:pt>
                <c:pt idx="1312">
                  <c:v>45814</c:v>
                </c:pt>
                <c:pt idx="1313">
                  <c:v>45817</c:v>
                </c:pt>
                <c:pt idx="1314">
                  <c:v>45818</c:v>
                </c:pt>
                <c:pt idx="1315">
                  <c:v>45819</c:v>
                </c:pt>
                <c:pt idx="1316">
                  <c:v>45820</c:v>
                </c:pt>
                <c:pt idx="1317">
                  <c:v>45821</c:v>
                </c:pt>
                <c:pt idx="1318">
                  <c:v>45824</c:v>
                </c:pt>
                <c:pt idx="1319">
                  <c:v>45825</c:v>
                </c:pt>
                <c:pt idx="1320">
                  <c:v>45826</c:v>
                </c:pt>
                <c:pt idx="1321">
                  <c:v>45827</c:v>
                </c:pt>
                <c:pt idx="1322">
                  <c:v>45828</c:v>
                </c:pt>
                <c:pt idx="1323">
                  <c:v>45831</c:v>
                </c:pt>
                <c:pt idx="1324">
                  <c:v>45832</c:v>
                </c:pt>
                <c:pt idx="1325">
                  <c:v>45833</c:v>
                </c:pt>
                <c:pt idx="1326">
                  <c:v>45834</c:v>
                </c:pt>
                <c:pt idx="1327">
                  <c:v>45835</c:v>
                </c:pt>
                <c:pt idx="1328">
                  <c:v>45838</c:v>
                </c:pt>
                <c:pt idx="1329">
                  <c:v>45839</c:v>
                </c:pt>
                <c:pt idx="1330">
                  <c:v>45840</c:v>
                </c:pt>
                <c:pt idx="1331">
                  <c:v>45841</c:v>
                </c:pt>
                <c:pt idx="1332">
                  <c:v>45842</c:v>
                </c:pt>
                <c:pt idx="1333">
                  <c:v>45845</c:v>
                </c:pt>
                <c:pt idx="1334">
                  <c:v>45846</c:v>
                </c:pt>
                <c:pt idx="1335">
                  <c:v>45847</c:v>
                </c:pt>
                <c:pt idx="1336">
                  <c:v>45848</c:v>
                </c:pt>
                <c:pt idx="1337">
                  <c:v>45849</c:v>
                </c:pt>
                <c:pt idx="1338">
                  <c:v>45852</c:v>
                </c:pt>
                <c:pt idx="1339">
                  <c:v>45853</c:v>
                </c:pt>
                <c:pt idx="1340">
                  <c:v>45854</c:v>
                </c:pt>
                <c:pt idx="1341">
                  <c:v>45855</c:v>
                </c:pt>
                <c:pt idx="1342">
                  <c:v>45856</c:v>
                </c:pt>
                <c:pt idx="1343">
                  <c:v>45859</c:v>
                </c:pt>
                <c:pt idx="1344">
                  <c:v>45860</c:v>
                </c:pt>
                <c:pt idx="1345">
                  <c:v>45861</c:v>
                </c:pt>
                <c:pt idx="1346">
                  <c:v>45862</c:v>
                </c:pt>
                <c:pt idx="1347">
                  <c:v>45863</c:v>
                </c:pt>
                <c:pt idx="1348">
                  <c:v>45866</c:v>
                </c:pt>
                <c:pt idx="1349">
                  <c:v>45867</c:v>
                </c:pt>
                <c:pt idx="1350">
                  <c:v>45868</c:v>
                </c:pt>
                <c:pt idx="1351">
                  <c:v>45869</c:v>
                </c:pt>
                <c:pt idx="1352">
                  <c:v>45870</c:v>
                </c:pt>
                <c:pt idx="1353">
                  <c:v>45873</c:v>
                </c:pt>
                <c:pt idx="1354">
                  <c:v>45874</c:v>
                </c:pt>
                <c:pt idx="1355">
                  <c:v>45875</c:v>
                </c:pt>
                <c:pt idx="1356">
                  <c:v>45876</c:v>
                </c:pt>
                <c:pt idx="1357">
                  <c:v>45877</c:v>
                </c:pt>
                <c:pt idx="1358">
                  <c:v>45880</c:v>
                </c:pt>
                <c:pt idx="1359">
                  <c:v>45881</c:v>
                </c:pt>
                <c:pt idx="1360">
                  <c:v>45882</c:v>
                </c:pt>
                <c:pt idx="1361">
                  <c:v>45883</c:v>
                </c:pt>
                <c:pt idx="1362">
                  <c:v>45884</c:v>
                </c:pt>
                <c:pt idx="1363">
                  <c:v>45887</c:v>
                </c:pt>
                <c:pt idx="1364">
                  <c:v>45888</c:v>
                </c:pt>
                <c:pt idx="1365">
                  <c:v>45889</c:v>
                </c:pt>
                <c:pt idx="1366">
                  <c:v>45890</c:v>
                </c:pt>
                <c:pt idx="1367">
                  <c:v>45891</c:v>
                </c:pt>
                <c:pt idx="1368">
                  <c:v>45894</c:v>
                </c:pt>
                <c:pt idx="1369">
                  <c:v>45895</c:v>
                </c:pt>
                <c:pt idx="1370">
                  <c:v>45896</c:v>
                </c:pt>
                <c:pt idx="1371">
                  <c:v>45897</c:v>
                </c:pt>
                <c:pt idx="1372">
                  <c:v>45898</c:v>
                </c:pt>
                <c:pt idx="1373">
                  <c:v>45901</c:v>
                </c:pt>
                <c:pt idx="1374">
                  <c:v>45902</c:v>
                </c:pt>
                <c:pt idx="1375">
                  <c:v>45903</c:v>
                </c:pt>
                <c:pt idx="1376">
                  <c:v>45904</c:v>
                </c:pt>
                <c:pt idx="1377">
                  <c:v>45905</c:v>
                </c:pt>
                <c:pt idx="1378">
                  <c:v>45908</c:v>
                </c:pt>
                <c:pt idx="1379">
                  <c:v>45909</c:v>
                </c:pt>
                <c:pt idx="1380">
                  <c:v>45910</c:v>
                </c:pt>
                <c:pt idx="1381">
                  <c:v>45911</c:v>
                </c:pt>
                <c:pt idx="1382">
                  <c:v>45912</c:v>
                </c:pt>
                <c:pt idx="1383">
                  <c:v>45915</c:v>
                </c:pt>
                <c:pt idx="1384">
                  <c:v>45916</c:v>
                </c:pt>
                <c:pt idx="1385">
                  <c:v>45917</c:v>
                </c:pt>
                <c:pt idx="1386">
                  <c:v>45918</c:v>
                </c:pt>
                <c:pt idx="1387">
                  <c:v>45919</c:v>
                </c:pt>
                <c:pt idx="1388">
                  <c:v>45922</c:v>
                </c:pt>
                <c:pt idx="1389">
                  <c:v>45923</c:v>
                </c:pt>
                <c:pt idx="1390">
                  <c:v>45924</c:v>
                </c:pt>
                <c:pt idx="1391">
                  <c:v>45925</c:v>
                </c:pt>
                <c:pt idx="1392">
                  <c:v>45926</c:v>
                </c:pt>
                <c:pt idx="1393">
                  <c:v>45929</c:v>
                </c:pt>
                <c:pt idx="1394">
                  <c:v>45930</c:v>
                </c:pt>
                <c:pt idx="1395">
                  <c:v>45939</c:v>
                </c:pt>
                <c:pt idx="1396">
                  <c:v>45940</c:v>
                </c:pt>
                <c:pt idx="1397">
                  <c:v>45943</c:v>
                </c:pt>
                <c:pt idx="1398">
                  <c:v>45944</c:v>
                </c:pt>
                <c:pt idx="1399">
                  <c:v>45945</c:v>
                </c:pt>
                <c:pt idx="1400">
                  <c:v>45946</c:v>
                </c:pt>
                <c:pt idx="1401">
                  <c:v>45947</c:v>
                </c:pt>
                <c:pt idx="1402">
                  <c:v>45950</c:v>
                </c:pt>
                <c:pt idx="1403">
                  <c:v>45951</c:v>
                </c:pt>
                <c:pt idx="1404">
                  <c:v>45952</c:v>
                </c:pt>
                <c:pt idx="1405">
                  <c:v>45953</c:v>
                </c:pt>
                <c:pt idx="1406">
                  <c:v>45954</c:v>
                </c:pt>
                <c:pt idx="1407">
                  <c:v>45957</c:v>
                </c:pt>
                <c:pt idx="1408">
                  <c:v>45958</c:v>
                </c:pt>
                <c:pt idx="1409">
                  <c:v>45959</c:v>
                </c:pt>
                <c:pt idx="1410">
                  <c:v>45960</c:v>
                </c:pt>
                <c:pt idx="1411">
                  <c:v>45961</c:v>
                </c:pt>
                <c:pt idx="1412">
                  <c:v>45964</c:v>
                </c:pt>
                <c:pt idx="1413">
                  <c:v>45965</c:v>
                </c:pt>
                <c:pt idx="1414">
                  <c:v>45966</c:v>
                </c:pt>
                <c:pt idx="1415">
                  <c:v>45967</c:v>
                </c:pt>
                <c:pt idx="1416">
                  <c:v>45968</c:v>
                </c:pt>
                <c:pt idx="1417">
                  <c:v>45971</c:v>
                </c:pt>
                <c:pt idx="1418">
                  <c:v>45972</c:v>
                </c:pt>
                <c:pt idx="1419">
                  <c:v>45973</c:v>
                </c:pt>
                <c:pt idx="1420">
                  <c:v>45974</c:v>
                </c:pt>
                <c:pt idx="1421">
                  <c:v>45975</c:v>
                </c:pt>
                <c:pt idx="1422">
                  <c:v>45978</c:v>
                </c:pt>
                <c:pt idx="1423">
                  <c:v>45979</c:v>
                </c:pt>
                <c:pt idx="1424">
                  <c:v>45980</c:v>
                </c:pt>
                <c:pt idx="1425">
                  <c:v>45981</c:v>
                </c:pt>
                <c:pt idx="1426">
                  <c:v>45982</c:v>
                </c:pt>
                <c:pt idx="1427">
                  <c:v>45985</c:v>
                </c:pt>
                <c:pt idx="1428">
                  <c:v>45986</c:v>
                </c:pt>
                <c:pt idx="1429">
                  <c:v>45987</c:v>
                </c:pt>
                <c:pt idx="1430">
                  <c:v>45988</c:v>
                </c:pt>
                <c:pt idx="1431">
                  <c:v>45989</c:v>
                </c:pt>
                <c:pt idx="1432">
                  <c:v>45992</c:v>
                </c:pt>
                <c:pt idx="1433">
                  <c:v>45993</c:v>
                </c:pt>
                <c:pt idx="1434">
                  <c:v>45994</c:v>
                </c:pt>
                <c:pt idx="1435">
                  <c:v>45995</c:v>
                </c:pt>
                <c:pt idx="1436">
                  <c:v>45996</c:v>
                </c:pt>
                <c:pt idx="1437">
                  <c:v>45999</c:v>
                </c:pt>
                <c:pt idx="1438">
                  <c:v>46000</c:v>
                </c:pt>
                <c:pt idx="1439">
                  <c:v>46001</c:v>
                </c:pt>
                <c:pt idx="1440">
                  <c:v>46002</c:v>
                </c:pt>
                <c:pt idx="1441">
                  <c:v>46003</c:v>
                </c:pt>
                <c:pt idx="1442">
                  <c:v>46006</c:v>
                </c:pt>
                <c:pt idx="1443">
                  <c:v>46007</c:v>
                </c:pt>
                <c:pt idx="1444">
                  <c:v>46008</c:v>
                </c:pt>
                <c:pt idx="1445">
                  <c:v>46009</c:v>
                </c:pt>
                <c:pt idx="1446">
                  <c:v>46010</c:v>
                </c:pt>
                <c:pt idx="1447">
                  <c:v>46013</c:v>
                </c:pt>
                <c:pt idx="1448">
                  <c:v>46014</c:v>
                </c:pt>
                <c:pt idx="1449">
                  <c:v>46015</c:v>
                </c:pt>
                <c:pt idx="1450">
                  <c:v>46016</c:v>
                </c:pt>
                <c:pt idx="1451">
                  <c:v>46017</c:v>
                </c:pt>
                <c:pt idx="1452">
                  <c:v>46020</c:v>
                </c:pt>
                <c:pt idx="1453">
                  <c:v>46021</c:v>
                </c:pt>
                <c:pt idx="1454">
                  <c:v>46022</c:v>
                </c:pt>
                <c:pt idx="1455">
                  <c:v>46027</c:v>
                </c:pt>
                <c:pt idx="1456">
                  <c:v>46028</c:v>
                </c:pt>
                <c:pt idx="1457">
                  <c:v>46029</c:v>
                </c:pt>
                <c:pt idx="1458">
                  <c:v>46030</c:v>
                </c:pt>
                <c:pt idx="1459">
                  <c:v>46031</c:v>
                </c:pt>
                <c:pt idx="1460">
                  <c:v>46034</c:v>
                </c:pt>
                <c:pt idx="1461">
                  <c:v>46035</c:v>
                </c:pt>
                <c:pt idx="1462">
                  <c:v>46036</c:v>
                </c:pt>
                <c:pt idx="1463">
                  <c:v>46037</c:v>
                </c:pt>
                <c:pt idx="1464">
                  <c:v>46038</c:v>
                </c:pt>
                <c:pt idx="1465">
                  <c:v>46041</c:v>
                </c:pt>
                <c:pt idx="1466">
                  <c:v>46042</c:v>
                </c:pt>
                <c:pt idx="1467">
                  <c:v>46043</c:v>
                </c:pt>
                <c:pt idx="1468">
                  <c:v>46044</c:v>
                </c:pt>
                <c:pt idx="1469">
                  <c:v>46045</c:v>
                </c:pt>
                <c:pt idx="1470">
                  <c:v>46048</c:v>
                </c:pt>
                <c:pt idx="1471">
                  <c:v>46049</c:v>
                </c:pt>
                <c:pt idx="1472">
                  <c:v>46050</c:v>
                </c:pt>
                <c:pt idx="1473">
                  <c:v>46051</c:v>
                </c:pt>
                <c:pt idx="1474">
                  <c:v>46052</c:v>
                </c:pt>
                <c:pt idx="1475">
                  <c:v>46055</c:v>
                </c:pt>
                <c:pt idx="1476">
                  <c:v>46056</c:v>
                </c:pt>
                <c:pt idx="1477">
                  <c:v>46057</c:v>
                </c:pt>
                <c:pt idx="1478">
                  <c:v>46058</c:v>
                </c:pt>
                <c:pt idx="1479">
                  <c:v>46059</c:v>
                </c:pt>
                <c:pt idx="1480">
                  <c:v>46062</c:v>
                </c:pt>
                <c:pt idx="1481">
                  <c:v>46063</c:v>
                </c:pt>
                <c:pt idx="1482">
                  <c:v>46064</c:v>
                </c:pt>
                <c:pt idx="1483">
                  <c:v>46065</c:v>
                </c:pt>
                <c:pt idx="1484">
                  <c:v>46066</c:v>
                </c:pt>
                <c:pt idx="1485">
                  <c:v>46077</c:v>
                </c:pt>
                <c:pt idx="1486">
                  <c:v>46078</c:v>
                </c:pt>
                <c:pt idx="1487">
                  <c:v>46079</c:v>
                </c:pt>
                <c:pt idx="1488">
                  <c:v>46080</c:v>
                </c:pt>
                <c:pt idx="1489">
                  <c:v>46083</c:v>
                </c:pt>
                <c:pt idx="1490">
                  <c:v>46084</c:v>
                </c:pt>
                <c:pt idx="1491">
                  <c:v>46085</c:v>
                </c:pt>
                <c:pt idx="1492">
                  <c:v>46086</c:v>
                </c:pt>
                <c:pt idx="1493">
                  <c:v>46087</c:v>
                </c:pt>
                <c:pt idx="1494">
                  <c:v>46090</c:v>
                </c:pt>
                <c:pt idx="1495">
                  <c:v>46091</c:v>
                </c:pt>
                <c:pt idx="1496">
                  <c:v>46092</c:v>
                </c:pt>
                <c:pt idx="1497">
                  <c:v>46093</c:v>
                </c:pt>
                <c:pt idx="1498">
                  <c:v>46094</c:v>
                </c:pt>
                <c:pt idx="1499">
                  <c:v>46097</c:v>
                </c:pt>
                <c:pt idx="1500">
                  <c:v>46098</c:v>
                </c:pt>
                <c:pt idx="1501">
                  <c:v>46099</c:v>
                </c:pt>
                <c:pt idx="1502">
                  <c:v>46100</c:v>
                </c:pt>
                <c:pt idx="1503">
                  <c:v>46101</c:v>
                </c:pt>
                <c:pt idx="1504">
                  <c:v>46104</c:v>
                </c:pt>
                <c:pt idx="1505">
                  <c:v>46105</c:v>
                </c:pt>
                <c:pt idx="1506">
                  <c:v>46106</c:v>
                </c:pt>
                <c:pt idx="1507">
                  <c:v>46107</c:v>
                </c:pt>
                <c:pt idx="1508">
                  <c:v>46108</c:v>
                </c:pt>
                <c:pt idx="1509">
                  <c:v>46111</c:v>
                </c:pt>
                <c:pt idx="1510">
                  <c:v>46112</c:v>
                </c:pt>
                <c:pt idx="1511">
                  <c:v>46113</c:v>
                </c:pt>
                <c:pt idx="1512">
                  <c:v>46114</c:v>
                </c:pt>
                <c:pt idx="1513">
                  <c:v>46115</c:v>
                </c:pt>
                <c:pt idx="1514">
                  <c:v>46119</c:v>
                </c:pt>
                <c:pt idx="1515">
                  <c:v>46120</c:v>
                </c:pt>
                <c:pt idx="1516">
                  <c:v>46121</c:v>
                </c:pt>
                <c:pt idx="1517">
                  <c:v>46122</c:v>
                </c:pt>
                <c:pt idx="1518">
                  <c:v>46125</c:v>
                </c:pt>
                <c:pt idx="1519">
                  <c:v>46126</c:v>
                </c:pt>
                <c:pt idx="1520">
                  <c:v>46127</c:v>
                </c:pt>
                <c:pt idx="1521">
                  <c:v>46128</c:v>
                </c:pt>
                <c:pt idx="1522">
                  <c:v>46129</c:v>
                </c:pt>
                <c:pt idx="1523">
                  <c:v>46132</c:v>
                </c:pt>
                <c:pt idx="1524">
                  <c:v>46133</c:v>
                </c:pt>
                <c:pt idx="1525">
                  <c:v>46134</c:v>
                </c:pt>
                <c:pt idx="1526">
                  <c:v>46135</c:v>
                </c:pt>
                <c:pt idx="1527">
                  <c:v>46136</c:v>
                </c:pt>
                <c:pt idx="1528">
                  <c:v>46139</c:v>
                </c:pt>
                <c:pt idx="1529">
                  <c:v>46140</c:v>
                </c:pt>
                <c:pt idx="1530">
                  <c:v>46141</c:v>
                </c:pt>
                <c:pt idx="1531">
                  <c:v>46142</c:v>
                </c:pt>
                <c:pt idx="1532">
                  <c:v>46148</c:v>
                </c:pt>
                <c:pt idx="1533">
                  <c:v>46149</c:v>
                </c:pt>
                <c:pt idx="1534">
                  <c:v>46150</c:v>
                </c:pt>
                <c:pt idx="1535">
                  <c:v>46153</c:v>
                </c:pt>
                <c:pt idx="1536">
                  <c:v>46154</c:v>
                </c:pt>
                <c:pt idx="1537">
                  <c:v>46155</c:v>
                </c:pt>
                <c:pt idx="1538">
                  <c:v>46156</c:v>
                </c:pt>
                <c:pt idx="1539">
                  <c:v>46157</c:v>
                </c:pt>
                <c:pt idx="1540">
                  <c:v>46160</c:v>
                </c:pt>
                <c:pt idx="1541">
                  <c:v>46161</c:v>
                </c:pt>
                <c:pt idx="1542">
                  <c:v>46162</c:v>
                </c:pt>
                <c:pt idx="1543">
                  <c:v>46163</c:v>
                </c:pt>
                <c:pt idx="1544">
                  <c:v>46164</c:v>
                </c:pt>
                <c:pt idx="1545">
                  <c:v>46167</c:v>
                </c:pt>
                <c:pt idx="1546">
                  <c:v>46168</c:v>
                </c:pt>
                <c:pt idx="1547">
                  <c:v>46169</c:v>
                </c:pt>
                <c:pt idx="1548">
                  <c:v>46170</c:v>
                </c:pt>
                <c:pt idx="1549">
                  <c:v>46171</c:v>
                </c:pt>
                <c:pt idx="1550">
                  <c:v>46174</c:v>
                </c:pt>
                <c:pt idx="1551">
                  <c:v>46175</c:v>
                </c:pt>
                <c:pt idx="1552">
                  <c:v>46176</c:v>
                </c:pt>
                <c:pt idx="1553">
                  <c:v>46177</c:v>
                </c:pt>
                <c:pt idx="1554">
                  <c:v>46178</c:v>
                </c:pt>
                <c:pt idx="1555">
                  <c:v>46181</c:v>
                </c:pt>
                <c:pt idx="1556">
                  <c:v>46182</c:v>
                </c:pt>
                <c:pt idx="1557">
                  <c:v>46183</c:v>
                </c:pt>
                <c:pt idx="1558">
                  <c:v>46184</c:v>
                </c:pt>
                <c:pt idx="1559">
                  <c:v>46185</c:v>
                </c:pt>
                <c:pt idx="1560">
                  <c:v>46188</c:v>
                </c:pt>
                <c:pt idx="1561">
                  <c:v>46189</c:v>
                </c:pt>
                <c:pt idx="1562">
                  <c:v>46190</c:v>
                </c:pt>
                <c:pt idx="1563">
                  <c:v>46191</c:v>
                </c:pt>
                <c:pt idx="1564">
                  <c:v>46195</c:v>
                </c:pt>
                <c:pt idx="1565">
                  <c:v>46196</c:v>
                </c:pt>
                <c:pt idx="1566">
                  <c:v>46197</c:v>
                </c:pt>
                <c:pt idx="1567">
                  <c:v>46198</c:v>
                </c:pt>
                <c:pt idx="1568">
                  <c:v>46199</c:v>
                </c:pt>
                <c:pt idx="1569">
                  <c:v>46202</c:v>
                </c:pt>
                <c:pt idx="1570">
                  <c:v>46203</c:v>
                </c:pt>
                <c:pt idx="1571">
                  <c:v>46204</c:v>
                </c:pt>
                <c:pt idx="1572">
                  <c:v>46205</c:v>
                </c:pt>
                <c:pt idx="1573">
                  <c:v>46206</c:v>
                </c:pt>
                <c:pt idx="1574">
                  <c:v>46209</c:v>
                </c:pt>
                <c:pt idx="1575">
                  <c:v>46210</c:v>
                </c:pt>
                <c:pt idx="1576">
                  <c:v>46211</c:v>
                </c:pt>
                <c:pt idx="1577">
                  <c:v>46212</c:v>
                </c:pt>
                <c:pt idx="1578">
                  <c:v>46213</c:v>
                </c:pt>
                <c:pt idx="1579">
                  <c:v>46216</c:v>
                </c:pt>
                <c:pt idx="1580">
                  <c:v>46217</c:v>
                </c:pt>
                <c:pt idx="1581">
                  <c:v>46218</c:v>
                </c:pt>
                <c:pt idx="1582">
                  <c:v>46219</c:v>
                </c:pt>
                <c:pt idx="1583">
                  <c:v>46220</c:v>
                </c:pt>
                <c:pt idx="1584">
                  <c:v>46223</c:v>
                </c:pt>
                <c:pt idx="1585">
                  <c:v>46224</c:v>
                </c:pt>
                <c:pt idx="1586">
                  <c:v>46225</c:v>
                </c:pt>
                <c:pt idx="1587">
                  <c:v>46226</c:v>
                </c:pt>
                <c:pt idx="1588">
                  <c:v>46227</c:v>
                </c:pt>
                <c:pt idx="1589">
                  <c:v>46230</c:v>
                </c:pt>
                <c:pt idx="1590">
                  <c:v>46231</c:v>
                </c:pt>
                <c:pt idx="1591">
                  <c:v>46232</c:v>
                </c:pt>
                <c:pt idx="1592">
                  <c:v>46233</c:v>
                </c:pt>
                <c:pt idx="1593">
                  <c:v>46234</c:v>
                </c:pt>
                <c:pt idx="1594">
                  <c:v>46237</c:v>
                </c:pt>
                <c:pt idx="1595">
                  <c:v>46238</c:v>
                </c:pt>
                <c:pt idx="1596">
                  <c:v>46239</c:v>
                </c:pt>
                <c:pt idx="1597">
                  <c:v>46240</c:v>
                </c:pt>
                <c:pt idx="1598">
                  <c:v>46241</c:v>
                </c:pt>
                <c:pt idx="1599">
                  <c:v>46244</c:v>
                </c:pt>
                <c:pt idx="1600">
                  <c:v>46245</c:v>
                </c:pt>
                <c:pt idx="1601">
                  <c:v>46246</c:v>
                </c:pt>
                <c:pt idx="1602">
                  <c:v>46247</c:v>
                </c:pt>
                <c:pt idx="1603">
                  <c:v>46248</c:v>
                </c:pt>
                <c:pt idx="1604">
                  <c:v>46251</c:v>
                </c:pt>
                <c:pt idx="1605">
                  <c:v>46252</c:v>
                </c:pt>
                <c:pt idx="1606">
                  <c:v>46253</c:v>
                </c:pt>
                <c:pt idx="1607">
                  <c:v>46254</c:v>
                </c:pt>
                <c:pt idx="1608">
                  <c:v>46255</c:v>
                </c:pt>
                <c:pt idx="1609">
                  <c:v>46258</c:v>
                </c:pt>
                <c:pt idx="1610">
                  <c:v>46259</c:v>
                </c:pt>
                <c:pt idx="1611">
                  <c:v>46260</c:v>
                </c:pt>
                <c:pt idx="1612">
                  <c:v>46261</c:v>
                </c:pt>
                <c:pt idx="1613">
                  <c:v>46262</c:v>
                </c:pt>
                <c:pt idx="1614">
                  <c:v>46265</c:v>
                </c:pt>
              </c:numCache>
            </c:numRef>
          </c:cat>
          <c:val>
            <c:numRef>
              <c:f>'2080回测'!$B$43:$B$1657</c:f>
              <c:numCache>
                <c:formatCode>0.0000</c:formatCode>
                <c:ptCount val="1615"/>
                <c:pt idx="0">
                  <c:v>1</c:v>
                </c:pt>
                <c:pt idx="1">
                  <c:v>0.99895472537653951</c:v>
                </c:pt>
                <c:pt idx="2">
                  <c:v>0.99630296645730976</c:v>
                </c:pt>
                <c:pt idx="3">
                  <c:v>1.0025956599401276</c:v>
                </c:pt>
                <c:pt idx="4">
                  <c:v>0.99048782237657662</c:v>
                </c:pt>
                <c:pt idx="5">
                  <c:v>1.000333745499377</c:v>
                </c:pt>
                <c:pt idx="6">
                  <c:v>0.99703486911121708</c:v>
                </c:pt>
                <c:pt idx="7">
                  <c:v>1.0008558588316108</c:v>
                </c:pt>
                <c:pt idx="8">
                  <c:v>1.0008286709698728</c:v>
                </c:pt>
                <c:pt idx="9">
                  <c:v>0.99547474741478259</c:v>
                </c:pt>
                <c:pt idx="10">
                  <c:v>0.99000271024160957</c:v>
                </c:pt>
                <c:pt idx="11">
                  <c:v>0.99016683796811811</c:v>
                </c:pt>
                <c:pt idx="12">
                  <c:v>0.99061610423915603</c:v>
                </c:pt>
                <c:pt idx="13">
                  <c:v>0.97601034481382509</c:v>
                </c:pt>
                <c:pt idx="14">
                  <c:v>0.97896657379419683</c:v>
                </c:pt>
                <c:pt idx="15">
                  <c:v>0.95334455204472845</c:v>
                </c:pt>
                <c:pt idx="16">
                  <c:v>0.88399958263207368</c:v>
                </c:pt>
                <c:pt idx="17">
                  <c:v>0.9034499698785281</c:v>
                </c:pt>
                <c:pt idx="18">
                  <c:v>0.91372066500553561</c:v>
                </c:pt>
                <c:pt idx="19">
                  <c:v>0.92359061166264567</c:v>
                </c:pt>
                <c:pt idx="20">
                  <c:v>0.91935118990088138</c:v>
                </c:pt>
                <c:pt idx="21">
                  <c:v>0.93064168361839172</c:v>
                </c:pt>
                <c:pt idx="22">
                  <c:v>0.93678367558128761</c:v>
                </c:pt>
                <c:pt idx="23">
                  <c:v>0.94170400188727654</c:v>
                </c:pt>
                <c:pt idx="24">
                  <c:v>0.93673621445731614</c:v>
                </c:pt>
                <c:pt idx="25">
                  <c:v>0.94287603431552802</c:v>
                </c:pt>
                <c:pt idx="26">
                  <c:v>0.96089775440411418</c:v>
                </c:pt>
                <c:pt idx="27">
                  <c:v>0.95608696345079036</c:v>
                </c:pt>
                <c:pt idx="28">
                  <c:v>0.95449713090131749</c:v>
                </c:pt>
                <c:pt idx="29">
                  <c:v>0.96589242064144154</c:v>
                </c:pt>
                <c:pt idx="30">
                  <c:v>0.96652827929945984</c:v>
                </c:pt>
                <c:pt idx="31">
                  <c:v>0.95869032352481842</c:v>
                </c:pt>
                <c:pt idx="32">
                  <c:v>0.95171181451640974</c:v>
                </c:pt>
                <c:pt idx="33">
                  <c:v>0.95289095488474196</c:v>
                </c:pt>
                <c:pt idx="34">
                  <c:v>0.9583028508211382</c:v>
                </c:pt>
                <c:pt idx="35">
                  <c:v>0.93551264314063565</c:v>
                </c:pt>
                <c:pt idx="36">
                  <c:v>0.96435920058289448</c:v>
                </c:pt>
                <c:pt idx="37">
                  <c:v>0.96512557202882743</c:v>
                </c:pt>
                <c:pt idx="38">
                  <c:v>0.9752797970474969</c:v>
                </c:pt>
                <c:pt idx="39">
                  <c:v>0.98751458950012161</c:v>
                </c:pt>
                <c:pt idx="40">
                  <c:v>0.97431358076930374</c:v>
                </c:pt>
                <c:pt idx="41">
                  <c:v>0.94908278219686315</c:v>
                </c:pt>
                <c:pt idx="42">
                  <c:v>0.96097119873422054</c:v>
                </c:pt>
                <c:pt idx="43">
                  <c:v>0.95233540536382955</c:v>
                </c:pt>
                <c:pt idx="44">
                  <c:v>0.93872451800506684</c:v>
                </c:pt>
                <c:pt idx="45">
                  <c:v>0.92610973471271996</c:v>
                </c:pt>
                <c:pt idx="46">
                  <c:v>0.90191043212126631</c:v>
                </c:pt>
                <c:pt idx="47">
                  <c:v>0.89940460814420753</c:v>
                </c:pt>
                <c:pt idx="48">
                  <c:v>0.88628546572439149</c:v>
                </c:pt>
                <c:pt idx="49">
                  <c:v>0.87256743705188444</c:v>
                </c:pt>
                <c:pt idx="50">
                  <c:v>0.88695180378755312</c:v>
                </c:pt>
                <c:pt idx="51">
                  <c:v>0.86260582025166044</c:v>
                </c:pt>
                <c:pt idx="52">
                  <c:v>0.88332456736060327</c:v>
                </c:pt>
                <c:pt idx="53">
                  <c:v>0.90222054382045869</c:v>
                </c:pt>
                <c:pt idx="54">
                  <c:v>0.89723616979439136</c:v>
                </c:pt>
                <c:pt idx="55">
                  <c:v>0.90132489157435802</c:v>
                </c:pt>
                <c:pt idx="56">
                  <c:v>0.89414113472805179</c:v>
                </c:pt>
                <c:pt idx="57">
                  <c:v>0.89242342655559681</c:v>
                </c:pt>
                <c:pt idx="58">
                  <c:v>0.88885387351520528</c:v>
                </c:pt>
                <c:pt idx="59">
                  <c:v>0.89722886324101137</c:v>
                </c:pt>
                <c:pt idx="60">
                  <c:v>0.89452452966727447</c:v>
                </c:pt>
                <c:pt idx="61">
                  <c:v>0.90845570435708789</c:v>
                </c:pt>
                <c:pt idx="62">
                  <c:v>0.90719052666693278</c:v>
                </c:pt>
                <c:pt idx="63">
                  <c:v>0.90963726207113926</c:v>
                </c:pt>
                <c:pt idx="64">
                  <c:v>0.90468253058315162</c:v>
                </c:pt>
                <c:pt idx="65">
                  <c:v>0.90376651584373646</c:v>
                </c:pt>
                <c:pt idx="66">
                  <c:v>0.91330785855787444</c:v>
                </c:pt>
                <c:pt idx="67">
                  <c:v>0.9081981061875577</c:v>
                </c:pt>
                <c:pt idx="68">
                  <c:v>0.90724413229610312</c:v>
                </c:pt>
                <c:pt idx="69">
                  <c:v>0.91166047128143812</c:v>
                </c:pt>
                <c:pt idx="70">
                  <c:v>0.91453979310510414</c:v>
                </c:pt>
                <c:pt idx="71">
                  <c:v>0.90792130757085587</c:v>
                </c:pt>
                <c:pt idx="72">
                  <c:v>0.91089202099132371</c:v>
                </c:pt>
                <c:pt idx="73">
                  <c:v>0.90978954253662359</c:v>
                </c:pt>
                <c:pt idx="74">
                  <c:v>0.90415763576885189</c:v>
                </c:pt>
                <c:pt idx="75">
                  <c:v>0.9103674280372045</c:v>
                </c:pt>
                <c:pt idx="76">
                  <c:v>0.91071817147366951</c:v>
                </c:pt>
                <c:pt idx="77">
                  <c:v>0.92320064167316351</c:v>
                </c:pt>
                <c:pt idx="78">
                  <c:v>0.93175575410670297</c:v>
                </c:pt>
                <c:pt idx="79">
                  <c:v>0.93031738846244882</c:v>
                </c:pt>
                <c:pt idx="80">
                  <c:v>0.93094594056708724</c:v>
                </c:pt>
                <c:pt idx="81">
                  <c:v>0.9377372655645253</c:v>
                </c:pt>
                <c:pt idx="82">
                  <c:v>0.9422655085105166</c:v>
                </c:pt>
                <c:pt idx="83">
                  <c:v>0.93831736980051872</c:v>
                </c:pt>
                <c:pt idx="84">
                  <c:v>0.94125720869012919</c:v>
                </c:pt>
                <c:pt idx="85">
                  <c:v>0.93074530549346079</c:v>
                </c:pt>
                <c:pt idx="86">
                  <c:v>0.92839388745380369</c:v>
                </c:pt>
                <c:pt idx="87">
                  <c:v>0.93214237783484832</c:v>
                </c:pt>
                <c:pt idx="88">
                  <c:v>0.93643990142275302</c:v>
                </c:pt>
                <c:pt idx="89">
                  <c:v>0.93170441383361124</c:v>
                </c:pt>
                <c:pt idx="90">
                  <c:v>0.93007760887881075</c:v>
                </c:pt>
                <c:pt idx="91">
                  <c:v>0.91479467417872684</c:v>
                </c:pt>
                <c:pt idx="92">
                  <c:v>0.91767182389770874</c:v>
                </c:pt>
                <c:pt idx="93">
                  <c:v>0.92222839746006546</c:v>
                </c:pt>
                <c:pt idx="94">
                  <c:v>0.92479394826170225</c:v>
                </c:pt>
                <c:pt idx="95">
                  <c:v>0.92941889043963755</c:v>
                </c:pt>
                <c:pt idx="96">
                  <c:v>0.92619361114735588</c:v>
                </c:pt>
                <c:pt idx="97">
                  <c:v>0.94191964429737263</c:v>
                </c:pt>
                <c:pt idx="98">
                  <c:v>0.94589426669609245</c:v>
                </c:pt>
                <c:pt idx="99">
                  <c:v>0.94453339983457285</c:v>
                </c:pt>
                <c:pt idx="100">
                  <c:v>0.94683955216881044</c:v>
                </c:pt>
                <c:pt idx="101">
                  <c:v>0.94651312032549151</c:v>
                </c:pt>
                <c:pt idx="102">
                  <c:v>0.95182037222687566</c:v>
                </c:pt>
                <c:pt idx="103">
                  <c:v>0.95668812627202637</c:v>
                </c:pt>
                <c:pt idx="104">
                  <c:v>0.95386892639158305</c:v>
                </c:pt>
                <c:pt idx="105">
                  <c:v>0.94540335863127911</c:v>
                </c:pt>
                <c:pt idx="106">
                  <c:v>0.94645223145477042</c:v>
                </c:pt>
                <c:pt idx="107">
                  <c:v>0.93753233291225935</c:v>
                </c:pt>
                <c:pt idx="108">
                  <c:v>0.95013230659250036</c:v>
                </c:pt>
                <c:pt idx="109">
                  <c:v>0.9516228726887388</c:v>
                </c:pt>
                <c:pt idx="110">
                  <c:v>0.95610148240811266</c:v>
                </c:pt>
                <c:pt idx="111">
                  <c:v>0.96000437872655886</c:v>
                </c:pt>
                <c:pt idx="112">
                  <c:v>0.95513563793469614</c:v>
                </c:pt>
                <c:pt idx="113">
                  <c:v>0.95377953371505741</c:v>
                </c:pt>
                <c:pt idx="114">
                  <c:v>0.9585784540864194</c:v>
                </c:pt>
                <c:pt idx="115">
                  <c:v>0.95395963310185339</c:v>
                </c:pt>
                <c:pt idx="116">
                  <c:v>0.96318027004032769</c:v>
                </c:pt>
                <c:pt idx="117">
                  <c:v>0.983441677397354</c:v>
                </c:pt>
                <c:pt idx="118">
                  <c:v>1.0069748384239219</c:v>
                </c:pt>
                <c:pt idx="119">
                  <c:v>1.0199504587415866</c:v>
                </c:pt>
                <c:pt idx="120">
                  <c:v>1.0767409866263691</c:v>
                </c:pt>
                <c:pt idx="121">
                  <c:v>1.0742421207097435</c:v>
                </c:pt>
                <c:pt idx="122">
                  <c:v>1.0818968415671306</c:v>
                </c:pt>
                <c:pt idx="123">
                  <c:v>1.0940559122139526</c:v>
                </c:pt>
                <c:pt idx="124">
                  <c:v>1.0743125581851636</c:v>
                </c:pt>
                <c:pt idx="125">
                  <c:v>1.0958269241503664</c:v>
                </c:pt>
                <c:pt idx="126">
                  <c:v>1.0906932320098961</c:v>
                </c:pt>
                <c:pt idx="127">
                  <c:v>1.0799204664324358</c:v>
                </c:pt>
                <c:pt idx="128">
                  <c:v>1.0625364640359438</c:v>
                </c:pt>
                <c:pt idx="129">
                  <c:v>1.0627636527398963</c:v>
                </c:pt>
                <c:pt idx="130">
                  <c:v>1.1009112849314691</c:v>
                </c:pt>
                <c:pt idx="131">
                  <c:v>1.1006135555052154</c:v>
                </c:pt>
                <c:pt idx="132">
                  <c:v>1.1026364162296363</c:v>
                </c:pt>
                <c:pt idx="133">
                  <c:v>1.0954542631758537</c:v>
                </c:pt>
                <c:pt idx="134">
                  <c:v>1.0620152985002242</c:v>
                </c:pt>
                <c:pt idx="135">
                  <c:v>1.0589827560971292</c:v>
                </c:pt>
                <c:pt idx="136">
                  <c:v>1.0649272951475852</c:v>
                </c:pt>
                <c:pt idx="137">
                  <c:v>1.0837098104779199</c:v>
                </c:pt>
                <c:pt idx="138">
                  <c:v>1.0829825835440374</c:v>
                </c:pt>
                <c:pt idx="139">
                  <c:v>1.0951317804191816</c:v>
                </c:pt>
                <c:pt idx="140">
                  <c:v>1.118765021454218</c:v>
                </c:pt>
                <c:pt idx="141">
                  <c:v>1.1197294607484101</c:v>
                </c:pt>
                <c:pt idx="142">
                  <c:v>1.1162639601190403</c:v>
                </c:pt>
                <c:pt idx="143">
                  <c:v>1.1164240921311661</c:v>
                </c:pt>
                <c:pt idx="144">
                  <c:v>1.1135682916501723</c:v>
                </c:pt>
                <c:pt idx="145">
                  <c:v>1.1229170939683686</c:v>
                </c:pt>
                <c:pt idx="146">
                  <c:v>1.1180149347391803</c:v>
                </c:pt>
                <c:pt idx="147">
                  <c:v>1.115533794152975</c:v>
                </c:pt>
                <c:pt idx="148">
                  <c:v>1.1216692931156864</c:v>
                </c:pt>
                <c:pt idx="149">
                  <c:v>1.1300243387857216</c:v>
                </c:pt>
                <c:pt idx="150">
                  <c:v>1.1550632939531464</c:v>
                </c:pt>
                <c:pt idx="151">
                  <c:v>1.157468736056525</c:v>
                </c:pt>
                <c:pt idx="152">
                  <c:v>1.1500115147423056</c:v>
                </c:pt>
                <c:pt idx="153">
                  <c:v>1.138240159930207</c:v>
                </c:pt>
                <c:pt idx="154">
                  <c:v>1.1416800370517861</c:v>
                </c:pt>
                <c:pt idx="155">
                  <c:v>1.1456025056242189</c:v>
                </c:pt>
                <c:pt idx="156">
                  <c:v>1.141418443165835</c:v>
                </c:pt>
                <c:pt idx="157">
                  <c:v>1.1247771855086612</c:v>
                </c:pt>
                <c:pt idx="158">
                  <c:v>1.1265645409172085</c:v>
                </c:pt>
                <c:pt idx="159">
                  <c:v>1.1418898489162268</c:v>
                </c:pt>
                <c:pt idx="160">
                  <c:v>1.1330812627124203</c:v>
                </c:pt>
                <c:pt idx="161">
                  <c:v>1.1315827751249437</c:v>
                </c:pt>
                <c:pt idx="162">
                  <c:v>1.1286063822625181</c:v>
                </c:pt>
                <c:pt idx="163">
                  <c:v>1.1249832702186535</c:v>
                </c:pt>
                <c:pt idx="164">
                  <c:v>1.1202768335436013</c:v>
                </c:pt>
                <c:pt idx="165">
                  <c:v>1.1068834130976455</c:v>
                </c:pt>
                <c:pt idx="166">
                  <c:v>1.1133445536714175</c:v>
                </c:pt>
                <c:pt idx="167">
                  <c:v>1.0939170728227072</c:v>
                </c:pt>
                <c:pt idx="168">
                  <c:v>1.0897757554700731</c:v>
                </c:pt>
                <c:pt idx="169">
                  <c:v>1.093192459739889</c:v>
                </c:pt>
                <c:pt idx="170">
                  <c:v>1.0953584474366704</c:v>
                </c:pt>
                <c:pt idx="171">
                  <c:v>1.0991142443731337</c:v>
                </c:pt>
                <c:pt idx="172">
                  <c:v>1.1033066001295708</c:v>
                </c:pt>
                <c:pt idx="173">
                  <c:v>1.1031925007483241</c:v>
                </c:pt>
                <c:pt idx="174">
                  <c:v>1.1239887233261334</c:v>
                </c:pt>
                <c:pt idx="175">
                  <c:v>1.1186304563327756</c:v>
                </c:pt>
                <c:pt idx="176">
                  <c:v>1.1028848509196643</c:v>
                </c:pt>
                <c:pt idx="177">
                  <c:v>1.1029026461896498</c:v>
                </c:pt>
                <c:pt idx="178">
                  <c:v>1.0859824178181599</c:v>
                </c:pt>
                <c:pt idx="179">
                  <c:v>1.0820063902402157</c:v>
                </c:pt>
                <c:pt idx="180">
                  <c:v>1.0843679018757952</c:v>
                </c:pt>
                <c:pt idx="181">
                  <c:v>1.0867223055733322</c:v>
                </c:pt>
                <c:pt idx="182">
                  <c:v>1.0805049636205566</c:v>
                </c:pt>
                <c:pt idx="183">
                  <c:v>1.0981136229109032</c:v>
                </c:pt>
                <c:pt idx="184">
                  <c:v>1.1174505257230771</c:v>
                </c:pt>
                <c:pt idx="185">
                  <c:v>1.1204233879293299</c:v>
                </c:pt>
                <c:pt idx="186">
                  <c:v>1.1172702065170677</c:v>
                </c:pt>
                <c:pt idx="187">
                  <c:v>1.1163814657057025</c:v>
                </c:pt>
                <c:pt idx="188">
                  <c:v>1.1238821291136045</c:v>
                </c:pt>
                <c:pt idx="189">
                  <c:v>1.1183767394223574</c:v>
                </c:pt>
                <c:pt idx="190">
                  <c:v>1.1183985304087642</c:v>
                </c:pt>
                <c:pt idx="191">
                  <c:v>1.1182876131907424</c:v>
                </c:pt>
                <c:pt idx="192">
                  <c:v>1.1133981380967122</c:v>
                </c:pt>
                <c:pt idx="193">
                  <c:v>1.1080024569445763</c:v>
                </c:pt>
                <c:pt idx="194">
                  <c:v>1.1053242119409172</c:v>
                </c:pt>
                <c:pt idx="195">
                  <c:v>1.1044194994763346</c:v>
                </c:pt>
                <c:pt idx="196">
                  <c:v>1.1015018233799458</c:v>
                </c:pt>
                <c:pt idx="197">
                  <c:v>1.1081234910794577</c:v>
                </c:pt>
                <c:pt idx="198">
                  <c:v>1.0942753447326501</c:v>
                </c:pt>
                <c:pt idx="199">
                  <c:v>1.1036847694766567</c:v>
                </c:pt>
                <c:pt idx="200">
                  <c:v>1.1153485179147626</c:v>
                </c:pt>
                <c:pt idx="201">
                  <c:v>1.1209865458708723</c:v>
                </c:pt>
                <c:pt idx="202">
                  <c:v>1.134646276209855</c:v>
                </c:pt>
                <c:pt idx="203">
                  <c:v>1.1387001976891782</c:v>
                </c:pt>
                <c:pt idx="204">
                  <c:v>1.1561914234474511</c:v>
                </c:pt>
                <c:pt idx="205">
                  <c:v>1.1525530833589679</c:v>
                </c:pt>
                <c:pt idx="206">
                  <c:v>1.1569599203723704</c:v>
                </c:pt>
                <c:pt idx="207">
                  <c:v>1.1620765841683149</c:v>
                </c:pt>
                <c:pt idx="208">
                  <c:v>1.1523802672116841</c:v>
                </c:pt>
                <c:pt idx="209">
                  <c:v>1.1760601558225279</c:v>
                </c:pt>
                <c:pt idx="210">
                  <c:v>1.1764067515479006</c:v>
                </c:pt>
                <c:pt idx="211">
                  <c:v>1.180957748913142</c:v>
                </c:pt>
                <c:pt idx="212">
                  <c:v>1.1753005671355581</c:v>
                </c:pt>
                <c:pt idx="213">
                  <c:v>1.1797422277634722</c:v>
                </c:pt>
                <c:pt idx="214">
                  <c:v>1.1955465033098536</c:v>
                </c:pt>
                <c:pt idx="215">
                  <c:v>1.1895769323735581</c:v>
                </c:pt>
                <c:pt idx="216">
                  <c:v>1.1739009275708419</c:v>
                </c:pt>
                <c:pt idx="217">
                  <c:v>1.1755647049330085</c:v>
                </c:pt>
                <c:pt idx="218">
                  <c:v>1.1836208124978802</c:v>
                </c:pt>
                <c:pt idx="219">
                  <c:v>1.1748009473381402</c:v>
                </c:pt>
                <c:pt idx="220">
                  <c:v>1.1874070655256186</c:v>
                </c:pt>
                <c:pt idx="221">
                  <c:v>1.1890168654497615</c:v>
                </c:pt>
                <c:pt idx="222">
                  <c:v>1.1779114768960477</c:v>
                </c:pt>
                <c:pt idx="223">
                  <c:v>1.1753281541362546</c:v>
                </c:pt>
                <c:pt idx="224">
                  <c:v>1.1624047342705743</c:v>
                </c:pt>
                <c:pt idx="225">
                  <c:v>1.160048553586998</c:v>
                </c:pt>
                <c:pt idx="226">
                  <c:v>1.1460815918518676</c:v>
                </c:pt>
                <c:pt idx="227">
                  <c:v>1.145142450886387</c:v>
                </c:pt>
                <c:pt idx="228">
                  <c:v>1.1397967980815518</c:v>
                </c:pt>
                <c:pt idx="229">
                  <c:v>1.1338772554925569</c:v>
                </c:pt>
                <c:pt idx="230">
                  <c:v>1.132051569134263</c:v>
                </c:pt>
                <c:pt idx="231">
                  <c:v>1.1280773185403199</c:v>
                </c:pt>
                <c:pt idx="232">
                  <c:v>1.1343834382388325</c:v>
                </c:pt>
                <c:pt idx="233">
                  <c:v>1.1403352139031038</c:v>
                </c:pt>
                <c:pt idx="234">
                  <c:v>1.1408892528849262</c:v>
                </c:pt>
                <c:pt idx="235">
                  <c:v>1.1179462430575071</c:v>
                </c:pt>
                <c:pt idx="236">
                  <c:v>1.118800602007811</c:v>
                </c:pt>
                <c:pt idx="237">
                  <c:v>1.1105661720330748</c:v>
                </c:pt>
                <c:pt idx="238">
                  <c:v>1.1178139999133272</c:v>
                </c:pt>
                <c:pt idx="239">
                  <c:v>1.1135089266409997</c:v>
                </c:pt>
                <c:pt idx="240">
                  <c:v>1.1091861047223452</c:v>
                </c:pt>
                <c:pt idx="241">
                  <c:v>1.1131712624654064</c:v>
                </c:pt>
                <c:pt idx="242">
                  <c:v>1.1210723957877855</c:v>
                </c:pt>
                <c:pt idx="243">
                  <c:v>1.118024323472822</c:v>
                </c:pt>
                <c:pt idx="244">
                  <c:v>1.1201341849478326</c:v>
                </c:pt>
                <c:pt idx="245">
                  <c:v>1.126297107718242</c:v>
                </c:pt>
                <c:pt idx="246">
                  <c:v>1.1272275602649864</c:v>
                </c:pt>
                <c:pt idx="247">
                  <c:v>1.1295615781533024</c:v>
                </c:pt>
                <c:pt idx="248">
                  <c:v>1.1194166564841579</c:v>
                </c:pt>
                <c:pt idx="249">
                  <c:v>1.1225352362161454</c:v>
                </c:pt>
                <c:pt idx="250">
                  <c:v>1.1213214687386472</c:v>
                </c:pt>
                <c:pt idx="251">
                  <c:v>1.1195653363539044</c:v>
                </c:pt>
                <c:pt idx="252">
                  <c:v>1.1249743753081931</c:v>
                </c:pt>
                <c:pt idx="253">
                  <c:v>1.1344459571434915</c:v>
                </c:pt>
                <c:pt idx="254">
                  <c:v>1.1434599676108639</c:v>
                </c:pt>
                <c:pt idx="255">
                  <c:v>1.1363655195153977</c:v>
                </c:pt>
                <c:pt idx="256">
                  <c:v>1.1388255800707565</c:v>
                </c:pt>
                <c:pt idx="257">
                  <c:v>1.1252210591534677</c:v>
                </c:pt>
                <c:pt idx="258">
                  <c:v>1.1149692085836054</c:v>
                </c:pt>
                <c:pt idx="259">
                  <c:v>1.1118064587775651</c:v>
                </c:pt>
                <c:pt idx="260">
                  <c:v>1.1138701943632321</c:v>
                </c:pt>
                <c:pt idx="261">
                  <c:v>1.1009925978747543</c:v>
                </c:pt>
                <c:pt idx="262">
                  <c:v>1.1000118976314184</c:v>
                </c:pt>
                <c:pt idx="263">
                  <c:v>1.1088647000741614</c:v>
                </c:pt>
                <c:pt idx="264">
                  <c:v>1.1079823097895194</c:v>
                </c:pt>
                <c:pt idx="265">
                  <c:v>1.1051847214220167</c:v>
                </c:pt>
                <c:pt idx="266">
                  <c:v>1.1026294830977101</c:v>
                </c:pt>
                <c:pt idx="267">
                  <c:v>1.1117695358757942</c:v>
                </c:pt>
                <c:pt idx="268">
                  <c:v>1.1160968021914768</c:v>
                </c:pt>
                <c:pt idx="269">
                  <c:v>1.1247211342616787</c:v>
                </c:pt>
                <c:pt idx="270">
                  <c:v>1.1317478850056555</c:v>
                </c:pt>
                <c:pt idx="271">
                  <c:v>1.154897014142481</c:v>
                </c:pt>
                <c:pt idx="272">
                  <c:v>1.1729791488766612</c:v>
                </c:pt>
                <c:pt idx="273">
                  <c:v>1.1793245193778259</c:v>
                </c:pt>
                <c:pt idx="274">
                  <c:v>1.1712737192667348</c:v>
                </c:pt>
                <c:pt idx="275">
                  <c:v>1.1662038916708031</c:v>
                </c:pt>
                <c:pt idx="276">
                  <c:v>1.1843287345127667</c:v>
                </c:pt>
                <c:pt idx="277">
                  <c:v>1.1636864691917521</c:v>
                </c:pt>
                <c:pt idx="278">
                  <c:v>1.1791316956237157</c:v>
                </c:pt>
                <c:pt idx="279">
                  <c:v>1.1727905562823375</c:v>
                </c:pt>
                <c:pt idx="280">
                  <c:v>1.1949941939198894</c:v>
                </c:pt>
                <c:pt idx="281">
                  <c:v>1.1923923612324767</c:v>
                </c:pt>
                <c:pt idx="282">
                  <c:v>1.1796491505689832</c:v>
                </c:pt>
                <c:pt idx="283">
                  <c:v>1.1729204877191617</c:v>
                </c:pt>
                <c:pt idx="284">
                  <c:v>1.1617123580239022</c:v>
                </c:pt>
                <c:pt idx="285">
                  <c:v>1.1550808361574363</c:v>
                </c:pt>
                <c:pt idx="286">
                  <c:v>1.1793966768590551</c:v>
                </c:pt>
                <c:pt idx="287">
                  <c:v>1.197380501641611</c:v>
                </c:pt>
                <c:pt idx="288">
                  <c:v>1.2025038777820001</c:v>
                </c:pt>
                <c:pt idx="289">
                  <c:v>1.2058397922282713</c:v>
                </c:pt>
                <c:pt idx="290">
                  <c:v>1.2015675068342517</c:v>
                </c:pt>
                <c:pt idx="291">
                  <c:v>1.204860507153253</c:v>
                </c:pt>
                <c:pt idx="292">
                  <c:v>1.1915537751477987</c:v>
                </c:pt>
                <c:pt idx="293">
                  <c:v>1.2028609717451884</c:v>
                </c:pt>
                <c:pt idx="294">
                  <c:v>1.1903088505984196</c:v>
                </c:pt>
                <c:pt idx="295">
                  <c:v>1.1749000219867427</c:v>
                </c:pt>
                <c:pt idx="296">
                  <c:v>1.1733054069972022</c:v>
                </c:pt>
                <c:pt idx="297">
                  <c:v>1.1828889271541747</c:v>
                </c:pt>
                <c:pt idx="298">
                  <c:v>1.201219420365937</c:v>
                </c:pt>
                <c:pt idx="299">
                  <c:v>1.197433954345374</c:v>
                </c:pt>
                <c:pt idx="300">
                  <c:v>1.1980371216177397</c:v>
                </c:pt>
                <c:pt idx="301">
                  <c:v>1.20331260245426</c:v>
                </c:pt>
                <c:pt idx="302">
                  <c:v>1.1949333778665929</c:v>
                </c:pt>
                <c:pt idx="303">
                  <c:v>1.1949639003817527</c:v>
                </c:pt>
                <c:pt idx="304">
                  <c:v>1.2037522765477302</c:v>
                </c:pt>
                <c:pt idx="305">
                  <c:v>1.2020949723895995</c:v>
                </c:pt>
                <c:pt idx="306">
                  <c:v>1.1989681854002678</c:v>
                </c:pt>
                <c:pt idx="307">
                  <c:v>1.1974668779351707</c:v>
                </c:pt>
                <c:pt idx="308">
                  <c:v>1.1909394282758754</c:v>
                </c:pt>
                <c:pt idx="309">
                  <c:v>1.197190282110834</c:v>
                </c:pt>
                <c:pt idx="310">
                  <c:v>1.199265104319085</c:v>
                </c:pt>
                <c:pt idx="311">
                  <c:v>1.212937847676417</c:v>
                </c:pt>
                <c:pt idx="312">
                  <c:v>1.2136507535566647</c:v>
                </c:pt>
                <c:pt idx="313">
                  <c:v>1.2121051340119375</c:v>
                </c:pt>
                <c:pt idx="314">
                  <c:v>1.2142789301524139</c:v>
                </c:pt>
                <c:pt idx="315">
                  <c:v>1.2148907858435156</c:v>
                </c:pt>
                <c:pt idx="316">
                  <c:v>1.2085747487954257</c:v>
                </c:pt>
                <c:pt idx="317">
                  <c:v>1.2050716178972083</c:v>
                </c:pt>
                <c:pt idx="318">
                  <c:v>1.2020222898127466</c:v>
                </c:pt>
                <c:pt idx="319">
                  <c:v>1.2102937590866167</c:v>
                </c:pt>
                <c:pt idx="320">
                  <c:v>1.2197680886817974</c:v>
                </c:pt>
                <c:pt idx="321">
                  <c:v>1.2113533362668609</c:v>
                </c:pt>
                <c:pt idx="322">
                  <c:v>1.2255802514588152</c:v>
                </c:pt>
                <c:pt idx="323">
                  <c:v>1.2295774721171877</c:v>
                </c:pt>
                <c:pt idx="324">
                  <c:v>1.2389626122910602</c:v>
                </c:pt>
                <c:pt idx="325">
                  <c:v>1.2334261753524307</c:v>
                </c:pt>
                <c:pt idx="326">
                  <c:v>1.2448184432609237</c:v>
                </c:pt>
                <c:pt idx="327">
                  <c:v>1.2396224803843763</c:v>
                </c:pt>
                <c:pt idx="328">
                  <c:v>1.2423542445156828</c:v>
                </c:pt>
                <c:pt idx="329">
                  <c:v>1.2479098154796375</c:v>
                </c:pt>
                <c:pt idx="330">
                  <c:v>1.2520542284919356</c:v>
                </c:pt>
                <c:pt idx="331">
                  <c:v>1.2480029141138056</c:v>
                </c:pt>
                <c:pt idx="332">
                  <c:v>1.2343099607186441</c:v>
                </c:pt>
                <c:pt idx="333">
                  <c:v>1.2364924452778567</c:v>
                </c:pt>
                <c:pt idx="334">
                  <c:v>1.2429900134379874</c:v>
                </c:pt>
                <c:pt idx="335">
                  <c:v>1.2592806842882163</c:v>
                </c:pt>
                <c:pt idx="336">
                  <c:v>1.2643398602580727</c:v>
                </c:pt>
                <c:pt idx="337">
                  <c:v>1.2707530182098417</c:v>
                </c:pt>
                <c:pt idx="338">
                  <c:v>1.2747000342745689</c:v>
                </c:pt>
                <c:pt idx="339">
                  <c:v>1.281712885275283</c:v>
                </c:pt>
                <c:pt idx="340">
                  <c:v>1.2814775594328753</c:v>
                </c:pt>
                <c:pt idx="341">
                  <c:v>1.28043080885418</c:v>
                </c:pt>
                <c:pt idx="342">
                  <c:v>1.278370869431791</c:v>
                </c:pt>
                <c:pt idx="343">
                  <c:v>1.2756680037570503</c:v>
                </c:pt>
                <c:pt idx="344">
                  <c:v>1.2688776319104478</c:v>
                </c:pt>
                <c:pt idx="345">
                  <c:v>1.2682427329811605</c:v>
                </c:pt>
                <c:pt idx="346">
                  <c:v>1.271236001260666</c:v>
                </c:pt>
                <c:pt idx="347">
                  <c:v>1.2723115372463456</c:v>
                </c:pt>
                <c:pt idx="348">
                  <c:v>1.2686650101574803</c:v>
                </c:pt>
                <c:pt idx="349">
                  <c:v>1.2574884990695609</c:v>
                </c:pt>
                <c:pt idx="350">
                  <c:v>1.2534637979866612</c:v>
                </c:pt>
                <c:pt idx="351">
                  <c:v>1.2525812016825331</c:v>
                </c:pt>
                <c:pt idx="352">
                  <c:v>1.2473111611475616</c:v>
                </c:pt>
                <c:pt idx="353">
                  <c:v>1.2470382484298517</c:v>
                </c:pt>
                <c:pt idx="354">
                  <c:v>1.2516676478738067</c:v>
                </c:pt>
                <c:pt idx="355">
                  <c:v>1.2639021120904466</c:v>
                </c:pt>
                <c:pt idx="356">
                  <c:v>1.2630717794279962</c:v>
                </c:pt>
                <c:pt idx="357">
                  <c:v>1.2700254355561484</c:v>
                </c:pt>
                <c:pt idx="358">
                  <c:v>1.2533676773415385</c:v>
                </c:pt>
                <c:pt idx="359">
                  <c:v>1.2490122666348666</c:v>
                </c:pt>
                <c:pt idx="360">
                  <c:v>1.256142448570019</c:v>
                </c:pt>
                <c:pt idx="361">
                  <c:v>1.2618296880860429</c:v>
                </c:pt>
                <c:pt idx="362">
                  <c:v>1.2512019085241268</c:v>
                </c:pt>
                <c:pt idx="363">
                  <c:v>1.2492346528190741</c:v>
                </c:pt>
                <c:pt idx="364">
                  <c:v>1.2527252790555996</c:v>
                </c:pt>
                <c:pt idx="365">
                  <c:v>1.2513055658144654</c:v>
                </c:pt>
                <c:pt idx="366">
                  <c:v>1.2324826069082113</c:v>
                </c:pt>
                <c:pt idx="367">
                  <c:v>1.2446600282772959</c:v>
                </c:pt>
                <c:pt idx="368">
                  <c:v>1.2406089399983291</c:v>
                </c:pt>
                <c:pt idx="369">
                  <c:v>1.248475186986425</c:v>
                </c:pt>
                <c:pt idx="370">
                  <c:v>1.2483100496692585</c:v>
                </c:pt>
                <c:pt idx="371">
                  <c:v>1.2538666036758122</c:v>
                </c:pt>
                <c:pt idx="372">
                  <c:v>1.2578207971573336</c:v>
                </c:pt>
                <c:pt idx="373">
                  <c:v>1.2590041085435568</c:v>
                </c:pt>
                <c:pt idx="374">
                  <c:v>1.2559400107228149</c:v>
                </c:pt>
                <c:pt idx="375">
                  <c:v>1.2501835858038257</c:v>
                </c:pt>
                <c:pt idx="376">
                  <c:v>1.2615120885312252</c:v>
                </c:pt>
                <c:pt idx="377">
                  <c:v>1.2552716602302481</c:v>
                </c:pt>
                <c:pt idx="378">
                  <c:v>1.233703336438815</c:v>
                </c:pt>
                <c:pt idx="379">
                  <c:v>1.2038738759305194</c:v>
                </c:pt>
                <c:pt idx="380">
                  <c:v>1.1997346570338605</c:v>
                </c:pt>
                <c:pt idx="381">
                  <c:v>1.2055536752807452</c:v>
                </c:pt>
                <c:pt idx="382">
                  <c:v>1.2086330908838574</c:v>
                </c:pt>
                <c:pt idx="383">
                  <c:v>1.2086077797002936</c:v>
                </c:pt>
                <c:pt idx="384">
                  <c:v>1.1997832146113749</c:v>
                </c:pt>
                <c:pt idx="385">
                  <c:v>1.2094217185678697</c:v>
                </c:pt>
                <c:pt idx="386">
                  <c:v>1.2078607611540249</c:v>
                </c:pt>
                <c:pt idx="387">
                  <c:v>1.2145609605437893</c:v>
                </c:pt>
                <c:pt idx="388">
                  <c:v>1.2284756390274862</c:v>
                </c:pt>
                <c:pt idx="389">
                  <c:v>1.231535279589278</c:v>
                </c:pt>
                <c:pt idx="390">
                  <c:v>1.2538477887195543</c:v>
                </c:pt>
                <c:pt idx="391">
                  <c:v>1.2655766415569465</c:v>
                </c:pt>
                <c:pt idx="392">
                  <c:v>1.2638799933356608</c:v>
                </c:pt>
                <c:pt idx="393">
                  <c:v>1.2706541573271977</c:v>
                </c:pt>
                <c:pt idx="394">
                  <c:v>1.2536490695806395</c:v>
                </c:pt>
                <c:pt idx="395">
                  <c:v>1.2594116888738236</c:v>
                </c:pt>
                <c:pt idx="396">
                  <c:v>1.2485943508768025</c:v>
                </c:pt>
                <c:pt idx="397">
                  <c:v>1.2503851536580124</c:v>
                </c:pt>
                <c:pt idx="398">
                  <c:v>1.2623420189280394</c:v>
                </c:pt>
                <c:pt idx="399">
                  <c:v>1.2672328094635419</c:v>
                </c:pt>
                <c:pt idx="400">
                  <c:v>1.2743896247806712</c:v>
                </c:pt>
                <c:pt idx="401">
                  <c:v>1.2811021956957991</c:v>
                </c:pt>
                <c:pt idx="402">
                  <c:v>1.2923859542178489</c:v>
                </c:pt>
                <c:pt idx="403">
                  <c:v>1.2980838252873406</c:v>
                </c:pt>
                <c:pt idx="404">
                  <c:v>1.3276878575066575</c:v>
                </c:pt>
                <c:pt idx="405">
                  <c:v>1.3286036763970419</c:v>
                </c:pt>
                <c:pt idx="406">
                  <c:v>1.3498974634192409</c:v>
                </c:pt>
                <c:pt idx="407">
                  <c:v>1.3445990523870472</c:v>
                </c:pt>
                <c:pt idx="408">
                  <c:v>1.3599218266520916</c:v>
                </c:pt>
                <c:pt idx="409">
                  <c:v>1.3833997222850276</c:v>
                </c:pt>
                <c:pt idx="410">
                  <c:v>1.4004850849349939</c:v>
                </c:pt>
                <c:pt idx="411">
                  <c:v>1.4296056618184134</c:v>
                </c:pt>
                <c:pt idx="412">
                  <c:v>1.4209794967993417</c:v>
                </c:pt>
                <c:pt idx="413">
                  <c:v>1.4531607902570565</c:v>
                </c:pt>
                <c:pt idx="414">
                  <c:v>1.4293667487100732</c:v>
                </c:pt>
                <c:pt idx="415">
                  <c:v>1.4257971324729182</c:v>
                </c:pt>
                <c:pt idx="416">
                  <c:v>1.4161193045400158</c:v>
                </c:pt>
                <c:pt idx="417">
                  <c:v>1.393225482313474</c:v>
                </c:pt>
                <c:pt idx="418">
                  <c:v>1.4245758950626484</c:v>
                </c:pt>
                <c:pt idx="419">
                  <c:v>1.423641148166424</c:v>
                </c:pt>
                <c:pt idx="420">
                  <c:v>1.3859538473153352</c:v>
                </c:pt>
                <c:pt idx="421">
                  <c:v>1.3581244903408722</c:v>
                </c:pt>
                <c:pt idx="422">
                  <c:v>1.3888597992888263</c:v>
                </c:pt>
                <c:pt idx="423">
                  <c:v>1.3555549574361487</c:v>
                </c:pt>
                <c:pt idx="424">
                  <c:v>1.3727060283948704</c:v>
                </c:pt>
                <c:pt idx="425">
                  <c:v>1.3656094081947197</c:v>
                </c:pt>
                <c:pt idx="426">
                  <c:v>1.3766823951215592</c:v>
                </c:pt>
                <c:pt idx="427">
                  <c:v>1.3685955191441781</c:v>
                </c:pt>
                <c:pt idx="428">
                  <c:v>1.350980538920926</c:v>
                </c:pt>
                <c:pt idx="429">
                  <c:v>1.3403397267309052</c:v>
                </c:pt>
                <c:pt idx="430">
                  <c:v>1.3471559549363716</c:v>
                </c:pt>
                <c:pt idx="431">
                  <c:v>1.3672067634147123</c:v>
                </c:pt>
                <c:pt idx="432">
                  <c:v>1.3679227113926615</c:v>
                </c:pt>
                <c:pt idx="433">
                  <c:v>1.3467788569619097</c:v>
                </c:pt>
                <c:pt idx="434">
                  <c:v>1.3618753358228175</c:v>
                </c:pt>
                <c:pt idx="435">
                  <c:v>1.3383076298322558</c:v>
                </c:pt>
                <c:pt idx="436">
                  <c:v>1.3412235321767951</c:v>
                </c:pt>
                <c:pt idx="437">
                  <c:v>1.3325771571198946</c:v>
                </c:pt>
                <c:pt idx="438">
                  <c:v>1.3105473452182457</c:v>
                </c:pt>
                <c:pt idx="439">
                  <c:v>1.2795857609529018</c:v>
                </c:pt>
                <c:pt idx="440">
                  <c:v>1.275364002085315</c:v>
                </c:pt>
                <c:pt idx="441">
                  <c:v>1.2854408579368664</c:v>
                </c:pt>
                <c:pt idx="442">
                  <c:v>1.2601526834637207</c:v>
                </c:pt>
                <c:pt idx="443">
                  <c:v>1.2800892002274651</c:v>
                </c:pt>
                <c:pt idx="444">
                  <c:v>1.2803411258842332</c:v>
                </c:pt>
                <c:pt idx="445">
                  <c:v>1.2603028949578114</c:v>
                </c:pt>
                <c:pt idx="446">
                  <c:v>1.2650663410709362</c:v>
                </c:pt>
                <c:pt idx="447">
                  <c:v>1.2630468217242055</c:v>
                </c:pt>
                <c:pt idx="448">
                  <c:v>1.2610560877844592</c:v>
                </c:pt>
                <c:pt idx="449">
                  <c:v>1.2838539982632233</c:v>
                </c:pt>
                <c:pt idx="450">
                  <c:v>1.2779090708419556</c:v>
                </c:pt>
                <c:pt idx="451">
                  <c:v>1.2766353608926619</c:v>
                </c:pt>
                <c:pt idx="452">
                  <c:v>1.269748396115864</c:v>
                </c:pt>
                <c:pt idx="453">
                  <c:v>1.2694821127617879</c:v>
                </c:pt>
                <c:pt idx="454">
                  <c:v>1.2692908901087345</c:v>
                </c:pt>
                <c:pt idx="455">
                  <c:v>1.2850547564992874</c:v>
                </c:pt>
                <c:pt idx="456">
                  <c:v>1.2831119419918504</c:v>
                </c:pt>
                <c:pt idx="457">
                  <c:v>1.2928875347152164</c:v>
                </c:pt>
                <c:pt idx="458">
                  <c:v>1.3052150975660242</c:v>
                </c:pt>
                <c:pt idx="459">
                  <c:v>1.302726364653263</c:v>
                </c:pt>
                <c:pt idx="460">
                  <c:v>1.2894546124219177</c:v>
                </c:pt>
                <c:pt idx="461">
                  <c:v>1.2812851563071854</c:v>
                </c:pt>
                <c:pt idx="462">
                  <c:v>1.2792644278186924</c:v>
                </c:pt>
                <c:pt idx="463">
                  <c:v>1.2967303425727248</c:v>
                </c:pt>
                <c:pt idx="464">
                  <c:v>1.3005070272046471</c:v>
                </c:pt>
                <c:pt idx="465">
                  <c:v>1.3181717770250354</c:v>
                </c:pt>
                <c:pt idx="466">
                  <c:v>1.3124695818329224</c:v>
                </c:pt>
                <c:pt idx="467">
                  <c:v>1.3262702176587231</c:v>
                </c:pt>
                <c:pt idx="468">
                  <c:v>1.3268804492912314</c:v>
                </c:pt>
                <c:pt idx="469">
                  <c:v>1.3320622834474933</c:v>
                </c:pt>
                <c:pt idx="470">
                  <c:v>1.3196753925948652</c:v>
                </c:pt>
                <c:pt idx="471">
                  <c:v>1.3196662490999429</c:v>
                </c:pt>
                <c:pt idx="472">
                  <c:v>1.3079896599042287</c:v>
                </c:pt>
                <c:pt idx="473">
                  <c:v>1.3162539517613048</c:v>
                </c:pt>
                <c:pt idx="474">
                  <c:v>1.3348780956879498</c:v>
                </c:pt>
                <c:pt idx="475">
                  <c:v>1.33235102183431</c:v>
                </c:pt>
                <c:pt idx="476">
                  <c:v>1.3262445472325983</c:v>
                </c:pt>
                <c:pt idx="477">
                  <c:v>1.3458521115604236</c:v>
                </c:pt>
                <c:pt idx="478">
                  <c:v>1.3428038795681427</c:v>
                </c:pt>
                <c:pt idx="479">
                  <c:v>1.3480549192070468</c:v>
                </c:pt>
                <c:pt idx="480">
                  <c:v>1.3397997708448937</c:v>
                </c:pt>
                <c:pt idx="481">
                  <c:v>1.3462783381089576</c:v>
                </c:pt>
                <c:pt idx="482">
                  <c:v>1.3379088779525306</c:v>
                </c:pt>
                <c:pt idx="483">
                  <c:v>1.3319201692888349</c:v>
                </c:pt>
                <c:pt idx="484">
                  <c:v>1.335301831062732</c:v>
                </c:pt>
                <c:pt idx="485">
                  <c:v>1.3445349795971242</c:v>
                </c:pt>
                <c:pt idx="486">
                  <c:v>1.3620748991264231</c:v>
                </c:pt>
                <c:pt idx="487">
                  <c:v>1.3663673945653418</c:v>
                </c:pt>
                <c:pt idx="488">
                  <c:v>1.3706866163490721</c:v>
                </c:pt>
                <c:pt idx="489">
                  <c:v>1.3815845684053161</c:v>
                </c:pt>
                <c:pt idx="490">
                  <c:v>1.3910274854126428</c:v>
                </c:pt>
                <c:pt idx="491">
                  <c:v>1.3917836273670872</c:v>
                </c:pt>
                <c:pt idx="492">
                  <c:v>1.387743927577954</c:v>
                </c:pt>
                <c:pt idx="493">
                  <c:v>1.3812828501938752</c:v>
                </c:pt>
                <c:pt idx="494">
                  <c:v>1.3614939607805654</c:v>
                </c:pt>
                <c:pt idx="495">
                  <c:v>1.3651671011717306</c:v>
                </c:pt>
                <c:pt idx="496">
                  <c:v>1.3788284359595515</c:v>
                </c:pt>
                <c:pt idx="497">
                  <c:v>1.3896407887312097</c:v>
                </c:pt>
                <c:pt idx="498">
                  <c:v>1.3863624725132411</c:v>
                </c:pt>
                <c:pt idx="499">
                  <c:v>1.376914176341592</c:v>
                </c:pt>
                <c:pt idx="500">
                  <c:v>1.3776982973753591</c:v>
                </c:pt>
                <c:pt idx="501">
                  <c:v>1.3436545955806269</c:v>
                </c:pt>
                <c:pt idx="502">
                  <c:v>1.3517742666167671</c:v>
                </c:pt>
                <c:pt idx="503">
                  <c:v>1.3398620120751397</c:v>
                </c:pt>
                <c:pt idx="504">
                  <c:v>1.3288133859866775</c:v>
                </c:pt>
                <c:pt idx="505">
                  <c:v>1.3589286518903017</c:v>
                </c:pt>
                <c:pt idx="506">
                  <c:v>1.3835342072162859</c:v>
                </c:pt>
                <c:pt idx="507">
                  <c:v>1.3904245661978882</c:v>
                </c:pt>
                <c:pt idx="508">
                  <c:v>1.406035961509108</c:v>
                </c:pt>
                <c:pt idx="509">
                  <c:v>1.4076978832969738</c:v>
                </c:pt>
                <c:pt idx="510">
                  <c:v>1.3848396924081805</c:v>
                </c:pt>
                <c:pt idx="511">
                  <c:v>1.3767800222225337</c:v>
                </c:pt>
                <c:pt idx="512">
                  <c:v>1.3882256665587673</c:v>
                </c:pt>
                <c:pt idx="513">
                  <c:v>1.3839976128851401</c:v>
                </c:pt>
                <c:pt idx="514">
                  <c:v>1.4073678984271605</c:v>
                </c:pt>
                <c:pt idx="515">
                  <c:v>1.4110637922919913</c:v>
                </c:pt>
                <c:pt idx="516">
                  <c:v>1.3994104666371177</c:v>
                </c:pt>
                <c:pt idx="517">
                  <c:v>1.3907608727655392</c:v>
                </c:pt>
                <c:pt idx="518">
                  <c:v>1.3687273196916006</c:v>
                </c:pt>
                <c:pt idx="519">
                  <c:v>1.3680567489175193</c:v>
                </c:pt>
                <c:pt idx="520">
                  <c:v>1.3686029737812451</c:v>
                </c:pt>
                <c:pt idx="521">
                  <c:v>1.3799663151339807</c:v>
                </c:pt>
                <c:pt idx="522">
                  <c:v>1.3891361334837884</c:v>
                </c:pt>
                <c:pt idx="523">
                  <c:v>1.4042543371270617</c:v>
                </c:pt>
                <c:pt idx="524">
                  <c:v>1.3951114218440737</c:v>
                </c:pt>
                <c:pt idx="525">
                  <c:v>1.3826706408804599</c:v>
                </c:pt>
                <c:pt idx="526">
                  <c:v>1.3439545773376729</c:v>
                </c:pt>
                <c:pt idx="527">
                  <c:v>1.3321384962232892</c:v>
                </c:pt>
                <c:pt idx="528">
                  <c:v>1.3424077968280133</c:v>
                </c:pt>
                <c:pt idx="529">
                  <c:v>1.3488920626751975</c:v>
                </c:pt>
                <c:pt idx="530">
                  <c:v>1.3239280707814509</c:v>
                </c:pt>
                <c:pt idx="531">
                  <c:v>1.2556430734427311</c:v>
                </c:pt>
                <c:pt idx="532">
                  <c:v>1.2835351177125081</c:v>
                </c:pt>
                <c:pt idx="533">
                  <c:v>1.2983454016224358</c:v>
                </c:pt>
                <c:pt idx="534">
                  <c:v>1.328140854851577</c:v>
                </c:pt>
                <c:pt idx="535">
                  <c:v>1.3250100464554309</c:v>
                </c:pt>
                <c:pt idx="536">
                  <c:v>1.3453333527346498</c:v>
                </c:pt>
                <c:pt idx="537">
                  <c:v>1.3463814576870967</c:v>
                </c:pt>
                <c:pt idx="538">
                  <c:v>1.3409388453510587</c:v>
                </c:pt>
                <c:pt idx="539">
                  <c:v>1.3409799855965934</c:v>
                </c:pt>
                <c:pt idx="540">
                  <c:v>1.3614493588330092</c:v>
                </c:pt>
                <c:pt idx="541">
                  <c:v>1.3572656499364251</c:v>
                </c:pt>
                <c:pt idx="542">
                  <c:v>1.375632449196857</c:v>
                </c:pt>
                <c:pt idx="543">
                  <c:v>1.3860159235257146</c:v>
                </c:pt>
                <c:pt idx="544">
                  <c:v>1.4059802995070803</c:v>
                </c:pt>
                <c:pt idx="545">
                  <c:v>1.4244130348408639</c:v>
                </c:pt>
                <c:pt idx="546">
                  <c:v>1.4036964085684032</c:v>
                </c:pt>
                <c:pt idx="547">
                  <c:v>1.4168844920392274</c:v>
                </c:pt>
                <c:pt idx="548">
                  <c:v>1.3965908195181764</c:v>
                </c:pt>
                <c:pt idx="549">
                  <c:v>1.3990195079947654</c:v>
                </c:pt>
                <c:pt idx="550">
                  <c:v>1.3914772442348953</c:v>
                </c:pt>
                <c:pt idx="551">
                  <c:v>1.4133682988606653</c:v>
                </c:pt>
                <c:pt idx="552">
                  <c:v>1.4069910669591148</c:v>
                </c:pt>
                <c:pt idx="553">
                  <c:v>1.3907312732613164</c:v>
                </c:pt>
                <c:pt idx="554">
                  <c:v>1.4039842180054143</c:v>
                </c:pt>
                <c:pt idx="555">
                  <c:v>1.3736701538069553</c:v>
                </c:pt>
                <c:pt idx="556">
                  <c:v>1.3508509959317636</c:v>
                </c:pt>
                <c:pt idx="557">
                  <c:v>1.3707082730967837</c:v>
                </c:pt>
                <c:pt idx="558">
                  <c:v>1.3214016124961567</c:v>
                </c:pt>
                <c:pt idx="559">
                  <c:v>1.3096353600410133</c:v>
                </c:pt>
                <c:pt idx="560">
                  <c:v>1.321370686819205</c:v>
                </c:pt>
                <c:pt idx="561">
                  <c:v>1.3419829449737377</c:v>
                </c:pt>
                <c:pt idx="562">
                  <c:v>1.3643926979369987</c:v>
                </c:pt>
                <c:pt idx="563">
                  <c:v>1.367625186132976</c:v>
                </c:pt>
                <c:pt idx="564">
                  <c:v>1.3350331887161579</c:v>
                </c:pt>
                <c:pt idx="565">
                  <c:v>1.3412984613785814</c:v>
                </c:pt>
                <c:pt idx="566">
                  <c:v>1.3518544768832226</c:v>
                </c:pt>
                <c:pt idx="567">
                  <c:v>1.3512665306877985</c:v>
                </c:pt>
                <c:pt idx="568">
                  <c:v>1.3516786887956078</c:v>
                </c:pt>
                <c:pt idx="569">
                  <c:v>1.3774961144659064</c:v>
                </c:pt>
                <c:pt idx="570">
                  <c:v>1.3820474420811186</c:v>
                </c:pt>
                <c:pt idx="571">
                  <c:v>1.3746442352343016</c:v>
                </c:pt>
                <c:pt idx="572">
                  <c:v>1.3672817821651091</c:v>
                </c:pt>
                <c:pt idx="573">
                  <c:v>1.3739925674455016</c:v>
                </c:pt>
                <c:pt idx="574">
                  <c:v>1.381645972372944</c:v>
                </c:pt>
                <c:pt idx="575">
                  <c:v>1.3778153882857107</c:v>
                </c:pt>
                <c:pt idx="576">
                  <c:v>1.3512969598924316</c:v>
                </c:pt>
                <c:pt idx="577">
                  <c:v>1.3704749778625953</c:v>
                </c:pt>
                <c:pt idx="578">
                  <c:v>1.3846581330900862</c:v>
                </c:pt>
                <c:pt idx="579">
                  <c:v>1.3893805181115577</c:v>
                </c:pt>
                <c:pt idx="580">
                  <c:v>1.3900629818358845</c:v>
                </c:pt>
                <c:pt idx="581">
                  <c:v>1.3893977228323142</c:v>
                </c:pt>
                <c:pt idx="582">
                  <c:v>1.3919384777990651</c:v>
                </c:pt>
                <c:pt idx="583">
                  <c:v>1.3814474533111616</c:v>
                </c:pt>
                <c:pt idx="584">
                  <c:v>1.3838787652310574</c:v>
                </c:pt>
                <c:pt idx="585">
                  <c:v>1.3854616534396849</c:v>
                </c:pt>
                <c:pt idx="586">
                  <c:v>1.396027195173672</c:v>
                </c:pt>
                <c:pt idx="587">
                  <c:v>1.3955912511674105</c:v>
                </c:pt>
                <c:pt idx="588">
                  <c:v>1.4010419284648072</c:v>
                </c:pt>
                <c:pt idx="589">
                  <c:v>1.380534145674206</c:v>
                </c:pt>
                <c:pt idx="590">
                  <c:v>1.3966230117142402</c:v>
                </c:pt>
                <c:pt idx="591">
                  <c:v>1.402565977991191</c:v>
                </c:pt>
                <c:pt idx="592">
                  <c:v>1.3860179856189203</c:v>
                </c:pt>
                <c:pt idx="593">
                  <c:v>1.3837228053045136</c:v>
                </c:pt>
                <c:pt idx="594">
                  <c:v>1.3815817569107007</c:v>
                </c:pt>
                <c:pt idx="595">
                  <c:v>1.3867585375759846</c:v>
                </c:pt>
                <c:pt idx="596">
                  <c:v>1.3670521229202288</c:v>
                </c:pt>
                <c:pt idx="597">
                  <c:v>1.3785122187813406</c:v>
                </c:pt>
                <c:pt idx="598">
                  <c:v>1.3743729844032253</c:v>
                </c:pt>
                <c:pt idx="599">
                  <c:v>1.3870698761920326</c:v>
                </c:pt>
                <c:pt idx="600">
                  <c:v>1.3931685654010286</c:v>
                </c:pt>
                <c:pt idx="601">
                  <c:v>1.399505709371762</c:v>
                </c:pt>
                <c:pt idx="602">
                  <c:v>1.4036324273351848</c:v>
                </c:pt>
                <c:pt idx="603">
                  <c:v>1.40527103705565</c:v>
                </c:pt>
                <c:pt idx="604">
                  <c:v>1.4052999401104371</c:v>
                </c:pt>
                <c:pt idx="605">
                  <c:v>1.4087637432916904</c:v>
                </c:pt>
                <c:pt idx="606">
                  <c:v>1.3821531640792615</c:v>
                </c:pt>
                <c:pt idx="607">
                  <c:v>1.3844964747843072</c:v>
                </c:pt>
                <c:pt idx="608">
                  <c:v>1.3860389110825597</c:v>
                </c:pt>
                <c:pt idx="609">
                  <c:v>1.3788468694647891</c:v>
                </c:pt>
                <c:pt idx="610">
                  <c:v>1.386298700418197</c:v>
                </c:pt>
                <c:pt idx="611">
                  <c:v>1.3842198249704538</c:v>
                </c:pt>
                <c:pt idx="612">
                  <c:v>1.3676344554849615</c:v>
                </c:pt>
                <c:pt idx="613">
                  <c:v>1.3477447688734656</c:v>
                </c:pt>
                <c:pt idx="614">
                  <c:v>1.3725510378563068</c:v>
                </c:pt>
                <c:pt idx="615">
                  <c:v>1.3766790252390142</c:v>
                </c:pt>
                <c:pt idx="616">
                  <c:v>1.3784111849363472</c:v>
                </c:pt>
                <c:pt idx="617">
                  <c:v>1.3576952046187247</c:v>
                </c:pt>
                <c:pt idx="618">
                  <c:v>1.3568791903518937</c:v>
                </c:pt>
                <c:pt idx="619">
                  <c:v>1.3564307948016525</c:v>
                </c:pt>
                <c:pt idx="620">
                  <c:v>1.3730436484401276</c:v>
                </c:pt>
                <c:pt idx="621">
                  <c:v>1.3691455147635627</c:v>
                </c:pt>
                <c:pt idx="622">
                  <c:v>1.3725645218250728</c:v>
                </c:pt>
                <c:pt idx="623">
                  <c:v>1.3608421204310204</c:v>
                </c:pt>
                <c:pt idx="624">
                  <c:v>1.3614239367803025</c:v>
                </c:pt>
                <c:pt idx="625">
                  <c:v>1.3329905280766494</c:v>
                </c:pt>
                <c:pt idx="626">
                  <c:v>1.3183235155477171</c:v>
                </c:pt>
                <c:pt idx="627">
                  <c:v>1.3267823112130688</c:v>
                </c:pt>
                <c:pt idx="628">
                  <c:v>1.3352421393052449</c:v>
                </c:pt>
                <c:pt idx="629">
                  <c:v>1.3460436645985867</c:v>
                </c:pt>
                <c:pt idx="630">
                  <c:v>1.3487292819739616</c:v>
                </c:pt>
                <c:pt idx="631">
                  <c:v>1.3453320608229362</c:v>
                </c:pt>
                <c:pt idx="632">
                  <c:v>1.3599321697173739</c:v>
                </c:pt>
                <c:pt idx="633">
                  <c:v>1.3674769271861948</c:v>
                </c:pt>
                <c:pt idx="634">
                  <c:v>1.3670734574971219</c:v>
                </c:pt>
                <c:pt idx="635">
                  <c:v>1.3696503850355919</c:v>
                </c:pt>
                <c:pt idx="636">
                  <c:v>1.3762087167861599</c:v>
                </c:pt>
                <c:pt idx="637">
                  <c:v>1.3672108585280109</c:v>
                </c:pt>
                <c:pt idx="638">
                  <c:v>1.3774616849977248</c:v>
                </c:pt>
                <c:pt idx="639">
                  <c:v>1.3872225892017143</c:v>
                </c:pt>
                <c:pt idx="640">
                  <c:v>1.3876460591736055</c:v>
                </c:pt>
                <c:pt idx="641">
                  <c:v>1.3737496188460316</c:v>
                </c:pt>
                <c:pt idx="642">
                  <c:v>1.4007973889906238</c:v>
                </c:pt>
                <c:pt idx="643">
                  <c:v>1.3974248988088025</c:v>
                </c:pt>
                <c:pt idx="644">
                  <c:v>1.4048003196353867</c:v>
                </c:pt>
                <c:pt idx="645">
                  <c:v>1.4065186088919668</c:v>
                </c:pt>
                <c:pt idx="646">
                  <c:v>1.3983774538055223</c:v>
                </c:pt>
                <c:pt idx="647">
                  <c:v>1.4087874447332887</c:v>
                </c:pt>
                <c:pt idx="648">
                  <c:v>1.4065226738844601</c:v>
                </c:pt>
                <c:pt idx="649">
                  <c:v>1.4266957411209</c:v>
                </c:pt>
                <c:pt idx="650">
                  <c:v>1.4410621034313802</c:v>
                </c:pt>
                <c:pt idx="651">
                  <c:v>1.4424778271004168</c:v>
                </c:pt>
                <c:pt idx="652">
                  <c:v>1.4429856424170266</c:v>
                </c:pt>
                <c:pt idx="653">
                  <c:v>1.4580604688444001</c:v>
                </c:pt>
                <c:pt idx="654">
                  <c:v>1.4515767840833798</c:v>
                </c:pt>
                <c:pt idx="655">
                  <c:v>1.4424913110691828</c:v>
                </c:pt>
                <c:pt idx="656">
                  <c:v>1.4454587829216941</c:v>
                </c:pt>
                <c:pt idx="657">
                  <c:v>1.4100265200046027</c:v>
                </c:pt>
                <c:pt idx="658">
                  <c:v>1.4088533583142113</c:v>
                </c:pt>
                <c:pt idx="659">
                  <c:v>1.4037449453138908</c:v>
                </c:pt>
                <c:pt idx="660">
                  <c:v>1.4124260459465463</c:v>
                </c:pt>
                <c:pt idx="661">
                  <c:v>1.4068243764034907</c:v>
                </c:pt>
                <c:pt idx="662">
                  <c:v>1.3954626909420269</c:v>
                </c:pt>
                <c:pt idx="663">
                  <c:v>1.3740267400363224</c:v>
                </c:pt>
                <c:pt idx="664">
                  <c:v>1.389069114629828</c:v>
                </c:pt>
                <c:pt idx="665">
                  <c:v>1.376235467772039</c:v>
                </c:pt>
                <c:pt idx="666">
                  <c:v>1.367752778955162</c:v>
                </c:pt>
                <c:pt idx="667">
                  <c:v>1.3716909131994026</c:v>
                </c:pt>
                <c:pt idx="668">
                  <c:v>1.3742641199858818</c:v>
                </c:pt>
                <c:pt idx="669">
                  <c:v>1.3731117342786487</c:v>
                </c:pt>
                <c:pt idx="670">
                  <c:v>1.3889135638215688</c:v>
                </c:pt>
                <c:pt idx="671">
                  <c:v>1.3788454930871137</c:v>
                </c:pt>
                <c:pt idx="672">
                  <c:v>1.3896150178963567</c:v>
                </c:pt>
                <c:pt idx="673">
                  <c:v>1.3867759145663721</c:v>
                </c:pt>
                <c:pt idx="674">
                  <c:v>1.3841682559630888</c:v>
                </c:pt>
                <c:pt idx="675">
                  <c:v>1.3779934584824181</c:v>
                </c:pt>
                <c:pt idx="676">
                  <c:v>1.3688901572971564</c:v>
                </c:pt>
                <c:pt idx="677">
                  <c:v>1.3718852430440756</c:v>
                </c:pt>
                <c:pt idx="678">
                  <c:v>1.3453691813696576</c:v>
                </c:pt>
                <c:pt idx="679">
                  <c:v>1.3391235225150724</c:v>
                </c:pt>
                <c:pt idx="680">
                  <c:v>1.3335591877119859</c:v>
                </c:pt>
                <c:pt idx="681">
                  <c:v>1.3391138241669716</c:v>
                </c:pt>
                <c:pt idx="682">
                  <c:v>1.3164569704015205</c:v>
                </c:pt>
                <c:pt idx="683">
                  <c:v>1.2913869994793563</c:v>
                </c:pt>
                <c:pt idx="684">
                  <c:v>1.3058019435231747</c:v>
                </c:pt>
                <c:pt idx="685">
                  <c:v>1.3211044515540447</c:v>
                </c:pt>
                <c:pt idx="686">
                  <c:v>1.3118118783124026</c:v>
                </c:pt>
                <c:pt idx="687">
                  <c:v>1.3328592623945734</c:v>
                </c:pt>
                <c:pt idx="688">
                  <c:v>1.3385566540171423</c:v>
                </c:pt>
                <c:pt idx="689">
                  <c:v>1.3378184687809775</c:v>
                </c:pt>
                <c:pt idx="690">
                  <c:v>1.3364923373473503</c:v>
                </c:pt>
                <c:pt idx="691">
                  <c:v>1.337418827085822</c:v>
                </c:pt>
                <c:pt idx="692">
                  <c:v>1.3672900021116576</c:v>
                </c:pt>
                <c:pt idx="693">
                  <c:v>1.3652246106347192</c:v>
                </c:pt>
                <c:pt idx="694">
                  <c:v>1.3730207058640638</c:v>
                </c:pt>
                <c:pt idx="695">
                  <c:v>1.3682876973157085</c:v>
                </c:pt>
                <c:pt idx="696">
                  <c:v>1.3648261311118906</c:v>
                </c:pt>
                <c:pt idx="697">
                  <c:v>1.3584154798274304</c:v>
                </c:pt>
                <c:pt idx="698">
                  <c:v>1.35409125273159</c:v>
                </c:pt>
                <c:pt idx="699">
                  <c:v>1.3639329761445222</c:v>
                </c:pt>
                <c:pt idx="700">
                  <c:v>1.3700797732517285</c:v>
                </c:pt>
                <c:pt idx="701">
                  <c:v>1.3747560278705286</c:v>
                </c:pt>
                <c:pt idx="702">
                  <c:v>1.3944543775719951</c:v>
                </c:pt>
                <c:pt idx="703">
                  <c:v>1.3876915690322569</c:v>
                </c:pt>
                <c:pt idx="704">
                  <c:v>1.422738706642714</c:v>
                </c:pt>
                <c:pt idx="705">
                  <c:v>1.4210114073702003</c:v>
                </c:pt>
                <c:pt idx="706">
                  <c:v>1.4164506381354101</c:v>
                </c:pt>
                <c:pt idx="707">
                  <c:v>1.4077956676296774</c:v>
                </c:pt>
                <c:pt idx="708">
                  <c:v>1.4296896051877206</c:v>
                </c:pt>
                <c:pt idx="709">
                  <c:v>1.4257540943888252</c:v>
                </c:pt>
                <c:pt idx="710">
                  <c:v>1.4192769259418574</c:v>
                </c:pt>
                <c:pt idx="711">
                  <c:v>1.4222654305040114</c:v>
                </c:pt>
                <c:pt idx="712">
                  <c:v>1.4131976135532709</c:v>
                </c:pt>
                <c:pt idx="713">
                  <c:v>1.3942934075963449</c:v>
                </c:pt>
                <c:pt idx="714">
                  <c:v>1.3991898599414077</c:v>
                </c:pt>
                <c:pt idx="715">
                  <c:v>1.3959184684773311</c:v>
                </c:pt>
                <c:pt idx="716">
                  <c:v>1.3840250745456935</c:v>
                </c:pt>
                <c:pt idx="717">
                  <c:v>1.3943864413597997</c:v>
                </c:pt>
                <c:pt idx="718">
                  <c:v>1.3720512705133356</c:v>
                </c:pt>
                <c:pt idx="719">
                  <c:v>1.359472273198614</c:v>
                </c:pt>
                <c:pt idx="720">
                  <c:v>1.359251624122582</c:v>
                </c:pt>
                <c:pt idx="721">
                  <c:v>1.3522077143136191</c:v>
                </c:pt>
                <c:pt idx="722">
                  <c:v>1.3479234877783841</c:v>
                </c:pt>
                <c:pt idx="723">
                  <c:v>1.3474339519896774</c:v>
                </c:pt>
                <c:pt idx="724">
                  <c:v>1.3612584336458002</c:v>
                </c:pt>
                <c:pt idx="725">
                  <c:v>1.3602298776355104</c:v>
                </c:pt>
                <c:pt idx="726">
                  <c:v>1.351906934360811</c:v>
                </c:pt>
                <c:pt idx="727">
                  <c:v>1.3598465379727198</c:v>
                </c:pt>
                <c:pt idx="728">
                  <c:v>1.3668926847570793</c:v>
                </c:pt>
                <c:pt idx="729">
                  <c:v>1.3738442491418241</c:v>
                </c:pt>
                <c:pt idx="730">
                  <c:v>1.37585854253113</c:v>
                </c:pt>
                <c:pt idx="731">
                  <c:v>1.3748022653753971</c:v>
                </c:pt>
                <c:pt idx="732">
                  <c:v>1.374787060642608</c:v>
                </c:pt>
                <c:pt idx="733">
                  <c:v>1.3675634698793617</c:v>
                </c:pt>
                <c:pt idx="734">
                  <c:v>1.371831975468395</c:v>
                </c:pt>
                <c:pt idx="735">
                  <c:v>1.370472424653896</c:v>
                </c:pt>
                <c:pt idx="736">
                  <c:v>1.3816064285139014</c:v>
                </c:pt>
                <c:pt idx="737">
                  <c:v>1.3865487742742069</c:v>
                </c:pt>
                <c:pt idx="738">
                  <c:v>1.3844737268224196</c:v>
                </c:pt>
                <c:pt idx="739">
                  <c:v>1.3883518602161666</c:v>
                </c:pt>
                <c:pt idx="740">
                  <c:v>1.3928659404525126</c:v>
                </c:pt>
                <c:pt idx="741">
                  <c:v>1.4037928440759646</c:v>
                </c:pt>
                <c:pt idx="742">
                  <c:v>1.4028811077296206</c:v>
                </c:pt>
                <c:pt idx="743">
                  <c:v>1.404864777309224</c:v>
                </c:pt>
                <c:pt idx="744">
                  <c:v>1.4125668712281099</c:v>
                </c:pt>
                <c:pt idx="745">
                  <c:v>1.4144196785812673</c:v>
                </c:pt>
                <c:pt idx="746">
                  <c:v>1.4043797803349547</c:v>
                </c:pt>
                <c:pt idx="747">
                  <c:v>1.4010869696912867</c:v>
                </c:pt>
                <c:pt idx="748">
                  <c:v>1.4067400165368122</c:v>
                </c:pt>
                <c:pt idx="749">
                  <c:v>1.3995516307912117</c:v>
                </c:pt>
                <c:pt idx="750">
                  <c:v>1.4110940296337831</c:v>
                </c:pt>
                <c:pt idx="751">
                  <c:v>1.4132686920317523</c:v>
                </c:pt>
                <c:pt idx="752">
                  <c:v>1.4193169714973832</c:v>
                </c:pt>
                <c:pt idx="753">
                  <c:v>1.4252479799533764</c:v>
                </c:pt>
                <c:pt idx="754">
                  <c:v>1.4213311154062083</c:v>
                </c:pt>
                <c:pt idx="755">
                  <c:v>1.4134392980973507</c:v>
                </c:pt>
                <c:pt idx="756">
                  <c:v>1.4089299485403215</c:v>
                </c:pt>
                <c:pt idx="757">
                  <c:v>1.4386746055511175</c:v>
                </c:pt>
                <c:pt idx="758">
                  <c:v>1.4512666354939441</c:v>
                </c:pt>
                <c:pt idx="759">
                  <c:v>1.4517283729692616</c:v>
                </c:pt>
                <c:pt idx="760">
                  <c:v>1.451344336568789</c:v>
                </c:pt>
                <c:pt idx="761">
                  <c:v>1.4475034268452391</c:v>
                </c:pt>
                <c:pt idx="762">
                  <c:v>1.4427860974698641</c:v>
                </c:pt>
                <c:pt idx="763">
                  <c:v>1.4500396135944289</c:v>
                </c:pt>
                <c:pt idx="764">
                  <c:v>1.4595702866299118</c:v>
                </c:pt>
                <c:pt idx="765">
                  <c:v>1.4656654734147943</c:v>
                </c:pt>
                <c:pt idx="766">
                  <c:v>1.4750841782015278</c:v>
                </c:pt>
                <c:pt idx="767">
                  <c:v>1.4725439812214107</c:v>
                </c:pt>
                <c:pt idx="768">
                  <c:v>1.4650422579804261</c:v>
                </c:pt>
                <c:pt idx="769">
                  <c:v>1.4643241378977925</c:v>
                </c:pt>
                <c:pt idx="770">
                  <c:v>1.4614404573800499</c:v>
                </c:pt>
                <c:pt idx="771">
                  <c:v>1.4390577654119172</c:v>
                </c:pt>
                <c:pt idx="772">
                  <c:v>1.4553426889210048</c:v>
                </c:pt>
                <c:pt idx="773">
                  <c:v>1.4471279333576672</c:v>
                </c:pt>
                <c:pt idx="774">
                  <c:v>1.4667580959154469</c:v>
                </c:pt>
                <c:pt idx="775">
                  <c:v>1.4532219991313118</c:v>
                </c:pt>
                <c:pt idx="776">
                  <c:v>1.4678801032008906</c:v>
                </c:pt>
                <c:pt idx="777">
                  <c:v>1.4629526134999637</c:v>
                </c:pt>
                <c:pt idx="778">
                  <c:v>1.4609490553144149</c:v>
                </c:pt>
                <c:pt idx="779">
                  <c:v>1.4695391210629511</c:v>
                </c:pt>
                <c:pt idx="780">
                  <c:v>1.4707604792350111</c:v>
                </c:pt>
                <c:pt idx="781">
                  <c:v>1.4610928559021992</c:v>
                </c:pt>
                <c:pt idx="782">
                  <c:v>1.4515179915397671</c:v>
                </c:pt>
                <c:pt idx="783">
                  <c:v>1.4542197434054669</c:v>
                </c:pt>
                <c:pt idx="784">
                  <c:v>1.4490187248828228</c:v>
                </c:pt>
                <c:pt idx="785">
                  <c:v>1.4552857290295937</c:v>
                </c:pt>
                <c:pt idx="786">
                  <c:v>1.4584128628778401</c:v>
                </c:pt>
                <c:pt idx="787">
                  <c:v>1.4693181758141238</c:v>
                </c:pt>
                <c:pt idx="788">
                  <c:v>1.4748619286390892</c:v>
                </c:pt>
                <c:pt idx="789">
                  <c:v>1.4657482831438191</c:v>
                </c:pt>
                <c:pt idx="790">
                  <c:v>1.4674598410877771</c:v>
                </c:pt>
                <c:pt idx="791">
                  <c:v>1.4691460565870236</c:v>
                </c:pt>
                <c:pt idx="792">
                  <c:v>1.4817259752567591</c:v>
                </c:pt>
                <c:pt idx="793">
                  <c:v>1.4990796923383105</c:v>
                </c:pt>
                <c:pt idx="794">
                  <c:v>1.4996021453934913</c:v>
                </c:pt>
                <c:pt idx="795">
                  <c:v>1.4967674099795054</c:v>
                </c:pt>
                <c:pt idx="796">
                  <c:v>1.513613954333779</c:v>
                </c:pt>
                <c:pt idx="797">
                  <c:v>1.5156421870112335</c:v>
                </c:pt>
                <c:pt idx="798">
                  <c:v>1.514629496387617</c:v>
                </c:pt>
                <c:pt idx="799">
                  <c:v>1.5224565071827278</c:v>
                </c:pt>
                <c:pt idx="800">
                  <c:v>1.5042806409481941</c:v>
                </c:pt>
                <c:pt idx="801">
                  <c:v>1.5033385786806763</c:v>
                </c:pt>
                <c:pt idx="802">
                  <c:v>1.5090681947905054</c:v>
                </c:pt>
                <c:pt idx="803">
                  <c:v>1.5105377657663701</c:v>
                </c:pt>
                <c:pt idx="804">
                  <c:v>1.5147493074893474</c:v>
                </c:pt>
                <c:pt idx="805">
                  <c:v>1.5334378173470493</c:v>
                </c:pt>
                <c:pt idx="806">
                  <c:v>1.5609073553732009</c:v>
                </c:pt>
                <c:pt idx="807">
                  <c:v>1.5602417810598499</c:v>
                </c:pt>
                <c:pt idx="808">
                  <c:v>1.5941047034991611</c:v>
                </c:pt>
                <c:pt idx="809">
                  <c:v>1.5792237404452587</c:v>
                </c:pt>
                <c:pt idx="810">
                  <c:v>1.5521676028790961</c:v>
                </c:pt>
                <c:pt idx="811">
                  <c:v>1.5487560418841428</c:v>
                </c:pt>
                <c:pt idx="812">
                  <c:v>1.535037380611382</c:v>
                </c:pt>
                <c:pt idx="813">
                  <c:v>1.5334468454295733</c:v>
                </c:pt>
                <c:pt idx="814">
                  <c:v>1.5208629600016874</c:v>
                </c:pt>
                <c:pt idx="815">
                  <c:v>1.5166129940325477</c:v>
                </c:pt>
                <c:pt idx="816">
                  <c:v>1.5283957720287558</c:v>
                </c:pt>
                <c:pt idx="817">
                  <c:v>1.5131753299919166</c:v>
                </c:pt>
                <c:pt idx="818">
                  <c:v>1.513599623079448</c:v>
                </c:pt>
                <c:pt idx="819">
                  <c:v>1.495532841559321</c:v>
                </c:pt>
                <c:pt idx="820">
                  <c:v>1.4780682016421509</c:v>
                </c:pt>
                <c:pt idx="821">
                  <c:v>1.4716030564939548</c:v>
                </c:pt>
                <c:pt idx="822">
                  <c:v>1.4876488330853692</c:v>
                </c:pt>
                <c:pt idx="823">
                  <c:v>1.4932451259922319</c:v>
                </c:pt>
                <c:pt idx="824">
                  <c:v>1.4977193360135062</c:v>
                </c:pt>
                <c:pt idx="825">
                  <c:v>1.4875339434915997</c:v>
                </c:pt>
                <c:pt idx="826">
                  <c:v>1.4922418352170104</c:v>
                </c:pt>
                <c:pt idx="827">
                  <c:v>1.4973519593263931</c:v>
                </c:pt>
                <c:pt idx="828">
                  <c:v>1.509126426362152</c:v>
                </c:pt>
                <c:pt idx="829">
                  <c:v>1.4989073690673844</c:v>
                </c:pt>
                <c:pt idx="830">
                  <c:v>1.5087025107258378</c:v>
                </c:pt>
                <c:pt idx="831">
                  <c:v>1.5178476866999622</c:v>
                </c:pt>
                <c:pt idx="832">
                  <c:v>1.519402001858553</c:v>
                </c:pt>
                <c:pt idx="833">
                  <c:v>1.5122162626578277</c:v>
                </c:pt>
                <c:pt idx="834">
                  <c:v>1.511590901545574</c:v>
                </c:pt>
                <c:pt idx="835">
                  <c:v>1.5046036808045609</c:v>
                </c:pt>
                <c:pt idx="836">
                  <c:v>1.5084442130677855</c:v>
                </c:pt>
                <c:pt idx="837">
                  <c:v>1.5070275539538283</c:v>
                </c:pt>
                <c:pt idx="838">
                  <c:v>1.4903614718962572</c:v>
                </c:pt>
                <c:pt idx="839">
                  <c:v>1.4800633883232108</c:v>
                </c:pt>
                <c:pt idx="840">
                  <c:v>1.4688620819815956</c:v>
                </c:pt>
                <c:pt idx="841">
                  <c:v>1.4472232356814489</c:v>
                </c:pt>
                <c:pt idx="842">
                  <c:v>1.4727069584541888</c:v>
                </c:pt>
                <c:pt idx="843">
                  <c:v>1.4770978471550462</c:v>
                </c:pt>
                <c:pt idx="844">
                  <c:v>1.4748837133870825</c:v>
                </c:pt>
                <c:pt idx="845">
                  <c:v>1.4814702266394932</c:v>
                </c:pt>
                <c:pt idx="846">
                  <c:v>1.4981431967820189</c:v>
                </c:pt>
                <c:pt idx="847">
                  <c:v>1.4947406959837739</c:v>
                </c:pt>
                <c:pt idx="848">
                  <c:v>1.4920693535836524</c:v>
                </c:pt>
                <c:pt idx="849">
                  <c:v>1.4887585342335037</c:v>
                </c:pt>
                <c:pt idx="850">
                  <c:v>1.4914121280252499</c:v>
                </c:pt>
                <c:pt idx="851">
                  <c:v>1.4951812883864948</c:v>
                </c:pt>
                <c:pt idx="852">
                  <c:v>1.4994004296331931</c:v>
                </c:pt>
                <c:pt idx="853">
                  <c:v>1.4933715326803878</c:v>
                </c:pt>
                <c:pt idx="854">
                  <c:v>1.5115709202864369</c:v>
                </c:pt>
                <c:pt idx="855">
                  <c:v>1.5140440460940963</c:v>
                </c:pt>
                <c:pt idx="856">
                  <c:v>1.5052564695004025</c:v>
                </c:pt>
                <c:pt idx="857">
                  <c:v>1.503986575794064</c:v>
                </c:pt>
                <c:pt idx="858">
                  <c:v>1.5128139995032996</c:v>
                </c:pt>
                <c:pt idx="859">
                  <c:v>1.5046333239767562</c:v>
                </c:pt>
                <c:pt idx="860">
                  <c:v>1.5036836942946699</c:v>
                </c:pt>
                <c:pt idx="861">
                  <c:v>1.5040564984008198</c:v>
                </c:pt>
                <c:pt idx="862">
                  <c:v>1.5291525897929077</c:v>
                </c:pt>
                <c:pt idx="863">
                  <c:v>1.5263435856607672</c:v>
                </c:pt>
                <c:pt idx="864">
                  <c:v>1.5277547738646948</c:v>
                </c:pt>
                <c:pt idx="865">
                  <c:v>1.5486037828310937</c:v>
                </c:pt>
                <c:pt idx="866">
                  <c:v>1.5614409310073574</c:v>
                </c:pt>
                <c:pt idx="867">
                  <c:v>1.5631927192145678</c:v>
                </c:pt>
                <c:pt idx="868">
                  <c:v>1.5471150346951204</c:v>
                </c:pt>
                <c:pt idx="869">
                  <c:v>1.5492269661512776</c:v>
                </c:pt>
                <c:pt idx="870">
                  <c:v>1.5510722247655973</c:v>
                </c:pt>
                <c:pt idx="871">
                  <c:v>1.5407517200837513</c:v>
                </c:pt>
                <c:pt idx="872">
                  <c:v>1.540306077722319</c:v>
                </c:pt>
                <c:pt idx="873">
                  <c:v>1.5320369817473787</c:v>
                </c:pt>
                <c:pt idx="874">
                  <c:v>1.5342347840889619</c:v>
                </c:pt>
                <c:pt idx="875">
                  <c:v>1.5126303574873585</c:v>
                </c:pt>
                <c:pt idx="876">
                  <c:v>1.513343384127358</c:v>
                </c:pt>
                <c:pt idx="877">
                  <c:v>1.518817220034991</c:v>
                </c:pt>
                <c:pt idx="878">
                  <c:v>1.5132064395194524</c:v>
                </c:pt>
                <c:pt idx="879">
                  <c:v>1.5136118573029786</c:v>
                </c:pt>
                <c:pt idx="880">
                  <c:v>1.50563984932284</c:v>
                </c:pt>
                <c:pt idx="881">
                  <c:v>1.4962080797938178</c:v>
                </c:pt>
                <c:pt idx="882">
                  <c:v>1.5109176407356251</c:v>
                </c:pt>
                <c:pt idx="883">
                  <c:v>1.5065430513499563</c:v>
                </c:pt>
                <c:pt idx="884">
                  <c:v>1.5007764773442749</c:v>
                </c:pt>
                <c:pt idx="885">
                  <c:v>1.4992823074746109</c:v>
                </c:pt>
                <c:pt idx="886">
                  <c:v>1.5164389667644058</c:v>
                </c:pt>
                <c:pt idx="887">
                  <c:v>1.5195030661019975</c:v>
                </c:pt>
                <c:pt idx="888">
                  <c:v>1.5105687618972232</c:v>
                </c:pt>
                <c:pt idx="889">
                  <c:v>1.500921770716237</c:v>
                </c:pt>
                <c:pt idx="890">
                  <c:v>1.5113582595671833</c:v>
                </c:pt>
                <c:pt idx="891">
                  <c:v>1.5366981439485312</c:v>
                </c:pt>
                <c:pt idx="892">
                  <c:v>1.5229030494443854</c:v>
                </c:pt>
                <c:pt idx="893">
                  <c:v>1.5203498198341256</c:v>
                </c:pt>
                <c:pt idx="894">
                  <c:v>1.5137542463920763</c:v>
                </c:pt>
                <c:pt idx="895">
                  <c:v>1.506065570971213</c:v>
                </c:pt>
                <c:pt idx="896">
                  <c:v>1.517549466324184</c:v>
                </c:pt>
                <c:pt idx="897">
                  <c:v>1.5152081973712193</c:v>
                </c:pt>
                <c:pt idx="898">
                  <c:v>1.5170502006732238</c:v>
                </c:pt>
                <c:pt idx="899">
                  <c:v>1.5261616740638093</c:v>
                </c:pt>
                <c:pt idx="900">
                  <c:v>1.525533057637203</c:v>
                </c:pt>
                <c:pt idx="901">
                  <c:v>1.5252624123568983</c:v>
                </c:pt>
                <c:pt idx="902">
                  <c:v>1.5320579706160395</c:v>
                </c:pt>
                <c:pt idx="903">
                  <c:v>1.5351046666873205</c:v>
                </c:pt>
                <c:pt idx="904">
                  <c:v>1.5247359604455604</c:v>
                </c:pt>
                <c:pt idx="905">
                  <c:v>1.5352376067496452</c:v>
                </c:pt>
                <c:pt idx="906">
                  <c:v>1.5319043171214275</c:v>
                </c:pt>
                <c:pt idx="907">
                  <c:v>1.5284224674341631</c:v>
                </c:pt>
                <c:pt idx="908">
                  <c:v>1.5256822913293708</c:v>
                </c:pt>
                <c:pt idx="909">
                  <c:v>1.5255775829405547</c:v>
                </c:pt>
                <c:pt idx="910">
                  <c:v>1.5201142357763322</c:v>
                </c:pt>
                <c:pt idx="911">
                  <c:v>1.5064872502683591</c:v>
                </c:pt>
                <c:pt idx="912">
                  <c:v>1.5039459643911888</c:v>
                </c:pt>
                <c:pt idx="913">
                  <c:v>1.5196432017988808</c:v>
                </c:pt>
                <c:pt idx="914">
                  <c:v>1.5165631806134947</c:v>
                </c:pt>
                <c:pt idx="915">
                  <c:v>1.5214076886598318</c:v>
                </c:pt>
                <c:pt idx="916">
                  <c:v>1.5269398695246483</c:v>
                </c:pt>
                <c:pt idx="917">
                  <c:v>1.5190304102462062</c:v>
                </c:pt>
                <c:pt idx="918">
                  <c:v>1.4948396608900856</c:v>
                </c:pt>
                <c:pt idx="919">
                  <c:v>1.4864892264221563</c:v>
                </c:pt>
                <c:pt idx="920">
                  <c:v>1.4669126277209115</c:v>
                </c:pt>
                <c:pt idx="921">
                  <c:v>1.4778874734960787</c:v>
                </c:pt>
                <c:pt idx="922">
                  <c:v>1.4907107482775892</c:v>
                </c:pt>
                <c:pt idx="923">
                  <c:v>1.4953998151021646</c:v>
                </c:pt>
                <c:pt idx="924">
                  <c:v>1.5013180902873</c:v>
                </c:pt>
                <c:pt idx="925">
                  <c:v>1.4837519600821256</c:v>
                </c:pt>
                <c:pt idx="926">
                  <c:v>1.4838511014837736</c:v>
                </c:pt>
                <c:pt idx="927">
                  <c:v>1.483251226954692</c:v>
                </c:pt>
                <c:pt idx="928">
                  <c:v>1.4854143748673401</c:v>
                </c:pt>
                <c:pt idx="929">
                  <c:v>1.480965655781328</c:v>
                </c:pt>
                <c:pt idx="930">
                  <c:v>1.4812952643884487</c:v>
                </c:pt>
                <c:pt idx="931">
                  <c:v>1.4808971072397037</c:v>
                </c:pt>
                <c:pt idx="932">
                  <c:v>1.4812038492425812</c:v>
                </c:pt>
                <c:pt idx="933">
                  <c:v>1.4844130388850225</c:v>
                </c:pt>
                <c:pt idx="934">
                  <c:v>1.4768675796414299</c:v>
                </c:pt>
                <c:pt idx="935">
                  <c:v>1.4822361607817587</c:v>
                </c:pt>
                <c:pt idx="936">
                  <c:v>1.4822261414046054</c:v>
                </c:pt>
                <c:pt idx="937">
                  <c:v>1.4921302208075762</c:v>
                </c:pt>
                <c:pt idx="938">
                  <c:v>1.4904175739686027</c:v>
                </c:pt>
                <c:pt idx="939">
                  <c:v>1.4884892886307333</c:v>
                </c:pt>
                <c:pt idx="940">
                  <c:v>1.4909006554095741</c:v>
                </c:pt>
                <c:pt idx="941">
                  <c:v>1.4947109237349887</c:v>
                </c:pt>
                <c:pt idx="942">
                  <c:v>1.4905275942265588</c:v>
                </c:pt>
                <c:pt idx="943">
                  <c:v>1.4976629359952405</c:v>
                </c:pt>
                <c:pt idx="944">
                  <c:v>1.4962661747942856</c:v>
                </c:pt>
                <c:pt idx="945">
                  <c:v>1.4911382094393808</c:v>
                </c:pt>
                <c:pt idx="946">
                  <c:v>1.4908450393388677</c:v>
                </c:pt>
                <c:pt idx="947">
                  <c:v>1.4792848810806829</c:v>
                </c:pt>
                <c:pt idx="948">
                  <c:v>1.4830818454658981</c:v>
                </c:pt>
                <c:pt idx="949">
                  <c:v>1.4883596180424026</c:v>
                </c:pt>
                <c:pt idx="950">
                  <c:v>1.4894316896367052</c:v>
                </c:pt>
                <c:pt idx="951">
                  <c:v>1.4688991280191073</c:v>
                </c:pt>
                <c:pt idx="952">
                  <c:v>1.467799648466299</c:v>
                </c:pt>
                <c:pt idx="953">
                  <c:v>1.4694497928061605</c:v>
                </c:pt>
                <c:pt idx="954">
                  <c:v>1.4654767306253358</c:v>
                </c:pt>
                <c:pt idx="955">
                  <c:v>1.4803591922023922</c:v>
                </c:pt>
                <c:pt idx="956">
                  <c:v>1.4876309277658977</c:v>
                </c:pt>
                <c:pt idx="957">
                  <c:v>1.4762148919817617</c:v>
                </c:pt>
                <c:pt idx="958">
                  <c:v>1.4745239139515418</c:v>
                </c:pt>
                <c:pt idx="959">
                  <c:v>1.4667877115681414</c:v>
                </c:pt>
                <c:pt idx="960">
                  <c:v>1.4644137439541351</c:v>
                </c:pt>
                <c:pt idx="961">
                  <c:v>1.463160033507978</c:v>
                </c:pt>
                <c:pt idx="962">
                  <c:v>1.4596208086417886</c:v>
                </c:pt>
                <c:pt idx="963">
                  <c:v>1.4582277078732835</c:v>
                </c:pt>
                <c:pt idx="964">
                  <c:v>1.4579488495916491</c:v>
                </c:pt>
                <c:pt idx="965">
                  <c:v>1.4593192375436697</c:v>
                </c:pt>
                <c:pt idx="966">
                  <c:v>1.4563347795737962</c:v>
                </c:pt>
                <c:pt idx="967">
                  <c:v>1.4656716599845456</c:v>
                </c:pt>
                <c:pt idx="968">
                  <c:v>1.4638859730199076</c:v>
                </c:pt>
                <c:pt idx="969">
                  <c:v>1.4723252090503016</c:v>
                </c:pt>
                <c:pt idx="970">
                  <c:v>1.4842817014398808</c:v>
                </c:pt>
                <c:pt idx="971">
                  <c:v>1.4980175284155688</c:v>
                </c:pt>
                <c:pt idx="972">
                  <c:v>1.5063134097368178</c:v>
                </c:pt>
                <c:pt idx="973">
                  <c:v>1.5087408764567873</c:v>
                </c:pt>
                <c:pt idx="974">
                  <c:v>1.494831227027704</c:v>
                </c:pt>
                <c:pt idx="975">
                  <c:v>1.5026047523476336</c:v>
                </c:pt>
                <c:pt idx="976">
                  <c:v>1.4940349247862827</c:v>
                </c:pt>
                <c:pt idx="977">
                  <c:v>1.4883225419281592</c:v>
                </c:pt>
                <c:pt idx="978">
                  <c:v>1.4927179189100732</c:v>
                </c:pt>
                <c:pt idx="979">
                  <c:v>1.5010634592264791</c:v>
                </c:pt>
                <c:pt idx="980">
                  <c:v>1.5072563019985004</c:v>
                </c:pt>
                <c:pt idx="981">
                  <c:v>1.4887999648748831</c:v>
                </c:pt>
                <c:pt idx="982">
                  <c:v>1.480884925168461</c:v>
                </c:pt>
                <c:pt idx="983">
                  <c:v>1.4725317662269375</c:v>
                </c:pt>
                <c:pt idx="984">
                  <c:v>1.4330381289960556</c:v>
                </c:pt>
                <c:pt idx="985">
                  <c:v>1.4450389667078323</c:v>
                </c:pt>
                <c:pt idx="986">
                  <c:v>1.4735181877971342</c:v>
                </c:pt>
                <c:pt idx="987">
                  <c:v>1.5117300370803286</c:v>
                </c:pt>
                <c:pt idx="988">
                  <c:v>1.5259450133450865</c:v>
                </c:pt>
                <c:pt idx="989">
                  <c:v>1.5273601987117469</c:v>
                </c:pt>
                <c:pt idx="990">
                  <c:v>1.5085663775316158</c:v>
                </c:pt>
                <c:pt idx="991">
                  <c:v>1.5032636276190745</c:v>
                </c:pt>
                <c:pt idx="992">
                  <c:v>1.489722238767222</c:v>
                </c:pt>
                <c:pt idx="993">
                  <c:v>1.4863165696500871</c:v>
                </c:pt>
                <c:pt idx="994">
                  <c:v>1.4820423635422701</c:v>
                </c:pt>
                <c:pt idx="995">
                  <c:v>1.5098498610583255</c:v>
                </c:pt>
                <c:pt idx="996">
                  <c:v>1.5321336299976391</c:v>
                </c:pt>
                <c:pt idx="997">
                  <c:v>1.5324147498316323</c:v>
                </c:pt>
                <c:pt idx="998">
                  <c:v>1.5620775274402348</c:v>
                </c:pt>
                <c:pt idx="999">
                  <c:v>1.5726885522146605</c:v>
                </c:pt>
                <c:pt idx="1000">
                  <c:v>1.5793159843117639</c:v>
                </c:pt>
                <c:pt idx="1001">
                  <c:v>1.5980567924917439</c:v>
                </c:pt>
                <c:pt idx="1002">
                  <c:v>1.5983577724999709</c:v>
                </c:pt>
                <c:pt idx="1003">
                  <c:v>1.5704711113859313</c:v>
                </c:pt>
                <c:pt idx="1004">
                  <c:v>1.5803727335064663</c:v>
                </c:pt>
                <c:pt idx="1005">
                  <c:v>1.5654456169102122</c:v>
                </c:pt>
                <c:pt idx="1006">
                  <c:v>1.581669853818694</c:v>
                </c:pt>
                <c:pt idx="1007">
                  <c:v>1.5825489757761027</c:v>
                </c:pt>
                <c:pt idx="1008">
                  <c:v>1.5895282312755397</c:v>
                </c:pt>
                <c:pt idx="1009">
                  <c:v>1.5965917413885469</c:v>
                </c:pt>
                <c:pt idx="1010">
                  <c:v>1.5965165955464848</c:v>
                </c:pt>
                <c:pt idx="1011">
                  <c:v>1.6007113045945012</c:v>
                </c:pt>
                <c:pt idx="1012">
                  <c:v>1.6099205714573781</c:v>
                </c:pt>
                <c:pt idx="1013">
                  <c:v>1.603854657673395</c:v>
                </c:pt>
                <c:pt idx="1014">
                  <c:v>1.574784539627863</c:v>
                </c:pt>
                <c:pt idx="1015">
                  <c:v>1.5714232681632416</c:v>
                </c:pt>
                <c:pt idx="1016">
                  <c:v>1.5742037432942393</c:v>
                </c:pt>
                <c:pt idx="1017">
                  <c:v>1.5790484604929937</c:v>
                </c:pt>
                <c:pt idx="1018">
                  <c:v>1.5802003050074327</c:v>
                </c:pt>
                <c:pt idx="1019">
                  <c:v>1.5733349037259265</c:v>
                </c:pt>
                <c:pt idx="1020">
                  <c:v>1.5813165687374862</c:v>
                </c:pt>
                <c:pt idx="1021">
                  <c:v>1.5861603246932272</c:v>
                </c:pt>
                <c:pt idx="1022">
                  <c:v>1.5789029729780775</c:v>
                </c:pt>
                <c:pt idx="1023">
                  <c:v>1.5797647211855375</c:v>
                </c:pt>
                <c:pt idx="1024">
                  <c:v>1.5812742635623578</c:v>
                </c:pt>
                <c:pt idx="1025">
                  <c:v>1.5761397096628811</c:v>
                </c:pt>
                <c:pt idx="1026">
                  <c:v>1.5755025989713718</c:v>
                </c:pt>
                <c:pt idx="1027">
                  <c:v>1.5961741715980304</c:v>
                </c:pt>
                <c:pt idx="1028">
                  <c:v>1.6024807738569249</c:v>
                </c:pt>
                <c:pt idx="1029">
                  <c:v>1.6100276811534244</c:v>
                </c:pt>
                <c:pt idx="1030">
                  <c:v>1.6211412324647774</c:v>
                </c:pt>
                <c:pt idx="1031">
                  <c:v>1.6230455230294394</c:v>
                </c:pt>
                <c:pt idx="1032">
                  <c:v>1.6172177272113391</c:v>
                </c:pt>
                <c:pt idx="1033">
                  <c:v>1.6185774811012958</c:v>
                </c:pt>
                <c:pt idx="1034">
                  <c:v>1.6302656229252666</c:v>
                </c:pt>
                <c:pt idx="1035">
                  <c:v>1.6282220892598109</c:v>
                </c:pt>
                <c:pt idx="1036">
                  <c:v>1.6547088443202356</c:v>
                </c:pt>
                <c:pt idx="1037">
                  <c:v>1.6492490763404144</c:v>
                </c:pt>
                <c:pt idx="1038">
                  <c:v>1.6747824333754653</c:v>
                </c:pt>
                <c:pt idx="1039">
                  <c:v>1.6782669478777648</c:v>
                </c:pt>
                <c:pt idx="1040">
                  <c:v>1.6802068703092439</c:v>
                </c:pt>
                <c:pt idx="1041">
                  <c:v>1.6544372270444074</c:v>
                </c:pt>
                <c:pt idx="1042">
                  <c:v>1.6340008495811176</c:v>
                </c:pt>
                <c:pt idx="1043">
                  <c:v>1.633232296234238</c:v>
                </c:pt>
                <c:pt idx="1044">
                  <c:v>1.6422991815947796</c:v>
                </c:pt>
                <c:pt idx="1045">
                  <c:v>1.6304681593726333</c:v>
                </c:pt>
                <c:pt idx="1046">
                  <c:v>1.6293931049375323</c:v>
                </c:pt>
                <c:pt idx="1047">
                  <c:v>1.6352755556965191</c:v>
                </c:pt>
                <c:pt idx="1048">
                  <c:v>1.6486789181065669</c:v>
                </c:pt>
                <c:pt idx="1049">
                  <c:v>1.64960976303139</c:v>
                </c:pt>
                <c:pt idx="1050">
                  <c:v>1.6526743212774591</c:v>
                </c:pt>
                <c:pt idx="1051">
                  <c:v>1.6656329551889859</c:v>
                </c:pt>
                <c:pt idx="1052">
                  <c:v>1.6721180236278788</c:v>
                </c:pt>
                <c:pt idx="1053">
                  <c:v>1.68135109529155</c:v>
                </c:pt>
                <c:pt idx="1054">
                  <c:v>1.677773499808491</c:v>
                </c:pt>
                <c:pt idx="1055">
                  <c:v>1.6744110177358218</c:v>
                </c:pt>
                <c:pt idx="1056">
                  <c:v>1.6753595999481963</c:v>
                </c:pt>
                <c:pt idx="1057">
                  <c:v>1.686537315112294</c:v>
                </c:pt>
                <c:pt idx="1058">
                  <c:v>1.6999011361645575</c:v>
                </c:pt>
                <c:pt idx="1059">
                  <c:v>1.7028621484879078</c:v>
                </c:pt>
                <c:pt idx="1060">
                  <c:v>1.6988124515617156</c:v>
                </c:pt>
                <c:pt idx="1061">
                  <c:v>1.683336943823148</c:v>
                </c:pt>
                <c:pt idx="1062">
                  <c:v>1.680496302579674</c:v>
                </c:pt>
                <c:pt idx="1063">
                  <c:v>1.7045353218841095</c:v>
                </c:pt>
                <c:pt idx="1064">
                  <c:v>1.6978344308743631</c:v>
                </c:pt>
                <c:pt idx="1065">
                  <c:v>1.699292911979839</c:v>
                </c:pt>
                <c:pt idx="1066">
                  <c:v>1.6889297761941642</c:v>
                </c:pt>
                <c:pt idx="1067">
                  <c:v>1.6884426529656285</c:v>
                </c:pt>
                <c:pt idx="1068">
                  <c:v>1.6768110464812258</c:v>
                </c:pt>
                <c:pt idx="1069">
                  <c:v>1.6820859187192547</c:v>
                </c:pt>
                <c:pt idx="1070">
                  <c:v>1.661652368026072</c:v>
                </c:pt>
                <c:pt idx="1071">
                  <c:v>1.6647301348555166</c:v>
                </c:pt>
                <c:pt idx="1072">
                  <c:v>1.6769519203733569</c:v>
                </c:pt>
                <c:pt idx="1073">
                  <c:v>1.651671274886122</c:v>
                </c:pt>
                <c:pt idx="1074">
                  <c:v>1.6659969479161225</c:v>
                </c:pt>
                <c:pt idx="1075">
                  <c:v>1.6499474105024985</c:v>
                </c:pt>
                <c:pt idx="1076">
                  <c:v>1.6511220302018093</c:v>
                </c:pt>
                <c:pt idx="1077">
                  <c:v>1.6366648418809904</c:v>
                </c:pt>
                <c:pt idx="1078">
                  <c:v>1.6432311646625708</c:v>
                </c:pt>
                <c:pt idx="1079">
                  <c:v>1.6414339782661496</c:v>
                </c:pt>
                <c:pt idx="1080">
                  <c:v>1.6385818824862144</c:v>
                </c:pt>
                <c:pt idx="1081">
                  <c:v>1.6384553528644867</c:v>
                </c:pt>
                <c:pt idx="1082">
                  <c:v>1.6198843776299234</c:v>
                </c:pt>
                <c:pt idx="1083">
                  <c:v>1.6244131123124317</c:v>
                </c:pt>
                <c:pt idx="1084">
                  <c:v>1.6333736450580447</c:v>
                </c:pt>
                <c:pt idx="1085">
                  <c:v>1.6298437862849369</c:v>
                </c:pt>
                <c:pt idx="1086">
                  <c:v>1.6433722906749659</c:v>
                </c:pt>
                <c:pt idx="1087">
                  <c:v>1.6704560829944104</c:v>
                </c:pt>
                <c:pt idx="1088">
                  <c:v>1.6712174771069033</c:v>
                </c:pt>
                <c:pt idx="1089">
                  <c:v>1.6579400214222315</c:v>
                </c:pt>
                <c:pt idx="1090">
                  <c:v>1.6506154231814176</c:v>
                </c:pt>
                <c:pt idx="1091">
                  <c:v>1.6435540166683433</c:v>
                </c:pt>
                <c:pt idx="1092">
                  <c:v>1.633532309430354</c:v>
                </c:pt>
                <c:pt idx="1093">
                  <c:v>1.6507130253742046</c:v>
                </c:pt>
                <c:pt idx="1094">
                  <c:v>1.6276743409695753</c:v>
                </c:pt>
                <c:pt idx="1095">
                  <c:v>1.6326808270922941</c:v>
                </c:pt>
                <c:pt idx="1096">
                  <c:v>1.6313366781045611</c:v>
                </c:pt>
                <c:pt idx="1097">
                  <c:v>1.6413215416898923</c:v>
                </c:pt>
                <c:pt idx="1098">
                  <c:v>1.6378815270336085</c:v>
                </c:pt>
                <c:pt idx="1099">
                  <c:v>1.6291378062684461</c:v>
                </c:pt>
                <c:pt idx="1100">
                  <c:v>1.6346810319706189</c:v>
                </c:pt>
                <c:pt idx="1101">
                  <c:v>1.6244411902130353</c:v>
                </c:pt>
                <c:pt idx="1102">
                  <c:v>1.6120243433722734</c:v>
                </c:pt>
                <c:pt idx="1103">
                  <c:v>1.6012444086159134</c:v>
                </c:pt>
                <c:pt idx="1104">
                  <c:v>1.6003744994695503</c:v>
                </c:pt>
                <c:pt idx="1105">
                  <c:v>1.5924898823909166</c:v>
                </c:pt>
                <c:pt idx="1106">
                  <c:v>1.5868018770332277</c:v>
                </c:pt>
                <c:pt idx="1107">
                  <c:v>1.5910651390593715</c:v>
                </c:pt>
                <c:pt idx="1108">
                  <c:v>1.5811948387049424</c:v>
                </c:pt>
                <c:pt idx="1109">
                  <c:v>1.5993325157511298</c:v>
                </c:pt>
                <c:pt idx="1110">
                  <c:v>1.5978412876595471</c:v>
                </c:pt>
                <c:pt idx="1111">
                  <c:v>1.5951609467614947</c:v>
                </c:pt>
                <c:pt idx="1112">
                  <c:v>1.5782319721169882</c:v>
                </c:pt>
                <c:pt idx="1113">
                  <c:v>1.575366042567854</c:v>
                </c:pt>
                <c:pt idx="1114">
                  <c:v>1.5805444034249356</c:v>
                </c:pt>
                <c:pt idx="1115">
                  <c:v>1.5823257189285722</c:v>
                </c:pt>
                <c:pt idx="1116">
                  <c:v>1.5812547425881645</c:v>
                </c:pt>
                <c:pt idx="1117">
                  <c:v>1.5853821857217261</c:v>
                </c:pt>
                <c:pt idx="1118">
                  <c:v>1.5906490328408061</c:v>
                </c:pt>
                <c:pt idx="1119">
                  <c:v>1.5864411507954488</c:v>
                </c:pt>
                <c:pt idx="1120">
                  <c:v>1.5997472057203668</c:v>
                </c:pt>
                <c:pt idx="1121">
                  <c:v>1.6032520243205211</c:v>
                </c:pt>
                <c:pt idx="1122">
                  <c:v>1.6207184699673243</c:v>
                </c:pt>
                <c:pt idx="1123">
                  <c:v>1.6049700383661509</c:v>
                </c:pt>
                <c:pt idx="1124">
                  <c:v>1.5949655376573184</c:v>
                </c:pt>
                <c:pt idx="1125">
                  <c:v>1.5966456686109005</c:v>
                </c:pt>
                <c:pt idx="1126">
                  <c:v>1.5946122230357198</c:v>
                </c:pt>
                <c:pt idx="1127">
                  <c:v>1.595475670873596</c:v>
                </c:pt>
                <c:pt idx="1128">
                  <c:v>1.6011516341667855</c:v>
                </c:pt>
                <c:pt idx="1129">
                  <c:v>1.5940663267612443</c:v>
                </c:pt>
                <c:pt idx="1130">
                  <c:v>1.5707939733511875</c:v>
                </c:pt>
                <c:pt idx="1131">
                  <c:v>1.5664503644582362</c:v>
                </c:pt>
                <c:pt idx="1132">
                  <c:v>1.5705186937346716</c:v>
                </c:pt>
                <c:pt idx="1133">
                  <c:v>1.5579875171920334</c:v>
                </c:pt>
                <c:pt idx="1134">
                  <c:v>1.5529062458232752</c:v>
                </c:pt>
                <c:pt idx="1135">
                  <c:v>1.5512064986407863</c:v>
                </c:pt>
                <c:pt idx="1136">
                  <c:v>1.5406280858324073</c:v>
                </c:pt>
                <c:pt idx="1137">
                  <c:v>1.5186279884932024</c:v>
                </c:pt>
                <c:pt idx="1138">
                  <c:v>1.5204657987285584</c:v>
                </c:pt>
                <c:pt idx="1139">
                  <c:v>1.4918080051059901</c:v>
                </c:pt>
                <c:pt idx="1140">
                  <c:v>1.4963346718355983</c:v>
                </c:pt>
                <c:pt idx="1141">
                  <c:v>1.4910088389781182</c:v>
                </c:pt>
                <c:pt idx="1142">
                  <c:v>1.5071243173477566</c:v>
                </c:pt>
                <c:pt idx="1143">
                  <c:v>1.5115218173920906</c:v>
                </c:pt>
                <c:pt idx="1144">
                  <c:v>1.5098094362136625</c:v>
                </c:pt>
                <c:pt idx="1145">
                  <c:v>1.5237765590548435</c:v>
                </c:pt>
                <c:pt idx="1146">
                  <c:v>1.5823701645893036</c:v>
                </c:pt>
                <c:pt idx="1147">
                  <c:v>1.6025065965935148</c:v>
                </c:pt>
                <c:pt idx="1148">
                  <c:v>1.6483379670126499</c:v>
                </c:pt>
                <c:pt idx="1149">
                  <c:v>1.6611160750646776</c:v>
                </c:pt>
                <c:pt idx="1150">
                  <c:v>1.7525311156938386</c:v>
                </c:pt>
                <c:pt idx="1151">
                  <c:v>1.7770837146869978</c:v>
                </c:pt>
                <c:pt idx="1152">
                  <c:v>1.6612018129703046</c:v>
                </c:pt>
                <c:pt idx="1153">
                  <c:v>1.7161159793972354</c:v>
                </c:pt>
                <c:pt idx="1154">
                  <c:v>1.6842500655199775</c:v>
                </c:pt>
                <c:pt idx="1155">
                  <c:v>1.7288622652471699</c:v>
                </c:pt>
                <c:pt idx="1156">
                  <c:v>1.6952113448184645</c:v>
                </c:pt>
                <c:pt idx="1157">
                  <c:v>1.7172884819789604</c:v>
                </c:pt>
                <c:pt idx="1158">
                  <c:v>1.6970205419655431</c:v>
                </c:pt>
                <c:pt idx="1159">
                  <c:v>1.7098297896184187</c:v>
                </c:pt>
                <c:pt idx="1160">
                  <c:v>1.7029701529075256</c:v>
                </c:pt>
                <c:pt idx="1161">
                  <c:v>1.7105011277618032</c:v>
                </c:pt>
                <c:pt idx="1162">
                  <c:v>1.7098092251417145</c:v>
                </c:pt>
                <c:pt idx="1163">
                  <c:v>1.7021158077232357</c:v>
                </c:pt>
                <c:pt idx="1164">
                  <c:v>1.7001313870211547</c:v>
                </c:pt>
                <c:pt idx="1165">
                  <c:v>1.7076218366409133</c:v>
                </c:pt>
                <c:pt idx="1166">
                  <c:v>1.6857916736935261</c:v>
                </c:pt>
                <c:pt idx="1167">
                  <c:v>1.676942369929352</c:v>
                </c:pt>
                <c:pt idx="1168">
                  <c:v>1.6760130768548938</c:v>
                </c:pt>
                <c:pt idx="1169">
                  <c:v>1.6886068656057232</c:v>
                </c:pt>
                <c:pt idx="1170">
                  <c:v>1.7029950636965623</c:v>
                </c:pt>
                <c:pt idx="1171">
                  <c:v>1.7223351279478156</c:v>
                </c:pt>
                <c:pt idx="1172">
                  <c:v>1.7184282421329165</c:v>
                </c:pt>
                <c:pt idx="1173">
                  <c:v>1.7448539184336871</c:v>
                </c:pt>
                <c:pt idx="1174">
                  <c:v>1.7248552757131053</c:v>
                </c:pt>
                <c:pt idx="1175">
                  <c:v>1.7171222446104406</c:v>
                </c:pt>
                <c:pt idx="1176">
                  <c:v>1.704518112081433</c:v>
                </c:pt>
                <c:pt idx="1177">
                  <c:v>1.7129070085230393</c:v>
                </c:pt>
                <c:pt idx="1178">
                  <c:v>1.6981249469906035</c:v>
                </c:pt>
                <c:pt idx="1179">
                  <c:v>1.6933802201583665</c:v>
                </c:pt>
                <c:pt idx="1180">
                  <c:v>1.7132661490281378</c:v>
                </c:pt>
                <c:pt idx="1181">
                  <c:v>1.7177818338989173</c:v>
                </c:pt>
                <c:pt idx="1182">
                  <c:v>1.7215536529634705</c:v>
                </c:pt>
                <c:pt idx="1183">
                  <c:v>1.7178741872756444</c:v>
                </c:pt>
                <c:pt idx="1184">
                  <c:v>1.6786038245552626</c:v>
                </c:pt>
                <c:pt idx="1185">
                  <c:v>1.6810104499426772</c:v>
                </c:pt>
                <c:pt idx="1186">
                  <c:v>1.6833547712185146</c:v>
                </c:pt>
                <c:pt idx="1187">
                  <c:v>1.7023941992143472</c:v>
                </c:pt>
                <c:pt idx="1188">
                  <c:v>1.6959847466957969</c:v>
                </c:pt>
                <c:pt idx="1189">
                  <c:v>1.7015263676268646</c:v>
                </c:pt>
                <c:pt idx="1190">
                  <c:v>1.705137114690251</c:v>
                </c:pt>
                <c:pt idx="1191">
                  <c:v>1.7209078919270029</c:v>
                </c:pt>
                <c:pt idx="1192">
                  <c:v>1.7220355640627472</c:v>
                </c:pt>
                <c:pt idx="1193">
                  <c:v>1.720752050047847</c:v>
                </c:pt>
                <c:pt idx="1194">
                  <c:v>1.7392474294809386</c:v>
                </c:pt>
                <c:pt idx="1195">
                  <c:v>1.7426915384997681</c:v>
                </c:pt>
                <c:pt idx="1196">
                  <c:v>1.7454127512934017</c:v>
                </c:pt>
                <c:pt idx="1197">
                  <c:v>1.7477903416908778</c:v>
                </c:pt>
                <c:pt idx="1198">
                  <c:v>1.7557301139130175</c:v>
                </c:pt>
                <c:pt idx="1199">
                  <c:v>1.7266585577979039</c:v>
                </c:pt>
                <c:pt idx="1200">
                  <c:v>1.7381863774806541</c:v>
                </c:pt>
                <c:pt idx="1201">
                  <c:v>1.7336157633370048</c:v>
                </c:pt>
                <c:pt idx="1202">
                  <c:v>1.7447268139009131</c:v>
                </c:pt>
                <c:pt idx="1203">
                  <c:v>1.7329928874917524</c:v>
                </c:pt>
                <c:pt idx="1204">
                  <c:v>1.7235865077018331</c:v>
                </c:pt>
                <c:pt idx="1205">
                  <c:v>1.7253717960179225</c:v>
                </c:pt>
                <c:pt idx="1206">
                  <c:v>1.7413801606244743</c:v>
                </c:pt>
                <c:pt idx="1207">
                  <c:v>1.7499350060680863</c:v>
                </c:pt>
                <c:pt idx="1208">
                  <c:v>1.7465217605538859</c:v>
                </c:pt>
                <c:pt idx="1209">
                  <c:v>1.7498877698266122</c:v>
                </c:pt>
                <c:pt idx="1210">
                  <c:v>1.7612229897663445</c:v>
                </c:pt>
                <c:pt idx="1211">
                  <c:v>1.7474617677354591</c:v>
                </c:pt>
                <c:pt idx="1212">
                  <c:v>1.7144525053264408</c:v>
                </c:pt>
                <c:pt idx="1213">
                  <c:v>1.6972466709780967</c:v>
                </c:pt>
                <c:pt idx="1214">
                  <c:v>1.7010871329501758</c:v>
                </c:pt>
                <c:pt idx="1215">
                  <c:v>1.7049450607804693</c:v>
                </c:pt>
                <c:pt idx="1216">
                  <c:v>1.7101741166225572</c:v>
                </c:pt>
                <c:pt idx="1217">
                  <c:v>1.6932974817686643</c:v>
                </c:pt>
                <c:pt idx="1218">
                  <c:v>1.6771650174533654</c:v>
                </c:pt>
                <c:pt idx="1219">
                  <c:v>1.6654526902212192</c:v>
                </c:pt>
                <c:pt idx="1220">
                  <c:v>1.6891458607823113</c:v>
                </c:pt>
                <c:pt idx="1221">
                  <c:v>1.6894132783109264</c:v>
                </c:pt>
                <c:pt idx="1222">
                  <c:v>1.701331637825882</c:v>
                </c:pt>
                <c:pt idx="1223">
                  <c:v>1.7012807460786816</c:v>
                </c:pt>
                <c:pt idx="1224">
                  <c:v>1.700884889892549</c:v>
                </c:pt>
                <c:pt idx="1225">
                  <c:v>1.6936437809990259</c:v>
                </c:pt>
                <c:pt idx="1226">
                  <c:v>1.6748189993571416</c:v>
                </c:pt>
                <c:pt idx="1227">
                  <c:v>1.6933528610221258</c:v>
                </c:pt>
                <c:pt idx="1228">
                  <c:v>1.7001142728492906</c:v>
                </c:pt>
                <c:pt idx="1229">
                  <c:v>1.717954535119383</c:v>
                </c:pt>
                <c:pt idx="1230">
                  <c:v>1.6937659022013973</c:v>
                </c:pt>
                <c:pt idx="1231">
                  <c:v>1.695859678337017</c:v>
                </c:pt>
                <c:pt idx="1232">
                  <c:v>1.6994988721103048</c:v>
                </c:pt>
                <c:pt idx="1233">
                  <c:v>1.6983937043333912</c:v>
                </c:pt>
                <c:pt idx="1234">
                  <c:v>1.7114876935711829</c:v>
                </c:pt>
                <c:pt idx="1235">
                  <c:v>1.7164971340761506</c:v>
                </c:pt>
                <c:pt idx="1236">
                  <c:v>1.7159368398787316</c:v>
                </c:pt>
                <c:pt idx="1237">
                  <c:v>1.7181988883020822</c:v>
                </c:pt>
                <c:pt idx="1238">
                  <c:v>1.7170523436575027</c:v>
                </c:pt>
                <c:pt idx="1239">
                  <c:v>1.7133602420028586</c:v>
                </c:pt>
                <c:pt idx="1240">
                  <c:v>1.7147205987297933</c:v>
                </c:pt>
                <c:pt idx="1241">
                  <c:v>1.7128296925625346</c:v>
                </c:pt>
                <c:pt idx="1242">
                  <c:v>1.7044535081988457</c:v>
                </c:pt>
                <c:pt idx="1243">
                  <c:v>1.7037490236285642</c:v>
                </c:pt>
                <c:pt idx="1244">
                  <c:v>1.6897086316895771</c:v>
                </c:pt>
                <c:pt idx="1245">
                  <c:v>1.6998588559076446</c:v>
                </c:pt>
                <c:pt idx="1246">
                  <c:v>1.7111606676193862</c:v>
                </c:pt>
                <c:pt idx="1247">
                  <c:v>1.7017356087943867</c:v>
                </c:pt>
                <c:pt idx="1248">
                  <c:v>1.7021428977211217</c:v>
                </c:pt>
                <c:pt idx="1249">
                  <c:v>1.7027913064766291</c:v>
                </c:pt>
                <c:pt idx="1250">
                  <c:v>1.7138856489820182</c:v>
                </c:pt>
                <c:pt idx="1251">
                  <c:v>1.7097189161678201</c:v>
                </c:pt>
                <c:pt idx="1252">
                  <c:v>1.7075893860675868</c:v>
                </c:pt>
                <c:pt idx="1253">
                  <c:v>1.7026488984398642</c:v>
                </c:pt>
                <c:pt idx="1254">
                  <c:v>1.7126684363302891</c:v>
                </c:pt>
                <c:pt idx="1255">
                  <c:v>1.7103087876890002</c:v>
                </c:pt>
                <c:pt idx="1256">
                  <c:v>1.715658941142985</c:v>
                </c:pt>
                <c:pt idx="1257">
                  <c:v>1.7296539567272684</c:v>
                </c:pt>
                <c:pt idx="1258">
                  <c:v>1.7335654172609425</c:v>
                </c:pt>
                <c:pt idx="1259">
                  <c:v>1.7327495432696245</c:v>
                </c:pt>
                <c:pt idx="1260">
                  <c:v>1.7400774920009965</c:v>
                </c:pt>
                <c:pt idx="1261">
                  <c:v>1.7326959636660266</c:v>
                </c:pt>
                <c:pt idx="1262">
                  <c:v>1.7260298823938653</c:v>
                </c:pt>
                <c:pt idx="1263">
                  <c:v>1.7342372801314556</c:v>
                </c:pt>
                <c:pt idx="1264">
                  <c:v>1.7427357147224596</c:v>
                </c:pt>
                <c:pt idx="1265">
                  <c:v>1.7391831668956639</c:v>
                </c:pt>
                <c:pt idx="1266">
                  <c:v>1.7433895138480668</c:v>
                </c:pt>
                <c:pt idx="1267">
                  <c:v>1.7386172428200581</c:v>
                </c:pt>
                <c:pt idx="1268">
                  <c:v>1.7381202674958915</c:v>
                </c:pt>
                <c:pt idx="1269">
                  <c:v>1.7438057187373077</c:v>
                </c:pt>
                <c:pt idx="1270">
                  <c:v>1.7533942661676447</c:v>
                </c:pt>
                <c:pt idx="1271">
                  <c:v>1.7527361973704429</c:v>
                </c:pt>
                <c:pt idx="1272">
                  <c:v>1.6662778427791012</c:v>
                </c:pt>
                <c:pt idx="1273">
                  <c:v>1.6946040275600591</c:v>
                </c:pt>
                <c:pt idx="1274">
                  <c:v>1.6926038520841387</c:v>
                </c:pt>
                <c:pt idx="1275">
                  <c:v>1.7044697213580369</c:v>
                </c:pt>
                <c:pt idx="1276">
                  <c:v>1.6988602491509042</c:v>
                </c:pt>
                <c:pt idx="1277">
                  <c:v>1.7107962410001427</c:v>
                </c:pt>
                <c:pt idx="1278">
                  <c:v>1.72429115933156</c:v>
                </c:pt>
                <c:pt idx="1279">
                  <c:v>1.7340546386233822</c:v>
                </c:pt>
                <c:pt idx="1280">
                  <c:v>1.7351365687566698</c:v>
                </c:pt>
                <c:pt idx="1281">
                  <c:v>1.7388252101493566</c:v>
                </c:pt>
                <c:pt idx="1282">
                  <c:v>1.7325807188456166</c:v>
                </c:pt>
                <c:pt idx="1283">
                  <c:v>1.7395494571952124</c:v>
                </c:pt>
                <c:pt idx="1284">
                  <c:v>1.7333244411418369</c:v>
                </c:pt>
                <c:pt idx="1285">
                  <c:v>1.7457758367371397</c:v>
                </c:pt>
                <c:pt idx="1286">
                  <c:v>1.7446775848135994</c:v>
                </c:pt>
                <c:pt idx="1287">
                  <c:v>1.7504692420606811</c:v>
                </c:pt>
                <c:pt idx="1288">
                  <c:v>1.7469230089239767</c:v>
                </c:pt>
                <c:pt idx="1289">
                  <c:v>1.7253825584118576</c:v>
                </c:pt>
                <c:pt idx="1290">
                  <c:v>1.7301278311894264</c:v>
                </c:pt>
                <c:pt idx="1291">
                  <c:v>1.7415710456174536</c:v>
                </c:pt>
                <c:pt idx="1292">
                  <c:v>1.7485159602381093</c:v>
                </c:pt>
                <c:pt idx="1293">
                  <c:v>1.7579534338213731</c:v>
                </c:pt>
                <c:pt idx="1294">
                  <c:v>1.7602756773919919</c:v>
                </c:pt>
                <c:pt idx="1295">
                  <c:v>1.7741161086426696</c:v>
                </c:pt>
                <c:pt idx="1296">
                  <c:v>1.7822470407981073</c:v>
                </c:pt>
                <c:pt idx="1297">
                  <c:v>1.7748957958250899</c:v>
                </c:pt>
                <c:pt idx="1298">
                  <c:v>1.7671275694014872</c:v>
                </c:pt>
                <c:pt idx="1299">
                  <c:v>1.7701373135872374</c:v>
                </c:pt>
                <c:pt idx="1300">
                  <c:v>1.7770791894579057</c:v>
                </c:pt>
                <c:pt idx="1301">
                  <c:v>1.787599127827002</c:v>
                </c:pt>
                <c:pt idx="1302">
                  <c:v>1.7930104573834456</c:v>
                </c:pt>
                <c:pt idx="1303">
                  <c:v>1.7820572257190743</c:v>
                </c:pt>
                <c:pt idx="1304">
                  <c:v>1.7769839993327063</c:v>
                </c:pt>
                <c:pt idx="1305">
                  <c:v>1.7785600778170685</c:v>
                </c:pt>
                <c:pt idx="1306">
                  <c:v>1.7843626581840355</c:v>
                </c:pt>
                <c:pt idx="1307">
                  <c:v>1.7852676436767974</c:v>
                </c:pt>
                <c:pt idx="1308">
                  <c:v>1.7893059343094846</c:v>
                </c:pt>
                <c:pt idx="1309">
                  <c:v>1.8028236503141253</c:v>
                </c:pt>
                <c:pt idx="1310">
                  <c:v>1.8104503532061798</c:v>
                </c:pt>
                <c:pt idx="1311">
                  <c:v>1.8004764045417356</c:v>
                </c:pt>
                <c:pt idx="1312">
                  <c:v>1.803417962264473</c:v>
                </c:pt>
                <c:pt idx="1313">
                  <c:v>1.8063060500634416</c:v>
                </c:pt>
                <c:pt idx="1314">
                  <c:v>1.807012360578911</c:v>
                </c:pt>
                <c:pt idx="1315">
                  <c:v>1.8100369154984608</c:v>
                </c:pt>
                <c:pt idx="1316">
                  <c:v>1.8155317770287533</c:v>
                </c:pt>
                <c:pt idx="1317">
                  <c:v>1.8040891587832084</c:v>
                </c:pt>
                <c:pt idx="1318">
                  <c:v>1.8110838248116441</c:v>
                </c:pt>
                <c:pt idx="1319">
                  <c:v>1.8063595506557202</c:v>
                </c:pt>
                <c:pt idx="1320">
                  <c:v>1.8135118671701367</c:v>
                </c:pt>
                <c:pt idx="1321">
                  <c:v>1.8073265507987057</c:v>
                </c:pt>
                <c:pt idx="1322">
                  <c:v>1.8142277948208523</c:v>
                </c:pt>
                <c:pt idx="1323">
                  <c:v>1.8223382346068466</c:v>
                </c:pt>
                <c:pt idx="1324">
                  <c:v>1.8283154527246823</c:v>
                </c:pt>
                <c:pt idx="1325">
                  <c:v>1.8404092673607517</c:v>
                </c:pt>
                <c:pt idx="1326">
                  <c:v>1.8451217760505141</c:v>
                </c:pt>
                <c:pt idx="1327">
                  <c:v>1.825622989073924</c:v>
                </c:pt>
                <c:pt idx="1328">
                  <c:v>1.8251877229363982</c:v>
                </c:pt>
                <c:pt idx="1329">
                  <c:v>1.8392383007184951</c:v>
                </c:pt>
                <c:pt idx="1330">
                  <c:v>1.8413191669947016</c:v>
                </c:pt>
                <c:pt idx="1331">
                  <c:v>1.8440121599867101</c:v>
                </c:pt>
                <c:pt idx="1332">
                  <c:v>1.856596473651702</c:v>
                </c:pt>
                <c:pt idx="1333">
                  <c:v>1.8631159673485698</c:v>
                </c:pt>
                <c:pt idx="1334">
                  <c:v>1.8621639956055556</c:v>
                </c:pt>
                <c:pt idx="1335">
                  <c:v>1.8686356113865683</c:v>
                </c:pt>
                <c:pt idx="1336">
                  <c:v>1.8777899334178023</c:v>
                </c:pt>
                <c:pt idx="1337">
                  <c:v>1.8661985507580428</c:v>
                </c:pt>
                <c:pt idx="1338">
                  <c:v>1.8766340041152421</c:v>
                </c:pt>
                <c:pt idx="1339">
                  <c:v>1.8635379026064465</c:v>
                </c:pt>
                <c:pt idx="1340">
                  <c:v>1.8592740344265626</c:v>
                </c:pt>
                <c:pt idx="1341">
                  <c:v>1.8596018577432649</c:v>
                </c:pt>
                <c:pt idx="1342">
                  <c:v>1.8673468754294691</c:v>
                </c:pt>
                <c:pt idx="1343">
                  <c:v>1.8708548709592265</c:v>
                </c:pt>
                <c:pt idx="1344">
                  <c:v>1.877272480376307</c:v>
                </c:pt>
                <c:pt idx="1345">
                  <c:v>1.8773170513867479</c:v>
                </c:pt>
                <c:pt idx="1346">
                  <c:v>1.8689970657670574</c:v>
                </c:pt>
                <c:pt idx="1347">
                  <c:v>1.8594286097754036</c:v>
                </c:pt>
                <c:pt idx="1348">
                  <c:v>1.8535203498267463</c:v>
                </c:pt>
                <c:pt idx="1349">
                  <c:v>1.8477603229635777</c:v>
                </c:pt>
                <c:pt idx="1350">
                  <c:v>1.8548934464091149</c:v>
                </c:pt>
                <c:pt idx="1351">
                  <c:v>1.8344912645645584</c:v>
                </c:pt>
                <c:pt idx="1352">
                  <c:v>1.8345224448487314</c:v>
                </c:pt>
                <c:pt idx="1353">
                  <c:v>1.8439298547934131</c:v>
                </c:pt>
                <c:pt idx="1354">
                  <c:v>1.8627275009314175</c:v>
                </c:pt>
                <c:pt idx="1355">
                  <c:v>1.8666718553221728</c:v>
                </c:pt>
                <c:pt idx="1356">
                  <c:v>1.8697912763927049</c:v>
                </c:pt>
                <c:pt idx="1357">
                  <c:v>1.8720002761618761</c:v>
                </c:pt>
                <c:pt idx="1358">
                  <c:v>1.8645637542480995</c:v>
                </c:pt>
                <c:pt idx="1359">
                  <c:v>1.8709057365741104</c:v>
                </c:pt>
                <c:pt idx="1360">
                  <c:v>1.8656313042940231</c:v>
                </c:pt>
                <c:pt idx="1361">
                  <c:v>1.8636170434708723</c:v>
                </c:pt>
                <c:pt idx="1362">
                  <c:v>1.8624341321755942</c:v>
                </c:pt>
                <c:pt idx="1363">
                  <c:v>1.8677010370312153</c:v>
                </c:pt>
                <c:pt idx="1364">
                  <c:v>1.8672392599822236</c:v>
                </c:pt>
                <c:pt idx="1365">
                  <c:v>1.8811448302918063</c:v>
                </c:pt>
                <c:pt idx="1366">
                  <c:v>1.8900142702146698</c:v>
                </c:pt>
                <c:pt idx="1367">
                  <c:v>1.8880927799920491</c:v>
                </c:pt>
                <c:pt idx="1368">
                  <c:v>1.902688606563681</c:v>
                </c:pt>
                <c:pt idx="1369">
                  <c:v>1.900554884616618</c:v>
                </c:pt>
                <c:pt idx="1370">
                  <c:v>1.8697716156412398</c:v>
                </c:pt>
                <c:pt idx="1371">
                  <c:v>1.8748483417471993</c:v>
                </c:pt>
                <c:pt idx="1372">
                  <c:v>1.8694198034377965</c:v>
                </c:pt>
                <c:pt idx="1373">
                  <c:v>1.8700688568219814</c:v>
                </c:pt>
                <c:pt idx="1374">
                  <c:v>1.8788251480721985</c:v>
                </c:pt>
                <c:pt idx="1375">
                  <c:v>1.8607600264074617</c:v>
                </c:pt>
                <c:pt idx="1376">
                  <c:v>1.8606623771151658</c:v>
                </c:pt>
                <c:pt idx="1377">
                  <c:v>1.8587003884344881</c:v>
                </c:pt>
                <c:pt idx="1378">
                  <c:v>1.8651158160499866</c:v>
                </c:pt>
                <c:pt idx="1379">
                  <c:v>1.8698819581332706</c:v>
                </c:pt>
                <c:pt idx="1380">
                  <c:v>1.867531086094194</c:v>
                </c:pt>
                <c:pt idx="1381">
                  <c:v>1.8764518655810523</c:v>
                </c:pt>
                <c:pt idx="1382">
                  <c:v>1.8646128338546992</c:v>
                </c:pt>
                <c:pt idx="1383">
                  <c:v>1.8533840603003948</c:v>
                </c:pt>
                <c:pt idx="1384">
                  <c:v>1.848421334046803</c:v>
                </c:pt>
                <c:pt idx="1385">
                  <c:v>1.8537531738357571</c:v>
                </c:pt>
                <c:pt idx="1386">
                  <c:v>1.8231053209823045</c:v>
                </c:pt>
                <c:pt idx="1387">
                  <c:v>1.8318547308866324</c:v>
                </c:pt>
                <c:pt idx="1388">
                  <c:v>1.8209824258214884</c:v>
                </c:pt>
                <c:pt idx="1389">
                  <c:v>1.8291623867087596</c:v>
                </c:pt>
                <c:pt idx="1390">
                  <c:v>1.8309398835888948</c:v>
                </c:pt>
                <c:pt idx="1391">
                  <c:v>1.8202408723892778</c:v>
                </c:pt>
                <c:pt idx="1392">
                  <c:v>1.8201206752849601</c:v>
                </c:pt>
                <c:pt idx="1393">
                  <c:v>1.8212755118432731</c:v>
                </c:pt>
                <c:pt idx="1394">
                  <c:v>1.8114816826310216</c:v>
                </c:pt>
                <c:pt idx="1395">
                  <c:v>1.8174596620340226</c:v>
                </c:pt>
                <c:pt idx="1396">
                  <c:v>1.8271739093006814</c:v>
                </c:pt>
                <c:pt idx="1397">
                  <c:v>1.8317640936481221</c:v>
                </c:pt>
                <c:pt idx="1398">
                  <c:v>1.8536664141381012</c:v>
                </c:pt>
                <c:pt idx="1399">
                  <c:v>1.863739980582704</c:v>
                </c:pt>
                <c:pt idx="1400">
                  <c:v>1.8722432413483847</c:v>
                </c:pt>
                <c:pt idx="1401">
                  <c:v>1.8627411494843646</c:v>
                </c:pt>
                <c:pt idx="1402">
                  <c:v>1.8643437192159982</c:v>
                </c:pt>
                <c:pt idx="1403">
                  <c:v>1.8715504208132374</c:v>
                </c:pt>
                <c:pt idx="1404">
                  <c:v>1.8785814871680062</c:v>
                </c:pt>
                <c:pt idx="1405">
                  <c:v>1.8863814473216218</c:v>
                </c:pt>
                <c:pt idx="1406">
                  <c:v>1.8789079205418808</c:v>
                </c:pt>
                <c:pt idx="1407">
                  <c:v>1.8818639152617849</c:v>
                </c:pt>
                <c:pt idx="1408">
                  <c:v>1.8792560982161566</c:v>
                </c:pt>
                <c:pt idx="1409">
                  <c:v>1.8703508562711244</c:v>
                </c:pt>
                <c:pt idx="1410">
                  <c:v>1.8705983732927247</c:v>
                </c:pt>
                <c:pt idx="1411">
                  <c:v>1.8694031114813365</c:v>
                </c:pt>
                <c:pt idx="1412">
                  <c:v>1.8881101748048097</c:v>
                </c:pt>
                <c:pt idx="1413">
                  <c:v>1.8997924735638971</c:v>
                </c:pt>
                <c:pt idx="1414">
                  <c:v>1.9010718329267162</c:v>
                </c:pt>
                <c:pt idx="1415">
                  <c:v>1.9045685017993059</c:v>
                </c:pt>
                <c:pt idx="1416">
                  <c:v>1.9048558239096547</c:v>
                </c:pt>
                <c:pt idx="1417">
                  <c:v>1.9214389742177516</c:v>
                </c:pt>
                <c:pt idx="1418">
                  <c:v>1.9244189746390188</c:v>
                </c:pt>
                <c:pt idx="1419">
                  <c:v>1.9357133367192461</c:v>
                </c:pt>
                <c:pt idx="1420">
                  <c:v>1.9351597282788002</c:v>
                </c:pt>
                <c:pt idx="1421">
                  <c:v>1.9279351582320357</c:v>
                </c:pt>
                <c:pt idx="1422">
                  <c:v>1.9135985909595301</c:v>
                </c:pt>
                <c:pt idx="1423">
                  <c:v>1.9005987848569004</c:v>
                </c:pt>
                <c:pt idx="1424">
                  <c:v>1.9047036935576485</c:v>
                </c:pt>
                <c:pt idx="1425">
                  <c:v>1.9094694546864515</c:v>
                </c:pt>
                <c:pt idx="1426">
                  <c:v>1.8877848059595321</c:v>
                </c:pt>
                <c:pt idx="1427">
                  <c:v>1.8787817619291354</c:v>
                </c:pt>
                <c:pt idx="1428">
                  <c:v>1.8892479239345892</c:v>
                </c:pt>
                <c:pt idx="1429">
                  <c:v>1.8812243953149446</c:v>
                </c:pt>
                <c:pt idx="1430">
                  <c:v>1.884557538098599</c:v>
                </c:pt>
                <c:pt idx="1431">
                  <c:v>1.8832554052962056</c:v>
                </c:pt>
                <c:pt idx="1432">
                  <c:v>1.8955912273002486</c:v>
                </c:pt>
                <c:pt idx="1433">
                  <c:v>1.8931090016000174</c:v>
                </c:pt>
                <c:pt idx="1434">
                  <c:v>1.8877998663983167</c:v>
                </c:pt>
                <c:pt idx="1435">
                  <c:v>1.8809604770925978</c:v>
                </c:pt>
                <c:pt idx="1436">
                  <c:v>1.8761587726385129</c:v>
                </c:pt>
                <c:pt idx="1437">
                  <c:v>1.8716930515896302</c:v>
                </c:pt>
                <c:pt idx="1438">
                  <c:v>1.8615409378731858</c:v>
                </c:pt>
                <c:pt idx="1439">
                  <c:v>1.8561053040007709</c:v>
                </c:pt>
                <c:pt idx="1440">
                  <c:v>1.8503150197823368</c:v>
                </c:pt>
                <c:pt idx="1441">
                  <c:v>1.8470491711194146</c:v>
                </c:pt>
                <c:pt idx="1442">
                  <c:v>1.8514283840661836</c:v>
                </c:pt>
                <c:pt idx="1443">
                  <c:v>1.8423897792046835</c:v>
                </c:pt>
                <c:pt idx="1444">
                  <c:v>1.8470976486579629</c:v>
                </c:pt>
                <c:pt idx="1445">
                  <c:v>1.8610279083608934</c:v>
                </c:pt>
                <c:pt idx="1446">
                  <c:v>1.86084787560669</c:v>
                </c:pt>
                <c:pt idx="1447">
                  <c:v>1.8523983204669143</c:v>
                </c:pt>
                <c:pt idx="1448">
                  <c:v>1.8542940816403961</c:v>
                </c:pt>
                <c:pt idx="1449">
                  <c:v>1.8574004934659218</c:v>
                </c:pt>
                <c:pt idx="1450">
                  <c:v>1.8613256294023595</c:v>
                </c:pt>
                <c:pt idx="1451">
                  <c:v>1.8586671518518108</c:v>
                </c:pt>
                <c:pt idx="1452">
                  <c:v>1.8572577681346951</c:v>
                </c:pt>
                <c:pt idx="1453">
                  <c:v>1.8574162698110293</c:v>
                </c:pt>
                <c:pt idx="1454">
                  <c:v>1.8579897287711544</c:v>
                </c:pt>
                <c:pt idx="1455">
                  <c:v>1.8601877632830661</c:v>
                </c:pt>
                <c:pt idx="1456">
                  <c:v>1.8674286931917843</c:v>
                </c:pt>
                <c:pt idx="1457">
                  <c:v>1.8578729895209891</c:v>
                </c:pt>
                <c:pt idx="1458">
                  <c:v>1.8482623699122287</c:v>
                </c:pt>
                <c:pt idx="1459">
                  <c:v>1.8512747460895689</c:v>
                </c:pt>
                <c:pt idx="1460">
                  <c:v>1.8554866748119381</c:v>
                </c:pt>
                <c:pt idx="1461">
                  <c:v>1.859552284298476</c:v>
                </c:pt>
                <c:pt idx="1462">
                  <c:v>1.8462602379084705</c:v>
                </c:pt>
                <c:pt idx="1463">
                  <c:v>1.8422467056578486</c:v>
                </c:pt>
                <c:pt idx="1464">
                  <c:v>1.8281593391765689</c:v>
                </c:pt>
                <c:pt idx="1465">
                  <c:v>1.833334380034308</c:v>
                </c:pt>
                <c:pt idx="1466">
                  <c:v>1.854614913421202</c:v>
                </c:pt>
                <c:pt idx="1467">
                  <c:v>1.8427476531410811</c:v>
                </c:pt>
                <c:pt idx="1468">
                  <c:v>1.8459930918951797</c:v>
                </c:pt>
                <c:pt idx="1469">
                  <c:v>1.8431182599756821</c:v>
                </c:pt>
                <c:pt idx="1470">
                  <c:v>1.8506232360398449</c:v>
                </c:pt>
                <c:pt idx="1471">
                  <c:v>1.8425825876775128</c:v>
                </c:pt>
                <c:pt idx="1472">
                  <c:v>1.849138918539083</c:v>
                </c:pt>
                <c:pt idx="1473">
                  <c:v>1.8693205642609607</c:v>
                </c:pt>
                <c:pt idx="1474">
                  <c:v>1.8635885215961374</c:v>
                </c:pt>
                <c:pt idx="1475">
                  <c:v>1.8369157367746536</c:v>
                </c:pt>
                <c:pt idx="1476">
                  <c:v>1.8375066967420535</c:v>
                </c:pt>
                <c:pt idx="1477">
                  <c:v>1.8637609571917348</c:v>
                </c:pt>
                <c:pt idx="1478">
                  <c:v>1.8789842953493372</c:v>
                </c:pt>
                <c:pt idx="1479">
                  <c:v>1.8739299911214482</c:v>
                </c:pt>
                <c:pt idx="1480">
                  <c:v>1.8830808793369926</c:v>
                </c:pt>
                <c:pt idx="1481">
                  <c:v>1.8868959325366044</c:v>
                </c:pt>
                <c:pt idx="1482">
                  <c:v>1.8911564477366682</c:v>
                </c:pt>
                <c:pt idx="1483">
                  <c:v>1.8778557156330087</c:v>
                </c:pt>
                <c:pt idx="1484">
                  <c:v>1.8587462935076455</c:v>
                </c:pt>
                <c:pt idx="1485">
                  <c:v>1.8716285063494531</c:v>
                </c:pt>
                <c:pt idx="1486">
                  <c:v>1.8719954072287184</c:v>
                </c:pt>
                <c:pt idx="1487">
                  <c:v>1.868129088874614</c:v>
                </c:pt>
                <c:pt idx="1488">
                  <c:v>1.8745378868714637</c:v>
                </c:pt>
                <c:pt idx="1489">
                  <c:v>1.8895180009796586</c:v>
                </c:pt>
                <c:pt idx="1490">
                  <c:v>1.899125530719928</c:v>
                </c:pt>
                <c:pt idx="1491">
                  <c:v>1.8777211512628933</c:v>
                </c:pt>
                <c:pt idx="1492">
                  <c:v>1.8835435694594793</c:v>
                </c:pt>
                <c:pt idx="1493">
                  <c:v>1.8918568607522104</c:v>
                </c:pt>
                <c:pt idx="1494">
                  <c:v>1.8897191737405012</c:v>
                </c:pt>
                <c:pt idx="1495">
                  <c:v>1.8876007053793338</c:v>
                </c:pt>
                <c:pt idx="1496">
                  <c:v>1.9054185771033048</c:v>
                </c:pt>
                <c:pt idx="1497">
                  <c:v>1.9131743037216897</c:v>
                </c:pt>
                <c:pt idx="1498">
                  <c:v>1.913669193781784</c:v>
                </c:pt>
                <c:pt idx="1499">
                  <c:v>1.9122948489509979</c:v>
                </c:pt>
                <c:pt idx="1500">
                  <c:v>1.9130291715252083</c:v>
                </c:pt>
                <c:pt idx="1501">
                  <c:v>1.9081836483162118</c:v>
                </c:pt>
                <c:pt idx="1502">
                  <c:v>1.898026121614161</c:v>
                </c:pt>
                <c:pt idx="1503">
                  <c:v>1.8895038313907178</c:v>
                </c:pt>
                <c:pt idx="1504">
                  <c:v>1.8331521150239376</c:v>
                </c:pt>
                <c:pt idx="1505">
                  <c:v>1.8647449539030923</c:v>
                </c:pt>
                <c:pt idx="1506">
                  <c:v>1.8761180152093297</c:v>
                </c:pt>
                <c:pt idx="1507">
                  <c:v>1.8727877170100504</c:v>
                </c:pt>
                <c:pt idx="1508">
                  <c:v>1.8703762756754547</c:v>
                </c:pt>
                <c:pt idx="1509">
                  <c:v>1.8836354555119732</c:v>
                </c:pt>
                <c:pt idx="1510">
                  <c:v>1.8851696289282984</c:v>
                </c:pt>
                <c:pt idx="1511">
                  <c:v>1.8899907741212412</c:v>
                </c:pt>
                <c:pt idx="1512">
                  <c:v>1.8939370665823843</c:v>
                </c:pt>
                <c:pt idx="1513">
                  <c:v>1.8741333129553062</c:v>
                </c:pt>
                <c:pt idx="1514">
                  <c:v>1.8679486339069806</c:v>
                </c:pt>
                <c:pt idx="1515">
                  <c:v>1.8850356641972266</c:v>
                </c:pt>
                <c:pt idx="1516">
                  <c:v>1.8739870470534354</c:v>
                </c:pt>
                <c:pt idx="1517">
                  <c:v>1.8736822341955603</c:v>
                </c:pt>
                <c:pt idx="1518">
                  <c:v>1.8663194589331831</c:v>
                </c:pt>
                <c:pt idx="1519">
                  <c:v>1.8725760366440536</c:v>
                </c:pt>
                <c:pt idx="1520">
                  <c:v>1.8821196377579186</c:v>
                </c:pt>
                <c:pt idx="1521">
                  <c:v>1.8816988105933534</c:v>
                </c:pt>
                <c:pt idx="1522">
                  <c:v>1.8772613240269584</c:v>
                </c:pt>
                <c:pt idx="1523">
                  <c:v>1.88364107261875</c:v>
                </c:pt>
                <c:pt idx="1524">
                  <c:v>1.8942085113172025</c:v>
                </c:pt>
                <c:pt idx="1525">
                  <c:v>1.889300360089631</c:v>
                </c:pt>
                <c:pt idx="1526">
                  <c:v>1.8964607716813158</c:v>
                </c:pt>
                <c:pt idx="1527">
                  <c:v>1.8937890214910331</c:v>
                </c:pt>
                <c:pt idx="1528">
                  <c:v>1.8835555780087276</c:v>
                </c:pt>
                <c:pt idx="1529">
                  <c:v>1.8894151431776638</c:v>
                </c:pt>
                <c:pt idx="1530">
                  <c:v>1.898015459165123</c:v>
                </c:pt>
                <c:pt idx="1531">
                  <c:v>1.8865833992376531</c:v>
                </c:pt>
                <c:pt idx="1532">
                  <c:v>1.881130537765938</c:v>
                </c:pt>
                <c:pt idx="1533">
                  <c:v>1.8733167672376736</c:v>
                </c:pt>
                <c:pt idx="1534">
                  <c:v>1.8724561672665361</c:v>
                </c:pt>
                <c:pt idx="1535">
                  <c:v>1.8749717675740256</c:v>
                </c:pt>
                <c:pt idx="1536">
                  <c:v>1.8716328180466915</c:v>
                </c:pt>
                <c:pt idx="1537">
                  <c:v>1.8722210191596937</c:v>
                </c:pt>
                <c:pt idx="1538">
                  <c:v>1.8657265483251972</c:v>
                </c:pt>
                <c:pt idx="1539">
                  <c:v>1.8546593138235936</c:v>
                </c:pt>
                <c:pt idx="1540">
                  <c:v>1.8443802773055356</c:v>
                </c:pt>
                <c:pt idx="1541">
                  <c:v>1.8553643466197249</c:v>
                </c:pt>
                <c:pt idx="1542">
                  <c:v>1.8500155580118487</c:v>
                </c:pt>
                <c:pt idx="1543">
                  <c:v>1.8406569157323716</c:v>
                </c:pt>
                <c:pt idx="1544">
                  <c:v>1.8385253272562099</c:v>
                </c:pt>
                <c:pt idx="1545">
                  <c:v>1.8376595939751579</c:v>
                </c:pt>
                <c:pt idx="1546">
                  <c:v>1.8452787303156279</c:v>
                </c:pt>
                <c:pt idx="1547">
                  <c:v>1.8353127870695924</c:v>
                </c:pt>
                <c:pt idx="1548">
                  <c:v>1.827740766003431</c:v>
                </c:pt>
                <c:pt idx="1549">
                  <c:v>1.8515622968503862</c:v>
                </c:pt>
                <c:pt idx="1550">
                  <c:v>1.8753517986861055</c:v>
                </c:pt>
                <c:pt idx="1551">
                  <c:v>1.8744383294978064</c:v>
                </c:pt>
                <c:pt idx="1552">
                  <c:v>1.8635661106150401</c:v>
                </c:pt>
                <c:pt idx="1553">
                  <c:v>1.8465904953000538</c:v>
                </c:pt>
                <c:pt idx="1554">
                  <c:v>1.8507185485642144</c:v>
                </c:pt>
                <c:pt idx="1555">
                  <c:v>1.8493659101605973</c:v>
                </c:pt>
                <c:pt idx="1556">
                  <c:v>1.8526375410583018</c:v>
                </c:pt>
                <c:pt idx="1557">
                  <c:v>1.8607571455484819</c:v>
                </c:pt>
                <c:pt idx="1558">
                  <c:v>1.8467519576991269</c:v>
                </c:pt>
                <c:pt idx="1559">
                  <c:v>1.8622614772846668</c:v>
                </c:pt>
                <c:pt idx="1560">
                  <c:v>1.8514262250828755</c:v>
                </c:pt>
                <c:pt idx="1561">
                  <c:v>1.8282959711450879</c:v>
                </c:pt>
                <c:pt idx="1562">
                  <c:v>1.8213560561564406</c:v>
                </c:pt>
                <c:pt idx="1563">
                  <c:v>1.7863451697994621</c:v>
                </c:pt>
                <c:pt idx="1564">
                  <c:v>1.7941605277997099</c:v>
                </c:pt>
                <c:pt idx="1565">
                  <c:v>1.7972715834587967</c:v>
                </c:pt>
                <c:pt idx="1566">
                  <c:v>1.7729339760250127</c:v>
                </c:pt>
                <c:pt idx="1567">
                  <c:v>1.7598289840429202</c:v>
                </c:pt>
                <c:pt idx="1568">
                  <c:v>1.749537413178623</c:v>
                </c:pt>
                <c:pt idx="1569">
                  <c:v>1.7619010323566344</c:v>
                </c:pt>
                <c:pt idx="1570">
                  <c:v>1.7374356472314356</c:v>
                </c:pt>
                <c:pt idx="1571">
                  <c:v>1.7560608418951587</c:v>
                </c:pt>
                <c:pt idx="1572">
                  <c:v>1.7656740625809573</c:v>
                </c:pt>
                <c:pt idx="1573">
                  <c:v>1.7681788119496982</c:v>
                </c:pt>
                <c:pt idx="1574">
                  <c:v>1.7951932632256842</c:v>
                </c:pt>
                <c:pt idx="1575">
                  <c:v>1.7843927223392517</c:v>
                </c:pt>
                <c:pt idx="1576">
                  <c:v>1.7957580111884412</c:v>
                </c:pt>
                <c:pt idx="1577">
                  <c:v>1.7833824526192696</c:v>
                </c:pt>
                <c:pt idx="1578">
                  <c:v>1.7872682865655218</c:v>
                </c:pt>
                <c:pt idx="1579">
                  <c:v>1.8066319909958222</c:v>
                </c:pt>
                <c:pt idx="1580">
                  <c:v>1.8223966050219875</c:v>
                </c:pt>
                <c:pt idx="1581">
                  <c:v>1.8413599905974201</c:v>
                </c:pt>
                <c:pt idx="1582">
                  <c:v>1.8283727641581122</c:v>
                </c:pt>
                <c:pt idx="1583">
                  <c:v>1.8274332086713851</c:v>
                </c:pt>
                <c:pt idx="1584">
                  <c:v>1.8672702816916673</c:v>
                </c:pt>
                <c:pt idx="1585">
                  <c:v>1.8526531667916415</c:v>
                </c:pt>
                <c:pt idx="1586">
                  <c:v>1.8643359689404269</c:v>
                </c:pt>
                <c:pt idx="1587">
                  <c:v>1.8715209145680272</c:v>
                </c:pt>
                <c:pt idx="1588">
                  <c:v>1.8537942899243196</c:v>
                </c:pt>
                <c:pt idx="1589">
                  <c:v>1.8619618657547243</c:v>
                </c:pt>
                <c:pt idx="1590">
                  <c:v>1.8712145065979207</c:v>
                </c:pt>
                <c:pt idx="1591">
                  <c:v>1.8878966416486542</c:v>
                </c:pt>
                <c:pt idx="1592">
                  <c:v>1.9104224547109232</c:v>
                </c:pt>
                <c:pt idx="1593">
                  <c:v>1.904656523862895</c:v>
                </c:pt>
                <c:pt idx="1594">
                  <c:v>1.9062286359868346</c:v>
                </c:pt>
                <c:pt idx="1595">
                  <c:v>1.87584967092096</c:v>
                </c:pt>
                <c:pt idx="1596">
                  <c:v>1.8610008136022518</c:v>
                </c:pt>
                <c:pt idx="1597">
                  <c:v>1.862986270355742</c:v>
                </c:pt>
                <c:pt idx="1598">
                  <c:v>1.857692602979329</c:v>
                </c:pt>
                <c:pt idx="1599">
                  <c:v>1.8661870737198318</c:v>
                </c:pt>
                <c:pt idx="1600">
                  <c:v>1.8652541824898123</c:v>
                </c:pt>
                <c:pt idx="1601">
                  <c:v>1.8589442656730462</c:v>
                </c:pt>
                <c:pt idx="1602">
                  <c:v>1.8564353318597171</c:v>
                </c:pt>
                <c:pt idx="1603">
                  <c:v>1.8509217652559489</c:v>
                </c:pt>
                <c:pt idx="1604">
                  <c:v>1.8554109158885259</c:v>
                </c:pt>
                <c:pt idx="1605">
                  <c:v>1.8624914410986526</c:v>
                </c:pt>
                <c:pt idx="1606">
                  <c:v>1.8751802261700852</c:v>
                </c:pt>
                <c:pt idx="1607">
                  <c:v>1.8842124707600594</c:v>
                </c:pt>
                <c:pt idx="1608">
                  <c:v>1.8743495524479379</c:v>
                </c:pt>
                <c:pt idx="1609">
                  <c:v>1.8877620949224951</c:v>
                </c:pt>
                <c:pt idx="1610">
                  <c:v>1.8873900447557661</c:v>
                </c:pt>
                <c:pt idx="1611">
                  <c:v>1.8939225777851454</c:v>
                </c:pt>
                <c:pt idx="1612">
                  <c:v>1.8899600508739067</c:v>
                </c:pt>
                <c:pt idx="1613">
                  <c:v>1.8932889157161685</c:v>
                </c:pt>
                <c:pt idx="1614">
                  <c:v>1.9060790300552006</c:v>
                </c:pt>
              </c:numCache>
            </c:numRef>
          </c:val>
          <c:smooth val="0"/>
        </c:ser>
        <c:ser>
          <c:idx val="1"/>
          <c:order val="1"/>
          <c:tx>
            <c:v>2080费后净值</c:v>
          </c:tx>
          <c:spPr>
            <a:ln w="23813">
              <a:solidFill>
                <a:srgbClr val="4472C4"/>
              </a:solidFill>
              <a:prstDash val="solid"/>
            </a:ln>
          </c:spPr>
          <c:marker>
            <c:symbol val="none"/>
          </c:marker>
          <c:cat>
            <c:numRef>
              <c:f>'2080回测'!$A$43:$A$1657</c:f>
              <c:numCache>
                <c:formatCode>yyyy\-mm\-dd</c:formatCode>
                <c:ptCount val="1615"/>
                <c:pt idx="0">
                  <c:v>43832</c:v>
                </c:pt>
                <c:pt idx="1">
                  <c:v>43833</c:v>
                </c:pt>
                <c:pt idx="2">
                  <c:v>43836</c:v>
                </c:pt>
                <c:pt idx="3">
                  <c:v>43837</c:v>
                </c:pt>
                <c:pt idx="4">
                  <c:v>43838</c:v>
                </c:pt>
                <c:pt idx="5">
                  <c:v>43839</c:v>
                </c:pt>
                <c:pt idx="6">
                  <c:v>43840</c:v>
                </c:pt>
                <c:pt idx="7">
                  <c:v>43843</c:v>
                </c:pt>
                <c:pt idx="8">
                  <c:v>43844</c:v>
                </c:pt>
                <c:pt idx="9">
                  <c:v>43845</c:v>
                </c:pt>
                <c:pt idx="10">
                  <c:v>43846</c:v>
                </c:pt>
                <c:pt idx="11">
                  <c:v>43847</c:v>
                </c:pt>
                <c:pt idx="12">
                  <c:v>43850</c:v>
                </c:pt>
                <c:pt idx="13">
                  <c:v>43851</c:v>
                </c:pt>
                <c:pt idx="14">
                  <c:v>43852</c:v>
                </c:pt>
                <c:pt idx="15">
                  <c:v>43853</c:v>
                </c:pt>
                <c:pt idx="16">
                  <c:v>43864</c:v>
                </c:pt>
                <c:pt idx="17">
                  <c:v>43865</c:v>
                </c:pt>
                <c:pt idx="18">
                  <c:v>43866</c:v>
                </c:pt>
                <c:pt idx="19">
                  <c:v>43867</c:v>
                </c:pt>
                <c:pt idx="20">
                  <c:v>43868</c:v>
                </c:pt>
                <c:pt idx="21">
                  <c:v>43871</c:v>
                </c:pt>
                <c:pt idx="22">
                  <c:v>43872</c:v>
                </c:pt>
                <c:pt idx="23">
                  <c:v>43873</c:v>
                </c:pt>
                <c:pt idx="24">
                  <c:v>43874</c:v>
                </c:pt>
                <c:pt idx="25">
                  <c:v>43875</c:v>
                </c:pt>
                <c:pt idx="26">
                  <c:v>43878</c:v>
                </c:pt>
                <c:pt idx="27">
                  <c:v>43879</c:v>
                </c:pt>
                <c:pt idx="28">
                  <c:v>43880</c:v>
                </c:pt>
                <c:pt idx="29">
                  <c:v>43881</c:v>
                </c:pt>
                <c:pt idx="30">
                  <c:v>43882</c:v>
                </c:pt>
                <c:pt idx="31">
                  <c:v>43885</c:v>
                </c:pt>
                <c:pt idx="32">
                  <c:v>43886</c:v>
                </c:pt>
                <c:pt idx="33">
                  <c:v>43887</c:v>
                </c:pt>
                <c:pt idx="34">
                  <c:v>43888</c:v>
                </c:pt>
                <c:pt idx="35">
                  <c:v>43889</c:v>
                </c:pt>
                <c:pt idx="36">
                  <c:v>43892</c:v>
                </c:pt>
                <c:pt idx="37">
                  <c:v>43893</c:v>
                </c:pt>
                <c:pt idx="38">
                  <c:v>43894</c:v>
                </c:pt>
                <c:pt idx="39">
                  <c:v>43895</c:v>
                </c:pt>
                <c:pt idx="40">
                  <c:v>43896</c:v>
                </c:pt>
                <c:pt idx="41">
                  <c:v>43899</c:v>
                </c:pt>
                <c:pt idx="42">
                  <c:v>43900</c:v>
                </c:pt>
                <c:pt idx="43">
                  <c:v>43901</c:v>
                </c:pt>
                <c:pt idx="44">
                  <c:v>43902</c:v>
                </c:pt>
                <c:pt idx="45">
                  <c:v>43903</c:v>
                </c:pt>
                <c:pt idx="46">
                  <c:v>43906</c:v>
                </c:pt>
                <c:pt idx="47">
                  <c:v>43907</c:v>
                </c:pt>
                <c:pt idx="48">
                  <c:v>43908</c:v>
                </c:pt>
                <c:pt idx="49">
                  <c:v>43909</c:v>
                </c:pt>
                <c:pt idx="50">
                  <c:v>43910</c:v>
                </c:pt>
                <c:pt idx="51">
                  <c:v>43913</c:v>
                </c:pt>
                <c:pt idx="52">
                  <c:v>43914</c:v>
                </c:pt>
                <c:pt idx="53">
                  <c:v>43915</c:v>
                </c:pt>
                <c:pt idx="54">
                  <c:v>43916</c:v>
                </c:pt>
                <c:pt idx="55">
                  <c:v>43917</c:v>
                </c:pt>
                <c:pt idx="56">
                  <c:v>43920</c:v>
                </c:pt>
                <c:pt idx="57">
                  <c:v>43921</c:v>
                </c:pt>
                <c:pt idx="58">
                  <c:v>43922</c:v>
                </c:pt>
                <c:pt idx="59">
                  <c:v>43923</c:v>
                </c:pt>
                <c:pt idx="60">
                  <c:v>43924</c:v>
                </c:pt>
                <c:pt idx="61">
                  <c:v>43928</c:v>
                </c:pt>
                <c:pt idx="62">
                  <c:v>43929</c:v>
                </c:pt>
                <c:pt idx="63">
                  <c:v>43930</c:v>
                </c:pt>
                <c:pt idx="64">
                  <c:v>43931</c:v>
                </c:pt>
                <c:pt idx="65">
                  <c:v>43934</c:v>
                </c:pt>
                <c:pt idx="66">
                  <c:v>43935</c:v>
                </c:pt>
                <c:pt idx="67">
                  <c:v>43936</c:v>
                </c:pt>
                <c:pt idx="68">
                  <c:v>43937</c:v>
                </c:pt>
                <c:pt idx="69">
                  <c:v>43938</c:v>
                </c:pt>
                <c:pt idx="70">
                  <c:v>43941</c:v>
                </c:pt>
                <c:pt idx="71">
                  <c:v>43942</c:v>
                </c:pt>
                <c:pt idx="72">
                  <c:v>43943</c:v>
                </c:pt>
                <c:pt idx="73">
                  <c:v>43944</c:v>
                </c:pt>
                <c:pt idx="74">
                  <c:v>43945</c:v>
                </c:pt>
                <c:pt idx="75">
                  <c:v>43948</c:v>
                </c:pt>
                <c:pt idx="76">
                  <c:v>43949</c:v>
                </c:pt>
                <c:pt idx="77">
                  <c:v>43950</c:v>
                </c:pt>
                <c:pt idx="78">
                  <c:v>43951</c:v>
                </c:pt>
                <c:pt idx="79">
                  <c:v>43957</c:v>
                </c:pt>
                <c:pt idx="80">
                  <c:v>43958</c:v>
                </c:pt>
                <c:pt idx="81">
                  <c:v>43959</c:v>
                </c:pt>
                <c:pt idx="82">
                  <c:v>43962</c:v>
                </c:pt>
                <c:pt idx="83">
                  <c:v>43963</c:v>
                </c:pt>
                <c:pt idx="84">
                  <c:v>43964</c:v>
                </c:pt>
                <c:pt idx="85">
                  <c:v>43965</c:v>
                </c:pt>
                <c:pt idx="86">
                  <c:v>43966</c:v>
                </c:pt>
                <c:pt idx="87">
                  <c:v>43969</c:v>
                </c:pt>
                <c:pt idx="88">
                  <c:v>43970</c:v>
                </c:pt>
                <c:pt idx="89">
                  <c:v>43971</c:v>
                </c:pt>
                <c:pt idx="90">
                  <c:v>43972</c:v>
                </c:pt>
                <c:pt idx="91">
                  <c:v>43973</c:v>
                </c:pt>
                <c:pt idx="92">
                  <c:v>43976</c:v>
                </c:pt>
                <c:pt idx="93">
                  <c:v>43977</c:v>
                </c:pt>
                <c:pt idx="94">
                  <c:v>43978</c:v>
                </c:pt>
                <c:pt idx="95">
                  <c:v>43979</c:v>
                </c:pt>
                <c:pt idx="96">
                  <c:v>43980</c:v>
                </c:pt>
                <c:pt idx="97">
                  <c:v>43983</c:v>
                </c:pt>
                <c:pt idx="98">
                  <c:v>43984</c:v>
                </c:pt>
                <c:pt idx="99">
                  <c:v>43985</c:v>
                </c:pt>
                <c:pt idx="100">
                  <c:v>43986</c:v>
                </c:pt>
                <c:pt idx="101">
                  <c:v>43987</c:v>
                </c:pt>
                <c:pt idx="102">
                  <c:v>43990</c:v>
                </c:pt>
                <c:pt idx="103">
                  <c:v>43991</c:v>
                </c:pt>
                <c:pt idx="104">
                  <c:v>43992</c:v>
                </c:pt>
                <c:pt idx="105">
                  <c:v>43993</c:v>
                </c:pt>
                <c:pt idx="106">
                  <c:v>43994</c:v>
                </c:pt>
                <c:pt idx="107">
                  <c:v>43997</c:v>
                </c:pt>
                <c:pt idx="108">
                  <c:v>43998</c:v>
                </c:pt>
                <c:pt idx="109">
                  <c:v>43999</c:v>
                </c:pt>
                <c:pt idx="110">
                  <c:v>44000</c:v>
                </c:pt>
                <c:pt idx="111">
                  <c:v>44001</c:v>
                </c:pt>
                <c:pt idx="112">
                  <c:v>44004</c:v>
                </c:pt>
                <c:pt idx="113">
                  <c:v>44005</c:v>
                </c:pt>
                <c:pt idx="114">
                  <c:v>44006</c:v>
                </c:pt>
                <c:pt idx="115">
                  <c:v>44011</c:v>
                </c:pt>
                <c:pt idx="116">
                  <c:v>44012</c:v>
                </c:pt>
                <c:pt idx="117">
                  <c:v>44013</c:v>
                </c:pt>
                <c:pt idx="118">
                  <c:v>44014</c:v>
                </c:pt>
                <c:pt idx="119">
                  <c:v>44015</c:v>
                </c:pt>
                <c:pt idx="120">
                  <c:v>44018</c:v>
                </c:pt>
                <c:pt idx="121">
                  <c:v>44019</c:v>
                </c:pt>
                <c:pt idx="122">
                  <c:v>44020</c:v>
                </c:pt>
                <c:pt idx="123">
                  <c:v>44021</c:v>
                </c:pt>
                <c:pt idx="124">
                  <c:v>44022</c:v>
                </c:pt>
                <c:pt idx="125">
                  <c:v>44025</c:v>
                </c:pt>
                <c:pt idx="126">
                  <c:v>44026</c:v>
                </c:pt>
                <c:pt idx="127">
                  <c:v>44027</c:v>
                </c:pt>
                <c:pt idx="128">
                  <c:v>44028</c:v>
                </c:pt>
                <c:pt idx="129">
                  <c:v>44029</c:v>
                </c:pt>
                <c:pt idx="130">
                  <c:v>44032</c:v>
                </c:pt>
                <c:pt idx="131">
                  <c:v>44033</c:v>
                </c:pt>
                <c:pt idx="132">
                  <c:v>44034</c:v>
                </c:pt>
                <c:pt idx="133">
                  <c:v>44035</c:v>
                </c:pt>
                <c:pt idx="134">
                  <c:v>44036</c:v>
                </c:pt>
                <c:pt idx="135">
                  <c:v>44039</c:v>
                </c:pt>
                <c:pt idx="136">
                  <c:v>44040</c:v>
                </c:pt>
                <c:pt idx="137">
                  <c:v>44041</c:v>
                </c:pt>
                <c:pt idx="138">
                  <c:v>44042</c:v>
                </c:pt>
                <c:pt idx="139">
                  <c:v>44043</c:v>
                </c:pt>
                <c:pt idx="140">
                  <c:v>44046</c:v>
                </c:pt>
                <c:pt idx="141">
                  <c:v>44047</c:v>
                </c:pt>
                <c:pt idx="142">
                  <c:v>44048</c:v>
                </c:pt>
                <c:pt idx="143">
                  <c:v>44049</c:v>
                </c:pt>
                <c:pt idx="144">
                  <c:v>44050</c:v>
                </c:pt>
                <c:pt idx="145">
                  <c:v>44053</c:v>
                </c:pt>
                <c:pt idx="146">
                  <c:v>44054</c:v>
                </c:pt>
                <c:pt idx="147">
                  <c:v>44055</c:v>
                </c:pt>
                <c:pt idx="148">
                  <c:v>44056</c:v>
                </c:pt>
                <c:pt idx="149">
                  <c:v>44057</c:v>
                </c:pt>
                <c:pt idx="150">
                  <c:v>44060</c:v>
                </c:pt>
                <c:pt idx="151">
                  <c:v>44061</c:v>
                </c:pt>
                <c:pt idx="152">
                  <c:v>44062</c:v>
                </c:pt>
                <c:pt idx="153">
                  <c:v>44063</c:v>
                </c:pt>
                <c:pt idx="154">
                  <c:v>44064</c:v>
                </c:pt>
                <c:pt idx="155">
                  <c:v>44067</c:v>
                </c:pt>
                <c:pt idx="156">
                  <c:v>44068</c:v>
                </c:pt>
                <c:pt idx="157">
                  <c:v>44069</c:v>
                </c:pt>
                <c:pt idx="158">
                  <c:v>44070</c:v>
                </c:pt>
                <c:pt idx="159">
                  <c:v>44071</c:v>
                </c:pt>
                <c:pt idx="160">
                  <c:v>44074</c:v>
                </c:pt>
                <c:pt idx="161">
                  <c:v>44075</c:v>
                </c:pt>
                <c:pt idx="162">
                  <c:v>44076</c:v>
                </c:pt>
                <c:pt idx="163">
                  <c:v>44077</c:v>
                </c:pt>
                <c:pt idx="164">
                  <c:v>44078</c:v>
                </c:pt>
                <c:pt idx="165">
                  <c:v>44081</c:v>
                </c:pt>
                <c:pt idx="166">
                  <c:v>44082</c:v>
                </c:pt>
                <c:pt idx="167">
                  <c:v>44083</c:v>
                </c:pt>
                <c:pt idx="168">
                  <c:v>44084</c:v>
                </c:pt>
                <c:pt idx="169">
                  <c:v>44085</c:v>
                </c:pt>
                <c:pt idx="170">
                  <c:v>44088</c:v>
                </c:pt>
                <c:pt idx="171">
                  <c:v>44089</c:v>
                </c:pt>
                <c:pt idx="172">
                  <c:v>44090</c:v>
                </c:pt>
                <c:pt idx="173">
                  <c:v>44091</c:v>
                </c:pt>
                <c:pt idx="174">
                  <c:v>44092</c:v>
                </c:pt>
                <c:pt idx="175">
                  <c:v>44095</c:v>
                </c:pt>
                <c:pt idx="176">
                  <c:v>44096</c:v>
                </c:pt>
                <c:pt idx="177">
                  <c:v>44097</c:v>
                </c:pt>
                <c:pt idx="178">
                  <c:v>44098</c:v>
                </c:pt>
                <c:pt idx="179">
                  <c:v>44099</c:v>
                </c:pt>
                <c:pt idx="180">
                  <c:v>44102</c:v>
                </c:pt>
                <c:pt idx="181">
                  <c:v>44103</c:v>
                </c:pt>
                <c:pt idx="182">
                  <c:v>44104</c:v>
                </c:pt>
                <c:pt idx="183">
                  <c:v>44113</c:v>
                </c:pt>
                <c:pt idx="184">
                  <c:v>44116</c:v>
                </c:pt>
                <c:pt idx="185">
                  <c:v>44117</c:v>
                </c:pt>
                <c:pt idx="186">
                  <c:v>44118</c:v>
                </c:pt>
                <c:pt idx="187">
                  <c:v>44119</c:v>
                </c:pt>
                <c:pt idx="188">
                  <c:v>44120</c:v>
                </c:pt>
                <c:pt idx="189">
                  <c:v>44123</c:v>
                </c:pt>
                <c:pt idx="190">
                  <c:v>44124</c:v>
                </c:pt>
                <c:pt idx="191">
                  <c:v>44125</c:v>
                </c:pt>
                <c:pt idx="192">
                  <c:v>44126</c:v>
                </c:pt>
                <c:pt idx="193">
                  <c:v>44127</c:v>
                </c:pt>
                <c:pt idx="194">
                  <c:v>44130</c:v>
                </c:pt>
                <c:pt idx="195">
                  <c:v>44131</c:v>
                </c:pt>
                <c:pt idx="196">
                  <c:v>44132</c:v>
                </c:pt>
                <c:pt idx="197">
                  <c:v>44133</c:v>
                </c:pt>
                <c:pt idx="198">
                  <c:v>44134</c:v>
                </c:pt>
                <c:pt idx="199">
                  <c:v>44137</c:v>
                </c:pt>
                <c:pt idx="200">
                  <c:v>44138</c:v>
                </c:pt>
                <c:pt idx="201">
                  <c:v>44139</c:v>
                </c:pt>
                <c:pt idx="202">
                  <c:v>44140</c:v>
                </c:pt>
                <c:pt idx="203">
                  <c:v>44141</c:v>
                </c:pt>
                <c:pt idx="204">
                  <c:v>44144</c:v>
                </c:pt>
                <c:pt idx="205">
                  <c:v>44145</c:v>
                </c:pt>
                <c:pt idx="206">
                  <c:v>44146</c:v>
                </c:pt>
                <c:pt idx="207">
                  <c:v>44147</c:v>
                </c:pt>
                <c:pt idx="208">
                  <c:v>44148</c:v>
                </c:pt>
                <c:pt idx="209">
                  <c:v>44151</c:v>
                </c:pt>
                <c:pt idx="210">
                  <c:v>44152</c:v>
                </c:pt>
                <c:pt idx="211">
                  <c:v>44153</c:v>
                </c:pt>
                <c:pt idx="212">
                  <c:v>44154</c:v>
                </c:pt>
                <c:pt idx="213">
                  <c:v>44155</c:v>
                </c:pt>
                <c:pt idx="214">
                  <c:v>44158</c:v>
                </c:pt>
                <c:pt idx="215">
                  <c:v>44159</c:v>
                </c:pt>
                <c:pt idx="216">
                  <c:v>44160</c:v>
                </c:pt>
                <c:pt idx="217">
                  <c:v>44161</c:v>
                </c:pt>
                <c:pt idx="218">
                  <c:v>44162</c:v>
                </c:pt>
                <c:pt idx="219">
                  <c:v>44165</c:v>
                </c:pt>
                <c:pt idx="220">
                  <c:v>44166</c:v>
                </c:pt>
                <c:pt idx="221">
                  <c:v>44167</c:v>
                </c:pt>
                <c:pt idx="222">
                  <c:v>44168</c:v>
                </c:pt>
                <c:pt idx="223">
                  <c:v>44169</c:v>
                </c:pt>
                <c:pt idx="224">
                  <c:v>44172</c:v>
                </c:pt>
                <c:pt idx="225">
                  <c:v>44173</c:v>
                </c:pt>
                <c:pt idx="226">
                  <c:v>44174</c:v>
                </c:pt>
                <c:pt idx="227">
                  <c:v>44175</c:v>
                </c:pt>
                <c:pt idx="228">
                  <c:v>44176</c:v>
                </c:pt>
                <c:pt idx="229">
                  <c:v>44179</c:v>
                </c:pt>
                <c:pt idx="230">
                  <c:v>44180</c:v>
                </c:pt>
                <c:pt idx="231">
                  <c:v>44181</c:v>
                </c:pt>
                <c:pt idx="232">
                  <c:v>44182</c:v>
                </c:pt>
                <c:pt idx="233">
                  <c:v>44183</c:v>
                </c:pt>
                <c:pt idx="234">
                  <c:v>44186</c:v>
                </c:pt>
                <c:pt idx="235">
                  <c:v>44187</c:v>
                </c:pt>
                <c:pt idx="236">
                  <c:v>44188</c:v>
                </c:pt>
                <c:pt idx="237">
                  <c:v>44189</c:v>
                </c:pt>
                <c:pt idx="238">
                  <c:v>44190</c:v>
                </c:pt>
                <c:pt idx="239">
                  <c:v>44193</c:v>
                </c:pt>
                <c:pt idx="240">
                  <c:v>44194</c:v>
                </c:pt>
                <c:pt idx="241">
                  <c:v>44195</c:v>
                </c:pt>
                <c:pt idx="242">
                  <c:v>44196</c:v>
                </c:pt>
                <c:pt idx="243">
                  <c:v>44200</c:v>
                </c:pt>
                <c:pt idx="244">
                  <c:v>44201</c:v>
                </c:pt>
                <c:pt idx="245">
                  <c:v>44202</c:v>
                </c:pt>
                <c:pt idx="246">
                  <c:v>44203</c:v>
                </c:pt>
                <c:pt idx="247">
                  <c:v>44204</c:v>
                </c:pt>
                <c:pt idx="248">
                  <c:v>44207</c:v>
                </c:pt>
                <c:pt idx="249">
                  <c:v>44208</c:v>
                </c:pt>
                <c:pt idx="250">
                  <c:v>44209</c:v>
                </c:pt>
                <c:pt idx="251">
                  <c:v>44210</c:v>
                </c:pt>
                <c:pt idx="252">
                  <c:v>44211</c:v>
                </c:pt>
                <c:pt idx="253">
                  <c:v>44214</c:v>
                </c:pt>
                <c:pt idx="254">
                  <c:v>44215</c:v>
                </c:pt>
                <c:pt idx="255">
                  <c:v>44216</c:v>
                </c:pt>
                <c:pt idx="256">
                  <c:v>44217</c:v>
                </c:pt>
                <c:pt idx="257">
                  <c:v>44218</c:v>
                </c:pt>
                <c:pt idx="258">
                  <c:v>44221</c:v>
                </c:pt>
                <c:pt idx="259">
                  <c:v>44222</c:v>
                </c:pt>
                <c:pt idx="260">
                  <c:v>44223</c:v>
                </c:pt>
                <c:pt idx="261">
                  <c:v>44224</c:v>
                </c:pt>
                <c:pt idx="262">
                  <c:v>44225</c:v>
                </c:pt>
                <c:pt idx="263">
                  <c:v>44228</c:v>
                </c:pt>
                <c:pt idx="264">
                  <c:v>44229</c:v>
                </c:pt>
                <c:pt idx="265">
                  <c:v>44230</c:v>
                </c:pt>
                <c:pt idx="266">
                  <c:v>44231</c:v>
                </c:pt>
                <c:pt idx="267">
                  <c:v>44232</c:v>
                </c:pt>
                <c:pt idx="268">
                  <c:v>44235</c:v>
                </c:pt>
                <c:pt idx="269">
                  <c:v>44236</c:v>
                </c:pt>
                <c:pt idx="270">
                  <c:v>44237</c:v>
                </c:pt>
                <c:pt idx="271">
                  <c:v>44245</c:v>
                </c:pt>
                <c:pt idx="272">
                  <c:v>44246</c:v>
                </c:pt>
                <c:pt idx="273">
                  <c:v>44249</c:v>
                </c:pt>
                <c:pt idx="274">
                  <c:v>44250</c:v>
                </c:pt>
                <c:pt idx="275">
                  <c:v>44251</c:v>
                </c:pt>
                <c:pt idx="276">
                  <c:v>44252</c:v>
                </c:pt>
                <c:pt idx="277">
                  <c:v>44253</c:v>
                </c:pt>
                <c:pt idx="278">
                  <c:v>44256</c:v>
                </c:pt>
                <c:pt idx="279">
                  <c:v>44257</c:v>
                </c:pt>
                <c:pt idx="280">
                  <c:v>44258</c:v>
                </c:pt>
                <c:pt idx="281">
                  <c:v>44259</c:v>
                </c:pt>
                <c:pt idx="282">
                  <c:v>44260</c:v>
                </c:pt>
                <c:pt idx="283">
                  <c:v>44263</c:v>
                </c:pt>
                <c:pt idx="284">
                  <c:v>44264</c:v>
                </c:pt>
                <c:pt idx="285">
                  <c:v>44265</c:v>
                </c:pt>
                <c:pt idx="286">
                  <c:v>44266</c:v>
                </c:pt>
                <c:pt idx="287">
                  <c:v>44267</c:v>
                </c:pt>
                <c:pt idx="288">
                  <c:v>44270</c:v>
                </c:pt>
                <c:pt idx="289">
                  <c:v>44271</c:v>
                </c:pt>
                <c:pt idx="290">
                  <c:v>44272</c:v>
                </c:pt>
                <c:pt idx="291">
                  <c:v>44273</c:v>
                </c:pt>
                <c:pt idx="292">
                  <c:v>44274</c:v>
                </c:pt>
                <c:pt idx="293">
                  <c:v>44277</c:v>
                </c:pt>
                <c:pt idx="294">
                  <c:v>44278</c:v>
                </c:pt>
                <c:pt idx="295">
                  <c:v>44279</c:v>
                </c:pt>
                <c:pt idx="296">
                  <c:v>44280</c:v>
                </c:pt>
                <c:pt idx="297">
                  <c:v>44281</c:v>
                </c:pt>
                <c:pt idx="298">
                  <c:v>44284</c:v>
                </c:pt>
                <c:pt idx="299">
                  <c:v>44285</c:v>
                </c:pt>
                <c:pt idx="300">
                  <c:v>44286</c:v>
                </c:pt>
                <c:pt idx="301">
                  <c:v>44287</c:v>
                </c:pt>
                <c:pt idx="302">
                  <c:v>44288</c:v>
                </c:pt>
                <c:pt idx="303">
                  <c:v>44292</c:v>
                </c:pt>
                <c:pt idx="304">
                  <c:v>44293</c:v>
                </c:pt>
                <c:pt idx="305">
                  <c:v>44294</c:v>
                </c:pt>
                <c:pt idx="306">
                  <c:v>44295</c:v>
                </c:pt>
                <c:pt idx="307">
                  <c:v>44298</c:v>
                </c:pt>
                <c:pt idx="308">
                  <c:v>44299</c:v>
                </c:pt>
                <c:pt idx="309">
                  <c:v>44300</c:v>
                </c:pt>
                <c:pt idx="310">
                  <c:v>44301</c:v>
                </c:pt>
                <c:pt idx="311">
                  <c:v>44302</c:v>
                </c:pt>
                <c:pt idx="312">
                  <c:v>44305</c:v>
                </c:pt>
                <c:pt idx="313">
                  <c:v>44306</c:v>
                </c:pt>
                <c:pt idx="314">
                  <c:v>44307</c:v>
                </c:pt>
                <c:pt idx="315">
                  <c:v>44308</c:v>
                </c:pt>
                <c:pt idx="316">
                  <c:v>44309</c:v>
                </c:pt>
                <c:pt idx="317">
                  <c:v>44312</c:v>
                </c:pt>
                <c:pt idx="318">
                  <c:v>44313</c:v>
                </c:pt>
                <c:pt idx="319">
                  <c:v>44314</c:v>
                </c:pt>
                <c:pt idx="320">
                  <c:v>44315</c:v>
                </c:pt>
                <c:pt idx="321">
                  <c:v>44316</c:v>
                </c:pt>
                <c:pt idx="322">
                  <c:v>44322</c:v>
                </c:pt>
                <c:pt idx="323">
                  <c:v>44323</c:v>
                </c:pt>
                <c:pt idx="324">
                  <c:v>44326</c:v>
                </c:pt>
                <c:pt idx="325">
                  <c:v>44327</c:v>
                </c:pt>
                <c:pt idx="326">
                  <c:v>44328</c:v>
                </c:pt>
                <c:pt idx="327">
                  <c:v>44329</c:v>
                </c:pt>
                <c:pt idx="328">
                  <c:v>44330</c:v>
                </c:pt>
                <c:pt idx="329">
                  <c:v>44333</c:v>
                </c:pt>
                <c:pt idx="330">
                  <c:v>44334</c:v>
                </c:pt>
                <c:pt idx="331">
                  <c:v>44335</c:v>
                </c:pt>
                <c:pt idx="332">
                  <c:v>44336</c:v>
                </c:pt>
                <c:pt idx="333">
                  <c:v>44337</c:v>
                </c:pt>
                <c:pt idx="334">
                  <c:v>44340</c:v>
                </c:pt>
                <c:pt idx="335">
                  <c:v>44341</c:v>
                </c:pt>
                <c:pt idx="336">
                  <c:v>44342</c:v>
                </c:pt>
                <c:pt idx="337">
                  <c:v>44343</c:v>
                </c:pt>
                <c:pt idx="338">
                  <c:v>44344</c:v>
                </c:pt>
                <c:pt idx="339">
                  <c:v>44347</c:v>
                </c:pt>
                <c:pt idx="340">
                  <c:v>44348</c:v>
                </c:pt>
                <c:pt idx="341">
                  <c:v>44349</c:v>
                </c:pt>
                <c:pt idx="342">
                  <c:v>44350</c:v>
                </c:pt>
                <c:pt idx="343">
                  <c:v>44351</c:v>
                </c:pt>
                <c:pt idx="344">
                  <c:v>44354</c:v>
                </c:pt>
                <c:pt idx="345">
                  <c:v>44355</c:v>
                </c:pt>
                <c:pt idx="346">
                  <c:v>44356</c:v>
                </c:pt>
                <c:pt idx="347">
                  <c:v>44357</c:v>
                </c:pt>
                <c:pt idx="348">
                  <c:v>44358</c:v>
                </c:pt>
                <c:pt idx="349">
                  <c:v>44362</c:v>
                </c:pt>
                <c:pt idx="350">
                  <c:v>44363</c:v>
                </c:pt>
                <c:pt idx="351">
                  <c:v>44364</c:v>
                </c:pt>
                <c:pt idx="352">
                  <c:v>44365</c:v>
                </c:pt>
                <c:pt idx="353">
                  <c:v>44368</c:v>
                </c:pt>
                <c:pt idx="354">
                  <c:v>44369</c:v>
                </c:pt>
                <c:pt idx="355">
                  <c:v>44370</c:v>
                </c:pt>
                <c:pt idx="356">
                  <c:v>44371</c:v>
                </c:pt>
                <c:pt idx="357">
                  <c:v>44372</c:v>
                </c:pt>
                <c:pt idx="358">
                  <c:v>44375</c:v>
                </c:pt>
                <c:pt idx="359">
                  <c:v>44376</c:v>
                </c:pt>
                <c:pt idx="360">
                  <c:v>44377</c:v>
                </c:pt>
                <c:pt idx="361">
                  <c:v>44378</c:v>
                </c:pt>
                <c:pt idx="362">
                  <c:v>44379</c:v>
                </c:pt>
                <c:pt idx="363">
                  <c:v>44382</c:v>
                </c:pt>
                <c:pt idx="364">
                  <c:v>44383</c:v>
                </c:pt>
                <c:pt idx="365">
                  <c:v>44384</c:v>
                </c:pt>
                <c:pt idx="366">
                  <c:v>44385</c:v>
                </c:pt>
                <c:pt idx="367">
                  <c:v>44386</c:v>
                </c:pt>
                <c:pt idx="368">
                  <c:v>44389</c:v>
                </c:pt>
                <c:pt idx="369">
                  <c:v>44390</c:v>
                </c:pt>
                <c:pt idx="370">
                  <c:v>44391</c:v>
                </c:pt>
                <c:pt idx="371">
                  <c:v>44392</c:v>
                </c:pt>
                <c:pt idx="372">
                  <c:v>44393</c:v>
                </c:pt>
                <c:pt idx="373">
                  <c:v>44396</c:v>
                </c:pt>
                <c:pt idx="374">
                  <c:v>44397</c:v>
                </c:pt>
                <c:pt idx="375">
                  <c:v>44398</c:v>
                </c:pt>
                <c:pt idx="376">
                  <c:v>44399</c:v>
                </c:pt>
                <c:pt idx="377">
                  <c:v>44400</c:v>
                </c:pt>
                <c:pt idx="378">
                  <c:v>44403</c:v>
                </c:pt>
                <c:pt idx="379">
                  <c:v>44404</c:v>
                </c:pt>
                <c:pt idx="380">
                  <c:v>44405</c:v>
                </c:pt>
                <c:pt idx="381">
                  <c:v>44406</c:v>
                </c:pt>
                <c:pt idx="382">
                  <c:v>44407</c:v>
                </c:pt>
                <c:pt idx="383">
                  <c:v>44410</c:v>
                </c:pt>
                <c:pt idx="384">
                  <c:v>44411</c:v>
                </c:pt>
                <c:pt idx="385">
                  <c:v>44412</c:v>
                </c:pt>
                <c:pt idx="386">
                  <c:v>44413</c:v>
                </c:pt>
                <c:pt idx="387">
                  <c:v>44414</c:v>
                </c:pt>
                <c:pt idx="388">
                  <c:v>44417</c:v>
                </c:pt>
                <c:pt idx="389">
                  <c:v>44418</c:v>
                </c:pt>
                <c:pt idx="390">
                  <c:v>44419</c:v>
                </c:pt>
                <c:pt idx="391">
                  <c:v>44420</c:v>
                </c:pt>
                <c:pt idx="392">
                  <c:v>44421</c:v>
                </c:pt>
                <c:pt idx="393">
                  <c:v>44424</c:v>
                </c:pt>
                <c:pt idx="394">
                  <c:v>44425</c:v>
                </c:pt>
                <c:pt idx="395">
                  <c:v>44426</c:v>
                </c:pt>
                <c:pt idx="396">
                  <c:v>44427</c:v>
                </c:pt>
                <c:pt idx="397">
                  <c:v>44428</c:v>
                </c:pt>
                <c:pt idx="398">
                  <c:v>44431</c:v>
                </c:pt>
                <c:pt idx="399">
                  <c:v>44432</c:v>
                </c:pt>
                <c:pt idx="400">
                  <c:v>44433</c:v>
                </c:pt>
                <c:pt idx="401">
                  <c:v>44434</c:v>
                </c:pt>
                <c:pt idx="402">
                  <c:v>44435</c:v>
                </c:pt>
                <c:pt idx="403">
                  <c:v>44438</c:v>
                </c:pt>
                <c:pt idx="404">
                  <c:v>44439</c:v>
                </c:pt>
                <c:pt idx="405">
                  <c:v>44440</c:v>
                </c:pt>
                <c:pt idx="406">
                  <c:v>44441</c:v>
                </c:pt>
                <c:pt idx="407">
                  <c:v>44442</c:v>
                </c:pt>
                <c:pt idx="408">
                  <c:v>44445</c:v>
                </c:pt>
                <c:pt idx="409">
                  <c:v>44446</c:v>
                </c:pt>
                <c:pt idx="410">
                  <c:v>44447</c:v>
                </c:pt>
                <c:pt idx="411">
                  <c:v>44448</c:v>
                </c:pt>
                <c:pt idx="412">
                  <c:v>44449</c:v>
                </c:pt>
                <c:pt idx="413">
                  <c:v>44452</c:v>
                </c:pt>
                <c:pt idx="414">
                  <c:v>44453</c:v>
                </c:pt>
                <c:pt idx="415">
                  <c:v>44454</c:v>
                </c:pt>
                <c:pt idx="416">
                  <c:v>44455</c:v>
                </c:pt>
                <c:pt idx="417">
                  <c:v>44456</c:v>
                </c:pt>
                <c:pt idx="418">
                  <c:v>44461</c:v>
                </c:pt>
                <c:pt idx="419">
                  <c:v>44462</c:v>
                </c:pt>
                <c:pt idx="420">
                  <c:v>44463</c:v>
                </c:pt>
                <c:pt idx="421">
                  <c:v>44466</c:v>
                </c:pt>
                <c:pt idx="422">
                  <c:v>44467</c:v>
                </c:pt>
                <c:pt idx="423">
                  <c:v>44468</c:v>
                </c:pt>
                <c:pt idx="424">
                  <c:v>44469</c:v>
                </c:pt>
                <c:pt idx="425">
                  <c:v>44477</c:v>
                </c:pt>
                <c:pt idx="426">
                  <c:v>44480</c:v>
                </c:pt>
                <c:pt idx="427">
                  <c:v>44481</c:v>
                </c:pt>
                <c:pt idx="428">
                  <c:v>44482</c:v>
                </c:pt>
                <c:pt idx="429">
                  <c:v>44483</c:v>
                </c:pt>
                <c:pt idx="430">
                  <c:v>44484</c:v>
                </c:pt>
                <c:pt idx="431">
                  <c:v>44487</c:v>
                </c:pt>
                <c:pt idx="432">
                  <c:v>44488</c:v>
                </c:pt>
                <c:pt idx="433">
                  <c:v>44489</c:v>
                </c:pt>
                <c:pt idx="434">
                  <c:v>44490</c:v>
                </c:pt>
                <c:pt idx="435">
                  <c:v>44491</c:v>
                </c:pt>
                <c:pt idx="436">
                  <c:v>44494</c:v>
                </c:pt>
                <c:pt idx="437">
                  <c:v>44495</c:v>
                </c:pt>
                <c:pt idx="438">
                  <c:v>44496</c:v>
                </c:pt>
                <c:pt idx="439">
                  <c:v>44497</c:v>
                </c:pt>
                <c:pt idx="440">
                  <c:v>44498</c:v>
                </c:pt>
                <c:pt idx="441">
                  <c:v>44501</c:v>
                </c:pt>
                <c:pt idx="442">
                  <c:v>44502</c:v>
                </c:pt>
                <c:pt idx="443">
                  <c:v>44503</c:v>
                </c:pt>
                <c:pt idx="444">
                  <c:v>44504</c:v>
                </c:pt>
                <c:pt idx="445">
                  <c:v>44505</c:v>
                </c:pt>
                <c:pt idx="446">
                  <c:v>44508</c:v>
                </c:pt>
                <c:pt idx="447">
                  <c:v>44509</c:v>
                </c:pt>
                <c:pt idx="448">
                  <c:v>44510</c:v>
                </c:pt>
                <c:pt idx="449">
                  <c:v>44511</c:v>
                </c:pt>
                <c:pt idx="450">
                  <c:v>44512</c:v>
                </c:pt>
                <c:pt idx="451">
                  <c:v>44515</c:v>
                </c:pt>
                <c:pt idx="452">
                  <c:v>44516</c:v>
                </c:pt>
                <c:pt idx="453">
                  <c:v>44517</c:v>
                </c:pt>
                <c:pt idx="454">
                  <c:v>44518</c:v>
                </c:pt>
                <c:pt idx="455">
                  <c:v>44519</c:v>
                </c:pt>
                <c:pt idx="456">
                  <c:v>44522</c:v>
                </c:pt>
                <c:pt idx="457">
                  <c:v>44523</c:v>
                </c:pt>
                <c:pt idx="458">
                  <c:v>44524</c:v>
                </c:pt>
                <c:pt idx="459">
                  <c:v>44525</c:v>
                </c:pt>
                <c:pt idx="460">
                  <c:v>44526</c:v>
                </c:pt>
                <c:pt idx="461">
                  <c:v>44529</c:v>
                </c:pt>
                <c:pt idx="462">
                  <c:v>44530</c:v>
                </c:pt>
                <c:pt idx="463">
                  <c:v>44531</c:v>
                </c:pt>
                <c:pt idx="464">
                  <c:v>44532</c:v>
                </c:pt>
                <c:pt idx="465">
                  <c:v>44533</c:v>
                </c:pt>
                <c:pt idx="466">
                  <c:v>44536</c:v>
                </c:pt>
                <c:pt idx="467">
                  <c:v>44537</c:v>
                </c:pt>
                <c:pt idx="468">
                  <c:v>44538</c:v>
                </c:pt>
                <c:pt idx="469">
                  <c:v>44539</c:v>
                </c:pt>
                <c:pt idx="470">
                  <c:v>44540</c:v>
                </c:pt>
                <c:pt idx="471">
                  <c:v>44543</c:v>
                </c:pt>
                <c:pt idx="472">
                  <c:v>44544</c:v>
                </c:pt>
                <c:pt idx="473">
                  <c:v>44545</c:v>
                </c:pt>
                <c:pt idx="474">
                  <c:v>44546</c:v>
                </c:pt>
                <c:pt idx="475">
                  <c:v>44547</c:v>
                </c:pt>
                <c:pt idx="476">
                  <c:v>44550</c:v>
                </c:pt>
                <c:pt idx="477">
                  <c:v>44551</c:v>
                </c:pt>
                <c:pt idx="478">
                  <c:v>44552</c:v>
                </c:pt>
                <c:pt idx="479">
                  <c:v>44553</c:v>
                </c:pt>
                <c:pt idx="480">
                  <c:v>44554</c:v>
                </c:pt>
                <c:pt idx="481">
                  <c:v>44557</c:v>
                </c:pt>
                <c:pt idx="482">
                  <c:v>44558</c:v>
                </c:pt>
                <c:pt idx="483">
                  <c:v>44559</c:v>
                </c:pt>
                <c:pt idx="484">
                  <c:v>44560</c:v>
                </c:pt>
                <c:pt idx="485">
                  <c:v>44561</c:v>
                </c:pt>
                <c:pt idx="486">
                  <c:v>44565</c:v>
                </c:pt>
                <c:pt idx="487">
                  <c:v>44566</c:v>
                </c:pt>
                <c:pt idx="488">
                  <c:v>44567</c:v>
                </c:pt>
                <c:pt idx="489">
                  <c:v>44568</c:v>
                </c:pt>
                <c:pt idx="490">
                  <c:v>44571</c:v>
                </c:pt>
                <c:pt idx="491">
                  <c:v>44572</c:v>
                </c:pt>
                <c:pt idx="492">
                  <c:v>44573</c:v>
                </c:pt>
                <c:pt idx="493">
                  <c:v>44574</c:v>
                </c:pt>
                <c:pt idx="494">
                  <c:v>44575</c:v>
                </c:pt>
                <c:pt idx="495">
                  <c:v>44578</c:v>
                </c:pt>
                <c:pt idx="496">
                  <c:v>44579</c:v>
                </c:pt>
                <c:pt idx="497">
                  <c:v>44580</c:v>
                </c:pt>
                <c:pt idx="498">
                  <c:v>44581</c:v>
                </c:pt>
                <c:pt idx="499">
                  <c:v>44582</c:v>
                </c:pt>
                <c:pt idx="500">
                  <c:v>44585</c:v>
                </c:pt>
                <c:pt idx="501">
                  <c:v>44586</c:v>
                </c:pt>
                <c:pt idx="502">
                  <c:v>44587</c:v>
                </c:pt>
                <c:pt idx="503">
                  <c:v>44588</c:v>
                </c:pt>
                <c:pt idx="504">
                  <c:v>44589</c:v>
                </c:pt>
                <c:pt idx="505">
                  <c:v>44599</c:v>
                </c:pt>
                <c:pt idx="506">
                  <c:v>44600</c:v>
                </c:pt>
                <c:pt idx="507">
                  <c:v>44601</c:v>
                </c:pt>
                <c:pt idx="508">
                  <c:v>44602</c:v>
                </c:pt>
                <c:pt idx="509">
                  <c:v>44603</c:v>
                </c:pt>
                <c:pt idx="510">
                  <c:v>44606</c:v>
                </c:pt>
                <c:pt idx="511">
                  <c:v>44607</c:v>
                </c:pt>
                <c:pt idx="512">
                  <c:v>44608</c:v>
                </c:pt>
                <c:pt idx="513">
                  <c:v>44609</c:v>
                </c:pt>
                <c:pt idx="514">
                  <c:v>44610</c:v>
                </c:pt>
                <c:pt idx="515">
                  <c:v>44613</c:v>
                </c:pt>
                <c:pt idx="516">
                  <c:v>44614</c:v>
                </c:pt>
                <c:pt idx="517">
                  <c:v>44615</c:v>
                </c:pt>
                <c:pt idx="518">
                  <c:v>44616</c:v>
                </c:pt>
                <c:pt idx="519">
                  <c:v>44617</c:v>
                </c:pt>
                <c:pt idx="520">
                  <c:v>44620</c:v>
                </c:pt>
                <c:pt idx="521">
                  <c:v>44621</c:v>
                </c:pt>
                <c:pt idx="522">
                  <c:v>44622</c:v>
                </c:pt>
                <c:pt idx="523">
                  <c:v>44623</c:v>
                </c:pt>
                <c:pt idx="524">
                  <c:v>44624</c:v>
                </c:pt>
                <c:pt idx="525">
                  <c:v>44627</c:v>
                </c:pt>
                <c:pt idx="526">
                  <c:v>44628</c:v>
                </c:pt>
                <c:pt idx="527">
                  <c:v>44629</c:v>
                </c:pt>
                <c:pt idx="528">
                  <c:v>44630</c:v>
                </c:pt>
                <c:pt idx="529">
                  <c:v>44631</c:v>
                </c:pt>
                <c:pt idx="530">
                  <c:v>44634</c:v>
                </c:pt>
                <c:pt idx="531">
                  <c:v>44635</c:v>
                </c:pt>
                <c:pt idx="532">
                  <c:v>44636</c:v>
                </c:pt>
                <c:pt idx="533">
                  <c:v>44637</c:v>
                </c:pt>
                <c:pt idx="534">
                  <c:v>44638</c:v>
                </c:pt>
                <c:pt idx="535">
                  <c:v>44641</c:v>
                </c:pt>
                <c:pt idx="536">
                  <c:v>44642</c:v>
                </c:pt>
                <c:pt idx="537">
                  <c:v>44643</c:v>
                </c:pt>
                <c:pt idx="538">
                  <c:v>44644</c:v>
                </c:pt>
                <c:pt idx="539">
                  <c:v>44645</c:v>
                </c:pt>
                <c:pt idx="540">
                  <c:v>44648</c:v>
                </c:pt>
                <c:pt idx="541">
                  <c:v>44649</c:v>
                </c:pt>
                <c:pt idx="542">
                  <c:v>44650</c:v>
                </c:pt>
                <c:pt idx="543">
                  <c:v>44651</c:v>
                </c:pt>
                <c:pt idx="544">
                  <c:v>44652</c:v>
                </c:pt>
                <c:pt idx="545">
                  <c:v>44657</c:v>
                </c:pt>
                <c:pt idx="546">
                  <c:v>44658</c:v>
                </c:pt>
                <c:pt idx="547">
                  <c:v>44659</c:v>
                </c:pt>
                <c:pt idx="548">
                  <c:v>44662</c:v>
                </c:pt>
                <c:pt idx="549">
                  <c:v>44663</c:v>
                </c:pt>
                <c:pt idx="550">
                  <c:v>44664</c:v>
                </c:pt>
                <c:pt idx="551">
                  <c:v>44665</c:v>
                </c:pt>
                <c:pt idx="552">
                  <c:v>44666</c:v>
                </c:pt>
                <c:pt idx="553">
                  <c:v>44669</c:v>
                </c:pt>
                <c:pt idx="554">
                  <c:v>44670</c:v>
                </c:pt>
                <c:pt idx="555">
                  <c:v>44671</c:v>
                </c:pt>
                <c:pt idx="556">
                  <c:v>44672</c:v>
                </c:pt>
                <c:pt idx="557">
                  <c:v>44673</c:v>
                </c:pt>
                <c:pt idx="558">
                  <c:v>44676</c:v>
                </c:pt>
                <c:pt idx="559">
                  <c:v>44677</c:v>
                </c:pt>
                <c:pt idx="560">
                  <c:v>44678</c:v>
                </c:pt>
                <c:pt idx="561">
                  <c:v>44679</c:v>
                </c:pt>
                <c:pt idx="562">
                  <c:v>44680</c:v>
                </c:pt>
                <c:pt idx="563">
                  <c:v>44686</c:v>
                </c:pt>
                <c:pt idx="564">
                  <c:v>44687</c:v>
                </c:pt>
                <c:pt idx="565">
                  <c:v>44690</c:v>
                </c:pt>
                <c:pt idx="566">
                  <c:v>44691</c:v>
                </c:pt>
                <c:pt idx="567">
                  <c:v>44692</c:v>
                </c:pt>
                <c:pt idx="568">
                  <c:v>44693</c:v>
                </c:pt>
                <c:pt idx="569">
                  <c:v>44694</c:v>
                </c:pt>
                <c:pt idx="570">
                  <c:v>44697</c:v>
                </c:pt>
                <c:pt idx="571">
                  <c:v>44698</c:v>
                </c:pt>
                <c:pt idx="572">
                  <c:v>44699</c:v>
                </c:pt>
                <c:pt idx="573">
                  <c:v>44700</c:v>
                </c:pt>
                <c:pt idx="574">
                  <c:v>44701</c:v>
                </c:pt>
                <c:pt idx="575">
                  <c:v>44704</c:v>
                </c:pt>
                <c:pt idx="576">
                  <c:v>44705</c:v>
                </c:pt>
                <c:pt idx="577">
                  <c:v>44706</c:v>
                </c:pt>
                <c:pt idx="578">
                  <c:v>44707</c:v>
                </c:pt>
                <c:pt idx="579">
                  <c:v>44708</c:v>
                </c:pt>
                <c:pt idx="580">
                  <c:v>44711</c:v>
                </c:pt>
                <c:pt idx="581">
                  <c:v>44712</c:v>
                </c:pt>
                <c:pt idx="582">
                  <c:v>44713</c:v>
                </c:pt>
                <c:pt idx="583">
                  <c:v>44714</c:v>
                </c:pt>
                <c:pt idx="584">
                  <c:v>44718</c:v>
                </c:pt>
                <c:pt idx="585">
                  <c:v>44719</c:v>
                </c:pt>
                <c:pt idx="586">
                  <c:v>44720</c:v>
                </c:pt>
                <c:pt idx="587">
                  <c:v>44721</c:v>
                </c:pt>
                <c:pt idx="588">
                  <c:v>44722</c:v>
                </c:pt>
                <c:pt idx="589">
                  <c:v>44725</c:v>
                </c:pt>
                <c:pt idx="590">
                  <c:v>44726</c:v>
                </c:pt>
                <c:pt idx="591">
                  <c:v>44727</c:v>
                </c:pt>
                <c:pt idx="592">
                  <c:v>44728</c:v>
                </c:pt>
                <c:pt idx="593">
                  <c:v>44729</c:v>
                </c:pt>
                <c:pt idx="594">
                  <c:v>44732</c:v>
                </c:pt>
                <c:pt idx="595">
                  <c:v>44733</c:v>
                </c:pt>
                <c:pt idx="596">
                  <c:v>44734</c:v>
                </c:pt>
                <c:pt idx="597">
                  <c:v>44735</c:v>
                </c:pt>
                <c:pt idx="598">
                  <c:v>44736</c:v>
                </c:pt>
                <c:pt idx="599">
                  <c:v>44739</c:v>
                </c:pt>
                <c:pt idx="600">
                  <c:v>44740</c:v>
                </c:pt>
                <c:pt idx="601">
                  <c:v>44741</c:v>
                </c:pt>
                <c:pt idx="602">
                  <c:v>44742</c:v>
                </c:pt>
                <c:pt idx="603">
                  <c:v>44743</c:v>
                </c:pt>
                <c:pt idx="604">
                  <c:v>44746</c:v>
                </c:pt>
                <c:pt idx="605">
                  <c:v>44747</c:v>
                </c:pt>
                <c:pt idx="606">
                  <c:v>44748</c:v>
                </c:pt>
                <c:pt idx="607">
                  <c:v>44749</c:v>
                </c:pt>
                <c:pt idx="608">
                  <c:v>44750</c:v>
                </c:pt>
                <c:pt idx="609">
                  <c:v>44753</c:v>
                </c:pt>
                <c:pt idx="610">
                  <c:v>44754</c:v>
                </c:pt>
                <c:pt idx="611">
                  <c:v>44755</c:v>
                </c:pt>
                <c:pt idx="612">
                  <c:v>44756</c:v>
                </c:pt>
                <c:pt idx="613">
                  <c:v>44757</c:v>
                </c:pt>
                <c:pt idx="614">
                  <c:v>44760</c:v>
                </c:pt>
                <c:pt idx="615">
                  <c:v>44761</c:v>
                </c:pt>
                <c:pt idx="616">
                  <c:v>44762</c:v>
                </c:pt>
                <c:pt idx="617">
                  <c:v>44763</c:v>
                </c:pt>
                <c:pt idx="618">
                  <c:v>44764</c:v>
                </c:pt>
                <c:pt idx="619">
                  <c:v>44767</c:v>
                </c:pt>
                <c:pt idx="620">
                  <c:v>44768</c:v>
                </c:pt>
                <c:pt idx="621">
                  <c:v>44769</c:v>
                </c:pt>
                <c:pt idx="622">
                  <c:v>44770</c:v>
                </c:pt>
                <c:pt idx="623">
                  <c:v>44771</c:v>
                </c:pt>
                <c:pt idx="624">
                  <c:v>44774</c:v>
                </c:pt>
                <c:pt idx="625">
                  <c:v>44775</c:v>
                </c:pt>
                <c:pt idx="626">
                  <c:v>44776</c:v>
                </c:pt>
                <c:pt idx="627">
                  <c:v>44777</c:v>
                </c:pt>
                <c:pt idx="628">
                  <c:v>44778</c:v>
                </c:pt>
                <c:pt idx="629">
                  <c:v>44781</c:v>
                </c:pt>
                <c:pt idx="630">
                  <c:v>44782</c:v>
                </c:pt>
                <c:pt idx="631">
                  <c:v>44783</c:v>
                </c:pt>
                <c:pt idx="632">
                  <c:v>44784</c:v>
                </c:pt>
                <c:pt idx="633">
                  <c:v>44785</c:v>
                </c:pt>
                <c:pt idx="634">
                  <c:v>44788</c:v>
                </c:pt>
                <c:pt idx="635">
                  <c:v>44789</c:v>
                </c:pt>
                <c:pt idx="636">
                  <c:v>44790</c:v>
                </c:pt>
                <c:pt idx="637">
                  <c:v>44791</c:v>
                </c:pt>
                <c:pt idx="638">
                  <c:v>44792</c:v>
                </c:pt>
                <c:pt idx="639">
                  <c:v>44795</c:v>
                </c:pt>
                <c:pt idx="640">
                  <c:v>44796</c:v>
                </c:pt>
                <c:pt idx="641">
                  <c:v>44797</c:v>
                </c:pt>
                <c:pt idx="642">
                  <c:v>44798</c:v>
                </c:pt>
                <c:pt idx="643">
                  <c:v>44799</c:v>
                </c:pt>
                <c:pt idx="644">
                  <c:v>44802</c:v>
                </c:pt>
                <c:pt idx="645">
                  <c:v>44803</c:v>
                </c:pt>
                <c:pt idx="646">
                  <c:v>44804</c:v>
                </c:pt>
                <c:pt idx="647">
                  <c:v>44805</c:v>
                </c:pt>
                <c:pt idx="648">
                  <c:v>44806</c:v>
                </c:pt>
                <c:pt idx="649">
                  <c:v>44809</c:v>
                </c:pt>
                <c:pt idx="650">
                  <c:v>44810</c:v>
                </c:pt>
                <c:pt idx="651">
                  <c:v>44811</c:v>
                </c:pt>
                <c:pt idx="652">
                  <c:v>44812</c:v>
                </c:pt>
                <c:pt idx="653">
                  <c:v>44813</c:v>
                </c:pt>
                <c:pt idx="654">
                  <c:v>44817</c:v>
                </c:pt>
                <c:pt idx="655">
                  <c:v>44818</c:v>
                </c:pt>
                <c:pt idx="656">
                  <c:v>44819</c:v>
                </c:pt>
                <c:pt idx="657">
                  <c:v>44820</c:v>
                </c:pt>
                <c:pt idx="658">
                  <c:v>44823</c:v>
                </c:pt>
                <c:pt idx="659">
                  <c:v>44824</c:v>
                </c:pt>
                <c:pt idx="660">
                  <c:v>44825</c:v>
                </c:pt>
                <c:pt idx="661">
                  <c:v>44826</c:v>
                </c:pt>
                <c:pt idx="662">
                  <c:v>44827</c:v>
                </c:pt>
                <c:pt idx="663">
                  <c:v>44830</c:v>
                </c:pt>
                <c:pt idx="664">
                  <c:v>44831</c:v>
                </c:pt>
                <c:pt idx="665">
                  <c:v>44832</c:v>
                </c:pt>
                <c:pt idx="666">
                  <c:v>44833</c:v>
                </c:pt>
                <c:pt idx="667">
                  <c:v>44834</c:v>
                </c:pt>
                <c:pt idx="668">
                  <c:v>44844</c:v>
                </c:pt>
                <c:pt idx="669">
                  <c:v>44845</c:v>
                </c:pt>
                <c:pt idx="670">
                  <c:v>44846</c:v>
                </c:pt>
                <c:pt idx="671">
                  <c:v>44847</c:v>
                </c:pt>
                <c:pt idx="672">
                  <c:v>44848</c:v>
                </c:pt>
                <c:pt idx="673">
                  <c:v>44851</c:v>
                </c:pt>
                <c:pt idx="674">
                  <c:v>44852</c:v>
                </c:pt>
                <c:pt idx="675">
                  <c:v>44853</c:v>
                </c:pt>
                <c:pt idx="676">
                  <c:v>44854</c:v>
                </c:pt>
                <c:pt idx="677">
                  <c:v>44855</c:v>
                </c:pt>
                <c:pt idx="678">
                  <c:v>44858</c:v>
                </c:pt>
                <c:pt idx="679">
                  <c:v>44859</c:v>
                </c:pt>
                <c:pt idx="680">
                  <c:v>44860</c:v>
                </c:pt>
                <c:pt idx="681">
                  <c:v>44861</c:v>
                </c:pt>
                <c:pt idx="682">
                  <c:v>44862</c:v>
                </c:pt>
                <c:pt idx="683">
                  <c:v>44865</c:v>
                </c:pt>
                <c:pt idx="684">
                  <c:v>44866</c:v>
                </c:pt>
                <c:pt idx="685">
                  <c:v>44867</c:v>
                </c:pt>
                <c:pt idx="686">
                  <c:v>44868</c:v>
                </c:pt>
                <c:pt idx="687">
                  <c:v>44869</c:v>
                </c:pt>
                <c:pt idx="688">
                  <c:v>44872</c:v>
                </c:pt>
                <c:pt idx="689">
                  <c:v>44873</c:v>
                </c:pt>
                <c:pt idx="690">
                  <c:v>44874</c:v>
                </c:pt>
                <c:pt idx="691">
                  <c:v>44875</c:v>
                </c:pt>
                <c:pt idx="692">
                  <c:v>44876</c:v>
                </c:pt>
                <c:pt idx="693">
                  <c:v>44879</c:v>
                </c:pt>
                <c:pt idx="694">
                  <c:v>44880</c:v>
                </c:pt>
                <c:pt idx="695">
                  <c:v>44881</c:v>
                </c:pt>
                <c:pt idx="696">
                  <c:v>44882</c:v>
                </c:pt>
                <c:pt idx="697">
                  <c:v>44883</c:v>
                </c:pt>
                <c:pt idx="698">
                  <c:v>44886</c:v>
                </c:pt>
                <c:pt idx="699">
                  <c:v>44887</c:v>
                </c:pt>
                <c:pt idx="700">
                  <c:v>44888</c:v>
                </c:pt>
                <c:pt idx="701">
                  <c:v>44889</c:v>
                </c:pt>
                <c:pt idx="702">
                  <c:v>44890</c:v>
                </c:pt>
                <c:pt idx="703">
                  <c:v>44893</c:v>
                </c:pt>
                <c:pt idx="704">
                  <c:v>44894</c:v>
                </c:pt>
                <c:pt idx="705">
                  <c:v>44895</c:v>
                </c:pt>
                <c:pt idx="706">
                  <c:v>44896</c:v>
                </c:pt>
                <c:pt idx="707">
                  <c:v>44897</c:v>
                </c:pt>
                <c:pt idx="708">
                  <c:v>44900</c:v>
                </c:pt>
                <c:pt idx="709">
                  <c:v>44901</c:v>
                </c:pt>
                <c:pt idx="710">
                  <c:v>44902</c:v>
                </c:pt>
                <c:pt idx="711">
                  <c:v>44903</c:v>
                </c:pt>
                <c:pt idx="712">
                  <c:v>44904</c:v>
                </c:pt>
                <c:pt idx="713">
                  <c:v>44907</c:v>
                </c:pt>
                <c:pt idx="714">
                  <c:v>44908</c:v>
                </c:pt>
                <c:pt idx="715">
                  <c:v>44909</c:v>
                </c:pt>
                <c:pt idx="716">
                  <c:v>44910</c:v>
                </c:pt>
                <c:pt idx="717">
                  <c:v>44911</c:v>
                </c:pt>
                <c:pt idx="718">
                  <c:v>44914</c:v>
                </c:pt>
                <c:pt idx="719">
                  <c:v>44915</c:v>
                </c:pt>
                <c:pt idx="720">
                  <c:v>44916</c:v>
                </c:pt>
                <c:pt idx="721">
                  <c:v>44917</c:v>
                </c:pt>
                <c:pt idx="722">
                  <c:v>44918</c:v>
                </c:pt>
                <c:pt idx="723">
                  <c:v>44921</c:v>
                </c:pt>
                <c:pt idx="724">
                  <c:v>44922</c:v>
                </c:pt>
                <c:pt idx="725">
                  <c:v>44923</c:v>
                </c:pt>
                <c:pt idx="726">
                  <c:v>44924</c:v>
                </c:pt>
                <c:pt idx="727">
                  <c:v>44925</c:v>
                </c:pt>
                <c:pt idx="728">
                  <c:v>44929</c:v>
                </c:pt>
                <c:pt idx="729">
                  <c:v>44930</c:v>
                </c:pt>
                <c:pt idx="730">
                  <c:v>44931</c:v>
                </c:pt>
                <c:pt idx="731">
                  <c:v>44932</c:v>
                </c:pt>
                <c:pt idx="732">
                  <c:v>44935</c:v>
                </c:pt>
                <c:pt idx="733">
                  <c:v>44936</c:v>
                </c:pt>
                <c:pt idx="734">
                  <c:v>44937</c:v>
                </c:pt>
                <c:pt idx="735">
                  <c:v>44938</c:v>
                </c:pt>
                <c:pt idx="736">
                  <c:v>44939</c:v>
                </c:pt>
                <c:pt idx="737">
                  <c:v>44942</c:v>
                </c:pt>
                <c:pt idx="738">
                  <c:v>44943</c:v>
                </c:pt>
                <c:pt idx="739">
                  <c:v>44944</c:v>
                </c:pt>
                <c:pt idx="740">
                  <c:v>44945</c:v>
                </c:pt>
                <c:pt idx="741">
                  <c:v>44946</c:v>
                </c:pt>
                <c:pt idx="742">
                  <c:v>44956</c:v>
                </c:pt>
                <c:pt idx="743">
                  <c:v>44957</c:v>
                </c:pt>
                <c:pt idx="744">
                  <c:v>44958</c:v>
                </c:pt>
                <c:pt idx="745">
                  <c:v>44959</c:v>
                </c:pt>
                <c:pt idx="746">
                  <c:v>44960</c:v>
                </c:pt>
                <c:pt idx="747">
                  <c:v>44963</c:v>
                </c:pt>
                <c:pt idx="748">
                  <c:v>44964</c:v>
                </c:pt>
                <c:pt idx="749">
                  <c:v>44965</c:v>
                </c:pt>
                <c:pt idx="750">
                  <c:v>44966</c:v>
                </c:pt>
                <c:pt idx="751">
                  <c:v>44967</c:v>
                </c:pt>
                <c:pt idx="752">
                  <c:v>44970</c:v>
                </c:pt>
                <c:pt idx="753">
                  <c:v>44971</c:v>
                </c:pt>
                <c:pt idx="754">
                  <c:v>44972</c:v>
                </c:pt>
                <c:pt idx="755">
                  <c:v>44973</c:v>
                </c:pt>
                <c:pt idx="756">
                  <c:v>44974</c:v>
                </c:pt>
                <c:pt idx="757">
                  <c:v>44977</c:v>
                </c:pt>
                <c:pt idx="758">
                  <c:v>44978</c:v>
                </c:pt>
                <c:pt idx="759">
                  <c:v>44979</c:v>
                </c:pt>
                <c:pt idx="760">
                  <c:v>44980</c:v>
                </c:pt>
                <c:pt idx="761">
                  <c:v>44981</c:v>
                </c:pt>
                <c:pt idx="762">
                  <c:v>44984</c:v>
                </c:pt>
                <c:pt idx="763">
                  <c:v>44985</c:v>
                </c:pt>
                <c:pt idx="764">
                  <c:v>44986</c:v>
                </c:pt>
                <c:pt idx="765">
                  <c:v>44987</c:v>
                </c:pt>
                <c:pt idx="766">
                  <c:v>44988</c:v>
                </c:pt>
                <c:pt idx="767">
                  <c:v>44991</c:v>
                </c:pt>
                <c:pt idx="768">
                  <c:v>44992</c:v>
                </c:pt>
                <c:pt idx="769">
                  <c:v>44993</c:v>
                </c:pt>
                <c:pt idx="770">
                  <c:v>44994</c:v>
                </c:pt>
                <c:pt idx="771">
                  <c:v>44995</c:v>
                </c:pt>
                <c:pt idx="772">
                  <c:v>44998</c:v>
                </c:pt>
                <c:pt idx="773">
                  <c:v>44999</c:v>
                </c:pt>
                <c:pt idx="774">
                  <c:v>45000</c:v>
                </c:pt>
                <c:pt idx="775">
                  <c:v>45001</c:v>
                </c:pt>
                <c:pt idx="776">
                  <c:v>45002</c:v>
                </c:pt>
                <c:pt idx="777">
                  <c:v>45005</c:v>
                </c:pt>
                <c:pt idx="778">
                  <c:v>45006</c:v>
                </c:pt>
                <c:pt idx="779">
                  <c:v>45007</c:v>
                </c:pt>
                <c:pt idx="780">
                  <c:v>45008</c:v>
                </c:pt>
                <c:pt idx="781">
                  <c:v>45009</c:v>
                </c:pt>
                <c:pt idx="782">
                  <c:v>45012</c:v>
                </c:pt>
                <c:pt idx="783">
                  <c:v>45013</c:v>
                </c:pt>
                <c:pt idx="784">
                  <c:v>45014</c:v>
                </c:pt>
                <c:pt idx="785">
                  <c:v>45015</c:v>
                </c:pt>
                <c:pt idx="786">
                  <c:v>45016</c:v>
                </c:pt>
                <c:pt idx="787">
                  <c:v>45019</c:v>
                </c:pt>
                <c:pt idx="788">
                  <c:v>45020</c:v>
                </c:pt>
                <c:pt idx="789">
                  <c:v>45022</c:v>
                </c:pt>
                <c:pt idx="790">
                  <c:v>45023</c:v>
                </c:pt>
                <c:pt idx="791">
                  <c:v>45026</c:v>
                </c:pt>
                <c:pt idx="792">
                  <c:v>45027</c:v>
                </c:pt>
                <c:pt idx="793">
                  <c:v>45028</c:v>
                </c:pt>
                <c:pt idx="794">
                  <c:v>45029</c:v>
                </c:pt>
                <c:pt idx="795">
                  <c:v>45030</c:v>
                </c:pt>
                <c:pt idx="796">
                  <c:v>45033</c:v>
                </c:pt>
                <c:pt idx="797">
                  <c:v>45034</c:v>
                </c:pt>
                <c:pt idx="798">
                  <c:v>45035</c:v>
                </c:pt>
                <c:pt idx="799">
                  <c:v>45036</c:v>
                </c:pt>
                <c:pt idx="800">
                  <c:v>45037</c:v>
                </c:pt>
                <c:pt idx="801">
                  <c:v>45040</c:v>
                </c:pt>
                <c:pt idx="802">
                  <c:v>45041</c:v>
                </c:pt>
                <c:pt idx="803">
                  <c:v>45042</c:v>
                </c:pt>
                <c:pt idx="804">
                  <c:v>45043</c:v>
                </c:pt>
                <c:pt idx="805">
                  <c:v>45044</c:v>
                </c:pt>
                <c:pt idx="806">
                  <c:v>45050</c:v>
                </c:pt>
                <c:pt idx="807">
                  <c:v>45051</c:v>
                </c:pt>
                <c:pt idx="808">
                  <c:v>45054</c:v>
                </c:pt>
                <c:pt idx="809">
                  <c:v>45055</c:v>
                </c:pt>
                <c:pt idx="810">
                  <c:v>45056</c:v>
                </c:pt>
                <c:pt idx="811">
                  <c:v>45057</c:v>
                </c:pt>
                <c:pt idx="812">
                  <c:v>45058</c:v>
                </c:pt>
                <c:pt idx="813">
                  <c:v>45061</c:v>
                </c:pt>
                <c:pt idx="814">
                  <c:v>45062</c:v>
                </c:pt>
                <c:pt idx="815">
                  <c:v>45063</c:v>
                </c:pt>
                <c:pt idx="816">
                  <c:v>45064</c:v>
                </c:pt>
                <c:pt idx="817">
                  <c:v>45065</c:v>
                </c:pt>
                <c:pt idx="818">
                  <c:v>45068</c:v>
                </c:pt>
                <c:pt idx="819">
                  <c:v>45069</c:v>
                </c:pt>
                <c:pt idx="820">
                  <c:v>45070</c:v>
                </c:pt>
                <c:pt idx="821">
                  <c:v>45071</c:v>
                </c:pt>
                <c:pt idx="822">
                  <c:v>45072</c:v>
                </c:pt>
                <c:pt idx="823">
                  <c:v>45075</c:v>
                </c:pt>
                <c:pt idx="824">
                  <c:v>45076</c:v>
                </c:pt>
                <c:pt idx="825">
                  <c:v>45077</c:v>
                </c:pt>
                <c:pt idx="826">
                  <c:v>45078</c:v>
                </c:pt>
                <c:pt idx="827">
                  <c:v>45079</c:v>
                </c:pt>
                <c:pt idx="828">
                  <c:v>45082</c:v>
                </c:pt>
                <c:pt idx="829">
                  <c:v>45083</c:v>
                </c:pt>
                <c:pt idx="830">
                  <c:v>45084</c:v>
                </c:pt>
                <c:pt idx="831">
                  <c:v>45085</c:v>
                </c:pt>
                <c:pt idx="832">
                  <c:v>45086</c:v>
                </c:pt>
                <c:pt idx="833">
                  <c:v>45089</c:v>
                </c:pt>
                <c:pt idx="834">
                  <c:v>45090</c:v>
                </c:pt>
                <c:pt idx="835">
                  <c:v>45091</c:v>
                </c:pt>
                <c:pt idx="836">
                  <c:v>45092</c:v>
                </c:pt>
                <c:pt idx="837">
                  <c:v>45093</c:v>
                </c:pt>
                <c:pt idx="838">
                  <c:v>45096</c:v>
                </c:pt>
                <c:pt idx="839">
                  <c:v>45097</c:v>
                </c:pt>
                <c:pt idx="840">
                  <c:v>45098</c:v>
                </c:pt>
                <c:pt idx="841">
                  <c:v>45103</c:v>
                </c:pt>
                <c:pt idx="842">
                  <c:v>45104</c:v>
                </c:pt>
                <c:pt idx="843">
                  <c:v>45105</c:v>
                </c:pt>
                <c:pt idx="844">
                  <c:v>45106</c:v>
                </c:pt>
                <c:pt idx="845">
                  <c:v>45107</c:v>
                </c:pt>
                <c:pt idx="846">
                  <c:v>45110</c:v>
                </c:pt>
                <c:pt idx="847">
                  <c:v>45111</c:v>
                </c:pt>
                <c:pt idx="848">
                  <c:v>45112</c:v>
                </c:pt>
                <c:pt idx="849">
                  <c:v>45113</c:v>
                </c:pt>
                <c:pt idx="850">
                  <c:v>45114</c:v>
                </c:pt>
                <c:pt idx="851">
                  <c:v>45117</c:v>
                </c:pt>
                <c:pt idx="852">
                  <c:v>45118</c:v>
                </c:pt>
                <c:pt idx="853">
                  <c:v>45119</c:v>
                </c:pt>
                <c:pt idx="854">
                  <c:v>45120</c:v>
                </c:pt>
                <c:pt idx="855">
                  <c:v>45121</c:v>
                </c:pt>
                <c:pt idx="856">
                  <c:v>45124</c:v>
                </c:pt>
                <c:pt idx="857">
                  <c:v>45125</c:v>
                </c:pt>
                <c:pt idx="858">
                  <c:v>45126</c:v>
                </c:pt>
                <c:pt idx="859">
                  <c:v>45127</c:v>
                </c:pt>
                <c:pt idx="860">
                  <c:v>45128</c:v>
                </c:pt>
                <c:pt idx="861">
                  <c:v>45131</c:v>
                </c:pt>
                <c:pt idx="862">
                  <c:v>45132</c:v>
                </c:pt>
                <c:pt idx="863">
                  <c:v>45133</c:v>
                </c:pt>
                <c:pt idx="864">
                  <c:v>45134</c:v>
                </c:pt>
                <c:pt idx="865">
                  <c:v>45135</c:v>
                </c:pt>
                <c:pt idx="866">
                  <c:v>45138</c:v>
                </c:pt>
                <c:pt idx="867">
                  <c:v>45139</c:v>
                </c:pt>
                <c:pt idx="868">
                  <c:v>45140</c:v>
                </c:pt>
                <c:pt idx="869">
                  <c:v>45141</c:v>
                </c:pt>
                <c:pt idx="870">
                  <c:v>45142</c:v>
                </c:pt>
                <c:pt idx="871">
                  <c:v>45145</c:v>
                </c:pt>
                <c:pt idx="872">
                  <c:v>45146</c:v>
                </c:pt>
                <c:pt idx="873">
                  <c:v>45147</c:v>
                </c:pt>
                <c:pt idx="874">
                  <c:v>45148</c:v>
                </c:pt>
                <c:pt idx="875">
                  <c:v>45149</c:v>
                </c:pt>
                <c:pt idx="876">
                  <c:v>45152</c:v>
                </c:pt>
                <c:pt idx="877">
                  <c:v>45153</c:v>
                </c:pt>
                <c:pt idx="878">
                  <c:v>45154</c:v>
                </c:pt>
                <c:pt idx="879">
                  <c:v>45155</c:v>
                </c:pt>
                <c:pt idx="880">
                  <c:v>45156</c:v>
                </c:pt>
                <c:pt idx="881">
                  <c:v>45159</c:v>
                </c:pt>
                <c:pt idx="882">
                  <c:v>45160</c:v>
                </c:pt>
                <c:pt idx="883">
                  <c:v>45161</c:v>
                </c:pt>
                <c:pt idx="884">
                  <c:v>45162</c:v>
                </c:pt>
                <c:pt idx="885">
                  <c:v>45163</c:v>
                </c:pt>
                <c:pt idx="886">
                  <c:v>45166</c:v>
                </c:pt>
                <c:pt idx="887">
                  <c:v>45167</c:v>
                </c:pt>
                <c:pt idx="888">
                  <c:v>45168</c:v>
                </c:pt>
                <c:pt idx="889">
                  <c:v>45169</c:v>
                </c:pt>
                <c:pt idx="890">
                  <c:v>45170</c:v>
                </c:pt>
                <c:pt idx="891">
                  <c:v>45173</c:v>
                </c:pt>
                <c:pt idx="892">
                  <c:v>45174</c:v>
                </c:pt>
                <c:pt idx="893">
                  <c:v>45175</c:v>
                </c:pt>
                <c:pt idx="894">
                  <c:v>45176</c:v>
                </c:pt>
                <c:pt idx="895">
                  <c:v>45177</c:v>
                </c:pt>
                <c:pt idx="896">
                  <c:v>45180</c:v>
                </c:pt>
                <c:pt idx="897">
                  <c:v>45181</c:v>
                </c:pt>
                <c:pt idx="898">
                  <c:v>45182</c:v>
                </c:pt>
                <c:pt idx="899">
                  <c:v>45183</c:v>
                </c:pt>
                <c:pt idx="900">
                  <c:v>45184</c:v>
                </c:pt>
                <c:pt idx="901">
                  <c:v>45187</c:v>
                </c:pt>
                <c:pt idx="902">
                  <c:v>45188</c:v>
                </c:pt>
                <c:pt idx="903">
                  <c:v>45189</c:v>
                </c:pt>
                <c:pt idx="904">
                  <c:v>45190</c:v>
                </c:pt>
                <c:pt idx="905">
                  <c:v>45191</c:v>
                </c:pt>
                <c:pt idx="906">
                  <c:v>45194</c:v>
                </c:pt>
                <c:pt idx="907">
                  <c:v>45195</c:v>
                </c:pt>
                <c:pt idx="908">
                  <c:v>45196</c:v>
                </c:pt>
                <c:pt idx="909">
                  <c:v>45197</c:v>
                </c:pt>
                <c:pt idx="910">
                  <c:v>45208</c:v>
                </c:pt>
                <c:pt idx="911">
                  <c:v>45209</c:v>
                </c:pt>
                <c:pt idx="912">
                  <c:v>45210</c:v>
                </c:pt>
                <c:pt idx="913">
                  <c:v>45211</c:v>
                </c:pt>
                <c:pt idx="914">
                  <c:v>45212</c:v>
                </c:pt>
                <c:pt idx="915">
                  <c:v>45215</c:v>
                </c:pt>
                <c:pt idx="916">
                  <c:v>45216</c:v>
                </c:pt>
                <c:pt idx="917">
                  <c:v>45217</c:v>
                </c:pt>
                <c:pt idx="918">
                  <c:v>45218</c:v>
                </c:pt>
                <c:pt idx="919">
                  <c:v>45219</c:v>
                </c:pt>
                <c:pt idx="920">
                  <c:v>45222</c:v>
                </c:pt>
                <c:pt idx="921">
                  <c:v>45223</c:v>
                </c:pt>
                <c:pt idx="922">
                  <c:v>45224</c:v>
                </c:pt>
                <c:pt idx="923">
                  <c:v>45225</c:v>
                </c:pt>
                <c:pt idx="924">
                  <c:v>45226</c:v>
                </c:pt>
                <c:pt idx="925">
                  <c:v>45229</c:v>
                </c:pt>
                <c:pt idx="926">
                  <c:v>45230</c:v>
                </c:pt>
                <c:pt idx="927">
                  <c:v>45231</c:v>
                </c:pt>
                <c:pt idx="928">
                  <c:v>45232</c:v>
                </c:pt>
                <c:pt idx="929">
                  <c:v>45233</c:v>
                </c:pt>
                <c:pt idx="930">
                  <c:v>45236</c:v>
                </c:pt>
                <c:pt idx="931">
                  <c:v>45237</c:v>
                </c:pt>
                <c:pt idx="932">
                  <c:v>45238</c:v>
                </c:pt>
                <c:pt idx="933">
                  <c:v>45239</c:v>
                </c:pt>
                <c:pt idx="934">
                  <c:v>45240</c:v>
                </c:pt>
                <c:pt idx="935">
                  <c:v>45243</c:v>
                </c:pt>
                <c:pt idx="936">
                  <c:v>45244</c:v>
                </c:pt>
                <c:pt idx="937">
                  <c:v>45245</c:v>
                </c:pt>
                <c:pt idx="938">
                  <c:v>45246</c:v>
                </c:pt>
                <c:pt idx="939">
                  <c:v>45247</c:v>
                </c:pt>
                <c:pt idx="940">
                  <c:v>45250</c:v>
                </c:pt>
                <c:pt idx="941">
                  <c:v>45251</c:v>
                </c:pt>
                <c:pt idx="942">
                  <c:v>45252</c:v>
                </c:pt>
                <c:pt idx="943">
                  <c:v>45253</c:v>
                </c:pt>
                <c:pt idx="944">
                  <c:v>45254</c:v>
                </c:pt>
                <c:pt idx="945">
                  <c:v>45257</c:v>
                </c:pt>
                <c:pt idx="946">
                  <c:v>45258</c:v>
                </c:pt>
                <c:pt idx="947">
                  <c:v>45259</c:v>
                </c:pt>
                <c:pt idx="948">
                  <c:v>45260</c:v>
                </c:pt>
                <c:pt idx="949">
                  <c:v>45261</c:v>
                </c:pt>
                <c:pt idx="950">
                  <c:v>45264</c:v>
                </c:pt>
                <c:pt idx="951">
                  <c:v>45265</c:v>
                </c:pt>
                <c:pt idx="952">
                  <c:v>45266</c:v>
                </c:pt>
                <c:pt idx="953">
                  <c:v>45267</c:v>
                </c:pt>
                <c:pt idx="954">
                  <c:v>45268</c:v>
                </c:pt>
                <c:pt idx="955">
                  <c:v>45271</c:v>
                </c:pt>
                <c:pt idx="956">
                  <c:v>45272</c:v>
                </c:pt>
                <c:pt idx="957">
                  <c:v>45273</c:v>
                </c:pt>
                <c:pt idx="958">
                  <c:v>45274</c:v>
                </c:pt>
                <c:pt idx="959">
                  <c:v>45275</c:v>
                </c:pt>
                <c:pt idx="960">
                  <c:v>45278</c:v>
                </c:pt>
                <c:pt idx="961">
                  <c:v>45279</c:v>
                </c:pt>
                <c:pt idx="962">
                  <c:v>45280</c:v>
                </c:pt>
                <c:pt idx="963">
                  <c:v>45281</c:v>
                </c:pt>
                <c:pt idx="964">
                  <c:v>45282</c:v>
                </c:pt>
                <c:pt idx="965">
                  <c:v>45285</c:v>
                </c:pt>
                <c:pt idx="966">
                  <c:v>45286</c:v>
                </c:pt>
                <c:pt idx="967">
                  <c:v>45287</c:v>
                </c:pt>
                <c:pt idx="968">
                  <c:v>45288</c:v>
                </c:pt>
                <c:pt idx="969">
                  <c:v>45289</c:v>
                </c:pt>
                <c:pt idx="970">
                  <c:v>45293</c:v>
                </c:pt>
                <c:pt idx="971">
                  <c:v>45294</c:v>
                </c:pt>
                <c:pt idx="972">
                  <c:v>45295</c:v>
                </c:pt>
                <c:pt idx="973">
                  <c:v>45296</c:v>
                </c:pt>
                <c:pt idx="974">
                  <c:v>45299</c:v>
                </c:pt>
                <c:pt idx="975">
                  <c:v>45300</c:v>
                </c:pt>
                <c:pt idx="976">
                  <c:v>45301</c:v>
                </c:pt>
                <c:pt idx="977">
                  <c:v>45302</c:v>
                </c:pt>
                <c:pt idx="978">
                  <c:v>45303</c:v>
                </c:pt>
                <c:pt idx="979">
                  <c:v>45306</c:v>
                </c:pt>
                <c:pt idx="980">
                  <c:v>45307</c:v>
                </c:pt>
                <c:pt idx="981">
                  <c:v>45308</c:v>
                </c:pt>
                <c:pt idx="982">
                  <c:v>45309</c:v>
                </c:pt>
                <c:pt idx="983">
                  <c:v>45310</c:v>
                </c:pt>
                <c:pt idx="984">
                  <c:v>45313</c:v>
                </c:pt>
                <c:pt idx="985">
                  <c:v>45314</c:v>
                </c:pt>
                <c:pt idx="986">
                  <c:v>45315</c:v>
                </c:pt>
                <c:pt idx="987">
                  <c:v>45316</c:v>
                </c:pt>
                <c:pt idx="988">
                  <c:v>45317</c:v>
                </c:pt>
                <c:pt idx="989">
                  <c:v>45320</c:v>
                </c:pt>
                <c:pt idx="990">
                  <c:v>45321</c:v>
                </c:pt>
                <c:pt idx="991">
                  <c:v>45322</c:v>
                </c:pt>
                <c:pt idx="992">
                  <c:v>45323</c:v>
                </c:pt>
                <c:pt idx="993">
                  <c:v>45324</c:v>
                </c:pt>
                <c:pt idx="994">
                  <c:v>45327</c:v>
                </c:pt>
                <c:pt idx="995">
                  <c:v>45328</c:v>
                </c:pt>
                <c:pt idx="996">
                  <c:v>45329</c:v>
                </c:pt>
                <c:pt idx="997">
                  <c:v>45330</c:v>
                </c:pt>
                <c:pt idx="998">
                  <c:v>45341</c:v>
                </c:pt>
                <c:pt idx="999">
                  <c:v>45342</c:v>
                </c:pt>
                <c:pt idx="1000">
                  <c:v>45343</c:v>
                </c:pt>
                <c:pt idx="1001">
                  <c:v>45344</c:v>
                </c:pt>
                <c:pt idx="1002">
                  <c:v>45345</c:v>
                </c:pt>
                <c:pt idx="1003">
                  <c:v>45348</c:v>
                </c:pt>
                <c:pt idx="1004">
                  <c:v>45349</c:v>
                </c:pt>
                <c:pt idx="1005">
                  <c:v>45350</c:v>
                </c:pt>
                <c:pt idx="1006">
                  <c:v>45351</c:v>
                </c:pt>
                <c:pt idx="1007">
                  <c:v>45352</c:v>
                </c:pt>
                <c:pt idx="1008">
                  <c:v>45355</c:v>
                </c:pt>
                <c:pt idx="1009">
                  <c:v>45356</c:v>
                </c:pt>
                <c:pt idx="1010">
                  <c:v>45357</c:v>
                </c:pt>
                <c:pt idx="1011">
                  <c:v>45358</c:v>
                </c:pt>
                <c:pt idx="1012">
                  <c:v>45359</c:v>
                </c:pt>
                <c:pt idx="1013">
                  <c:v>45362</c:v>
                </c:pt>
                <c:pt idx="1014">
                  <c:v>45363</c:v>
                </c:pt>
                <c:pt idx="1015">
                  <c:v>45364</c:v>
                </c:pt>
                <c:pt idx="1016">
                  <c:v>45365</c:v>
                </c:pt>
                <c:pt idx="1017">
                  <c:v>45366</c:v>
                </c:pt>
                <c:pt idx="1018">
                  <c:v>45369</c:v>
                </c:pt>
                <c:pt idx="1019">
                  <c:v>45370</c:v>
                </c:pt>
                <c:pt idx="1020">
                  <c:v>45371</c:v>
                </c:pt>
                <c:pt idx="1021">
                  <c:v>45372</c:v>
                </c:pt>
                <c:pt idx="1022">
                  <c:v>45373</c:v>
                </c:pt>
                <c:pt idx="1023">
                  <c:v>45376</c:v>
                </c:pt>
                <c:pt idx="1024">
                  <c:v>45377</c:v>
                </c:pt>
                <c:pt idx="1025">
                  <c:v>45378</c:v>
                </c:pt>
                <c:pt idx="1026">
                  <c:v>45379</c:v>
                </c:pt>
                <c:pt idx="1027">
                  <c:v>45380</c:v>
                </c:pt>
                <c:pt idx="1028">
                  <c:v>45383</c:v>
                </c:pt>
                <c:pt idx="1029">
                  <c:v>45384</c:v>
                </c:pt>
                <c:pt idx="1030">
                  <c:v>45385</c:v>
                </c:pt>
                <c:pt idx="1031">
                  <c:v>45390</c:v>
                </c:pt>
                <c:pt idx="1032">
                  <c:v>45391</c:v>
                </c:pt>
                <c:pt idx="1033">
                  <c:v>45392</c:v>
                </c:pt>
                <c:pt idx="1034">
                  <c:v>45393</c:v>
                </c:pt>
                <c:pt idx="1035">
                  <c:v>45394</c:v>
                </c:pt>
                <c:pt idx="1036">
                  <c:v>45397</c:v>
                </c:pt>
                <c:pt idx="1037">
                  <c:v>45398</c:v>
                </c:pt>
                <c:pt idx="1038">
                  <c:v>45399</c:v>
                </c:pt>
                <c:pt idx="1039">
                  <c:v>45400</c:v>
                </c:pt>
                <c:pt idx="1040">
                  <c:v>45401</c:v>
                </c:pt>
                <c:pt idx="1041">
                  <c:v>45404</c:v>
                </c:pt>
                <c:pt idx="1042">
                  <c:v>45405</c:v>
                </c:pt>
                <c:pt idx="1043">
                  <c:v>45406</c:v>
                </c:pt>
                <c:pt idx="1044">
                  <c:v>45407</c:v>
                </c:pt>
                <c:pt idx="1045">
                  <c:v>45408</c:v>
                </c:pt>
                <c:pt idx="1046">
                  <c:v>45411</c:v>
                </c:pt>
                <c:pt idx="1047">
                  <c:v>45412</c:v>
                </c:pt>
                <c:pt idx="1048">
                  <c:v>45418</c:v>
                </c:pt>
                <c:pt idx="1049">
                  <c:v>45419</c:v>
                </c:pt>
                <c:pt idx="1050">
                  <c:v>45420</c:v>
                </c:pt>
                <c:pt idx="1051">
                  <c:v>45421</c:v>
                </c:pt>
                <c:pt idx="1052">
                  <c:v>45422</c:v>
                </c:pt>
                <c:pt idx="1053">
                  <c:v>45425</c:v>
                </c:pt>
                <c:pt idx="1054">
                  <c:v>45426</c:v>
                </c:pt>
                <c:pt idx="1055">
                  <c:v>45427</c:v>
                </c:pt>
                <c:pt idx="1056">
                  <c:v>45428</c:v>
                </c:pt>
                <c:pt idx="1057">
                  <c:v>45429</c:v>
                </c:pt>
                <c:pt idx="1058">
                  <c:v>45432</c:v>
                </c:pt>
                <c:pt idx="1059">
                  <c:v>45433</c:v>
                </c:pt>
                <c:pt idx="1060">
                  <c:v>45434</c:v>
                </c:pt>
                <c:pt idx="1061">
                  <c:v>45435</c:v>
                </c:pt>
                <c:pt idx="1062">
                  <c:v>45436</c:v>
                </c:pt>
                <c:pt idx="1063">
                  <c:v>45439</c:v>
                </c:pt>
                <c:pt idx="1064">
                  <c:v>45440</c:v>
                </c:pt>
                <c:pt idx="1065">
                  <c:v>45441</c:v>
                </c:pt>
                <c:pt idx="1066">
                  <c:v>45442</c:v>
                </c:pt>
                <c:pt idx="1067">
                  <c:v>45443</c:v>
                </c:pt>
                <c:pt idx="1068">
                  <c:v>45446</c:v>
                </c:pt>
                <c:pt idx="1069">
                  <c:v>45447</c:v>
                </c:pt>
                <c:pt idx="1070">
                  <c:v>45448</c:v>
                </c:pt>
                <c:pt idx="1071">
                  <c:v>45449</c:v>
                </c:pt>
                <c:pt idx="1072">
                  <c:v>45450</c:v>
                </c:pt>
                <c:pt idx="1073">
                  <c:v>45454</c:v>
                </c:pt>
                <c:pt idx="1074">
                  <c:v>45455</c:v>
                </c:pt>
                <c:pt idx="1075">
                  <c:v>45456</c:v>
                </c:pt>
                <c:pt idx="1076">
                  <c:v>45457</c:v>
                </c:pt>
                <c:pt idx="1077">
                  <c:v>45460</c:v>
                </c:pt>
                <c:pt idx="1078">
                  <c:v>45461</c:v>
                </c:pt>
                <c:pt idx="1079">
                  <c:v>45462</c:v>
                </c:pt>
                <c:pt idx="1080">
                  <c:v>45463</c:v>
                </c:pt>
                <c:pt idx="1081">
                  <c:v>45464</c:v>
                </c:pt>
                <c:pt idx="1082">
                  <c:v>45467</c:v>
                </c:pt>
                <c:pt idx="1083">
                  <c:v>45468</c:v>
                </c:pt>
                <c:pt idx="1084">
                  <c:v>45469</c:v>
                </c:pt>
                <c:pt idx="1085">
                  <c:v>45470</c:v>
                </c:pt>
                <c:pt idx="1086">
                  <c:v>45471</c:v>
                </c:pt>
                <c:pt idx="1087">
                  <c:v>45474</c:v>
                </c:pt>
                <c:pt idx="1088">
                  <c:v>45475</c:v>
                </c:pt>
                <c:pt idx="1089">
                  <c:v>45476</c:v>
                </c:pt>
                <c:pt idx="1090">
                  <c:v>45477</c:v>
                </c:pt>
                <c:pt idx="1091">
                  <c:v>45478</c:v>
                </c:pt>
                <c:pt idx="1092">
                  <c:v>45481</c:v>
                </c:pt>
                <c:pt idx="1093">
                  <c:v>45482</c:v>
                </c:pt>
                <c:pt idx="1094">
                  <c:v>45483</c:v>
                </c:pt>
                <c:pt idx="1095">
                  <c:v>45484</c:v>
                </c:pt>
                <c:pt idx="1096">
                  <c:v>45485</c:v>
                </c:pt>
                <c:pt idx="1097">
                  <c:v>45488</c:v>
                </c:pt>
                <c:pt idx="1098">
                  <c:v>45489</c:v>
                </c:pt>
                <c:pt idx="1099">
                  <c:v>45490</c:v>
                </c:pt>
                <c:pt idx="1100">
                  <c:v>45491</c:v>
                </c:pt>
                <c:pt idx="1101">
                  <c:v>45492</c:v>
                </c:pt>
                <c:pt idx="1102">
                  <c:v>45495</c:v>
                </c:pt>
                <c:pt idx="1103">
                  <c:v>45496</c:v>
                </c:pt>
                <c:pt idx="1104">
                  <c:v>45497</c:v>
                </c:pt>
                <c:pt idx="1105">
                  <c:v>45498</c:v>
                </c:pt>
                <c:pt idx="1106">
                  <c:v>45499</c:v>
                </c:pt>
                <c:pt idx="1107">
                  <c:v>45502</c:v>
                </c:pt>
                <c:pt idx="1108">
                  <c:v>45503</c:v>
                </c:pt>
                <c:pt idx="1109">
                  <c:v>45504</c:v>
                </c:pt>
                <c:pt idx="1110">
                  <c:v>45505</c:v>
                </c:pt>
                <c:pt idx="1111">
                  <c:v>45506</c:v>
                </c:pt>
                <c:pt idx="1112">
                  <c:v>45509</c:v>
                </c:pt>
                <c:pt idx="1113">
                  <c:v>45510</c:v>
                </c:pt>
                <c:pt idx="1114">
                  <c:v>45511</c:v>
                </c:pt>
                <c:pt idx="1115">
                  <c:v>45512</c:v>
                </c:pt>
                <c:pt idx="1116">
                  <c:v>45513</c:v>
                </c:pt>
                <c:pt idx="1117">
                  <c:v>45516</c:v>
                </c:pt>
                <c:pt idx="1118">
                  <c:v>45517</c:v>
                </c:pt>
                <c:pt idx="1119">
                  <c:v>45518</c:v>
                </c:pt>
                <c:pt idx="1120">
                  <c:v>45519</c:v>
                </c:pt>
                <c:pt idx="1121">
                  <c:v>45520</c:v>
                </c:pt>
                <c:pt idx="1122">
                  <c:v>45523</c:v>
                </c:pt>
                <c:pt idx="1123">
                  <c:v>45524</c:v>
                </c:pt>
                <c:pt idx="1124">
                  <c:v>45525</c:v>
                </c:pt>
                <c:pt idx="1125">
                  <c:v>45526</c:v>
                </c:pt>
                <c:pt idx="1126">
                  <c:v>45527</c:v>
                </c:pt>
                <c:pt idx="1127">
                  <c:v>45530</c:v>
                </c:pt>
                <c:pt idx="1128">
                  <c:v>45531</c:v>
                </c:pt>
                <c:pt idx="1129">
                  <c:v>45532</c:v>
                </c:pt>
                <c:pt idx="1130">
                  <c:v>45533</c:v>
                </c:pt>
                <c:pt idx="1131">
                  <c:v>45534</c:v>
                </c:pt>
                <c:pt idx="1132">
                  <c:v>45537</c:v>
                </c:pt>
                <c:pt idx="1133">
                  <c:v>45538</c:v>
                </c:pt>
                <c:pt idx="1134">
                  <c:v>45539</c:v>
                </c:pt>
                <c:pt idx="1135">
                  <c:v>45540</c:v>
                </c:pt>
                <c:pt idx="1136">
                  <c:v>45541</c:v>
                </c:pt>
                <c:pt idx="1137">
                  <c:v>45544</c:v>
                </c:pt>
                <c:pt idx="1138">
                  <c:v>45545</c:v>
                </c:pt>
                <c:pt idx="1139">
                  <c:v>45546</c:v>
                </c:pt>
                <c:pt idx="1140">
                  <c:v>45547</c:v>
                </c:pt>
                <c:pt idx="1141">
                  <c:v>45548</c:v>
                </c:pt>
                <c:pt idx="1142">
                  <c:v>45553</c:v>
                </c:pt>
                <c:pt idx="1143">
                  <c:v>45554</c:v>
                </c:pt>
                <c:pt idx="1144">
                  <c:v>45555</c:v>
                </c:pt>
                <c:pt idx="1145">
                  <c:v>45558</c:v>
                </c:pt>
                <c:pt idx="1146">
                  <c:v>45559</c:v>
                </c:pt>
                <c:pt idx="1147">
                  <c:v>45560</c:v>
                </c:pt>
                <c:pt idx="1148">
                  <c:v>45561</c:v>
                </c:pt>
                <c:pt idx="1149">
                  <c:v>45562</c:v>
                </c:pt>
                <c:pt idx="1150">
                  <c:v>45565</c:v>
                </c:pt>
                <c:pt idx="1151">
                  <c:v>45573</c:v>
                </c:pt>
                <c:pt idx="1152">
                  <c:v>45574</c:v>
                </c:pt>
                <c:pt idx="1153">
                  <c:v>45575</c:v>
                </c:pt>
                <c:pt idx="1154">
                  <c:v>45576</c:v>
                </c:pt>
                <c:pt idx="1155">
                  <c:v>45579</c:v>
                </c:pt>
                <c:pt idx="1156">
                  <c:v>45580</c:v>
                </c:pt>
                <c:pt idx="1157">
                  <c:v>45581</c:v>
                </c:pt>
                <c:pt idx="1158">
                  <c:v>45582</c:v>
                </c:pt>
                <c:pt idx="1159">
                  <c:v>45583</c:v>
                </c:pt>
                <c:pt idx="1160">
                  <c:v>45586</c:v>
                </c:pt>
                <c:pt idx="1161">
                  <c:v>45587</c:v>
                </c:pt>
                <c:pt idx="1162">
                  <c:v>45588</c:v>
                </c:pt>
                <c:pt idx="1163">
                  <c:v>45589</c:v>
                </c:pt>
                <c:pt idx="1164">
                  <c:v>45590</c:v>
                </c:pt>
                <c:pt idx="1165">
                  <c:v>45593</c:v>
                </c:pt>
                <c:pt idx="1166">
                  <c:v>45594</c:v>
                </c:pt>
                <c:pt idx="1167">
                  <c:v>45595</c:v>
                </c:pt>
                <c:pt idx="1168">
                  <c:v>45596</c:v>
                </c:pt>
                <c:pt idx="1169">
                  <c:v>45597</c:v>
                </c:pt>
                <c:pt idx="1170">
                  <c:v>45600</c:v>
                </c:pt>
                <c:pt idx="1171">
                  <c:v>45601</c:v>
                </c:pt>
                <c:pt idx="1172">
                  <c:v>45602</c:v>
                </c:pt>
                <c:pt idx="1173">
                  <c:v>45603</c:v>
                </c:pt>
                <c:pt idx="1174">
                  <c:v>45604</c:v>
                </c:pt>
                <c:pt idx="1175">
                  <c:v>45607</c:v>
                </c:pt>
                <c:pt idx="1176">
                  <c:v>45608</c:v>
                </c:pt>
                <c:pt idx="1177">
                  <c:v>45609</c:v>
                </c:pt>
                <c:pt idx="1178">
                  <c:v>45610</c:v>
                </c:pt>
                <c:pt idx="1179">
                  <c:v>45611</c:v>
                </c:pt>
                <c:pt idx="1180">
                  <c:v>45614</c:v>
                </c:pt>
                <c:pt idx="1181">
                  <c:v>45615</c:v>
                </c:pt>
                <c:pt idx="1182">
                  <c:v>45616</c:v>
                </c:pt>
                <c:pt idx="1183">
                  <c:v>45617</c:v>
                </c:pt>
                <c:pt idx="1184">
                  <c:v>45618</c:v>
                </c:pt>
                <c:pt idx="1185">
                  <c:v>45621</c:v>
                </c:pt>
                <c:pt idx="1186">
                  <c:v>45622</c:v>
                </c:pt>
                <c:pt idx="1187">
                  <c:v>45623</c:v>
                </c:pt>
                <c:pt idx="1188">
                  <c:v>45624</c:v>
                </c:pt>
                <c:pt idx="1189">
                  <c:v>45625</c:v>
                </c:pt>
                <c:pt idx="1190">
                  <c:v>45628</c:v>
                </c:pt>
                <c:pt idx="1191">
                  <c:v>45629</c:v>
                </c:pt>
                <c:pt idx="1192">
                  <c:v>45630</c:v>
                </c:pt>
                <c:pt idx="1193">
                  <c:v>45631</c:v>
                </c:pt>
                <c:pt idx="1194">
                  <c:v>45632</c:v>
                </c:pt>
                <c:pt idx="1195">
                  <c:v>45635</c:v>
                </c:pt>
                <c:pt idx="1196">
                  <c:v>45636</c:v>
                </c:pt>
                <c:pt idx="1197">
                  <c:v>45637</c:v>
                </c:pt>
                <c:pt idx="1198">
                  <c:v>45638</c:v>
                </c:pt>
                <c:pt idx="1199">
                  <c:v>45639</c:v>
                </c:pt>
                <c:pt idx="1200">
                  <c:v>45642</c:v>
                </c:pt>
                <c:pt idx="1201">
                  <c:v>45643</c:v>
                </c:pt>
                <c:pt idx="1202">
                  <c:v>45644</c:v>
                </c:pt>
                <c:pt idx="1203">
                  <c:v>45645</c:v>
                </c:pt>
                <c:pt idx="1204">
                  <c:v>45646</c:v>
                </c:pt>
                <c:pt idx="1205">
                  <c:v>45649</c:v>
                </c:pt>
                <c:pt idx="1206">
                  <c:v>45650</c:v>
                </c:pt>
                <c:pt idx="1207">
                  <c:v>45651</c:v>
                </c:pt>
                <c:pt idx="1208">
                  <c:v>45652</c:v>
                </c:pt>
                <c:pt idx="1209">
                  <c:v>45653</c:v>
                </c:pt>
                <c:pt idx="1210">
                  <c:v>45656</c:v>
                </c:pt>
                <c:pt idx="1211">
                  <c:v>45657</c:v>
                </c:pt>
                <c:pt idx="1212">
                  <c:v>45659</c:v>
                </c:pt>
                <c:pt idx="1213">
                  <c:v>45660</c:v>
                </c:pt>
                <c:pt idx="1214">
                  <c:v>45663</c:v>
                </c:pt>
                <c:pt idx="1215">
                  <c:v>45664</c:v>
                </c:pt>
                <c:pt idx="1216">
                  <c:v>45665</c:v>
                </c:pt>
                <c:pt idx="1217">
                  <c:v>45666</c:v>
                </c:pt>
                <c:pt idx="1218">
                  <c:v>45667</c:v>
                </c:pt>
                <c:pt idx="1219">
                  <c:v>45670</c:v>
                </c:pt>
                <c:pt idx="1220">
                  <c:v>45671</c:v>
                </c:pt>
                <c:pt idx="1221">
                  <c:v>45672</c:v>
                </c:pt>
                <c:pt idx="1222">
                  <c:v>45673</c:v>
                </c:pt>
                <c:pt idx="1223">
                  <c:v>45674</c:v>
                </c:pt>
                <c:pt idx="1224">
                  <c:v>45677</c:v>
                </c:pt>
                <c:pt idx="1225">
                  <c:v>45678</c:v>
                </c:pt>
                <c:pt idx="1226">
                  <c:v>45679</c:v>
                </c:pt>
                <c:pt idx="1227">
                  <c:v>45680</c:v>
                </c:pt>
                <c:pt idx="1228">
                  <c:v>45681</c:v>
                </c:pt>
                <c:pt idx="1229">
                  <c:v>45684</c:v>
                </c:pt>
                <c:pt idx="1230">
                  <c:v>45693</c:v>
                </c:pt>
                <c:pt idx="1231">
                  <c:v>45694</c:v>
                </c:pt>
                <c:pt idx="1232">
                  <c:v>45695</c:v>
                </c:pt>
                <c:pt idx="1233">
                  <c:v>45698</c:v>
                </c:pt>
                <c:pt idx="1234">
                  <c:v>45699</c:v>
                </c:pt>
                <c:pt idx="1235">
                  <c:v>45700</c:v>
                </c:pt>
                <c:pt idx="1236">
                  <c:v>45701</c:v>
                </c:pt>
                <c:pt idx="1237">
                  <c:v>45702</c:v>
                </c:pt>
                <c:pt idx="1238">
                  <c:v>45705</c:v>
                </c:pt>
                <c:pt idx="1239">
                  <c:v>45706</c:v>
                </c:pt>
                <c:pt idx="1240">
                  <c:v>45707</c:v>
                </c:pt>
                <c:pt idx="1241">
                  <c:v>45708</c:v>
                </c:pt>
                <c:pt idx="1242">
                  <c:v>45709</c:v>
                </c:pt>
                <c:pt idx="1243">
                  <c:v>45712</c:v>
                </c:pt>
                <c:pt idx="1244">
                  <c:v>45713</c:v>
                </c:pt>
                <c:pt idx="1245">
                  <c:v>45714</c:v>
                </c:pt>
                <c:pt idx="1246">
                  <c:v>45715</c:v>
                </c:pt>
                <c:pt idx="1247">
                  <c:v>45716</c:v>
                </c:pt>
                <c:pt idx="1248">
                  <c:v>45719</c:v>
                </c:pt>
                <c:pt idx="1249">
                  <c:v>45720</c:v>
                </c:pt>
                <c:pt idx="1250">
                  <c:v>45721</c:v>
                </c:pt>
                <c:pt idx="1251">
                  <c:v>45722</c:v>
                </c:pt>
                <c:pt idx="1252">
                  <c:v>45723</c:v>
                </c:pt>
                <c:pt idx="1253">
                  <c:v>45726</c:v>
                </c:pt>
                <c:pt idx="1254">
                  <c:v>45727</c:v>
                </c:pt>
                <c:pt idx="1255">
                  <c:v>45728</c:v>
                </c:pt>
                <c:pt idx="1256">
                  <c:v>45729</c:v>
                </c:pt>
                <c:pt idx="1257">
                  <c:v>45730</c:v>
                </c:pt>
                <c:pt idx="1258">
                  <c:v>45733</c:v>
                </c:pt>
                <c:pt idx="1259">
                  <c:v>45734</c:v>
                </c:pt>
                <c:pt idx="1260">
                  <c:v>45735</c:v>
                </c:pt>
                <c:pt idx="1261">
                  <c:v>45736</c:v>
                </c:pt>
                <c:pt idx="1262">
                  <c:v>45737</c:v>
                </c:pt>
                <c:pt idx="1263">
                  <c:v>45740</c:v>
                </c:pt>
                <c:pt idx="1264">
                  <c:v>45741</c:v>
                </c:pt>
                <c:pt idx="1265">
                  <c:v>45742</c:v>
                </c:pt>
                <c:pt idx="1266">
                  <c:v>45743</c:v>
                </c:pt>
                <c:pt idx="1267">
                  <c:v>45744</c:v>
                </c:pt>
                <c:pt idx="1268">
                  <c:v>45747</c:v>
                </c:pt>
                <c:pt idx="1269">
                  <c:v>45748</c:v>
                </c:pt>
                <c:pt idx="1270">
                  <c:v>45749</c:v>
                </c:pt>
                <c:pt idx="1271">
                  <c:v>45750</c:v>
                </c:pt>
                <c:pt idx="1272">
                  <c:v>45754</c:v>
                </c:pt>
                <c:pt idx="1273">
                  <c:v>45755</c:v>
                </c:pt>
                <c:pt idx="1274">
                  <c:v>45756</c:v>
                </c:pt>
                <c:pt idx="1275">
                  <c:v>45757</c:v>
                </c:pt>
                <c:pt idx="1276">
                  <c:v>45758</c:v>
                </c:pt>
                <c:pt idx="1277">
                  <c:v>45761</c:v>
                </c:pt>
                <c:pt idx="1278">
                  <c:v>45762</c:v>
                </c:pt>
                <c:pt idx="1279">
                  <c:v>45763</c:v>
                </c:pt>
                <c:pt idx="1280">
                  <c:v>45764</c:v>
                </c:pt>
                <c:pt idx="1281">
                  <c:v>45765</c:v>
                </c:pt>
                <c:pt idx="1282">
                  <c:v>45768</c:v>
                </c:pt>
                <c:pt idx="1283">
                  <c:v>45769</c:v>
                </c:pt>
                <c:pt idx="1284">
                  <c:v>45770</c:v>
                </c:pt>
                <c:pt idx="1285">
                  <c:v>45771</c:v>
                </c:pt>
                <c:pt idx="1286">
                  <c:v>45772</c:v>
                </c:pt>
                <c:pt idx="1287">
                  <c:v>45775</c:v>
                </c:pt>
                <c:pt idx="1288">
                  <c:v>45776</c:v>
                </c:pt>
                <c:pt idx="1289">
                  <c:v>45777</c:v>
                </c:pt>
                <c:pt idx="1290">
                  <c:v>45783</c:v>
                </c:pt>
                <c:pt idx="1291">
                  <c:v>45784</c:v>
                </c:pt>
                <c:pt idx="1292">
                  <c:v>45785</c:v>
                </c:pt>
                <c:pt idx="1293">
                  <c:v>45786</c:v>
                </c:pt>
                <c:pt idx="1294">
                  <c:v>45789</c:v>
                </c:pt>
                <c:pt idx="1295">
                  <c:v>45790</c:v>
                </c:pt>
                <c:pt idx="1296">
                  <c:v>45791</c:v>
                </c:pt>
                <c:pt idx="1297">
                  <c:v>45792</c:v>
                </c:pt>
                <c:pt idx="1298">
                  <c:v>45793</c:v>
                </c:pt>
                <c:pt idx="1299">
                  <c:v>45796</c:v>
                </c:pt>
                <c:pt idx="1300">
                  <c:v>45797</c:v>
                </c:pt>
                <c:pt idx="1301">
                  <c:v>45798</c:v>
                </c:pt>
                <c:pt idx="1302">
                  <c:v>45799</c:v>
                </c:pt>
                <c:pt idx="1303">
                  <c:v>45800</c:v>
                </c:pt>
                <c:pt idx="1304">
                  <c:v>45803</c:v>
                </c:pt>
                <c:pt idx="1305">
                  <c:v>45804</c:v>
                </c:pt>
                <c:pt idx="1306">
                  <c:v>45805</c:v>
                </c:pt>
                <c:pt idx="1307">
                  <c:v>45806</c:v>
                </c:pt>
                <c:pt idx="1308">
                  <c:v>45807</c:v>
                </c:pt>
                <c:pt idx="1309">
                  <c:v>45811</c:v>
                </c:pt>
                <c:pt idx="1310">
                  <c:v>45812</c:v>
                </c:pt>
                <c:pt idx="1311">
                  <c:v>45813</c:v>
                </c:pt>
                <c:pt idx="1312">
                  <c:v>45814</c:v>
                </c:pt>
                <c:pt idx="1313">
                  <c:v>45817</c:v>
                </c:pt>
                <c:pt idx="1314">
                  <c:v>45818</c:v>
                </c:pt>
                <c:pt idx="1315">
                  <c:v>45819</c:v>
                </c:pt>
                <c:pt idx="1316">
                  <c:v>45820</c:v>
                </c:pt>
                <c:pt idx="1317">
                  <c:v>45821</c:v>
                </c:pt>
                <c:pt idx="1318">
                  <c:v>45824</c:v>
                </c:pt>
                <c:pt idx="1319">
                  <c:v>45825</c:v>
                </c:pt>
                <c:pt idx="1320">
                  <c:v>45826</c:v>
                </c:pt>
                <c:pt idx="1321">
                  <c:v>45827</c:v>
                </c:pt>
                <c:pt idx="1322">
                  <c:v>45828</c:v>
                </c:pt>
                <c:pt idx="1323">
                  <c:v>45831</c:v>
                </c:pt>
                <c:pt idx="1324">
                  <c:v>45832</c:v>
                </c:pt>
                <c:pt idx="1325">
                  <c:v>45833</c:v>
                </c:pt>
                <c:pt idx="1326">
                  <c:v>45834</c:v>
                </c:pt>
                <c:pt idx="1327">
                  <c:v>45835</c:v>
                </c:pt>
                <c:pt idx="1328">
                  <c:v>45838</c:v>
                </c:pt>
                <c:pt idx="1329">
                  <c:v>45839</c:v>
                </c:pt>
                <c:pt idx="1330">
                  <c:v>45840</c:v>
                </c:pt>
                <c:pt idx="1331">
                  <c:v>45841</c:v>
                </c:pt>
                <c:pt idx="1332">
                  <c:v>45842</c:v>
                </c:pt>
                <c:pt idx="1333">
                  <c:v>45845</c:v>
                </c:pt>
                <c:pt idx="1334">
                  <c:v>45846</c:v>
                </c:pt>
                <c:pt idx="1335">
                  <c:v>45847</c:v>
                </c:pt>
                <c:pt idx="1336">
                  <c:v>45848</c:v>
                </c:pt>
                <c:pt idx="1337">
                  <c:v>45849</c:v>
                </c:pt>
                <c:pt idx="1338">
                  <c:v>45852</c:v>
                </c:pt>
                <c:pt idx="1339">
                  <c:v>45853</c:v>
                </c:pt>
                <c:pt idx="1340">
                  <c:v>45854</c:v>
                </c:pt>
                <c:pt idx="1341">
                  <c:v>45855</c:v>
                </c:pt>
                <c:pt idx="1342">
                  <c:v>45856</c:v>
                </c:pt>
                <c:pt idx="1343">
                  <c:v>45859</c:v>
                </c:pt>
                <c:pt idx="1344">
                  <c:v>45860</c:v>
                </c:pt>
                <c:pt idx="1345">
                  <c:v>45861</c:v>
                </c:pt>
                <c:pt idx="1346">
                  <c:v>45862</c:v>
                </c:pt>
                <c:pt idx="1347">
                  <c:v>45863</c:v>
                </c:pt>
                <c:pt idx="1348">
                  <c:v>45866</c:v>
                </c:pt>
                <c:pt idx="1349">
                  <c:v>45867</c:v>
                </c:pt>
                <c:pt idx="1350">
                  <c:v>45868</c:v>
                </c:pt>
                <c:pt idx="1351">
                  <c:v>45869</c:v>
                </c:pt>
                <c:pt idx="1352">
                  <c:v>45870</c:v>
                </c:pt>
                <c:pt idx="1353">
                  <c:v>45873</c:v>
                </c:pt>
                <c:pt idx="1354">
                  <c:v>45874</c:v>
                </c:pt>
                <c:pt idx="1355">
                  <c:v>45875</c:v>
                </c:pt>
                <c:pt idx="1356">
                  <c:v>45876</c:v>
                </c:pt>
                <c:pt idx="1357">
                  <c:v>45877</c:v>
                </c:pt>
                <c:pt idx="1358">
                  <c:v>45880</c:v>
                </c:pt>
                <c:pt idx="1359">
                  <c:v>45881</c:v>
                </c:pt>
                <c:pt idx="1360">
                  <c:v>45882</c:v>
                </c:pt>
                <c:pt idx="1361">
                  <c:v>45883</c:v>
                </c:pt>
                <c:pt idx="1362">
                  <c:v>45884</c:v>
                </c:pt>
                <c:pt idx="1363">
                  <c:v>45887</c:v>
                </c:pt>
                <c:pt idx="1364">
                  <c:v>45888</c:v>
                </c:pt>
                <c:pt idx="1365">
                  <c:v>45889</c:v>
                </c:pt>
                <c:pt idx="1366">
                  <c:v>45890</c:v>
                </c:pt>
                <c:pt idx="1367">
                  <c:v>45891</c:v>
                </c:pt>
                <c:pt idx="1368">
                  <c:v>45894</c:v>
                </c:pt>
                <c:pt idx="1369">
                  <c:v>45895</c:v>
                </c:pt>
                <c:pt idx="1370">
                  <c:v>45896</c:v>
                </c:pt>
                <c:pt idx="1371">
                  <c:v>45897</c:v>
                </c:pt>
                <c:pt idx="1372">
                  <c:v>45898</c:v>
                </c:pt>
                <c:pt idx="1373">
                  <c:v>45901</c:v>
                </c:pt>
                <c:pt idx="1374">
                  <c:v>45902</c:v>
                </c:pt>
                <c:pt idx="1375">
                  <c:v>45903</c:v>
                </c:pt>
                <c:pt idx="1376">
                  <c:v>45904</c:v>
                </c:pt>
                <c:pt idx="1377">
                  <c:v>45905</c:v>
                </c:pt>
                <c:pt idx="1378">
                  <c:v>45908</c:v>
                </c:pt>
                <c:pt idx="1379">
                  <c:v>45909</c:v>
                </c:pt>
                <c:pt idx="1380">
                  <c:v>45910</c:v>
                </c:pt>
                <c:pt idx="1381">
                  <c:v>45911</c:v>
                </c:pt>
                <c:pt idx="1382">
                  <c:v>45912</c:v>
                </c:pt>
                <c:pt idx="1383">
                  <c:v>45915</c:v>
                </c:pt>
                <c:pt idx="1384">
                  <c:v>45916</c:v>
                </c:pt>
                <c:pt idx="1385">
                  <c:v>45917</c:v>
                </c:pt>
                <c:pt idx="1386">
                  <c:v>45918</c:v>
                </c:pt>
                <c:pt idx="1387">
                  <c:v>45919</c:v>
                </c:pt>
                <c:pt idx="1388">
                  <c:v>45922</c:v>
                </c:pt>
                <c:pt idx="1389">
                  <c:v>45923</c:v>
                </c:pt>
                <c:pt idx="1390">
                  <c:v>45924</c:v>
                </c:pt>
                <c:pt idx="1391">
                  <c:v>45925</c:v>
                </c:pt>
                <c:pt idx="1392">
                  <c:v>45926</c:v>
                </c:pt>
                <c:pt idx="1393">
                  <c:v>45929</c:v>
                </c:pt>
                <c:pt idx="1394">
                  <c:v>45930</c:v>
                </c:pt>
                <c:pt idx="1395">
                  <c:v>45939</c:v>
                </c:pt>
                <c:pt idx="1396">
                  <c:v>45940</c:v>
                </c:pt>
                <c:pt idx="1397">
                  <c:v>45943</c:v>
                </c:pt>
                <c:pt idx="1398">
                  <c:v>45944</c:v>
                </c:pt>
                <c:pt idx="1399">
                  <c:v>45945</c:v>
                </c:pt>
                <c:pt idx="1400">
                  <c:v>45946</c:v>
                </c:pt>
                <c:pt idx="1401">
                  <c:v>45947</c:v>
                </c:pt>
                <c:pt idx="1402">
                  <c:v>45950</c:v>
                </c:pt>
                <c:pt idx="1403">
                  <c:v>45951</c:v>
                </c:pt>
                <c:pt idx="1404">
                  <c:v>45952</c:v>
                </c:pt>
                <c:pt idx="1405">
                  <c:v>45953</c:v>
                </c:pt>
                <c:pt idx="1406">
                  <c:v>45954</c:v>
                </c:pt>
                <c:pt idx="1407">
                  <c:v>45957</c:v>
                </c:pt>
                <c:pt idx="1408">
                  <c:v>45958</c:v>
                </c:pt>
                <c:pt idx="1409">
                  <c:v>45959</c:v>
                </c:pt>
                <c:pt idx="1410">
                  <c:v>45960</c:v>
                </c:pt>
                <c:pt idx="1411">
                  <c:v>45961</c:v>
                </c:pt>
                <c:pt idx="1412">
                  <c:v>45964</c:v>
                </c:pt>
                <c:pt idx="1413">
                  <c:v>45965</c:v>
                </c:pt>
                <c:pt idx="1414">
                  <c:v>45966</c:v>
                </c:pt>
                <c:pt idx="1415">
                  <c:v>45967</c:v>
                </c:pt>
                <c:pt idx="1416">
                  <c:v>45968</c:v>
                </c:pt>
                <c:pt idx="1417">
                  <c:v>45971</c:v>
                </c:pt>
                <c:pt idx="1418">
                  <c:v>45972</c:v>
                </c:pt>
                <c:pt idx="1419">
                  <c:v>45973</c:v>
                </c:pt>
                <c:pt idx="1420">
                  <c:v>45974</c:v>
                </c:pt>
                <c:pt idx="1421">
                  <c:v>45975</c:v>
                </c:pt>
                <c:pt idx="1422">
                  <c:v>45978</c:v>
                </c:pt>
                <c:pt idx="1423">
                  <c:v>45979</c:v>
                </c:pt>
                <c:pt idx="1424">
                  <c:v>45980</c:v>
                </c:pt>
                <c:pt idx="1425">
                  <c:v>45981</c:v>
                </c:pt>
                <c:pt idx="1426">
                  <c:v>45982</c:v>
                </c:pt>
                <c:pt idx="1427">
                  <c:v>45985</c:v>
                </c:pt>
                <c:pt idx="1428">
                  <c:v>45986</c:v>
                </c:pt>
                <c:pt idx="1429">
                  <c:v>45987</c:v>
                </c:pt>
                <c:pt idx="1430">
                  <c:v>45988</c:v>
                </c:pt>
                <c:pt idx="1431">
                  <c:v>45989</c:v>
                </c:pt>
                <c:pt idx="1432">
                  <c:v>45992</c:v>
                </c:pt>
                <c:pt idx="1433">
                  <c:v>45993</c:v>
                </c:pt>
                <c:pt idx="1434">
                  <c:v>45994</c:v>
                </c:pt>
                <c:pt idx="1435">
                  <c:v>45995</c:v>
                </c:pt>
                <c:pt idx="1436">
                  <c:v>45996</c:v>
                </c:pt>
                <c:pt idx="1437">
                  <c:v>45999</c:v>
                </c:pt>
                <c:pt idx="1438">
                  <c:v>46000</c:v>
                </c:pt>
                <c:pt idx="1439">
                  <c:v>46001</c:v>
                </c:pt>
                <c:pt idx="1440">
                  <c:v>46002</c:v>
                </c:pt>
                <c:pt idx="1441">
                  <c:v>46003</c:v>
                </c:pt>
                <c:pt idx="1442">
                  <c:v>46006</c:v>
                </c:pt>
                <c:pt idx="1443">
                  <c:v>46007</c:v>
                </c:pt>
                <c:pt idx="1444">
                  <c:v>46008</c:v>
                </c:pt>
                <c:pt idx="1445">
                  <c:v>46009</c:v>
                </c:pt>
                <c:pt idx="1446">
                  <c:v>46010</c:v>
                </c:pt>
                <c:pt idx="1447">
                  <c:v>46013</c:v>
                </c:pt>
                <c:pt idx="1448">
                  <c:v>46014</c:v>
                </c:pt>
                <c:pt idx="1449">
                  <c:v>46015</c:v>
                </c:pt>
                <c:pt idx="1450">
                  <c:v>46016</c:v>
                </c:pt>
                <c:pt idx="1451">
                  <c:v>46017</c:v>
                </c:pt>
                <c:pt idx="1452">
                  <c:v>46020</c:v>
                </c:pt>
                <c:pt idx="1453">
                  <c:v>46021</c:v>
                </c:pt>
                <c:pt idx="1454">
                  <c:v>46022</c:v>
                </c:pt>
                <c:pt idx="1455">
                  <c:v>46027</c:v>
                </c:pt>
                <c:pt idx="1456">
                  <c:v>46028</c:v>
                </c:pt>
                <c:pt idx="1457">
                  <c:v>46029</c:v>
                </c:pt>
                <c:pt idx="1458">
                  <c:v>46030</c:v>
                </c:pt>
                <c:pt idx="1459">
                  <c:v>46031</c:v>
                </c:pt>
                <c:pt idx="1460">
                  <c:v>46034</c:v>
                </c:pt>
                <c:pt idx="1461">
                  <c:v>46035</c:v>
                </c:pt>
                <c:pt idx="1462">
                  <c:v>46036</c:v>
                </c:pt>
                <c:pt idx="1463">
                  <c:v>46037</c:v>
                </c:pt>
                <c:pt idx="1464">
                  <c:v>46038</c:v>
                </c:pt>
                <c:pt idx="1465">
                  <c:v>46041</c:v>
                </c:pt>
                <c:pt idx="1466">
                  <c:v>46042</c:v>
                </c:pt>
                <c:pt idx="1467">
                  <c:v>46043</c:v>
                </c:pt>
                <c:pt idx="1468">
                  <c:v>46044</c:v>
                </c:pt>
                <c:pt idx="1469">
                  <c:v>46045</c:v>
                </c:pt>
                <c:pt idx="1470">
                  <c:v>46048</c:v>
                </c:pt>
                <c:pt idx="1471">
                  <c:v>46049</c:v>
                </c:pt>
                <c:pt idx="1472">
                  <c:v>46050</c:v>
                </c:pt>
                <c:pt idx="1473">
                  <c:v>46051</c:v>
                </c:pt>
                <c:pt idx="1474">
                  <c:v>46052</c:v>
                </c:pt>
                <c:pt idx="1475">
                  <c:v>46055</c:v>
                </c:pt>
                <c:pt idx="1476">
                  <c:v>46056</c:v>
                </c:pt>
                <c:pt idx="1477">
                  <c:v>46057</c:v>
                </c:pt>
                <c:pt idx="1478">
                  <c:v>46058</c:v>
                </c:pt>
                <c:pt idx="1479">
                  <c:v>46059</c:v>
                </c:pt>
                <c:pt idx="1480">
                  <c:v>46062</c:v>
                </c:pt>
                <c:pt idx="1481">
                  <c:v>46063</c:v>
                </c:pt>
                <c:pt idx="1482">
                  <c:v>46064</c:v>
                </c:pt>
                <c:pt idx="1483">
                  <c:v>46065</c:v>
                </c:pt>
                <c:pt idx="1484">
                  <c:v>46066</c:v>
                </c:pt>
                <c:pt idx="1485">
                  <c:v>46077</c:v>
                </c:pt>
                <c:pt idx="1486">
                  <c:v>46078</c:v>
                </c:pt>
                <c:pt idx="1487">
                  <c:v>46079</c:v>
                </c:pt>
                <c:pt idx="1488">
                  <c:v>46080</c:v>
                </c:pt>
                <c:pt idx="1489">
                  <c:v>46083</c:v>
                </c:pt>
                <c:pt idx="1490">
                  <c:v>46084</c:v>
                </c:pt>
                <c:pt idx="1491">
                  <c:v>46085</c:v>
                </c:pt>
                <c:pt idx="1492">
                  <c:v>46086</c:v>
                </c:pt>
                <c:pt idx="1493">
                  <c:v>46087</c:v>
                </c:pt>
                <c:pt idx="1494">
                  <c:v>46090</c:v>
                </c:pt>
                <c:pt idx="1495">
                  <c:v>46091</c:v>
                </c:pt>
                <c:pt idx="1496">
                  <c:v>46092</c:v>
                </c:pt>
                <c:pt idx="1497">
                  <c:v>46093</c:v>
                </c:pt>
                <c:pt idx="1498">
                  <c:v>46094</c:v>
                </c:pt>
                <c:pt idx="1499">
                  <c:v>46097</c:v>
                </c:pt>
                <c:pt idx="1500">
                  <c:v>46098</c:v>
                </c:pt>
                <c:pt idx="1501">
                  <c:v>46099</c:v>
                </c:pt>
                <c:pt idx="1502">
                  <c:v>46100</c:v>
                </c:pt>
                <c:pt idx="1503">
                  <c:v>46101</c:v>
                </c:pt>
                <c:pt idx="1504">
                  <c:v>46104</c:v>
                </c:pt>
                <c:pt idx="1505">
                  <c:v>46105</c:v>
                </c:pt>
                <c:pt idx="1506">
                  <c:v>46106</c:v>
                </c:pt>
                <c:pt idx="1507">
                  <c:v>46107</c:v>
                </c:pt>
                <c:pt idx="1508">
                  <c:v>46108</c:v>
                </c:pt>
                <c:pt idx="1509">
                  <c:v>46111</c:v>
                </c:pt>
                <c:pt idx="1510">
                  <c:v>46112</c:v>
                </c:pt>
                <c:pt idx="1511">
                  <c:v>46113</c:v>
                </c:pt>
                <c:pt idx="1512">
                  <c:v>46114</c:v>
                </c:pt>
                <c:pt idx="1513">
                  <c:v>46115</c:v>
                </c:pt>
                <c:pt idx="1514">
                  <c:v>46119</c:v>
                </c:pt>
                <c:pt idx="1515">
                  <c:v>46120</c:v>
                </c:pt>
                <c:pt idx="1516">
                  <c:v>46121</c:v>
                </c:pt>
                <c:pt idx="1517">
                  <c:v>46122</c:v>
                </c:pt>
                <c:pt idx="1518">
                  <c:v>46125</c:v>
                </c:pt>
                <c:pt idx="1519">
                  <c:v>46126</c:v>
                </c:pt>
                <c:pt idx="1520">
                  <c:v>46127</c:v>
                </c:pt>
                <c:pt idx="1521">
                  <c:v>46128</c:v>
                </c:pt>
                <c:pt idx="1522">
                  <c:v>46129</c:v>
                </c:pt>
                <c:pt idx="1523">
                  <c:v>46132</c:v>
                </c:pt>
                <c:pt idx="1524">
                  <c:v>46133</c:v>
                </c:pt>
                <c:pt idx="1525">
                  <c:v>46134</c:v>
                </c:pt>
                <c:pt idx="1526">
                  <c:v>46135</c:v>
                </c:pt>
                <c:pt idx="1527">
                  <c:v>46136</c:v>
                </c:pt>
                <c:pt idx="1528">
                  <c:v>46139</c:v>
                </c:pt>
                <c:pt idx="1529">
                  <c:v>46140</c:v>
                </c:pt>
                <c:pt idx="1530">
                  <c:v>46141</c:v>
                </c:pt>
                <c:pt idx="1531">
                  <c:v>46142</c:v>
                </c:pt>
                <c:pt idx="1532">
                  <c:v>46148</c:v>
                </c:pt>
                <c:pt idx="1533">
                  <c:v>46149</c:v>
                </c:pt>
                <c:pt idx="1534">
                  <c:v>46150</c:v>
                </c:pt>
                <c:pt idx="1535">
                  <c:v>46153</c:v>
                </c:pt>
                <c:pt idx="1536">
                  <c:v>46154</c:v>
                </c:pt>
                <c:pt idx="1537">
                  <c:v>46155</c:v>
                </c:pt>
                <c:pt idx="1538">
                  <c:v>46156</c:v>
                </c:pt>
                <c:pt idx="1539">
                  <c:v>46157</c:v>
                </c:pt>
                <c:pt idx="1540">
                  <c:v>46160</c:v>
                </c:pt>
                <c:pt idx="1541">
                  <c:v>46161</c:v>
                </c:pt>
                <c:pt idx="1542">
                  <c:v>46162</c:v>
                </c:pt>
                <c:pt idx="1543">
                  <c:v>46163</c:v>
                </c:pt>
                <c:pt idx="1544">
                  <c:v>46164</c:v>
                </c:pt>
                <c:pt idx="1545">
                  <c:v>46167</c:v>
                </c:pt>
                <c:pt idx="1546">
                  <c:v>46168</c:v>
                </c:pt>
                <c:pt idx="1547">
                  <c:v>46169</c:v>
                </c:pt>
                <c:pt idx="1548">
                  <c:v>46170</c:v>
                </c:pt>
                <c:pt idx="1549">
                  <c:v>46171</c:v>
                </c:pt>
                <c:pt idx="1550">
                  <c:v>46174</c:v>
                </c:pt>
                <c:pt idx="1551">
                  <c:v>46175</c:v>
                </c:pt>
                <c:pt idx="1552">
                  <c:v>46176</c:v>
                </c:pt>
                <c:pt idx="1553">
                  <c:v>46177</c:v>
                </c:pt>
                <c:pt idx="1554">
                  <c:v>46178</c:v>
                </c:pt>
                <c:pt idx="1555">
                  <c:v>46181</c:v>
                </c:pt>
                <c:pt idx="1556">
                  <c:v>46182</c:v>
                </c:pt>
                <c:pt idx="1557">
                  <c:v>46183</c:v>
                </c:pt>
                <c:pt idx="1558">
                  <c:v>46184</c:v>
                </c:pt>
                <c:pt idx="1559">
                  <c:v>46185</c:v>
                </c:pt>
                <c:pt idx="1560">
                  <c:v>46188</c:v>
                </c:pt>
                <c:pt idx="1561">
                  <c:v>46189</c:v>
                </c:pt>
                <c:pt idx="1562">
                  <c:v>46190</c:v>
                </c:pt>
                <c:pt idx="1563">
                  <c:v>46191</c:v>
                </c:pt>
                <c:pt idx="1564">
                  <c:v>46195</c:v>
                </c:pt>
                <c:pt idx="1565">
                  <c:v>46196</c:v>
                </c:pt>
                <c:pt idx="1566">
                  <c:v>46197</c:v>
                </c:pt>
                <c:pt idx="1567">
                  <c:v>46198</c:v>
                </c:pt>
                <c:pt idx="1568">
                  <c:v>46199</c:v>
                </c:pt>
                <c:pt idx="1569">
                  <c:v>46202</c:v>
                </c:pt>
                <c:pt idx="1570">
                  <c:v>46203</c:v>
                </c:pt>
                <c:pt idx="1571">
                  <c:v>46204</c:v>
                </c:pt>
                <c:pt idx="1572">
                  <c:v>46205</c:v>
                </c:pt>
                <c:pt idx="1573">
                  <c:v>46206</c:v>
                </c:pt>
                <c:pt idx="1574">
                  <c:v>46209</c:v>
                </c:pt>
                <c:pt idx="1575">
                  <c:v>46210</c:v>
                </c:pt>
                <c:pt idx="1576">
                  <c:v>46211</c:v>
                </c:pt>
                <c:pt idx="1577">
                  <c:v>46212</c:v>
                </c:pt>
                <c:pt idx="1578">
                  <c:v>46213</c:v>
                </c:pt>
                <c:pt idx="1579">
                  <c:v>46216</c:v>
                </c:pt>
                <c:pt idx="1580">
                  <c:v>46217</c:v>
                </c:pt>
                <c:pt idx="1581">
                  <c:v>46218</c:v>
                </c:pt>
                <c:pt idx="1582">
                  <c:v>46219</c:v>
                </c:pt>
                <c:pt idx="1583">
                  <c:v>46220</c:v>
                </c:pt>
                <c:pt idx="1584">
                  <c:v>46223</c:v>
                </c:pt>
                <c:pt idx="1585">
                  <c:v>46224</c:v>
                </c:pt>
                <c:pt idx="1586">
                  <c:v>46225</c:v>
                </c:pt>
                <c:pt idx="1587">
                  <c:v>46226</c:v>
                </c:pt>
                <c:pt idx="1588">
                  <c:v>46227</c:v>
                </c:pt>
                <c:pt idx="1589">
                  <c:v>46230</c:v>
                </c:pt>
                <c:pt idx="1590">
                  <c:v>46231</c:v>
                </c:pt>
                <c:pt idx="1591">
                  <c:v>46232</c:v>
                </c:pt>
                <c:pt idx="1592">
                  <c:v>46233</c:v>
                </c:pt>
                <c:pt idx="1593">
                  <c:v>46234</c:v>
                </c:pt>
                <c:pt idx="1594">
                  <c:v>46237</c:v>
                </c:pt>
                <c:pt idx="1595">
                  <c:v>46238</c:v>
                </c:pt>
                <c:pt idx="1596">
                  <c:v>46239</c:v>
                </c:pt>
                <c:pt idx="1597">
                  <c:v>46240</c:v>
                </c:pt>
                <c:pt idx="1598">
                  <c:v>46241</c:v>
                </c:pt>
                <c:pt idx="1599">
                  <c:v>46244</c:v>
                </c:pt>
                <c:pt idx="1600">
                  <c:v>46245</c:v>
                </c:pt>
                <c:pt idx="1601">
                  <c:v>46246</c:v>
                </c:pt>
                <c:pt idx="1602">
                  <c:v>46247</c:v>
                </c:pt>
                <c:pt idx="1603">
                  <c:v>46248</c:v>
                </c:pt>
                <c:pt idx="1604">
                  <c:v>46251</c:v>
                </c:pt>
                <c:pt idx="1605">
                  <c:v>46252</c:v>
                </c:pt>
                <c:pt idx="1606">
                  <c:v>46253</c:v>
                </c:pt>
                <c:pt idx="1607">
                  <c:v>46254</c:v>
                </c:pt>
                <c:pt idx="1608">
                  <c:v>46255</c:v>
                </c:pt>
                <c:pt idx="1609">
                  <c:v>46258</c:v>
                </c:pt>
                <c:pt idx="1610">
                  <c:v>46259</c:v>
                </c:pt>
                <c:pt idx="1611">
                  <c:v>46260</c:v>
                </c:pt>
                <c:pt idx="1612">
                  <c:v>46261</c:v>
                </c:pt>
                <c:pt idx="1613">
                  <c:v>46262</c:v>
                </c:pt>
                <c:pt idx="1614">
                  <c:v>46265</c:v>
                </c:pt>
              </c:numCache>
            </c:numRef>
          </c:cat>
          <c:val>
            <c:numRef>
              <c:f>'2080回测'!$AD$43:$AD$1657</c:f>
              <c:numCache>
                <c:formatCode>0.000000</c:formatCode>
                <c:ptCount val="1615"/>
                <c:pt idx="0">
                  <c:v>1</c:v>
                </c:pt>
                <c:pt idx="1">
                  <c:v>1.001091849302389</c:v>
                </c:pt>
                <c:pt idx="2">
                  <c:v>1.0031036988737194</c:v>
                </c:pt>
                <c:pt idx="3">
                  <c:v>1.0046071953032367</c:v>
                </c:pt>
                <c:pt idx="4">
                  <c:v>1.0031841705745284</c:v>
                </c:pt>
                <c:pt idx="5">
                  <c:v>1.0044592051465586</c:v>
                </c:pt>
                <c:pt idx="6">
                  <c:v>1.0047656283813986</c:v>
                </c:pt>
                <c:pt idx="7">
                  <c:v>1.0065846540095713</c:v>
                </c:pt>
                <c:pt idx="8">
                  <c:v>1.0061090373920987</c:v>
                </c:pt>
                <c:pt idx="9">
                  <c:v>1.0056916529447919</c:v>
                </c:pt>
                <c:pt idx="10">
                  <c:v>1.0051668086838865</c:v>
                </c:pt>
                <c:pt idx="11">
                  <c:v>1.0049573953365825</c:v>
                </c:pt>
                <c:pt idx="12">
                  <c:v>1.0069758462386553</c:v>
                </c:pt>
                <c:pt idx="13">
                  <c:v>1.0052545791274619</c:v>
                </c:pt>
                <c:pt idx="14">
                  <c:v>1.0060501644455808</c:v>
                </c:pt>
                <c:pt idx="15">
                  <c:v>1.0009635972315192</c:v>
                </c:pt>
                <c:pt idx="16">
                  <c:v>0.99125561621395808</c:v>
                </c:pt>
                <c:pt idx="17">
                  <c:v>0.9933190989348093</c:v>
                </c:pt>
                <c:pt idx="18">
                  <c:v>0.99604426646979261</c:v>
                </c:pt>
                <c:pt idx="19">
                  <c:v>0.99934915815902181</c:v>
                </c:pt>
                <c:pt idx="20">
                  <c:v>1.0008409199169368</c:v>
                </c:pt>
                <c:pt idx="21">
                  <c:v>1.0038641712010952</c:v>
                </c:pt>
                <c:pt idx="22">
                  <c:v>1.0038889363735386</c:v>
                </c:pt>
                <c:pt idx="23">
                  <c:v>1.0060125242731719</c:v>
                </c:pt>
                <c:pt idx="24">
                  <c:v>1.0054356899191936</c:v>
                </c:pt>
                <c:pt idx="25">
                  <c:v>1.0062654689084045</c:v>
                </c:pt>
                <c:pt idx="26">
                  <c:v>1.0113755111080975</c:v>
                </c:pt>
                <c:pt idx="27">
                  <c:v>1.0127922421320479</c:v>
                </c:pt>
                <c:pt idx="28">
                  <c:v>1.012834150170739</c:v>
                </c:pt>
                <c:pt idx="29">
                  <c:v>1.0161874894475291</c:v>
                </c:pt>
                <c:pt idx="30">
                  <c:v>1.0191238958398006</c:v>
                </c:pt>
                <c:pt idx="31">
                  <c:v>1.0215424320482636</c:v>
                </c:pt>
                <c:pt idx="32">
                  <c:v>1.0200124056089115</c:v>
                </c:pt>
                <c:pt idx="33">
                  <c:v>1.0183535902789385</c:v>
                </c:pt>
                <c:pt idx="34">
                  <c:v>1.0198912382707146</c:v>
                </c:pt>
                <c:pt idx="35">
                  <c:v>1.0122657779777551</c:v>
                </c:pt>
                <c:pt idx="36">
                  <c:v>1.018164308029428</c:v>
                </c:pt>
                <c:pt idx="37">
                  <c:v>1.0192918374255595</c:v>
                </c:pt>
                <c:pt idx="38">
                  <c:v>1.0230407918296567</c:v>
                </c:pt>
                <c:pt idx="39">
                  <c:v>1.0263766413477549</c:v>
                </c:pt>
                <c:pt idx="40">
                  <c:v>1.0262261215253421</c:v>
                </c:pt>
                <c:pt idx="41">
                  <c:v>1.0223939129212187</c:v>
                </c:pt>
                <c:pt idx="42">
                  <c:v>1.023477049846828</c:v>
                </c:pt>
                <c:pt idx="43">
                  <c:v>1.0216553038921454</c:v>
                </c:pt>
                <c:pt idx="44">
                  <c:v>1.0173659482457154</c:v>
                </c:pt>
                <c:pt idx="45">
                  <c:v>1.0121143737834599</c:v>
                </c:pt>
                <c:pt idx="46">
                  <c:v>1.00352570031113</c:v>
                </c:pt>
                <c:pt idx="47">
                  <c:v>1.0001214368143667</c:v>
                </c:pt>
                <c:pt idx="48">
                  <c:v>0.99807857923574683</c:v>
                </c:pt>
                <c:pt idx="49">
                  <c:v>0.99617609456457079</c:v>
                </c:pt>
                <c:pt idx="50">
                  <c:v>1.0000103326947647</c:v>
                </c:pt>
                <c:pt idx="51">
                  <c:v>0.99503864428671218</c:v>
                </c:pt>
                <c:pt idx="52">
                  <c:v>1.0021119557130063</c:v>
                </c:pt>
                <c:pt idx="53">
                  <c:v>1.0077135632814693</c:v>
                </c:pt>
                <c:pt idx="54">
                  <c:v>1.0071096788808553</c:v>
                </c:pt>
                <c:pt idx="55">
                  <c:v>1.0078592069188383</c:v>
                </c:pt>
                <c:pt idx="56">
                  <c:v>1.0051100178749566</c:v>
                </c:pt>
                <c:pt idx="57">
                  <c:v>1.0061209378818317</c:v>
                </c:pt>
                <c:pt idx="58">
                  <c:v>1.0059845085030574</c:v>
                </c:pt>
                <c:pt idx="59">
                  <c:v>1.0088515011671249</c:v>
                </c:pt>
                <c:pt idx="60">
                  <c:v>1.0082437843426142</c:v>
                </c:pt>
                <c:pt idx="61">
                  <c:v>1.0185488367161515</c:v>
                </c:pt>
                <c:pt idx="62">
                  <c:v>1.0206713927987185</c:v>
                </c:pt>
                <c:pt idx="63">
                  <c:v>1.0223007291384805</c:v>
                </c:pt>
                <c:pt idx="64">
                  <c:v>1.0199415700720218</c:v>
                </c:pt>
                <c:pt idx="65">
                  <c:v>1.0188840891904896</c:v>
                </c:pt>
                <c:pt idx="66">
                  <c:v>1.0227101757450578</c:v>
                </c:pt>
                <c:pt idx="67">
                  <c:v>1.0218514418760174</c:v>
                </c:pt>
                <c:pt idx="68">
                  <c:v>1.0237610205972296</c:v>
                </c:pt>
                <c:pt idx="69">
                  <c:v>1.0229700792256124</c:v>
                </c:pt>
                <c:pt idx="70">
                  <c:v>1.0238744565219988</c:v>
                </c:pt>
                <c:pt idx="71">
                  <c:v>1.0237701778740906</c:v>
                </c:pt>
                <c:pt idx="72">
                  <c:v>1.0256270084920183</c:v>
                </c:pt>
                <c:pt idx="73">
                  <c:v>1.0273358253202955</c:v>
                </c:pt>
                <c:pt idx="74">
                  <c:v>1.0261437470852519</c:v>
                </c:pt>
                <c:pt idx="75">
                  <c:v>1.026470099001441</c:v>
                </c:pt>
                <c:pt idx="76">
                  <c:v>1.025562999269614</c:v>
                </c:pt>
                <c:pt idx="77">
                  <c:v>1.0274990728314413</c:v>
                </c:pt>
                <c:pt idx="78">
                  <c:v>1.0302216361983856</c:v>
                </c:pt>
                <c:pt idx="79">
                  <c:v>1.030786971851003</c:v>
                </c:pt>
                <c:pt idx="80">
                  <c:v>1.0286743767312012</c:v>
                </c:pt>
                <c:pt idx="81">
                  <c:v>1.0299859210136024</c:v>
                </c:pt>
                <c:pt idx="82">
                  <c:v>1.0280965742431165</c:v>
                </c:pt>
                <c:pt idx="83">
                  <c:v>1.0271329368432833</c:v>
                </c:pt>
                <c:pt idx="84">
                  <c:v>1.0278317476469658</c:v>
                </c:pt>
                <c:pt idx="85">
                  <c:v>1.0261516990982393</c:v>
                </c:pt>
                <c:pt idx="86">
                  <c:v>1.0273251510218269</c:v>
                </c:pt>
                <c:pt idx="87">
                  <c:v>1.0284715597996517</c:v>
                </c:pt>
                <c:pt idx="88">
                  <c:v>1.0287114454553994</c:v>
                </c:pt>
                <c:pt idx="89">
                  <c:v>1.0279950702865797</c:v>
                </c:pt>
                <c:pt idx="90">
                  <c:v>1.0263356743314858</c:v>
                </c:pt>
                <c:pt idx="91">
                  <c:v>1.024408095339421</c:v>
                </c:pt>
                <c:pt idx="92">
                  <c:v>1.0239750761316833</c:v>
                </c:pt>
                <c:pt idx="93">
                  <c:v>1.0250368156023699</c:v>
                </c:pt>
                <c:pt idx="94">
                  <c:v>1.0231544137743978</c:v>
                </c:pt>
                <c:pt idx="95">
                  <c:v>1.0236252861797011</c:v>
                </c:pt>
                <c:pt idx="96">
                  <c:v>1.0238336965192341</c:v>
                </c:pt>
                <c:pt idx="97">
                  <c:v>1.0284403334870065</c:v>
                </c:pt>
                <c:pt idx="98">
                  <c:v>1.025490080831156</c:v>
                </c:pt>
                <c:pt idx="99">
                  <c:v>1.0224111473594744</c:v>
                </c:pt>
                <c:pt idx="100">
                  <c:v>1.020832851282562</c:v>
                </c:pt>
                <c:pt idx="101">
                  <c:v>1.0192550432486152</c:v>
                </c:pt>
                <c:pt idx="102">
                  <c:v>1.0190657285116418</c:v>
                </c:pt>
                <c:pt idx="103">
                  <c:v>1.0208514662820969</c:v>
                </c:pt>
                <c:pt idx="104">
                  <c:v>1.0214910845640397</c:v>
                </c:pt>
                <c:pt idx="105">
                  <c:v>1.0214644089536473</c:v>
                </c:pt>
                <c:pt idx="106">
                  <c:v>1.0228231931235849</c:v>
                </c:pt>
                <c:pt idx="107">
                  <c:v>1.0222455092964142</c:v>
                </c:pt>
                <c:pt idx="108">
                  <c:v>1.0246618376759815</c:v>
                </c:pt>
                <c:pt idx="109">
                  <c:v>1.024524604661154</c:v>
                </c:pt>
                <c:pt idx="110">
                  <c:v>1.0250822982696404</c:v>
                </c:pt>
                <c:pt idx="111">
                  <c:v>1.0260526907954211</c:v>
                </c:pt>
                <c:pt idx="112">
                  <c:v>1.0255775708149881</c:v>
                </c:pt>
                <c:pt idx="113">
                  <c:v>1.0241400292672527</c:v>
                </c:pt>
                <c:pt idx="114">
                  <c:v>1.0254735453021377</c:v>
                </c:pt>
                <c:pt idx="115">
                  <c:v>1.025304135639395</c:v>
                </c:pt>
                <c:pt idx="116">
                  <c:v>1.0283952744340483</c:v>
                </c:pt>
                <c:pt idx="117">
                  <c:v>1.0319859715423561</c:v>
                </c:pt>
                <c:pt idx="118">
                  <c:v>1.0357141206790486</c:v>
                </c:pt>
                <c:pt idx="119">
                  <c:v>1.0386329756555057</c:v>
                </c:pt>
                <c:pt idx="120">
                  <c:v>1.0471555699035331</c:v>
                </c:pt>
                <c:pt idx="121">
                  <c:v>1.0461647984033788</c:v>
                </c:pt>
                <c:pt idx="122">
                  <c:v>1.0488791662165231</c:v>
                </c:pt>
                <c:pt idx="123">
                  <c:v>1.0508027359565204</c:v>
                </c:pt>
                <c:pt idx="124">
                  <c:v>1.0469184417998794</c:v>
                </c:pt>
                <c:pt idx="125">
                  <c:v>1.051738969778766</c:v>
                </c:pt>
                <c:pt idx="126">
                  <c:v>1.0497597018082179</c:v>
                </c:pt>
                <c:pt idx="127">
                  <c:v>1.0459096823964822</c:v>
                </c:pt>
                <c:pt idx="128">
                  <c:v>1.0395608608283167</c:v>
                </c:pt>
                <c:pt idx="129">
                  <c:v>1.0403643408232133</c:v>
                </c:pt>
                <c:pt idx="130">
                  <c:v>1.0490344616753005</c:v>
                </c:pt>
                <c:pt idx="131">
                  <c:v>1.0516319082220018</c:v>
                </c:pt>
                <c:pt idx="132">
                  <c:v>1.0554994966937192</c:v>
                </c:pt>
                <c:pt idx="133">
                  <c:v>1.055838133983984</c:v>
                </c:pt>
                <c:pt idx="134">
                  <c:v>1.0489388975868377</c:v>
                </c:pt>
                <c:pt idx="135">
                  <c:v>1.0506892170404911</c:v>
                </c:pt>
                <c:pt idx="136">
                  <c:v>1.0524951295355376</c:v>
                </c:pt>
                <c:pt idx="137">
                  <c:v>1.0571356115101498</c:v>
                </c:pt>
                <c:pt idx="138">
                  <c:v>1.0557359387449474</c:v>
                </c:pt>
                <c:pt idx="139">
                  <c:v>1.0589265863030879</c:v>
                </c:pt>
                <c:pt idx="140">
                  <c:v>1.0640155325670062</c:v>
                </c:pt>
                <c:pt idx="141">
                  <c:v>1.0636008066324456</c:v>
                </c:pt>
                <c:pt idx="142">
                  <c:v>1.0660633626220379</c:v>
                </c:pt>
                <c:pt idx="143">
                  <c:v>1.0663720145136162</c:v>
                </c:pt>
                <c:pt idx="144">
                  <c:v>1.0652592017664908</c:v>
                </c:pt>
                <c:pt idx="145">
                  <c:v>1.066817312023433</c:v>
                </c:pt>
                <c:pt idx="146">
                  <c:v>1.0632418434457922</c:v>
                </c:pt>
                <c:pt idx="147">
                  <c:v>1.057936616211733</c:v>
                </c:pt>
                <c:pt idx="148">
                  <c:v>1.0600882666005897</c:v>
                </c:pt>
                <c:pt idx="149">
                  <c:v>1.0632876081393268</c:v>
                </c:pt>
                <c:pt idx="150">
                  <c:v>1.0697975303429319</c:v>
                </c:pt>
                <c:pt idx="151">
                  <c:v>1.0724502556434587</c:v>
                </c:pt>
                <c:pt idx="152">
                  <c:v>1.0687226343756153</c:v>
                </c:pt>
                <c:pt idx="153">
                  <c:v>1.0646051920090827</c:v>
                </c:pt>
                <c:pt idx="154">
                  <c:v>1.0656223896504839</c:v>
                </c:pt>
                <c:pt idx="155">
                  <c:v>1.0669560685776323</c:v>
                </c:pt>
                <c:pt idx="156">
                  <c:v>1.0650073899012582</c:v>
                </c:pt>
                <c:pt idx="157">
                  <c:v>1.0599823739160787</c:v>
                </c:pt>
                <c:pt idx="158">
                  <c:v>1.0615001266865529</c:v>
                </c:pt>
                <c:pt idx="159">
                  <c:v>1.0644647988057343</c:v>
                </c:pt>
                <c:pt idx="160">
                  <c:v>1.0636026529162279</c:v>
                </c:pt>
                <c:pt idx="161">
                  <c:v>1.064983742721028</c:v>
                </c:pt>
                <c:pt idx="162">
                  <c:v>1.0636414921639517</c:v>
                </c:pt>
                <c:pt idx="163">
                  <c:v>1.0612455322246417</c:v>
                </c:pt>
                <c:pt idx="164">
                  <c:v>1.0598650202154902</c:v>
                </c:pt>
                <c:pt idx="165">
                  <c:v>1.0555969716831439</c:v>
                </c:pt>
                <c:pt idx="166">
                  <c:v>1.0573930873978414</c:v>
                </c:pt>
                <c:pt idx="167">
                  <c:v>1.0522991528621155</c:v>
                </c:pt>
                <c:pt idx="168">
                  <c:v>1.0497540221648858</c:v>
                </c:pt>
                <c:pt idx="169">
                  <c:v>1.0515115600558596</c:v>
                </c:pt>
                <c:pt idx="170">
                  <c:v>1.0532428601918868</c:v>
                </c:pt>
                <c:pt idx="171">
                  <c:v>1.0551064962402967</c:v>
                </c:pt>
                <c:pt idx="172">
                  <c:v>1.0546975252072599</c:v>
                </c:pt>
                <c:pt idx="173">
                  <c:v>1.0545091141006779</c:v>
                </c:pt>
                <c:pt idx="174">
                  <c:v>1.0590560965873388</c:v>
                </c:pt>
                <c:pt idx="175">
                  <c:v>1.058318186083544</c:v>
                </c:pt>
                <c:pt idx="176">
                  <c:v>1.0539650637969331</c:v>
                </c:pt>
                <c:pt idx="177">
                  <c:v>1.0540082607986476</c:v>
                </c:pt>
                <c:pt idx="178">
                  <c:v>1.0486338007905984</c:v>
                </c:pt>
                <c:pt idx="179">
                  <c:v>1.0484638418369125</c:v>
                </c:pt>
                <c:pt idx="180">
                  <c:v>1.0477958317193272</c:v>
                </c:pt>
                <c:pt idx="181">
                  <c:v>1.049593193666615</c:v>
                </c:pt>
                <c:pt idx="182">
                  <c:v>1.0487579602444996</c:v>
                </c:pt>
                <c:pt idx="183">
                  <c:v>1.0540543306667927</c:v>
                </c:pt>
                <c:pt idx="184">
                  <c:v>1.0603219234599974</c:v>
                </c:pt>
                <c:pt idx="185">
                  <c:v>1.0610633469958626</c:v>
                </c:pt>
                <c:pt idx="186">
                  <c:v>1.0597393305605671</c:v>
                </c:pt>
                <c:pt idx="187">
                  <c:v>1.0589293005287483</c:v>
                </c:pt>
                <c:pt idx="188">
                  <c:v>1.0600904094482404</c:v>
                </c:pt>
                <c:pt idx="189">
                  <c:v>1.0589551031113844</c:v>
                </c:pt>
                <c:pt idx="190">
                  <c:v>1.0599718138752552</c:v>
                </c:pt>
                <c:pt idx="191">
                  <c:v>1.0593867229205531</c:v>
                </c:pt>
                <c:pt idx="192">
                  <c:v>1.0587069270212726</c:v>
                </c:pt>
                <c:pt idx="193">
                  <c:v>1.0562872913599701</c:v>
                </c:pt>
                <c:pt idx="194">
                  <c:v>1.0560612961831437</c:v>
                </c:pt>
                <c:pt idx="195">
                  <c:v>1.0572787312164362</c:v>
                </c:pt>
                <c:pt idx="196">
                  <c:v>1.0574374558376309</c:v>
                </c:pt>
                <c:pt idx="197">
                  <c:v>1.0575811565620474</c:v>
                </c:pt>
                <c:pt idx="198">
                  <c:v>1.0529665025941226</c:v>
                </c:pt>
                <c:pt idx="199">
                  <c:v>1.0549959105679947</c:v>
                </c:pt>
                <c:pt idx="200">
                  <c:v>1.0585711779958238</c:v>
                </c:pt>
                <c:pt idx="201">
                  <c:v>1.0595907213536</c:v>
                </c:pt>
                <c:pt idx="202">
                  <c:v>1.0632114575476352</c:v>
                </c:pt>
                <c:pt idx="203">
                  <c:v>1.0632971117453831</c:v>
                </c:pt>
                <c:pt idx="204">
                  <c:v>1.0673307593602579</c:v>
                </c:pt>
                <c:pt idx="205">
                  <c:v>1.0640860239156225</c:v>
                </c:pt>
                <c:pt idx="206">
                  <c:v>1.0626285162037352</c:v>
                </c:pt>
                <c:pt idx="207">
                  <c:v>1.0626294171900195</c:v>
                </c:pt>
                <c:pt idx="208">
                  <c:v>1.06037938514094</c:v>
                </c:pt>
                <c:pt idx="209">
                  <c:v>1.0634846215780889</c:v>
                </c:pt>
                <c:pt idx="210">
                  <c:v>1.0620313058490773</c:v>
                </c:pt>
                <c:pt idx="211">
                  <c:v>1.061628889521012</c:v>
                </c:pt>
                <c:pt idx="212">
                  <c:v>1.0602241543189401</c:v>
                </c:pt>
                <c:pt idx="213">
                  <c:v>1.0605466118055416</c:v>
                </c:pt>
                <c:pt idx="214">
                  <c:v>1.0634135096033117</c:v>
                </c:pt>
                <c:pt idx="215">
                  <c:v>1.0612519936489015</c:v>
                </c:pt>
                <c:pt idx="216">
                  <c:v>1.0573652264226345</c:v>
                </c:pt>
                <c:pt idx="217">
                  <c:v>1.0573465201905143</c:v>
                </c:pt>
                <c:pt idx="218">
                  <c:v>1.0584444197451928</c:v>
                </c:pt>
                <c:pt idx="219">
                  <c:v>1.0571888969172489</c:v>
                </c:pt>
                <c:pt idx="220">
                  <c:v>1.061111547259179</c:v>
                </c:pt>
                <c:pt idx="221">
                  <c:v>1.0621019096823314</c:v>
                </c:pt>
                <c:pt idx="222">
                  <c:v>1.0617650818410125</c:v>
                </c:pt>
                <c:pt idx="223">
                  <c:v>1.0623609429732379</c:v>
                </c:pt>
                <c:pt idx="224">
                  <c:v>1.0605932884591944</c:v>
                </c:pt>
                <c:pt idx="225">
                  <c:v>1.0613428626444066</c:v>
                </c:pt>
                <c:pt idx="226">
                  <c:v>1.0578729170912156</c:v>
                </c:pt>
                <c:pt idx="227">
                  <c:v>1.0578427637625134</c:v>
                </c:pt>
                <c:pt idx="228">
                  <c:v>1.0552359613795188</c:v>
                </c:pt>
                <c:pt idx="229">
                  <c:v>1.0556280091623982</c:v>
                </c:pt>
                <c:pt idx="230">
                  <c:v>1.0564196263426611</c:v>
                </c:pt>
                <c:pt idx="231">
                  <c:v>1.056026278825291</c:v>
                </c:pt>
                <c:pt idx="232">
                  <c:v>1.0584275102948708</c:v>
                </c:pt>
                <c:pt idx="233">
                  <c:v>1.0590561313935474</c:v>
                </c:pt>
                <c:pt idx="234">
                  <c:v>1.0622721375502522</c:v>
                </c:pt>
                <c:pt idx="235">
                  <c:v>1.0577888929717911</c:v>
                </c:pt>
                <c:pt idx="236">
                  <c:v>1.0591884222259937</c:v>
                </c:pt>
                <c:pt idx="237">
                  <c:v>1.0568760342378416</c:v>
                </c:pt>
                <c:pt idx="238">
                  <c:v>1.0594370831503572</c:v>
                </c:pt>
                <c:pt idx="239">
                  <c:v>1.0590597615416319</c:v>
                </c:pt>
                <c:pt idx="240">
                  <c:v>1.0579870062341488</c:v>
                </c:pt>
                <c:pt idx="241">
                  <c:v>1.0603764036200853</c:v>
                </c:pt>
                <c:pt idx="242">
                  <c:v>1.0631770117865578</c:v>
                </c:pt>
                <c:pt idx="243">
                  <c:v>1.0655972822044799</c:v>
                </c:pt>
                <c:pt idx="244">
                  <c:v>1.0674407341758532</c:v>
                </c:pt>
                <c:pt idx="245">
                  <c:v>1.068022160627853</c:v>
                </c:pt>
                <c:pt idx="246">
                  <c:v>1.0678938642803752</c:v>
                </c:pt>
                <c:pt idx="247">
                  <c:v>1.067660844466946</c:v>
                </c:pt>
                <c:pt idx="248">
                  <c:v>1.0634001262793096</c:v>
                </c:pt>
                <c:pt idx="249">
                  <c:v>1.0661431070410921</c:v>
                </c:pt>
                <c:pt idx="250">
                  <c:v>1.0655692202176388</c:v>
                </c:pt>
                <c:pt idx="251">
                  <c:v>1.0649081953224562</c:v>
                </c:pt>
                <c:pt idx="252">
                  <c:v>1.0652524323984052</c:v>
                </c:pt>
                <c:pt idx="253">
                  <c:v>1.0674147355728103</c:v>
                </c:pt>
                <c:pt idx="254">
                  <c:v>1.0676242846488597</c:v>
                </c:pt>
                <c:pt idx="255">
                  <c:v>1.0683182792170798</c:v>
                </c:pt>
                <c:pt idx="256">
                  <c:v>1.0710542877775331</c:v>
                </c:pt>
                <c:pt idx="257">
                  <c:v>1.0699619466153707</c:v>
                </c:pt>
                <c:pt idx="258">
                  <c:v>1.0686505421149888</c:v>
                </c:pt>
                <c:pt idx="259">
                  <c:v>1.065827334802371</c:v>
                </c:pt>
                <c:pt idx="260">
                  <c:v>1.0658138815213523</c:v>
                </c:pt>
                <c:pt idx="261">
                  <c:v>1.0606490343701103</c:v>
                </c:pt>
                <c:pt idx="262">
                  <c:v>1.0596305228515814</c:v>
                </c:pt>
                <c:pt idx="263">
                  <c:v>1.0624950730731686</c:v>
                </c:pt>
                <c:pt idx="264">
                  <c:v>1.0633421827899985</c:v>
                </c:pt>
                <c:pt idx="265">
                  <c:v>1.0612823723211484</c:v>
                </c:pt>
                <c:pt idx="266">
                  <c:v>1.0588504619329935</c:v>
                </c:pt>
                <c:pt idx="267">
                  <c:v>1.0580857526016845</c:v>
                </c:pt>
                <c:pt idx="268">
                  <c:v>1.05971040400977</c:v>
                </c:pt>
                <c:pt idx="269">
                  <c:v>1.0636827919838767</c:v>
                </c:pt>
                <c:pt idx="270">
                  <c:v>1.0655060148895728</c:v>
                </c:pt>
                <c:pt idx="271">
                  <c:v>1.0665959533027669</c:v>
                </c:pt>
                <c:pt idx="272">
                  <c:v>1.0698390885038846</c:v>
                </c:pt>
                <c:pt idx="273">
                  <c:v>1.0697789125303852</c:v>
                </c:pt>
                <c:pt idx="274">
                  <c:v>1.0693756353667263</c:v>
                </c:pt>
                <c:pt idx="275">
                  <c:v>1.0675916597229997</c:v>
                </c:pt>
                <c:pt idx="276">
                  <c:v>1.0685358643984886</c:v>
                </c:pt>
                <c:pt idx="277">
                  <c:v>1.0642188257746912</c:v>
                </c:pt>
                <c:pt idx="278">
                  <c:v>1.0685614683925786</c:v>
                </c:pt>
                <c:pt idx="279">
                  <c:v>1.0664246497816885</c:v>
                </c:pt>
                <c:pt idx="280">
                  <c:v>1.0704442962517708</c:v>
                </c:pt>
                <c:pt idx="281">
                  <c:v>1.0677606631435235</c:v>
                </c:pt>
                <c:pt idx="282">
                  <c:v>1.0666409847447638</c:v>
                </c:pt>
                <c:pt idx="283">
                  <c:v>1.0644395882378446</c:v>
                </c:pt>
                <c:pt idx="284">
                  <c:v>1.0604854283298923</c:v>
                </c:pt>
                <c:pt idx="285">
                  <c:v>1.0601680270188882</c:v>
                </c:pt>
                <c:pt idx="286">
                  <c:v>1.0653233933076458</c:v>
                </c:pt>
                <c:pt idx="287">
                  <c:v>1.066326138293602</c:v>
                </c:pt>
                <c:pt idx="288">
                  <c:v>1.06616742446908</c:v>
                </c:pt>
                <c:pt idx="289">
                  <c:v>1.0678937797524775</c:v>
                </c:pt>
                <c:pt idx="290">
                  <c:v>1.0684655690093721</c:v>
                </c:pt>
                <c:pt idx="291">
                  <c:v>1.0696559647881985</c:v>
                </c:pt>
                <c:pt idx="292">
                  <c:v>1.0673021896145509</c:v>
                </c:pt>
                <c:pt idx="293">
                  <c:v>1.0699515456595203</c:v>
                </c:pt>
                <c:pt idx="294">
                  <c:v>1.0681583909205161</c:v>
                </c:pt>
                <c:pt idx="295">
                  <c:v>1.0656734169378232</c:v>
                </c:pt>
                <c:pt idx="296">
                  <c:v>1.0657613765698513</c:v>
                </c:pt>
                <c:pt idx="297">
                  <c:v>1.0682345242346551</c:v>
                </c:pt>
                <c:pt idx="298">
                  <c:v>1.0705489773948584</c:v>
                </c:pt>
                <c:pt idx="299">
                  <c:v>1.0694884336865869</c:v>
                </c:pt>
                <c:pt idx="300">
                  <c:v>1.0691039785209679</c:v>
                </c:pt>
                <c:pt idx="301">
                  <c:v>1.0714887775629318</c:v>
                </c:pt>
                <c:pt idx="302">
                  <c:v>1.0716756878935201</c:v>
                </c:pt>
                <c:pt idx="303">
                  <c:v>1.0720527400802939</c:v>
                </c:pt>
                <c:pt idx="304">
                  <c:v>1.0727924707559553</c:v>
                </c:pt>
                <c:pt idx="305">
                  <c:v>1.0725747255604194</c:v>
                </c:pt>
                <c:pt idx="306">
                  <c:v>1.0725613649171204</c:v>
                </c:pt>
                <c:pt idx="307">
                  <c:v>1.0707236124879764</c:v>
                </c:pt>
                <c:pt idx="308">
                  <c:v>1.0701097599425646</c:v>
                </c:pt>
                <c:pt idx="309">
                  <c:v>1.0724679999699143</c:v>
                </c:pt>
                <c:pt idx="310">
                  <c:v>1.0724541491727393</c:v>
                </c:pt>
                <c:pt idx="311">
                  <c:v>1.0754958156706684</c:v>
                </c:pt>
                <c:pt idx="312">
                  <c:v>1.0781261030880309</c:v>
                </c:pt>
                <c:pt idx="313">
                  <c:v>1.0779867920709434</c:v>
                </c:pt>
                <c:pt idx="314">
                  <c:v>1.0789441131938711</c:v>
                </c:pt>
                <c:pt idx="315">
                  <c:v>1.0794605043774186</c:v>
                </c:pt>
                <c:pt idx="316">
                  <c:v>1.0784881410855538</c:v>
                </c:pt>
                <c:pt idx="317">
                  <c:v>1.0768947714775778</c:v>
                </c:pt>
                <c:pt idx="318">
                  <c:v>1.0764566092600916</c:v>
                </c:pt>
                <c:pt idx="319">
                  <c:v>1.0778092849438949</c:v>
                </c:pt>
                <c:pt idx="320">
                  <c:v>1.0795762306740688</c:v>
                </c:pt>
                <c:pt idx="321">
                  <c:v>1.0786446348064989</c:v>
                </c:pt>
                <c:pt idx="322">
                  <c:v>1.0811572908232074</c:v>
                </c:pt>
                <c:pt idx="323">
                  <c:v>1.0811796506334292</c:v>
                </c:pt>
                <c:pt idx="324">
                  <c:v>1.0832027869285596</c:v>
                </c:pt>
                <c:pt idx="325">
                  <c:v>1.0831367536203496</c:v>
                </c:pt>
                <c:pt idx="326">
                  <c:v>1.0854845545686371</c:v>
                </c:pt>
                <c:pt idx="327">
                  <c:v>1.0836439599488039</c:v>
                </c:pt>
                <c:pt idx="328">
                  <c:v>1.0858584976486525</c:v>
                </c:pt>
                <c:pt idx="329">
                  <c:v>1.087254561687355</c:v>
                </c:pt>
                <c:pt idx="330">
                  <c:v>1.0885757716321154</c:v>
                </c:pt>
                <c:pt idx="331">
                  <c:v>1.088722566844007</c:v>
                </c:pt>
                <c:pt idx="332">
                  <c:v>1.0878690763260486</c:v>
                </c:pt>
                <c:pt idx="333">
                  <c:v>1.0884392477564726</c:v>
                </c:pt>
                <c:pt idx="334">
                  <c:v>1.0899773383094902</c:v>
                </c:pt>
                <c:pt idx="335">
                  <c:v>1.0930432711546043</c:v>
                </c:pt>
                <c:pt idx="336">
                  <c:v>1.0947255532443456</c:v>
                </c:pt>
                <c:pt idx="337">
                  <c:v>1.0958272492930738</c:v>
                </c:pt>
                <c:pt idx="338">
                  <c:v>1.0956036003072238</c:v>
                </c:pt>
                <c:pt idx="339">
                  <c:v>1.0981304951666655</c:v>
                </c:pt>
                <c:pt idx="340">
                  <c:v>1.0992986830413101</c:v>
                </c:pt>
                <c:pt idx="341">
                  <c:v>1.0970288217104478</c:v>
                </c:pt>
                <c:pt idx="342">
                  <c:v>1.0965289466268102</c:v>
                </c:pt>
                <c:pt idx="343">
                  <c:v>1.095514204897744</c:v>
                </c:pt>
                <c:pt idx="344">
                  <c:v>1.0954790229197939</c:v>
                </c:pt>
                <c:pt idx="345">
                  <c:v>1.0945739409575099</c:v>
                </c:pt>
                <c:pt idx="346">
                  <c:v>1.0953998719293321</c:v>
                </c:pt>
                <c:pt idx="347">
                  <c:v>1.0964979742714371</c:v>
                </c:pt>
                <c:pt idx="348">
                  <c:v>1.0955487166542448</c:v>
                </c:pt>
                <c:pt idx="349">
                  <c:v>1.0930049544709468</c:v>
                </c:pt>
                <c:pt idx="350">
                  <c:v>1.0903529160138685</c:v>
                </c:pt>
                <c:pt idx="351">
                  <c:v>1.0902757846060007</c:v>
                </c:pt>
                <c:pt idx="352">
                  <c:v>1.0902833179265543</c:v>
                </c:pt>
                <c:pt idx="353">
                  <c:v>1.0918924040594851</c:v>
                </c:pt>
                <c:pt idx="354">
                  <c:v>1.0933937645663432</c:v>
                </c:pt>
                <c:pt idx="355">
                  <c:v>1.0956765336239858</c:v>
                </c:pt>
                <c:pt idx="356">
                  <c:v>1.0950946254132088</c:v>
                </c:pt>
                <c:pt idx="357">
                  <c:v>1.0973157786012815</c:v>
                </c:pt>
                <c:pt idx="358">
                  <c:v>1.0964571129484542</c:v>
                </c:pt>
                <c:pt idx="359">
                  <c:v>1.0952742341841724</c:v>
                </c:pt>
                <c:pt idx="360">
                  <c:v>1.0969640769994642</c:v>
                </c:pt>
                <c:pt idx="361">
                  <c:v>1.0970217460376421</c:v>
                </c:pt>
                <c:pt idx="362">
                  <c:v>1.0953065866359517</c:v>
                </c:pt>
                <c:pt idx="363">
                  <c:v>1.0968957018442647</c:v>
                </c:pt>
                <c:pt idx="364">
                  <c:v>1.0974955421414048</c:v>
                </c:pt>
                <c:pt idx="365">
                  <c:v>1.0993541673265403</c:v>
                </c:pt>
                <c:pt idx="366">
                  <c:v>1.0992773081315859</c:v>
                </c:pt>
                <c:pt idx="367">
                  <c:v>1.1009146400232195</c:v>
                </c:pt>
                <c:pt idx="368">
                  <c:v>1.1042512456113474</c:v>
                </c:pt>
                <c:pt idx="369">
                  <c:v>1.1067889937251441</c:v>
                </c:pt>
                <c:pt idx="370">
                  <c:v>1.1061141475678307</c:v>
                </c:pt>
                <c:pt idx="371">
                  <c:v>1.1071458568768666</c:v>
                </c:pt>
                <c:pt idx="372">
                  <c:v>1.1074987091182453</c:v>
                </c:pt>
                <c:pt idx="373">
                  <c:v>1.1072922361336104</c:v>
                </c:pt>
                <c:pt idx="374">
                  <c:v>1.1080944280363578</c:v>
                </c:pt>
                <c:pt idx="375">
                  <c:v>1.1095356725225221</c:v>
                </c:pt>
                <c:pt idx="376">
                  <c:v>1.1113218801742286</c:v>
                </c:pt>
                <c:pt idx="377">
                  <c:v>1.110599685872308</c:v>
                </c:pt>
                <c:pt idx="378">
                  <c:v>1.1078225080350463</c:v>
                </c:pt>
                <c:pt idx="379">
                  <c:v>1.1010756223728031</c:v>
                </c:pt>
                <c:pt idx="380">
                  <c:v>1.0985699781359886</c:v>
                </c:pt>
                <c:pt idx="381">
                  <c:v>1.1031068082477873</c:v>
                </c:pt>
                <c:pt idx="382">
                  <c:v>1.1051074849610902</c:v>
                </c:pt>
                <c:pt idx="383">
                  <c:v>1.1074342769310164</c:v>
                </c:pt>
                <c:pt idx="384">
                  <c:v>1.1052893956059293</c:v>
                </c:pt>
                <c:pt idx="385">
                  <c:v>1.1084275739751415</c:v>
                </c:pt>
                <c:pt idx="386">
                  <c:v>1.1083078795629637</c:v>
                </c:pt>
                <c:pt idx="387">
                  <c:v>1.109157581340132</c:v>
                </c:pt>
                <c:pt idx="388">
                  <c:v>1.1086276236101906</c:v>
                </c:pt>
                <c:pt idx="389">
                  <c:v>1.1092570998472728</c:v>
                </c:pt>
                <c:pt idx="390">
                  <c:v>1.1118922892990089</c:v>
                </c:pt>
                <c:pt idx="391">
                  <c:v>1.11470386594295</c:v>
                </c:pt>
                <c:pt idx="392">
                  <c:v>1.114305007300199</c:v>
                </c:pt>
                <c:pt idx="393">
                  <c:v>1.1147815249104986</c:v>
                </c:pt>
                <c:pt idx="394">
                  <c:v>1.1109193632474799</c:v>
                </c:pt>
                <c:pt idx="395">
                  <c:v>1.1130956948369057</c:v>
                </c:pt>
                <c:pt idx="396">
                  <c:v>1.1122959549627609</c:v>
                </c:pt>
                <c:pt idx="397">
                  <c:v>1.111968185531701</c:v>
                </c:pt>
                <c:pt idx="398">
                  <c:v>1.1151503769346205</c:v>
                </c:pt>
                <c:pt idx="399">
                  <c:v>1.1173907799263154</c:v>
                </c:pt>
                <c:pt idx="400">
                  <c:v>1.1190564111766914</c:v>
                </c:pt>
                <c:pt idx="401">
                  <c:v>1.1175132335777835</c:v>
                </c:pt>
                <c:pt idx="402">
                  <c:v>1.1199976869469759</c:v>
                </c:pt>
                <c:pt idx="403">
                  <c:v>1.1216426646255606</c:v>
                </c:pt>
                <c:pt idx="404">
                  <c:v>1.1246012747699932</c:v>
                </c:pt>
                <c:pt idx="405">
                  <c:v>1.1241450603579966</c:v>
                </c:pt>
                <c:pt idx="406">
                  <c:v>1.1275703609389325</c:v>
                </c:pt>
                <c:pt idx="407">
                  <c:v>1.1262809868851493</c:v>
                </c:pt>
                <c:pt idx="408">
                  <c:v>1.129585431245006</c:v>
                </c:pt>
                <c:pt idx="409">
                  <c:v>1.133761345131689</c:v>
                </c:pt>
                <c:pt idx="410">
                  <c:v>1.1350067095519074</c:v>
                </c:pt>
                <c:pt idx="411">
                  <c:v>1.1377582302412548</c:v>
                </c:pt>
                <c:pt idx="412">
                  <c:v>1.1372451530589089</c:v>
                </c:pt>
                <c:pt idx="413">
                  <c:v>1.1402413748523905</c:v>
                </c:pt>
                <c:pt idx="414">
                  <c:v>1.1367988359195242</c:v>
                </c:pt>
                <c:pt idx="415">
                  <c:v>1.1371778953968841</c:v>
                </c:pt>
                <c:pt idx="416">
                  <c:v>1.1333936247660503</c:v>
                </c:pt>
                <c:pt idx="417">
                  <c:v>1.1305833006121413</c:v>
                </c:pt>
                <c:pt idx="418">
                  <c:v>1.1351266441934675</c:v>
                </c:pt>
                <c:pt idx="419">
                  <c:v>1.1349098092511969</c:v>
                </c:pt>
                <c:pt idx="420">
                  <c:v>1.1290057713204551</c:v>
                </c:pt>
                <c:pt idx="421">
                  <c:v>1.1231456648873761</c:v>
                </c:pt>
                <c:pt idx="422">
                  <c:v>1.1254583921544621</c:v>
                </c:pt>
                <c:pt idx="423">
                  <c:v>1.1187832146459227</c:v>
                </c:pt>
                <c:pt idx="424">
                  <c:v>1.1226229700148407</c:v>
                </c:pt>
                <c:pt idx="425">
                  <c:v>1.1224445641778853</c:v>
                </c:pt>
                <c:pt idx="426">
                  <c:v>1.1218793569321595</c:v>
                </c:pt>
                <c:pt idx="427">
                  <c:v>1.1188330528846857</c:v>
                </c:pt>
                <c:pt idx="428">
                  <c:v>1.1179007110808645</c:v>
                </c:pt>
                <c:pt idx="429">
                  <c:v>1.118216221611013</c:v>
                </c:pt>
                <c:pt idx="430">
                  <c:v>1.1188230064581126</c:v>
                </c:pt>
                <c:pt idx="431">
                  <c:v>1.1187755256486278</c:v>
                </c:pt>
                <c:pt idx="432">
                  <c:v>1.1203497715995168</c:v>
                </c:pt>
                <c:pt idx="433">
                  <c:v>1.1186401192212454</c:v>
                </c:pt>
                <c:pt idx="434">
                  <c:v>1.1209094327934923</c:v>
                </c:pt>
                <c:pt idx="435">
                  <c:v>1.1180934611411624</c:v>
                </c:pt>
                <c:pt idx="436">
                  <c:v>1.1198857258302812</c:v>
                </c:pt>
                <c:pt idx="437">
                  <c:v>1.1193775715862553</c:v>
                </c:pt>
                <c:pt idx="438">
                  <c:v>1.1160627917023225</c:v>
                </c:pt>
                <c:pt idx="439">
                  <c:v>1.1121954834243619</c:v>
                </c:pt>
                <c:pt idx="440">
                  <c:v>1.1132035004403884</c:v>
                </c:pt>
                <c:pt idx="441">
                  <c:v>1.1155288630636091</c:v>
                </c:pt>
                <c:pt idx="442">
                  <c:v>1.1127380064539141</c:v>
                </c:pt>
                <c:pt idx="443">
                  <c:v>1.1143199050371124</c:v>
                </c:pt>
                <c:pt idx="444">
                  <c:v>1.1161930953586872</c:v>
                </c:pt>
                <c:pt idx="445">
                  <c:v>1.1148038060072272</c:v>
                </c:pt>
                <c:pt idx="446">
                  <c:v>1.1164018070132238</c:v>
                </c:pt>
                <c:pt idx="447">
                  <c:v>1.1174123205842525</c:v>
                </c:pt>
                <c:pt idx="448">
                  <c:v>1.1170354584207758</c:v>
                </c:pt>
                <c:pt idx="449">
                  <c:v>1.1208665528328858</c:v>
                </c:pt>
                <c:pt idx="450">
                  <c:v>1.1212985057533265</c:v>
                </c:pt>
                <c:pt idx="451">
                  <c:v>1.1210743462305981</c:v>
                </c:pt>
                <c:pt idx="452">
                  <c:v>1.1198593008751581</c:v>
                </c:pt>
                <c:pt idx="453">
                  <c:v>1.1211058706112742</c:v>
                </c:pt>
                <c:pt idx="454">
                  <c:v>1.1210990693997891</c:v>
                </c:pt>
                <c:pt idx="455">
                  <c:v>1.1236771048580267</c:v>
                </c:pt>
                <c:pt idx="456">
                  <c:v>1.1250502231280073</c:v>
                </c:pt>
                <c:pt idx="457">
                  <c:v>1.1251146150229328</c:v>
                </c:pt>
                <c:pt idx="458">
                  <c:v>1.1264687854933026</c:v>
                </c:pt>
                <c:pt idx="459">
                  <c:v>1.1262192196674632</c:v>
                </c:pt>
                <c:pt idx="460">
                  <c:v>1.1260350463728379</c:v>
                </c:pt>
                <c:pt idx="461">
                  <c:v>1.125641994797757</c:v>
                </c:pt>
                <c:pt idx="462">
                  <c:v>1.125721116819866</c:v>
                </c:pt>
                <c:pt idx="463">
                  <c:v>1.1272590533182125</c:v>
                </c:pt>
                <c:pt idx="464">
                  <c:v>1.126087405245328</c:v>
                </c:pt>
                <c:pt idx="465">
                  <c:v>1.128308766851047</c:v>
                </c:pt>
                <c:pt idx="466">
                  <c:v>1.1282450329047802</c:v>
                </c:pt>
                <c:pt idx="467">
                  <c:v>1.1278557426053675</c:v>
                </c:pt>
                <c:pt idx="468">
                  <c:v>1.1297597569849946</c:v>
                </c:pt>
                <c:pt idx="469">
                  <c:v>1.1308629959662442</c:v>
                </c:pt>
                <c:pt idx="470">
                  <c:v>1.1301401416952617</c:v>
                </c:pt>
                <c:pt idx="471">
                  <c:v>1.1310249518806981</c:v>
                </c:pt>
                <c:pt idx="472">
                  <c:v>1.1302983359770395</c:v>
                </c:pt>
                <c:pt idx="473">
                  <c:v>1.1302532386210637</c:v>
                </c:pt>
                <c:pt idx="474">
                  <c:v>1.1331864285800364</c:v>
                </c:pt>
                <c:pt idx="475">
                  <c:v>1.1321555116955744</c:v>
                </c:pt>
                <c:pt idx="476">
                  <c:v>1.1292774509363672</c:v>
                </c:pt>
                <c:pt idx="477">
                  <c:v>1.132065281887106</c:v>
                </c:pt>
                <c:pt idx="478">
                  <c:v>1.1326961100173325</c:v>
                </c:pt>
                <c:pt idx="479">
                  <c:v>1.134501307118208</c:v>
                </c:pt>
                <c:pt idx="480">
                  <c:v>1.1322854709318007</c:v>
                </c:pt>
                <c:pt idx="481">
                  <c:v>1.133393580025682</c:v>
                </c:pt>
                <c:pt idx="482">
                  <c:v>1.134166022232683</c:v>
                </c:pt>
                <c:pt idx="483">
                  <c:v>1.1334344337302846</c:v>
                </c:pt>
                <c:pt idx="484">
                  <c:v>1.1353086443633176</c:v>
                </c:pt>
                <c:pt idx="485">
                  <c:v>1.1376818552022774</c:v>
                </c:pt>
                <c:pt idx="486">
                  <c:v>1.1386198611400529</c:v>
                </c:pt>
                <c:pt idx="487">
                  <c:v>1.1367615300662608</c:v>
                </c:pt>
                <c:pt idx="488">
                  <c:v>1.1366804272889985</c:v>
                </c:pt>
                <c:pt idx="489">
                  <c:v>1.1358305750927213</c:v>
                </c:pt>
                <c:pt idx="490">
                  <c:v>1.137972125028591</c:v>
                </c:pt>
                <c:pt idx="491">
                  <c:v>1.138091081683309</c:v>
                </c:pt>
                <c:pt idx="492">
                  <c:v>1.1396645041585107</c:v>
                </c:pt>
                <c:pt idx="493">
                  <c:v>1.1380157551112493</c:v>
                </c:pt>
                <c:pt idx="494">
                  <c:v>1.1362159422042593</c:v>
                </c:pt>
                <c:pt idx="495">
                  <c:v>1.1382015015611857</c:v>
                </c:pt>
                <c:pt idx="496">
                  <c:v>1.1402227844814774</c:v>
                </c:pt>
                <c:pt idx="497">
                  <c:v>1.1412387478508479</c:v>
                </c:pt>
                <c:pt idx="498">
                  <c:v>1.1404785216659488</c:v>
                </c:pt>
                <c:pt idx="499">
                  <c:v>1.1393234925471551</c:v>
                </c:pt>
                <c:pt idx="500">
                  <c:v>1.1407243321656158</c:v>
                </c:pt>
                <c:pt idx="501">
                  <c:v>1.1340130417789855</c:v>
                </c:pt>
                <c:pt idx="502">
                  <c:v>1.1347025600689469</c:v>
                </c:pt>
                <c:pt idx="503">
                  <c:v>1.1297546692140945</c:v>
                </c:pt>
                <c:pt idx="504">
                  <c:v>1.1293969305325107</c:v>
                </c:pt>
                <c:pt idx="505">
                  <c:v>1.1337106288764538</c:v>
                </c:pt>
                <c:pt idx="506">
                  <c:v>1.1364969231479567</c:v>
                </c:pt>
                <c:pt idx="507">
                  <c:v>1.1385644273208186</c:v>
                </c:pt>
                <c:pt idx="508">
                  <c:v>1.139743690374373</c:v>
                </c:pt>
                <c:pt idx="509">
                  <c:v>1.1360561181336526</c:v>
                </c:pt>
                <c:pt idx="510">
                  <c:v>1.1342437727761896</c:v>
                </c:pt>
                <c:pt idx="511">
                  <c:v>1.1353581989287789</c:v>
                </c:pt>
                <c:pt idx="512">
                  <c:v>1.1365432658483141</c:v>
                </c:pt>
                <c:pt idx="513">
                  <c:v>1.1372410504174448</c:v>
                </c:pt>
                <c:pt idx="514">
                  <c:v>1.1398806159614514</c:v>
                </c:pt>
                <c:pt idx="515">
                  <c:v>1.1395255598637561</c:v>
                </c:pt>
                <c:pt idx="516">
                  <c:v>1.1375984868977922</c:v>
                </c:pt>
                <c:pt idx="517">
                  <c:v>1.1386734756679313</c:v>
                </c:pt>
                <c:pt idx="518">
                  <c:v>1.1359818886286979</c:v>
                </c:pt>
                <c:pt idx="519">
                  <c:v>1.1366399215454426</c:v>
                </c:pt>
                <c:pt idx="520">
                  <c:v>1.1369446304428661</c:v>
                </c:pt>
                <c:pt idx="521">
                  <c:v>1.1378380849154479</c:v>
                </c:pt>
                <c:pt idx="522">
                  <c:v>1.1389349288722066</c:v>
                </c:pt>
                <c:pt idx="523">
                  <c:v>1.1383426735043634</c:v>
                </c:pt>
                <c:pt idx="524">
                  <c:v>1.1366967220858557</c:v>
                </c:pt>
                <c:pt idx="525">
                  <c:v>1.1346192400793416</c:v>
                </c:pt>
                <c:pt idx="526">
                  <c:v>1.1293795105157507</c:v>
                </c:pt>
                <c:pt idx="527">
                  <c:v>1.1273695022938726</c:v>
                </c:pt>
                <c:pt idx="528">
                  <c:v>1.1278701323469991</c:v>
                </c:pt>
                <c:pt idx="529">
                  <c:v>1.1300206581589418</c:v>
                </c:pt>
                <c:pt idx="530">
                  <c:v>1.1262107416872882</c:v>
                </c:pt>
                <c:pt idx="531">
                  <c:v>1.1133806350780651</c:v>
                </c:pt>
                <c:pt idx="532">
                  <c:v>1.1186131045379197</c:v>
                </c:pt>
                <c:pt idx="533">
                  <c:v>1.1219174044694888</c:v>
                </c:pt>
                <c:pt idx="534">
                  <c:v>1.1257867579309337</c:v>
                </c:pt>
                <c:pt idx="535">
                  <c:v>1.1258239082942012</c:v>
                </c:pt>
                <c:pt idx="536">
                  <c:v>1.1272231029609967</c:v>
                </c:pt>
                <c:pt idx="537">
                  <c:v>1.1275442649009135</c:v>
                </c:pt>
                <c:pt idx="538">
                  <c:v>1.1273150967584329</c:v>
                </c:pt>
                <c:pt idx="539">
                  <c:v>1.1268457444815128</c:v>
                </c:pt>
                <c:pt idx="540">
                  <c:v>1.1277699196158502</c:v>
                </c:pt>
                <c:pt idx="541">
                  <c:v>1.1266802152669004</c:v>
                </c:pt>
                <c:pt idx="542">
                  <c:v>1.130622847148762</c:v>
                </c:pt>
                <c:pt idx="543">
                  <c:v>1.1307976058442657</c:v>
                </c:pt>
                <c:pt idx="544">
                  <c:v>1.1335812228376363</c:v>
                </c:pt>
                <c:pt idx="545">
                  <c:v>1.1354773479054006</c:v>
                </c:pt>
                <c:pt idx="546">
                  <c:v>1.1327612774193729</c:v>
                </c:pt>
                <c:pt idx="547">
                  <c:v>1.1338552300589404</c:v>
                </c:pt>
                <c:pt idx="548">
                  <c:v>1.1294291735134108</c:v>
                </c:pt>
                <c:pt idx="549">
                  <c:v>1.1315695360582869</c:v>
                </c:pt>
                <c:pt idx="550">
                  <c:v>1.1300751365178188</c:v>
                </c:pt>
                <c:pt idx="551">
                  <c:v>1.1335893742946352</c:v>
                </c:pt>
                <c:pt idx="552">
                  <c:v>1.1322738616208818</c:v>
                </c:pt>
                <c:pt idx="553">
                  <c:v>1.1308503852871341</c:v>
                </c:pt>
                <c:pt idx="554">
                  <c:v>1.1316218683234482</c:v>
                </c:pt>
                <c:pt idx="555">
                  <c:v>1.1267063429978956</c:v>
                </c:pt>
                <c:pt idx="556">
                  <c:v>1.1224102332069621</c:v>
                </c:pt>
                <c:pt idx="557">
                  <c:v>1.123599397036795</c:v>
                </c:pt>
                <c:pt idx="558">
                  <c:v>1.1138481695989053</c:v>
                </c:pt>
                <c:pt idx="559">
                  <c:v>1.1100980596287531</c:v>
                </c:pt>
                <c:pt idx="560">
                  <c:v>1.1143673466193775</c:v>
                </c:pt>
                <c:pt idx="561">
                  <c:v>1.1152397150072195</c:v>
                </c:pt>
                <c:pt idx="562">
                  <c:v>1.1215844893764022</c:v>
                </c:pt>
                <c:pt idx="563">
                  <c:v>1.1229691514330353</c:v>
                </c:pt>
                <c:pt idx="564">
                  <c:v>1.1190510585829057</c:v>
                </c:pt>
                <c:pt idx="565">
                  <c:v>1.1208706783018385</c:v>
                </c:pt>
                <c:pt idx="566">
                  <c:v>1.1233791615370603</c:v>
                </c:pt>
                <c:pt idx="567">
                  <c:v>1.1238041241761809</c:v>
                </c:pt>
                <c:pt idx="568">
                  <c:v>1.1250148110417686</c:v>
                </c:pt>
                <c:pt idx="569">
                  <c:v>1.1274605343018775</c:v>
                </c:pt>
                <c:pt idx="570">
                  <c:v>1.1276998086986929</c:v>
                </c:pt>
                <c:pt idx="571">
                  <c:v>1.1282842189475879</c:v>
                </c:pt>
                <c:pt idx="572">
                  <c:v>1.1279179132952764</c:v>
                </c:pt>
                <c:pt idx="573">
                  <c:v>1.1294040022900136</c:v>
                </c:pt>
                <c:pt idx="574">
                  <c:v>1.1315560531482238</c:v>
                </c:pt>
                <c:pt idx="575">
                  <c:v>1.1329848248213237</c:v>
                </c:pt>
                <c:pt idx="576">
                  <c:v>1.1277072083092736</c:v>
                </c:pt>
                <c:pt idx="577">
                  <c:v>1.1308218705709061</c:v>
                </c:pt>
                <c:pt idx="578">
                  <c:v>1.1337821677667232</c:v>
                </c:pt>
                <c:pt idx="579">
                  <c:v>1.1345182276046999</c:v>
                </c:pt>
                <c:pt idx="580">
                  <c:v>1.1343755066576686</c:v>
                </c:pt>
                <c:pt idx="581">
                  <c:v>1.1345801928591661</c:v>
                </c:pt>
                <c:pt idx="582">
                  <c:v>1.134341091215066</c:v>
                </c:pt>
                <c:pt idx="583">
                  <c:v>1.1341146712271359</c:v>
                </c:pt>
                <c:pt idx="584">
                  <c:v>1.1355265775791876</c:v>
                </c:pt>
                <c:pt idx="585">
                  <c:v>1.1355256357148642</c:v>
                </c:pt>
                <c:pt idx="586">
                  <c:v>1.1369428867984577</c:v>
                </c:pt>
                <c:pt idx="587">
                  <c:v>1.1360582384198643</c:v>
                </c:pt>
                <c:pt idx="588">
                  <c:v>1.1385525522665609</c:v>
                </c:pt>
                <c:pt idx="589">
                  <c:v>1.1379554873275701</c:v>
                </c:pt>
                <c:pt idx="590">
                  <c:v>1.1385094763212467</c:v>
                </c:pt>
                <c:pt idx="591">
                  <c:v>1.1383199425572843</c:v>
                </c:pt>
                <c:pt idx="592">
                  <c:v>1.1376474323146453</c:v>
                </c:pt>
                <c:pt idx="593">
                  <c:v>1.1391974880387417</c:v>
                </c:pt>
                <c:pt idx="594">
                  <c:v>1.1394528529177288</c:v>
                </c:pt>
                <c:pt idx="595">
                  <c:v>1.1389244288137186</c:v>
                </c:pt>
                <c:pt idx="596">
                  <c:v>1.1365060067709083</c:v>
                </c:pt>
                <c:pt idx="597">
                  <c:v>1.1397148816228435</c:v>
                </c:pt>
                <c:pt idx="598">
                  <c:v>1.1400706403388239</c:v>
                </c:pt>
                <c:pt idx="599">
                  <c:v>1.1417217058434763</c:v>
                </c:pt>
                <c:pt idx="600">
                  <c:v>1.1430188179284715</c:v>
                </c:pt>
                <c:pt idx="601">
                  <c:v>1.1410186746671709</c:v>
                </c:pt>
                <c:pt idx="602">
                  <c:v>1.1430872500845668</c:v>
                </c:pt>
                <c:pt idx="603">
                  <c:v>1.1430488973255699</c:v>
                </c:pt>
                <c:pt idx="604">
                  <c:v>1.1441166031226651</c:v>
                </c:pt>
                <c:pt idx="605">
                  <c:v>1.1438701109392795</c:v>
                </c:pt>
                <c:pt idx="606">
                  <c:v>1.1396060105740824</c:v>
                </c:pt>
                <c:pt idx="607">
                  <c:v>1.1400531000243919</c:v>
                </c:pt>
                <c:pt idx="608">
                  <c:v>1.1396830549170425</c:v>
                </c:pt>
                <c:pt idx="609">
                  <c:v>1.1382291833521765</c:v>
                </c:pt>
                <c:pt idx="610">
                  <c:v>1.138052564806459</c:v>
                </c:pt>
                <c:pt idx="611">
                  <c:v>1.1387013577279799</c:v>
                </c:pt>
                <c:pt idx="612">
                  <c:v>1.1385731652118978</c:v>
                </c:pt>
                <c:pt idx="613">
                  <c:v>1.1355101278822444</c:v>
                </c:pt>
                <c:pt idx="614">
                  <c:v>1.1399111100673289</c:v>
                </c:pt>
                <c:pt idx="615">
                  <c:v>1.1409045876803905</c:v>
                </c:pt>
                <c:pt idx="616">
                  <c:v>1.1426003561596954</c:v>
                </c:pt>
                <c:pt idx="617">
                  <c:v>1.1403633713743857</c:v>
                </c:pt>
                <c:pt idx="618">
                  <c:v>1.1405448929616</c:v>
                </c:pt>
                <c:pt idx="619">
                  <c:v>1.1401767602562851</c:v>
                </c:pt>
                <c:pt idx="620">
                  <c:v>1.1432797683830078</c:v>
                </c:pt>
                <c:pt idx="621">
                  <c:v>1.1435012855594233</c:v>
                </c:pt>
                <c:pt idx="622">
                  <c:v>1.1444688965793366</c:v>
                </c:pt>
                <c:pt idx="623">
                  <c:v>1.1443631324800547</c:v>
                </c:pt>
                <c:pt idx="624">
                  <c:v>1.1465224235851306</c:v>
                </c:pt>
                <c:pt idx="625">
                  <c:v>1.1415879909135236</c:v>
                </c:pt>
                <c:pt idx="626">
                  <c:v>1.1400263168009606</c:v>
                </c:pt>
                <c:pt idx="627">
                  <c:v>1.1422763376434939</c:v>
                </c:pt>
                <c:pt idx="628">
                  <c:v>1.1446240916804635</c:v>
                </c:pt>
                <c:pt idx="629">
                  <c:v>1.1461299435530001</c:v>
                </c:pt>
                <c:pt idx="630">
                  <c:v>1.1467631625756343</c:v>
                </c:pt>
                <c:pt idx="631">
                  <c:v>1.1463620952711699</c:v>
                </c:pt>
                <c:pt idx="632">
                  <c:v>1.148706904137732</c:v>
                </c:pt>
                <c:pt idx="633">
                  <c:v>1.1490498389491859</c:v>
                </c:pt>
                <c:pt idx="634">
                  <c:v>1.1521589237660486</c:v>
                </c:pt>
                <c:pt idx="635">
                  <c:v>1.1537685974690135</c:v>
                </c:pt>
                <c:pt idx="636">
                  <c:v>1.1543998184954787</c:v>
                </c:pt>
                <c:pt idx="637">
                  <c:v>1.1540584286915174</c:v>
                </c:pt>
                <c:pt idx="638">
                  <c:v>1.1536266528791395</c:v>
                </c:pt>
                <c:pt idx="639">
                  <c:v>1.155314546930069</c:v>
                </c:pt>
                <c:pt idx="640">
                  <c:v>1.155652834695069</c:v>
                </c:pt>
                <c:pt idx="641">
                  <c:v>1.1514318618312032</c:v>
                </c:pt>
                <c:pt idx="642">
                  <c:v>1.1529063442639924</c:v>
                </c:pt>
                <c:pt idx="643">
                  <c:v>1.1519784927050614</c:v>
                </c:pt>
                <c:pt idx="644">
                  <c:v>1.1532240900651776</c:v>
                </c:pt>
                <c:pt idx="645">
                  <c:v>1.1532314406951405</c:v>
                </c:pt>
                <c:pt idx="646">
                  <c:v>1.1497681397095398</c:v>
                </c:pt>
                <c:pt idx="647">
                  <c:v>1.1501908999899768</c:v>
                </c:pt>
                <c:pt idx="648">
                  <c:v>1.1506601267569132</c:v>
                </c:pt>
                <c:pt idx="649">
                  <c:v>1.1536313393936501</c:v>
                </c:pt>
                <c:pt idx="650">
                  <c:v>1.1571043227502271</c:v>
                </c:pt>
                <c:pt idx="651">
                  <c:v>1.157498598071294</c:v>
                </c:pt>
                <c:pt idx="652">
                  <c:v>1.1570261542096962</c:v>
                </c:pt>
                <c:pt idx="653">
                  <c:v>1.1583602096933565</c:v>
                </c:pt>
                <c:pt idx="654">
                  <c:v>1.157845763953312</c:v>
                </c:pt>
                <c:pt idx="655">
                  <c:v>1.1554152358174807</c:v>
                </c:pt>
                <c:pt idx="656">
                  <c:v>1.1528814924329585</c:v>
                </c:pt>
                <c:pt idx="657">
                  <c:v>1.1475172632477808</c:v>
                </c:pt>
                <c:pt idx="658">
                  <c:v>1.1467593158914158</c:v>
                </c:pt>
                <c:pt idx="659">
                  <c:v>1.1480347940195357</c:v>
                </c:pt>
                <c:pt idx="660">
                  <c:v>1.1491892620929867</c:v>
                </c:pt>
                <c:pt idx="661">
                  <c:v>1.1484081209138446</c:v>
                </c:pt>
                <c:pt idx="662">
                  <c:v>1.1460163621697113</c:v>
                </c:pt>
                <c:pt idx="663">
                  <c:v>1.1421829695985624</c:v>
                </c:pt>
                <c:pt idx="664">
                  <c:v>1.1451178089776226</c:v>
                </c:pt>
                <c:pt idx="665">
                  <c:v>1.1408698958503787</c:v>
                </c:pt>
                <c:pt idx="666">
                  <c:v>1.1403914997944256</c:v>
                </c:pt>
                <c:pt idx="667">
                  <c:v>1.139091525866776</c:v>
                </c:pt>
                <c:pt idx="668">
                  <c:v>1.139083753771396</c:v>
                </c:pt>
                <c:pt idx="669">
                  <c:v>1.1396455659916118</c:v>
                </c:pt>
                <c:pt idx="670">
                  <c:v>1.1435760268440587</c:v>
                </c:pt>
                <c:pt idx="671">
                  <c:v>1.1436181272374035</c:v>
                </c:pt>
                <c:pt idx="672">
                  <c:v>1.1475678735126396</c:v>
                </c:pt>
                <c:pt idx="673">
                  <c:v>1.1480816628108328</c:v>
                </c:pt>
                <c:pt idx="674">
                  <c:v>1.1482472960081069</c:v>
                </c:pt>
                <c:pt idx="675">
                  <c:v>1.1468830104812935</c:v>
                </c:pt>
                <c:pt idx="676">
                  <c:v>1.1451314936685613</c:v>
                </c:pt>
                <c:pt idx="677">
                  <c:v>1.1453035198870283</c:v>
                </c:pt>
                <c:pt idx="678">
                  <c:v>1.1429760736159018</c:v>
                </c:pt>
                <c:pt idx="679">
                  <c:v>1.1420340106125741</c:v>
                </c:pt>
                <c:pt idx="680">
                  <c:v>1.1438117356655075</c:v>
                </c:pt>
                <c:pt idx="681">
                  <c:v>1.1438838279846983</c:v>
                </c:pt>
                <c:pt idx="682">
                  <c:v>1.1391019674989649</c:v>
                </c:pt>
                <c:pt idx="683">
                  <c:v>1.137772732310625</c:v>
                </c:pt>
                <c:pt idx="684">
                  <c:v>1.1408987941579463</c:v>
                </c:pt>
                <c:pt idx="685">
                  <c:v>1.1430462272435697</c:v>
                </c:pt>
                <c:pt idx="686">
                  <c:v>1.1427606884128627</c:v>
                </c:pt>
                <c:pt idx="687">
                  <c:v>1.1462147523467916</c:v>
                </c:pt>
                <c:pt idx="688">
                  <c:v>1.1472989469213359</c:v>
                </c:pt>
                <c:pt idx="689">
                  <c:v>1.1467808596259998</c:v>
                </c:pt>
                <c:pt idx="690">
                  <c:v>1.1473124421192811</c:v>
                </c:pt>
                <c:pt idx="691">
                  <c:v>1.1461447180617925</c:v>
                </c:pt>
                <c:pt idx="692">
                  <c:v>1.1491364262952009</c:v>
                </c:pt>
                <c:pt idx="693">
                  <c:v>1.1439740112364167</c:v>
                </c:pt>
                <c:pt idx="694">
                  <c:v>1.1464899179362709</c:v>
                </c:pt>
                <c:pt idx="695">
                  <c:v>1.1445054973941022</c:v>
                </c:pt>
                <c:pt idx="696">
                  <c:v>1.1444927204671436</c:v>
                </c:pt>
                <c:pt idx="697">
                  <c:v>1.142956353727749</c:v>
                </c:pt>
                <c:pt idx="698">
                  <c:v>1.1435297171049297</c:v>
                </c:pt>
                <c:pt idx="699">
                  <c:v>1.1429434272882406</c:v>
                </c:pt>
                <c:pt idx="700">
                  <c:v>1.143959022841033</c:v>
                </c:pt>
                <c:pt idx="701">
                  <c:v>1.1456484636923498</c:v>
                </c:pt>
                <c:pt idx="702">
                  <c:v>1.1458026689239695</c:v>
                </c:pt>
                <c:pt idx="703">
                  <c:v>1.1440762538455773</c:v>
                </c:pt>
                <c:pt idx="704">
                  <c:v>1.1471200105888768</c:v>
                </c:pt>
                <c:pt idx="705">
                  <c:v>1.1465116160765045</c:v>
                </c:pt>
                <c:pt idx="706">
                  <c:v>1.1475457712407739</c:v>
                </c:pt>
                <c:pt idx="707">
                  <c:v>1.1472756982132064</c:v>
                </c:pt>
                <c:pt idx="708">
                  <c:v>1.1487731194270814</c:v>
                </c:pt>
                <c:pt idx="709">
                  <c:v>1.1471033719565595</c:v>
                </c:pt>
                <c:pt idx="710">
                  <c:v>1.1461980905188371</c:v>
                </c:pt>
                <c:pt idx="711">
                  <c:v>1.1460523115483934</c:v>
                </c:pt>
                <c:pt idx="712">
                  <c:v>1.1454256131208327</c:v>
                </c:pt>
                <c:pt idx="713">
                  <c:v>1.1428692437226515</c:v>
                </c:pt>
                <c:pt idx="714">
                  <c:v>1.1416561136991625</c:v>
                </c:pt>
                <c:pt idx="715">
                  <c:v>1.1421504457528433</c:v>
                </c:pt>
                <c:pt idx="716">
                  <c:v>1.1409954122818857</c:v>
                </c:pt>
                <c:pt idx="717">
                  <c:v>1.140924263829403</c:v>
                </c:pt>
                <c:pt idx="718">
                  <c:v>1.138079010701545</c:v>
                </c:pt>
                <c:pt idx="719">
                  <c:v>1.1364530859483497</c:v>
                </c:pt>
                <c:pt idx="720">
                  <c:v>1.1362785533949751</c:v>
                </c:pt>
                <c:pt idx="721">
                  <c:v>1.1352254034692419</c:v>
                </c:pt>
                <c:pt idx="722">
                  <c:v>1.1353070435390122</c:v>
                </c:pt>
                <c:pt idx="723">
                  <c:v>1.1366840691833493</c:v>
                </c:pt>
                <c:pt idx="724">
                  <c:v>1.1384267267307109</c:v>
                </c:pt>
                <c:pt idx="725">
                  <c:v>1.137886355438426</c:v>
                </c:pt>
                <c:pt idx="726">
                  <c:v>1.1375179832936568</c:v>
                </c:pt>
                <c:pt idx="727">
                  <c:v>1.1394492971477974</c:v>
                </c:pt>
                <c:pt idx="728">
                  <c:v>1.1432760842350558</c:v>
                </c:pt>
                <c:pt idx="729">
                  <c:v>1.1449468988708928</c:v>
                </c:pt>
                <c:pt idx="730">
                  <c:v>1.1466230018548986</c:v>
                </c:pt>
                <c:pt idx="731">
                  <c:v>1.1461681652501359</c:v>
                </c:pt>
                <c:pt idx="732">
                  <c:v>1.1472157425865972</c:v>
                </c:pt>
                <c:pt idx="733">
                  <c:v>1.1459375549499473</c:v>
                </c:pt>
                <c:pt idx="734">
                  <c:v>1.1455428213699945</c:v>
                </c:pt>
                <c:pt idx="735">
                  <c:v>1.1454968959545844</c:v>
                </c:pt>
                <c:pt idx="736">
                  <c:v>1.1468957999994818</c:v>
                </c:pt>
                <c:pt idx="737">
                  <c:v>1.1481778179590409</c:v>
                </c:pt>
                <c:pt idx="738">
                  <c:v>1.1481007733851396</c:v>
                </c:pt>
                <c:pt idx="739">
                  <c:v>1.1484009488454487</c:v>
                </c:pt>
                <c:pt idx="740">
                  <c:v>1.1497632467484016</c:v>
                </c:pt>
                <c:pt idx="741">
                  <c:v>1.1519229832492601</c:v>
                </c:pt>
                <c:pt idx="742">
                  <c:v>1.1539080702944535</c:v>
                </c:pt>
                <c:pt idx="743">
                  <c:v>1.153891168581308</c:v>
                </c:pt>
                <c:pt idx="744">
                  <c:v>1.1563819402710707</c:v>
                </c:pt>
                <c:pt idx="745">
                  <c:v>1.157520564952716</c:v>
                </c:pt>
                <c:pt idx="746">
                  <c:v>1.155946572433491</c:v>
                </c:pt>
                <c:pt idx="747">
                  <c:v>1.1543650031555452</c:v>
                </c:pt>
                <c:pt idx="748">
                  <c:v>1.1554244585988798</c:v>
                </c:pt>
                <c:pt idx="749">
                  <c:v>1.1542077335217515</c:v>
                </c:pt>
                <c:pt idx="750">
                  <c:v>1.157360088168905</c:v>
                </c:pt>
                <c:pt idx="751">
                  <c:v>1.1570511154039864</c:v>
                </c:pt>
                <c:pt idx="752">
                  <c:v>1.1591924734032846</c:v>
                </c:pt>
                <c:pt idx="753">
                  <c:v>1.1598241974425092</c:v>
                </c:pt>
                <c:pt idx="754">
                  <c:v>1.1595229044773638</c:v>
                </c:pt>
                <c:pt idx="755">
                  <c:v>1.1566887269441666</c:v>
                </c:pt>
                <c:pt idx="756">
                  <c:v>1.1552507539527255</c:v>
                </c:pt>
                <c:pt idx="757">
                  <c:v>1.1594828734947071</c:v>
                </c:pt>
                <c:pt idx="758">
                  <c:v>1.1608662570551582</c:v>
                </c:pt>
                <c:pt idx="759">
                  <c:v>1.1610944943510941</c:v>
                </c:pt>
                <c:pt idx="760">
                  <c:v>1.1605294037233171</c:v>
                </c:pt>
                <c:pt idx="761">
                  <c:v>1.1600236028047299</c:v>
                </c:pt>
                <c:pt idx="762">
                  <c:v>1.1587767819016312</c:v>
                </c:pt>
                <c:pt idx="763">
                  <c:v>1.1605385072089525</c:v>
                </c:pt>
                <c:pt idx="764">
                  <c:v>1.1624742231792908</c:v>
                </c:pt>
                <c:pt idx="765">
                  <c:v>1.1624427659031382</c:v>
                </c:pt>
                <c:pt idx="766">
                  <c:v>1.1635022638071206</c:v>
                </c:pt>
                <c:pt idx="767">
                  <c:v>1.1650538801626935</c:v>
                </c:pt>
                <c:pt idx="768">
                  <c:v>1.1624928379674953</c:v>
                </c:pt>
                <c:pt idx="769">
                  <c:v>1.162325665269665</c:v>
                </c:pt>
                <c:pt idx="770">
                  <c:v>1.1624032739635342</c:v>
                </c:pt>
                <c:pt idx="771">
                  <c:v>1.1595230047458387</c:v>
                </c:pt>
                <c:pt idx="772">
                  <c:v>1.162138658110853</c:v>
                </c:pt>
                <c:pt idx="773">
                  <c:v>1.1611887773539673</c:v>
                </c:pt>
                <c:pt idx="774">
                  <c:v>1.1635516251554592</c:v>
                </c:pt>
                <c:pt idx="775">
                  <c:v>1.1617388302284324</c:v>
                </c:pt>
                <c:pt idx="776">
                  <c:v>1.1641736746909865</c:v>
                </c:pt>
                <c:pt idx="777">
                  <c:v>1.1665426533050751</c:v>
                </c:pt>
                <c:pt idx="778">
                  <c:v>1.1667431859555493</c:v>
                </c:pt>
                <c:pt idx="779">
                  <c:v>1.1670846918351623</c:v>
                </c:pt>
                <c:pt idx="780">
                  <c:v>1.1680704160531521</c:v>
                </c:pt>
                <c:pt idx="781">
                  <c:v>1.1674507858036101</c:v>
                </c:pt>
                <c:pt idx="782">
                  <c:v>1.1667912316391502</c:v>
                </c:pt>
                <c:pt idx="783">
                  <c:v>1.1659480196910692</c:v>
                </c:pt>
                <c:pt idx="784">
                  <c:v>1.1656388858259048</c:v>
                </c:pt>
                <c:pt idx="785">
                  <c:v>1.1663004257435647</c:v>
                </c:pt>
                <c:pt idx="786">
                  <c:v>1.1683888121581838</c:v>
                </c:pt>
                <c:pt idx="787">
                  <c:v>1.1698813672502466</c:v>
                </c:pt>
                <c:pt idx="788">
                  <c:v>1.1703999501091626</c:v>
                </c:pt>
                <c:pt idx="789">
                  <c:v>1.1709889136198115</c:v>
                </c:pt>
                <c:pt idx="790">
                  <c:v>1.1721017116200676</c:v>
                </c:pt>
                <c:pt idx="791">
                  <c:v>1.1711655219621664</c:v>
                </c:pt>
                <c:pt idx="792">
                  <c:v>1.1731356935698982</c:v>
                </c:pt>
                <c:pt idx="793">
                  <c:v>1.1757421160211161</c:v>
                </c:pt>
                <c:pt idx="794">
                  <c:v>1.1752651898816739</c:v>
                </c:pt>
                <c:pt idx="795">
                  <c:v>1.1759643991210387</c:v>
                </c:pt>
                <c:pt idx="796">
                  <c:v>1.1771489750054425</c:v>
                </c:pt>
                <c:pt idx="797">
                  <c:v>1.1774223345400583</c:v>
                </c:pt>
                <c:pt idx="798">
                  <c:v>1.1771812506831894</c:v>
                </c:pt>
                <c:pt idx="799">
                  <c:v>1.1779830361164358</c:v>
                </c:pt>
                <c:pt idx="800">
                  <c:v>1.1734664223284696</c:v>
                </c:pt>
                <c:pt idx="801">
                  <c:v>1.1733848207421917</c:v>
                </c:pt>
                <c:pt idx="802">
                  <c:v>1.1727914630313465</c:v>
                </c:pt>
                <c:pt idx="803">
                  <c:v>1.1739328971346195</c:v>
                </c:pt>
                <c:pt idx="804">
                  <c:v>1.1755773543961836</c:v>
                </c:pt>
                <c:pt idx="805">
                  <c:v>1.178155242092197</c:v>
                </c:pt>
                <c:pt idx="806">
                  <c:v>1.1831439797347507</c:v>
                </c:pt>
                <c:pt idx="807">
                  <c:v>1.1831072796366606</c:v>
                </c:pt>
                <c:pt idx="808">
                  <c:v>1.1863327730486206</c:v>
                </c:pt>
                <c:pt idx="809">
                  <c:v>1.1838213204683368</c:v>
                </c:pt>
                <c:pt idx="810">
                  <c:v>1.1823652599187642</c:v>
                </c:pt>
                <c:pt idx="811">
                  <c:v>1.1833617760116584</c:v>
                </c:pt>
                <c:pt idx="812">
                  <c:v>1.1803809766510251</c:v>
                </c:pt>
                <c:pt idx="813">
                  <c:v>1.181504435706745</c:v>
                </c:pt>
                <c:pt idx="814">
                  <c:v>1.1793394696231614</c:v>
                </c:pt>
                <c:pt idx="815">
                  <c:v>1.179056523875418</c:v>
                </c:pt>
                <c:pt idx="816">
                  <c:v>1.1802222946747565</c:v>
                </c:pt>
                <c:pt idx="817">
                  <c:v>1.1789543852696107</c:v>
                </c:pt>
                <c:pt idx="818">
                  <c:v>1.1799569398742009</c:v>
                </c:pt>
                <c:pt idx="819">
                  <c:v>1.1773801195033811</c:v>
                </c:pt>
                <c:pt idx="820">
                  <c:v>1.1760238329959538</c:v>
                </c:pt>
                <c:pt idx="821">
                  <c:v>1.1751012713287645</c:v>
                </c:pt>
                <c:pt idx="822">
                  <c:v>1.1766855852158413</c:v>
                </c:pt>
                <c:pt idx="823">
                  <c:v>1.1769998203551995</c:v>
                </c:pt>
                <c:pt idx="824">
                  <c:v>1.178007251184584</c:v>
                </c:pt>
                <c:pt idx="825">
                  <c:v>1.177910127452084</c:v>
                </c:pt>
                <c:pt idx="826">
                  <c:v>1.178845820104204</c:v>
                </c:pt>
                <c:pt idx="827">
                  <c:v>1.1801628213777404</c:v>
                </c:pt>
                <c:pt idx="828">
                  <c:v>1.1807710993391842</c:v>
                </c:pt>
                <c:pt idx="829">
                  <c:v>1.1787908884476364</c:v>
                </c:pt>
                <c:pt idx="830">
                  <c:v>1.1802319608597622</c:v>
                </c:pt>
                <c:pt idx="831">
                  <c:v>1.1805531827851616</c:v>
                </c:pt>
                <c:pt idx="832">
                  <c:v>1.1823589735946745</c:v>
                </c:pt>
                <c:pt idx="833">
                  <c:v>1.1830693859154626</c:v>
                </c:pt>
                <c:pt idx="834">
                  <c:v>1.1846575331702822</c:v>
                </c:pt>
                <c:pt idx="835">
                  <c:v>1.1843975274904825</c:v>
                </c:pt>
                <c:pt idx="836">
                  <c:v>1.18474292324863</c:v>
                </c:pt>
                <c:pt idx="837">
                  <c:v>1.1853278248345889</c:v>
                </c:pt>
                <c:pt idx="838">
                  <c:v>1.1830658990119141</c:v>
                </c:pt>
                <c:pt idx="839">
                  <c:v>1.1821632246441418</c:v>
                </c:pt>
                <c:pt idx="840">
                  <c:v>1.1791671216433464</c:v>
                </c:pt>
                <c:pt idx="841">
                  <c:v>1.1755058272142584</c:v>
                </c:pt>
                <c:pt idx="842">
                  <c:v>1.1791029891043827</c:v>
                </c:pt>
                <c:pt idx="843">
                  <c:v>1.1789493747526658</c:v>
                </c:pt>
                <c:pt idx="844">
                  <c:v>1.1798549818342086</c:v>
                </c:pt>
                <c:pt idx="845">
                  <c:v>1.1821031146672878</c:v>
                </c:pt>
                <c:pt idx="846">
                  <c:v>1.1843326364797528</c:v>
                </c:pt>
                <c:pt idx="847">
                  <c:v>1.1846496423254307</c:v>
                </c:pt>
                <c:pt idx="848">
                  <c:v>1.1839217110211524</c:v>
                </c:pt>
                <c:pt idx="849">
                  <c:v>1.1834246665366766</c:v>
                </c:pt>
                <c:pt idx="850">
                  <c:v>1.183081297190153</c:v>
                </c:pt>
                <c:pt idx="851">
                  <c:v>1.1840351029658513</c:v>
                </c:pt>
                <c:pt idx="852">
                  <c:v>1.1852500902657261</c:v>
                </c:pt>
                <c:pt idx="853">
                  <c:v>1.1838946624239501</c:v>
                </c:pt>
                <c:pt idx="854">
                  <c:v>1.1873752948349807</c:v>
                </c:pt>
                <c:pt idx="855">
                  <c:v>1.187234079577933</c:v>
                </c:pt>
                <c:pt idx="856">
                  <c:v>1.1866353842218715</c:v>
                </c:pt>
                <c:pt idx="857">
                  <c:v>1.186887953808164</c:v>
                </c:pt>
                <c:pt idx="858">
                  <c:v>1.1885215702917507</c:v>
                </c:pt>
                <c:pt idx="859">
                  <c:v>1.1865538320632321</c:v>
                </c:pt>
                <c:pt idx="860">
                  <c:v>1.1863546496103667</c:v>
                </c:pt>
                <c:pt idx="861">
                  <c:v>1.1868659004799569</c:v>
                </c:pt>
                <c:pt idx="862">
                  <c:v>1.1893302750230397</c:v>
                </c:pt>
                <c:pt idx="863">
                  <c:v>1.1885862018967552</c:v>
                </c:pt>
                <c:pt idx="864">
                  <c:v>1.1885737088126129</c:v>
                </c:pt>
                <c:pt idx="865">
                  <c:v>1.1911214626468225</c:v>
                </c:pt>
                <c:pt idx="866">
                  <c:v>1.1925447745355713</c:v>
                </c:pt>
                <c:pt idx="867">
                  <c:v>1.1928004340268277</c:v>
                </c:pt>
                <c:pt idx="868">
                  <c:v>1.1915426558909221</c:v>
                </c:pt>
                <c:pt idx="869">
                  <c:v>1.1920085489128087</c:v>
                </c:pt>
                <c:pt idx="870">
                  <c:v>1.1926571998067743</c:v>
                </c:pt>
                <c:pt idx="871">
                  <c:v>1.1917342508346498</c:v>
                </c:pt>
                <c:pt idx="872">
                  <c:v>1.1915177835699817</c:v>
                </c:pt>
                <c:pt idx="873">
                  <c:v>1.1900959323661642</c:v>
                </c:pt>
                <c:pt idx="874">
                  <c:v>1.1903127800331734</c:v>
                </c:pt>
                <c:pt idx="875">
                  <c:v>1.1870569981342938</c:v>
                </c:pt>
                <c:pt idx="876">
                  <c:v>1.1881388059875777</c:v>
                </c:pt>
                <c:pt idx="877">
                  <c:v>1.1893970451162954</c:v>
                </c:pt>
                <c:pt idx="878">
                  <c:v>1.1885632679657594</c:v>
                </c:pt>
                <c:pt idx="879">
                  <c:v>1.1899102440937825</c:v>
                </c:pt>
                <c:pt idx="880">
                  <c:v>1.1876687311830731</c:v>
                </c:pt>
                <c:pt idx="881">
                  <c:v>1.1868061720937453</c:v>
                </c:pt>
                <c:pt idx="882">
                  <c:v>1.1888249494542902</c:v>
                </c:pt>
                <c:pt idx="883">
                  <c:v>1.1868208416030432</c:v>
                </c:pt>
                <c:pt idx="884">
                  <c:v>1.186966060171823</c:v>
                </c:pt>
                <c:pt idx="885">
                  <c:v>1.1848467061855312</c:v>
                </c:pt>
                <c:pt idx="886">
                  <c:v>1.1869577526611421</c:v>
                </c:pt>
                <c:pt idx="887">
                  <c:v>1.1899362207847115</c:v>
                </c:pt>
                <c:pt idx="888">
                  <c:v>1.1898724432858507</c:v>
                </c:pt>
                <c:pt idx="889">
                  <c:v>1.1888416230665193</c:v>
                </c:pt>
                <c:pt idx="890">
                  <c:v>1.189246030633835</c:v>
                </c:pt>
                <c:pt idx="891">
                  <c:v>1.1918471993302262</c:v>
                </c:pt>
                <c:pt idx="892">
                  <c:v>1.1898828163955852</c:v>
                </c:pt>
                <c:pt idx="893">
                  <c:v>1.1886106488762131</c:v>
                </c:pt>
                <c:pt idx="894">
                  <c:v>1.1855502280647197</c:v>
                </c:pt>
                <c:pt idx="895">
                  <c:v>1.1848686491370355</c:v>
                </c:pt>
                <c:pt idx="896">
                  <c:v>1.1868567805562329</c:v>
                </c:pt>
                <c:pt idx="897">
                  <c:v>1.1868234816021113</c:v>
                </c:pt>
                <c:pt idx="898">
                  <c:v>1.1864526612788509</c:v>
                </c:pt>
                <c:pt idx="899">
                  <c:v>1.1877310220269055</c:v>
                </c:pt>
                <c:pt idx="900">
                  <c:v>1.1864367857680274</c:v>
                </c:pt>
                <c:pt idx="901">
                  <c:v>1.1862998469280139</c:v>
                </c:pt>
                <c:pt idx="902">
                  <c:v>1.1859964621452794</c:v>
                </c:pt>
                <c:pt idx="903">
                  <c:v>1.1857736210253773</c:v>
                </c:pt>
                <c:pt idx="904">
                  <c:v>1.1845146588054483</c:v>
                </c:pt>
                <c:pt idx="905">
                  <c:v>1.1870849819766962</c:v>
                </c:pt>
                <c:pt idx="906">
                  <c:v>1.1864382249923191</c:v>
                </c:pt>
                <c:pt idx="907">
                  <c:v>1.1851120705075</c:v>
                </c:pt>
                <c:pt idx="908">
                  <c:v>1.1839142402328928</c:v>
                </c:pt>
                <c:pt idx="909">
                  <c:v>1.1830079446096047</c:v>
                </c:pt>
                <c:pt idx="910">
                  <c:v>1.1813476198331676</c:v>
                </c:pt>
                <c:pt idx="911">
                  <c:v>1.1808718210175855</c:v>
                </c:pt>
                <c:pt idx="912">
                  <c:v>1.1800934835932151</c:v>
                </c:pt>
                <c:pt idx="913">
                  <c:v>1.1818971031476515</c:v>
                </c:pt>
                <c:pt idx="914">
                  <c:v>1.1816033603758627</c:v>
                </c:pt>
                <c:pt idx="915">
                  <c:v>1.1821084356310045</c:v>
                </c:pt>
                <c:pt idx="916">
                  <c:v>1.1825935056042254</c:v>
                </c:pt>
                <c:pt idx="917">
                  <c:v>1.180357920329363</c:v>
                </c:pt>
                <c:pt idx="918">
                  <c:v>1.1765437849254976</c:v>
                </c:pt>
                <c:pt idx="919">
                  <c:v>1.1756022191822377</c:v>
                </c:pt>
                <c:pt idx="920">
                  <c:v>1.1716600604018141</c:v>
                </c:pt>
                <c:pt idx="921">
                  <c:v>1.1736447924044271</c:v>
                </c:pt>
                <c:pt idx="922">
                  <c:v>1.175596497029578</c:v>
                </c:pt>
                <c:pt idx="923">
                  <c:v>1.1771831792463703</c:v>
                </c:pt>
                <c:pt idx="924">
                  <c:v>1.1795550222489266</c:v>
                </c:pt>
                <c:pt idx="925">
                  <c:v>1.1797820104794383</c:v>
                </c:pt>
                <c:pt idx="926">
                  <c:v>1.1795486011603453</c:v>
                </c:pt>
                <c:pt idx="927">
                  <c:v>1.1794473516332582</c:v>
                </c:pt>
                <c:pt idx="928">
                  <c:v>1.1794731856650995</c:v>
                </c:pt>
                <c:pt idx="929">
                  <c:v>1.1805483562551509</c:v>
                </c:pt>
                <c:pt idx="930">
                  <c:v>1.1826434033795723</c:v>
                </c:pt>
                <c:pt idx="931">
                  <c:v>1.182387615807087</c:v>
                </c:pt>
                <c:pt idx="932">
                  <c:v>1.1824501345723535</c:v>
                </c:pt>
                <c:pt idx="933">
                  <c:v>1.1820465716798707</c:v>
                </c:pt>
                <c:pt idx="934">
                  <c:v>1.1814762610073966</c:v>
                </c:pt>
                <c:pt idx="935">
                  <c:v>1.183129387134159</c:v>
                </c:pt>
                <c:pt idx="936">
                  <c:v>1.1839147581195502</c:v>
                </c:pt>
                <c:pt idx="937">
                  <c:v>1.1858663332474757</c:v>
                </c:pt>
                <c:pt idx="938">
                  <c:v>1.1852922848789307</c:v>
                </c:pt>
                <c:pt idx="939">
                  <c:v>1.1863484370327779</c:v>
                </c:pt>
                <c:pt idx="940">
                  <c:v>1.1870114565786958</c:v>
                </c:pt>
                <c:pt idx="941">
                  <c:v>1.187162654209329</c:v>
                </c:pt>
                <c:pt idx="942">
                  <c:v>1.1851556699194152</c:v>
                </c:pt>
                <c:pt idx="943">
                  <c:v>1.1860990873952757</c:v>
                </c:pt>
                <c:pt idx="944">
                  <c:v>1.1845975411327176</c:v>
                </c:pt>
                <c:pt idx="945">
                  <c:v>1.1845510286651304</c:v>
                </c:pt>
                <c:pt idx="946">
                  <c:v>1.185612420384734</c:v>
                </c:pt>
                <c:pt idx="947">
                  <c:v>1.1843519975393775</c:v>
                </c:pt>
                <c:pt idx="948">
                  <c:v>1.184624400566189</c:v>
                </c:pt>
                <c:pt idx="949">
                  <c:v>1.185664049850649</c:v>
                </c:pt>
                <c:pt idx="950">
                  <c:v>1.1863654800961982</c:v>
                </c:pt>
                <c:pt idx="951">
                  <c:v>1.1816309120023198</c:v>
                </c:pt>
                <c:pt idx="952">
                  <c:v>1.1817721783196238</c:v>
                </c:pt>
                <c:pt idx="953">
                  <c:v>1.18218187075672</c:v>
                </c:pt>
                <c:pt idx="954">
                  <c:v>1.1814938490360634</c:v>
                </c:pt>
                <c:pt idx="955">
                  <c:v>1.1838356103938454</c:v>
                </c:pt>
                <c:pt idx="956">
                  <c:v>1.184841482655012</c:v>
                </c:pt>
                <c:pt idx="957">
                  <c:v>1.1835895737165869</c:v>
                </c:pt>
                <c:pt idx="958">
                  <c:v>1.1846936009750875</c:v>
                </c:pt>
                <c:pt idx="959">
                  <c:v>1.1839899155098128</c:v>
                </c:pt>
                <c:pt idx="960">
                  <c:v>1.1829418874877371</c:v>
                </c:pt>
                <c:pt idx="961">
                  <c:v>1.1832966396534685</c:v>
                </c:pt>
                <c:pt idx="962">
                  <c:v>1.1823019108702408</c:v>
                </c:pt>
                <c:pt idx="963">
                  <c:v>1.1833848698244036</c:v>
                </c:pt>
                <c:pt idx="964">
                  <c:v>1.1835816152746446</c:v>
                </c:pt>
                <c:pt idx="965">
                  <c:v>1.1843534185518088</c:v>
                </c:pt>
                <c:pt idx="966">
                  <c:v>1.1836420437389108</c:v>
                </c:pt>
                <c:pt idx="967">
                  <c:v>1.1862803994145501</c:v>
                </c:pt>
                <c:pt idx="968">
                  <c:v>1.1886894994175146</c:v>
                </c:pt>
                <c:pt idx="969">
                  <c:v>1.1909760043506519</c:v>
                </c:pt>
                <c:pt idx="970">
                  <c:v>1.1919023758465281</c:v>
                </c:pt>
                <c:pt idx="971">
                  <c:v>1.1922696289186576</c:v>
                </c:pt>
                <c:pt idx="972">
                  <c:v>1.1924458766292976</c:v>
                </c:pt>
                <c:pt idx="973">
                  <c:v>1.1913648312256964</c:v>
                </c:pt>
                <c:pt idx="974">
                  <c:v>1.1882175282739882</c:v>
                </c:pt>
                <c:pt idx="975">
                  <c:v>1.1899336573951478</c:v>
                </c:pt>
                <c:pt idx="976">
                  <c:v>1.1883322807118366</c:v>
                </c:pt>
                <c:pt idx="977">
                  <c:v>1.189385624396992</c:v>
                </c:pt>
                <c:pt idx="978">
                  <c:v>1.1891885015180368</c:v>
                </c:pt>
                <c:pt idx="979">
                  <c:v>1.1905251937391852</c:v>
                </c:pt>
                <c:pt idx="980">
                  <c:v>1.1907212649979291</c:v>
                </c:pt>
                <c:pt idx="981">
                  <c:v>1.1862111077154835</c:v>
                </c:pt>
                <c:pt idx="982">
                  <c:v>1.185439862848821</c:v>
                </c:pt>
                <c:pt idx="983">
                  <c:v>1.1846011432686738</c:v>
                </c:pt>
                <c:pt idx="984">
                  <c:v>1.1765666685733478</c:v>
                </c:pt>
                <c:pt idx="985">
                  <c:v>1.1784451773502398</c:v>
                </c:pt>
                <c:pt idx="986">
                  <c:v>1.1823252869256475</c:v>
                </c:pt>
                <c:pt idx="987">
                  <c:v>1.1890853176412197</c:v>
                </c:pt>
                <c:pt idx="988">
                  <c:v>1.1903415645816997</c:v>
                </c:pt>
                <c:pt idx="989">
                  <c:v>1.1887112083193347</c:v>
                </c:pt>
                <c:pt idx="990">
                  <c:v>1.1861228024414296</c:v>
                </c:pt>
                <c:pt idx="991">
                  <c:v>1.1830591762319782</c:v>
                </c:pt>
                <c:pt idx="992">
                  <c:v>1.1813977019317539</c:v>
                </c:pt>
                <c:pt idx="993">
                  <c:v>1.1781642727779911</c:v>
                </c:pt>
                <c:pt idx="994">
                  <c:v>1.1742515067617691</c:v>
                </c:pt>
                <c:pt idx="995">
                  <c:v>1.1792501343855379</c:v>
                </c:pt>
                <c:pt idx="996">
                  <c:v>1.1841968432033694</c:v>
                </c:pt>
                <c:pt idx="997">
                  <c:v>1.1872540416194344</c:v>
                </c:pt>
                <c:pt idx="998">
                  <c:v>1.1911182626209598</c:v>
                </c:pt>
                <c:pt idx="999">
                  <c:v>1.1931731463269222</c:v>
                </c:pt>
                <c:pt idx="1000">
                  <c:v>1.1948287783759137</c:v>
                </c:pt>
                <c:pt idx="1001">
                  <c:v>1.1983353960292098</c:v>
                </c:pt>
                <c:pt idx="1002">
                  <c:v>1.2002289702377642</c:v>
                </c:pt>
                <c:pt idx="1003">
                  <c:v>1.1996192632411888</c:v>
                </c:pt>
                <c:pt idx="1004">
                  <c:v>1.2030576819305721</c:v>
                </c:pt>
                <c:pt idx="1005">
                  <c:v>1.1989250258661279</c:v>
                </c:pt>
                <c:pt idx="1006">
                  <c:v>1.2041639281601499</c:v>
                </c:pt>
                <c:pt idx="1007">
                  <c:v>1.2042137736079277</c:v>
                </c:pt>
                <c:pt idx="1008">
                  <c:v>1.2063139398866209</c:v>
                </c:pt>
                <c:pt idx="1009">
                  <c:v>1.2079210713539008</c:v>
                </c:pt>
                <c:pt idx="1010">
                  <c:v>1.2103665723603079</c:v>
                </c:pt>
                <c:pt idx="1011">
                  <c:v>1.2104550875817988</c:v>
                </c:pt>
                <c:pt idx="1012">
                  <c:v>1.2120809668717543</c:v>
                </c:pt>
                <c:pt idx="1013">
                  <c:v>1.212735728703473</c:v>
                </c:pt>
                <c:pt idx="1014">
                  <c:v>1.2089536177641407</c:v>
                </c:pt>
                <c:pt idx="1015">
                  <c:v>1.2083817909101926</c:v>
                </c:pt>
                <c:pt idx="1016">
                  <c:v>1.2076510007467349</c:v>
                </c:pt>
                <c:pt idx="1017">
                  <c:v>1.2099180746697218</c:v>
                </c:pt>
                <c:pt idx="1018">
                  <c:v>1.2117499684986188</c:v>
                </c:pt>
                <c:pt idx="1019">
                  <c:v>1.2114638693118258</c:v>
                </c:pt>
                <c:pt idx="1020">
                  <c:v>1.2126433219161188</c:v>
                </c:pt>
                <c:pt idx="1021">
                  <c:v>1.2144782875150419</c:v>
                </c:pt>
                <c:pt idx="1022">
                  <c:v>1.2118909732838548</c:v>
                </c:pt>
                <c:pt idx="1023">
                  <c:v>1.2100455620324788</c:v>
                </c:pt>
                <c:pt idx="1024">
                  <c:v>1.2103708695305795</c:v>
                </c:pt>
                <c:pt idx="1025">
                  <c:v>1.2089377174631792</c:v>
                </c:pt>
                <c:pt idx="1026">
                  <c:v>1.2107488334677154</c:v>
                </c:pt>
                <c:pt idx="1027">
                  <c:v>1.2152923627764471</c:v>
                </c:pt>
                <c:pt idx="1028">
                  <c:v>1.2186003501948635</c:v>
                </c:pt>
                <c:pt idx="1029">
                  <c:v>1.2194656219389302</c:v>
                </c:pt>
                <c:pt idx="1030">
                  <c:v>1.2210726464155266</c:v>
                </c:pt>
                <c:pt idx="1031">
                  <c:v>1.2223521817149314</c:v>
                </c:pt>
                <c:pt idx="1032">
                  <c:v>1.2236980218265996</c:v>
                </c:pt>
                <c:pt idx="1033">
                  <c:v>1.2224142704484984</c:v>
                </c:pt>
                <c:pt idx="1034">
                  <c:v>1.2237308532327125</c:v>
                </c:pt>
                <c:pt idx="1035">
                  <c:v>1.22592230293098</c:v>
                </c:pt>
                <c:pt idx="1036">
                  <c:v>1.2267355712096504</c:v>
                </c:pt>
                <c:pt idx="1037">
                  <c:v>1.2230050736152616</c:v>
                </c:pt>
                <c:pt idx="1038">
                  <c:v>1.2295910391990457</c:v>
                </c:pt>
                <c:pt idx="1039">
                  <c:v>1.2306932099869792</c:v>
                </c:pt>
                <c:pt idx="1040">
                  <c:v>1.2313040130766657</c:v>
                </c:pt>
                <c:pt idx="1041">
                  <c:v>1.2284408995906759</c:v>
                </c:pt>
                <c:pt idx="1042">
                  <c:v>1.2254397796375167</c:v>
                </c:pt>
                <c:pt idx="1043">
                  <c:v>1.2260177061811539</c:v>
                </c:pt>
                <c:pt idx="1044">
                  <c:v>1.2266730521818854</c:v>
                </c:pt>
                <c:pt idx="1045">
                  <c:v>1.2265151010025717</c:v>
                </c:pt>
                <c:pt idx="1046">
                  <c:v>1.2250248569829791</c:v>
                </c:pt>
                <c:pt idx="1047">
                  <c:v>1.2261717860627563</c:v>
                </c:pt>
                <c:pt idx="1048">
                  <c:v>1.2293949795352253</c:v>
                </c:pt>
                <c:pt idx="1049">
                  <c:v>1.2311417623197269</c:v>
                </c:pt>
                <c:pt idx="1050">
                  <c:v>1.2299304374863333</c:v>
                </c:pt>
                <c:pt idx="1051">
                  <c:v>1.2316340521458331</c:v>
                </c:pt>
                <c:pt idx="1052">
                  <c:v>1.2332876106433293</c:v>
                </c:pt>
                <c:pt idx="1053">
                  <c:v>1.2336378694043739</c:v>
                </c:pt>
                <c:pt idx="1054">
                  <c:v>1.2339575830763003</c:v>
                </c:pt>
                <c:pt idx="1055">
                  <c:v>1.2333887505595444</c:v>
                </c:pt>
                <c:pt idx="1056">
                  <c:v>1.2336174799792901</c:v>
                </c:pt>
                <c:pt idx="1057">
                  <c:v>1.2357812126353438</c:v>
                </c:pt>
                <c:pt idx="1058">
                  <c:v>1.2392975092904523</c:v>
                </c:pt>
                <c:pt idx="1059">
                  <c:v>1.2379932248611851</c:v>
                </c:pt>
                <c:pt idx="1060">
                  <c:v>1.237856917227482</c:v>
                </c:pt>
                <c:pt idx="1061">
                  <c:v>1.2335751989057206</c:v>
                </c:pt>
                <c:pt idx="1062">
                  <c:v>1.2317413558571773</c:v>
                </c:pt>
                <c:pt idx="1063">
                  <c:v>1.2349492830680613</c:v>
                </c:pt>
                <c:pt idx="1064">
                  <c:v>1.2341908417767895</c:v>
                </c:pt>
                <c:pt idx="1065">
                  <c:v>1.2353174436675356</c:v>
                </c:pt>
                <c:pt idx="1066">
                  <c:v>1.2338203578744795</c:v>
                </c:pt>
                <c:pt idx="1067">
                  <c:v>1.2341014379534605</c:v>
                </c:pt>
                <c:pt idx="1068">
                  <c:v>1.232205187037448</c:v>
                </c:pt>
                <c:pt idx="1069">
                  <c:v>1.2337959497708937</c:v>
                </c:pt>
                <c:pt idx="1070">
                  <c:v>1.2309093993918598</c:v>
                </c:pt>
                <c:pt idx="1071">
                  <c:v>1.2308772705206443</c:v>
                </c:pt>
                <c:pt idx="1072">
                  <c:v>1.2327334419504699</c:v>
                </c:pt>
                <c:pt idx="1073">
                  <c:v>1.2290242718941087</c:v>
                </c:pt>
                <c:pt idx="1074">
                  <c:v>1.231089487790141</c:v>
                </c:pt>
                <c:pt idx="1075">
                  <c:v>1.2296126100360256</c:v>
                </c:pt>
                <c:pt idx="1076">
                  <c:v>1.2305100824818849</c:v>
                </c:pt>
                <c:pt idx="1077">
                  <c:v>1.2292531125173782</c:v>
                </c:pt>
                <c:pt idx="1078">
                  <c:v>1.2311478158873947</c:v>
                </c:pt>
                <c:pt idx="1079">
                  <c:v>1.2311492619423541</c:v>
                </c:pt>
                <c:pt idx="1080">
                  <c:v>1.2300039538898908</c:v>
                </c:pt>
                <c:pt idx="1081">
                  <c:v>1.2301076763222094</c:v>
                </c:pt>
                <c:pt idx="1082">
                  <c:v>1.2256959263989542</c:v>
                </c:pt>
                <c:pt idx="1083">
                  <c:v>1.2263277378504851</c:v>
                </c:pt>
                <c:pt idx="1084">
                  <c:v>1.229030778690255</c:v>
                </c:pt>
                <c:pt idx="1085">
                  <c:v>1.2273710243322089</c:v>
                </c:pt>
                <c:pt idx="1086">
                  <c:v>1.2303416665157663</c:v>
                </c:pt>
                <c:pt idx="1087">
                  <c:v>1.2323988621061372</c:v>
                </c:pt>
                <c:pt idx="1088">
                  <c:v>1.2325556273088842</c:v>
                </c:pt>
                <c:pt idx="1089">
                  <c:v>1.2318987035703153</c:v>
                </c:pt>
                <c:pt idx="1090">
                  <c:v>1.2297915121931973</c:v>
                </c:pt>
                <c:pt idx="1091">
                  <c:v>1.2294721662157231</c:v>
                </c:pt>
                <c:pt idx="1092">
                  <c:v>1.2257183596212249</c:v>
                </c:pt>
                <c:pt idx="1093">
                  <c:v>1.2294042770711524</c:v>
                </c:pt>
                <c:pt idx="1094">
                  <c:v>1.2279657542608249</c:v>
                </c:pt>
                <c:pt idx="1095">
                  <c:v>1.2312863296289445</c:v>
                </c:pt>
                <c:pt idx="1096">
                  <c:v>1.231597820366372</c:v>
                </c:pt>
                <c:pt idx="1097">
                  <c:v>1.2317920822693329</c:v>
                </c:pt>
                <c:pt idx="1098">
                  <c:v>1.2327734703401996</c:v>
                </c:pt>
                <c:pt idx="1099">
                  <c:v>1.2320007250028164</c:v>
                </c:pt>
                <c:pt idx="1100">
                  <c:v>1.2323781656104202</c:v>
                </c:pt>
                <c:pt idx="1101">
                  <c:v>1.2298836597421186</c:v>
                </c:pt>
                <c:pt idx="1102">
                  <c:v>1.2301182822996481</c:v>
                </c:pt>
                <c:pt idx="1103">
                  <c:v>1.2270144312454323</c:v>
                </c:pt>
                <c:pt idx="1104">
                  <c:v>1.2267404853948283</c:v>
                </c:pt>
                <c:pt idx="1105">
                  <c:v>1.2247320590323212</c:v>
                </c:pt>
                <c:pt idx="1106">
                  <c:v>1.226758208922603</c:v>
                </c:pt>
                <c:pt idx="1107">
                  <c:v>1.2281390017873393</c:v>
                </c:pt>
                <c:pt idx="1108">
                  <c:v>1.2278318873003993</c:v>
                </c:pt>
                <c:pt idx="1109">
                  <c:v>1.2338356876145757</c:v>
                </c:pt>
                <c:pt idx="1110">
                  <c:v>1.2351827545004626</c:v>
                </c:pt>
                <c:pt idx="1111">
                  <c:v>1.2344247732399474</c:v>
                </c:pt>
                <c:pt idx="1112">
                  <c:v>1.2298438849090656</c:v>
                </c:pt>
                <c:pt idx="1113">
                  <c:v>1.2294463170217298</c:v>
                </c:pt>
                <c:pt idx="1114">
                  <c:v>1.2307437211899905</c:v>
                </c:pt>
                <c:pt idx="1115">
                  <c:v>1.2297403567390717</c:v>
                </c:pt>
                <c:pt idx="1116">
                  <c:v>1.2287757048897276</c:v>
                </c:pt>
                <c:pt idx="1117">
                  <c:v>1.2265472340742973</c:v>
                </c:pt>
                <c:pt idx="1118">
                  <c:v>1.2290474634697981</c:v>
                </c:pt>
                <c:pt idx="1119">
                  <c:v>1.2291680464045425</c:v>
                </c:pt>
                <c:pt idx="1120">
                  <c:v>1.2300522411599042</c:v>
                </c:pt>
                <c:pt idx="1121">
                  <c:v>1.2303497431932542</c:v>
                </c:pt>
                <c:pt idx="1122">
                  <c:v>1.2332219875998411</c:v>
                </c:pt>
                <c:pt idx="1123">
                  <c:v>1.2305383788680715</c:v>
                </c:pt>
                <c:pt idx="1124">
                  <c:v>1.229457201338866</c:v>
                </c:pt>
                <c:pt idx="1125">
                  <c:v>1.2287445185985164</c:v>
                </c:pt>
                <c:pt idx="1126">
                  <c:v>1.2284972328345276</c:v>
                </c:pt>
                <c:pt idx="1127">
                  <c:v>1.2292737377746135</c:v>
                </c:pt>
                <c:pt idx="1128">
                  <c:v>1.2273063716576627</c:v>
                </c:pt>
                <c:pt idx="1129">
                  <c:v>1.2274398804982063</c:v>
                </c:pt>
                <c:pt idx="1130">
                  <c:v>1.2267794276617305</c:v>
                </c:pt>
                <c:pt idx="1131">
                  <c:v>1.2279011081806177</c:v>
                </c:pt>
                <c:pt idx="1132">
                  <c:v>1.2272600223066024</c:v>
                </c:pt>
                <c:pt idx="1133">
                  <c:v>1.2276815988945222</c:v>
                </c:pt>
                <c:pt idx="1134">
                  <c:v>1.2267705881718702</c:v>
                </c:pt>
                <c:pt idx="1135">
                  <c:v>1.2282458126262692</c:v>
                </c:pt>
                <c:pt idx="1136">
                  <c:v>1.2262465315341768</c:v>
                </c:pt>
                <c:pt idx="1137">
                  <c:v>1.2241286042643316</c:v>
                </c:pt>
                <c:pt idx="1138">
                  <c:v>1.2254879123111846</c:v>
                </c:pt>
                <c:pt idx="1139">
                  <c:v>1.2240835705479969</c:v>
                </c:pt>
                <c:pt idx="1140">
                  <c:v>1.2243558688146647</c:v>
                </c:pt>
                <c:pt idx="1141">
                  <c:v>1.2247187593761988</c:v>
                </c:pt>
                <c:pt idx="1142">
                  <c:v>1.2273447407536604</c:v>
                </c:pt>
                <c:pt idx="1143">
                  <c:v>1.2294020430148953</c:v>
                </c:pt>
                <c:pt idx="1144">
                  <c:v>1.2297786577319723</c:v>
                </c:pt>
                <c:pt idx="1145">
                  <c:v>1.2317781658579663</c:v>
                </c:pt>
                <c:pt idx="1146">
                  <c:v>1.2392069988366319</c:v>
                </c:pt>
                <c:pt idx="1147">
                  <c:v>1.243419541787498</c:v>
                </c:pt>
                <c:pt idx="1148">
                  <c:v>1.2500697215711796</c:v>
                </c:pt>
                <c:pt idx="1149">
                  <c:v>1.2510761454582335</c:v>
                </c:pt>
                <c:pt idx="1150">
                  <c:v>1.2658922337936072</c:v>
                </c:pt>
                <c:pt idx="1151">
                  <c:v>1.2741255458499645</c:v>
                </c:pt>
                <c:pt idx="1152">
                  <c:v>1.2536896800136637</c:v>
                </c:pt>
                <c:pt idx="1153">
                  <c:v>1.2616884453859856</c:v>
                </c:pt>
                <c:pt idx="1154">
                  <c:v>1.2575167073152302</c:v>
                </c:pt>
                <c:pt idx="1155">
                  <c:v>1.2653261247081222</c:v>
                </c:pt>
                <c:pt idx="1156">
                  <c:v>1.2611099967194515</c:v>
                </c:pt>
                <c:pt idx="1157">
                  <c:v>1.2636695301053777</c:v>
                </c:pt>
                <c:pt idx="1158">
                  <c:v>1.2625570183058268</c:v>
                </c:pt>
                <c:pt idx="1159">
                  <c:v>1.2676500689254062</c:v>
                </c:pt>
                <c:pt idx="1160">
                  <c:v>1.2693053386862847</c:v>
                </c:pt>
                <c:pt idx="1161">
                  <c:v>1.2701532267405413</c:v>
                </c:pt>
                <c:pt idx="1162">
                  <c:v>1.2698946010928074</c:v>
                </c:pt>
                <c:pt idx="1163">
                  <c:v>1.2677466470106098</c:v>
                </c:pt>
                <c:pt idx="1164">
                  <c:v>1.2687427063247367</c:v>
                </c:pt>
                <c:pt idx="1165">
                  <c:v>1.2707956720501989</c:v>
                </c:pt>
                <c:pt idx="1166">
                  <c:v>1.2681276091191929</c:v>
                </c:pt>
                <c:pt idx="1167">
                  <c:v>1.2683096021905385</c:v>
                </c:pt>
                <c:pt idx="1168">
                  <c:v>1.2693125726013101</c:v>
                </c:pt>
                <c:pt idx="1169">
                  <c:v>1.2679232834792058</c:v>
                </c:pt>
                <c:pt idx="1170">
                  <c:v>1.2712811336313563</c:v>
                </c:pt>
                <c:pt idx="1171">
                  <c:v>1.2765662728710552</c:v>
                </c:pt>
                <c:pt idx="1172">
                  <c:v>1.2768360073472715</c:v>
                </c:pt>
                <c:pt idx="1173">
                  <c:v>1.280397742539402</c:v>
                </c:pt>
                <c:pt idx="1174">
                  <c:v>1.2792467396061302</c:v>
                </c:pt>
                <c:pt idx="1175">
                  <c:v>1.281205068869822</c:v>
                </c:pt>
                <c:pt idx="1176">
                  <c:v>1.2782145325932426</c:v>
                </c:pt>
                <c:pt idx="1177">
                  <c:v>1.2790665760261619</c:v>
                </c:pt>
                <c:pt idx="1178">
                  <c:v>1.2730283402248714</c:v>
                </c:pt>
                <c:pt idx="1179">
                  <c:v>1.2703043087082673</c:v>
                </c:pt>
                <c:pt idx="1180">
                  <c:v>1.270015716678828</c:v>
                </c:pt>
                <c:pt idx="1181">
                  <c:v>1.2743555177357582</c:v>
                </c:pt>
                <c:pt idx="1182">
                  <c:v>1.2763727908093474</c:v>
                </c:pt>
                <c:pt idx="1183">
                  <c:v>1.278264917246325</c:v>
                </c:pt>
                <c:pt idx="1184">
                  <c:v>1.2721902591538563</c:v>
                </c:pt>
                <c:pt idx="1185">
                  <c:v>1.2733491831761641</c:v>
                </c:pt>
                <c:pt idx="1186">
                  <c:v>1.272013556359691</c:v>
                </c:pt>
                <c:pt idx="1187">
                  <c:v>1.2769940464663625</c:v>
                </c:pt>
                <c:pt idx="1188">
                  <c:v>1.2766616843275449</c:v>
                </c:pt>
                <c:pt idx="1189">
                  <c:v>1.2803622102215524</c:v>
                </c:pt>
                <c:pt idx="1190">
                  <c:v>1.2849233435593492</c:v>
                </c:pt>
                <c:pt idx="1191">
                  <c:v>1.2867037886134676</c:v>
                </c:pt>
                <c:pt idx="1192">
                  <c:v>1.2864892355702369</c:v>
                </c:pt>
                <c:pt idx="1193">
                  <c:v>1.2877687388453956</c:v>
                </c:pt>
                <c:pt idx="1194">
                  <c:v>1.2904917930162394</c:v>
                </c:pt>
                <c:pt idx="1195">
                  <c:v>1.2919430481035175</c:v>
                </c:pt>
                <c:pt idx="1196">
                  <c:v>1.2964105621336903</c:v>
                </c:pt>
                <c:pt idx="1197">
                  <c:v>1.2992243488152155</c:v>
                </c:pt>
                <c:pt idx="1198">
                  <c:v>1.3022974922790533</c:v>
                </c:pt>
                <c:pt idx="1199">
                  <c:v>1.2989821275139206</c:v>
                </c:pt>
                <c:pt idx="1200">
                  <c:v>1.3006552699325777</c:v>
                </c:pt>
                <c:pt idx="1201">
                  <c:v>1.2973233508101827</c:v>
                </c:pt>
                <c:pt idx="1202">
                  <c:v>1.2974793983203954</c:v>
                </c:pt>
                <c:pt idx="1203">
                  <c:v>1.2966346748748274</c:v>
                </c:pt>
                <c:pt idx="1204">
                  <c:v>1.2983462640117622</c:v>
                </c:pt>
                <c:pt idx="1205">
                  <c:v>1.2969213622621403</c:v>
                </c:pt>
                <c:pt idx="1206">
                  <c:v>1.2986822704179812</c:v>
                </c:pt>
                <c:pt idx="1207">
                  <c:v>1.2973248804720254</c:v>
                </c:pt>
                <c:pt idx="1208">
                  <c:v>1.2985820074761087</c:v>
                </c:pt>
                <c:pt idx="1209">
                  <c:v>1.3014690471656645</c:v>
                </c:pt>
                <c:pt idx="1210">
                  <c:v>1.3017874115992443</c:v>
                </c:pt>
                <c:pt idx="1211">
                  <c:v>1.298876483291846</c:v>
                </c:pt>
                <c:pt idx="1212">
                  <c:v>1.2972754232117427</c:v>
                </c:pt>
                <c:pt idx="1213">
                  <c:v>1.294896252358539</c:v>
                </c:pt>
                <c:pt idx="1214">
                  <c:v>1.2950427636123125</c:v>
                </c:pt>
                <c:pt idx="1215">
                  <c:v>1.296075522021894</c:v>
                </c:pt>
                <c:pt idx="1216">
                  <c:v>1.2964444513371731</c:v>
                </c:pt>
                <c:pt idx="1217">
                  <c:v>1.2941862963235182</c:v>
                </c:pt>
                <c:pt idx="1218">
                  <c:v>1.2914410247983947</c:v>
                </c:pt>
                <c:pt idx="1219">
                  <c:v>1.2902228175513455</c:v>
                </c:pt>
                <c:pt idx="1220">
                  <c:v>1.296753336795833</c:v>
                </c:pt>
                <c:pt idx="1221">
                  <c:v>1.2972091843616744</c:v>
                </c:pt>
                <c:pt idx="1222">
                  <c:v>1.2985616927854062</c:v>
                </c:pt>
                <c:pt idx="1223">
                  <c:v>1.2988303541087913</c:v>
                </c:pt>
                <c:pt idx="1224">
                  <c:v>1.2991824519924986</c:v>
                </c:pt>
                <c:pt idx="1225">
                  <c:v>1.2996684725660197</c:v>
                </c:pt>
                <c:pt idx="1226">
                  <c:v>1.2980778893576448</c:v>
                </c:pt>
                <c:pt idx="1227">
                  <c:v>1.2989717675155952</c:v>
                </c:pt>
                <c:pt idx="1228">
                  <c:v>1.3009940326585925</c:v>
                </c:pt>
                <c:pt idx="1229">
                  <c:v>1.3030475769093521</c:v>
                </c:pt>
                <c:pt idx="1230">
                  <c:v>1.3060541025104471</c:v>
                </c:pt>
                <c:pt idx="1231">
                  <c:v>1.309548301266771</c:v>
                </c:pt>
                <c:pt idx="1232">
                  <c:v>1.3117497869995614</c:v>
                </c:pt>
                <c:pt idx="1233">
                  <c:v>1.3135502510460921</c:v>
                </c:pt>
                <c:pt idx="1234">
                  <c:v>1.3148459540825699</c:v>
                </c:pt>
                <c:pt idx="1235">
                  <c:v>1.3158967196587326</c:v>
                </c:pt>
                <c:pt idx="1236">
                  <c:v>1.3151490477901089</c:v>
                </c:pt>
                <c:pt idx="1237">
                  <c:v>1.3153030193311044</c:v>
                </c:pt>
                <c:pt idx="1238">
                  <c:v>1.3130288376876862</c:v>
                </c:pt>
                <c:pt idx="1239">
                  <c:v>1.3100724683498124</c:v>
                </c:pt>
                <c:pt idx="1240">
                  <c:v>1.3131958421509231</c:v>
                </c:pt>
                <c:pt idx="1241">
                  <c:v>1.3127911042562022</c:v>
                </c:pt>
                <c:pt idx="1242">
                  <c:v>1.3111163747224333</c:v>
                </c:pt>
                <c:pt idx="1243">
                  <c:v>1.3085749904908655</c:v>
                </c:pt>
                <c:pt idx="1244">
                  <c:v>1.3066453099320912</c:v>
                </c:pt>
                <c:pt idx="1245">
                  <c:v>1.308385670884944</c:v>
                </c:pt>
                <c:pt idx="1246">
                  <c:v>1.3070812497889372</c:v>
                </c:pt>
                <c:pt idx="1247">
                  <c:v>1.3021395519401691</c:v>
                </c:pt>
                <c:pt idx="1248">
                  <c:v>1.3038072813666386</c:v>
                </c:pt>
                <c:pt idx="1249">
                  <c:v>1.3061559189316836</c:v>
                </c:pt>
                <c:pt idx="1250">
                  <c:v>1.3080503973305342</c:v>
                </c:pt>
                <c:pt idx="1251">
                  <c:v>1.3085947816728132</c:v>
                </c:pt>
                <c:pt idx="1252">
                  <c:v>1.3051075803865648</c:v>
                </c:pt>
                <c:pt idx="1253">
                  <c:v>1.3043361990904183</c:v>
                </c:pt>
                <c:pt idx="1254">
                  <c:v>1.3019773144901472</c:v>
                </c:pt>
                <c:pt idx="1255">
                  <c:v>1.3035733110531511</c:v>
                </c:pt>
                <c:pt idx="1256">
                  <c:v>1.3037951225472952</c:v>
                </c:pt>
                <c:pt idx="1257">
                  <c:v>1.3088162263573531</c:v>
                </c:pt>
                <c:pt idx="1258">
                  <c:v>1.3072952795746275</c:v>
                </c:pt>
                <c:pt idx="1259">
                  <c:v>1.3091032065600816</c:v>
                </c:pt>
                <c:pt idx="1260">
                  <c:v>1.3105102240890099</c:v>
                </c:pt>
                <c:pt idx="1261">
                  <c:v>1.3119161002349777</c:v>
                </c:pt>
                <c:pt idx="1262">
                  <c:v>1.3090520878707186</c:v>
                </c:pt>
                <c:pt idx="1263">
                  <c:v>1.3091226782831795</c:v>
                </c:pt>
                <c:pt idx="1264">
                  <c:v>1.310217353716471</c:v>
                </c:pt>
                <c:pt idx="1265">
                  <c:v>1.3116398821205622</c:v>
                </c:pt>
                <c:pt idx="1266">
                  <c:v>1.312238462485273</c:v>
                </c:pt>
                <c:pt idx="1267">
                  <c:v>1.3125110378477924</c:v>
                </c:pt>
                <c:pt idx="1268">
                  <c:v>1.3131096676218261</c:v>
                </c:pt>
                <c:pt idx="1269">
                  <c:v>1.315227850694648</c:v>
                </c:pt>
                <c:pt idx="1270">
                  <c:v>1.3172980806041055</c:v>
                </c:pt>
                <c:pt idx="1271">
                  <c:v>1.320529438136647</c:v>
                </c:pt>
                <c:pt idx="1272">
                  <c:v>1.3007958456469613</c:v>
                </c:pt>
                <c:pt idx="1273">
                  <c:v>1.3020402950476688</c:v>
                </c:pt>
                <c:pt idx="1274">
                  <c:v>1.3058448468278105</c:v>
                </c:pt>
                <c:pt idx="1275">
                  <c:v>1.3110012375125313</c:v>
                </c:pt>
                <c:pt idx="1276">
                  <c:v>1.313919668409711</c:v>
                </c:pt>
                <c:pt idx="1277">
                  <c:v>1.31701700193397</c:v>
                </c:pt>
                <c:pt idx="1278">
                  <c:v>1.3180044808231597</c:v>
                </c:pt>
                <c:pt idx="1279">
                  <c:v>1.3204612000453844</c:v>
                </c:pt>
                <c:pt idx="1280">
                  <c:v>1.3208779132180064</c:v>
                </c:pt>
                <c:pt idx="1281">
                  <c:v>1.3216945321706723</c:v>
                </c:pt>
                <c:pt idx="1282">
                  <c:v>1.324961616551686</c:v>
                </c:pt>
                <c:pt idx="1283">
                  <c:v>1.3288890088138225</c:v>
                </c:pt>
                <c:pt idx="1284">
                  <c:v>1.3239843334677426</c:v>
                </c:pt>
                <c:pt idx="1285">
                  <c:v>1.3247848473711612</c:v>
                </c:pt>
                <c:pt idx="1286">
                  <c:v>1.3244248651357939</c:v>
                </c:pt>
                <c:pt idx="1287">
                  <c:v>1.3236667401662383</c:v>
                </c:pt>
                <c:pt idx="1288">
                  <c:v>1.3255658048027099</c:v>
                </c:pt>
                <c:pt idx="1289">
                  <c:v>1.3254001211543576</c:v>
                </c:pt>
                <c:pt idx="1290">
                  <c:v>1.3304676836097045</c:v>
                </c:pt>
                <c:pt idx="1291">
                  <c:v>1.3322969949346921</c:v>
                </c:pt>
                <c:pt idx="1292">
                  <c:v>1.3333763739213724</c:v>
                </c:pt>
                <c:pt idx="1293">
                  <c:v>1.3330000660764691</c:v>
                </c:pt>
                <c:pt idx="1294">
                  <c:v>1.3293412207092965</c:v>
                </c:pt>
                <c:pt idx="1295">
                  <c:v>1.3312084829242539</c:v>
                </c:pt>
                <c:pt idx="1296">
                  <c:v>1.3314700220584095</c:v>
                </c:pt>
                <c:pt idx="1297">
                  <c:v>1.3260110650857566</c:v>
                </c:pt>
                <c:pt idx="1298">
                  <c:v>1.3269947521552654</c:v>
                </c:pt>
                <c:pt idx="1299">
                  <c:v>1.3295323241059029</c:v>
                </c:pt>
                <c:pt idx="1300">
                  <c:v>1.3311770976365735</c:v>
                </c:pt>
                <c:pt idx="1301">
                  <c:v>1.3345904280682914</c:v>
                </c:pt>
                <c:pt idx="1302">
                  <c:v>1.3348438241312512</c:v>
                </c:pt>
                <c:pt idx="1303">
                  <c:v>1.332418944714739</c:v>
                </c:pt>
                <c:pt idx="1304">
                  <c:v>1.3326828607097161</c:v>
                </c:pt>
                <c:pt idx="1305">
                  <c:v>1.3315318915894609</c:v>
                </c:pt>
                <c:pt idx="1306">
                  <c:v>1.3315920576865099</c:v>
                </c:pt>
                <c:pt idx="1307">
                  <c:v>1.3315524630527695</c:v>
                </c:pt>
                <c:pt idx="1308">
                  <c:v>1.3324804779129922</c:v>
                </c:pt>
                <c:pt idx="1309">
                  <c:v>1.3357501511296392</c:v>
                </c:pt>
                <c:pt idx="1310">
                  <c:v>1.3378048982936095</c:v>
                </c:pt>
                <c:pt idx="1311">
                  <c:v>1.338321996877577</c:v>
                </c:pt>
                <c:pt idx="1312">
                  <c:v>1.3392051774964797</c:v>
                </c:pt>
                <c:pt idx="1313">
                  <c:v>1.3399069447586969</c:v>
                </c:pt>
                <c:pt idx="1314">
                  <c:v>1.3391994445971722</c:v>
                </c:pt>
                <c:pt idx="1315">
                  <c:v>1.3414142260260293</c:v>
                </c:pt>
                <c:pt idx="1316">
                  <c:v>1.3431986147183064</c:v>
                </c:pt>
                <c:pt idx="1317">
                  <c:v>1.3423313643942407</c:v>
                </c:pt>
                <c:pt idx="1318">
                  <c:v>1.3433178711795664</c:v>
                </c:pt>
                <c:pt idx="1319">
                  <c:v>1.3427326099201178</c:v>
                </c:pt>
                <c:pt idx="1320">
                  <c:v>1.3433936962535487</c:v>
                </c:pt>
                <c:pt idx="1321">
                  <c:v>1.3413263383926579</c:v>
                </c:pt>
                <c:pt idx="1322">
                  <c:v>1.3418135313960222</c:v>
                </c:pt>
                <c:pt idx="1323">
                  <c:v>1.343860305333956</c:v>
                </c:pt>
                <c:pt idx="1324">
                  <c:v>1.344981699722275</c:v>
                </c:pt>
                <c:pt idx="1325">
                  <c:v>1.3474086198514026</c:v>
                </c:pt>
                <c:pt idx="1326">
                  <c:v>1.3477477987270494</c:v>
                </c:pt>
                <c:pt idx="1327">
                  <c:v>1.3456822052524902</c:v>
                </c:pt>
                <c:pt idx="1328">
                  <c:v>1.3466496012471791</c:v>
                </c:pt>
                <c:pt idx="1329">
                  <c:v>1.3501886856027694</c:v>
                </c:pt>
                <c:pt idx="1330">
                  <c:v>1.3506336872690266</c:v>
                </c:pt>
                <c:pt idx="1331">
                  <c:v>1.3527008027189551</c:v>
                </c:pt>
                <c:pt idx="1332">
                  <c:v>1.3528193115176637</c:v>
                </c:pt>
                <c:pt idx="1333">
                  <c:v>1.353384880491826</c:v>
                </c:pt>
                <c:pt idx="1334">
                  <c:v>1.3549402826538901</c:v>
                </c:pt>
                <c:pt idx="1335">
                  <c:v>1.354062247277678</c:v>
                </c:pt>
                <c:pt idx="1336">
                  <c:v>1.3553360908152898</c:v>
                </c:pt>
                <c:pt idx="1337">
                  <c:v>1.3550944757424066</c:v>
                </c:pt>
                <c:pt idx="1338">
                  <c:v>1.356967326210877</c:v>
                </c:pt>
                <c:pt idx="1339">
                  <c:v>1.3568129219944942</c:v>
                </c:pt>
                <c:pt idx="1340">
                  <c:v>1.3565566554005906</c:v>
                </c:pt>
                <c:pt idx="1341">
                  <c:v>1.357858977586025</c:v>
                </c:pt>
                <c:pt idx="1342">
                  <c:v>1.3590245237013929</c:v>
                </c:pt>
                <c:pt idx="1343">
                  <c:v>1.3605428465797869</c:v>
                </c:pt>
                <c:pt idx="1344">
                  <c:v>1.3614237196819847</c:v>
                </c:pt>
                <c:pt idx="1345">
                  <c:v>1.36091654696941</c:v>
                </c:pt>
                <c:pt idx="1346">
                  <c:v>1.3574453958266992</c:v>
                </c:pt>
                <c:pt idx="1347">
                  <c:v>1.3564328900870011</c:v>
                </c:pt>
                <c:pt idx="1348">
                  <c:v>1.3577798801380596</c:v>
                </c:pt>
                <c:pt idx="1349">
                  <c:v>1.355220409679188</c:v>
                </c:pt>
                <c:pt idx="1350">
                  <c:v>1.3562385675383908</c:v>
                </c:pt>
                <c:pt idx="1351">
                  <c:v>1.3543604727015923</c:v>
                </c:pt>
                <c:pt idx="1352">
                  <c:v>1.3547732488404705</c:v>
                </c:pt>
                <c:pt idx="1353">
                  <c:v>1.3582923138840004</c:v>
                </c:pt>
                <c:pt idx="1354">
                  <c:v>1.3616588597607979</c:v>
                </c:pt>
                <c:pt idx="1355">
                  <c:v>1.3631826420783064</c:v>
                </c:pt>
                <c:pt idx="1356">
                  <c:v>1.3638963432235851</c:v>
                </c:pt>
                <c:pt idx="1357">
                  <c:v>1.3641143787442895</c:v>
                </c:pt>
                <c:pt idx="1358">
                  <c:v>1.3625947739403355</c:v>
                </c:pt>
                <c:pt idx="1359">
                  <c:v>1.3620359572833953</c:v>
                </c:pt>
                <c:pt idx="1360">
                  <c:v>1.3631005537823304</c:v>
                </c:pt>
                <c:pt idx="1361">
                  <c:v>1.3606723925874686</c:v>
                </c:pt>
                <c:pt idx="1362">
                  <c:v>1.3618590612221073</c:v>
                </c:pt>
                <c:pt idx="1363">
                  <c:v>1.3611380206281893</c:v>
                </c:pt>
                <c:pt idx="1364">
                  <c:v>1.3614530450076985</c:v>
                </c:pt>
                <c:pt idx="1365">
                  <c:v>1.363218829574421</c:v>
                </c:pt>
                <c:pt idx="1366">
                  <c:v>1.3638577144069246</c:v>
                </c:pt>
                <c:pt idx="1367">
                  <c:v>1.3652843906399359</c:v>
                </c:pt>
                <c:pt idx="1368">
                  <c:v>1.3697991506937595</c:v>
                </c:pt>
                <c:pt idx="1369">
                  <c:v>1.3707266340331037</c:v>
                </c:pt>
                <c:pt idx="1370">
                  <c:v>1.3661198151443641</c:v>
                </c:pt>
                <c:pt idx="1371">
                  <c:v>1.3676886402806288</c:v>
                </c:pt>
                <c:pt idx="1372">
                  <c:v>1.3681530517025939</c:v>
                </c:pt>
                <c:pt idx="1373">
                  <c:v>1.3714272622749293</c:v>
                </c:pt>
                <c:pt idx="1374">
                  <c:v>1.3701785546656129</c:v>
                </c:pt>
                <c:pt idx="1375">
                  <c:v>1.3686875231020792</c:v>
                </c:pt>
                <c:pt idx="1376">
                  <c:v>1.3662519021573951</c:v>
                </c:pt>
                <c:pt idx="1377">
                  <c:v>1.3696462213619736</c:v>
                </c:pt>
                <c:pt idx="1378">
                  <c:v>1.3718921556559724</c:v>
                </c:pt>
                <c:pt idx="1379">
                  <c:v>1.371318398427001</c:v>
                </c:pt>
                <c:pt idx="1380">
                  <c:v>1.3696714004820474</c:v>
                </c:pt>
                <c:pt idx="1381">
                  <c:v>1.3731697700803482</c:v>
                </c:pt>
                <c:pt idx="1382">
                  <c:v>1.3729398538024231</c:v>
                </c:pt>
                <c:pt idx="1383">
                  <c:v>1.371649322143818</c:v>
                </c:pt>
                <c:pt idx="1384">
                  <c:v>1.3741870404896104</c:v>
                </c:pt>
                <c:pt idx="1385">
                  <c:v>1.3754752676649717</c:v>
                </c:pt>
                <c:pt idx="1386">
                  <c:v>1.3700916116500159</c:v>
                </c:pt>
                <c:pt idx="1387">
                  <c:v>1.3695477071300441</c:v>
                </c:pt>
                <c:pt idx="1388">
                  <c:v>1.3713932843010559</c:v>
                </c:pt>
                <c:pt idx="1389">
                  <c:v>1.3711841665876288</c:v>
                </c:pt>
                <c:pt idx="1390">
                  <c:v>1.3733355461925585</c:v>
                </c:pt>
                <c:pt idx="1391">
                  <c:v>1.3713621195770787</c:v>
                </c:pt>
                <c:pt idx="1392">
                  <c:v>1.3696972435242545</c:v>
                </c:pt>
                <c:pt idx="1393">
                  <c:v>1.3728877464539651</c:v>
                </c:pt>
                <c:pt idx="1394">
                  <c:v>1.3752049505092991</c:v>
                </c:pt>
                <c:pt idx="1395">
                  <c:v>1.3838369183596624</c:v>
                </c:pt>
                <c:pt idx="1396">
                  <c:v>1.3809307437123892</c:v>
                </c:pt>
                <c:pt idx="1397">
                  <c:v>1.3855289976173026</c:v>
                </c:pt>
                <c:pt idx="1398">
                  <c:v>1.3867187619195318</c:v>
                </c:pt>
                <c:pt idx="1399">
                  <c:v>1.3922488764569658</c:v>
                </c:pt>
                <c:pt idx="1400">
                  <c:v>1.3936252678154974</c:v>
                </c:pt>
                <c:pt idx="1401">
                  <c:v>1.3938323890618949</c:v>
                </c:pt>
                <c:pt idx="1402">
                  <c:v>1.3921260062159664</c:v>
                </c:pt>
                <c:pt idx="1403">
                  <c:v>1.3973551373242394</c:v>
                </c:pt>
                <c:pt idx="1404">
                  <c:v>1.3923418970639954</c:v>
                </c:pt>
                <c:pt idx="1405">
                  <c:v>1.3921785616843814</c:v>
                </c:pt>
                <c:pt idx="1406">
                  <c:v>1.3924158279225043</c:v>
                </c:pt>
                <c:pt idx="1407">
                  <c:v>1.3939374646820863</c:v>
                </c:pt>
                <c:pt idx="1408">
                  <c:v>1.3902760259345144</c:v>
                </c:pt>
                <c:pt idx="1409">
                  <c:v>1.3933651249221626</c:v>
                </c:pt>
                <c:pt idx="1410">
                  <c:v>1.3913615646802338</c:v>
                </c:pt>
                <c:pt idx="1411">
                  <c:v>1.3940260594971665</c:v>
                </c:pt>
                <c:pt idx="1412">
                  <c:v>1.3960104166772431</c:v>
                </c:pt>
                <c:pt idx="1413">
                  <c:v>1.3945961141460006</c:v>
                </c:pt>
                <c:pt idx="1414">
                  <c:v>1.3948532633741018</c:v>
                </c:pt>
                <c:pt idx="1415">
                  <c:v>1.3973786184548254</c:v>
                </c:pt>
                <c:pt idx="1416">
                  <c:v>1.3967091901811681</c:v>
                </c:pt>
                <c:pt idx="1417">
                  <c:v>1.4009370792505638</c:v>
                </c:pt>
                <c:pt idx="1418">
                  <c:v>1.4024922426088919</c:v>
                </c:pt>
                <c:pt idx="1419">
                  <c:v>1.4028700763555539</c:v>
                </c:pt>
                <c:pt idx="1420">
                  <c:v>1.4065288855747466</c:v>
                </c:pt>
                <c:pt idx="1421">
                  <c:v>1.4028467977233963</c:v>
                </c:pt>
                <c:pt idx="1422">
                  <c:v>1.3994081010629671</c:v>
                </c:pt>
                <c:pt idx="1423">
                  <c:v>1.395174689796318</c:v>
                </c:pt>
                <c:pt idx="1424">
                  <c:v>1.3968347681439135</c:v>
                </c:pt>
                <c:pt idx="1425">
                  <c:v>1.3957146869980299</c:v>
                </c:pt>
                <c:pt idx="1426">
                  <c:v>1.3880301800638266</c:v>
                </c:pt>
                <c:pt idx="1427">
                  <c:v>1.3890614244892698</c:v>
                </c:pt>
                <c:pt idx="1428">
                  <c:v>1.393587192740311</c:v>
                </c:pt>
                <c:pt idx="1429">
                  <c:v>1.3916585086085009</c:v>
                </c:pt>
                <c:pt idx="1430">
                  <c:v>1.3920650914697521</c:v>
                </c:pt>
                <c:pt idx="1431">
                  <c:v>1.3943931789200252</c:v>
                </c:pt>
                <c:pt idx="1432">
                  <c:v>1.3981786000199705</c:v>
                </c:pt>
                <c:pt idx="1433">
                  <c:v>1.3958435241288465</c:v>
                </c:pt>
                <c:pt idx="1434">
                  <c:v>1.3930163118740007</c:v>
                </c:pt>
                <c:pt idx="1435">
                  <c:v>1.3903681792583609</c:v>
                </c:pt>
                <c:pt idx="1436">
                  <c:v>1.3933041170607017</c:v>
                </c:pt>
                <c:pt idx="1437">
                  <c:v>1.3939343806051439</c:v>
                </c:pt>
                <c:pt idx="1438">
                  <c:v>1.3920254918184494</c:v>
                </c:pt>
                <c:pt idx="1439">
                  <c:v>1.3926769442232203</c:v>
                </c:pt>
                <c:pt idx="1440">
                  <c:v>1.3913462498900178</c:v>
                </c:pt>
                <c:pt idx="1441">
                  <c:v>1.3932801456925696</c:v>
                </c:pt>
                <c:pt idx="1442">
                  <c:v>1.3938608374332357</c:v>
                </c:pt>
                <c:pt idx="1443">
                  <c:v>1.389210247074836</c:v>
                </c:pt>
                <c:pt idx="1444">
                  <c:v>1.3939645596612893</c:v>
                </c:pt>
                <c:pt idx="1445">
                  <c:v>1.3953793561499146</c:v>
                </c:pt>
                <c:pt idx="1446">
                  <c:v>1.3972686069751512</c:v>
                </c:pt>
                <c:pt idx="1447">
                  <c:v>1.4001310536149554</c:v>
                </c:pt>
                <c:pt idx="1448">
                  <c:v>1.4031927404118119</c:v>
                </c:pt>
                <c:pt idx="1449">
                  <c:v>1.4056385478477909</c:v>
                </c:pt>
                <c:pt idx="1450">
                  <c:v>1.4065039016374135</c:v>
                </c:pt>
                <c:pt idx="1451">
                  <c:v>1.4074627077361359</c:v>
                </c:pt>
                <c:pt idx="1452">
                  <c:v>1.4050964898506582</c:v>
                </c:pt>
                <c:pt idx="1453">
                  <c:v>1.402006251832574</c:v>
                </c:pt>
                <c:pt idx="1454">
                  <c:v>1.4007900241930913</c:v>
                </c:pt>
                <c:pt idx="1455">
                  <c:v>1.4059452270469053</c:v>
                </c:pt>
                <c:pt idx="1456">
                  <c:v>1.4087652195033202</c:v>
                </c:pt>
                <c:pt idx="1457">
                  <c:v>1.4076182146608498</c:v>
                </c:pt>
                <c:pt idx="1458">
                  <c:v>1.4074322126825669</c:v>
                </c:pt>
                <c:pt idx="1459">
                  <c:v>1.4111441172885579</c:v>
                </c:pt>
                <c:pt idx="1460">
                  <c:v>1.4174370669125986</c:v>
                </c:pt>
                <c:pt idx="1461">
                  <c:v>1.4167781559176982</c:v>
                </c:pt>
                <c:pt idx="1462">
                  <c:v>1.41869272032043</c:v>
                </c:pt>
                <c:pt idx="1463">
                  <c:v>1.4184945680077663</c:v>
                </c:pt>
                <c:pt idx="1464">
                  <c:v>1.4182314987659304</c:v>
                </c:pt>
                <c:pt idx="1465">
                  <c:v>1.4217399734894969</c:v>
                </c:pt>
                <c:pt idx="1466">
                  <c:v>1.4248504234939618</c:v>
                </c:pt>
                <c:pt idx="1467">
                  <c:v>1.430748876159476</c:v>
                </c:pt>
                <c:pt idx="1468">
                  <c:v>1.4314676882273021</c:v>
                </c:pt>
                <c:pt idx="1469">
                  <c:v>1.4377344168301776</c:v>
                </c:pt>
                <c:pt idx="1470">
                  <c:v>1.4421967425935209</c:v>
                </c:pt>
                <c:pt idx="1471">
                  <c:v>1.4417135720353871</c:v>
                </c:pt>
                <c:pt idx="1472">
                  <c:v>1.4481368329660076</c:v>
                </c:pt>
                <c:pt idx="1473">
                  <c:v>1.4568025508847706</c:v>
                </c:pt>
                <c:pt idx="1474">
                  <c:v>1.4443766684444708</c:v>
                </c:pt>
                <c:pt idx="1475">
                  <c:v>1.4185795910953407</c:v>
                </c:pt>
                <c:pt idx="1476">
                  <c:v>1.4312915708342422</c:v>
                </c:pt>
                <c:pt idx="1477">
                  <c:v>1.4398480347789995</c:v>
                </c:pt>
                <c:pt idx="1478">
                  <c:v>1.4345736880285105</c:v>
                </c:pt>
                <c:pt idx="1479">
                  <c:v>1.4331692030154135</c:v>
                </c:pt>
                <c:pt idx="1480">
                  <c:v>1.440368841546918</c:v>
                </c:pt>
                <c:pt idx="1481">
                  <c:v>1.4410753686254467</c:v>
                </c:pt>
                <c:pt idx="1482">
                  <c:v>1.4427056458592475</c:v>
                </c:pt>
                <c:pt idx="1483">
                  <c:v>1.4430149179033565</c:v>
                </c:pt>
                <c:pt idx="1484">
                  <c:v>1.4380498715968788</c:v>
                </c:pt>
                <c:pt idx="1485">
                  <c:v>1.4463772225854949</c:v>
                </c:pt>
                <c:pt idx="1486">
                  <c:v>1.4475408586027676</c:v>
                </c:pt>
                <c:pt idx="1487">
                  <c:v>1.4468326202828257</c:v>
                </c:pt>
                <c:pt idx="1488">
                  <c:v>1.4483049952813496</c:v>
                </c:pt>
                <c:pt idx="1489">
                  <c:v>1.4568444270559591</c:v>
                </c:pt>
                <c:pt idx="1490">
                  <c:v>1.4501297785997307</c:v>
                </c:pt>
                <c:pt idx="1491">
                  <c:v>1.4437381976826515</c:v>
                </c:pt>
                <c:pt idx="1492">
                  <c:v>1.4452851471467547</c:v>
                </c:pt>
                <c:pt idx="1493">
                  <c:v>1.4459723633813883</c:v>
                </c:pt>
                <c:pt idx="1494">
                  <c:v>1.4435772769651689</c:v>
                </c:pt>
                <c:pt idx="1495">
                  <c:v>1.4469148567633974</c:v>
                </c:pt>
                <c:pt idx="1496">
                  <c:v>1.4492072372133569</c:v>
                </c:pt>
                <c:pt idx="1497">
                  <c:v>1.4486592307344912</c:v>
                </c:pt>
                <c:pt idx="1498">
                  <c:v>1.4449361291759533</c:v>
                </c:pt>
                <c:pt idx="1499">
                  <c:v>1.4416748231356604</c:v>
                </c:pt>
                <c:pt idx="1500">
                  <c:v>1.439329730988077</c:v>
                </c:pt>
                <c:pt idx="1501">
                  <c:v>1.4406136906656397</c:v>
                </c:pt>
                <c:pt idx="1502">
                  <c:v>1.4290344751164217</c:v>
                </c:pt>
                <c:pt idx="1503">
                  <c:v>1.4232206171510433</c:v>
                </c:pt>
                <c:pt idx="1504">
                  <c:v>1.3960393726401414</c:v>
                </c:pt>
                <c:pt idx="1505">
                  <c:v>1.4098497020192351</c:v>
                </c:pt>
                <c:pt idx="1506">
                  <c:v>1.4188798768618438</c:v>
                </c:pt>
                <c:pt idx="1507">
                  <c:v>1.413784915275706</c:v>
                </c:pt>
                <c:pt idx="1508">
                  <c:v>1.415861996469836</c:v>
                </c:pt>
                <c:pt idx="1509">
                  <c:v>1.4204239259509197</c:v>
                </c:pt>
                <c:pt idx="1510">
                  <c:v>1.4199322115558308</c:v>
                </c:pt>
                <c:pt idx="1511">
                  <c:v>1.4267242519523693</c:v>
                </c:pt>
                <c:pt idx="1512">
                  <c:v>1.4220912305489197</c:v>
                </c:pt>
                <c:pt idx="1513">
                  <c:v>1.4202148731167596</c:v>
                </c:pt>
                <c:pt idx="1514">
                  <c:v>1.420565968124186</c:v>
                </c:pt>
                <c:pt idx="1515">
                  <c:v>1.4331635140130905</c:v>
                </c:pt>
                <c:pt idx="1516">
                  <c:v>1.4280420323879055</c:v>
                </c:pt>
                <c:pt idx="1517">
                  <c:v>1.4317781088752366</c:v>
                </c:pt>
                <c:pt idx="1518">
                  <c:v>1.4313788195258803</c:v>
                </c:pt>
                <c:pt idx="1519">
                  <c:v>1.4349749309504189</c:v>
                </c:pt>
                <c:pt idx="1520">
                  <c:v>1.4363044777838041</c:v>
                </c:pt>
                <c:pt idx="1521">
                  <c:v>1.4391112022753261</c:v>
                </c:pt>
                <c:pt idx="1522">
                  <c:v>1.4399824965425581</c:v>
                </c:pt>
                <c:pt idx="1523">
                  <c:v>1.4418348245845056</c:v>
                </c:pt>
                <c:pt idx="1524">
                  <c:v>1.4429471606446693</c:v>
                </c:pt>
                <c:pt idx="1525">
                  <c:v>1.4447302584627719</c:v>
                </c:pt>
                <c:pt idx="1526">
                  <c:v>1.4411485967719475</c:v>
                </c:pt>
                <c:pt idx="1527">
                  <c:v>1.4389855283461395</c:v>
                </c:pt>
                <c:pt idx="1528">
                  <c:v>1.4390525710723245</c:v>
                </c:pt>
                <c:pt idx="1529">
                  <c:v>1.4363959568283899</c:v>
                </c:pt>
                <c:pt idx="1530">
                  <c:v>1.4382018389749784</c:v>
                </c:pt>
                <c:pt idx="1531">
                  <c:v>1.4378421113328652</c:v>
                </c:pt>
                <c:pt idx="1532">
                  <c:v>1.4414179808707615</c:v>
                </c:pt>
                <c:pt idx="1533">
                  <c:v>1.4449839076367452</c:v>
                </c:pt>
                <c:pt idx="1534">
                  <c:v>1.44466357934943</c:v>
                </c:pt>
                <c:pt idx="1535">
                  <c:v>1.4470627876014794</c:v>
                </c:pt>
                <c:pt idx="1536">
                  <c:v>1.446701537912644</c:v>
                </c:pt>
                <c:pt idx="1537">
                  <c:v>1.4495282512745522</c:v>
                </c:pt>
                <c:pt idx="1538">
                  <c:v>1.4453904950316694</c:v>
                </c:pt>
                <c:pt idx="1539">
                  <c:v>1.4393369176028878</c:v>
                </c:pt>
                <c:pt idx="1540">
                  <c:v>1.4386127628855538</c:v>
                </c:pt>
                <c:pt idx="1541">
                  <c:v>1.4416441341104138</c:v>
                </c:pt>
                <c:pt idx="1542">
                  <c:v>1.4398434768531281</c:v>
                </c:pt>
                <c:pt idx="1543">
                  <c:v>1.4354903688462164</c:v>
                </c:pt>
                <c:pt idx="1544">
                  <c:v>1.4386549072940993</c:v>
                </c:pt>
                <c:pt idx="1545">
                  <c:v>1.4416687245754212</c:v>
                </c:pt>
                <c:pt idx="1546">
                  <c:v>1.4410651271222243</c:v>
                </c:pt>
                <c:pt idx="1547">
                  <c:v>1.4372270323261327</c:v>
                </c:pt>
                <c:pt idx="1548">
                  <c:v>1.435246920320526</c:v>
                </c:pt>
                <c:pt idx="1549">
                  <c:v>1.4371810192529106</c:v>
                </c:pt>
                <c:pt idx="1550">
                  <c:v>1.438082385051676</c:v>
                </c:pt>
                <c:pt idx="1551">
                  <c:v>1.4392849822737226</c:v>
                </c:pt>
                <c:pt idx="1552">
                  <c:v>1.437078484824152</c:v>
                </c:pt>
                <c:pt idx="1553">
                  <c:v>1.4363411016447734</c:v>
                </c:pt>
                <c:pt idx="1554">
                  <c:v>1.4344289956861431</c:v>
                </c:pt>
                <c:pt idx="1555">
                  <c:v>1.4241033765693034</c:v>
                </c:pt>
                <c:pt idx="1556">
                  <c:v>1.427860010526639</c:v>
                </c:pt>
                <c:pt idx="1557">
                  <c:v>1.4214010646644069</c:v>
                </c:pt>
                <c:pt idx="1558">
                  <c:v>1.4162309697577857</c:v>
                </c:pt>
                <c:pt idx="1559">
                  <c:v>1.421140335208257</c:v>
                </c:pt>
                <c:pt idx="1560">
                  <c:v>1.4301985901879499</c:v>
                </c:pt>
                <c:pt idx="1561">
                  <c:v>1.4318524429135564</c:v>
                </c:pt>
                <c:pt idx="1562">
                  <c:v>1.4331692264193261</c:v>
                </c:pt>
                <c:pt idx="1563">
                  <c:v>1.431500543892285</c:v>
                </c:pt>
                <c:pt idx="1564">
                  <c:v>1.4314988532709743</c:v>
                </c:pt>
                <c:pt idx="1565">
                  <c:v>1.4264475666303043</c:v>
                </c:pt>
                <c:pt idx="1566">
                  <c:v>1.4253181293705111</c:v>
                </c:pt>
                <c:pt idx="1567">
                  <c:v>1.422562337441015</c:v>
                </c:pt>
                <c:pt idx="1568">
                  <c:v>1.4185363115537204</c:v>
                </c:pt>
                <c:pt idx="1569">
                  <c:v>1.421070551160744</c:v>
                </c:pt>
                <c:pt idx="1570">
                  <c:v>1.4206571946184732</c:v>
                </c:pt>
                <c:pt idx="1571">
                  <c:v>1.4206850375927382</c:v>
                </c:pt>
                <c:pt idx="1572">
                  <c:v>1.4205761203958946</c:v>
                </c:pt>
                <c:pt idx="1573">
                  <c:v>1.4249451980621031</c:v>
                </c:pt>
                <c:pt idx="1574">
                  <c:v>1.4261440428968104</c:v>
                </c:pt>
                <c:pt idx="1575">
                  <c:v>1.4216326526481062</c:v>
                </c:pt>
                <c:pt idx="1576">
                  <c:v>1.4203282312994103</c:v>
                </c:pt>
                <c:pt idx="1577">
                  <c:v>1.4218463840881155</c:v>
                </c:pt>
                <c:pt idx="1578">
                  <c:v>1.4204157180125692</c:v>
                </c:pt>
                <c:pt idx="1579">
                  <c:v>1.4138903717482416</c:v>
                </c:pt>
                <c:pt idx="1580">
                  <c:v>1.4175129062122342</c:v>
                </c:pt>
                <c:pt idx="1581">
                  <c:v>1.4175580912309584</c:v>
                </c:pt>
                <c:pt idx="1582">
                  <c:v>1.4127561356900697</c:v>
                </c:pt>
                <c:pt idx="1583">
                  <c:v>1.4049607187707336</c:v>
                </c:pt>
                <c:pt idx="1584">
                  <c:v>1.4051311870553385</c:v>
                </c:pt>
                <c:pt idx="1585">
                  <c:v>1.4108005323142276</c:v>
                </c:pt>
                <c:pt idx="1586">
                  <c:v>1.4139273907411087</c:v>
                </c:pt>
                <c:pt idx="1587">
                  <c:v>1.4152888176604645</c:v>
                </c:pt>
                <c:pt idx="1588">
                  <c:v>1.4095554439880202</c:v>
                </c:pt>
                <c:pt idx="1589">
                  <c:v>1.4157046331496907</c:v>
                </c:pt>
                <c:pt idx="1590">
                  <c:v>1.4110406258229742</c:v>
                </c:pt>
                <c:pt idx="1591">
                  <c:v>1.4129221049227216</c:v>
                </c:pt>
                <c:pt idx="1592">
                  <c:v>1.412462072479471</c:v>
                </c:pt>
                <c:pt idx="1593">
                  <c:v>1.4158299734913653</c:v>
                </c:pt>
                <c:pt idx="1594">
                  <c:v>1.415477258281767</c:v>
                </c:pt>
                <c:pt idx="1595">
                  <c:v>1.4167781455628121</c:v>
                </c:pt>
                <c:pt idx="1596">
                  <c:v>1.4217778811691075</c:v>
                </c:pt>
                <c:pt idx="1597">
                  <c:v>1.4262240056751527</c:v>
                </c:pt>
                <c:pt idx="1598">
                  <c:v>1.4295829269446085</c:v>
                </c:pt>
                <c:pt idx="1599">
                  <c:v>1.4337319348129547</c:v>
                </c:pt>
                <c:pt idx="1600">
                  <c:v>1.4328706380723613</c:v>
                </c:pt>
                <c:pt idx="1601">
                  <c:v>1.4352606694993464</c:v>
                </c:pt>
                <c:pt idx="1602">
                  <c:v>1.4337711495973255</c:v>
                </c:pt>
                <c:pt idx="1603">
                  <c:v>1.4332925753591113</c:v>
                </c:pt>
                <c:pt idx="1604">
                  <c:v>1.4390416599690201</c:v>
                </c:pt>
                <c:pt idx="1605">
                  <c:v>1.4406634817527015</c:v>
                </c:pt>
                <c:pt idx="1606">
                  <c:v>1.4333366422646567</c:v>
                </c:pt>
                <c:pt idx="1607">
                  <c:v>1.4381602849372173</c:v>
                </c:pt>
                <c:pt idx="1608">
                  <c:v>1.4398650109208242</c:v>
                </c:pt>
                <c:pt idx="1609">
                  <c:v>1.4427418782726138</c:v>
                </c:pt>
                <c:pt idx="1610">
                  <c:v>1.4424970020758436</c:v>
                </c:pt>
                <c:pt idx="1611">
                  <c:v>1.4430701386271552</c:v>
                </c:pt>
                <c:pt idx="1612">
                  <c:v>1.4434995280841154</c:v>
                </c:pt>
                <c:pt idx="1613">
                  <c:v>1.4434791626723353</c:v>
                </c:pt>
                <c:pt idx="1614">
                  <c:v>1.4416417407659754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465694560"/>
        <c:axId val="-465694016"/>
      </c:lineChart>
      <c:dateAx>
        <c:axId val="-465694560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yyyy\-mm\-dd" sourceLinked="1"/>
        <c:majorTickMark val="none"/>
        <c:minorTickMark val="none"/>
        <c:tickLblPos val="nextTo"/>
        <c:crossAx val="-465694016"/>
        <c:crosses val="autoZero"/>
        <c:auto val="1"/>
        <c:lblOffset val="100"/>
        <c:baseTimeUnit val="days"/>
      </c:dateAx>
      <c:valAx>
        <c:axId val="-465694016"/>
        <c:scaling>
          <c:orientation val="minMax"/>
        </c:scaling>
        <c:delete val="0"/>
        <c:axPos val="l"/>
        <c:numFmt formatCode="0.0000" sourceLinked="1"/>
        <c:majorTickMark val="none"/>
        <c:minorTickMark val="none"/>
        <c:tickLblPos val="nextTo"/>
        <c:crossAx val="-465694560"/>
        <c:crosses val="autoZero"/>
        <c:crossBetween val="between"/>
      </c:valAx>
    </c:plotArea>
    <c:legend>
      <c:legendPos val="b"/>
      <c:layout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19</xdr:col>
      <xdr:colOff>539380</xdr:colOff>
      <xdr:row>58</xdr:row>
      <xdr:rowOff>50520</xdr:rowOff>
    </xdr:to>
    <xdr:sp macro="" textlink="">
      <xdr:nvSpPr>
        <xdr:cNvPr id="3" name="AutoShape 3"/>
        <xdr:cNvSpPr>
          <a:spLocks noGrp="1"/>
        </xdr:cNvSpPr>
      </xdr:nvSpPr>
      <xdr:spPr>
        <a:xfrm>
          <a:off x="0" y="0"/>
          <a:ext cx="8893440" cy="658008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82550</xdr:colOff>
      <xdr:row>11</xdr:row>
      <xdr:rowOff>0</xdr:rowOff>
    </xdr:from>
    <xdr:to>
      <xdr:col>8</xdr:col>
      <xdr:colOff>984250</xdr:colOff>
      <xdr:row>24</xdr:row>
      <xdr:rowOff>0</xdr:rowOff>
    </xdr:to>
    <xdr:graphicFrame macro="">
      <xdr:nvGraphicFramePr>
        <xdr:cNvPr id="2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iFinD/Ths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HX_AutoDate"/>
      <definedName name="thsiFinD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46"/>
  <sheetViews>
    <sheetView topLeftCell="A1611" workbookViewId="0">
      <selection activeCell="H1635" sqref="H1635"/>
    </sheetView>
  </sheetViews>
  <sheetFormatPr defaultColWidth="8.75" defaultRowHeight="14"/>
  <cols>
    <col min="1" max="1" width="11.33203125" customWidth="1"/>
    <col min="2" max="5" width="8.75" hidden="1" customWidth="1"/>
    <col min="6" max="6" width="8.75" style="1" hidden="1" customWidth="1"/>
    <col min="7" max="8" width="8.75" style="1"/>
    <col min="9" max="10" width="11.33203125" style="1" customWidth="1"/>
    <col min="11" max="12" width="8.75" style="1"/>
    <col min="21" max="23" width="8.75" style="2"/>
    <col min="24" max="24" width="13" style="72" customWidth="1"/>
  </cols>
  <sheetData>
    <row r="1" spans="1:24" ht="14.5">
      <c r="I1" s="84" t="s">
        <v>149</v>
      </c>
      <c r="J1" s="84" t="s">
        <v>151</v>
      </c>
      <c r="Q1" s="4" t="s">
        <v>0</v>
      </c>
      <c r="R1" s="4" t="s">
        <v>0</v>
      </c>
      <c r="S1" s="4" t="s">
        <v>1</v>
      </c>
      <c r="T1" s="4" t="s">
        <v>1</v>
      </c>
      <c r="U1" s="5"/>
    </row>
    <row r="2" spans="1:24" ht="14.5">
      <c r="A2" s="6" t="s">
        <v>2</v>
      </c>
      <c r="B2" s="3" t="s">
        <v>3</v>
      </c>
      <c r="C2" s="3" t="s">
        <v>4</v>
      </c>
      <c r="D2" s="7" t="s">
        <v>5</v>
      </c>
      <c r="E2" s="3" t="s">
        <v>6</v>
      </c>
      <c r="F2" s="3"/>
      <c r="G2" s="3" t="s">
        <v>7</v>
      </c>
      <c r="H2" s="3" t="s">
        <v>8</v>
      </c>
      <c r="I2" s="8" t="s">
        <v>9</v>
      </c>
      <c r="J2" s="8"/>
      <c r="K2" s="3" t="s">
        <v>10</v>
      </c>
      <c r="L2" s="3" t="s">
        <v>11</v>
      </c>
      <c r="M2" s="3" t="s">
        <v>12</v>
      </c>
      <c r="N2" s="7" t="s">
        <v>13</v>
      </c>
      <c r="O2" s="3" t="s">
        <v>14</v>
      </c>
      <c r="P2" s="3" t="s">
        <v>15</v>
      </c>
      <c r="Q2" s="3" t="s">
        <v>16</v>
      </c>
      <c r="R2" s="7" t="s">
        <v>17</v>
      </c>
      <c r="S2" s="3" t="s">
        <v>18</v>
      </c>
      <c r="T2" s="3" t="s">
        <v>19</v>
      </c>
      <c r="U2" s="5"/>
      <c r="V2" s="9" t="s">
        <v>20</v>
      </c>
      <c r="W2" s="10" t="s">
        <v>21</v>
      </c>
    </row>
    <row r="3" spans="1:24" s="67" customFormat="1" ht="93.5" customHeight="1">
      <c r="A3" s="63" t="str">
        <f>[1]!HX_AutoDate(1,"2020-01-01","2026-10-16",-1,-1,0,0,0,0,0,"SSE",1643,0)</f>
        <v>日期</v>
      </c>
      <c r="B3" s="63" t="s">
        <v>23</v>
      </c>
      <c r="C3" s="63" t="s">
        <v>24</v>
      </c>
      <c r="D3" s="63" t="s">
        <v>25</v>
      </c>
      <c r="E3" s="63" t="s">
        <v>26</v>
      </c>
      <c r="F3" s="63" t="s">
        <v>27</v>
      </c>
      <c r="G3" s="63" t="s">
        <v>28</v>
      </c>
      <c r="H3" s="63" t="s">
        <v>29</v>
      </c>
      <c r="I3" s="64" t="s">
        <v>117</v>
      </c>
      <c r="J3" s="64" t="s">
        <v>152</v>
      </c>
      <c r="K3" s="63" t="s">
        <v>30</v>
      </c>
      <c r="L3" s="63" t="s">
        <v>31</v>
      </c>
      <c r="M3" s="63" t="s">
        <v>118</v>
      </c>
      <c r="N3" s="63" t="s">
        <v>119</v>
      </c>
      <c r="O3" s="63" t="s">
        <v>120</v>
      </c>
      <c r="P3" s="63" t="s">
        <v>121</v>
      </c>
      <c r="Q3" s="63" t="s">
        <v>122</v>
      </c>
      <c r="R3" s="63" t="s">
        <v>123</v>
      </c>
      <c r="S3" s="63" t="s">
        <v>124</v>
      </c>
      <c r="T3" s="63" t="s">
        <v>125</v>
      </c>
      <c r="U3" s="65" t="s">
        <v>32</v>
      </c>
      <c r="V3" s="66" t="s">
        <v>33</v>
      </c>
      <c r="W3" s="66" t="s">
        <v>34</v>
      </c>
      <c r="X3" s="73" t="s">
        <v>144</v>
      </c>
    </row>
    <row r="4" spans="1:24">
      <c r="A4" s="11">
        <v>43832</v>
      </c>
      <c r="B4" s="12">
        <v>0.25</v>
      </c>
      <c r="C4" s="12">
        <v>0.25</v>
      </c>
      <c r="D4" s="12">
        <v>0.25</v>
      </c>
      <c r="E4" s="12">
        <v>0.25</v>
      </c>
      <c r="F4" s="13">
        <v>1.0024999999999999</v>
      </c>
      <c r="G4" s="14">
        <f>[1]!thsiFinD("ths_adjustment_nv_fund",G$2,$A4)</f>
        <v>1.0876999999999999</v>
      </c>
      <c r="H4" s="14">
        <f>[1]!thsiFinD("ths_adjustment_nv_fund",H$2,$A4)</f>
        <v>1.8779555556</v>
      </c>
      <c r="I4" s="14">
        <f>[1]!thsiFinD("ths_close_price_index",I$1,$A4)</f>
        <v>3071.11</v>
      </c>
      <c r="J4" s="14">
        <f>[1]!thsiFinD("ths_close_price_index",J$1,$A4)</f>
        <v>9138.0555999999997</v>
      </c>
      <c r="K4" s="14">
        <f>[1]!thsiFinD("ths_adjustment_nv_fund",K$2,$A4)</f>
        <v>4.9057782792999998</v>
      </c>
      <c r="L4" s="14">
        <f>[1]!thsiFinD("ths_adjustment_nv_fund",L$2,$A4)</f>
        <v>1.4145101254000001</v>
      </c>
      <c r="M4" s="15">
        <v>0.125</v>
      </c>
      <c r="N4" s="15">
        <v>0.125</v>
      </c>
      <c r="O4" s="15">
        <v>0.125</v>
      </c>
      <c r="P4" s="15">
        <v>0.125</v>
      </c>
      <c r="Q4" s="15">
        <v>0.125</v>
      </c>
      <c r="R4" s="15">
        <v>0.125</v>
      </c>
      <c r="S4" s="15">
        <v>0.125</v>
      </c>
      <c r="T4" s="15">
        <v>0.125</v>
      </c>
      <c r="U4" s="16">
        <v>1.0173100859962818</v>
      </c>
      <c r="V4" s="14">
        <v>1.4008</v>
      </c>
      <c r="W4" s="14">
        <v>1.2499</v>
      </c>
      <c r="X4" s="74">
        <f>'2080回测'!$O$13*G4/$G$4+'2080回测'!$O$14*H4/$H$4+'2080回测'!$O$15*I4/$I$4+'2080回测'!$O$17*K4/$K$4+'2080回测'!$O$18*L4/$L$4+'2080回测'!$O$16*J4/$J$4</f>
        <v>1</v>
      </c>
    </row>
    <row r="5" spans="1:24">
      <c r="A5" s="11">
        <v>43833</v>
      </c>
      <c r="B5" s="17">
        <v>0.67526089625537</v>
      </c>
      <c r="C5" s="17">
        <v>0.51078320090804996</v>
      </c>
      <c r="D5" s="17">
        <v>0.99999999999999001</v>
      </c>
      <c r="E5" s="17">
        <v>0.29296874999999001</v>
      </c>
      <c r="F5" s="13">
        <v>1.00619753211791</v>
      </c>
      <c r="G5" s="14">
        <f>[1]!thsiFinD("ths_adjustment_nv_fund",G$2,$A5)</f>
        <v>1.0863</v>
      </c>
      <c r="H5" s="14">
        <f>[1]!thsiFinD("ths_adjustment_nv_fund",H$2,$A5)</f>
        <v>1.8779555556</v>
      </c>
      <c r="I5" s="14">
        <v>3070.7</v>
      </c>
      <c r="J5" s="14">
        <f>[1]!thsiFinD("ths_close_price_index",J$1,$A5)</f>
        <v>9153.8171999999995</v>
      </c>
      <c r="K5" s="14">
        <f>[1]!thsiFinD("ths_adjustment_nv_fund",K$2,$A5)</f>
        <v>4.9015123851000002</v>
      </c>
      <c r="L5" s="14">
        <f>[1]!thsiFinD("ths_adjustment_nv_fund",L$2,$A5)</f>
        <v>1.4155197686000001</v>
      </c>
      <c r="M5" s="18">
        <v>1.326726342711E-2</v>
      </c>
      <c r="N5" s="18">
        <v>1.0251064199461001E-2</v>
      </c>
      <c r="O5" s="18">
        <v>1.7852863647255999E-2</v>
      </c>
      <c r="P5" s="18">
        <v>1.6333026242860999E-2</v>
      </c>
      <c r="Q5" s="19">
        <v>1.9673837033119999E-2</v>
      </c>
      <c r="R5" s="19">
        <v>1.9673837033119999E-2</v>
      </c>
      <c r="S5" s="18">
        <v>2.0714398193663001E-2</v>
      </c>
      <c r="T5" s="18">
        <v>2.0714398193663001E-2</v>
      </c>
      <c r="U5" s="16">
        <v>1.0202139083013937</v>
      </c>
      <c r="V5" s="14">
        <v>1.4011</v>
      </c>
      <c r="W5" s="14">
        <v>1.2689999999999999</v>
      </c>
      <c r="X5" s="74">
        <f>'2080回测'!$O$13*G5/$G$4+'2080回测'!$O$14*H5/$H$4+'2080回测'!$O$15*I5/$I$4+'2080回测'!$O$17*K5/$K$4+'2080回测'!$O$18*L5/$L$4+'2080回测'!$O$16*J5/$J$4</f>
        <v>0.99895472537653951</v>
      </c>
    </row>
    <row r="6" spans="1:24">
      <c r="A6" s="11">
        <v>43836</v>
      </c>
      <c r="B6" s="17">
        <v>1.2891344383057</v>
      </c>
      <c r="C6" s="17">
        <v>2.4971623155504998</v>
      </c>
      <c r="D6" s="17">
        <v>1.8461538461538001</v>
      </c>
      <c r="E6" s="17">
        <v>0.9765625</v>
      </c>
      <c r="F6" s="13">
        <v>1.01652253275003</v>
      </c>
      <c r="G6" s="14">
        <f>[1]!thsiFinD("ths_adjustment_nv_fund",G$2,$A6)</f>
        <v>1.0818000000000001</v>
      </c>
      <c r="H6" s="14">
        <f>[1]!thsiFinD("ths_adjustment_nv_fund",H$2,$A6)</f>
        <v>1.8713777778</v>
      </c>
      <c r="I6" s="14">
        <v>3047.35</v>
      </c>
      <c r="J6" s="14">
        <f>[1]!thsiFinD("ths_close_price_index",J$1,$A6)</f>
        <v>9132.1407999999992</v>
      </c>
      <c r="K6" s="14">
        <f>[1]!thsiFinD("ths_adjustment_nv_fund",K$2,$A6)</f>
        <v>4.9057782792999998</v>
      </c>
      <c r="L6" s="14">
        <f>[1]!thsiFinD("ths_adjustment_nv_fund",L$2,$A6)</f>
        <v>1.4235969142</v>
      </c>
      <c r="M6" s="18">
        <v>1.150895140665E-2</v>
      </c>
      <c r="N6" s="18">
        <v>5.0386586743116002E-3</v>
      </c>
      <c r="O6" s="18">
        <v>2.0848310567937001E-2</v>
      </c>
      <c r="P6" s="18">
        <v>1.9013317745093E-2</v>
      </c>
      <c r="Q6" s="19">
        <v>2.4970356741194001E-2</v>
      </c>
      <c r="R6" s="19">
        <v>2.4970356741194001E-2</v>
      </c>
      <c r="S6" s="18">
        <v>2.7680657267385E-2</v>
      </c>
      <c r="T6" s="18">
        <v>2.7680657267385E-2</v>
      </c>
      <c r="U6" s="16">
        <v>1.0263971790415489</v>
      </c>
      <c r="V6" s="14">
        <v>1.4023000000000001</v>
      </c>
      <c r="W6" s="14">
        <v>1.2957000000000001</v>
      </c>
      <c r="X6" s="74">
        <f>'2080回测'!$O$13*G6/$G$4+'2080回测'!$O$14*H6/$H$4+'2080回测'!$O$15*I6/$I$4+'2080回测'!$O$17*K6/$K$4+'2080回测'!$O$18*L6/$L$4+'2080回测'!$O$16*J6/$J$4</f>
        <v>0.99630296645730976</v>
      </c>
    </row>
    <row r="7" spans="1:24">
      <c r="A7" s="11">
        <v>43837</v>
      </c>
      <c r="B7" s="17">
        <v>1.7188459177408999</v>
      </c>
      <c r="C7" s="17">
        <v>2.6674233825199001</v>
      </c>
      <c r="D7" s="17">
        <v>2.2307692307692002</v>
      </c>
      <c r="E7" s="17">
        <v>1.7578125</v>
      </c>
      <c r="F7" s="13">
        <v>1.02093712757758</v>
      </c>
      <c r="G7" s="14">
        <f>[1]!thsiFinD("ths_adjustment_nv_fund",G$2,$A7)</f>
        <v>1.0883</v>
      </c>
      <c r="H7" s="14">
        <f>[1]!thsiFinD("ths_adjustment_nv_fund",H$2,$A7)</f>
        <v>1.8856296295999999</v>
      </c>
      <c r="I7" s="14">
        <v>3043.95</v>
      </c>
      <c r="J7" s="14">
        <f>[1]!thsiFinD("ths_close_price_index",J$1,$A7)</f>
        <v>9171.6918000000005</v>
      </c>
      <c r="K7" s="14">
        <f>[1]!thsiFinD("ths_adjustment_nv_fund",K$2,$A7)</f>
        <v>4.9484372207999998</v>
      </c>
      <c r="L7" s="14">
        <f>[1]!thsiFinD("ths_adjustment_nv_fund",L$2,$A7)</f>
        <v>1.4326837029999999</v>
      </c>
      <c r="M7" s="18">
        <v>8.5517902813299004E-3</v>
      </c>
      <c r="N7" s="18">
        <v>7.8186082877239002E-4</v>
      </c>
      <c r="O7" s="18">
        <v>3.3309369757967999E-2</v>
      </c>
      <c r="P7" s="18">
        <v>2.5127732669453E-2</v>
      </c>
      <c r="Q7" s="19">
        <v>3.5512704882475002E-2</v>
      </c>
      <c r="R7" s="19">
        <v>3.5512704882475002E-2</v>
      </c>
      <c r="S7" s="18">
        <v>3.6190634514958998E-2</v>
      </c>
      <c r="T7" s="18">
        <v>3.6190634514958998E-2</v>
      </c>
      <c r="U7" s="16">
        <v>1.0393231295089347</v>
      </c>
      <c r="V7" s="14">
        <v>1.4024000000000001</v>
      </c>
      <c r="W7" s="14">
        <v>1.2847999999999999</v>
      </c>
      <c r="X7" s="74">
        <f>'2080回测'!$O$13*G7/$G$4+'2080回测'!$O$14*H7/$H$4+'2080回测'!$O$15*I7/$I$4+'2080回测'!$O$17*K7/$K$4+'2080回测'!$O$18*L7/$L$4+'2080回测'!$O$16*J7/$J$4</f>
        <v>1.0025956599401276</v>
      </c>
    </row>
    <row r="8" spans="1:24">
      <c r="A8" s="11">
        <v>43838</v>
      </c>
      <c r="B8" s="17">
        <v>0.85942295887047004</v>
      </c>
      <c r="C8" s="17">
        <v>1.4755959137343999</v>
      </c>
      <c r="D8" s="17">
        <v>-0.53846153846154998</v>
      </c>
      <c r="E8" s="17">
        <v>0.390625</v>
      </c>
      <c r="F8" s="13">
        <v>1.0054679558353601</v>
      </c>
      <c r="G8" s="14">
        <f>[1]!thsiFinD("ths_adjustment_nv_fund",G$2,$A8)</f>
        <v>1.0744</v>
      </c>
      <c r="H8" s="14">
        <f>[1]!thsiFinD("ths_adjustment_nv_fund",H$2,$A8)</f>
        <v>1.8648</v>
      </c>
      <c r="I8" s="14">
        <v>3003.43</v>
      </c>
      <c r="J8" s="14">
        <f>[1]!thsiFinD("ths_close_price_index",J$1,$A8)</f>
        <v>9070.8142000000007</v>
      </c>
      <c r="K8" s="14">
        <f>[1]!thsiFinD("ths_adjustment_nv_fund",K$2,$A8)</f>
        <v>4.9015123851000002</v>
      </c>
      <c r="L8" s="14">
        <f>[1]!thsiFinD("ths_adjustment_nv_fund",L$2,$A8)</f>
        <v>1.4195583413999999</v>
      </c>
      <c r="M8" s="18">
        <v>1.5105498721227999E-2</v>
      </c>
      <c r="N8" s="18">
        <v>1.0251064199461001E-2</v>
      </c>
      <c r="O8" s="18">
        <v>4.8286604361370999E-2</v>
      </c>
      <c r="P8" s="18">
        <v>3.7356562595336998E-2</v>
      </c>
      <c r="Q8" s="19">
        <v>5.1253136096014E-2</v>
      </c>
      <c r="R8" s="19">
        <v>5.1253136096014E-2</v>
      </c>
      <c r="S8" s="18">
        <v>5.0539517001025998E-2</v>
      </c>
      <c r="T8" s="18">
        <v>5.0539517001025998E-2</v>
      </c>
      <c r="U8" s="16">
        <v>1.0261808291465484</v>
      </c>
      <c r="V8" s="14">
        <v>1.403</v>
      </c>
      <c r="W8" s="14">
        <v>1.3041</v>
      </c>
      <c r="X8" s="74">
        <f>'2080回测'!$O$13*G8/$G$4+'2080回测'!$O$14*H8/$H$4+'2080回测'!$O$15*I8/$I$4+'2080回测'!$O$17*K8/$K$4+'2080回测'!$O$18*L8/$L$4+'2080回测'!$O$16*J8/$J$4</f>
        <v>0.99048782237657662</v>
      </c>
    </row>
    <row r="9" spans="1:24">
      <c r="A9" s="11">
        <v>43839</v>
      </c>
      <c r="B9" s="17">
        <v>3.4376918354819002</v>
      </c>
      <c r="C9" s="17">
        <v>3.6322360953462001</v>
      </c>
      <c r="D9" s="17">
        <v>3.2307692307692002</v>
      </c>
      <c r="E9" s="17">
        <v>2.34375</v>
      </c>
      <c r="F9" s="13">
        <v>1.03161111790399</v>
      </c>
      <c r="G9" s="14">
        <f>[1]!thsiFinD("ths_adjustment_nv_fund",G$2,$A9)</f>
        <v>1.0843</v>
      </c>
      <c r="H9" s="14">
        <f>[1]!thsiFinD("ths_adjustment_nv_fund",H$2,$A9)</f>
        <v>1.8867259259</v>
      </c>
      <c r="I9" s="14">
        <v>3038.85</v>
      </c>
      <c r="J9" s="14">
        <f>[1]!thsiFinD("ths_close_price_index",J$1,$A9)</f>
        <v>9117.9626000000007</v>
      </c>
      <c r="K9" s="14">
        <f>[1]!thsiFinD("ths_adjustment_nv_fund",K$2,$A9)</f>
        <v>4.9782984799000003</v>
      </c>
      <c r="L9" s="14">
        <f>[1]!thsiFinD("ths_adjustment_nv_fund",L$2,$A9)</f>
        <v>1.4336933462000001</v>
      </c>
      <c r="M9" s="18">
        <v>4.1560102301789002E-3</v>
      </c>
      <c r="N9" s="18">
        <v>-1.3899748067066999E-3</v>
      </c>
      <c r="O9" s="18">
        <v>3.9300263599328998E-2</v>
      </c>
      <c r="P9" s="18">
        <v>2.4122623365762E-2</v>
      </c>
      <c r="Q9" s="19">
        <v>3.6903176252053999E-2</v>
      </c>
      <c r="R9" s="19">
        <v>3.6903176252053999E-2</v>
      </c>
      <c r="S9" s="18">
        <v>3.4725679139858003E-2</v>
      </c>
      <c r="T9" s="18">
        <v>3.4725679139858003E-2</v>
      </c>
      <c r="U9" s="16">
        <v>1.0416767099324562</v>
      </c>
      <c r="V9" s="14">
        <v>1.4036</v>
      </c>
      <c r="W9" s="14">
        <v>1.2656000000000001</v>
      </c>
      <c r="X9" s="74">
        <f>'2080回测'!$O$13*G9/$G$4+'2080回测'!$O$14*H9/$H$4+'2080回测'!$O$15*I9/$I$4+'2080回测'!$O$17*K9/$K$4+'2080回测'!$O$18*L9/$L$4+'2080回测'!$O$16*J9/$J$4</f>
        <v>1.000333745499377</v>
      </c>
    </row>
    <row r="10" spans="1:24">
      <c r="A10" s="11">
        <v>43840</v>
      </c>
      <c r="B10" s="17">
        <v>3.7446286065071002</v>
      </c>
      <c r="C10" s="17">
        <v>4.0862656072645001</v>
      </c>
      <c r="D10" s="17">
        <v>4.9230769230769003</v>
      </c>
      <c r="E10" s="17">
        <v>2.83203125</v>
      </c>
      <c r="F10" s="13">
        <v>1.03896500596712</v>
      </c>
      <c r="G10" s="14">
        <f>[1]!thsiFinD("ths_adjustment_nv_fund",G$2,$A10)</f>
        <v>1.0806</v>
      </c>
      <c r="H10" s="14">
        <f>[1]!thsiFinD("ths_adjustment_nv_fund",H$2,$A10)</f>
        <v>1.8801481481</v>
      </c>
      <c r="I10" s="14">
        <v>3034.57</v>
      </c>
      <c r="J10" s="14">
        <f>[1]!thsiFinD("ths_close_price_index",J$1,$A10)</f>
        <v>9097.1203999999998</v>
      </c>
      <c r="K10" s="14">
        <f>[1]!thsiFinD("ths_adjustment_nv_fund",K$2,$A10)</f>
        <v>4.9569690090999998</v>
      </c>
      <c r="L10" s="14">
        <f>[1]!thsiFinD("ths_adjustment_nv_fund",L$2,$A10)</f>
        <v>1.4316740598</v>
      </c>
      <c r="M10" s="18">
        <v>1.6464194373400999E-2</v>
      </c>
      <c r="N10" s="18">
        <v>1.2075406133264001E-2</v>
      </c>
      <c r="O10" s="18">
        <v>5.2600047927150999E-2</v>
      </c>
      <c r="P10" s="18">
        <v>3.9031744716714001E-2</v>
      </c>
      <c r="Q10" s="19">
        <v>5.3376565218852E-2</v>
      </c>
      <c r="R10" s="19">
        <v>5.3376565218852E-2</v>
      </c>
      <c r="S10" s="18">
        <v>5.3244577935707998E-2</v>
      </c>
      <c r="T10" s="18">
        <v>5.3244577935707998E-2</v>
      </c>
      <c r="U10" s="16">
        <v>1.0406964488998707</v>
      </c>
      <c r="V10" s="14">
        <v>1.4048</v>
      </c>
      <c r="W10" s="14">
        <v>1.2682</v>
      </c>
      <c r="X10" s="74">
        <f>'2080回测'!$O$13*G10/$G$4+'2080回测'!$O$14*H10/$H$4+'2080回测'!$O$15*I10/$I$4+'2080回测'!$O$17*K10/$K$4+'2080回测'!$O$18*L10/$L$4+'2080回测'!$O$16*J10/$J$4</f>
        <v>0.99703486911121708</v>
      </c>
    </row>
    <row r="11" spans="1:24">
      <c r="A11" s="11">
        <v>43843</v>
      </c>
      <c r="B11" s="17">
        <v>6.3842848373235004</v>
      </c>
      <c r="C11" s="17">
        <v>6.8671963677639001</v>
      </c>
      <c r="D11" s="17">
        <v>9.0769230769230997</v>
      </c>
      <c r="E11" s="17">
        <v>4.6875</v>
      </c>
      <c r="F11" s="13">
        <v>1.0675397607050301</v>
      </c>
      <c r="G11" s="14">
        <f>[1]!thsiFinD("ths_adjustment_nv_fund",G$2,$A11)</f>
        <v>1.0835999999999999</v>
      </c>
      <c r="H11" s="14">
        <f>[1]!thsiFinD("ths_adjustment_nv_fund",H$2,$A11)</f>
        <v>1.8922074073999999</v>
      </c>
      <c r="I11" s="14">
        <v>3055.16</v>
      </c>
      <c r="J11" s="14">
        <f>[1]!thsiFinD("ths_close_price_index",J$1,$A11)</f>
        <v>9115.9815999999992</v>
      </c>
      <c r="K11" s="14">
        <f>[1]!thsiFinD("ths_adjustment_nv_fund",K$2,$A11)</f>
        <v>5.0081597389999999</v>
      </c>
      <c r="L11" s="14">
        <f>[1]!thsiFinD("ths_adjustment_nv_fund",L$2,$A11)</f>
        <v>1.4397512053999999</v>
      </c>
      <c r="M11" s="18">
        <v>1.6624040920716E-2</v>
      </c>
      <c r="N11" s="18">
        <v>1.3726001216228001E-2</v>
      </c>
      <c r="O11" s="18">
        <v>5.5475676971004001E-2</v>
      </c>
      <c r="P11" s="18">
        <v>3.6686489700487997E-2</v>
      </c>
      <c r="Q11" s="19">
        <v>5.1169051809104998E-2</v>
      </c>
      <c r="R11" s="19">
        <v>5.1169051809104998E-2</v>
      </c>
      <c r="S11" s="18">
        <v>5.0360639386159999E-2</v>
      </c>
      <c r="T11" s="18">
        <v>5.0360639386159999E-2</v>
      </c>
      <c r="U11" s="16">
        <v>1.0533907275985288</v>
      </c>
      <c r="V11" s="14">
        <v>1.4055</v>
      </c>
      <c r="W11" s="14">
        <v>1.2645999999999999</v>
      </c>
      <c r="X11" s="74">
        <f>'2080回测'!$O$13*G11/$G$4+'2080回测'!$O$14*H11/$H$4+'2080回测'!$O$15*I11/$I$4+'2080回测'!$O$17*K11/$K$4+'2080回测'!$O$18*L11/$L$4+'2080回测'!$O$16*J11/$J$4</f>
        <v>1.0008558588316108</v>
      </c>
    </row>
    <row r="12" spans="1:24">
      <c r="A12" s="11">
        <v>43844</v>
      </c>
      <c r="B12" s="17">
        <v>6.0773480662982999</v>
      </c>
      <c r="C12" s="17">
        <v>7.2077185017026002</v>
      </c>
      <c r="D12" s="17">
        <v>8.0769230769230997</v>
      </c>
      <c r="E12" s="17">
        <v>4.58984375</v>
      </c>
      <c r="F12" s="13">
        <v>1.0648795834873099</v>
      </c>
      <c r="G12" s="14">
        <f>[1]!thsiFinD("ths_adjustment_nv_fund",G$2,$A12)</f>
        <v>1.0845</v>
      </c>
      <c r="H12" s="14">
        <f>[1]!thsiFinD("ths_adjustment_nv_fund",H$2,$A12)</f>
        <v>1.8944000000000001</v>
      </c>
      <c r="I12" s="14">
        <v>3050</v>
      </c>
      <c r="J12" s="14">
        <f>[1]!thsiFinD("ths_close_price_index",J$1,$A12)</f>
        <v>9115.0753000000004</v>
      </c>
      <c r="K12" s="14">
        <f>[1]!thsiFinD("ths_adjustment_nv_fund",K$2,$A12)</f>
        <v>4.9953620565000003</v>
      </c>
      <c r="L12" s="14">
        <f>[1]!thsiFinD("ths_adjustment_nv_fund",L$2,$A12)</f>
        <v>1.4336933462000001</v>
      </c>
      <c r="M12" s="18">
        <v>2.5895140664961999E-2</v>
      </c>
      <c r="N12" s="18">
        <v>2.5453913647815001E-2</v>
      </c>
      <c r="O12" s="18">
        <v>7.0812365204888997E-2</v>
      </c>
      <c r="P12" s="18">
        <v>4.8915319549207997E-2</v>
      </c>
      <c r="Q12" s="19">
        <v>6.4610574429861997E-2</v>
      </c>
      <c r="R12" s="19">
        <v>6.4610574429861997E-2</v>
      </c>
      <c r="S12" s="18">
        <v>6.3413966430815996E-2</v>
      </c>
      <c r="T12" s="18">
        <v>6.3413966430815996E-2</v>
      </c>
      <c r="U12" s="16">
        <v>1.0518627380144296</v>
      </c>
      <c r="V12" s="14">
        <v>1.4056999999999999</v>
      </c>
      <c r="W12" s="14">
        <v>1.2542</v>
      </c>
      <c r="X12" s="74">
        <f>'2080回测'!$O$13*G12/$G$4+'2080回测'!$O$14*H12/$H$4+'2080回测'!$O$15*I12/$I$4+'2080回测'!$O$17*K12/$K$4+'2080回测'!$O$18*L12/$L$4+'2080回测'!$O$16*J12/$J$4</f>
        <v>1.0008286709698728</v>
      </c>
    </row>
    <row r="13" spans="1:24">
      <c r="A13" s="11">
        <v>43845</v>
      </c>
      <c r="B13" s="17">
        <v>7.3050951503989996</v>
      </c>
      <c r="C13" s="17">
        <v>7.377979568672</v>
      </c>
      <c r="D13" s="17">
        <v>8.6153846153846008</v>
      </c>
      <c r="E13" s="17">
        <v>4.98046875</v>
      </c>
      <c r="F13" s="13">
        <v>1.0706973202111401</v>
      </c>
      <c r="G13" s="14">
        <f>[1]!thsiFinD("ths_adjustment_nv_fund",G$2,$A13)</f>
        <v>1.0782</v>
      </c>
      <c r="H13" s="14">
        <f>[1]!thsiFinD("ths_adjustment_nv_fund",H$2,$A13)</f>
        <v>1.8856296295999999</v>
      </c>
      <c r="I13" s="14">
        <v>3038.13</v>
      </c>
      <c r="J13" s="14">
        <f>[1]!thsiFinD("ths_close_price_index",J$1,$A13)</f>
        <v>9034.9691999999995</v>
      </c>
      <c r="K13" s="14">
        <f>[1]!thsiFinD("ths_adjustment_nv_fund",K$2,$A13)</f>
        <v>4.9740325856999998</v>
      </c>
      <c r="L13" s="14">
        <f>[1]!thsiFinD("ths_adjustment_nv_fund",L$2,$A13)</f>
        <v>1.4296547734</v>
      </c>
      <c r="M13" s="18">
        <v>2.2538363171354998E-2</v>
      </c>
      <c r="N13" s="18">
        <v>2.3021457736078998E-2</v>
      </c>
      <c r="O13" s="18">
        <v>6.9734004313443995E-2</v>
      </c>
      <c r="P13" s="18">
        <v>4.7658932938884999E-2</v>
      </c>
      <c r="Q13" s="19">
        <v>6.2345615698702998E-2</v>
      </c>
      <c r="R13" s="19">
        <v>6.2345615698702998E-2</v>
      </c>
      <c r="S13" s="18">
        <v>6.3628957279133994E-2</v>
      </c>
      <c r="T13" s="18">
        <v>6.3628957279133994E-2</v>
      </c>
      <c r="U13" s="16">
        <v>1.0491022395834841</v>
      </c>
      <c r="V13" s="14">
        <v>1.4058999999999999</v>
      </c>
      <c r="W13" s="14">
        <v>1.2616000000000001</v>
      </c>
      <c r="X13" s="74">
        <f>'2080回测'!$O$13*G13/$G$4+'2080回测'!$O$14*H13/$H$4+'2080回测'!$O$15*I13/$I$4+'2080回测'!$O$17*K13/$K$4+'2080回测'!$O$18*L13/$L$4+'2080回测'!$O$16*J13/$J$4</f>
        <v>0.99547474741478259</v>
      </c>
    </row>
    <row r="14" spans="1:24">
      <c r="A14" s="11">
        <v>43846</v>
      </c>
      <c r="B14" s="17">
        <v>8.7170042971147996</v>
      </c>
      <c r="C14" s="17">
        <v>7.2077185017026002</v>
      </c>
      <c r="D14" s="17">
        <v>8.4615384615385008</v>
      </c>
      <c r="E14" s="17">
        <v>5.37109375</v>
      </c>
      <c r="F14" s="13">
        <v>1.07439338752589</v>
      </c>
      <c r="G14" s="14">
        <f>[1]!thsiFinD("ths_adjustment_nv_fund",G$2,$A14)</f>
        <v>1.0716000000000001</v>
      </c>
      <c r="H14" s="14">
        <f>[1]!thsiFinD("ths_adjustment_nv_fund",H$2,$A14)</f>
        <v>1.8768592593</v>
      </c>
      <c r="I14" s="14">
        <v>3044.85</v>
      </c>
      <c r="J14" s="14">
        <f>[1]!thsiFinD("ths_close_price_index",J$1,$A14)</f>
        <v>8984.4832000000006</v>
      </c>
      <c r="K14" s="14">
        <f>[1]!thsiFinD("ths_adjustment_nv_fund",K$2,$A14)</f>
        <v>4.9612349033000003</v>
      </c>
      <c r="L14" s="14">
        <f>[1]!thsiFinD("ths_adjustment_nv_fund",L$2,$A14)</f>
        <v>1.4246065574</v>
      </c>
      <c r="M14" s="18">
        <v>1.7663043478261E-2</v>
      </c>
      <c r="N14" s="18">
        <v>1.8504039614282E-2</v>
      </c>
      <c r="O14" s="18">
        <v>6.8535825545171E-2</v>
      </c>
      <c r="P14" s="18">
        <v>4.4392327721178002E-2</v>
      </c>
      <c r="Q14" s="19">
        <v>6.2238718541816E-2</v>
      </c>
      <c r="R14" s="19">
        <v>6.2238718541816E-2</v>
      </c>
      <c r="S14" s="18">
        <v>5.9622621612675002E-2</v>
      </c>
      <c r="T14" s="18">
        <v>5.9622621612675002E-2</v>
      </c>
      <c r="U14" s="16">
        <v>1.0476066361405596</v>
      </c>
      <c r="V14" s="14">
        <v>1.4060999999999999</v>
      </c>
      <c r="W14" s="14">
        <v>1.2635000000000001</v>
      </c>
      <c r="X14" s="74">
        <f>'2080回测'!$O$13*G14/$G$4+'2080回测'!$O$14*H14/$H$4+'2080回测'!$O$15*I14/$I$4+'2080回测'!$O$17*K14/$K$4+'2080回测'!$O$18*L14/$L$4+'2080回测'!$O$16*J14/$J$4</f>
        <v>0.99000271024160957</v>
      </c>
    </row>
    <row r="15" spans="1:24">
      <c r="A15" s="11">
        <v>43847</v>
      </c>
      <c r="B15" s="17">
        <v>9.6992019643953</v>
      </c>
      <c r="C15" s="17">
        <v>7.3212258796822001</v>
      </c>
      <c r="D15" s="17">
        <v>8.0769230769230997</v>
      </c>
      <c r="E15" s="17">
        <v>5.2734375</v>
      </c>
      <c r="F15" s="13">
        <v>1.0759269710524999</v>
      </c>
      <c r="G15" s="14">
        <f>[1]!thsiFinD("ths_adjustment_nv_fund",G$2,$A15)</f>
        <v>1.0712999999999999</v>
      </c>
      <c r="H15" s="14">
        <f>[1]!thsiFinD("ths_adjustment_nv_fund",H$2,$A15)</f>
        <v>1.8779555556</v>
      </c>
      <c r="I15" s="14">
        <v>3069.12</v>
      </c>
      <c r="J15" s="14">
        <f>[1]!thsiFinD("ths_close_price_index",J$1,$A15)</f>
        <v>8973.5460000000003</v>
      </c>
      <c r="K15" s="14">
        <f>[1]!thsiFinD("ths_adjustment_nv_fund",K$2,$A15)</f>
        <v>4.9520981907000001</v>
      </c>
      <c r="L15" s="14">
        <f>[1]!thsiFinD("ths_adjustment_nv_fund",L$2,$A15)</f>
        <v>1.4326837029999999</v>
      </c>
      <c r="M15" s="18">
        <v>1.502557544757E-2</v>
      </c>
      <c r="N15" s="18">
        <v>1.9199027017635002E-2</v>
      </c>
      <c r="O15" s="18">
        <v>6.7577282530554006E-2</v>
      </c>
      <c r="P15" s="18">
        <v>4.5313677922659001E-2</v>
      </c>
      <c r="Q15" s="19">
        <v>6.0193427989380002E-2</v>
      </c>
      <c r="R15" s="19">
        <v>6.0193427989380002E-2</v>
      </c>
      <c r="S15" s="18">
        <v>5.6675335113649E-2</v>
      </c>
      <c r="T15" s="18">
        <v>5.6675335113649E-2</v>
      </c>
      <c r="U15" s="16">
        <v>1.0448326648337998</v>
      </c>
      <c r="V15" s="14">
        <v>1.4064000000000001</v>
      </c>
      <c r="W15" s="14">
        <v>1.2609999999999999</v>
      </c>
      <c r="X15" s="74">
        <f>'2080回测'!$O$13*G15/$G$4+'2080回测'!$O$14*H15/$H$4+'2080回测'!$O$15*I15/$I$4+'2080回测'!$O$17*K15/$K$4+'2080回测'!$O$18*L15/$L$4+'2080回测'!$O$16*J15/$J$4</f>
        <v>0.99016683796811811</v>
      </c>
    </row>
    <row r="16" spans="1:24">
      <c r="A16" s="11">
        <v>43850</v>
      </c>
      <c r="B16" s="17">
        <v>12.277470841007</v>
      </c>
      <c r="C16" s="17">
        <v>10.385925085130999</v>
      </c>
      <c r="D16" s="17">
        <v>12.846153846153999</v>
      </c>
      <c r="E16" s="17">
        <v>7.71484375</v>
      </c>
      <c r="F16" s="13">
        <v>1.10806098380573</v>
      </c>
      <c r="G16" s="14">
        <f>[1]!thsiFinD("ths_adjustment_nv_fund",G$2,$A16)</f>
        <v>1.0707</v>
      </c>
      <c r="H16" s="14">
        <f>[1]!thsiFinD("ths_adjustment_nv_fund",H$2,$A16)</f>
        <v>1.8801481481</v>
      </c>
      <c r="I16" s="14">
        <v>3032.52</v>
      </c>
      <c r="J16" s="14">
        <f>[1]!thsiFinD("ths_close_price_index",J$1,$A16)</f>
        <v>8989.6308000000008</v>
      </c>
      <c r="K16" s="14">
        <f>[1]!thsiFinD("ths_adjustment_nv_fund",K$2,$A16)</f>
        <v>4.9292564093999998</v>
      </c>
      <c r="L16" s="14">
        <f>[1]!thsiFinD("ths_adjustment_nv_fund",L$2,$A16)</f>
        <v>1.4518669237999999</v>
      </c>
      <c r="M16" s="18">
        <v>1.7902813299233E-2</v>
      </c>
      <c r="N16" s="18">
        <v>1.8851533315958999E-2</v>
      </c>
      <c r="O16" s="18">
        <v>6.3862928348909997E-2</v>
      </c>
      <c r="P16" s="18">
        <v>4.1963313525578E-2</v>
      </c>
      <c r="Q16" s="19">
        <v>5.6112313327403997E-2</v>
      </c>
      <c r="R16" s="19">
        <v>5.6112313327403997E-2</v>
      </c>
      <c r="S16" s="18">
        <v>5.1928051762955001E-2</v>
      </c>
      <c r="T16" s="18">
        <v>5.1928051762955001E-2</v>
      </c>
      <c r="U16" s="16">
        <v>1.0570592985537919</v>
      </c>
      <c r="V16" s="14">
        <v>1.4077999999999999</v>
      </c>
      <c r="W16" s="14">
        <v>1.2625999999999999</v>
      </c>
      <c r="X16" s="74">
        <f>'2080回测'!$O$13*G16/$G$4+'2080回测'!$O$14*H16/$H$4+'2080回测'!$O$15*I16/$I$4+'2080回测'!$O$17*K16/$K$4+'2080回测'!$O$18*L16/$L$4+'2080回测'!$O$16*J16/$J$4</f>
        <v>0.99061610423915603</v>
      </c>
    </row>
    <row r="17" spans="1:24">
      <c r="A17" s="11">
        <v>43851</v>
      </c>
      <c r="B17" s="17">
        <v>10.804174340086</v>
      </c>
      <c r="C17" s="17">
        <v>9.9886492622019993</v>
      </c>
      <c r="D17" s="17">
        <v>14</v>
      </c>
      <c r="E17" s="17">
        <v>6.93359375</v>
      </c>
      <c r="F17" s="13">
        <v>1.10431604338072</v>
      </c>
      <c r="G17" s="14">
        <f>[1]!thsiFinD("ths_adjustment_nv_fund",G$2,$A17)</f>
        <v>1.0548</v>
      </c>
      <c r="H17" s="14">
        <f>[1]!thsiFinD("ths_adjustment_nv_fund",H$2,$A17)</f>
        <v>1.8483555556</v>
      </c>
      <c r="I17" s="14">
        <v>2944.66</v>
      </c>
      <c r="J17" s="14">
        <f>[1]!thsiFinD("ths_close_price_index",J$1,$A17)</f>
        <v>8862.8076000000001</v>
      </c>
      <c r="K17" s="14">
        <f>[1]!thsiFinD("ths_adjustment_nv_fund",K$2,$A17)</f>
        <v>4.8424576404000002</v>
      </c>
      <c r="L17" s="14">
        <f>[1]!thsiFinD("ths_adjustment_nv_fund",L$2,$A17)</f>
        <v>1.4357126326</v>
      </c>
      <c r="M17" s="18">
        <v>2.6854219948849001E-2</v>
      </c>
      <c r="N17" s="18">
        <v>2.7278255581618002E-2</v>
      </c>
      <c r="O17" s="18">
        <v>8.1116702612029995E-2</v>
      </c>
      <c r="P17" s="18">
        <v>5.4192143451461998E-2</v>
      </c>
      <c r="Q17" s="19">
        <v>6.9666157897753003E-2</v>
      </c>
      <c r="R17" s="19">
        <v>6.9666157897753003E-2</v>
      </c>
      <c r="S17" s="18">
        <v>6.3850375520435002E-2</v>
      </c>
      <c r="T17" s="18">
        <v>6.3850375520435002E-2</v>
      </c>
      <c r="U17" s="16">
        <v>1.045750171580099</v>
      </c>
      <c r="V17" s="14">
        <v>1.4086000000000001</v>
      </c>
      <c r="W17" s="14">
        <v>1.2735000000000001</v>
      </c>
      <c r="X17" s="74">
        <f>'2080回测'!$O$13*G17/$G$4+'2080回测'!$O$14*H17/$H$4+'2080回测'!$O$15*I17/$I$4+'2080回测'!$O$17*K17/$K$4+'2080回测'!$O$18*L17/$L$4+'2080回测'!$O$16*J17/$J$4</f>
        <v>0.97601034481382509</v>
      </c>
    </row>
    <row r="18" spans="1:24">
      <c r="A18" s="11">
        <v>43852</v>
      </c>
      <c r="B18" s="17">
        <v>13.627992633517</v>
      </c>
      <c r="C18" s="17">
        <v>13.337116912599001</v>
      </c>
      <c r="D18" s="17">
        <v>18.153846153846001</v>
      </c>
      <c r="E18" s="17">
        <v>9.375</v>
      </c>
      <c r="F18" s="13">
        <v>1.1362348892499099</v>
      </c>
      <c r="G18" s="14">
        <f>[1]!thsiFinD("ths_adjustment_nv_fund",G$2,$A18)</f>
        <v>1.0563</v>
      </c>
      <c r="H18" s="14">
        <f>[1]!thsiFinD("ths_adjustment_nv_fund",H$2,$A18)</f>
        <v>1.8538370369999999</v>
      </c>
      <c r="I18" s="14">
        <v>2983.5</v>
      </c>
      <c r="J18" s="14">
        <f>[1]!thsiFinD("ths_close_price_index",J$1,$A18)</f>
        <v>8853.3685000000005</v>
      </c>
      <c r="K18" s="14">
        <f>[1]!thsiFinD("ths_adjustment_nv_fund",K$2,$A18)</f>
        <v>4.9018462718000002</v>
      </c>
      <c r="L18" s="14">
        <f>[1]!thsiFinD("ths_adjustment_nv_fund",L$2,$A18)</f>
        <v>1.4447994214</v>
      </c>
      <c r="M18" s="18">
        <v>1.0629795396418999E-2</v>
      </c>
      <c r="N18" s="18">
        <v>1.4420988619581E-2</v>
      </c>
      <c r="O18" s="18">
        <v>7.1171818835369993E-2</v>
      </c>
      <c r="P18" s="18">
        <v>4.4894882334441999E-2</v>
      </c>
      <c r="Q18" s="19">
        <v>6.0144371337478998E-2</v>
      </c>
      <c r="R18" s="19">
        <v>6.0144371337478998E-2</v>
      </c>
      <c r="S18" s="18">
        <v>5.2297572390011003E-2</v>
      </c>
      <c r="T18" s="18">
        <v>5.2297572390011003E-2</v>
      </c>
      <c r="U18" s="16">
        <v>1.0501214580736238</v>
      </c>
      <c r="V18" s="14">
        <v>1.4094</v>
      </c>
      <c r="W18" s="14">
        <v>1.2648999999999999</v>
      </c>
      <c r="X18" s="74">
        <f>'2080回测'!$O$13*G18/$G$4+'2080回测'!$O$14*H18/$H$4+'2080回测'!$O$15*I18/$I$4+'2080回测'!$O$17*K18/$K$4+'2080回测'!$O$18*L18/$L$4+'2080回测'!$O$16*J18/$J$4</f>
        <v>0.97896657379419683</v>
      </c>
    </row>
    <row r="19" spans="1:24">
      <c r="A19" s="11">
        <v>43853</v>
      </c>
      <c r="B19" s="17">
        <v>10.006138735421001</v>
      </c>
      <c r="C19" s="17">
        <v>11.180476730988</v>
      </c>
      <c r="D19" s="17">
        <v>14.076923076923</v>
      </c>
      <c r="E19" s="17">
        <v>6.4453125</v>
      </c>
      <c r="F19" s="13">
        <v>1.10427212760833</v>
      </c>
      <c r="G19" s="14">
        <f>[1]!thsiFinD("ths_adjustment_nv_fund",G$2,$A19)</f>
        <v>1.0283</v>
      </c>
      <c r="H19" s="14">
        <f>[1]!thsiFinD("ths_adjustment_nv_fund",H$2,$A19)</f>
        <v>1.8088888889000001</v>
      </c>
      <c r="I19" s="14">
        <v>2912.78</v>
      </c>
      <c r="J19" s="14">
        <f>[1]!thsiFinD("ths_close_price_index",J$1,$A19)</f>
        <v>8636.4827999999998</v>
      </c>
      <c r="K19" s="14">
        <f>[1]!thsiFinD("ths_adjustment_nv_fund",K$2,$A19)</f>
        <v>4.7602272275999997</v>
      </c>
      <c r="L19" s="14">
        <f>[1]!thsiFinD("ths_adjustment_nv_fund",L$2,$A19)</f>
        <v>1.4145101254000001</v>
      </c>
      <c r="M19" s="18">
        <v>1.6863810741687999E-2</v>
      </c>
      <c r="N19" s="18">
        <v>1.8764659890539999E-2</v>
      </c>
      <c r="O19" s="18">
        <v>7.9439252336448996E-2</v>
      </c>
      <c r="P19" s="18">
        <v>5.2181924844078999E-2</v>
      </c>
      <c r="Q19" s="19">
        <v>6.3328886320594996E-2</v>
      </c>
      <c r="R19" s="19">
        <v>6.3328886320594996E-2</v>
      </c>
      <c r="S19" s="18">
        <v>5.3532122067522003E-2</v>
      </c>
      <c r="T19" s="18">
        <v>5.3532122067522003E-2</v>
      </c>
      <c r="U19" s="16">
        <v>1.0151409970561358</v>
      </c>
      <c r="V19" s="14">
        <v>1.4106000000000001</v>
      </c>
      <c r="W19" s="14">
        <v>1.272</v>
      </c>
      <c r="X19" s="74">
        <f>'2080回测'!$O$13*G19/$G$4+'2080回测'!$O$14*H19/$H$4+'2080回测'!$O$15*I19/$I$4+'2080回测'!$O$17*K19/$K$4+'2080回测'!$O$18*L19/$L$4+'2080回测'!$O$16*J19/$J$4</f>
        <v>0.95334455204472845</v>
      </c>
    </row>
    <row r="20" spans="1:24">
      <c r="A20" s="11">
        <v>43864</v>
      </c>
      <c r="B20" s="17">
        <v>2.0257826887661001</v>
      </c>
      <c r="C20" s="17">
        <v>4.3132803632236003</v>
      </c>
      <c r="D20" s="17">
        <v>4.8461538461537996</v>
      </c>
      <c r="E20" s="17">
        <v>-1.3671875</v>
      </c>
      <c r="F20" s="13">
        <v>1.0245450734953601</v>
      </c>
      <c r="G20" s="14">
        <f>[1]!thsiFinD("ths_adjustment_nv_fund",G$2,$A20)</f>
        <v>0.94950000000000001</v>
      </c>
      <c r="H20" s="14">
        <f>[1]!thsiFinD("ths_adjustment_nv_fund",H$2,$A20)</f>
        <v>1.6597925925999999</v>
      </c>
      <c r="I20" s="14">
        <v>2691.69</v>
      </c>
      <c r="J20" s="14">
        <f>[1]!thsiFinD("ths_close_price_index",J$1,$A20)</f>
        <v>7912.7156000000004</v>
      </c>
      <c r="K20" s="14">
        <f>[1]!thsiFinD("ths_adjustment_nv_fund",K$2,$A20)</f>
        <v>4.4221688640999997</v>
      </c>
      <c r="L20" s="14">
        <f>[1]!thsiFinD("ths_adjustment_nv_fund",L$2,$A20)</f>
        <v>1.3509026037</v>
      </c>
      <c r="M20" s="18">
        <v>-1.1828644501279E-2</v>
      </c>
      <c r="N20" s="18">
        <v>-1.2162279558683001E-2</v>
      </c>
      <c r="O20" s="18">
        <v>4.5650611071172E-2</v>
      </c>
      <c r="P20" s="18">
        <v>1.7756931134770001E-2</v>
      </c>
      <c r="Q20" s="19">
        <v>2.3706577633004999E-2</v>
      </c>
      <c r="R20" s="19">
        <v>2.3706577633004999E-2</v>
      </c>
      <c r="S20" s="18">
        <v>1.7149101518548E-2</v>
      </c>
      <c r="T20" s="18">
        <v>1.7149101518548E-2</v>
      </c>
      <c r="U20" s="16">
        <v>0.93088255461075264</v>
      </c>
      <c r="V20" s="14">
        <v>1.4189000000000001</v>
      </c>
      <c r="W20" s="14">
        <v>1.3023</v>
      </c>
      <c r="X20" s="74">
        <f>'2080回测'!$O$13*G20/$G$4+'2080回测'!$O$14*H20/$H$4+'2080回测'!$O$15*I20/$I$4+'2080回测'!$O$17*K20/$K$4+'2080回测'!$O$18*L20/$L$4+'2080回测'!$O$16*J20/$J$4</f>
        <v>0.88399958263207368</v>
      </c>
    </row>
    <row r="21" spans="1:24">
      <c r="A21" s="11">
        <v>43865</v>
      </c>
      <c r="B21" s="17">
        <v>6.8753836709638003</v>
      </c>
      <c r="C21" s="17">
        <v>9.7616345062429009</v>
      </c>
      <c r="D21" s="17">
        <v>7.5384615384615001</v>
      </c>
      <c r="E21" s="17">
        <v>2.34375</v>
      </c>
      <c r="F21" s="13">
        <v>1.0662980742891699</v>
      </c>
      <c r="G21" s="14">
        <f>[1]!thsiFinD("ths_adjustment_nv_fund",G$2,$A21)</f>
        <v>0.96840000000000004</v>
      </c>
      <c r="H21" s="14">
        <f>[1]!thsiFinD("ths_adjustment_nv_fund",H$2,$A21)</f>
        <v>1.6915851851999999</v>
      </c>
      <c r="I21" s="14">
        <v>2737.03</v>
      </c>
      <c r="J21" s="14">
        <f>[1]!thsiFinD("ths_close_price_index",J$1,$A21)</f>
        <v>8058.3649999999998</v>
      </c>
      <c r="K21" s="14">
        <f>[1]!thsiFinD("ths_adjustment_nv_fund",K$2,$A21)</f>
        <v>4.5683562645000002</v>
      </c>
      <c r="L21" s="14">
        <f>[1]!thsiFinD("ths_adjustment_nv_fund",L$2,$A21)</f>
        <v>1.3872497588999999</v>
      </c>
      <c r="M21" s="18">
        <v>-8.5198209718669995E-2</v>
      </c>
      <c r="N21" s="18">
        <v>-8.6265311441229994E-2</v>
      </c>
      <c r="O21" s="18">
        <v>-3.8221902707884003E-2</v>
      </c>
      <c r="P21" s="18">
        <v>-6.5248345714904996E-2</v>
      </c>
      <c r="Q21" s="19">
        <v>-6.5900561394192994E-2</v>
      </c>
      <c r="R21" s="19">
        <v>-6.5900561394192994E-2</v>
      </c>
      <c r="S21" s="18">
        <v>-7.3102335371451999E-2</v>
      </c>
      <c r="T21" s="18">
        <v>-7.3102335371451999E-2</v>
      </c>
      <c r="U21" s="16">
        <v>0.94018982126206807</v>
      </c>
      <c r="V21" s="14">
        <v>1.4179999999999999</v>
      </c>
      <c r="W21" s="14">
        <v>1.2948</v>
      </c>
      <c r="X21" s="74">
        <f>'2080回测'!$O$13*G21/$G$4+'2080回测'!$O$14*H21/$H$4+'2080回测'!$O$15*I21/$I$4+'2080回测'!$O$17*K21/$K$4+'2080回测'!$O$18*L21/$L$4+'2080回测'!$O$16*J21/$J$4</f>
        <v>0.9034499698785281</v>
      </c>
    </row>
    <row r="22" spans="1:24">
      <c r="A22" s="11">
        <v>43866</v>
      </c>
      <c r="B22" s="17">
        <v>8.9011663597298991</v>
      </c>
      <c r="C22" s="17">
        <v>11.577752553916</v>
      </c>
      <c r="D22" s="17">
        <v>8.5384615384614992</v>
      </c>
      <c r="E22" s="17">
        <v>3.7109375</v>
      </c>
      <c r="F22" s="13">
        <v>1.0818207948802701</v>
      </c>
      <c r="G22" s="14">
        <f>[1]!thsiFinD("ths_adjustment_nv_fund",G$2,$A22)</f>
        <v>0.97760000000000002</v>
      </c>
      <c r="H22" s="14">
        <f>[1]!thsiFinD("ths_adjustment_nv_fund",H$2,$A22)</f>
        <v>1.7102222222000001</v>
      </c>
      <c r="I22" s="14">
        <v>2753.39</v>
      </c>
      <c r="J22" s="14">
        <f>[1]!thsiFinD("ths_close_price_index",J$1,$A22)</f>
        <v>8126.2559000000001</v>
      </c>
      <c r="K22" s="14">
        <f>[1]!thsiFinD("ths_adjustment_nv_fund",K$2,$A22)</f>
        <v>4.6597233897999999</v>
      </c>
      <c r="L22" s="14">
        <f>[1]!thsiFinD("ths_adjustment_nv_fund",L$2,$A22)</f>
        <v>1.4104715526</v>
      </c>
      <c r="M22" s="18">
        <v>-5.8024296675192003E-2</v>
      </c>
      <c r="N22" s="18">
        <v>-6.0898271218834003E-2</v>
      </c>
      <c r="O22" s="18">
        <v>-2.3484303858136001E-2</v>
      </c>
      <c r="P22" s="18">
        <v>-4.4978641359489001E-2</v>
      </c>
      <c r="Q22" s="19">
        <v>-6.3756223467688999E-2</v>
      </c>
      <c r="R22" s="19">
        <v>-6.3756223467688999E-2</v>
      </c>
      <c r="S22" s="18">
        <v>-8.1791734928212997E-2</v>
      </c>
      <c r="T22" s="18">
        <v>-8.1791734928212997E-2</v>
      </c>
      <c r="U22" s="16">
        <v>0.96186451026891095</v>
      </c>
      <c r="V22" s="14">
        <v>1.4178999999999999</v>
      </c>
      <c r="W22" s="14">
        <v>1.2857000000000001</v>
      </c>
      <c r="X22" s="74">
        <f>'2080回测'!$O$13*G22/$G$4+'2080回测'!$O$14*H22/$H$4+'2080回测'!$O$15*I22/$I$4+'2080回测'!$O$17*K22/$K$4+'2080回测'!$O$18*L22/$L$4+'2080回测'!$O$16*J22/$J$4</f>
        <v>0.91372066500553561</v>
      </c>
    </row>
    <row r="23" spans="1:24">
      <c r="A23" s="11">
        <v>43867</v>
      </c>
      <c r="B23" s="17">
        <v>12.952731737262001</v>
      </c>
      <c r="C23" s="17">
        <v>14.982973893303001</v>
      </c>
      <c r="D23" s="17">
        <v>11.153846153846001</v>
      </c>
      <c r="E23" s="17">
        <v>6.93359375</v>
      </c>
      <c r="F23" s="13">
        <v>1.11505786383603</v>
      </c>
      <c r="G23" s="14">
        <f>[1]!thsiFinD("ths_adjustment_nv_fund",G$2,$A23)</f>
        <v>0.98650000000000004</v>
      </c>
      <c r="H23" s="14">
        <f>[1]!thsiFinD("ths_adjustment_nv_fund",H$2,$A23)</f>
        <v>1.7288592593000001</v>
      </c>
      <c r="I23" s="14">
        <v>2837.07</v>
      </c>
      <c r="J23" s="14">
        <f>[1]!thsiFinD("ths_close_price_index",J$1,$A23)</f>
        <v>8213.0907000000007</v>
      </c>
      <c r="K23" s="14">
        <f>[1]!thsiFinD("ths_adjustment_nv_fund",K$2,$A23)</f>
        <v>4.7282487338000001</v>
      </c>
      <c r="L23" s="14">
        <f>[1]!thsiFinD("ths_adjustment_nv_fund",L$2,$A23)</f>
        <v>1.437731919</v>
      </c>
      <c r="M23" s="18">
        <v>-4.5875959079283997E-2</v>
      </c>
      <c r="N23" s="18">
        <v>-5.0299713317695997E-2</v>
      </c>
      <c r="O23" s="18">
        <v>1.4378145219266E-3</v>
      </c>
      <c r="P23" s="18">
        <v>-2.5881564589348999E-2</v>
      </c>
      <c r="Q23" s="19">
        <v>-3.9283438772501997E-2</v>
      </c>
      <c r="R23" s="19">
        <v>-3.9283438772501997E-2</v>
      </c>
      <c r="S23" s="18">
        <v>-5.2948808919653E-2</v>
      </c>
      <c r="T23" s="18">
        <v>-5.2948808919653E-2</v>
      </c>
      <c r="U23" s="16">
        <v>0.98683982500709111</v>
      </c>
      <c r="V23" s="14">
        <v>1.4182999999999999</v>
      </c>
      <c r="W23" s="14">
        <v>1.2773000000000001</v>
      </c>
      <c r="X23" s="74">
        <f>'2080回测'!$O$13*G23/$G$4+'2080回测'!$O$14*H23/$H$4+'2080回测'!$O$15*I23/$I$4+'2080回测'!$O$17*K23/$K$4+'2080回测'!$O$18*L23/$L$4+'2080回测'!$O$16*J23/$J$4</f>
        <v>0.92359061166264567</v>
      </c>
    </row>
    <row r="24" spans="1:24">
      <c r="A24" s="11">
        <v>43868</v>
      </c>
      <c r="B24" s="17">
        <v>16.329036218538999</v>
      </c>
      <c r="C24" s="17">
        <v>16.004540295119</v>
      </c>
      <c r="D24" s="17">
        <v>13.076923076923</v>
      </c>
      <c r="E24" s="17">
        <v>7.91015625</v>
      </c>
      <c r="F24" s="13">
        <v>1.1333016396014499</v>
      </c>
      <c r="G24" s="14">
        <f>[1]!thsiFinD("ths_adjustment_nv_fund",G$2,$A24)</f>
        <v>0.98119999999999996</v>
      </c>
      <c r="H24" s="14">
        <f>[1]!thsiFinD("ths_adjustment_nv_fund",H$2,$A24)</f>
        <v>1.7354370370000001</v>
      </c>
      <c r="I24" s="14">
        <v>2813.3</v>
      </c>
      <c r="J24" s="14">
        <f>[1]!thsiFinD("ths_close_price_index",J$1,$A24)</f>
        <v>8194.7515999999996</v>
      </c>
      <c r="K24" s="14">
        <f>[1]!thsiFinD("ths_adjustment_nv_fund",K$2,$A24)</f>
        <v>4.7465221588000004</v>
      </c>
      <c r="L24" s="14">
        <f>[1]!thsiFinD("ths_adjustment_nv_fund",L$2,$A24)</f>
        <v>1.4276354870000001</v>
      </c>
      <c r="M24" s="18">
        <v>-2.7893222506393998E-2</v>
      </c>
      <c r="N24" s="18">
        <v>-3.6747458952306002E-2</v>
      </c>
      <c r="O24" s="18">
        <v>3.1991373112868003E-2</v>
      </c>
      <c r="P24" s="18">
        <v>-3.9366781125555004E-3</v>
      </c>
      <c r="Q24" s="19">
        <v>-9.2314703361737992E-3</v>
      </c>
      <c r="R24" s="19">
        <v>-9.2314703361737992E-3</v>
      </c>
      <c r="S24" s="18">
        <v>-2.5116236406267999E-2</v>
      </c>
      <c r="T24" s="18">
        <v>-2.5116236406267999E-2</v>
      </c>
      <c r="U24" s="16">
        <v>0.99530967263637871</v>
      </c>
      <c r="V24" s="14">
        <v>1.4197</v>
      </c>
      <c r="W24" s="14">
        <v>1.286</v>
      </c>
      <c r="X24" s="74">
        <f>'2080回测'!$O$13*G24/$G$4+'2080回测'!$O$14*H24/$H$4+'2080回测'!$O$15*I24/$I$4+'2080回测'!$O$17*K24/$K$4+'2080回测'!$O$18*L24/$L$4+'2080回测'!$O$16*J24/$J$4</f>
        <v>0.91935118990088138</v>
      </c>
    </row>
    <row r="25" spans="1:24">
      <c r="A25" s="11">
        <v>43871</v>
      </c>
      <c r="B25" s="17">
        <v>16.635972989563999</v>
      </c>
      <c r="C25" s="17">
        <v>16.458569807037001</v>
      </c>
      <c r="D25" s="17">
        <v>12.153846153846001</v>
      </c>
      <c r="E25" s="17">
        <v>8.0078125</v>
      </c>
      <c r="F25" s="13">
        <v>1.13314050362612</v>
      </c>
      <c r="G25" s="14">
        <f>[1]!thsiFinD("ths_adjustment_nv_fund",G$2,$A25)</f>
        <v>0.99450000000000005</v>
      </c>
      <c r="H25" s="14">
        <f>[1]!thsiFinD("ths_adjustment_nv_fund",H$2,$A25)</f>
        <v>1.7595555556</v>
      </c>
      <c r="I25" s="14">
        <v>2810.08</v>
      </c>
      <c r="J25" s="14">
        <f>[1]!thsiFinD("ths_close_price_index",J$1,$A25)</f>
        <v>8265.1664999999994</v>
      </c>
      <c r="K25" s="14">
        <f>[1]!thsiFinD("ths_adjustment_nv_fund",K$2,$A25)</f>
        <v>4.7785006527</v>
      </c>
      <c r="L25" s="14">
        <f>[1]!thsiFinD("ths_adjustment_nv_fund",L$2,$A25)</f>
        <v>1.4397512053999999</v>
      </c>
      <c r="M25" s="18">
        <v>-2.8452685421995E-2</v>
      </c>
      <c r="N25" s="18">
        <v>-3.6486838676049002E-2</v>
      </c>
      <c r="O25" s="18">
        <v>3.8102084831057002E-2</v>
      </c>
      <c r="P25" s="18">
        <v>5.444342106675E-3</v>
      </c>
      <c r="Q25" s="19">
        <v>2.9751036144388E-3</v>
      </c>
      <c r="R25" s="19">
        <v>2.9751036144388E-3</v>
      </c>
      <c r="S25" s="18">
        <v>-1.1039864488768E-2</v>
      </c>
      <c r="T25" s="18">
        <v>-1.1039864488768E-2</v>
      </c>
      <c r="U25" s="16">
        <v>1.0066483261248744</v>
      </c>
      <c r="V25" s="14">
        <v>1.4209000000000001</v>
      </c>
      <c r="W25" s="14">
        <v>1.2905</v>
      </c>
      <c r="X25" s="74">
        <f>'2080回测'!$O$13*G25/$G$4+'2080回测'!$O$14*H25/$H$4+'2080回测'!$O$15*I25/$I$4+'2080回测'!$O$17*K25/$K$4+'2080回测'!$O$18*L25/$L$4+'2080回测'!$O$16*J25/$J$4</f>
        <v>0.93064168361839172</v>
      </c>
    </row>
    <row r="26" spans="1:24">
      <c r="A26" s="11">
        <v>43872</v>
      </c>
      <c r="B26" s="17">
        <v>16.206261510129</v>
      </c>
      <c r="C26" s="17">
        <v>16.855845629966002</v>
      </c>
      <c r="D26" s="17">
        <v>14.692307692308001</v>
      </c>
      <c r="E26" s="17">
        <v>8.7890625</v>
      </c>
      <c r="F26" s="13">
        <v>1.14135869333101</v>
      </c>
      <c r="G26" s="14">
        <f>[1]!thsiFinD("ths_adjustment_nv_fund",G$2,$A26)</f>
        <v>1.0018</v>
      </c>
      <c r="H26" s="14">
        <f>[1]!thsiFinD("ths_adjustment_nv_fund",H$2,$A26)</f>
        <v>1.7650370369999999</v>
      </c>
      <c r="I26" s="14">
        <v>2834.65</v>
      </c>
      <c r="J26" s="14">
        <f>[1]!thsiFinD("ths_close_price_index",J$1,$A26)</f>
        <v>8301.4704000000002</v>
      </c>
      <c r="K26" s="14">
        <f>[1]!thsiFinD("ths_adjustment_nv_fund",K$2,$A26)</f>
        <v>4.8059107902999996</v>
      </c>
      <c r="L26" s="14">
        <f>[1]!thsiFinD("ths_adjustment_nv_fund",L$2,$A26)</f>
        <v>1.442780135</v>
      </c>
      <c r="M26" s="18">
        <v>-2.3737212276214999E-2</v>
      </c>
      <c r="N26" s="18">
        <v>-3.1708800277994997E-2</v>
      </c>
      <c r="O26" s="18">
        <v>4.8526240115025002E-2</v>
      </c>
      <c r="P26" s="18">
        <v>1.7924449339191E-2</v>
      </c>
      <c r="Q26" s="19">
        <v>1.6980158012356E-2</v>
      </c>
      <c r="R26" s="19">
        <v>1.6980158012356E-2</v>
      </c>
      <c r="S26" s="18">
        <v>4.1108080371389999E-3</v>
      </c>
      <c r="T26" s="18">
        <v>4.1108080371389999E-3</v>
      </c>
      <c r="U26" s="16">
        <v>1.0060044350993183</v>
      </c>
      <c r="V26" s="14">
        <v>1.4200999999999999</v>
      </c>
      <c r="W26" s="14">
        <v>1.2884</v>
      </c>
      <c r="X26" s="74">
        <f>'2080回测'!$O$13*G26/$G$4+'2080回测'!$O$14*H26/$H$4+'2080回测'!$O$15*I26/$I$4+'2080回测'!$O$17*K26/$K$4+'2080回测'!$O$18*L26/$L$4+'2080回测'!$O$16*J26/$J$4</f>
        <v>0.93678367558128761</v>
      </c>
    </row>
    <row r="27" spans="1:24">
      <c r="A27" s="11">
        <v>43873</v>
      </c>
      <c r="B27" s="17">
        <v>19.459791282996001</v>
      </c>
      <c r="C27" s="17">
        <v>19.069239500567999</v>
      </c>
      <c r="D27" s="17">
        <v>16.461538461538002</v>
      </c>
      <c r="E27" s="17">
        <v>11.328125</v>
      </c>
      <c r="F27" s="13">
        <v>1.1657967356127601</v>
      </c>
      <c r="G27" s="14">
        <f>[1]!thsiFinD("ths_adjustment_nv_fund",G$2,$A27)</f>
        <v>1.006</v>
      </c>
      <c r="H27" s="14">
        <f>[1]!thsiFinD("ths_adjustment_nv_fund",H$2,$A27)</f>
        <v>1.776</v>
      </c>
      <c r="I27" s="14">
        <v>2852.62</v>
      </c>
      <c r="J27" s="14">
        <f>[1]!thsiFinD("ths_close_price_index",J$1,$A27)</f>
        <v>8336.2765999999992</v>
      </c>
      <c r="K27" s="14">
        <f>[1]!thsiFinD("ths_adjustment_nv_fund",K$2,$A27)</f>
        <v>4.8607310654999996</v>
      </c>
      <c r="L27" s="14">
        <f>[1]!thsiFinD("ths_adjustment_nv_fund",L$2,$A27)</f>
        <v>1.4528765669999999</v>
      </c>
      <c r="M27" s="18">
        <v>-1.3107416879796E-2</v>
      </c>
      <c r="N27" s="18">
        <v>-2.0241508122665001E-2</v>
      </c>
      <c r="O27" s="18">
        <v>4.9964054636951999E-2</v>
      </c>
      <c r="P27" s="18">
        <v>1.9934667946573999E-2</v>
      </c>
      <c r="Q27" s="19">
        <v>1.0099742537901E-2</v>
      </c>
      <c r="R27" s="19">
        <v>1.0099742537901E-2</v>
      </c>
      <c r="S27" s="18">
        <v>-4.3569009311604E-3</v>
      </c>
      <c r="T27" s="18">
        <v>-4.3569009311604E-3</v>
      </c>
      <c r="U27" s="16">
        <v>1.0223104825694842</v>
      </c>
      <c r="V27" s="14">
        <v>1.4206000000000001</v>
      </c>
      <c r="W27" s="14">
        <v>1.2827999999999999</v>
      </c>
      <c r="X27" s="74">
        <f>'2080回测'!$O$13*G27/$G$4+'2080回测'!$O$14*H27/$H$4+'2080回测'!$O$15*I27/$I$4+'2080回测'!$O$17*K27/$K$4+'2080回测'!$O$18*L27/$L$4+'2080回测'!$O$16*J27/$J$4</f>
        <v>0.94170400188727654</v>
      </c>
    </row>
    <row r="28" spans="1:24">
      <c r="A28" s="11">
        <v>43874</v>
      </c>
      <c r="B28" s="17">
        <v>19.214241866176</v>
      </c>
      <c r="C28" s="17">
        <v>18.444948921680002</v>
      </c>
      <c r="D28" s="17">
        <v>16.769230769231001</v>
      </c>
      <c r="E28" s="17">
        <v>11.1328125</v>
      </c>
      <c r="F28" s="13">
        <v>1.1639030851427199</v>
      </c>
      <c r="G28" s="14">
        <f>[1]!thsiFinD("ths_adjustment_nv_fund",G$2,$A28)</f>
        <v>1.0019</v>
      </c>
      <c r="H28" s="14">
        <f>[1]!thsiFinD("ths_adjustment_nv_fund",H$2,$A28)</f>
        <v>1.7661333333</v>
      </c>
      <c r="I28" s="14">
        <v>2851.52</v>
      </c>
      <c r="J28" s="14">
        <f>[1]!thsiFinD("ths_close_price_index",J$1,$A28)</f>
        <v>8276.9109000000008</v>
      </c>
      <c r="K28" s="14">
        <f>[1]!thsiFinD("ths_adjustment_nv_fund",K$2,$A28)</f>
        <v>4.8104791464999996</v>
      </c>
      <c r="L28" s="14">
        <f>[1]!thsiFinD("ths_adjustment_nv_fund",L$2,$A28)</f>
        <v>1.4397512053999999</v>
      </c>
      <c r="M28" s="18">
        <v>-2.5575447570332999E-3</v>
      </c>
      <c r="N28" s="18">
        <v>-1.3812874641647E-2</v>
      </c>
      <c r="O28" s="18">
        <v>6.7697100407381E-2</v>
      </c>
      <c r="P28" s="18">
        <v>3.4927548399737003E-2</v>
      </c>
      <c r="Q28" s="19">
        <v>3.3630966441189999E-2</v>
      </c>
      <c r="R28" s="19">
        <v>3.3630966441189999E-2</v>
      </c>
      <c r="S28" s="18">
        <v>1.2483849132528001E-2</v>
      </c>
      <c r="T28" s="18">
        <v>1.2483849132528001E-2</v>
      </c>
      <c r="U28" s="16">
        <v>1.0151659281706074</v>
      </c>
      <c r="V28" s="14">
        <v>1.4211</v>
      </c>
      <c r="W28" s="14">
        <v>1.292</v>
      </c>
      <c r="X28" s="74">
        <f>'2080回测'!$O$13*G28/$G$4+'2080回测'!$O$14*H28/$H$4+'2080回测'!$O$15*I28/$I$4+'2080回测'!$O$17*K28/$K$4+'2080回测'!$O$18*L28/$L$4+'2080回测'!$O$16*J28/$J$4</f>
        <v>0.93673621445731614</v>
      </c>
    </row>
    <row r="29" spans="1:24">
      <c r="A29" s="11">
        <v>43875</v>
      </c>
      <c r="B29" s="17">
        <v>19.275629220380999</v>
      </c>
      <c r="C29" s="17">
        <v>17.934165720772</v>
      </c>
      <c r="D29" s="17">
        <v>17.846153846153999</v>
      </c>
      <c r="E29" s="17">
        <v>12.01171875</v>
      </c>
      <c r="F29" s="13">
        <v>1.1676691688432701</v>
      </c>
      <c r="G29" s="14">
        <f>[1]!thsiFinD("ths_adjustment_nv_fund",G$2,$A29)</f>
        <v>1.0091000000000001</v>
      </c>
      <c r="H29" s="14">
        <f>[1]!thsiFinD("ths_adjustment_nv_fund",H$2,$A29)</f>
        <v>1.7792888889</v>
      </c>
      <c r="I29" s="14">
        <v>2864.64</v>
      </c>
      <c r="J29" s="14">
        <f>[1]!thsiFinD("ths_close_price_index",J$1,$A29)</f>
        <v>8312.5465000000004</v>
      </c>
      <c r="K29" s="14">
        <f>[1]!thsiFinD("ths_adjustment_nv_fund",K$2,$A29)</f>
        <v>4.8378892841000001</v>
      </c>
      <c r="L29" s="14">
        <f>[1]!thsiFinD("ths_adjustment_nv_fund",L$2,$A29)</f>
        <v>1.4437897782</v>
      </c>
      <c r="M29" s="18">
        <v>-5.2749360613811996E-3</v>
      </c>
      <c r="N29" s="18">
        <v>-1.7982799061766998E-2</v>
      </c>
      <c r="O29" s="18">
        <v>6.2185478073327999E-2</v>
      </c>
      <c r="P29" s="18">
        <v>2.7556746865053001E-2</v>
      </c>
      <c r="Q29" s="19">
        <v>2.5237788243755999E-2</v>
      </c>
      <c r="R29" s="19">
        <v>2.5237788243755999E-2</v>
      </c>
      <c r="S29" s="18">
        <v>2.1836795310573999E-3</v>
      </c>
      <c r="T29" s="18">
        <v>2.1836795310573999E-3</v>
      </c>
      <c r="U29" s="16">
        <v>1.018571077340066</v>
      </c>
      <c r="V29" s="14">
        <v>1.4208000000000001</v>
      </c>
      <c r="W29" s="14">
        <v>1.2934000000000001</v>
      </c>
      <c r="X29" s="74">
        <f>'2080回测'!$O$13*G29/$G$4+'2080回测'!$O$14*H29/$H$4+'2080回测'!$O$15*I29/$I$4+'2080回测'!$O$17*K29/$K$4+'2080回测'!$O$18*L29/$L$4+'2080回测'!$O$16*J29/$J$4</f>
        <v>0.94287603431552802</v>
      </c>
    </row>
    <row r="30" spans="1:24">
      <c r="A30" s="11">
        <v>43878</v>
      </c>
      <c r="B30" s="17">
        <v>22.958870472683</v>
      </c>
      <c r="C30" s="17">
        <v>21.906923950056999</v>
      </c>
      <c r="D30" s="17">
        <v>23.307692307692001</v>
      </c>
      <c r="E30" s="17">
        <v>15.234375</v>
      </c>
      <c r="F30" s="13">
        <v>1.2085196543260801</v>
      </c>
      <c r="G30" s="14">
        <f>[1]!thsiFinD("ths_adjustment_nv_fund",G$2,$A30)</f>
        <v>1.0270999999999999</v>
      </c>
      <c r="H30" s="14">
        <f>[1]!thsiFinD("ths_adjustment_nv_fund",H$2,$A30)</f>
        <v>1.8143703704</v>
      </c>
      <c r="I30" s="14">
        <v>2878.84</v>
      </c>
      <c r="J30" s="14">
        <f>[1]!thsiFinD("ths_close_price_index",J$1,$A30)</f>
        <v>8467.2386999999999</v>
      </c>
      <c r="K30" s="14">
        <f>[1]!thsiFinD("ths_adjustment_nv_fund",K$2,$A30)</f>
        <v>4.9429614782</v>
      </c>
      <c r="L30" s="14">
        <f>[1]!thsiFinD("ths_adjustment_nv_fund",L$2,$A30)</f>
        <v>1.4811465767000001</v>
      </c>
      <c r="M30" s="18">
        <v>1.1988491048592E-3</v>
      </c>
      <c r="N30" s="18">
        <v>-1.1032925028233999E-2</v>
      </c>
      <c r="O30" s="18">
        <v>6.3623292595254996E-2</v>
      </c>
      <c r="P30" s="18">
        <v>2.847809698937E-2</v>
      </c>
      <c r="Q30" s="19">
        <v>2.8883626161368001E-2</v>
      </c>
      <c r="R30" s="19">
        <v>2.8883626161368001E-2</v>
      </c>
      <c r="S30" s="18">
        <v>4.2670263682706997E-3</v>
      </c>
      <c r="T30" s="18">
        <v>4.2670263682706997E-3</v>
      </c>
      <c r="U30" s="16">
        <v>1.0504796641549841</v>
      </c>
      <c r="V30" s="14">
        <v>1.4208000000000001</v>
      </c>
      <c r="W30" s="14">
        <v>1.2988</v>
      </c>
      <c r="X30" s="74">
        <f>'2080回测'!$O$13*G30/$G$4+'2080回测'!$O$14*H30/$H$4+'2080回测'!$O$15*I30/$I$4+'2080回测'!$O$17*K30/$K$4+'2080回测'!$O$18*L30/$L$4+'2080回测'!$O$16*J30/$J$4</f>
        <v>0.96089775440411418</v>
      </c>
    </row>
    <row r="31" spans="1:24">
      <c r="A31" s="11">
        <v>43879</v>
      </c>
      <c r="B31" s="17">
        <v>25.475751995088999</v>
      </c>
      <c r="C31" s="17">
        <v>23.212258796821999</v>
      </c>
      <c r="D31" s="17">
        <v>24.769230769231001</v>
      </c>
      <c r="E31" s="17">
        <v>15.91796875</v>
      </c>
      <c r="F31" s="13">
        <v>1.2234380257778601</v>
      </c>
      <c r="G31" s="14">
        <f>[1]!thsiFinD("ths_adjustment_nv_fund",G$2,$A31)</f>
        <v>1.0205</v>
      </c>
      <c r="H31" s="14">
        <f>[1]!thsiFinD("ths_adjustment_nv_fund",H$2,$A31)</f>
        <v>1.8187555555999999</v>
      </c>
      <c r="I31" s="14">
        <v>2845.56</v>
      </c>
      <c r="J31" s="14">
        <f>[1]!thsiFinD("ths_close_price_index",J$1,$A31)</f>
        <v>8438.7239000000009</v>
      </c>
      <c r="K31" s="14">
        <f>[1]!thsiFinD("ths_adjustment_nv_fund",K$2,$A31)</f>
        <v>4.9520981907000001</v>
      </c>
      <c r="L31" s="14">
        <f>[1]!thsiFinD("ths_adjustment_nv_fund",L$2,$A31)</f>
        <v>1.4791272902999999</v>
      </c>
      <c r="M31" s="18">
        <v>2.2458439897697999E-2</v>
      </c>
      <c r="N31" s="18">
        <v>8.0792285639823998E-3</v>
      </c>
      <c r="O31" s="18">
        <v>9.6453390845914005E-2</v>
      </c>
      <c r="P31" s="18">
        <v>6.0892872168461003E-2</v>
      </c>
      <c r="Q31" s="19">
        <v>6.6363842283671995E-2</v>
      </c>
      <c r="R31" s="19">
        <v>6.6363842283671995E-2</v>
      </c>
      <c r="S31" s="18">
        <v>4.1612848598237002E-2</v>
      </c>
      <c r="T31" s="18">
        <v>4.1612848598237002E-2</v>
      </c>
      <c r="U31" s="16">
        <v>1.0638202161541339</v>
      </c>
      <c r="V31" s="14">
        <v>1.4214</v>
      </c>
      <c r="W31" s="14">
        <v>1.3058000000000001</v>
      </c>
      <c r="X31" s="74">
        <f>'2080回测'!$O$13*G31/$G$4+'2080回测'!$O$14*H31/$H$4+'2080回测'!$O$15*I31/$I$4+'2080回测'!$O$17*K31/$K$4+'2080回测'!$O$18*L31/$L$4+'2080回测'!$O$16*J31/$J$4</f>
        <v>0.95608696345079036</v>
      </c>
    </row>
    <row r="32" spans="1:24">
      <c r="A32" s="11">
        <v>43880</v>
      </c>
      <c r="B32" s="17">
        <v>24.923265807244</v>
      </c>
      <c r="C32" s="17">
        <v>20.601589103292</v>
      </c>
      <c r="D32" s="17">
        <v>22.846153846153999</v>
      </c>
      <c r="E32" s="17">
        <v>13.37890625</v>
      </c>
      <c r="F32" s="13">
        <v>1.2043747875167301</v>
      </c>
      <c r="G32" s="14">
        <f>[1]!thsiFinD("ths_adjustment_nv_fund",G$2,$A32)</f>
        <v>1.0185999999999999</v>
      </c>
      <c r="H32" s="14">
        <f>[1]!thsiFinD("ths_adjustment_nv_fund",H$2,$A32)</f>
        <v>1.8121777777999999</v>
      </c>
      <c r="I32" s="14">
        <v>2858.98</v>
      </c>
      <c r="J32" s="14">
        <f>[1]!thsiFinD("ths_close_price_index",J$1,$A32)</f>
        <v>8414.7005000000008</v>
      </c>
      <c r="K32" s="14">
        <f>[1]!thsiFinD("ths_adjustment_nv_fund",K$2,$A32)</f>
        <v>4.9566665470000002</v>
      </c>
      <c r="L32" s="14">
        <f>[1]!thsiFinD("ths_adjustment_nv_fund",L$2,$A32)</f>
        <v>1.4750887175</v>
      </c>
      <c r="M32" s="18">
        <v>1.7822890025575001E-2</v>
      </c>
      <c r="N32" s="18">
        <v>4.4305446963773002E-3</v>
      </c>
      <c r="O32" s="18">
        <v>0.10364246345555</v>
      </c>
      <c r="P32" s="18">
        <v>6.8179914600933006E-2</v>
      </c>
      <c r="Q32" s="19">
        <v>9.0741387737417994E-2</v>
      </c>
      <c r="R32" s="19">
        <v>9.0741387737417994E-2</v>
      </c>
      <c r="S32" s="18">
        <v>6.7501570489900006E-2</v>
      </c>
      <c r="T32" s="18">
        <v>6.7501570489900006E-2</v>
      </c>
      <c r="U32" s="16">
        <v>1.0592597220548257</v>
      </c>
      <c r="V32" s="14">
        <v>1.4216</v>
      </c>
      <c r="W32" s="14">
        <v>1.3197000000000001</v>
      </c>
      <c r="X32" s="74">
        <f>'2080回测'!$O$13*G32/$G$4+'2080回测'!$O$14*H32/$H$4+'2080回测'!$O$15*I32/$I$4+'2080回测'!$O$17*K32/$K$4+'2080回测'!$O$18*L32/$L$4+'2080回测'!$O$16*J32/$J$4</f>
        <v>0.95449713090131749</v>
      </c>
    </row>
    <row r="33" spans="1:24">
      <c r="A33" s="11">
        <v>43881</v>
      </c>
      <c r="B33" s="17">
        <v>27.808471454879999</v>
      </c>
      <c r="C33" s="17">
        <v>23.212258796821999</v>
      </c>
      <c r="D33" s="17">
        <v>26.769230769231001</v>
      </c>
      <c r="E33" s="17">
        <v>16.015625</v>
      </c>
      <c r="F33" s="13">
        <v>1.23451396505233</v>
      </c>
      <c r="G33" s="14">
        <f>[1]!thsiFinD("ths_adjustment_nv_fund",G$2,$A33)</f>
        <v>1.03</v>
      </c>
      <c r="H33" s="14">
        <f>[1]!thsiFinD("ths_adjustment_nv_fund",H$2,$A33)</f>
        <v>1.8351999999999999</v>
      </c>
      <c r="I33" s="14">
        <v>2853.71</v>
      </c>
      <c r="J33" s="14">
        <f>[1]!thsiFinD("ths_close_price_index",J$1,$A33)</f>
        <v>8516.8642999999993</v>
      </c>
      <c r="K33" s="14">
        <f>[1]!thsiFinD("ths_adjustment_nv_fund",K$2,$A33)</f>
        <v>5.0343286034999997</v>
      </c>
      <c r="L33" s="14">
        <f>[1]!thsiFinD("ths_adjustment_nv_fund",L$2,$A33)</f>
        <v>1.4952815815</v>
      </c>
      <c r="M33" s="18">
        <v>1.6384271099744E-2</v>
      </c>
      <c r="N33" s="18">
        <v>5.4730258014073002E-3</v>
      </c>
      <c r="O33" s="18">
        <v>9.9209202012940007E-2</v>
      </c>
      <c r="P33" s="18">
        <v>6.4494513795010006E-2</v>
      </c>
      <c r="Q33" s="19">
        <v>8.1015776267178999E-2</v>
      </c>
      <c r="R33" s="19">
        <v>8.1015776267178999E-2</v>
      </c>
      <c r="S33" s="18">
        <v>6.3242605597572998E-2</v>
      </c>
      <c r="T33" s="18">
        <v>6.3242605597572998E-2</v>
      </c>
      <c r="U33" s="16">
        <v>1.0800735951429563</v>
      </c>
      <c r="V33" s="14">
        <v>1.4216</v>
      </c>
      <c r="W33" s="14">
        <v>1.3243</v>
      </c>
      <c r="X33" s="74">
        <f>'2080回测'!$O$13*G33/$G$4+'2080回测'!$O$14*H33/$H$4+'2080回测'!$O$15*I33/$I$4+'2080回测'!$O$17*K33/$K$4+'2080回测'!$O$18*L33/$L$4+'2080回测'!$O$16*J33/$J$4</f>
        <v>0.96589242064144154</v>
      </c>
    </row>
    <row r="34" spans="1:24">
      <c r="A34" s="11">
        <v>43882</v>
      </c>
      <c r="B34" s="17">
        <v>29.343155310006001</v>
      </c>
      <c r="C34" s="17">
        <v>25.425652667423002</v>
      </c>
      <c r="D34" s="17">
        <v>30.538461538461998</v>
      </c>
      <c r="E34" s="17">
        <v>17.96875</v>
      </c>
      <c r="F34" s="13">
        <v>1.25819004878973</v>
      </c>
      <c r="G34" s="14">
        <f>[1]!thsiFinD("ths_adjustment_nv_fund",G$2,$A34)</f>
        <v>1.0306999999999999</v>
      </c>
      <c r="H34" s="14">
        <f>[1]!thsiFinD("ths_adjustment_nv_fund",H$2,$A34)</f>
        <v>1.8428740741</v>
      </c>
      <c r="I34" s="14">
        <v>2826.82</v>
      </c>
      <c r="J34" s="14">
        <f>[1]!thsiFinD("ths_close_price_index",J$1,$A34)</f>
        <v>8522.3726999999999</v>
      </c>
      <c r="K34" s="14">
        <f>[1]!thsiFinD("ths_adjustment_nv_fund",K$2,$A34)</f>
        <v>5.0297602471999996</v>
      </c>
      <c r="L34" s="14">
        <f>[1]!thsiFinD("ths_adjustment_nv_fund",L$2,$A34)</f>
        <v>1.4983105110999999</v>
      </c>
      <c r="M34" s="18">
        <v>3.8523017902812998E-2</v>
      </c>
      <c r="N34" s="18">
        <v>2.6409521327426001E-2</v>
      </c>
      <c r="O34" s="18">
        <v>0.1183800623053</v>
      </c>
      <c r="P34" s="18">
        <v>8.5099254559269005E-2</v>
      </c>
      <c r="Q34" s="19">
        <v>0.10191335312723999</v>
      </c>
      <c r="R34" s="19">
        <v>0.10191335312723999</v>
      </c>
      <c r="S34" s="18">
        <v>8.4175099397181E-2</v>
      </c>
      <c r="T34" s="18">
        <v>8.4175099397181E-2</v>
      </c>
      <c r="U34" s="16">
        <v>1.0938566270870136</v>
      </c>
      <c r="V34" s="14">
        <v>1.4225000000000001</v>
      </c>
      <c r="W34" s="14">
        <v>1.3506</v>
      </c>
      <c r="X34" s="74">
        <f>'2080回测'!$O$13*G34/$G$4+'2080回测'!$O$14*H34/$H$4+'2080回测'!$O$15*I34/$I$4+'2080回测'!$O$17*K34/$K$4+'2080回测'!$O$18*L34/$L$4+'2080回测'!$O$16*J34/$J$4</f>
        <v>0.96652827929945984</v>
      </c>
    </row>
    <row r="35" spans="1:24">
      <c r="A35" s="11">
        <v>43885</v>
      </c>
      <c r="B35" s="17">
        <v>33.210558624923003</v>
      </c>
      <c r="C35" s="17">
        <v>28.320090805902002</v>
      </c>
      <c r="D35" s="17">
        <v>37.076923076923002</v>
      </c>
      <c r="E35" s="17">
        <v>20.5078125</v>
      </c>
      <c r="F35" s="13">
        <v>1.2977884625193701</v>
      </c>
      <c r="G35" s="14">
        <f>[1]!thsiFinD("ths_adjustment_nv_fund",G$2,$A35)</f>
        <v>1.0199</v>
      </c>
      <c r="H35" s="14">
        <f>[1]!thsiFinD("ths_adjustment_nv_fund",H$2,$A35)</f>
        <v>1.8308148148000001</v>
      </c>
      <c r="I35" s="14">
        <v>2769.83</v>
      </c>
      <c r="J35" s="14">
        <f>[1]!thsiFinD("ths_close_price_index",J$1,$A35)</f>
        <v>8454.3955000000005</v>
      </c>
      <c r="K35" s="14">
        <f>[1]!thsiFinD("ths_adjustment_nv_fund",K$2,$A35)</f>
        <v>5.0069184659000001</v>
      </c>
      <c r="L35" s="14">
        <f>[1]!thsiFinD("ths_adjustment_nv_fund",L$2,$A35)</f>
        <v>1.5063876567000001</v>
      </c>
      <c r="M35" s="18">
        <v>4.4117647058822998E-2</v>
      </c>
      <c r="N35" s="18">
        <v>3.3098775084701999E-2</v>
      </c>
      <c r="O35" s="18">
        <v>0.13419602204649</v>
      </c>
      <c r="P35" s="18">
        <v>9.9338303092535996E-2</v>
      </c>
      <c r="Q35" s="19">
        <v>0.12150912344152</v>
      </c>
      <c r="R35" s="19">
        <v>0.12150912344152</v>
      </c>
      <c r="S35" s="18">
        <v>9.8542011265258994E-2</v>
      </c>
      <c r="T35" s="18">
        <v>9.8542011265258994E-2</v>
      </c>
      <c r="U35" s="16">
        <v>1.1072834300422698</v>
      </c>
      <c r="V35" s="14">
        <v>1.4241999999999999</v>
      </c>
      <c r="W35" s="14">
        <v>1.3759999999999999</v>
      </c>
      <c r="X35" s="74">
        <f>'2080回测'!$O$13*G35/$G$4+'2080回测'!$O$14*H35/$H$4+'2080回测'!$O$15*I35/$I$4+'2080回测'!$O$17*K35/$K$4+'2080回测'!$O$18*L35/$L$4+'2080回测'!$O$16*J35/$J$4</f>
        <v>0.95869032352481842</v>
      </c>
    </row>
    <row r="36" spans="1:24">
      <c r="A36" s="11">
        <v>43886</v>
      </c>
      <c r="B36" s="17">
        <v>34.254143646408998</v>
      </c>
      <c r="C36" s="17">
        <v>30.022701475596001</v>
      </c>
      <c r="D36" s="17">
        <v>41.923076923076998</v>
      </c>
      <c r="E36" s="17">
        <v>21.77734375</v>
      </c>
      <c r="F36" s="13">
        <v>1.31994316448771</v>
      </c>
      <c r="G36" s="14">
        <f>[1]!thsiFinD("ths_adjustment_nv_fund",G$2,$A36)</f>
        <v>1.0098</v>
      </c>
      <c r="H36" s="14">
        <f>[1]!thsiFinD("ths_adjustment_nv_fund",H$2,$A36)</f>
        <v>1.8132740741</v>
      </c>
      <c r="I36" s="14">
        <v>2752.85</v>
      </c>
      <c r="J36" s="14">
        <f>[1]!thsiFinD("ths_close_price_index",J$1,$A36)</f>
        <v>8353.5077000000001</v>
      </c>
      <c r="K36" s="14">
        <f>[1]!thsiFinD("ths_adjustment_nv_fund",K$2,$A36)</f>
        <v>5.0114868222000002</v>
      </c>
      <c r="L36" s="14">
        <f>[1]!thsiFinD("ths_adjustment_nv_fund",L$2,$A36)</f>
        <v>1.5114358726999999</v>
      </c>
      <c r="M36" s="18">
        <v>4.1400255754475999E-2</v>
      </c>
      <c r="N36" s="18">
        <v>2.7712622708713001E-2</v>
      </c>
      <c r="O36" s="18">
        <v>0.14665708123651999</v>
      </c>
      <c r="P36" s="18">
        <v>0.10938939612945001</v>
      </c>
      <c r="Q36" s="19">
        <v>0.14610682207201001</v>
      </c>
      <c r="R36" s="19">
        <v>0.14610682207201001</v>
      </c>
      <c r="S36" s="18">
        <v>0.12044722018249</v>
      </c>
      <c r="T36" s="18">
        <v>0.12044722018249</v>
      </c>
      <c r="U36" s="16">
        <v>1.1083746590805332</v>
      </c>
      <c r="V36" s="14">
        <v>1.4242999999999999</v>
      </c>
      <c r="W36" s="14">
        <v>1.3514999999999999</v>
      </c>
      <c r="X36" s="74">
        <f>'2080回测'!$O$13*G36/$G$4+'2080回测'!$O$14*H36/$H$4+'2080回测'!$O$15*I36/$I$4+'2080回测'!$O$17*K36/$K$4+'2080回测'!$O$18*L36/$L$4+'2080回测'!$O$16*J36/$J$4</f>
        <v>0.95171181451640974</v>
      </c>
    </row>
    <row r="37" spans="1:24">
      <c r="A37" s="11">
        <v>43887</v>
      </c>
      <c r="B37" s="17">
        <v>27.255985267035001</v>
      </c>
      <c r="C37" s="17">
        <v>23.269012485811999</v>
      </c>
      <c r="D37" s="17">
        <v>32.769230769231001</v>
      </c>
      <c r="E37" s="17">
        <v>17.28515625</v>
      </c>
      <c r="F37" s="13">
        <v>1.25144846193019</v>
      </c>
      <c r="G37" s="14">
        <f>[1]!thsiFinD("ths_adjustment_nv_fund",G$2,$A37)</f>
        <v>1.0161</v>
      </c>
      <c r="H37" s="14">
        <f>[1]!thsiFinD("ths_adjustment_nv_fund",H$2,$A37)</f>
        <v>1.8121777777999999</v>
      </c>
      <c r="I37" s="14">
        <v>2745.96</v>
      </c>
      <c r="J37" s="14">
        <f>[1]!thsiFinD("ths_close_price_index",J$1,$A37)</f>
        <v>8416.9405999999999</v>
      </c>
      <c r="K37" s="14">
        <f>[1]!thsiFinD("ths_adjustment_nv_fund",K$2,$A37)</f>
        <v>4.9155513406000004</v>
      </c>
      <c r="L37" s="14">
        <f>[1]!thsiFinD("ths_adjustment_nv_fund",L$2,$A37)</f>
        <v>1.4902333655</v>
      </c>
      <c r="M37" s="18">
        <v>3.9881713554987E-2</v>
      </c>
      <c r="N37" s="18">
        <v>2.2934584310658999E-2</v>
      </c>
      <c r="O37" s="18">
        <v>0.14785526000478999</v>
      </c>
      <c r="P37" s="18">
        <v>0.11223720583610999</v>
      </c>
      <c r="Q37" s="19">
        <v>0.15090810490973999</v>
      </c>
      <c r="R37" s="19">
        <v>0.15090810490973999</v>
      </c>
      <c r="S37" s="18">
        <v>0.12113614955912</v>
      </c>
      <c r="T37" s="18">
        <v>0.12113614955912</v>
      </c>
      <c r="U37" s="16">
        <v>1.0844756994223208</v>
      </c>
      <c r="V37" s="14">
        <v>1.4249000000000001</v>
      </c>
      <c r="W37" s="14">
        <v>1.3581000000000001</v>
      </c>
      <c r="X37" s="74">
        <f>'2080回测'!$O$13*G37/$G$4+'2080回测'!$O$14*H37/$H$4+'2080回测'!$O$15*I37/$I$4+'2080回测'!$O$17*K37/$K$4+'2080回测'!$O$18*L37/$L$4+'2080回测'!$O$16*J37/$J$4</f>
        <v>0.95289095488474196</v>
      </c>
    </row>
    <row r="38" spans="1:24">
      <c r="A38" s="11">
        <v>43888</v>
      </c>
      <c r="B38" s="17">
        <v>27.133210558624999</v>
      </c>
      <c r="C38" s="17">
        <v>23.269012485811999</v>
      </c>
      <c r="D38" s="17">
        <v>29.615384615385</v>
      </c>
      <c r="E38" s="17">
        <v>17.1875</v>
      </c>
      <c r="F38" s="13">
        <v>1.24301276914956</v>
      </c>
      <c r="G38" s="14">
        <f>[1]!thsiFinD("ths_adjustment_nv_fund",G$2,$A38)</f>
        <v>1.0218</v>
      </c>
      <c r="H38" s="14">
        <f>[1]!thsiFinD("ths_adjustment_nv_fund",H$2,$A38)</f>
        <v>1.816562963</v>
      </c>
      <c r="I38" s="14">
        <v>2765.21</v>
      </c>
      <c r="J38" s="14">
        <f>[1]!thsiFinD("ths_close_price_index",J$1,$A38)</f>
        <v>8433.8858999999993</v>
      </c>
      <c r="K38" s="14">
        <f>[1]!thsiFinD("ths_adjustment_nv_fund",K$2,$A38)</f>
        <v>4.9018462718000002</v>
      </c>
      <c r="L38" s="14">
        <f>[1]!thsiFinD("ths_adjustment_nv_fund",L$2,$A38)</f>
        <v>1.5114358726999999</v>
      </c>
      <c r="M38" s="18">
        <v>2.6214833759591001E-2</v>
      </c>
      <c r="N38" s="18">
        <v>1.0946051602814999E-2</v>
      </c>
      <c r="O38" s="18">
        <v>0.12449077402347999</v>
      </c>
      <c r="P38" s="18">
        <v>8.8030823368133004E-2</v>
      </c>
      <c r="Q38" s="19">
        <v>0.11762136132478</v>
      </c>
      <c r="R38" s="19">
        <v>0.11762136132478</v>
      </c>
      <c r="S38" s="18">
        <v>9.5440194987493995E-2</v>
      </c>
      <c r="T38" s="18">
        <v>9.5440194987493995E-2</v>
      </c>
      <c r="U38" s="16">
        <v>1.0883782197587322</v>
      </c>
      <c r="V38" s="14">
        <v>1.4261999999999999</v>
      </c>
      <c r="W38" s="14">
        <v>1.3564000000000001</v>
      </c>
      <c r="X38" s="74">
        <f>'2080回测'!$O$13*G38/$G$4+'2080回测'!$O$14*H38/$H$4+'2080回测'!$O$15*I38/$I$4+'2080回测'!$O$17*K38/$K$4+'2080回测'!$O$18*L38/$L$4+'2080回测'!$O$16*J38/$J$4</f>
        <v>0.9583028508211382</v>
      </c>
    </row>
    <row r="39" spans="1:24">
      <c r="A39" s="11">
        <v>43889</v>
      </c>
      <c r="B39" s="17">
        <v>22.467771639041999</v>
      </c>
      <c r="C39" s="17">
        <v>17.650397275823</v>
      </c>
      <c r="D39" s="17">
        <v>22.461538461538002</v>
      </c>
      <c r="E39" s="17">
        <v>12.890625</v>
      </c>
      <c r="F39" s="13">
        <v>1.1886758309410099</v>
      </c>
      <c r="G39" s="14">
        <f>[1]!thsiFinD("ths_adjustment_nv_fund",G$2,$A39)</f>
        <v>0.99929999999999997</v>
      </c>
      <c r="H39" s="14">
        <f>[1]!thsiFinD("ths_adjustment_nv_fund",H$2,$A39)</f>
        <v>1.7639407407000001</v>
      </c>
      <c r="I39" s="14">
        <v>2693.91</v>
      </c>
      <c r="J39" s="14">
        <f>[1]!thsiFinD("ths_close_price_index",J$1,$A39)</f>
        <v>8235.9943999999996</v>
      </c>
      <c r="K39" s="14">
        <f>[1]!thsiFinD("ths_adjustment_nv_fund",K$2,$A39)</f>
        <v>4.7602272275999997</v>
      </c>
      <c r="L39" s="14">
        <f>[1]!thsiFinD("ths_adjustment_nv_fund",L$2,$A39)</f>
        <v>1.4639826422</v>
      </c>
      <c r="M39" s="18">
        <v>2.9411764705881999E-2</v>
      </c>
      <c r="N39" s="18">
        <v>1.7548431934671E-2</v>
      </c>
      <c r="O39" s="18">
        <v>0.13275820752456</v>
      </c>
      <c r="P39" s="18">
        <v>9.3726442781440003E-2</v>
      </c>
      <c r="Q39" s="19">
        <v>0.11946327603949999</v>
      </c>
      <c r="R39" s="19">
        <v>0.11946327603949999</v>
      </c>
      <c r="S39" s="18">
        <v>9.7327179522152002E-2</v>
      </c>
      <c r="T39" s="18">
        <v>9.7327179522152002E-2</v>
      </c>
      <c r="U39" s="16">
        <v>1.0348687334413345</v>
      </c>
      <c r="V39" s="14">
        <v>1.4276</v>
      </c>
      <c r="W39" s="14">
        <v>1.3357000000000001</v>
      </c>
      <c r="X39" s="74">
        <f>'2080回测'!$O$13*G39/$G$4+'2080回测'!$O$14*H39/$H$4+'2080回测'!$O$15*I39/$I$4+'2080回测'!$O$17*K39/$K$4+'2080回测'!$O$18*L39/$L$4+'2080回测'!$O$16*J39/$J$4</f>
        <v>0.93551264314063565</v>
      </c>
    </row>
    <row r="40" spans="1:24">
      <c r="A40" s="11">
        <v>43892</v>
      </c>
      <c r="B40" s="17">
        <v>26.273787599754002</v>
      </c>
      <c r="C40" s="17">
        <v>20.942111237230002</v>
      </c>
      <c r="D40" s="17">
        <v>27.307692307692001</v>
      </c>
      <c r="E40" s="17">
        <v>15.52734375</v>
      </c>
      <c r="F40" s="13">
        <v>1.22512733723669</v>
      </c>
      <c r="G40" s="14">
        <f>[1]!thsiFinD("ths_adjustment_nv_fund",G$2,$A40)</f>
        <v>1.0326</v>
      </c>
      <c r="H40" s="14">
        <f>[1]!thsiFinD("ths_adjustment_nv_fund",H$2,$A40)</f>
        <v>1.8209481481000001</v>
      </c>
      <c r="I40" s="14">
        <v>2750.7</v>
      </c>
      <c r="J40" s="14">
        <f>[1]!thsiFinD("ths_close_price_index",J$1,$A40)</f>
        <v>8504.1849000000002</v>
      </c>
      <c r="K40" s="14">
        <f>[1]!thsiFinD("ths_adjustment_nv_fund",K$2,$A40)</f>
        <v>4.8652994216999996</v>
      </c>
      <c r="L40" s="14">
        <f>[1]!thsiFinD("ths_adjustment_nv_fund",L$2,$A40)</f>
        <v>1.4952815815</v>
      </c>
      <c r="M40" s="18">
        <v>-6.6336317135550996E-3</v>
      </c>
      <c r="N40" s="18">
        <v>-1.6332203978803E-2</v>
      </c>
      <c r="O40" s="18">
        <v>8.0637431104721005E-2</v>
      </c>
      <c r="P40" s="18">
        <v>4.4894882334441999E-2</v>
      </c>
      <c r="Q40" s="19">
        <v>5.4595221547995003E-2</v>
      </c>
      <c r="R40" s="19">
        <v>5.4595221547995003E-2</v>
      </c>
      <c r="S40" s="18">
        <v>3.3596473343940003E-2</v>
      </c>
      <c r="T40" s="18">
        <v>3.3596473343940003E-2</v>
      </c>
      <c r="U40" s="16">
        <v>1.0740547862229897</v>
      </c>
      <c r="V40" s="14">
        <v>1.4278999999999999</v>
      </c>
      <c r="W40" s="14">
        <v>1.3119000000000001</v>
      </c>
      <c r="X40" s="74">
        <f>'2080回测'!$O$13*G40/$G$4+'2080回测'!$O$14*H40/$H$4+'2080回测'!$O$15*I40/$I$4+'2080回测'!$O$17*K40/$K$4+'2080回测'!$O$18*L40/$L$4+'2080回测'!$O$16*J40/$J$4</f>
        <v>0.96435920058289448</v>
      </c>
    </row>
    <row r="41" spans="1:24">
      <c r="A41" s="11">
        <v>43893</v>
      </c>
      <c r="B41" s="17">
        <v>26.58072437078</v>
      </c>
      <c r="C41" s="17">
        <v>22.077185017026</v>
      </c>
      <c r="D41" s="17">
        <v>27.307692307692001</v>
      </c>
      <c r="E41" s="17">
        <v>16.30859375</v>
      </c>
      <c r="F41" s="13">
        <v>1.2306854886137499</v>
      </c>
      <c r="G41" s="14">
        <f>[1]!thsiFinD("ths_adjustment_nv_fund",G$2,$A41)</f>
        <v>1.0313000000000001</v>
      </c>
      <c r="H41" s="14">
        <f>[1]!thsiFinD("ths_adjustment_nv_fund",H$2,$A41)</f>
        <v>1.8187555555999999</v>
      </c>
      <c r="I41" s="14">
        <v>2749.92</v>
      </c>
      <c r="J41" s="14">
        <f>[1]!thsiFinD("ths_close_price_index",J$1,$A41)</f>
        <v>8522.1579000000002</v>
      </c>
      <c r="K41" s="14">
        <f>[1]!thsiFinD("ths_adjustment_nv_fund",K$2,$A41)</f>
        <v>4.8972779156000001</v>
      </c>
      <c r="L41" s="14">
        <f>[1]!thsiFinD("ths_adjustment_nv_fund",L$2,$A41)</f>
        <v>1.5104262294999999</v>
      </c>
      <c r="M41" s="18">
        <v>2.4856138107416999E-2</v>
      </c>
      <c r="N41" s="18">
        <v>1.3291634089132E-2</v>
      </c>
      <c r="O41" s="18">
        <v>0.12125569134915</v>
      </c>
      <c r="P41" s="18">
        <v>7.8901080532697995E-2</v>
      </c>
      <c r="Q41" s="19">
        <v>9.8145295707785005E-2</v>
      </c>
      <c r="R41" s="19">
        <v>9.8145295707785005E-2</v>
      </c>
      <c r="S41" s="18">
        <v>7.8921577144974997E-2</v>
      </c>
      <c r="T41" s="18">
        <v>7.8921577144974997E-2</v>
      </c>
      <c r="U41" s="16">
        <v>1.0857115082756574</v>
      </c>
      <c r="V41" s="14">
        <v>1.4278999999999999</v>
      </c>
      <c r="W41" s="14">
        <v>1.3099000000000001</v>
      </c>
      <c r="X41" s="74">
        <f>'2080回测'!$O$13*G41/$G$4+'2080回测'!$O$14*H41/$H$4+'2080回测'!$O$15*I41/$I$4+'2080回测'!$O$17*K41/$K$4+'2080回测'!$O$18*L41/$L$4+'2080回测'!$O$16*J41/$J$4</f>
        <v>0.96512557202882743</v>
      </c>
    </row>
    <row r="42" spans="1:24">
      <c r="A42" s="11">
        <v>43894</v>
      </c>
      <c r="B42" s="17">
        <v>25.598526703499001</v>
      </c>
      <c r="C42" s="17">
        <v>19.920544835413999</v>
      </c>
      <c r="D42" s="17">
        <v>23.307692307692001</v>
      </c>
      <c r="E42" s="17">
        <v>14.6484375</v>
      </c>
      <c r="F42" s="13">
        <v>1.2086880033665099</v>
      </c>
      <c r="G42" s="14">
        <f>[1]!thsiFinD("ths_adjustment_nv_fund",G$2,$A42)</f>
        <v>1.0443</v>
      </c>
      <c r="H42" s="14">
        <f>[1]!thsiFinD("ths_adjustment_nv_fund",H$2,$A42)</f>
        <v>1.8395851852</v>
      </c>
      <c r="I42" s="14">
        <v>2754.26</v>
      </c>
      <c r="J42" s="14">
        <f>[1]!thsiFinD("ths_close_price_index",J$1,$A42)</f>
        <v>8594.7605000000003</v>
      </c>
      <c r="K42" s="14">
        <f>[1]!thsiFinD("ths_adjustment_nv_fund",K$2,$A42)</f>
        <v>4.9018462718000002</v>
      </c>
      <c r="L42" s="14">
        <f>[1]!thsiFinD("ths_adjustment_nv_fund",L$2,$A42)</f>
        <v>1.5174937318999999</v>
      </c>
      <c r="M42" s="18">
        <v>3.0450767263426999E-2</v>
      </c>
      <c r="N42" s="18">
        <v>1.9285900443054001E-2</v>
      </c>
      <c r="O42" s="18">
        <v>0.13287802540138999</v>
      </c>
      <c r="P42" s="18">
        <v>8.5936845658538999E-2</v>
      </c>
      <c r="Q42" s="19">
        <v>0.11296115902313</v>
      </c>
      <c r="R42" s="19">
        <v>0.11296115902313</v>
      </c>
      <c r="S42" s="18">
        <v>9.5609104696294994E-2</v>
      </c>
      <c r="T42" s="18">
        <v>9.5609104696294994E-2</v>
      </c>
      <c r="U42" s="16">
        <v>1.0921893504457723</v>
      </c>
      <c r="V42" s="14">
        <v>1.4300999999999999</v>
      </c>
      <c r="W42" s="14">
        <v>1.3332999999999999</v>
      </c>
      <c r="X42" s="74">
        <f>'2080回测'!$O$13*G42/$G$4+'2080回测'!$O$14*H42/$H$4+'2080回测'!$O$15*I42/$I$4+'2080回测'!$O$17*K42/$K$4+'2080回测'!$O$18*L42/$L$4+'2080回测'!$O$16*J42/$J$4</f>
        <v>0.9752797970474969</v>
      </c>
    </row>
    <row r="43" spans="1:24">
      <c r="A43" s="11">
        <v>43895</v>
      </c>
      <c r="B43" s="17">
        <v>26.089625537139</v>
      </c>
      <c r="C43" s="17">
        <v>19.296254256527</v>
      </c>
      <c r="D43" s="17">
        <v>23.769230769231001</v>
      </c>
      <c r="E43" s="17">
        <v>16.40625</v>
      </c>
      <c r="F43" s="13">
        <v>1.2139034014072401</v>
      </c>
      <c r="G43" s="14">
        <f>[1]!thsiFinD("ths_adjustment_nv_fund",G$2,$A43)</f>
        <v>1.0562</v>
      </c>
      <c r="H43" s="14">
        <f>[1]!thsiFinD("ths_adjustment_nv_fund",H$2,$A43)</f>
        <v>1.8615111111</v>
      </c>
      <c r="I43" s="14">
        <v>2790.39</v>
      </c>
      <c r="J43" s="14">
        <f>[1]!thsiFinD("ths_close_price_index",J$1,$A43)</f>
        <v>8701.4323000000004</v>
      </c>
      <c r="K43" s="14">
        <f>[1]!thsiFinD("ths_adjustment_nv_fund",K$2,$A43)</f>
        <v>4.9886450408999998</v>
      </c>
      <c r="L43" s="14">
        <f>[1]!thsiFinD("ths_adjustment_nv_fund",L$2,$A43)</f>
        <v>1.5417251688</v>
      </c>
      <c r="M43" s="18">
        <v>3.5885549872123002E-2</v>
      </c>
      <c r="N43" s="18">
        <v>2.6062027625748999E-2</v>
      </c>
      <c r="O43" s="18">
        <v>0.1359932901989</v>
      </c>
      <c r="P43" s="18">
        <v>9.1799983276266997E-2</v>
      </c>
      <c r="Q43" s="19">
        <v>0.11846525788512</v>
      </c>
      <c r="R43" s="19">
        <v>0.11846525788512</v>
      </c>
      <c r="S43" s="18">
        <v>0.10542171841145</v>
      </c>
      <c r="T43" s="18">
        <v>0.10542171841145</v>
      </c>
      <c r="U43" s="16">
        <v>1.1111902778486153</v>
      </c>
      <c r="V43" s="14">
        <v>1.4301999999999999</v>
      </c>
      <c r="W43" s="14">
        <v>1.3385</v>
      </c>
      <c r="X43" s="74">
        <f>'2080回测'!$O$13*G43/$G$4+'2080回测'!$O$14*H43/$H$4+'2080回测'!$O$15*I43/$I$4+'2080回测'!$O$17*K43/$K$4+'2080回测'!$O$18*L43/$L$4+'2080回测'!$O$16*J43/$J$4</f>
        <v>0.98751458950012161</v>
      </c>
    </row>
    <row r="44" spans="1:24">
      <c r="A44" s="11">
        <v>43896</v>
      </c>
      <c r="B44" s="17">
        <v>24.616329036219</v>
      </c>
      <c r="C44" s="17">
        <v>18.331441543699999</v>
      </c>
      <c r="D44" s="17">
        <v>23.076923076922998</v>
      </c>
      <c r="E44" s="17">
        <v>15.33203125</v>
      </c>
      <c r="F44" s="13">
        <v>1.2033918122671099</v>
      </c>
      <c r="G44" s="14">
        <f>[1]!thsiFinD("ths_adjustment_nv_fund",G$2,$A44)</f>
        <v>1.0410999999999999</v>
      </c>
      <c r="H44" s="14">
        <f>[1]!thsiFinD("ths_adjustment_nv_fund",H$2,$A44)</f>
        <v>1.8406814815000001</v>
      </c>
      <c r="I44" s="14">
        <v>2723.77</v>
      </c>
      <c r="J44" s="14">
        <f>[1]!thsiFinD("ths_close_price_index",J$1,$A44)</f>
        <v>8627.3129000000008</v>
      </c>
      <c r="K44" s="14">
        <f>[1]!thsiFinD("ths_adjustment_nv_fund",K$2,$A44)</f>
        <v>4.9383931219999999</v>
      </c>
      <c r="L44" s="14">
        <f>[1]!thsiFinD("ths_adjustment_nv_fund",L$2,$A44)</f>
        <v>1.5265805207000001</v>
      </c>
      <c r="M44" s="18">
        <v>5.8264066496164002E-2</v>
      </c>
      <c r="N44" s="18">
        <v>5.0039093041438998E-2</v>
      </c>
      <c r="O44" s="18">
        <v>0.15360651809250001</v>
      </c>
      <c r="P44" s="18">
        <v>0.1078817322125</v>
      </c>
      <c r="Q44" s="19">
        <v>0.13450645972460001</v>
      </c>
      <c r="R44" s="19">
        <v>0.13450645972460001</v>
      </c>
      <c r="S44" s="18">
        <v>0.12535894674855999</v>
      </c>
      <c r="T44" s="18">
        <v>0.12535894674855999</v>
      </c>
      <c r="U44" s="16">
        <v>1.1041322981701855</v>
      </c>
      <c r="V44" s="14">
        <v>1.4320999999999999</v>
      </c>
      <c r="W44" s="14">
        <v>1.36</v>
      </c>
      <c r="X44" s="74">
        <f>'2080回测'!$O$13*G44/$G$4+'2080回测'!$O$14*H44/$H$4+'2080回测'!$O$15*I44/$I$4+'2080回测'!$O$17*K44/$K$4+'2080回测'!$O$18*L44/$L$4+'2080回测'!$O$16*J44/$J$4</f>
        <v>0.97431358076930374</v>
      </c>
    </row>
    <row r="45" spans="1:24">
      <c r="A45" s="11">
        <v>43899</v>
      </c>
      <c r="B45" s="17">
        <v>19.152854511971</v>
      </c>
      <c r="C45" s="17">
        <v>12.088535754823999</v>
      </c>
      <c r="D45" s="17">
        <v>16.846153846153999</v>
      </c>
      <c r="E45" s="17">
        <v>9.47265625</v>
      </c>
      <c r="F45" s="13">
        <v>1.1439005009073699</v>
      </c>
      <c r="G45" s="14">
        <f>[1]!thsiFinD("ths_adjustment_nv_fund",G$2,$A45)</f>
        <v>1.0164</v>
      </c>
      <c r="H45" s="14">
        <f>[1]!thsiFinD("ths_adjustment_nv_fund",H$2,$A45)</f>
        <v>1.7869629629999999</v>
      </c>
      <c r="I45" s="14">
        <v>2597.1</v>
      </c>
      <c r="J45" s="14">
        <f>[1]!thsiFinD("ths_close_price_index",J$1,$A45)</f>
        <v>8460.1910000000007</v>
      </c>
      <c r="K45" s="14">
        <f>[1]!thsiFinD("ths_adjustment_nv_fund",K$2,$A45)</f>
        <v>4.7739322963999999</v>
      </c>
      <c r="L45" s="14">
        <f>[1]!thsiFinD("ths_adjustment_nv_fund",L$2,$A45)</f>
        <v>1.4740790743000001</v>
      </c>
      <c r="M45" s="18">
        <v>4.1799872122761997E-2</v>
      </c>
      <c r="N45" s="18">
        <v>3.4401876465989002E-2</v>
      </c>
      <c r="O45" s="18">
        <v>0.14473999520728001</v>
      </c>
      <c r="P45" s="18">
        <v>9.7495602689573996E-2</v>
      </c>
      <c r="Q45" s="19">
        <v>0.13107619444683999</v>
      </c>
      <c r="R45" s="19">
        <v>0.13107619444683999</v>
      </c>
      <c r="S45" s="18">
        <v>0.12623432499109999</v>
      </c>
      <c r="T45" s="18">
        <v>0.12623432499109999</v>
      </c>
      <c r="U45" s="16">
        <v>1.0640220953564794</v>
      </c>
      <c r="V45" s="14">
        <v>1.4368000000000001</v>
      </c>
      <c r="W45" s="14">
        <v>1.3638999999999999</v>
      </c>
      <c r="X45" s="74">
        <f>'2080回测'!$O$13*G45/$G$4+'2080回测'!$O$14*H45/$H$4+'2080回测'!$O$15*I45/$I$4+'2080回测'!$O$17*K45/$K$4+'2080回测'!$O$18*L45/$L$4+'2080回测'!$O$16*J45/$J$4</f>
        <v>0.94908278219686315</v>
      </c>
    </row>
    <row r="46" spans="1:24">
      <c r="A46" s="11">
        <v>43900</v>
      </c>
      <c r="B46" s="17">
        <v>21.669736034376999</v>
      </c>
      <c r="C46" s="17">
        <v>16.742338251985998</v>
      </c>
      <c r="D46" s="17">
        <v>23</v>
      </c>
      <c r="E46" s="17">
        <v>13.18359375</v>
      </c>
      <c r="F46" s="13">
        <v>1.1864891700909099</v>
      </c>
      <c r="G46" s="14">
        <f>[1]!thsiFinD("ths_adjustment_nv_fund",G$2,$A46)</f>
        <v>1.0275000000000001</v>
      </c>
      <c r="H46" s="14">
        <f>[1]!thsiFinD("ths_adjustment_nv_fund",H$2,$A46)</f>
        <v>1.8176592593000001</v>
      </c>
      <c r="I46" s="14">
        <v>2633.1</v>
      </c>
      <c r="J46" s="14">
        <f>[1]!thsiFinD("ths_close_price_index",J$1,$A46)</f>
        <v>8570.3521000000001</v>
      </c>
      <c r="K46" s="14">
        <f>[1]!thsiFinD("ths_adjustment_nv_fund",K$2,$A46)</f>
        <v>4.8515943529000003</v>
      </c>
      <c r="L46" s="14">
        <f>[1]!thsiFinD("ths_adjustment_nv_fund",L$2,$A46)</f>
        <v>1.5043683702999999</v>
      </c>
      <c r="M46" s="18">
        <v>6.1540920716110998E-3</v>
      </c>
      <c r="N46" s="18">
        <v>0</v>
      </c>
      <c r="O46" s="18">
        <v>0.10004792715073001</v>
      </c>
      <c r="P46" s="18">
        <v>5.5448530061786003E-2</v>
      </c>
      <c r="Q46" s="19">
        <v>8.6686768337820005E-2</v>
      </c>
      <c r="R46" s="19">
        <v>8.6686768337820005E-2</v>
      </c>
      <c r="S46" s="18">
        <v>8.8576338446034006E-2</v>
      </c>
      <c r="T46" s="18">
        <v>8.8576338446034006E-2</v>
      </c>
      <c r="U46" s="16">
        <v>1.0891821976853744</v>
      </c>
      <c r="V46" s="14">
        <v>1.4337</v>
      </c>
      <c r="W46" s="14">
        <v>1.3412999999999999</v>
      </c>
      <c r="X46" s="74">
        <f>'2080回测'!$O$13*G46/$G$4+'2080回测'!$O$14*H46/$H$4+'2080回测'!$O$15*I46/$I$4+'2080回测'!$O$17*K46/$K$4+'2080回测'!$O$18*L46/$L$4+'2080回测'!$O$16*J46/$J$4</f>
        <v>0.96097119873422054</v>
      </c>
    </row>
    <row r="47" spans="1:24">
      <c r="A47" s="11">
        <v>43901</v>
      </c>
      <c r="B47" s="17">
        <v>19.521178637201</v>
      </c>
      <c r="C47" s="17">
        <v>13.847900113507</v>
      </c>
      <c r="D47" s="17">
        <v>19.615384615385</v>
      </c>
      <c r="E47" s="17">
        <v>11.1328125</v>
      </c>
      <c r="F47" s="13">
        <v>1.16029318966523</v>
      </c>
      <c r="G47" s="14">
        <f>[1]!thsiFinD("ths_adjustment_nv_fund",G$2,$A47)</f>
        <v>1.0174000000000001</v>
      </c>
      <c r="H47" s="14">
        <f>[1]!thsiFinD("ths_adjustment_nv_fund",H$2,$A47)</f>
        <v>1.8012148148</v>
      </c>
      <c r="I47" s="14">
        <v>2624.33</v>
      </c>
      <c r="J47" s="14">
        <f>[1]!thsiFinD("ths_close_price_index",J$1,$A47)</f>
        <v>8483.2556999999997</v>
      </c>
      <c r="K47" s="14">
        <f>[1]!thsiFinD("ths_adjustment_nv_fund",K$2,$A47)</f>
        <v>4.8378892841000001</v>
      </c>
      <c r="L47" s="14">
        <f>[1]!thsiFinD("ths_adjustment_nv_fund",L$2,$A47)</f>
        <v>1.4912430086999999</v>
      </c>
      <c r="M47" s="18">
        <v>2.7653452685421999E-2</v>
      </c>
      <c r="N47" s="18">
        <v>2.076274867518E-2</v>
      </c>
      <c r="O47" s="18">
        <v>0.12784567457464999</v>
      </c>
      <c r="P47" s="18">
        <v>8.1246335548924006E-2</v>
      </c>
      <c r="Q47" s="19">
        <v>0.11485022632343</v>
      </c>
      <c r="R47" s="19">
        <v>0.11485022632343</v>
      </c>
      <c r="S47" s="18">
        <v>0.11312445867598001</v>
      </c>
      <c r="T47" s="18">
        <v>0.11312445867598001</v>
      </c>
      <c r="U47" s="16">
        <v>1.0756534407875031</v>
      </c>
      <c r="V47" s="14">
        <v>1.4337</v>
      </c>
      <c r="W47" s="14">
        <v>1.3509</v>
      </c>
      <c r="X47" s="74">
        <f>'2080回测'!$O$13*G47/$G$4+'2080回测'!$O$14*H47/$H$4+'2080回测'!$O$15*I47/$I$4+'2080回测'!$O$17*K47/$K$4+'2080回测'!$O$18*L47/$L$4+'2080回测'!$O$16*J47/$J$4</f>
        <v>0.95233540536382955</v>
      </c>
    </row>
    <row r="48" spans="1:24">
      <c r="A48" s="11">
        <v>43902</v>
      </c>
      <c r="B48" s="17">
        <v>17.740945365255001</v>
      </c>
      <c r="C48" s="17">
        <v>11.634506242905999</v>
      </c>
      <c r="D48" s="17">
        <v>17.153846153846001</v>
      </c>
      <c r="E48" s="17">
        <v>9.47265625</v>
      </c>
      <c r="F48" s="13">
        <v>1.14000488503002</v>
      </c>
      <c r="G48" s="14">
        <f>[1]!thsiFinD("ths_adjustment_nv_fund",G$2,$A48)</f>
        <v>1.0043</v>
      </c>
      <c r="H48" s="14">
        <f>[1]!thsiFinD("ths_adjustment_nv_fund",H$2,$A48)</f>
        <v>1.7705185185000001</v>
      </c>
      <c r="I48" s="14">
        <v>2536.09</v>
      </c>
      <c r="J48" s="14">
        <f>[1]!thsiFinD("ths_close_price_index",J$1,$A48)</f>
        <v>8347.5570000000007</v>
      </c>
      <c r="K48" s="14">
        <f>[1]!thsiFinD("ths_adjustment_nv_fund",K$2,$A48)</f>
        <v>4.7373854463000002</v>
      </c>
      <c r="L48" s="14">
        <f>[1]!thsiFinD("ths_adjustment_nv_fund",L$2,$A48)</f>
        <v>1.4639826422</v>
      </c>
      <c r="M48" s="18">
        <v>1.3666879795396001E-2</v>
      </c>
      <c r="N48" s="18">
        <v>8.4267222656589993E-3</v>
      </c>
      <c r="O48" s="18">
        <v>0.11083153606517999</v>
      </c>
      <c r="P48" s="18">
        <v>6.6672250606814004E-2</v>
      </c>
      <c r="Q48" s="19">
        <v>9.9851446901788002E-2</v>
      </c>
      <c r="R48" s="19">
        <v>9.9851446901788002E-2</v>
      </c>
      <c r="S48" s="18">
        <v>0.1029636218817</v>
      </c>
      <c r="T48" s="18">
        <v>0.1029636218817</v>
      </c>
      <c r="U48" s="16">
        <v>1.0546610002592036</v>
      </c>
      <c r="V48" s="14">
        <v>1.4330000000000001</v>
      </c>
      <c r="W48" s="14">
        <v>1.3389</v>
      </c>
      <c r="X48" s="74">
        <f>'2080回测'!$O$13*G48/$G$4+'2080回测'!$O$14*H48/$H$4+'2080回测'!$O$15*I48/$I$4+'2080回测'!$O$17*K48/$K$4+'2080回测'!$O$18*L48/$L$4+'2080回测'!$O$16*J48/$J$4</f>
        <v>0.93872451800506684</v>
      </c>
    </row>
    <row r="49" spans="1:24">
      <c r="A49" s="11">
        <v>43903</v>
      </c>
      <c r="B49" s="17">
        <v>17.004297114793999</v>
      </c>
      <c r="C49" s="17">
        <v>11.237230419976999</v>
      </c>
      <c r="D49" s="17">
        <v>16.461538461538002</v>
      </c>
      <c r="E49" s="17">
        <v>8.88671875</v>
      </c>
      <c r="F49" s="13">
        <v>1.1339744618657699</v>
      </c>
      <c r="G49" s="14">
        <f>[1]!thsiFinD("ths_adjustment_nv_fund",G$2,$A49)</f>
        <v>0.9899</v>
      </c>
      <c r="H49" s="14">
        <f>[1]!thsiFinD("ths_adjustment_nv_fund",H$2,$A49)</f>
        <v>1.7453037037000001</v>
      </c>
      <c r="I49" s="14">
        <v>2482.7800000000002</v>
      </c>
      <c r="J49" s="14">
        <f>[1]!thsiFinD("ths_close_price_index",J$1,$A49)</f>
        <v>8231.6782999999996</v>
      </c>
      <c r="K49" s="14">
        <f>[1]!thsiFinD("ths_adjustment_nv_fund",K$2,$A49)</f>
        <v>4.6871335274000003</v>
      </c>
      <c r="L49" s="14">
        <f>[1]!thsiFinD("ths_adjustment_nv_fund",L$2,$A49)</f>
        <v>1.4498476374</v>
      </c>
      <c r="M49" s="18">
        <v>-6.0741687979540002E-3</v>
      </c>
      <c r="N49" s="18">
        <v>-9.7298236469465001E-3</v>
      </c>
      <c r="O49" s="18">
        <v>9.0342679127726006E-2</v>
      </c>
      <c r="P49" s="18">
        <v>4.3889773030750999E-2</v>
      </c>
      <c r="Q49" s="19">
        <v>7.7708628635756005E-2</v>
      </c>
      <c r="R49" s="19">
        <v>7.7708628635756005E-2</v>
      </c>
      <c r="S49" s="18">
        <v>8.1721142544270001E-2</v>
      </c>
      <c r="T49" s="18">
        <v>8.1721142544270001E-2</v>
      </c>
      <c r="U49" s="16">
        <v>1.0433221532757124</v>
      </c>
      <c r="V49" s="14">
        <v>1.4305000000000001</v>
      </c>
      <c r="W49" s="14">
        <v>1.3007</v>
      </c>
      <c r="X49" s="74">
        <f>'2080回测'!$O$13*G49/$G$4+'2080回测'!$O$14*H49/$H$4+'2080回测'!$O$15*I49/$I$4+'2080回测'!$O$17*K49/$K$4+'2080回测'!$O$18*L49/$L$4+'2080回测'!$O$16*J49/$J$4</f>
        <v>0.92610973471271996</v>
      </c>
    </row>
    <row r="50" spans="1:24">
      <c r="A50" s="11">
        <v>43906</v>
      </c>
      <c r="B50" s="17">
        <v>11.233885819520999</v>
      </c>
      <c r="C50" s="17">
        <v>4.4835414301930001</v>
      </c>
      <c r="D50" s="17">
        <v>8.6153846153846008</v>
      </c>
      <c r="E50" s="17">
        <v>2.63671875</v>
      </c>
      <c r="F50" s="13">
        <v>1.06742382653775</v>
      </c>
      <c r="G50" s="14">
        <f>[1]!thsiFinD("ths_adjustment_nv_fund",G$2,$A50)</f>
        <v>0.96640000000000004</v>
      </c>
      <c r="H50" s="14">
        <f>[1]!thsiFinD("ths_adjustment_nv_fund",H$2,$A50)</f>
        <v>1.6937777778000001</v>
      </c>
      <c r="I50" s="14">
        <v>2385.58</v>
      </c>
      <c r="J50" s="14">
        <f>[1]!thsiFinD("ths_close_price_index",J$1,$A50)</f>
        <v>8099.3159999999998</v>
      </c>
      <c r="K50" s="14">
        <f>[1]!thsiFinD("ths_adjustment_nv_fund",K$2,$A50)</f>
        <v>4.5089676331000001</v>
      </c>
      <c r="L50" s="14">
        <f>[1]!thsiFinD("ths_adjustment_nv_fund",L$2,$A50)</f>
        <v>1.4034040501</v>
      </c>
      <c r="M50" s="18">
        <v>-1.9101662404092001E-2</v>
      </c>
      <c r="N50" s="18">
        <v>-2.2326470332725001E-2</v>
      </c>
      <c r="O50" s="18">
        <v>8.1955427749819995E-2</v>
      </c>
      <c r="P50" s="18">
        <v>3.2749811587932998E-2</v>
      </c>
      <c r="Q50" s="19">
        <v>6.7977233115017993E-2</v>
      </c>
      <c r="R50" s="19">
        <v>6.7977233115017993E-2</v>
      </c>
      <c r="S50" s="18">
        <v>6.8672826687364005E-2</v>
      </c>
      <c r="T50" s="18">
        <v>6.8672826687364005E-2</v>
      </c>
      <c r="U50" s="16">
        <v>0.99794474099012476</v>
      </c>
      <c r="V50" s="14">
        <v>1.4302999999999999</v>
      </c>
      <c r="W50" s="14">
        <v>1.2615000000000001</v>
      </c>
      <c r="X50" s="74">
        <f>'2080回测'!$O$13*G50/$G$4+'2080回测'!$O$14*H50/$H$4+'2080回测'!$O$15*I50/$I$4+'2080回测'!$O$17*K50/$K$4+'2080回测'!$O$18*L50/$L$4+'2080回测'!$O$16*J50/$J$4</f>
        <v>0.90191043212126631</v>
      </c>
    </row>
    <row r="51" spans="1:24">
      <c r="A51" s="11">
        <v>43907</v>
      </c>
      <c r="B51" s="17">
        <v>10.374462860651001</v>
      </c>
      <c r="C51" s="17">
        <v>5.1078320090806004</v>
      </c>
      <c r="D51" s="17">
        <v>7.3076923076923004</v>
      </c>
      <c r="E51" s="17">
        <v>2.63671875</v>
      </c>
      <c r="F51" s="13">
        <v>1.0635667648185601</v>
      </c>
      <c r="G51" s="14">
        <f>[1]!thsiFinD("ths_adjustment_nv_fund",G$2,$A51)</f>
        <v>0.96419999999999995</v>
      </c>
      <c r="H51" s="14">
        <f>[1]!thsiFinD("ths_adjustment_nv_fund",H$2,$A51)</f>
        <v>1.6882962963000001</v>
      </c>
      <c r="I51" s="14">
        <v>2345.9299999999998</v>
      </c>
      <c r="J51" s="14">
        <f>[1]!thsiFinD("ths_close_price_index",J$1,$A51)</f>
        <v>8075.9259000000002</v>
      </c>
      <c r="K51" s="14">
        <f>[1]!thsiFinD("ths_adjustment_nv_fund",K$2,$A51)</f>
        <v>4.4724207829999996</v>
      </c>
      <c r="L51" s="14">
        <f>[1]!thsiFinD("ths_adjustment_nv_fund",L$2,$A51)</f>
        <v>1.4013847637000001</v>
      </c>
      <c r="M51" s="18">
        <v>-6.1141304347825998E-2</v>
      </c>
      <c r="N51" s="18">
        <v>-6.1767005473026E-2</v>
      </c>
      <c r="O51" s="18">
        <v>3.2350826743349999E-2</v>
      </c>
      <c r="P51" s="18">
        <v>-1.2982661845779999E-2</v>
      </c>
      <c r="Q51" s="19">
        <v>1.6299831526057001E-2</v>
      </c>
      <c r="R51" s="19">
        <v>1.6299831526057001E-2</v>
      </c>
      <c r="S51" s="18">
        <v>2.7249204896082999E-2</v>
      </c>
      <c r="T51" s="18">
        <v>2.7249204896082999E-2</v>
      </c>
      <c r="U51" s="16">
        <v>0.99577748489583673</v>
      </c>
      <c r="V51" s="14">
        <v>1.4286000000000001</v>
      </c>
      <c r="W51" s="14">
        <v>1.2110000000000001</v>
      </c>
      <c r="X51" s="74">
        <f>'2080回测'!$O$13*G51/$G$4+'2080回测'!$O$14*H51/$H$4+'2080回测'!$O$15*I51/$I$4+'2080回测'!$O$17*K51/$K$4+'2080回测'!$O$18*L51/$L$4+'2080回测'!$O$16*J51/$J$4</f>
        <v>0.89940460814420753</v>
      </c>
    </row>
    <row r="52" spans="1:24">
      <c r="A52" s="11">
        <v>43908</v>
      </c>
      <c r="B52" s="17">
        <v>9.0853284223450004</v>
      </c>
      <c r="C52" s="17">
        <v>3.8592508513052999</v>
      </c>
      <c r="D52" s="17">
        <v>5.5384615384615001</v>
      </c>
      <c r="E52" s="17">
        <v>1.3671875</v>
      </c>
      <c r="F52" s="13">
        <v>1.04962557078028</v>
      </c>
      <c r="G52" s="14">
        <f>[1]!thsiFinD("ths_adjustment_nv_fund",G$2,$A52)</f>
        <v>0.94930000000000003</v>
      </c>
      <c r="H52" s="14">
        <f>[1]!thsiFinD("ths_adjustment_nv_fund",H$2,$A52)</f>
        <v>1.6652740741000001</v>
      </c>
      <c r="I52" s="14">
        <v>2238.0300000000002</v>
      </c>
      <c r="J52" s="14">
        <f>[1]!thsiFinD("ths_close_price_index",J$1,$A52)</f>
        <v>7956.4515000000001</v>
      </c>
      <c r="K52" s="14">
        <f>[1]!thsiFinD("ths_adjustment_nv_fund",K$2,$A52)</f>
        <v>4.4084637953000003</v>
      </c>
      <c r="L52" s="14">
        <f>[1]!thsiFinD("ths_adjustment_nv_fund",L$2,$A52)</f>
        <v>1.3892690453000001</v>
      </c>
      <c r="M52" s="18">
        <v>-6.5776854219948999E-2</v>
      </c>
      <c r="N52" s="18">
        <v>-6.8977499782816004E-2</v>
      </c>
      <c r="O52" s="18">
        <v>3.4387730649413001E-2</v>
      </c>
      <c r="P52" s="18">
        <v>-1.1977552542088E-2</v>
      </c>
      <c r="Q52" s="19">
        <v>1.3631282588050001E-2</v>
      </c>
      <c r="R52" s="19">
        <v>1.3631282588050001E-2</v>
      </c>
      <c r="S52" s="18">
        <v>2.5650744943017001E-2</v>
      </c>
      <c r="T52" s="18">
        <v>2.5650744943017001E-2</v>
      </c>
      <c r="U52" s="16">
        <v>0.97948778639182654</v>
      </c>
      <c r="V52" s="14">
        <v>1.4281999999999999</v>
      </c>
      <c r="W52" s="14">
        <v>1.2383999999999999</v>
      </c>
      <c r="X52" s="74">
        <f>'2080回测'!$O$13*G52/$G$4+'2080回测'!$O$14*H52/$H$4+'2080回测'!$O$15*I52/$I$4+'2080回测'!$O$17*K52/$K$4+'2080回测'!$O$18*L52/$L$4+'2080回测'!$O$16*J52/$J$4</f>
        <v>0.88628546572439149</v>
      </c>
    </row>
    <row r="53" spans="1:24">
      <c r="A53" s="11">
        <v>43909</v>
      </c>
      <c r="B53" s="17">
        <v>9.4536525475751993</v>
      </c>
      <c r="C53" s="17">
        <v>5.9591373439273996</v>
      </c>
      <c r="D53" s="17">
        <v>8.9230769230769003</v>
      </c>
      <c r="E53" s="17">
        <v>3.22265625</v>
      </c>
      <c r="F53" s="13">
        <v>1.0688963076614499</v>
      </c>
      <c r="G53" s="14">
        <f>[1]!thsiFinD("ths_adjustment_nv_fund",G$2,$A53)</f>
        <v>0.93340000000000001</v>
      </c>
      <c r="H53" s="14">
        <f>[1]!thsiFinD("ths_adjustment_nv_fund",H$2,$A53)</f>
        <v>1.6499259259000001</v>
      </c>
      <c r="I53" s="14">
        <v>2138.89</v>
      </c>
      <c r="J53" s="14">
        <f>[1]!thsiFinD("ths_close_price_index",J$1,$A53)</f>
        <v>7842.5757999999996</v>
      </c>
      <c r="K53" s="14">
        <f>[1]!thsiFinD("ths_adjustment_nv_fund",K$2,$A53)</f>
        <v>4.3582118764000004</v>
      </c>
      <c r="L53" s="14">
        <f>[1]!thsiFinD("ths_adjustment_nv_fund",L$2,$A53)</f>
        <v>1.3751340405000001</v>
      </c>
      <c r="M53" s="18">
        <v>-8.2800511508951999E-2</v>
      </c>
      <c r="N53" s="18">
        <v>-8.4354096082008001E-2</v>
      </c>
      <c r="O53" s="18">
        <v>1.7133956386293E-2</v>
      </c>
      <c r="P53" s="18">
        <v>-2.7556746787889001E-2</v>
      </c>
      <c r="Q53" s="19">
        <v>-1.962409779141E-3</v>
      </c>
      <c r="R53" s="19">
        <v>-1.962409779141E-3</v>
      </c>
      <c r="S53" s="18">
        <v>8.7022543427253008E-3</v>
      </c>
      <c r="T53" s="18">
        <v>8.7022543427253008E-3</v>
      </c>
      <c r="U53" s="16">
        <v>0.9836587857602006</v>
      </c>
      <c r="V53" s="14">
        <v>1.4271</v>
      </c>
      <c r="W53" s="14">
        <v>1.2299</v>
      </c>
      <c r="X53" s="74">
        <f>'2080回测'!$O$13*G53/$G$4+'2080回测'!$O$14*H53/$H$4+'2080回测'!$O$15*I53/$I$4+'2080回测'!$O$17*K53/$K$4+'2080回测'!$O$18*L53/$L$4+'2080回测'!$O$16*J53/$J$4</f>
        <v>0.87256743705188444</v>
      </c>
    </row>
    <row r="54" spans="1:24">
      <c r="A54" s="11">
        <v>43910</v>
      </c>
      <c r="B54" s="17">
        <v>10.926949048496001</v>
      </c>
      <c r="C54" s="17">
        <v>6.4699205448354</v>
      </c>
      <c r="D54" s="17">
        <v>9.0769230769230997</v>
      </c>
      <c r="E54" s="17">
        <v>4.296875</v>
      </c>
      <c r="F54" s="13">
        <v>1.0769266691756401</v>
      </c>
      <c r="G54" s="14">
        <f>[1]!thsiFinD("ths_adjustment_nv_fund",G$2,$A54)</f>
        <v>0.94840000000000002</v>
      </c>
      <c r="H54" s="14">
        <f>[1]!thsiFinD("ths_adjustment_nv_fund",H$2,$A54)</f>
        <v>1.6707555556</v>
      </c>
      <c r="I54" s="14">
        <v>2270.15</v>
      </c>
      <c r="J54" s="14">
        <f>[1]!thsiFinD("ths_close_price_index",J$1,$A54)</f>
        <v>7945.2649000000001</v>
      </c>
      <c r="K54" s="14">
        <f>[1]!thsiFinD("ths_adjustment_nv_fund",K$2,$A54)</f>
        <v>4.4176005077999996</v>
      </c>
      <c r="L54" s="14">
        <f>[1]!thsiFinD("ths_adjustment_nv_fund",L$2,$A54)</f>
        <v>1.4054233365</v>
      </c>
      <c r="M54" s="18">
        <v>-9.3909846547315004E-2</v>
      </c>
      <c r="N54" s="18">
        <v>-9.5213274259403999E-2</v>
      </c>
      <c r="O54" s="18">
        <v>2.3484303858136001E-2</v>
      </c>
      <c r="P54" s="18">
        <v>-2.3620068675334002E-2</v>
      </c>
      <c r="Q54" s="19">
        <v>9.0105088293890006E-3</v>
      </c>
      <c r="R54" s="19">
        <v>9.0105088293890006E-3</v>
      </c>
      <c r="S54" s="18">
        <v>2.0254077023372001E-2</v>
      </c>
      <c r="T54" s="18">
        <v>2.0254077023372001E-2</v>
      </c>
      <c r="U54" s="16">
        <v>0.99630469873969563</v>
      </c>
      <c r="V54" s="14">
        <v>1.4282999999999999</v>
      </c>
      <c r="W54" s="14">
        <v>1.2431000000000001</v>
      </c>
      <c r="X54" s="74">
        <f>'2080回测'!$O$13*G54/$G$4+'2080回测'!$O$14*H54/$H$4+'2080回测'!$O$15*I54/$I$4+'2080回测'!$O$17*K54/$K$4+'2080回测'!$O$18*L54/$L$4+'2080回测'!$O$16*J54/$J$4</f>
        <v>0.88695180378755312</v>
      </c>
    </row>
    <row r="55" spans="1:24">
      <c r="A55" s="11">
        <v>43913</v>
      </c>
      <c r="B55" s="17">
        <v>6.5070595457335996</v>
      </c>
      <c r="C55" s="17">
        <v>1.4755959137343999</v>
      </c>
      <c r="D55" s="17">
        <v>2.9230769230768998</v>
      </c>
      <c r="E55" s="17">
        <v>-0.48828125000000999</v>
      </c>
      <c r="F55" s="13">
        <v>1.02604362783136</v>
      </c>
      <c r="G55" s="14">
        <f>[1]!thsiFinD("ths_adjustment_nv_fund",G$2,$A55)</f>
        <v>0.92300000000000004</v>
      </c>
      <c r="H55" s="14">
        <f>[1]!thsiFinD("ths_adjustment_nv_fund",H$2,$A55)</f>
        <v>1.6258074074</v>
      </c>
      <c r="I55" s="14">
        <v>2157.15</v>
      </c>
      <c r="J55" s="14">
        <f>[1]!thsiFinD("ths_close_price_index",J$1,$A55)</f>
        <v>7773.6127999999999</v>
      </c>
      <c r="K55" s="14">
        <f>[1]!thsiFinD("ths_adjustment_nv_fund",K$2,$A55)</f>
        <v>4.2622763947999998</v>
      </c>
      <c r="L55" s="14">
        <f>[1]!thsiFinD("ths_adjustment_nv_fund",L$2,$A55)</f>
        <v>1.3700858245</v>
      </c>
      <c r="M55" s="18">
        <v>-7.7605498721228003E-2</v>
      </c>
      <c r="N55" s="18">
        <v>-7.9228563982277997E-2</v>
      </c>
      <c r="O55" s="18">
        <v>3.3549005511622002E-2</v>
      </c>
      <c r="P55" s="18">
        <v>-9.9673339347049993E-3</v>
      </c>
      <c r="Q55" s="19">
        <v>1.8580453897076001E-2</v>
      </c>
      <c r="R55" s="19">
        <v>1.8580453897076001E-2</v>
      </c>
      <c r="S55" s="18">
        <v>3.3264536625001E-2</v>
      </c>
      <c r="T55" s="18">
        <v>3.3264536625001E-2</v>
      </c>
      <c r="U55" s="16">
        <v>0.95650228494387057</v>
      </c>
      <c r="V55" s="14">
        <v>1.4311</v>
      </c>
      <c r="W55" s="14">
        <v>1.2408999999999999</v>
      </c>
      <c r="X55" s="74">
        <f>'2080回测'!$O$13*G55/$G$4+'2080回测'!$O$14*H55/$H$4+'2080回测'!$O$15*I55/$I$4+'2080回测'!$O$17*K55/$K$4+'2080回测'!$O$18*L55/$L$4+'2080回测'!$O$16*J55/$J$4</f>
        <v>0.86260582025166044</v>
      </c>
    </row>
    <row r="56" spans="1:24">
      <c r="A56" s="11">
        <v>43914</v>
      </c>
      <c r="B56" s="17">
        <v>8.8397790055248997</v>
      </c>
      <c r="C56" s="17">
        <v>2.8376844494892</v>
      </c>
      <c r="D56" s="17">
        <v>3.7692307692307998</v>
      </c>
      <c r="E56" s="17">
        <v>0.1953125</v>
      </c>
      <c r="F56" s="13">
        <v>1.03910501681061</v>
      </c>
      <c r="G56" s="14">
        <f>[1]!thsiFinD("ths_adjustment_nv_fund",G$2,$A56)</f>
        <v>0.94530000000000003</v>
      </c>
      <c r="H56" s="14">
        <f>[1]!thsiFinD("ths_adjustment_nv_fund",H$2,$A56)</f>
        <v>1.6630814814999999</v>
      </c>
      <c r="I56" s="14">
        <v>2255.29</v>
      </c>
      <c r="J56" s="14">
        <f>[1]!thsiFinD("ths_close_price_index",J$1,$A56)</f>
        <v>7929.1255000000001</v>
      </c>
      <c r="K56" s="14">
        <f>[1]!thsiFinD("ths_adjustment_nv_fund",K$2,$A56)</f>
        <v>4.3445068076000002</v>
      </c>
      <c r="L56" s="14">
        <f>[1]!thsiFinD("ths_adjustment_nv_fund",L$2,$A56)</f>
        <v>1.4074426229999999</v>
      </c>
      <c r="M56" s="18">
        <v>-0.10717710997442</v>
      </c>
      <c r="N56" s="18">
        <v>-0.11058987055860001</v>
      </c>
      <c r="O56" s="18">
        <v>-9.4656122693506008E-3</v>
      </c>
      <c r="P56" s="18">
        <v>-4.9250355958051002E-2</v>
      </c>
      <c r="Q56" s="19">
        <v>-2.7027359097746E-2</v>
      </c>
      <c r="R56" s="19">
        <v>-2.7027359097746E-2</v>
      </c>
      <c r="S56" s="18">
        <v>-8.7220267465609996E-3</v>
      </c>
      <c r="T56" s="18">
        <v>-8.7220267465609996E-3</v>
      </c>
      <c r="U56" s="16">
        <v>0.97559105389393674</v>
      </c>
      <c r="V56" s="14">
        <v>1.4322999999999999</v>
      </c>
      <c r="W56" s="14">
        <v>1.3035000000000001</v>
      </c>
      <c r="X56" s="74">
        <f>'2080回测'!$O$13*G56/$G$4+'2080回测'!$O$14*H56/$H$4+'2080回测'!$O$15*I56/$I$4+'2080回测'!$O$17*K56/$K$4+'2080回测'!$O$18*L56/$L$4+'2080回测'!$O$16*J56/$J$4</f>
        <v>0.88332456736060327</v>
      </c>
    </row>
    <row r="57" spans="1:24">
      <c r="A57" s="11">
        <v>43915</v>
      </c>
      <c r="B57" s="17">
        <v>11.356660527931</v>
      </c>
      <c r="C57" s="17">
        <v>5.6753688989783999</v>
      </c>
      <c r="D57" s="17">
        <v>8</v>
      </c>
      <c r="E57" s="17">
        <v>4.296875</v>
      </c>
      <c r="F57" s="13">
        <v>1.0733222610672699</v>
      </c>
      <c r="G57" s="14">
        <f>[1]!thsiFinD("ths_adjustment_nv_fund",G$2,$A57)</f>
        <v>0.96540000000000004</v>
      </c>
      <c r="H57" s="14">
        <f>[1]!thsiFinD("ths_adjustment_nv_fund",H$2,$A57)</f>
        <v>1.6948740740999999</v>
      </c>
      <c r="I57" s="14">
        <v>2366.11</v>
      </c>
      <c r="J57" s="14">
        <f>[1]!thsiFinD("ths_close_price_index",J$1,$A57)</f>
        <v>8052.5873000000001</v>
      </c>
      <c r="K57" s="14">
        <f>[1]!thsiFinD("ths_adjustment_nv_fund",K$2,$A57)</f>
        <v>4.4587157142000002</v>
      </c>
      <c r="L57" s="14">
        <f>[1]!thsiFinD("ths_adjustment_nv_fund",L$2,$A57)</f>
        <v>1.4326837029999999</v>
      </c>
      <c r="M57" s="18">
        <v>-8.3999360613810997E-2</v>
      </c>
      <c r="N57" s="18">
        <v>-8.9305881330901005E-2</v>
      </c>
      <c r="O57" s="18">
        <v>9.3457943925234002E-3</v>
      </c>
      <c r="P57" s="18">
        <v>-3.1577184002656002E-2</v>
      </c>
      <c r="Q57" s="19">
        <v>-8.9415313327585004E-3</v>
      </c>
      <c r="R57" s="19">
        <v>-8.9415313327585004E-3</v>
      </c>
      <c r="S57" s="18">
        <v>9.0740626859279003E-3</v>
      </c>
      <c r="T57" s="18">
        <v>9.0740626859279003E-3</v>
      </c>
      <c r="U57" s="16">
        <v>0.99910892375938598</v>
      </c>
      <c r="V57" s="14">
        <v>1.4331</v>
      </c>
      <c r="W57" s="14">
        <v>1.3283</v>
      </c>
      <c r="X57" s="74">
        <f>'2080回测'!$O$13*G57/$G$4+'2080回测'!$O$14*H57/$H$4+'2080回测'!$O$15*I57/$I$4+'2080回测'!$O$17*K57/$K$4+'2080回测'!$O$18*L57/$L$4+'2080回测'!$O$16*J57/$J$4</f>
        <v>0.90222054382045869</v>
      </c>
    </row>
    <row r="58" spans="1:24">
      <c r="A58" s="11">
        <v>43916</v>
      </c>
      <c r="B58" s="17">
        <v>10.374462860651001</v>
      </c>
      <c r="C58" s="17">
        <v>4.5402951191828</v>
      </c>
      <c r="D58" s="17">
        <v>5.5384615384615001</v>
      </c>
      <c r="E58" s="17">
        <v>3.125</v>
      </c>
      <c r="F58" s="13">
        <v>1.05894554879574</v>
      </c>
      <c r="G58" s="14">
        <f>[1]!thsiFinD("ths_adjustment_nv_fund",G$2,$A58)</f>
        <v>0.95909999999999995</v>
      </c>
      <c r="H58" s="14">
        <f>[1]!thsiFinD("ths_adjustment_nv_fund",H$2,$A58)</f>
        <v>1.6795259258999999</v>
      </c>
      <c r="I58" s="14">
        <v>2350.13</v>
      </c>
      <c r="J58" s="14">
        <f>[1]!thsiFinD("ths_close_price_index",J$1,$A58)</f>
        <v>7997.7457000000004</v>
      </c>
      <c r="K58" s="14">
        <f>[1]!thsiFinD("ths_adjustment_nv_fund",K$2,$A58)</f>
        <v>4.4450106454</v>
      </c>
      <c r="L58" s="14">
        <f>[1]!thsiFinD("ths_adjustment_nv_fund",L$2,$A58)</f>
        <v>1.4316740598</v>
      </c>
      <c r="M58" s="18">
        <v>-6.0342071611252997E-2</v>
      </c>
      <c r="N58" s="18">
        <v>-6.4373208235600998E-2</v>
      </c>
      <c r="O58" s="18">
        <v>3.2470644620177E-2</v>
      </c>
      <c r="P58" s="18">
        <v>-8.9622246310134008E-3</v>
      </c>
      <c r="Q58" s="19">
        <v>1.4297059133652999E-2</v>
      </c>
      <c r="R58" s="19">
        <v>1.4297059133652999E-2</v>
      </c>
      <c r="S58" s="18">
        <v>3.2742065832735999E-2</v>
      </c>
      <c r="T58" s="18">
        <v>3.2742065832735999E-2</v>
      </c>
      <c r="U58" s="16">
        <v>0.9903349071036206</v>
      </c>
      <c r="V58" s="14">
        <v>1.4348000000000001</v>
      </c>
      <c r="W58" s="14">
        <v>1.3248</v>
      </c>
      <c r="X58" s="74">
        <f>'2080回测'!$O$13*G58/$G$4+'2080回测'!$O$14*H58/$H$4+'2080回测'!$O$15*I58/$I$4+'2080回测'!$O$17*K58/$K$4+'2080回测'!$O$18*L58/$L$4+'2080回测'!$O$16*J58/$J$4</f>
        <v>0.89723616979439136</v>
      </c>
    </row>
    <row r="59" spans="1:24">
      <c r="A59" s="11">
        <v>43917</v>
      </c>
      <c r="B59" s="17">
        <v>10.374462860651001</v>
      </c>
      <c r="C59" s="17">
        <v>2.8944381384789999</v>
      </c>
      <c r="D59" s="17">
        <v>4.2307692307691998</v>
      </c>
      <c r="E59" s="17">
        <v>2.34375</v>
      </c>
      <c r="F59" s="13">
        <v>1.0496085505747501</v>
      </c>
      <c r="G59" s="14">
        <f>[1]!thsiFinD("ths_adjustment_nv_fund",G$2,$A59)</f>
        <v>0.96460000000000001</v>
      </c>
      <c r="H59" s="14">
        <f>[1]!thsiFinD("ths_adjustment_nv_fund",H$2,$A59)</f>
        <v>1.6915851851999999</v>
      </c>
      <c r="I59" s="14">
        <v>2384.13</v>
      </c>
      <c r="J59" s="14">
        <f>[1]!thsiFinD("ths_close_price_index",J$1,$A59)</f>
        <v>8050.6592000000001</v>
      </c>
      <c r="K59" s="14">
        <f>[1]!thsiFinD("ths_adjustment_nv_fund",K$2,$A59)</f>
        <v>4.4541473579000002</v>
      </c>
      <c r="L59" s="14">
        <f>[1]!thsiFinD("ths_adjustment_nv_fund",L$2,$A59)</f>
        <v>1.4296547734</v>
      </c>
      <c r="M59" s="18">
        <v>-6.5297314578005E-2</v>
      </c>
      <c r="N59" s="18">
        <v>-6.9324993484493003E-2</v>
      </c>
      <c r="O59" s="18">
        <v>2.3005032350827001E-2</v>
      </c>
      <c r="P59" s="18">
        <v>-1.8008208364237999E-2</v>
      </c>
      <c r="Q59" s="19">
        <v>5.1015145769747004E-3</v>
      </c>
      <c r="R59" s="19">
        <v>5.1015145769747004E-3</v>
      </c>
      <c r="S59" s="18">
        <v>2.1050855875461998E-2</v>
      </c>
      <c r="T59" s="18">
        <v>2.1050855875461998E-2</v>
      </c>
      <c r="U59" s="16">
        <v>0.98710712992191396</v>
      </c>
      <c r="V59" s="14">
        <v>1.4351</v>
      </c>
      <c r="W59" s="14">
        <v>1.3375999999999999</v>
      </c>
      <c r="X59" s="74">
        <f>'2080回测'!$O$13*G59/$G$4+'2080回测'!$O$14*H59/$H$4+'2080回测'!$O$15*I59/$I$4+'2080回测'!$O$17*K59/$K$4+'2080回测'!$O$18*L59/$L$4+'2080回测'!$O$16*J59/$J$4</f>
        <v>0.90132489157435802</v>
      </c>
    </row>
    <row r="60" spans="1:24">
      <c r="A60" s="11">
        <v>43920</v>
      </c>
      <c r="B60" s="17">
        <v>8.7783916513198008</v>
      </c>
      <c r="C60" s="17">
        <v>-0.22701475595914</v>
      </c>
      <c r="D60" s="17">
        <v>1.9230769230769</v>
      </c>
      <c r="E60" s="17">
        <v>0.87890624999999001</v>
      </c>
      <c r="F60" s="13">
        <v>1.0283834001710901</v>
      </c>
      <c r="G60" s="14">
        <f>[1]!thsiFinD("ths_adjustment_nv_fund",G$2,$A60)</f>
        <v>0.95850000000000002</v>
      </c>
      <c r="H60" s="14">
        <f>[1]!thsiFinD("ths_adjustment_nv_fund",H$2,$A60)</f>
        <v>1.6707555556</v>
      </c>
      <c r="I60" s="14">
        <v>2356.96</v>
      </c>
      <c r="J60" s="14">
        <f>[1]!thsiFinD("ths_close_price_index",J$1,$A60)</f>
        <v>8020.3199000000004</v>
      </c>
      <c r="K60" s="14">
        <f>[1]!thsiFinD("ths_adjustment_nv_fund",K$2,$A60)</f>
        <v>4.3673485888999997</v>
      </c>
      <c r="L60" s="14">
        <f>[1]!thsiFinD("ths_adjustment_nv_fund",L$2,$A60)</f>
        <v>1.4165294118</v>
      </c>
      <c r="M60" s="18">
        <v>-6.2020460358056001E-2</v>
      </c>
      <c r="N60" s="18">
        <v>-6.5589436191468994E-2</v>
      </c>
      <c r="O60" s="18">
        <v>2.0249221183801E-2</v>
      </c>
      <c r="P60" s="18">
        <v>-1.8008208364237999E-2</v>
      </c>
      <c r="Q60" s="19">
        <v>-2.4107635072399998E-3</v>
      </c>
      <c r="R60" s="19">
        <v>-2.4107635072399998E-3</v>
      </c>
      <c r="S60" s="18">
        <v>1.3523725059877E-2</v>
      </c>
      <c r="T60" s="18">
        <v>1.3523725059877E-2</v>
      </c>
      <c r="U60" s="16">
        <v>0.96802616287860899</v>
      </c>
      <c r="V60" s="14">
        <v>1.4353</v>
      </c>
      <c r="W60" s="14">
        <v>1.3320000000000001</v>
      </c>
      <c r="X60" s="74">
        <f>'2080回测'!$O$13*G60/$G$4+'2080回测'!$O$14*H60/$H$4+'2080回测'!$O$15*I60/$I$4+'2080回测'!$O$17*K60/$K$4+'2080回测'!$O$18*L60/$L$4+'2080回测'!$O$16*J60/$J$4</f>
        <v>0.89414113472805179</v>
      </c>
    </row>
    <row r="61" spans="1:24">
      <c r="A61" s="11">
        <v>43921</v>
      </c>
      <c r="B61" s="17">
        <v>9.1467157765499998</v>
      </c>
      <c r="C61" s="17">
        <v>-0.17026106696936</v>
      </c>
      <c r="D61" s="17">
        <v>1.6153846153846001</v>
      </c>
      <c r="E61" s="17">
        <v>0.68359374999999001</v>
      </c>
      <c r="F61" s="13">
        <v>1.02818858268741</v>
      </c>
      <c r="G61" s="14">
        <f>[1]!thsiFinD("ths_adjustment_nv_fund",G$2,$A61)</f>
        <v>0.95499999999999996</v>
      </c>
      <c r="H61" s="14">
        <f>[1]!thsiFinD("ths_adjustment_nv_fund",H$2,$A61)</f>
        <v>1.6674666667</v>
      </c>
      <c r="I61" s="14">
        <v>2421.41</v>
      </c>
      <c r="J61" s="14">
        <f>[1]!thsiFinD("ths_close_price_index",J$1,$A61)</f>
        <v>7997.9324999999999</v>
      </c>
      <c r="K61" s="14">
        <f>[1]!thsiFinD("ths_adjustment_nv_fund",K$2,$A61)</f>
        <v>4.3673485888999997</v>
      </c>
      <c r="L61" s="14">
        <f>[1]!thsiFinD("ths_adjustment_nv_fund",L$2,$A61)</f>
        <v>1.4286451302000001</v>
      </c>
      <c r="M61" s="18">
        <v>-7.0732097186700996E-2</v>
      </c>
      <c r="N61" s="18">
        <v>-7.3755538180869995E-2</v>
      </c>
      <c r="O61" s="18">
        <v>2.2765396597171999E-3</v>
      </c>
      <c r="P61" s="18">
        <v>-3.7691598927015998E-2</v>
      </c>
      <c r="Q61" s="19">
        <v>-2.7235746581707E-2</v>
      </c>
      <c r="R61" s="19">
        <v>-2.7235746581707E-2</v>
      </c>
      <c r="S61" s="18">
        <v>-1.0708254586422E-2</v>
      </c>
      <c r="T61" s="18">
        <v>-1.0708254586422E-2</v>
      </c>
      <c r="U61" s="16">
        <v>0.96953655007322259</v>
      </c>
      <c r="V61" s="14">
        <v>1.4372</v>
      </c>
      <c r="W61" s="14">
        <v>1.3328</v>
      </c>
      <c r="X61" s="74">
        <f>'2080回测'!$O$13*G61/$G$4+'2080回测'!$O$14*H61/$H$4+'2080回测'!$O$15*I61/$I$4+'2080回测'!$O$17*K61/$K$4+'2080回测'!$O$18*L61/$L$4+'2080回测'!$O$16*J61/$J$4</f>
        <v>0.89242342655559681</v>
      </c>
    </row>
    <row r="62" spans="1:24">
      <c r="A62" s="11">
        <v>43922</v>
      </c>
      <c r="B62" s="17">
        <v>9.0853284223450004</v>
      </c>
      <c r="C62" s="17">
        <v>0.11350737797957</v>
      </c>
      <c r="D62" s="17">
        <v>3.1538461538461</v>
      </c>
      <c r="E62" s="17">
        <v>0.9765625</v>
      </c>
      <c r="F62" s="13">
        <v>1.03332311113543</v>
      </c>
      <c r="G62" s="14">
        <f>[1]!thsiFinD("ths_adjustment_nv_fund",G$2,$A62)</f>
        <v>0.95140000000000002</v>
      </c>
      <c r="H62" s="14">
        <f>[1]!thsiFinD("ths_adjustment_nv_fund",H$2,$A62)</f>
        <v>1.6586962963</v>
      </c>
      <c r="I62" s="14">
        <v>2374.38</v>
      </c>
      <c r="J62" s="14">
        <f>[1]!thsiFinD("ths_close_price_index",J$1,$A62)</f>
        <v>7934.0101999999997</v>
      </c>
      <c r="K62" s="14">
        <f>[1]!thsiFinD("ths_adjustment_nv_fund",K$2,$A62)</f>
        <v>4.3536435201000003</v>
      </c>
      <c r="L62" s="14">
        <f>[1]!thsiFinD("ths_adjustment_nv_fund",L$2,$A62)</f>
        <v>1.4195583413999999</v>
      </c>
      <c r="M62" s="18">
        <v>-6.7615089514066001E-2</v>
      </c>
      <c r="N62" s="18">
        <v>-6.9064373208235996E-2</v>
      </c>
      <c r="O62" s="18">
        <v>4.7927150730888999E-3</v>
      </c>
      <c r="P62" s="18">
        <v>-3.6854007827745998E-2</v>
      </c>
      <c r="Q62" s="19">
        <v>-2.5130190534168002E-2</v>
      </c>
      <c r="R62" s="19">
        <v>-2.5130190534168002E-2</v>
      </c>
      <c r="S62" s="18">
        <v>-1.2353231434462E-2</v>
      </c>
      <c r="T62" s="18">
        <v>-1.2353231434462E-2</v>
      </c>
      <c r="U62" s="16">
        <v>0.96603686953984302</v>
      </c>
      <c r="V62" s="14">
        <v>1.4395</v>
      </c>
      <c r="W62" s="14">
        <v>1.3165</v>
      </c>
      <c r="X62" s="74">
        <f>'2080回测'!$O$13*G62/$G$4+'2080回测'!$O$14*H62/$H$4+'2080回测'!$O$15*I62/$I$4+'2080回测'!$O$17*K62/$K$4+'2080回测'!$O$18*L62/$L$4+'2080回测'!$O$16*J62/$J$4</f>
        <v>0.88885387351520528</v>
      </c>
    </row>
    <row r="63" spans="1:24">
      <c r="A63" s="11">
        <v>43923</v>
      </c>
      <c r="B63" s="17">
        <v>11.847759361572001</v>
      </c>
      <c r="C63" s="17">
        <v>3.8592508513052999</v>
      </c>
      <c r="D63" s="17">
        <v>9.0769230769230997</v>
      </c>
      <c r="E63" s="17">
        <v>4.4921875</v>
      </c>
      <c r="F63" s="13">
        <v>1.0731903019744999</v>
      </c>
      <c r="G63" s="14">
        <f>[1]!thsiFinD("ths_adjustment_nv_fund",G$2,$A63)</f>
        <v>0.96020000000000005</v>
      </c>
      <c r="H63" s="14">
        <f>[1]!thsiFinD("ths_adjustment_nv_fund",H$2,$A63)</f>
        <v>1.6817185185000001</v>
      </c>
      <c r="I63" s="14">
        <v>2403.94</v>
      </c>
      <c r="J63" s="14">
        <f>[1]!thsiFinD("ths_close_price_index",J$1,$A63)</f>
        <v>8016.6049999999996</v>
      </c>
      <c r="K63" s="14">
        <f>[1]!thsiFinD("ths_adjustment_nv_fund",K$2,$A63)</f>
        <v>4.4084637953000003</v>
      </c>
      <c r="L63" s="14">
        <f>[1]!thsiFinD("ths_adjustment_nv_fund",L$2,$A63)</f>
        <v>1.4306644166</v>
      </c>
      <c r="M63" s="18">
        <v>-7.0172634271100001E-2</v>
      </c>
      <c r="N63" s="18">
        <v>-7.1236208843714996E-2</v>
      </c>
      <c r="O63" s="18">
        <v>1.9170860292356E-3</v>
      </c>
      <c r="P63" s="18">
        <v>-4.0455649531457999E-2</v>
      </c>
      <c r="Q63" s="19">
        <v>-2.9410639383671999E-2</v>
      </c>
      <c r="R63" s="19">
        <v>-2.9410639383671999E-2</v>
      </c>
      <c r="S63" s="18">
        <v>-1.6468179148437002E-2</v>
      </c>
      <c r="T63" s="18">
        <v>-1.6468179148437002E-2</v>
      </c>
      <c r="U63" s="16">
        <v>0.98761396553741576</v>
      </c>
      <c r="V63" s="14">
        <v>1.4393</v>
      </c>
      <c r="W63" s="14">
        <v>1.3183</v>
      </c>
      <c r="X63" s="74">
        <f>'2080回测'!$O$13*G63/$G$4+'2080回测'!$O$14*H63/$H$4+'2080回测'!$O$15*I63/$I$4+'2080回测'!$O$17*K63/$K$4+'2080回测'!$O$18*L63/$L$4+'2080回测'!$O$16*J63/$J$4</f>
        <v>0.89722886324101137</v>
      </c>
    </row>
    <row r="64" spans="1:24">
      <c r="A64" s="11">
        <v>43924</v>
      </c>
      <c r="B64" s="17">
        <v>11.418047882135999</v>
      </c>
      <c r="C64" s="17">
        <v>2.9511918274687998</v>
      </c>
      <c r="D64" s="17">
        <v>7.3846153846154001</v>
      </c>
      <c r="E64" s="17">
        <v>3.41796875</v>
      </c>
      <c r="F64" s="13">
        <v>1.0629295596105499</v>
      </c>
      <c r="G64" s="14">
        <f>[1]!thsiFinD("ths_adjustment_nv_fund",G$2,$A64)</f>
        <v>0.95699999999999996</v>
      </c>
      <c r="H64" s="14">
        <f>[1]!thsiFinD("ths_adjustment_nv_fund",H$2,$A64)</f>
        <v>1.6729481480999999</v>
      </c>
      <c r="I64" s="14">
        <v>2385.66</v>
      </c>
      <c r="J64" s="14">
        <f>[1]!thsiFinD("ths_close_price_index",J$1,$A64)</f>
        <v>7980.9348</v>
      </c>
      <c r="K64" s="14">
        <f>[1]!thsiFinD("ths_adjustment_nv_fund",K$2,$A64)</f>
        <v>4.3947587265000001</v>
      </c>
      <c r="L64" s="14">
        <f>[1]!thsiFinD("ths_adjustment_nv_fund",L$2,$A64)</f>
        <v>1.4296547734</v>
      </c>
      <c r="M64" s="18">
        <v>-5.5786445012787997E-2</v>
      </c>
      <c r="N64" s="18">
        <v>-5.6033359395360999E-2</v>
      </c>
      <c r="O64" s="18">
        <v>2.5521207764198001E-2</v>
      </c>
      <c r="P64" s="18">
        <v>-2.0604740764259E-2</v>
      </c>
      <c r="Q64" s="19">
        <v>-5.1066699263324E-3</v>
      </c>
      <c r="R64" s="19">
        <v>-5.1066699263324E-3</v>
      </c>
      <c r="S64" s="18">
        <v>9.0142007801003003E-3</v>
      </c>
      <c r="T64" s="18">
        <v>9.0142007801003003E-3</v>
      </c>
      <c r="U64" s="16">
        <v>0.98206677621933713</v>
      </c>
      <c r="V64" s="14">
        <v>1.4391</v>
      </c>
      <c r="W64" s="14">
        <v>1.3263</v>
      </c>
      <c r="X64" s="74">
        <f>'2080回测'!$O$13*G64/$G$4+'2080回测'!$O$14*H64/$H$4+'2080回测'!$O$15*I64/$I$4+'2080回测'!$O$17*K64/$K$4+'2080回测'!$O$18*L64/$L$4+'2080回测'!$O$16*J64/$J$4</f>
        <v>0.89452452966727447</v>
      </c>
    </row>
    <row r="65" spans="1:24">
      <c r="A65" s="11">
        <v>43928</v>
      </c>
      <c r="B65" s="17">
        <v>13.934929404543</v>
      </c>
      <c r="C65" s="17">
        <v>5.6753688989783999</v>
      </c>
      <c r="D65" s="17">
        <v>10.461538461538</v>
      </c>
      <c r="E65" s="17">
        <v>5.76171875</v>
      </c>
      <c r="F65" s="13">
        <v>1.0895838887876499</v>
      </c>
      <c r="G65" s="14">
        <f>[1]!thsiFinD("ths_adjustment_nv_fund",G$2,$A65)</f>
        <v>0.97070000000000001</v>
      </c>
      <c r="H65" s="14">
        <f>[1]!thsiFinD("ths_adjustment_nv_fund",H$2,$A65)</f>
        <v>1.7014518518999999</v>
      </c>
      <c r="I65" s="14">
        <v>2459.6799999999998</v>
      </c>
      <c r="J65" s="14">
        <f>[1]!thsiFinD("ths_close_price_index",J$1,$A65)</f>
        <v>8097.1674999999996</v>
      </c>
      <c r="K65" s="14">
        <f>[1]!thsiFinD("ths_adjustment_nv_fund",K$2,$A65)</f>
        <v>4.4998309206</v>
      </c>
      <c r="L65" s="14">
        <f>[1]!thsiFinD("ths_adjustment_nv_fund",L$2,$A65)</f>
        <v>1.4538862102000001</v>
      </c>
      <c r="M65" s="18">
        <v>-6.0421994884910998E-2</v>
      </c>
      <c r="N65" s="18">
        <v>-5.9247676135870002E-2</v>
      </c>
      <c r="O65" s="18">
        <v>1.509705248023E-2</v>
      </c>
      <c r="P65" s="18">
        <v>-2.6132841895981002E-2</v>
      </c>
      <c r="Q65" s="19">
        <v>-1.0762339652019001E-2</v>
      </c>
      <c r="R65" s="19">
        <v>-1.0762339652019001E-2</v>
      </c>
      <c r="S65" s="18">
        <v>4.3821747476336E-3</v>
      </c>
      <c r="T65" s="18">
        <v>4.3821747476336E-3</v>
      </c>
      <c r="U65" s="16">
        <v>1.0118957613772031</v>
      </c>
      <c r="V65" s="14">
        <v>1.4480999999999999</v>
      </c>
      <c r="W65" s="14">
        <v>1.3582000000000001</v>
      </c>
      <c r="X65" s="74">
        <f>'2080回测'!$O$13*G65/$G$4+'2080回测'!$O$14*H65/$H$4+'2080回测'!$O$15*I65/$I$4+'2080回测'!$O$17*K65/$K$4+'2080回测'!$O$18*L65/$L$4+'2080回测'!$O$16*J65/$J$4</f>
        <v>0.90845570435708789</v>
      </c>
    </row>
    <row r="66" spans="1:24">
      <c r="A66" s="11">
        <v>43929</v>
      </c>
      <c r="B66" s="17">
        <v>13.934929404543</v>
      </c>
      <c r="C66" s="17">
        <v>5.7321225879681998</v>
      </c>
      <c r="D66" s="17">
        <v>12.307692307691999</v>
      </c>
      <c r="E66" s="17">
        <v>5.95703125</v>
      </c>
      <c r="F66" s="13">
        <v>1.09482943887551</v>
      </c>
      <c r="G66" s="14">
        <f>[1]!thsiFinD("ths_adjustment_nv_fund",G$2,$A66)</f>
        <v>0.96860000000000002</v>
      </c>
      <c r="H66" s="14">
        <f>[1]!thsiFinD("ths_adjustment_nv_fund",H$2,$A66)</f>
        <v>1.7003555556000001</v>
      </c>
      <c r="I66" s="14">
        <v>2435.7800000000002</v>
      </c>
      <c r="J66" s="14">
        <f>[1]!thsiFinD("ths_close_price_index",J$1,$A66)</f>
        <v>8087.4666999999999</v>
      </c>
      <c r="K66" s="14">
        <f>[1]!thsiFinD("ths_adjustment_nv_fund",K$2,$A66)</f>
        <v>4.5135359894000002</v>
      </c>
      <c r="L66" s="14">
        <f>[1]!thsiFinD("ths_adjustment_nv_fund",L$2,$A66)</f>
        <v>1.4538862102000001</v>
      </c>
      <c r="M66" s="18">
        <v>-3.9162404092072001E-2</v>
      </c>
      <c r="N66" s="18">
        <v>-3.8571800886109002E-2</v>
      </c>
      <c r="O66" s="18">
        <v>4.7208243469925998E-2</v>
      </c>
      <c r="P66" s="18">
        <v>2.5127738379590001E-4</v>
      </c>
      <c r="Q66" s="19">
        <v>2.3016910444037E-2</v>
      </c>
      <c r="R66" s="19">
        <v>2.3016910444037E-2</v>
      </c>
      <c r="S66" s="18">
        <v>3.9703477127004998E-2</v>
      </c>
      <c r="T66" s="18">
        <v>3.9703477127004998E-2</v>
      </c>
      <c r="U66" s="16">
        <v>1.0133243661717513</v>
      </c>
      <c r="V66" s="14">
        <v>1.4523999999999999</v>
      </c>
      <c r="W66" s="14">
        <v>1.3540000000000001</v>
      </c>
      <c r="X66" s="74">
        <f>'2080回测'!$O$13*G66/$G$4+'2080回测'!$O$14*H66/$H$4+'2080回测'!$O$15*I66/$I$4+'2080回测'!$O$17*K66/$K$4+'2080回测'!$O$18*L66/$L$4+'2080回测'!$O$16*J66/$J$4</f>
        <v>0.90719052666693278</v>
      </c>
    </row>
    <row r="67" spans="1:24">
      <c r="A67" s="11">
        <v>43930</v>
      </c>
      <c r="B67" s="17">
        <v>14.732965009208</v>
      </c>
      <c r="C67" s="17">
        <v>6.0158910329171</v>
      </c>
      <c r="D67" s="17">
        <v>11.076923076923</v>
      </c>
      <c r="E67" s="17">
        <v>5.76171875</v>
      </c>
      <c r="F67" s="13">
        <v>1.0939687446726201</v>
      </c>
      <c r="G67" s="14">
        <f>[1]!thsiFinD("ths_adjustment_nv_fund",G$2,$A67)</f>
        <v>0.9708</v>
      </c>
      <c r="H67" s="14">
        <f>[1]!thsiFinD("ths_adjustment_nv_fund",H$2,$A67)</f>
        <v>1.7047407406999999</v>
      </c>
      <c r="I67" s="14">
        <v>2477.16</v>
      </c>
      <c r="J67" s="14">
        <f>[1]!thsiFinD("ths_close_price_index",J$1,$A67)</f>
        <v>8096.8531999999996</v>
      </c>
      <c r="K67" s="14">
        <f>[1]!thsiFinD("ths_adjustment_nv_fund",K$2,$A67)</f>
        <v>4.5226727019000004</v>
      </c>
      <c r="L67" s="14">
        <f>[1]!thsiFinD("ths_adjustment_nv_fund",L$2,$A67)</f>
        <v>1.462972999</v>
      </c>
      <c r="M67" s="18">
        <v>-4.4037723785166002E-2</v>
      </c>
      <c r="N67" s="18">
        <v>-4.3523586135000999E-2</v>
      </c>
      <c r="O67" s="18">
        <v>4.8166786484543998E-2</v>
      </c>
      <c r="P67" s="18">
        <v>4.4392328029833998E-3</v>
      </c>
      <c r="Q67" s="19">
        <v>2.7141064189848001E-2</v>
      </c>
      <c r="R67" s="19">
        <v>2.7141064189848001E-2</v>
      </c>
      <c r="S67" s="18">
        <v>4.3634045813476997E-2</v>
      </c>
      <c r="T67" s="18">
        <v>4.3634045813476997E-2</v>
      </c>
      <c r="U67" s="16">
        <v>1.0216002178839312</v>
      </c>
      <c r="V67" s="14">
        <v>1.4535</v>
      </c>
      <c r="W67" s="14">
        <v>1.3544</v>
      </c>
      <c r="X67" s="74">
        <f>'2080回测'!$O$13*G67/$G$4+'2080回测'!$O$14*H67/$H$4+'2080回测'!$O$15*I67/$I$4+'2080回测'!$O$17*K67/$K$4+'2080回测'!$O$18*L67/$L$4+'2080回测'!$O$16*J67/$J$4</f>
        <v>0.90963726207113926</v>
      </c>
    </row>
    <row r="68" spans="1:24">
      <c r="A68" s="11">
        <v>43931</v>
      </c>
      <c r="B68" s="17">
        <v>12.584407612032001</v>
      </c>
      <c r="C68" s="17">
        <v>3.3484676503972999</v>
      </c>
      <c r="D68" s="17">
        <v>7.4615384615384999</v>
      </c>
      <c r="E68" s="17">
        <v>3.7109375</v>
      </c>
      <c r="F68" s="13">
        <v>1.0677633780599201</v>
      </c>
      <c r="G68" s="14">
        <f>[1]!thsiFinD("ths_adjustment_nv_fund",G$2,$A68)</f>
        <v>0.96630000000000005</v>
      </c>
      <c r="H68" s="14">
        <f>[1]!thsiFinD("ths_adjustment_nv_fund",H$2,$A68)</f>
        <v>1.6882962963000001</v>
      </c>
      <c r="I68" s="14">
        <v>2477.16</v>
      </c>
      <c r="J68" s="14">
        <f>[1]!thsiFinD("ths_close_price_index",J$1,$A68)</f>
        <v>8042.6949000000004</v>
      </c>
      <c r="K68" s="14">
        <f>[1]!thsiFinD("ths_adjustment_nv_fund",K$2,$A68)</f>
        <v>4.4769891391999996</v>
      </c>
      <c r="L68" s="14">
        <f>[1]!thsiFinD("ths_adjustment_nv_fund",L$2,$A68)</f>
        <v>1.4528765669999999</v>
      </c>
      <c r="M68" s="18">
        <v>-3.9721867007673002E-2</v>
      </c>
      <c r="N68" s="18">
        <v>-3.9353661714881999E-2</v>
      </c>
      <c r="O68" s="18">
        <v>5.7872034507548999E-2</v>
      </c>
      <c r="P68" s="18">
        <v>1.0637406829554E-2</v>
      </c>
      <c r="Q68" s="19">
        <v>3.9919217292226999E-2</v>
      </c>
      <c r="R68" s="19">
        <v>3.9919217292226999E-2</v>
      </c>
      <c r="S68" s="18">
        <v>5.1764697936224E-2</v>
      </c>
      <c r="T68" s="18">
        <v>5.1764697936224E-2</v>
      </c>
      <c r="U68" s="16">
        <v>1.0015747765975946</v>
      </c>
      <c r="V68" s="14">
        <v>1.4531000000000001</v>
      </c>
      <c r="W68" s="14">
        <v>1.3614999999999999</v>
      </c>
      <c r="X68" s="74">
        <f>'2080回测'!$O$13*G68/$G$4+'2080回测'!$O$14*H68/$H$4+'2080回测'!$O$15*I68/$I$4+'2080回测'!$O$17*K68/$K$4+'2080回测'!$O$18*L68/$L$4+'2080回测'!$O$16*J68/$J$4</f>
        <v>0.90468253058315162</v>
      </c>
    </row>
    <row r="69" spans="1:24">
      <c r="A69" s="11">
        <v>43934</v>
      </c>
      <c r="B69" s="17">
        <v>12.216083486802001</v>
      </c>
      <c r="C69" s="17">
        <v>1.589103291714</v>
      </c>
      <c r="D69" s="17">
        <v>4.6153846153845999</v>
      </c>
      <c r="E69" s="17">
        <v>1.7578125</v>
      </c>
      <c r="F69" s="13">
        <v>1.05044595973475</v>
      </c>
      <c r="G69" s="14">
        <f>[1]!thsiFinD("ths_adjustment_nv_fund",G$2,$A69)</f>
        <v>0.96699999999999997</v>
      </c>
      <c r="H69" s="14">
        <f>[1]!thsiFinD("ths_adjustment_nv_fund",H$2,$A69)</f>
        <v>1.6839111111</v>
      </c>
      <c r="I69" s="14">
        <v>2477.16</v>
      </c>
      <c r="J69" s="14">
        <f>[1]!thsiFinD("ths_close_price_index",J$1,$A69)</f>
        <v>8030.5981000000002</v>
      </c>
      <c r="K69" s="14">
        <f>[1]!thsiFinD("ths_adjustment_nv_fund",K$2,$A69)</f>
        <v>4.4313055765999998</v>
      </c>
      <c r="L69" s="14">
        <f>[1]!thsiFinD("ths_adjustment_nv_fund",L$2,$A69)</f>
        <v>1.4458090645999999</v>
      </c>
      <c r="M69" s="18">
        <v>-4.4996803069054001E-2</v>
      </c>
      <c r="N69" s="18">
        <v>-4.4392320389193003E-2</v>
      </c>
      <c r="O69" s="18">
        <v>3.8940809968847002E-2</v>
      </c>
      <c r="P69" s="18">
        <v>-3.2666052177065998E-3</v>
      </c>
      <c r="Q69" s="19">
        <v>1.266358579157E-2</v>
      </c>
      <c r="R69" s="19">
        <v>1.266358579157E-2</v>
      </c>
      <c r="S69" s="18">
        <v>2.0492979952362E-2</v>
      </c>
      <c r="T69" s="18">
        <v>2.0492979952362E-2</v>
      </c>
      <c r="U69" s="16">
        <v>0.99390924520334567</v>
      </c>
      <c r="V69" s="14">
        <v>1.4528000000000001</v>
      </c>
      <c r="W69" s="14">
        <v>1.3607</v>
      </c>
      <c r="X69" s="74">
        <f>'2080回测'!$O$13*G69/$G$4+'2080回测'!$O$14*H69/$H$4+'2080回测'!$O$15*I69/$I$4+'2080回测'!$O$17*K69/$K$4+'2080回测'!$O$18*L69/$L$4+'2080回测'!$O$16*J69/$J$4</f>
        <v>0.90376651584373646</v>
      </c>
    </row>
    <row r="70" spans="1:24">
      <c r="A70" s="11">
        <v>43935</v>
      </c>
      <c r="B70" s="17">
        <v>15.162676488642999</v>
      </c>
      <c r="C70" s="17">
        <v>4.9375709421111997</v>
      </c>
      <c r="D70" s="17">
        <v>7.3846153846154001</v>
      </c>
      <c r="E70" s="17">
        <v>4.296875</v>
      </c>
      <c r="F70" s="13">
        <v>1.0794543445384199</v>
      </c>
      <c r="G70" s="14">
        <f>[1]!thsiFinD("ths_adjustment_nv_fund",G$2,$A70)</f>
        <v>0.97519999999999996</v>
      </c>
      <c r="H70" s="14">
        <f>[1]!thsiFinD("ths_adjustment_nv_fund",H$2,$A70)</f>
        <v>1.7036444444000001</v>
      </c>
      <c r="I70" s="14">
        <v>2488.71</v>
      </c>
      <c r="J70" s="14">
        <f>[1]!thsiFinD("ths_close_price_index",J$1,$A70)</f>
        <v>8096.1482999999998</v>
      </c>
      <c r="K70" s="14">
        <f>[1]!thsiFinD("ths_adjustment_nv_fund",K$2,$A70)</f>
        <v>4.5089676331000001</v>
      </c>
      <c r="L70" s="14">
        <f>[1]!thsiFinD("ths_adjustment_nv_fund",L$2,$A70)</f>
        <v>1.4730694311000001</v>
      </c>
      <c r="M70" s="18">
        <v>-4.8113810741688003E-2</v>
      </c>
      <c r="N70" s="18">
        <v>-4.9778472765180999E-2</v>
      </c>
      <c r="O70" s="18">
        <v>2.9595015576324001E-2</v>
      </c>
      <c r="P70" s="18">
        <v>-1.0134852139126E-2</v>
      </c>
      <c r="Q70" s="19">
        <v>2.1237524548533E-3</v>
      </c>
      <c r="R70" s="19">
        <v>2.1237524548533E-3</v>
      </c>
      <c r="S70" s="18">
        <v>1.2729288393365E-2</v>
      </c>
      <c r="T70" s="18">
        <v>1.2729288393365E-2</v>
      </c>
      <c r="U70" s="16">
        <v>1.0129659579772279</v>
      </c>
      <c r="V70" s="14">
        <v>1.4534</v>
      </c>
      <c r="W70" s="14">
        <v>1.3788</v>
      </c>
      <c r="X70" s="74">
        <f>'2080回测'!$O$13*G70/$G$4+'2080回测'!$O$14*H70/$H$4+'2080回测'!$O$15*I70/$I$4+'2080回测'!$O$17*K70/$K$4+'2080回测'!$O$18*L70/$L$4+'2080回测'!$O$16*J70/$J$4</f>
        <v>0.91330785855787444</v>
      </c>
    </row>
    <row r="71" spans="1:24">
      <c r="A71" s="11">
        <v>43936</v>
      </c>
      <c r="B71" s="17">
        <v>14.610190300797999</v>
      </c>
      <c r="C71" s="17">
        <v>5.5618615209989004</v>
      </c>
      <c r="D71" s="17">
        <v>7.7692307692308002</v>
      </c>
      <c r="E71" s="17">
        <v>5.17578125</v>
      </c>
      <c r="F71" s="13">
        <v>1.0827926596025701</v>
      </c>
      <c r="G71" s="14">
        <f>[1]!thsiFinD("ths_adjustment_nv_fund",G$2,$A71)</f>
        <v>0.96970000000000001</v>
      </c>
      <c r="H71" s="14">
        <f>[1]!thsiFinD("ths_adjustment_nv_fund",H$2,$A71)</f>
        <v>1.6948740740999999</v>
      </c>
      <c r="I71" s="14">
        <v>2445.7199999999998</v>
      </c>
      <c r="J71" s="14">
        <f>[1]!thsiFinD("ths_close_price_index",J$1,$A71)</f>
        <v>8054.9782999999998</v>
      </c>
      <c r="K71" s="14">
        <f>[1]!thsiFinD("ths_adjustment_nv_fund",K$2,$A71)</f>
        <v>4.4952625642999999</v>
      </c>
      <c r="L71" s="14">
        <f>[1]!thsiFinD("ths_adjustment_nv_fund",L$2,$A71)</f>
        <v>1.4619633558</v>
      </c>
      <c r="M71" s="18">
        <v>-3.0290920716113001E-2</v>
      </c>
      <c r="N71" s="18">
        <v>-3.3533142211796998E-2</v>
      </c>
      <c r="O71" s="18">
        <v>5.1162233405224002E-2</v>
      </c>
      <c r="P71" s="18">
        <v>8.878465528803E-3</v>
      </c>
      <c r="Q71" s="19">
        <v>2.2447846096834999E-2</v>
      </c>
      <c r="R71" s="19">
        <v>2.2447846096834999E-2</v>
      </c>
      <c r="S71" s="18">
        <v>3.1307667809018003E-2</v>
      </c>
      <c r="T71" s="18">
        <v>3.1307667809018003E-2</v>
      </c>
      <c r="U71" s="16">
        <v>1.0069975657187946</v>
      </c>
      <c r="V71" s="14">
        <v>1.4545999999999999</v>
      </c>
      <c r="W71" s="14">
        <v>1.369</v>
      </c>
      <c r="X71" s="74">
        <f>'2080回测'!$O$13*G71/$G$4+'2080回测'!$O$14*H71/$H$4+'2080回测'!$O$15*I71/$I$4+'2080回测'!$O$17*K71/$K$4+'2080回测'!$O$18*L71/$L$4+'2080回测'!$O$16*J71/$J$4</f>
        <v>0.9081981061875577</v>
      </c>
    </row>
    <row r="72" spans="1:24">
      <c r="A72" s="11">
        <v>43937</v>
      </c>
      <c r="B72" s="17">
        <v>15.469613259669</v>
      </c>
      <c r="C72" s="17">
        <v>6.8104426787741001</v>
      </c>
      <c r="D72" s="17">
        <v>7.9230769230769003</v>
      </c>
      <c r="E72" s="17">
        <v>6.25</v>
      </c>
      <c r="F72" s="13">
        <v>1.0911328321538001</v>
      </c>
      <c r="G72" s="14">
        <f>[1]!thsiFinD("ths_adjustment_nv_fund",G$2,$A72)</f>
        <v>0.96850000000000003</v>
      </c>
      <c r="H72" s="14">
        <f>[1]!thsiFinD("ths_adjustment_nv_fund",H$2,$A72)</f>
        <v>1.6904888889</v>
      </c>
      <c r="I72" s="14">
        <v>2419.85</v>
      </c>
      <c r="J72" s="14">
        <f>[1]!thsiFinD("ths_close_price_index",J$1,$A72)</f>
        <v>8070.5940000000001</v>
      </c>
      <c r="K72" s="14">
        <f>[1]!thsiFinD("ths_adjustment_nv_fund",K$2,$A72)</f>
        <v>4.4952625642999999</v>
      </c>
      <c r="L72" s="14">
        <f>[1]!thsiFinD("ths_adjustment_nv_fund",L$2,$A72)</f>
        <v>1.4609537126000001</v>
      </c>
      <c r="M72" s="18">
        <v>-3.7004475703324997E-2</v>
      </c>
      <c r="N72" s="18">
        <v>-3.9006168013205E-2</v>
      </c>
      <c r="O72" s="18">
        <v>4.3613707165108997E-2</v>
      </c>
      <c r="P72" s="18">
        <v>6.7844878192091004E-3</v>
      </c>
      <c r="Q72" s="19">
        <v>1.6330997139768998E-2</v>
      </c>
      <c r="R72" s="19">
        <v>1.6330997139768998E-2</v>
      </c>
      <c r="S72" s="18">
        <v>2.4465490101515001E-2</v>
      </c>
      <c r="T72" s="18">
        <v>2.4465490101515001E-2</v>
      </c>
      <c r="U72" s="16">
        <v>1.012742770962219</v>
      </c>
      <c r="V72" s="14">
        <v>1.4562999999999999</v>
      </c>
      <c r="W72" s="14">
        <v>1.3832</v>
      </c>
      <c r="X72" s="74">
        <f>'2080回测'!$O$13*G72/$G$4+'2080回测'!$O$14*H72/$H$4+'2080回测'!$O$15*I72/$I$4+'2080回测'!$O$17*K72/$K$4+'2080回测'!$O$18*L72/$L$4+'2080回测'!$O$16*J72/$J$4</f>
        <v>0.90724413229610312</v>
      </c>
    </row>
    <row r="73" spans="1:24">
      <c r="A73" s="11">
        <v>43938</v>
      </c>
      <c r="B73" s="17">
        <v>15.531000613873999</v>
      </c>
      <c r="C73" s="17">
        <v>7.9455164585698004</v>
      </c>
      <c r="D73" s="17">
        <v>10.615384615385</v>
      </c>
      <c r="E73" s="17">
        <v>6.93359375</v>
      </c>
      <c r="F73" s="13">
        <v>1.1025637385945699</v>
      </c>
      <c r="G73" s="14">
        <f>[1]!thsiFinD("ths_adjustment_nv_fund",G$2,$A73)</f>
        <v>0.97250000000000003</v>
      </c>
      <c r="H73" s="14">
        <f>[1]!thsiFinD("ths_adjustment_nv_fund",H$2,$A73)</f>
        <v>1.6948740740999999</v>
      </c>
      <c r="I73" s="14">
        <v>2460.5100000000002</v>
      </c>
      <c r="J73" s="14">
        <f>[1]!thsiFinD("ths_close_price_index",J$1,$A73)</f>
        <v>8085.2484999999997</v>
      </c>
      <c r="K73" s="14">
        <f>[1]!thsiFinD("ths_adjustment_nv_fund",K$2,$A73)</f>
        <v>4.5500828394999999</v>
      </c>
      <c r="L73" s="14">
        <f>[1]!thsiFinD("ths_adjustment_nv_fund",L$2,$A73)</f>
        <v>1.4660019285999999</v>
      </c>
      <c r="M73" s="18">
        <v>-3.4926470588234997E-2</v>
      </c>
      <c r="N73" s="18">
        <v>-3.6747458952306002E-2</v>
      </c>
      <c r="O73" s="18">
        <v>5.2120776419842002E-2</v>
      </c>
      <c r="P73" s="18">
        <v>1.4909121428116E-2</v>
      </c>
      <c r="Q73" s="19">
        <v>2.4057231203767002E-2</v>
      </c>
      <c r="R73" s="19">
        <v>2.4057231203767002E-2</v>
      </c>
      <c r="S73" s="18">
        <v>2.9235868491399999E-2</v>
      </c>
      <c r="T73" s="18">
        <v>2.9235868491399999E-2</v>
      </c>
      <c r="U73" s="16">
        <v>1.0152927868613104</v>
      </c>
      <c r="V73" s="14">
        <v>1.4557</v>
      </c>
      <c r="W73" s="14">
        <v>1.3543000000000001</v>
      </c>
      <c r="X73" s="74">
        <f>'2080回测'!$O$13*G73/$G$4+'2080回测'!$O$14*H73/$H$4+'2080回测'!$O$15*I73/$I$4+'2080回测'!$O$17*K73/$K$4+'2080回测'!$O$18*L73/$L$4+'2080回测'!$O$16*J73/$J$4</f>
        <v>0.91166047128143812</v>
      </c>
    </row>
    <row r="74" spans="1:24">
      <c r="A74" s="11">
        <v>43941</v>
      </c>
      <c r="B74" s="17">
        <v>16.820135052179001</v>
      </c>
      <c r="C74" s="17">
        <v>8.9103291713960999</v>
      </c>
      <c r="D74" s="17">
        <v>12.076923076923</v>
      </c>
      <c r="E74" s="17">
        <v>7.71484375</v>
      </c>
      <c r="F74" s="13">
        <v>1.1138055776262501</v>
      </c>
      <c r="G74" s="14">
        <f>[1]!thsiFinD("ths_adjustment_nv_fund",G$2,$A74)</f>
        <v>0.97589999999999999</v>
      </c>
      <c r="H74" s="14">
        <f>[1]!thsiFinD("ths_adjustment_nv_fund",H$2,$A74)</f>
        <v>1.7047407406999999</v>
      </c>
      <c r="I74" s="14">
        <v>2462.2600000000002</v>
      </c>
      <c r="J74" s="14">
        <f>[1]!thsiFinD("ths_close_price_index",J$1,$A74)</f>
        <v>8091.3181000000004</v>
      </c>
      <c r="K74" s="14">
        <f>[1]!thsiFinD("ths_adjustment_nv_fund",K$2,$A74)</f>
        <v>4.5546511957</v>
      </c>
      <c r="L74" s="14">
        <f>[1]!thsiFinD("ths_adjustment_nv_fund",L$2,$A74)</f>
        <v>1.4700405014</v>
      </c>
      <c r="M74" s="18">
        <v>-2.565537084399E-2</v>
      </c>
      <c r="N74" s="18">
        <v>-2.9102597515419999E-2</v>
      </c>
      <c r="O74" s="18">
        <v>5.5116223340521998E-2</v>
      </c>
      <c r="P74" s="18">
        <v>1.6333026242860999E-2</v>
      </c>
      <c r="Q74" s="19">
        <v>2.5690578805621998E-2</v>
      </c>
      <c r="R74" s="19">
        <v>2.5690578805621998E-2</v>
      </c>
      <c r="S74" s="18">
        <v>2.7134928027632999E-2</v>
      </c>
      <c r="T74" s="18">
        <v>2.7134928027632999E-2</v>
      </c>
      <c r="U74" s="16">
        <v>1.027750568531268</v>
      </c>
      <c r="V74" s="14">
        <v>1.4547000000000001</v>
      </c>
      <c r="W74" s="14">
        <v>1.3543000000000001</v>
      </c>
      <c r="X74" s="74">
        <f>'2080回测'!$O$13*G74/$G$4+'2080回测'!$O$14*H74/$H$4+'2080回测'!$O$15*I74/$I$4+'2080回测'!$O$17*K74/$K$4+'2080回测'!$O$18*L74/$L$4+'2080回测'!$O$16*J74/$J$4</f>
        <v>0.91453979310510414</v>
      </c>
    </row>
    <row r="75" spans="1:24">
      <c r="A75" s="11">
        <v>43942</v>
      </c>
      <c r="B75" s="17">
        <v>16.267648864333999</v>
      </c>
      <c r="C75" s="17">
        <v>8.5698070374573998</v>
      </c>
      <c r="D75" s="17">
        <v>11.153846153846001</v>
      </c>
      <c r="E75" s="17">
        <v>6.93359375</v>
      </c>
      <c r="F75" s="13">
        <v>1.10731223951409</v>
      </c>
      <c r="G75" s="14">
        <f>[1]!thsiFinD("ths_adjustment_nv_fund",G$2,$A75)</f>
        <v>0.96909999999999996</v>
      </c>
      <c r="H75" s="14">
        <f>[1]!thsiFinD("ths_adjustment_nv_fund",H$2,$A75)</f>
        <v>1.6948740740999999</v>
      </c>
      <c r="I75" s="14">
        <v>2418.6999999999998</v>
      </c>
      <c r="J75" s="14">
        <f>[1]!thsiFinD("ths_close_price_index",J$1,$A75)</f>
        <v>8032.5216</v>
      </c>
      <c r="K75" s="14">
        <f>[1]!thsiFinD("ths_adjustment_nv_fund",K$2,$A75)</f>
        <v>4.4998309206</v>
      </c>
      <c r="L75" s="14">
        <f>[1]!thsiFinD("ths_adjustment_nv_fund",L$2,$A75)</f>
        <v>1.462972999</v>
      </c>
      <c r="M75" s="18">
        <v>-1.9501278772379001E-2</v>
      </c>
      <c r="N75" s="18">
        <v>-2.284771088524E-2</v>
      </c>
      <c r="O75" s="18">
        <v>6.7697100407381E-2</v>
      </c>
      <c r="P75" s="18">
        <v>3.0237038290122E-2</v>
      </c>
      <c r="Q75" s="19">
        <v>4.2458720830288003E-2</v>
      </c>
      <c r="R75" s="19">
        <v>4.2458720830288003E-2</v>
      </c>
      <c r="S75" s="18">
        <v>4.0750978774842003E-2</v>
      </c>
      <c r="T75" s="18">
        <v>4.0750978774842003E-2</v>
      </c>
      <c r="U75" s="16">
        <v>1.021246294445461</v>
      </c>
      <c r="V75" s="14">
        <v>1.4558</v>
      </c>
      <c r="W75" s="14">
        <v>1.3698999999999999</v>
      </c>
      <c r="X75" s="74">
        <f>'2080回测'!$O$13*G75/$G$4+'2080回测'!$O$14*H75/$H$4+'2080回测'!$O$15*I75/$I$4+'2080回测'!$O$17*K75/$K$4+'2080回测'!$O$18*L75/$L$4+'2080回测'!$O$16*J75/$J$4</f>
        <v>0.90792130757085587</v>
      </c>
    </row>
    <row r="76" spans="1:24">
      <c r="A76" s="11">
        <v>43943</v>
      </c>
      <c r="B76" s="17">
        <v>17.434008594230001</v>
      </c>
      <c r="C76" s="17">
        <v>9.0805902383655006</v>
      </c>
      <c r="D76" s="17">
        <v>11.307692307691999</v>
      </c>
      <c r="E76" s="17">
        <v>7.421875</v>
      </c>
      <c r="F76" s="13">
        <v>1.1131104153507201</v>
      </c>
      <c r="G76" s="14">
        <f>[1]!thsiFinD("ths_adjustment_nv_fund",G$2,$A76)</f>
        <v>0.96970000000000001</v>
      </c>
      <c r="H76" s="14">
        <f>[1]!thsiFinD("ths_adjustment_nv_fund",H$2,$A76)</f>
        <v>1.7014518518999999</v>
      </c>
      <c r="I76" s="14">
        <v>2423.9299999999998</v>
      </c>
      <c r="J76" s="14">
        <f>[1]!thsiFinD("ths_close_price_index",J$1,$A76)</f>
        <v>8062.3136000000004</v>
      </c>
      <c r="K76" s="14">
        <f>[1]!thsiFinD("ths_adjustment_nv_fund",K$2,$A76)</f>
        <v>4.5363777706999997</v>
      </c>
      <c r="L76" s="14">
        <f>[1]!thsiFinD("ths_adjustment_nv_fund",L$2,$A76)</f>
        <v>1.4882140791</v>
      </c>
      <c r="M76" s="18">
        <v>-3.0450767263426999E-2</v>
      </c>
      <c r="N76" s="18">
        <v>-3.3620015637216998E-2</v>
      </c>
      <c r="O76" s="18">
        <v>6.0987299305056003E-2</v>
      </c>
      <c r="P76" s="18">
        <v>2.3703827854707999E-2</v>
      </c>
      <c r="Q76" s="19">
        <v>3.6999044194635997E-2</v>
      </c>
      <c r="R76" s="19">
        <v>3.6999044194635997E-2</v>
      </c>
      <c r="S76" s="18">
        <v>3.7675961457647997E-2</v>
      </c>
      <c r="T76" s="18">
        <v>3.7675961457647997E-2</v>
      </c>
      <c r="U76" s="16">
        <v>1.030991600389509</v>
      </c>
      <c r="V76" s="14">
        <v>1.4573</v>
      </c>
      <c r="W76" s="14">
        <v>1.3657999999999999</v>
      </c>
      <c r="X76" s="74">
        <f>'2080回测'!$O$13*G76/$G$4+'2080回测'!$O$14*H76/$H$4+'2080回测'!$O$15*I76/$I$4+'2080回测'!$O$17*K76/$K$4+'2080回测'!$O$18*L76/$L$4+'2080回测'!$O$16*J76/$J$4</f>
        <v>0.91089202099132371</v>
      </c>
    </row>
    <row r="77" spans="1:24">
      <c r="A77" s="11">
        <v>43944</v>
      </c>
      <c r="B77" s="17">
        <v>15.960712093309001</v>
      </c>
      <c r="C77" s="17">
        <v>7.8320090805901996</v>
      </c>
      <c r="D77" s="17">
        <v>9.8461538461538005</v>
      </c>
      <c r="E77" s="17">
        <v>6.73828125</v>
      </c>
      <c r="F77" s="13">
        <v>1.10094289067513</v>
      </c>
      <c r="G77" s="14">
        <f>[1]!thsiFinD("ths_adjustment_nv_fund",G$2,$A77)</f>
        <v>0.96779999999999999</v>
      </c>
      <c r="H77" s="14">
        <f>[1]!thsiFinD("ths_adjustment_nv_fund",H$2,$A77)</f>
        <v>1.6970666667000001</v>
      </c>
      <c r="I77" s="14">
        <v>2433.94</v>
      </c>
      <c r="J77" s="14">
        <f>[1]!thsiFinD("ths_close_price_index",J$1,$A77)</f>
        <v>8059.9993000000004</v>
      </c>
      <c r="K77" s="14">
        <f>[1]!thsiFinD("ths_adjustment_nv_fund",K$2,$A77)</f>
        <v>4.5683562645000002</v>
      </c>
      <c r="L77" s="14">
        <f>[1]!thsiFinD("ths_adjustment_nv_fund",L$2,$A77)</f>
        <v>1.4831658631</v>
      </c>
      <c r="M77" s="18">
        <v>-2.2378516624041001E-2</v>
      </c>
      <c r="N77" s="18">
        <v>-2.5975154200329999E-2</v>
      </c>
      <c r="O77" s="18">
        <v>7.0333093697579993E-2</v>
      </c>
      <c r="P77" s="18">
        <v>3.3001088894565003E-2</v>
      </c>
      <c r="Q77" s="19">
        <v>4.6618477023577999E-2</v>
      </c>
      <c r="R77" s="19">
        <v>4.6618477023577999E-2</v>
      </c>
      <c r="S77" s="18">
        <v>4.9857668650571001E-2</v>
      </c>
      <c r="T77" s="18">
        <v>4.9857668650571001E-2</v>
      </c>
      <c r="U77" s="16">
        <v>1.0262879195118411</v>
      </c>
      <c r="V77" s="14">
        <v>1.4601</v>
      </c>
      <c r="W77" s="14">
        <v>1.3855</v>
      </c>
      <c r="X77" s="74">
        <f>'2080回测'!$O$13*G77/$G$4+'2080回测'!$O$14*H77/$H$4+'2080回测'!$O$15*I77/$I$4+'2080回测'!$O$17*K77/$K$4+'2080回测'!$O$18*L77/$L$4+'2080回测'!$O$16*J77/$J$4</f>
        <v>0.90978954253662359</v>
      </c>
    </row>
    <row r="78" spans="1:24">
      <c r="A78" s="11">
        <v>43945</v>
      </c>
      <c r="B78" s="17">
        <v>15.039901780233</v>
      </c>
      <c r="C78" s="17">
        <v>6.5266742338252</v>
      </c>
      <c r="D78" s="17">
        <v>8.3076923076922995</v>
      </c>
      <c r="E78" s="17">
        <v>5.6640625</v>
      </c>
      <c r="F78" s="13">
        <v>1.0888458270543799</v>
      </c>
      <c r="G78" s="14">
        <f>[1]!thsiFinD("ths_adjustment_nv_fund",G$2,$A78)</f>
        <v>0.9627</v>
      </c>
      <c r="H78" s="14">
        <f>[1]!thsiFinD("ths_adjustment_nv_fund",H$2,$A78)</f>
        <v>1.6872</v>
      </c>
      <c r="I78" s="14">
        <v>2419.61</v>
      </c>
      <c r="J78" s="14">
        <f>[1]!thsiFinD("ths_close_price_index",J$1,$A78)</f>
        <v>8005.2779</v>
      </c>
      <c r="K78" s="14">
        <f>[1]!thsiFinD("ths_adjustment_nv_fund",K$2,$A78)</f>
        <v>4.5181043456000003</v>
      </c>
      <c r="L78" s="14">
        <f>[1]!thsiFinD("ths_adjustment_nv_fund",L$2,$A78)</f>
        <v>1.4710501445999999</v>
      </c>
      <c r="M78" s="18">
        <v>-2.4856138107416999E-2</v>
      </c>
      <c r="N78" s="18">
        <v>-2.8668230388324001E-2</v>
      </c>
      <c r="O78" s="18">
        <v>6.6019650131800001E-2</v>
      </c>
      <c r="P78" s="18">
        <v>3.0237038290122E-2</v>
      </c>
      <c r="Q78" s="19">
        <v>3.9958214725869003E-2</v>
      </c>
      <c r="R78" s="19">
        <v>3.9958214725869003E-2</v>
      </c>
      <c r="S78" s="18">
        <v>4.3827303358404998E-2</v>
      </c>
      <c r="T78" s="18">
        <v>4.3827303358404998E-2</v>
      </c>
      <c r="U78" s="16">
        <v>1.0091239135431913</v>
      </c>
      <c r="V78" s="14">
        <v>1.4614</v>
      </c>
      <c r="W78" s="14">
        <v>1.3939999999999999</v>
      </c>
      <c r="X78" s="74">
        <f>'2080回测'!$O$13*G78/$G$4+'2080回测'!$O$14*H78/$H$4+'2080回测'!$O$15*I78/$I$4+'2080回测'!$O$17*K78/$K$4+'2080回测'!$O$18*L78/$L$4+'2080回测'!$O$16*J78/$J$4</f>
        <v>0.90415763576885189</v>
      </c>
    </row>
    <row r="79" spans="1:24">
      <c r="A79" s="11">
        <v>43948</v>
      </c>
      <c r="B79" s="17">
        <v>15.285451197053</v>
      </c>
      <c r="C79" s="17">
        <v>7.0942111237230003</v>
      </c>
      <c r="D79" s="17">
        <v>9.4615384615385008</v>
      </c>
      <c r="E79" s="17">
        <v>5.751953125</v>
      </c>
      <c r="F79" s="13">
        <v>1.09398288476829</v>
      </c>
      <c r="G79" s="14">
        <f>[1]!thsiFinD("ths_adjustment_nv_fund",G$2,$A79)</f>
        <v>0.96940000000000004</v>
      </c>
      <c r="H79" s="14">
        <f>[1]!thsiFinD("ths_adjustment_nv_fund",H$2,$A79)</f>
        <v>1.6970666667000001</v>
      </c>
      <c r="I79" s="14">
        <v>2470.1799999999998</v>
      </c>
      <c r="J79" s="14">
        <f>[1]!thsiFinD("ths_close_price_index",J$1,$A79)</f>
        <v>8058.7111999999997</v>
      </c>
      <c r="K79" s="14">
        <f>[1]!thsiFinD("ths_adjustment_nv_fund",K$2,$A79)</f>
        <v>4.5774929771000004</v>
      </c>
      <c r="L79" s="14">
        <f>[1]!thsiFinD("ths_adjustment_nv_fund",L$2,$A79)</f>
        <v>1.4720597877999999</v>
      </c>
      <c r="M79" s="18">
        <v>-3.1969309462915999E-2</v>
      </c>
      <c r="N79" s="18">
        <v>-3.7876813482755997E-2</v>
      </c>
      <c r="O79" s="18">
        <v>4.9484783129643002E-2</v>
      </c>
      <c r="P79" s="18">
        <v>1.3736493842839001E-2</v>
      </c>
      <c r="Q79" s="19">
        <v>1.9485532059896001E-2</v>
      </c>
      <c r="R79" s="19">
        <v>1.9485532059896001E-2</v>
      </c>
      <c r="S79" s="18">
        <v>2.0322545099464E-2</v>
      </c>
      <c r="T79" s="18">
        <v>2.0322545099464E-2</v>
      </c>
      <c r="U79" s="16">
        <v>1.0084329142131847</v>
      </c>
      <c r="V79" s="14">
        <v>1.4612000000000001</v>
      </c>
      <c r="W79" s="14">
        <v>1.3915</v>
      </c>
      <c r="X79" s="74">
        <f>'2080回测'!$O$13*G79/$G$4+'2080回测'!$O$14*H79/$H$4+'2080回测'!$O$15*I79/$I$4+'2080回测'!$O$17*K79/$K$4+'2080回测'!$O$18*L79/$L$4+'2080回测'!$O$16*J79/$J$4</f>
        <v>0.9103674280372045</v>
      </c>
    </row>
    <row r="80" spans="1:24">
      <c r="A80" s="11">
        <v>43949</v>
      </c>
      <c r="B80" s="17">
        <v>16.206261510129</v>
      </c>
      <c r="C80" s="17">
        <v>8.6833144154369997</v>
      </c>
      <c r="D80" s="17">
        <v>12.076923076923</v>
      </c>
      <c r="E80" s="17">
        <v>7.2265625</v>
      </c>
      <c r="F80" s="13">
        <v>1.11048265375622</v>
      </c>
      <c r="G80" s="14">
        <f>[1]!thsiFinD("ths_adjustment_nv_fund",G$2,$A80)</f>
        <v>0.96940000000000004</v>
      </c>
      <c r="H80" s="14">
        <f>[1]!thsiFinD("ths_adjustment_nv_fund",H$2,$A80)</f>
        <v>1.6872</v>
      </c>
      <c r="I80" s="14">
        <v>2519.0300000000002</v>
      </c>
      <c r="J80" s="14">
        <f>[1]!thsiFinD("ths_close_price_index",J$1,$A80)</f>
        <v>8004.6980999999996</v>
      </c>
      <c r="K80" s="14">
        <f>[1]!thsiFinD("ths_adjustment_nv_fund",K$2,$A80)</f>
        <v>4.5911980458999997</v>
      </c>
      <c r="L80" s="14">
        <f>[1]!thsiFinD("ths_adjustment_nv_fund",L$2,$A80)</f>
        <v>1.4730694311000001</v>
      </c>
      <c r="M80" s="18">
        <v>-2.3817135549871998E-2</v>
      </c>
      <c r="N80" s="18">
        <v>-2.9884458344192E-2</v>
      </c>
      <c r="O80" s="18">
        <v>5.3678408818596E-2</v>
      </c>
      <c r="P80" s="18">
        <v>1.616550803844E-2</v>
      </c>
      <c r="Q80" s="19">
        <v>1.4123052620668999E-2</v>
      </c>
      <c r="R80" s="19">
        <v>1.4123052620668999E-2</v>
      </c>
      <c r="S80" s="18">
        <v>1.1537442750584E-2</v>
      </c>
      <c r="T80" s="18">
        <v>1.1537442750584E-2</v>
      </c>
      <c r="U80" s="16">
        <v>0.99944931171850893</v>
      </c>
      <c r="V80" s="14">
        <v>1.462</v>
      </c>
      <c r="W80" s="14">
        <v>1.3789</v>
      </c>
      <c r="X80" s="74">
        <f>'2080回测'!$O$13*G80/$G$4+'2080回测'!$O$14*H80/$H$4+'2080回测'!$O$15*I80/$I$4+'2080回测'!$O$17*K80/$K$4+'2080回测'!$O$18*L80/$L$4+'2080回测'!$O$16*J80/$J$4</f>
        <v>0.91071817147366951</v>
      </c>
    </row>
    <row r="81" spans="1:24">
      <c r="A81" s="11">
        <v>43950</v>
      </c>
      <c r="B81" s="17">
        <v>16.635972989563999</v>
      </c>
      <c r="C81" s="17">
        <v>8.9103291713960999</v>
      </c>
      <c r="D81" s="17">
        <v>12.692307692308001</v>
      </c>
      <c r="E81" s="17">
        <v>6.630859375</v>
      </c>
      <c r="F81" s="13">
        <v>1.1121736730706699</v>
      </c>
      <c r="G81" s="14">
        <f>[1]!thsiFinD("ths_adjustment_nv_fund",G$2,$A81)</f>
        <v>0.98599999999999999</v>
      </c>
      <c r="H81" s="14">
        <f>[1]!thsiFinD("ths_adjustment_nv_fund",H$2,$A81)</f>
        <v>1.7025481481</v>
      </c>
      <c r="I81" s="14">
        <v>2533.98</v>
      </c>
      <c r="J81" s="14">
        <f>[1]!thsiFinD("ths_close_price_index",J$1,$A81)</f>
        <v>8103.9096</v>
      </c>
      <c r="K81" s="14">
        <f>[1]!thsiFinD("ths_adjustment_nv_fund",K$2,$A81)</f>
        <v>4.6186081834000001</v>
      </c>
      <c r="L81" s="14">
        <f>[1]!thsiFinD("ths_adjustment_nv_fund",L$2,$A81)</f>
        <v>1.4690308582</v>
      </c>
      <c r="M81" s="18">
        <v>-1.6064578005115002E-2</v>
      </c>
      <c r="N81" s="18">
        <v>-2.1892103205629E-2</v>
      </c>
      <c r="O81" s="18">
        <v>4.9964054636951999E-2</v>
      </c>
      <c r="P81" s="18">
        <v>1.3150180127365E-2</v>
      </c>
      <c r="Q81" s="19">
        <v>-1.0482064683288001E-3</v>
      </c>
      <c r="R81" s="19">
        <v>-1.0482064683288001E-3</v>
      </c>
      <c r="S81" s="18">
        <v>-1.3733323434422001E-2</v>
      </c>
      <c r="T81" s="18">
        <v>-1.3733323434422001E-2</v>
      </c>
      <c r="U81" s="16">
        <v>0.99975193476137214</v>
      </c>
      <c r="V81" s="14">
        <v>1.4629000000000001</v>
      </c>
      <c r="W81" s="14">
        <v>1.3827</v>
      </c>
      <c r="X81" s="74">
        <f>'2080回测'!$O$13*G81/$G$4+'2080回测'!$O$14*H81/$H$4+'2080回测'!$O$15*I81/$I$4+'2080回测'!$O$17*K81/$K$4+'2080回测'!$O$18*L81/$L$4+'2080回测'!$O$16*J81/$J$4</f>
        <v>0.92320064167316351</v>
      </c>
    </row>
    <row r="82" spans="1:24">
      <c r="A82" s="11">
        <v>43951</v>
      </c>
      <c r="B82" s="17">
        <v>19.214241866176</v>
      </c>
      <c r="C82" s="17">
        <v>12.883087400680999</v>
      </c>
      <c r="D82" s="17">
        <v>18.076923076922998</v>
      </c>
      <c r="E82" s="17">
        <v>8.701171875</v>
      </c>
      <c r="F82" s="13">
        <v>1.1471885605469501</v>
      </c>
      <c r="G82" s="14">
        <f>[1]!thsiFinD("ths_adjustment_nv_fund",G$2,$A82)</f>
        <v>0.99380000000000002</v>
      </c>
      <c r="H82" s="14">
        <f>[1]!thsiFinD("ths_adjustment_nv_fund",H$2,$A82)</f>
        <v>1.7189925926</v>
      </c>
      <c r="I82" s="14">
        <v>2533.98</v>
      </c>
      <c r="J82" s="14">
        <f>[1]!thsiFinD("ths_close_price_index",J$1,$A82)</f>
        <v>8192.6348999999991</v>
      </c>
      <c r="K82" s="14">
        <f>[1]!thsiFinD("ths_adjustment_nv_fund",K$2,$A82)</f>
        <v>4.7008385961999997</v>
      </c>
      <c r="L82" s="14">
        <f>[1]!thsiFinD("ths_adjustment_nv_fund",L$2,$A82)</f>
        <v>1.4851851494999999</v>
      </c>
      <c r="M82" s="18">
        <v>-1.1988491048593E-2</v>
      </c>
      <c r="N82" s="18">
        <v>-1.6766571105898999E-2</v>
      </c>
      <c r="O82" s="18">
        <v>5.3438773064940999E-2</v>
      </c>
      <c r="P82" s="18">
        <v>1.5327916939169999E-2</v>
      </c>
      <c r="Q82" s="19">
        <v>-3.4857167184028002E-3</v>
      </c>
      <c r="R82" s="19">
        <v>-3.4857167184028002E-3</v>
      </c>
      <c r="S82" s="18">
        <v>-1.7512358160918E-2</v>
      </c>
      <c r="T82" s="18">
        <v>-1.7512358160918E-2</v>
      </c>
      <c r="U82" s="16">
        <v>1.0173065543725712</v>
      </c>
      <c r="V82" s="14">
        <v>1.4624999999999999</v>
      </c>
      <c r="W82" s="14">
        <v>1.3927</v>
      </c>
      <c r="X82" s="74">
        <f>'2080回测'!$O$13*G82/$G$4+'2080回测'!$O$14*H82/$H$4+'2080回测'!$O$15*I82/$I$4+'2080回测'!$O$17*K82/$K$4+'2080回测'!$O$18*L82/$L$4+'2080回测'!$O$16*J82/$J$4</f>
        <v>0.93175575410670297</v>
      </c>
    </row>
    <row r="83" spans="1:24">
      <c r="A83" s="11">
        <v>43957</v>
      </c>
      <c r="B83" s="17">
        <v>22.651933701657001</v>
      </c>
      <c r="C83" s="17">
        <v>15.153234960272</v>
      </c>
      <c r="D83" s="17">
        <v>21.076923076922998</v>
      </c>
      <c r="E83" s="17">
        <v>11.298828125</v>
      </c>
      <c r="F83" s="13">
        <v>1.1754522996596299</v>
      </c>
      <c r="G83" s="14">
        <f>[1]!thsiFinD("ths_adjustment_nv_fund",G$2,$A83)</f>
        <v>0.99129999999999996</v>
      </c>
      <c r="H83" s="14">
        <f>[1]!thsiFinD("ths_adjustment_nv_fund",H$2,$A83)</f>
        <v>1.7200888888999999</v>
      </c>
      <c r="I83" s="14">
        <v>2456.2800000000002</v>
      </c>
      <c r="J83" s="14">
        <f>[1]!thsiFinD("ths_close_price_index",J$1,$A83)</f>
        <v>8172.2633999999998</v>
      </c>
      <c r="K83" s="14">
        <f>[1]!thsiFinD("ths_adjustment_nv_fund",K$2,$A83)</f>
        <v>4.7099753086999998</v>
      </c>
      <c r="L83" s="14">
        <f>[1]!thsiFinD("ths_adjustment_nv_fund",L$2,$A83)</f>
        <v>1.4882140791</v>
      </c>
      <c r="M83" s="18">
        <v>-7.9923273657298E-4</v>
      </c>
      <c r="N83" s="18">
        <v>-9.5560767961082003E-3</v>
      </c>
      <c r="O83" s="18">
        <v>7.2609633357297004E-2</v>
      </c>
      <c r="P83" s="18">
        <v>2.9064410782009002E-2</v>
      </c>
      <c r="Q83" s="19">
        <v>1.9962662337370998E-2</v>
      </c>
      <c r="R83" s="19">
        <v>1.9962662337370998E-2</v>
      </c>
      <c r="S83" s="18">
        <v>3.6041878496018E-3</v>
      </c>
      <c r="T83" s="18">
        <v>3.6041878496018E-3</v>
      </c>
      <c r="U83" s="16">
        <v>1.0327838828476708</v>
      </c>
      <c r="V83" s="14">
        <v>1.4614</v>
      </c>
      <c r="W83" s="14">
        <v>1.3906000000000001</v>
      </c>
      <c r="X83" s="74">
        <f>'2080回测'!$O$13*G83/$G$4+'2080回测'!$O$14*H83/$H$4+'2080回测'!$O$15*I83/$I$4+'2080回测'!$O$17*K83/$K$4+'2080回测'!$O$18*L83/$L$4+'2080回测'!$O$16*J83/$J$4</f>
        <v>0.93031738846244882</v>
      </c>
    </row>
    <row r="84" spans="1:24">
      <c r="A84" s="11">
        <v>43958</v>
      </c>
      <c r="B84" s="17">
        <v>21.976672805402</v>
      </c>
      <c r="C84" s="17">
        <v>14.415437003405</v>
      </c>
      <c r="D84" s="17">
        <v>20.076923076922998</v>
      </c>
      <c r="E84" s="17">
        <v>11.416015625</v>
      </c>
      <c r="F84" s="13">
        <v>1.1697126212768301</v>
      </c>
      <c r="G84" s="14">
        <f>[1]!thsiFinD("ths_adjustment_nv_fund",G$2,$A84)</f>
        <v>0.99309999999999998</v>
      </c>
      <c r="H84" s="14">
        <f>[1]!thsiFinD("ths_adjustment_nv_fund",H$2,$A84)</f>
        <v>1.7222814815</v>
      </c>
      <c r="I84" s="14">
        <v>2443.96</v>
      </c>
      <c r="J84" s="14">
        <f>[1]!thsiFinD("ths_close_price_index",J$1,$A84)</f>
        <v>8155.9156999999996</v>
      </c>
      <c r="K84" s="14">
        <f>[1]!thsiFinD("ths_adjustment_nv_fund",K$2,$A84)</f>
        <v>4.6688601023</v>
      </c>
      <c r="L84" s="14">
        <f>[1]!thsiFinD("ths_adjustment_nv_fund",L$2,$A84)</f>
        <v>1.4902333655</v>
      </c>
      <c r="M84" s="18">
        <v>5.4347826086956E-3</v>
      </c>
      <c r="N84" s="18">
        <v>-4.9517852488924E-3</v>
      </c>
      <c r="O84" s="18">
        <v>8.5669781931464004E-2</v>
      </c>
      <c r="P84" s="18">
        <v>4.380601392854E-2</v>
      </c>
      <c r="Q84" s="19">
        <v>4.2282073772509997E-2</v>
      </c>
      <c r="R84" s="19">
        <v>4.2282073772509997E-2</v>
      </c>
      <c r="S84" s="18">
        <v>2.3874061008268999E-2</v>
      </c>
      <c r="T84" s="18">
        <v>2.3874061008268999E-2</v>
      </c>
      <c r="U84" s="16">
        <v>1.0310229976357201</v>
      </c>
      <c r="V84" s="14">
        <v>1.4578</v>
      </c>
      <c r="W84" s="14">
        <v>1.3888</v>
      </c>
      <c r="X84" s="74">
        <f>'2080回测'!$O$13*G84/$G$4+'2080回测'!$O$14*H84/$H$4+'2080回测'!$O$15*I84/$I$4+'2080回测'!$O$17*K84/$K$4+'2080回测'!$O$18*L84/$L$4+'2080回测'!$O$16*J84/$J$4</f>
        <v>0.93094594056708724</v>
      </c>
    </row>
    <row r="85" spans="1:24">
      <c r="A85" s="11">
        <v>43959</v>
      </c>
      <c r="B85" s="17">
        <v>22.774708410068001</v>
      </c>
      <c r="C85" s="17">
        <v>15.266742338252</v>
      </c>
      <c r="D85" s="17">
        <v>20.692307692307999</v>
      </c>
      <c r="E85" s="17">
        <v>12.1484375</v>
      </c>
      <c r="F85" s="13">
        <v>1.17720548985157</v>
      </c>
      <c r="G85" s="14">
        <f>[1]!thsiFinD("ths_adjustment_nv_fund",G$2,$A85)</f>
        <v>0.999</v>
      </c>
      <c r="H85" s="14">
        <f>[1]!thsiFinD("ths_adjustment_nv_fund",H$2,$A85)</f>
        <v>1.7354370370000001</v>
      </c>
      <c r="I85" s="14">
        <v>2485.77</v>
      </c>
      <c r="J85" s="14">
        <f>[1]!thsiFinD("ths_close_price_index",J$1,$A85)</f>
        <v>8206.8392000000003</v>
      </c>
      <c r="K85" s="14">
        <f>[1]!thsiFinD("ths_adjustment_nv_fund",K$2,$A85)</f>
        <v>4.7191120213</v>
      </c>
      <c r="L85" s="14">
        <f>[1]!thsiFinD("ths_adjustment_nv_fund",L$2,$A85)</f>
        <v>1.5104262294999999</v>
      </c>
      <c r="M85" s="18">
        <v>3.1969309462915999E-3</v>
      </c>
      <c r="N85" s="18">
        <v>-5.4730258014073002E-3</v>
      </c>
      <c r="O85" s="18">
        <v>8.2794152887610994E-2</v>
      </c>
      <c r="P85" s="18">
        <v>4.1628277116736001E-2</v>
      </c>
      <c r="Q85" s="19">
        <v>4.1106097269406998E-2</v>
      </c>
      <c r="R85" s="19">
        <v>4.1106097269406998E-2</v>
      </c>
      <c r="S85" s="18">
        <v>2.1912725698858E-2</v>
      </c>
      <c r="T85" s="18">
        <v>2.1912725698858E-2</v>
      </c>
      <c r="U85" s="16">
        <v>1.0416136729970276</v>
      </c>
      <c r="V85" s="14">
        <v>1.4560999999999999</v>
      </c>
      <c r="W85" s="14">
        <v>1.4019999999999999</v>
      </c>
      <c r="X85" s="74">
        <f>'2080回测'!$O$13*G85/$G$4+'2080回测'!$O$14*H85/$H$4+'2080回测'!$O$15*I85/$I$4+'2080回测'!$O$17*K85/$K$4+'2080回测'!$O$18*L85/$L$4+'2080回测'!$O$16*J85/$J$4</f>
        <v>0.9377372655645253</v>
      </c>
    </row>
    <row r="86" spans="1:24">
      <c r="A86" s="11">
        <v>43962</v>
      </c>
      <c r="B86" s="17">
        <v>23.081645181092998</v>
      </c>
      <c r="C86" s="17">
        <v>14.585698070375001</v>
      </c>
      <c r="D86" s="17">
        <v>19.461538461538002</v>
      </c>
      <c r="E86" s="17">
        <v>11.689453125</v>
      </c>
      <c r="F86" s="13">
        <v>1.17204583709501</v>
      </c>
      <c r="G86" s="14">
        <f>[1]!thsiFinD("ths_adjustment_nv_fund",G$2,$A86)</f>
        <v>1.0043</v>
      </c>
      <c r="H86" s="14">
        <f>[1]!thsiFinD("ths_adjustment_nv_fund",H$2,$A86)</f>
        <v>1.7365333332999999</v>
      </c>
      <c r="I86" s="14">
        <v>2502.96</v>
      </c>
      <c r="J86" s="14">
        <f>[1]!thsiFinD("ths_close_price_index",J$1,$A86)</f>
        <v>8207.5206999999991</v>
      </c>
      <c r="K86" s="14">
        <f>[1]!thsiFinD("ths_adjustment_nv_fund",K$2,$A86)</f>
        <v>4.7465221588000004</v>
      </c>
      <c r="L86" s="14">
        <f>[1]!thsiFinD("ths_adjustment_nv_fund",L$2,$A86)</f>
        <v>1.5114358726999999</v>
      </c>
      <c r="M86" s="18">
        <v>1.4226342710997E-2</v>
      </c>
      <c r="N86" s="18">
        <v>2.6062027625747999E-3</v>
      </c>
      <c r="O86" s="18">
        <v>9.2739036664269997E-2</v>
      </c>
      <c r="P86" s="18">
        <v>4.9836669750688997E-2</v>
      </c>
      <c r="Q86" s="19">
        <v>5.3122282551585E-2</v>
      </c>
      <c r="R86" s="19">
        <v>5.3122282551585E-2</v>
      </c>
      <c r="S86" s="18">
        <v>3.3628283492259999E-2</v>
      </c>
      <c r="T86" s="18">
        <v>3.3628283492259999E-2</v>
      </c>
      <c r="U86" s="16">
        <v>1.0407844267566198</v>
      </c>
      <c r="V86" s="14">
        <v>1.4524999999999999</v>
      </c>
      <c r="W86" s="14">
        <v>1.3942000000000001</v>
      </c>
      <c r="X86" s="74">
        <f>'2080回测'!$O$13*G86/$G$4+'2080回测'!$O$14*H86/$H$4+'2080回测'!$O$15*I86/$I$4+'2080回测'!$O$17*K86/$K$4+'2080回测'!$O$18*L86/$L$4+'2080回测'!$O$16*J86/$J$4</f>
        <v>0.9422655085105166</v>
      </c>
    </row>
    <row r="87" spans="1:24">
      <c r="A87" s="11">
        <v>43963</v>
      </c>
      <c r="B87" s="17">
        <v>23.511356660528001</v>
      </c>
      <c r="C87" s="17">
        <v>15.777525539159999</v>
      </c>
      <c r="D87" s="17">
        <v>20.615384615385</v>
      </c>
      <c r="E87" s="17">
        <v>12.5390625</v>
      </c>
      <c r="F87" s="13">
        <v>1.18110832328768</v>
      </c>
      <c r="G87" s="14">
        <f>[1]!thsiFinD("ths_adjustment_nv_fund",G$2,$A87)</f>
        <v>0.99870000000000003</v>
      </c>
      <c r="H87" s="14">
        <f>[1]!thsiFinD("ths_adjustment_nv_fund",H$2,$A87)</f>
        <v>1.7310518519</v>
      </c>
      <c r="I87" s="14">
        <v>2460.23</v>
      </c>
      <c r="J87" s="14">
        <f>[1]!thsiFinD("ths_close_price_index",J$1,$A87)</f>
        <v>8170.9044999999996</v>
      </c>
      <c r="K87" s="14">
        <f>[1]!thsiFinD("ths_adjustment_nv_fund",K$2,$A87)</f>
        <v>4.7373854463000002</v>
      </c>
      <c r="L87" s="14">
        <f>[1]!thsiFinD("ths_adjustment_nv_fund",L$2,$A87)</f>
        <v>1.5164840887</v>
      </c>
      <c r="M87" s="18">
        <v>1.6384271099744E-2</v>
      </c>
      <c r="N87" s="18">
        <v>-1.3031013812874999E-3</v>
      </c>
      <c r="O87" s="18">
        <v>9.0462497004553E-2</v>
      </c>
      <c r="P87" s="18">
        <v>4.8077728449937997E-2</v>
      </c>
      <c r="Q87" s="19">
        <v>5.1153046874339997E-2</v>
      </c>
      <c r="R87" s="19">
        <v>5.1153046874339997E-2</v>
      </c>
      <c r="S87" s="18">
        <v>3.5173962565664997E-2</v>
      </c>
      <c r="T87" s="18">
        <v>3.5173962565664997E-2</v>
      </c>
      <c r="U87" s="16">
        <v>1.0428966835773141</v>
      </c>
      <c r="V87" s="14">
        <v>1.4512</v>
      </c>
      <c r="W87" s="14">
        <v>1.393</v>
      </c>
      <c r="X87" s="74">
        <f>'2080回测'!$O$13*G87/$G$4+'2080回测'!$O$14*H87/$H$4+'2080回测'!$O$15*I87/$I$4+'2080回测'!$O$17*K87/$K$4+'2080回测'!$O$18*L87/$L$4+'2080回测'!$O$16*J87/$J$4</f>
        <v>0.93831736980051872</v>
      </c>
    </row>
    <row r="88" spans="1:24">
      <c r="A88" s="11">
        <v>43964</v>
      </c>
      <c r="B88" s="17">
        <v>24.186617556782998</v>
      </c>
      <c r="C88" s="17">
        <v>16.685584562997001</v>
      </c>
      <c r="D88" s="17">
        <v>20.692307692307999</v>
      </c>
      <c r="E88" s="17">
        <v>13.359375</v>
      </c>
      <c r="F88" s="13">
        <v>1.1873097120302201</v>
      </c>
      <c r="G88" s="14">
        <f>[1]!thsiFinD("ths_adjustment_nv_fund",G$2,$A88)</f>
        <v>1.0016</v>
      </c>
      <c r="H88" s="14">
        <f>[1]!thsiFinD("ths_adjustment_nv_fund",H$2,$A88)</f>
        <v>1.7343407407</v>
      </c>
      <c r="I88" s="14">
        <v>2449.48</v>
      </c>
      <c r="J88" s="14">
        <f>[1]!thsiFinD("ths_close_price_index",J$1,$A88)</f>
        <v>8182.0147999999999</v>
      </c>
      <c r="K88" s="14">
        <f>[1]!thsiFinD("ths_adjustment_nv_fund",K$2,$A88)</f>
        <v>4.7419538026000003</v>
      </c>
      <c r="L88" s="14">
        <f>[1]!thsiFinD("ths_adjustment_nv_fund",L$2,$A88)</f>
        <v>1.5265805207000001</v>
      </c>
      <c r="M88" s="18">
        <v>1.7023657289002E-2</v>
      </c>
      <c r="N88" s="18">
        <v>5.2124055251493004E-4</v>
      </c>
      <c r="O88" s="18">
        <v>9.5135394200815002E-2</v>
      </c>
      <c r="P88" s="18">
        <v>5.2684479457343003E-2</v>
      </c>
      <c r="Q88" s="19">
        <v>5.4332981320571003E-2</v>
      </c>
      <c r="R88" s="19">
        <v>5.4332981320571003E-2</v>
      </c>
      <c r="S88" s="18">
        <v>3.4571367238848003E-2</v>
      </c>
      <c r="T88" s="18">
        <v>3.4571367238848003E-2</v>
      </c>
      <c r="U88" s="16">
        <v>1.0487267660228445</v>
      </c>
      <c r="V88" s="14">
        <v>1.4509000000000001</v>
      </c>
      <c r="W88" s="14">
        <v>1.3934</v>
      </c>
      <c r="X88" s="74">
        <f>'2080回测'!$O$13*G88/$G$4+'2080回测'!$O$14*H88/$H$4+'2080回测'!$O$15*I88/$I$4+'2080回测'!$O$17*K88/$K$4+'2080回测'!$O$18*L88/$L$4+'2080回测'!$O$16*J88/$J$4</f>
        <v>0.94125720869012919</v>
      </c>
    </row>
    <row r="89" spans="1:24">
      <c r="A89" s="11">
        <v>43965</v>
      </c>
      <c r="B89" s="17">
        <v>23.572744014733001</v>
      </c>
      <c r="C89" s="17">
        <v>15.834279228150001</v>
      </c>
      <c r="D89" s="17">
        <v>20</v>
      </c>
      <c r="E89" s="17">
        <v>12.9296875</v>
      </c>
      <c r="F89" s="13">
        <v>1.1808417768572099</v>
      </c>
      <c r="G89" s="14">
        <f>[1]!thsiFinD("ths_adjustment_nv_fund",G$2,$A89)</f>
        <v>0.99</v>
      </c>
      <c r="H89" s="14">
        <f>[1]!thsiFinD("ths_adjustment_nv_fund",H$2,$A89)</f>
        <v>1.7178962963</v>
      </c>
      <c r="I89" s="14">
        <v>2397.5700000000002</v>
      </c>
      <c r="J89" s="14">
        <f>[1]!thsiFinD("ths_close_price_index",J$1,$A89)</f>
        <v>8105.2480999999998</v>
      </c>
      <c r="K89" s="14">
        <f>[1]!thsiFinD("ths_adjustment_nv_fund",K$2,$A89)</f>
        <v>4.7008385961999997</v>
      </c>
      <c r="L89" s="14">
        <f>[1]!thsiFinD("ths_adjustment_nv_fund",L$2,$A89)</f>
        <v>1.5104262294999999</v>
      </c>
      <c r="M89" s="18">
        <v>1.9181585677749E-2</v>
      </c>
      <c r="N89" s="18">
        <v>5.6467726522456E-3</v>
      </c>
      <c r="O89" s="18">
        <v>9.9568655643422002E-2</v>
      </c>
      <c r="P89" s="18">
        <v>5.7710025975801001E-2</v>
      </c>
      <c r="Q89" s="19">
        <v>6.2869000417277998E-2</v>
      </c>
      <c r="R89" s="19">
        <v>6.2869000417277998E-2</v>
      </c>
      <c r="S89" s="18">
        <v>4.0984543699490998E-2</v>
      </c>
      <c r="T89" s="18">
        <v>4.0984543699490998E-2</v>
      </c>
      <c r="U89" s="16">
        <v>1.0389958342754928</v>
      </c>
      <c r="V89" s="14">
        <v>1.4509000000000001</v>
      </c>
      <c r="W89" s="14">
        <v>1.4019999999999999</v>
      </c>
      <c r="X89" s="74">
        <f>'2080回测'!$O$13*G89/$G$4+'2080回测'!$O$14*H89/$H$4+'2080回测'!$O$15*I89/$I$4+'2080回测'!$O$17*K89/$K$4+'2080回测'!$O$18*L89/$L$4+'2080回测'!$O$16*J89/$J$4</f>
        <v>0.93074530549346079</v>
      </c>
    </row>
    <row r="90" spans="1:24">
      <c r="A90" s="11">
        <v>43966</v>
      </c>
      <c r="B90" s="17">
        <v>23.941068139963001</v>
      </c>
      <c r="C90" s="17">
        <v>16.969353007946001</v>
      </c>
      <c r="D90" s="17">
        <v>21.153846153846001</v>
      </c>
      <c r="E90" s="17">
        <v>13.7109375</v>
      </c>
      <c r="F90" s="13">
        <v>1.1894380120043899</v>
      </c>
      <c r="G90" s="14">
        <f>[1]!thsiFinD("ths_adjustment_nv_fund",G$2,$A90)</f>
        <v>0.9869</v>
      </c>
      <c r="H90" s="14">
        <f>[1]!thsiFinD("ths_adjustment_nv_fund",H$2,$A90)</f>
        <v>1.7124148148</v>
      </c>
      <c r="I90" s="14">
        <v>2385.9899999999998</v>
      </c>
      <c r="J90" s="14">
        <f>[1]!thsiFinD("ths_close_price_index",J$1,$A90)</f>
        <v>8101.9287000000004</v>
      </c>
      <c r="K90" s="14">
        <f>[1]!thsiFinD("ths_adjustment_nv_fund",K$2,$A90)</f>
        <v>4.7008385961999997</v>
      </c>
      <c r="L90" s="14">
        <f>[1]!thsiFinD("ths_adjustment_nv_fund",L$2,$A90)</f>
        <v>1.5094165863</v>
      </c>
      <c r="M90" s="18">
        <v>8.7915601023017004E-3</v>
      </c>
      <c r="N90" s="18">
        <v>-4.3436712709583004E-3</v>
      </c>
      <c r="O90" s="18">
        <v>8.8785046728972E-2</v>
      </c>
      <c r="P90" s="18">
        <v>4.7658932938884999E-2</v>
      </c>
      <c r="Q90" s="19">
        <v>5.3206690170508997E-2</v>
      </c>
      <c r="R90" s="19">
        <v>5.3206690170508997E-2</v>
      </c>
      <c r="S90" s="18">
        <v>3.2330712681862002E-2</v>
      </c>
      <c r="T90" s="18">
        <v>3.2330712681862002E-2</v>
      </c>
      <c r="U90" s="16">
        <v>1.0414804905812727</v>
      </c>
      <c r="V90" s="14">
        <v>1.4517</v>
      </c>
      <c r="W90" s="14">
        <v>1.4212</v>
      </c>
      <c r="X90" s="74">
        <f>'2080回测'!$O$13*G90/$G$4+'2080回测'!$O$14*H90/$H$4+'2080回测'!$O$15*I90/$I$4+'2080回测'!$O$17*K90/$K$4+'2080回测'!$O$18*L90/$L$4+'2080回测'!$O$16*J90/$J$4</f>
        <v>0.92839388745380369</v>
      </c>
    </row>
    <row r="91" spans="1:24">
      <c r="A91" s="11">
        <v>43969</v>
      </c>
      <c r="B91" s="17">
        <v>21.117249846532001</v>
      </c>
      <c r="C91" s="17">
        <v>14.074914869466999</v>
      </c>
      <c r="D91" s="17">
        <v>14.615384615385</v>
      </c>
      <c r="E91" s="17">
        <v>11.484375</v>
      </c>
      <c r="F91" s="13">
        <v>1.15322981082846</v>
      </c>
      <c r="G91" s="14">
        <f>[1]!thsiFinD("ths_adjustment_nv_fund",G$2,$A91)</f>
        <v>0.99160000000000004</v>
      </c>
      <c r="H91" s="14">
        <f>[1]!thsiFinD("ths_adjustment_nv_fund",H$2,$A91)</f>
        <v>1.7124148148</v>
      </c>
      <c r="I91" s="14">
        <v>2401.64</v>
      </c>
      <c r="J91" s="14">
        <f>[1]!thsiFinD("ths_close_price_index",J$1,$A91)</f>
        <v>8125.5472</v>
      </c>
      <c r="K91" s="14">
        <f>[1]!thsiFinD("ths_adjustment_nv_fund",K$2,$A91)</f>
        <v>4.6871335274000003</v>
      </c>
      <c r="L91" s="14">
        <f>[1]!thsiFinD("ths_adjustment_nv_fund",L$2,$A91)</f>
        <v>1.5174937318999999</v>
      </c>
      <c r="M91" s="18">
        <v>6.0741687979537998E-3</v>
      </c>
      <c r="N91" s="18">
        <v>-5.1255320997306997E-3</v>
      </c>
      <c r="O91" s="18">
        <v>9.3218308171579001E-2</v>
      </c>
      <c r="P91" s="18">
        <v>5.0255465338906E-2</v>
      </c>
      <c r="Q91" s="19">
        <v>5.8010020777675003E-2</v>
      </c>
      <c r="R91" s="19">
        <v>5.8010020777675003E-2</v>
      </c>
      <c r="S91" s="18">
        <v>3.5700736443062001E-2</v>
      </c>
      <c r="T91" s="18">
        <v>3.5700736443062001E-2</v>
      </c>
      <c r="U91" s="16">
        <v>1.0401314619063124</v>
      </c>
      <c r="V91" s="14">
        <v>1.4509000000000001</v>
      </c>
      <c r="W91" s="14">
        <v>1.4552</v>
      </c>
      <c r="X91" s="74">
        <f>'2080回测'!$O$13*G91/$G$4+'2080回测'!$O$14*H91/$H$4+'2080回测'!$O$15*I91/$I$4+'2080回测'!$O$17*K91/$K$4+'2080回测'!$O$18*L91/$L$4+'2080回测'!$O$16*J91/$J$4</f>
        <v>0.93214237783484832</v>
      </c>
    </row>
    <row r="92" spans="1:24">
      <c r="A92" s="11">
        <v>43970</v>
      </c>
      <c r="B92" s="17">
        <v>23.265807243708</v>
      </c>
      <c r="C92" s="17">
        <v>17.309875141884</v>
      </c>
      <c r="D92" s="17">
        <v>18</v>
      </c>
      <c r="E92" s="17">
        <v>13.095703125</v>
      </c>
      <c r="F92" s="13">
        <v>1.1791784637764799</v>
      </c>
      <c r="G92" s="14">
        <f>[1]!thsiFinD("ths_adjustment_nv_fund",G$2,$A92)</f>
        <v>0.99470000000000003</v>
      </c>
      <c r="H92" s="14">
        <f>[1]!thsiFinD("ths_adjustment_nv_fund",H$2,$A92)</f>
        <v>1.7222814815</v>
      </c>
      <c r="I92" s="14">
        <v>2444.63</v>
      </c>
      <c r="J92" s="14">
        <f>[1]!thsiFinD("ths_close_price_index",J$1,$A92)</f>
        <v>8160.4785000000002</v>
      </c>
      <c r="K92" s="14">
        <f>[1]!thsiFinD("ths_adjustment_nv_fund",K$2,$A92)</f>
        <v>4.7510905150999996</v>
      </c>
      <c r="L92" s="14">
        <f>[1]!thsiFinD("ths_adjustment_nv_fund",L$2,$A92)</f>
        <v>1.5275901639</v>
      </c>
      <c r="M92" s="18">
        <v>9.9904092071610995E-3</v>
      </c>
      <c r="N92" s="18">
        <v>-4.3436712709577001E-4</v>
      </c>
      <c r="O92" s="18">
        <v>9.2978672417924998E-2</v>
      </c>
      <c r="P92" s="18">
        <v>5.3522070556612997E-2</v>
      </c>
      <c r="Q92" s="19">
        <v>5.2633009360640998E-2</v>
      </c>
      <c r="R92" s="19">
        <v>5.2633009360640998E-2</v>
      </c>
      <c r="S92" s="18">
        <v>2.9864445737307E-2</v>
      </c>
      <c r="T92" s="18">
        <v>2.9864445737307E-2</v>
      </c>
      <c r="U92" s="16">
        <v>1.0521687347333437</v>
      </c>
      <c r="V92" s="14">
        <v>1.4499</v>
      </c>
      <c r="W92" s="14">
        <v>1.4352</v>
      </c>
      <c r="X92" s="74">
        <f>'2080回测'!$O$13*G92/$G$4+'2080回测'!$O$14*H92/$H$4+'2080回测'!$O$15*I92/$I$4+'2080回测'!$O$17*K92/$K$4+'2080回测'!$O$18*L92/$L$4+'2080回测'!$O$16*J92/$J$4</f>
        <v>0.93643990142275302</v>
      </c>
    </row>
    <row r="93" spans="1:24">
      <c r="A93" s="11">
        <v>43971</v>
      </c>
      <c r="B93" s="17">
        <v>22.283609576427001</v>
      </c>
      <c r="C93" s="17">
        <v>15.039727582293001</v>
      </c>
      <c r="D93" s="17">
        <v>15.615384615385</v>
      </c>
      <c r="E93" s="17">
        <v>11.85546875</v>
      </c>
      <c r="F93" s="13">
        <v>1.1619854763102599</v>
      </c>
      <c r="G93" s="14">
        <f>[1]!thsiFinD("ths_adjustment_nv_fund",G$2,$A93)</f>
        <v>0.99</v>
      </c>
      <c r="H93" s="14">
        <f>[1]!thsiFinD("ths_adjustment_nv_fund",H$2,$A93)</f>
        <v>1.7102222222000001</v>
      </c>
      <c r="I93" s="14">
        <v>2426.23</v>
      </c>
      <c r="J93" s="14">
        <f>[1]!thsiFinD("ths_close_price_index",J$1,$A93)</f>
        <v>8136.2941000000001</v>
      </c>
      <c r="K93" s="14">
        <f>[1]!thsiFinD("ths_adjustment_nv_fund",K$2,$A93)</f>
        <v>4.7373854463000002</v>
      </c>
      <c r="L93" s="14">
        <f>[1]!thsiFinD("ths_adjustment_nv_fund",L$2,$A93)</f>
        <v>1.5134551591000001</v>
      </c>
      <c r="M93" s="18">
        <v>1.9021739130434999E-2</v>
      </c>
      <c r="N93" s="18">
        <v>7.1236208843715003E-3</v>
      </c>
      <c r="O93" s="18">
        <v>0.10496046010064999</v>
      </c>
      <c r="P93" s="18">
        <v>6.6672250606814004E-2</v>
      </c>
      <c r="Q93" s="19">
        <v>6.6384769050227999E-2</v>
      </c>
      <c r="R93" s="19">
        <v>6.6384769050227999E-2</v>
      </c>
      <c r="S93" s="18">
        <v>4.3401134522011997E-2</v>
      </c>
      <c r="T93" s="18">
        <v>4.3401134522011997E-2</v>
      </c>
      <c r="U93" s="16">
        <v>1.041323467888231</v>
      </c>
      <c r="V93" s="14">
        <v>1.4502999999999999</v>
      </c>
      <c r="W93" s="14">
        <v>1.4502999999999999</v>
      </c>
      <c r="X93" s="74">
        <f>'2080回测'!$O$13*G93/$G$4+'2080回测'!$O$14*H93/$H$4+'2080回测'!$O$15*I93/$I$4+'2080回测'!$O$17*K93/$K$4+'2080回测'!$O$18*L93/$L$4+'2080回测'!$O$16*J93/$J$4</f>
        <v>0.93170441383361124</v>
      </c>
    </row>
    <row r="94" spans="1:24">
      <c r="A94" s="11">
        <v>43972</v>
      </c>
      <c r="B94" s="17">
        <v>20.196439533456001</v>
      </c>
      <c r="C94" s="17">
        <v>12.315550510783</v>
      </c>
      <c r="D94" s="17">
        <v>11.846153846153999</v>
      </c>
      <c r="E94" s="17">
        <v>10.546875</v>
      </c>
      <c r="F94" s="13">
        <v>1.1372625472259801</v>
      </c>
      <c r="G94" s="14">
        <f>[1]!thsiFinD("ths_adjustment_nv_fund",G$2,$A94)</f>
        <v>0.98839999999999995</v>
      </c>
      <c r="H94" s="14">
        <f>[1]!thsiFinD("ths_adjustment_nv_fund",H$2,$A94)</f>
        <v>1.7014518518999999</v>
      </c>
      <c r="I94" s="14">
        <v>2412.48</v>
      </c>
      <c r="J94" s="14">
        <f>[1]!thsiFinD("ths_close_price_index",J$1,$A94)</f>
        <v>8101.8329000000003</v>
      </c>
      <c r="K94" s="14">
        <f>[1]!thsiFinD("ths_adjustment_nv_fund",K$2,$A94)</f>
        <v>4.7328170901000002</v>
      </c>
      <c r="L94" s="14">
        <f>[1]!thsiFinD("ths_adjustment_nv_fund",L$2,$A94)</f>
        <v>1.5084069431</v>
      </c>
      <c r="M94" s="18">
        <v>1.3666879795396001E-2</v>
      </c>
      <c r="N94" s="18">
        <v>-4.3436712709577001E-4</v>
      </c>
      <c r="O94" s="18">
        <v>9.2379583033789001E-2</v>
      </c>
      <c r="P94" s="18">
        <v>5.1176815540387E-2</v>
      </c>
      <c r="Q94" s="19">
        <v>5.3674587522653E-2</v>
      </c>
      <c r="R94" s="19">
        <v>5.3674587522653E-2</v>
      </c>
      <c r="S94" s="18">
        <v>3.3224828409033E-2</v>
      </c>
      <c r="T94" s="18">
        <v>3.3224828409033E-2</v>
      </c>
      <c r="U94" s="16">
        <v>1.0315383985952677</v>
      </c>
      <c r="V94" s="14">
        <v>1.4504999999999999</v>
      </c>
      <c r="W94" s="14">
        <v>1.4339</v>
      </c>
      <c r="X94" s="74">
        <f>'2080回测'!$O$13*G94/$G$4+'2080回测'!$O$14*H94/$H$4+'2080回测'!$O$15*I94/$I$4+'2080回测'!$O$17*K94/$K$4+'2080回测'!$O$18*L94/$L$4+'2080回测'!$O$16*J94/$J$4</f>
        <v>0.93007760887881075</v>
      </c>
    </row>
    <row r="95" spans="1:24">
      <c r="A95" s="11">
        <v>43973</v>
      </c>
      <c r="B95" s="17">
        <v>17.679558011049998</v>
      </c>
      <c r="C95" s="17">
        <v>10.272417707151</v>
      </c>
      <c r="D95" s="17">
        <v>9.6153846153846008</v>
      </c>
      <c r="E95" s="17">
        <v>8.955078125</v>
      </c>
      <c r="F95" s="13">
        <v>1.1163060961464599</v>
      </c>
      <c r="G95" s="14">
        <f>[1]!thsiFinD("ths_adjustment_nv_fund",G$2,$A95)</f>
        <v>0.97189999999999999</v>
      </c>
      <c r="H95" s="14">
        <f>[1]!thsiFinD("ths_adjustment_nv_fund",H$2,$A95)</f>
        <v>1.6751407407000001</v>
      </c>
      <c r="I95" s="14">
        <v>2302.56</v>
      </c>
      <c r="J95" s="14">
        <f>[1]!thsiFinD("ths_close_price_index",J$1,$A95)</f>
        <v>7996.0357999999997</v>
      </c>
      <c r="K95" s="14">
        <f>[1]!thsiFinD("ths_adjustment_nv_fund",K$2,$A95)</f>
        <v>4.6414499647999996</v>
      </c>
      <c r="L95" s="14">
        <f>[1]!thsiFinD("ths_adjustment_nv_fund",L$2,$A95)</f>
        <v>1.4902333655</v>
      </c>
      <c r="M95" s="18">
        <v>8.9514066496163003E-3</v>
      </c>
      <c r="N95" s="18">
        <v>-4.0830509947006998E-3</v>
      </c>
      <c r="O95" s="18">
        <v>8.3632878025400995E-2</v>
      </c>
      <c r="P95" s="18">
        <v>4.3973532132960999E-2</v>
      </c>
      <c r="Q95" s="19">
        <v>4.0345943701070003E-2</v>
      </c>
      <c r="R95" s="19">
        <v>4.0345943701070003E-2</v>
      </c>
      <c r="S95" s="18">
        <v>1.9570267773361998E-2</v>
      </c>
      <c r="T95" s="18">
        <v>1.9570267773361998E-2</v>
      </c>
      <c r="U95" s="16">
        <v>1.0125818824879915</v>
      </c>
      <c r="V95" s="14">
        <v>1.4533</v>
      </c>
      <c r="W95" s="14">
        <v>1.4331</v>
      </c>
      <c r="X95" s="74">
        <f>'2080回测'!$O$13*G95/$G$4+'2080回测'!$O$14*H95/$H$4+'2080回测'!$O$15*I95/$I$4+'2080回测'!$O$17*K95/$K$4+'2080回测'!$O$18*L95/$L$4+'2080回测'!$O$16*J95/$J$4</f>
        <v>0.91479467417872684</v>
      </c>
    </row>
    <row r="96" spans="1:24">
      <c r="A96" s="11">
        <v>43976</v>
      </c>
      <c r="B96" s="17">
        <v>16.267648864333999</v>
      </c>
      <c r="C96" s="17">
        <v>9.3076049943246009</v>
      </c>
      <c r="D96" s="17">
        <v>7.8461538461537996</v>
      </c>
      <c r="E96" s="17">
        <v>8.857421875</v>
      </c>
      <c r="F96" s="13">
        <v>1.10569707394953</v>
      </c>
      <c r="G96" s="14">
        <f>[1]!thsiFinD("ths_adjustment_nv_fund",G$2,$A96)</f>
        <v>0.97519999999999996</v>
      </c>
      <c r="H96" s="14">
        <f>[1]!thsiFinD("ths_adjustment_nv_fund",H$2,$A96)</f>
        <v>1.6828148147999999</v>
      </c>
      <c r="I96" s="14">
        <v>2306.9899999999998</v>
      </c>
      <c r="J96" s="14">
        <f>[1]!thsiFinD("ths_close_price_index",J$1,$A96)</f>
        <v>8036.9718000000003</v>
      </c>
      <c r="K96" s="14">
        <f>[1]!thsiFinD("ths_adjustment_nv_fund",K$2,$A96)</f>
        <v>4.6460183209999997</v>
      </c>
      <c r="L96" s="14">
        <f>[1]!thsiFinD("ths_adjustment_nv_fund",L$2,$A96)</f>
        <v>1.4952815815</v>
      </c>
      <c r="M96" s="18">
        <v>-1.2867647058824001E-2</v>
      </c>
      <c r="N96" s="18">
        <v>-2.5019546520718999E-2</v>
      </c>
      <c r="O96" s="18">
        <v>6.6618739515935999E-2</v>
      </c>
      <c r="P96" s="18">
        <v>2.5965323768724E-2</v>
      </c>
      <c r="Q96" s="19">
        <v>2.1009970661212001E-2</v>
      </c>
      <c r="R96" s="19">
        <v>2.1009970661212001E-2</v>
      </c>
      <c r="S96" s="18">
        <v>1.9691244381954999E-3</v>
      </c>
      <c r="T96" s="18">
        <v>1.9691244381954999E-3</v>
      </c>
      <c r="U96" s="16">
        <v>1.0129750784283373</v>
      </c>
      <c r="V96" s="14">
        <v>1.4520999999999999</v>
      </c>
      <c r="W96" s="14">
        <v>1.431</v>
      </c>
      <c r="X96" s="74">
        <f>'2080回测'!$O$13*G96/$G$4+'2080回测'!$O$14*H96/$H$4+'2080回测'!$O$15*I96/$I$4+'2080回测'!$O$17*K96/$K$4+'2080回测'!$O$18*L96/$L$4+'2080回测'!$O$16*J96/$J$4</f>
        <v>0.91767182389770874</v>
      </c>
    </row>
    <row r="97" spans="1:24">
      <c r="A97" s="11">
        <v>43977</v>
      </c>
      <c r="B97" s="17">
        <v>19.152854511971</v>
      </c>
      <c r="C97" s="17">
        <v>12.599318955732</v>
      </c>
      <c r="D97" s="17">
        <v>11.538461538462</v>
      </c>
      <c r="E97" s="17">
        <v>10.888671875</v>
      </c>
      <c r="F97" s="13">
        <v>1.13544826720291</v>
      </c>
      <c r="G97" s="14">
        <f>[1]!thsiFinD("ths_adjustment_nv_fund",G$2,$A97)</f>
        <v>0.9778</v>
      </c>
      <c r="H97" s="14">
        <f>[1]!thsiFinD("ths_adjustment_nv_fund",H$2,$A97)</f>
        <v>1.6948740740999999</v>
      </c>
      <c r="I97" s="14">
        <v>2332.96</v>
      </c>
      <c r="J97" s="14">
        <f>[1]!thsiFinD("ths_close_price_index",J$1,$A97)</f>
        <v>8070.3495000000003</v>
      </c>
      <c r="K97" s="14">
        <f>[1]!thsiFinD("ths_adjustment_nv_fund",K$2,$A97)</f>
        <v>4.6917018837000004</v>
      </c>
      <c r="L97" s="14">
        <f>[1]!thsiFinD("ths_adjustment_nv_fund",L$2,$A97)</f>
        <v>1.5195130183000001</v>
      </c>
      <c r="M97" s="18">
        <v>-1.1429028132992E-2</v>
      </c>
      <c r="N97" s="18">
        <v>-2.1110242376856998E-2</v>
      </c>
      <c r="O97" s="18">
        <v>6.6139468008626995E-2</v>
      </c>
      <c r="P97" s="18">
        <v>2.7389228583468001E-2</v>
      </c>
      <c r="Q97" s="19">
        <v>1.8850112797966001E-2</v>
      </c>
      <c r="R97" s="19">
        <v>1.8850112797966001E-2</v>
      </c>
      <c r="S97" s="18">
        <v>2.5554878742601E-3</v>
      </c>
      <c r="T97" s="18">
        <v>2.5554878742601E-3</v>
      </c>
      <c r="U97" s="16">
        <v>1.032412818121095</v>
      </c>
      <c r="V97" s="14">
        <v>1.4493</v>
      </c>
      <c r="W97" s="14">
        <v>1.4374</v>
      </c>
      <c r="X97" s="74">
        <f>'2080回测'!$O$13*G97/$G$4+'2080回测'!$O$14*H97/$H$4+'2080回测'!$O$15*I97/$I$4+'2080回测'!$O$17*K97/$K$4+'2080回测'!$O$18*L97/$L$4+'2080回测'!$O$16*J97/$J$4</f>
        <v>0.92222839746006546</v>
      </c>
    </row>
    <row r="98" spans="1:24">
      <c r="A98" s="11">
        <v>43978</v>
      </c>
      <c r="B98" s="17">
        <v>17.92510742787</v>
      </c>
      <c r="C98" s="17">
        <v>10.499432463110001</v>
      </c>
      <c r="D98" s="17">
        <v>9</v>
      </c>
      <c r="E98" s="17">
        <v>9.404296875</v>
      </c>
      <c r="F98" s="13">
        <v>1.1170720919149499</v>
      </c>
      <c r="G98" s="14">
        <f>[1]!thsiFinD("ths_adjustment_nv_fund",G$2,$A98)</f>
        <v>0.98089999999999999</v>
      </c>
      <c r="H98" s="14">
        <f>[1]!thsiFinD("ths_adjustment_nv_fund",H$2,$A98)</f>
        <v>1.7025481481</v>
      </c>
      <c r="I98" s="14">
        <v>2338.15</v>
      </c>
      <c r="J98" s="14">
        <f>[1]!thsiFinD("ths_close_price_index",J$1,$A98)</f>
        <v>8108.0819000000001</v>
      </c>
      <c r="K98" s="14">
        <f>[1]!thsiFinD("ths_adjustment_nv_fund",K$2,$A98)</f>
        <v>4.6917018837000004</v>
      </c>
      <c r="L98" s="14">
        <f>[1]!thsiFinD("ths_adjustment_nv_fund",L$2,$A98)</f>
        <v>1.5235515910999999</v>
      </c>
      <c r="M98" s="18">
        <v>-3.9961636828657999E-4</v>
      </c>
      <c r="N98" s="18">
        <v>-1.0077317348623001E-2</v>
      </c>
      <c r="O98" s="18">
        <v>8.6149053438772993E-2</v>
      </c>
      <c r="P98" s="18">
        <v>4.5481196127080001E-2</v>
      </c>
      <c r="Q98" s="19">
        <v>4.3383180951146003E-2</v>
      </c>
      <c r="R98" s="19">
        <v>4.3383180951146003E-2</v>
      </c>
      <c r="S98" s="18">
        <v>2.5691433608761999E-2</v>
      </c>
      <c r="T98" s="18">
        <v>2.5691433608761999E-2</v>
      </c>
      <c r="U98" s="16">
        <v>1.0243525842255334</v>
      </c>
      <c r="V98" s="14">
        <v>1.4476</v>
      </c>
      <c r="W98" s="14">
        <v>1.4258999999999999</v>
      </c>
      <c r="X98" s="74">
        <f>'2080回测'!$O$13*G98/$G$4+'2080回测'!$O$14*H98/$H$4+'2080回测'!$O$15*I98/$I$4+'2080回测'!$O$17*K98/$K$4+'2080回测'!$O$18*L98/$L$4+'2080回测'!$O$16*J98/$J$4</f>
        <v>0.92479394826170225</v>
      </c>
    </row>
    <row r="99" spans="1:24">
      <c r="A99" s="11">
        <v>43979</v>
      </c>
      <c r="B99" s="17">
        <v>18.232044198895</v>
      </c>
      <c r="C99" s="17">
        <v>10.102156640182001</v>
      </c>
      <c r="D99" s="17">
        <v>8.7692307692308002</v>
      </c>
      <c r="E99" s="17">
        <v>9.2578125</v>
      </c>
      <c r="F99" s="13">
        <v>1.1159031102707699</v>
      </c>
      <c r="G99" s="14">
        <f>[1]!thsiFinD("ths_adjustment_nv_fund",G$2,$A99)</f>
        <v>0.98680000000000001</v>
      </c>
      <c r="H99" s="14">
        <f>[1]!thsiFinD("ths_adjustment_nv_fund",H$2,$A99)</f>
        <v>1.7025481481</v>
      </c>
      <c r="I99" s="14">
        <v>2327.1</v>
      </c>
      <c r="J99" s="14">
        <f>[1]!thsiFinD("ths_close_price_index",J$1,$A99)</f>
        <v>8112.9050999999999</v>
      </c>
      <c r="K99" s="14">
        <f>[1]!thsiFinD("ths_adjustment_nv_fund",K$2,$A99)</f>
        <v>4.6917018837000004</v>
      </c>
      <c r="L99" s="14">
        <f>[1]!thsiFinD("ths_adjustment_nv_fund",L$2,$A99)</f>
        <v>1.5275901639</v>
      </c>
      <c r="M99" s="18">
        <v>-8.0722506393861998E-3</v>
      </c>
      <c r="N99" s="18">
        <v>-1.6853444531317999E-2</v>
      </c>
      <c r="O99" s="18">
        <v>6.9614186436616002E-2</v>
      </c>
      <c r="P99" s="18">
        <v>3.1242147593813E-2</v>
      </c>
      <c r="Q99" s="19">
        <v>3.6833013204699998E-2</v>
      </c>
      <c r="R99" s="19">
        <v>3.6833013204699998E-2</v>
      </c>
      <c r="S99" s="18">
        <v>2.2612004267571002E-2</v>
      </c>
      <c r="T99" s="18">
        <v>2.2612004267571002E-2</v>
      </c>
      <c r="U99" s="16">
        <v>1.0238837571893691</v>
      </c>
      <c r="V99" s="14">
        <v>1.4471000000000001</v>
      </c>
      <c r="W99" s="14">
        <v>1.4339</v>
      </c>
      <c r="X99" s="74">
        <f>'2080回测'!$O$13*G99/$G$4+'2080回测'!$O$14*H99/$H$4+'2080回测'!$O$15*I99/$I$4+'2080回测'!$O$17*K99/$K$4+'2080回测'!$O$18*L99/$L$4+'2080回测'!$O$16*J99/$J$4</f>
        <v>0.92941889043963755</v>
      </c>
    </row>
    <row r="100" spans="1:24">
      <c r="A100" s="11">
        <v>43980</v>
      </c>
      <c r="B100" s="17">
        <v>19.03007980356</v>
      </c>
      <c r="C100" s="17">
        <v>11.180476730988</v>
      </c>
      <c r="D100" s="17">
        <v>8.7692307692308002</v>
      </c>
      <c r="E100" s="17">
        <v>9.794921875</v>
      </c>
      <c r="F100" s="13">
        <v>1.12193677294695</v>
      </c>
      <c r="G100" s="14">
        <f>[1]!thsiFinD("ths_adjustment_nv_fund",G$2,$A100)</f>
        <v>0.98089999999999999</v>
      </c>
      <c r="H100" s="14">
        <f>[1]!thsiFinD("ths_adjustment_nv_fund",H$2,$A100)</f>
        <v>1.6959703704</v>
      </c>
      <c r="I100" s="14">
        <v>2324.0500000000002</v>
      </c>
      <c r="J100" s="14">
        <f>[1]!thsiFinD("ths_close_price_index",J$1,$A100)</f>
        <v>8079.8973999999998</v>
      </c>
      <c r="K100" s="14">
        <f>[1]!thsiFinD("ths_adjustment_nv_fund",K$2,$A100)</f>
        <v>4.7008385961999997</v>
      </c>
      <c r="L100" s="14">
        <f>[1]!thsiFinD("ths_adjustment_nv_fund",L$2,$A100)</f>
        <v>1.5407155256</v>
      </c>
      <c r="M100" s="18">
        <v>-5.5147058823529996E-3</v>
      </c>
      <c r="N100" s="18">
        <v>-1.3291634089132E-2</v>
      </c>
      <c r="O100" s="18">
        <v>7.0692547328061003E-2</v>
      </c>
      <c r="P100" s="18">
        <v>3.5765139499006997E-2</v>
      </c>
      <c r="Q100" s="19">
        <v>3.4469725615063E-2</v>
      </c>
      <c r="R100" s="19">
        <v>3.4469725615063E-2</v>
      </c>
      <c r="S100" s="18">
        <v>1.7239629714622E-2</v>
      </c>
      <c r="T100" s="18">
        <v>1.7239629714622E-2</v>
      </c>
      <c r="U100" s="16">
        <v>1.0313174961771674</v>
      </c>
      <c r="V100" s="14">
        <v>1.4469000000000001</v>
      </c>
      <c r="W100" s="14">
        <v>1.4328000000000001</v>
      </c>
      <c r="X100" s="74">
        <f>'2080回测'!$O$13*G100/$G$4+'2080回测'!$O$14*H100/$H$4+'2080回测'!$O$15*I100/$I$4+'2080回测'!$O$17*K100/$K$4+'2080回测'!$O$18*L100/$L$4+'2080回测'!$O$16*J100/$J$4</f>
        <v>0.92619361114735588</v>
      </c>
    </row>
    <row r="101" spans="1:24">
      <c r="A101" s="11">
        <v>43983</v>
      </c>
      <c r="B101" s="17">
        <v>23.449969306322998</v>
      </c>
      <c r="C101" s="17">
        <v>15.66401816118</v>
      </c>
      <c r="D101" s="17">
        <v>15.384615384615</v>
      </c>
      <c r="E101" s="17">
        <v>13.330078125</v>
      </c>
      <c r="F101" s="13">
        <v>1.1695717024428001</v>
      </c>
      <c r="G101" s="14">
        <f>[1]!thsiFinD("ths_adjustment_nv_fund",G$2,$A101)</f>
        <v>0.99780000000000002</v>
      </c>
      <c r="H101" s="14">
        <f>[1]!thsiFinD("ths_adjustment_nv_fund",H$2,$A101)</f>
        <v>1.727762963</v>
      </c>
      <c r="I101" s="14">
        <v>2387.19</v>
      </c>
      <c r="J101" s="14">
        <f>[1]!thsiFinD("ths_close_price_index",J$1,$A101)</f>
        <v>8215.2577000000001</v>
      </c>
      <c r="K101" s="14">
        <f>[1]!thsiFinD("ths_adjustment_nv_fund",K$2,$A101)</f>
        <v>4.7785006527</v>
      </c>
      <c r="L101" s="14">
        <f>[1]!thsiFinD("ths_adjustment_nv_fund",L$2,$A101)</f>
        <v>1.5649469624000001</v>
      </c>
      <c r="M101" s="18">
        <v>-2.2378516624042E-3</v>
      </c>
      <c r="N101" s="18">
        <v>-8.7742159673356006E-3</v>
      </c>
      <c r="O101" s="18">
        <v>7.9079798705967E-2</v>
      </c>
      <c r="P101" s="18">
        <v>4.2298350011584003E-2</v>
      </c>
      <c r="Q101" s="19">
        <v>4.4793573165455E-2</v>
      </c>
      <c r="R101" s="19">
        <v>4.4793573165455E-2</v>
      </c>
      <c r="S101" s="18">
        <v>2.5293370999308999E-2</v>
      </c>
      <c r="T101" s="18">
        <v>2.5293370999308999E-2</v>
      </c>
      <c r="U101" s="16">
        <v>1.0604189344746242</v>
      </c>
      <c r="V101" s="14">
        <v>1.4462999999999999</v>
      </c>
      <c r="W101" s="14">
        <v>1.4474</v>
      </c>
      <c r="X101" s="74">
        <f>'2080回测'!$O$13*G101/$G$4+'2080回测'!$O$14*H101/$H$4+'2080回测'!$O$15*I101/$I$4+'2080回测'!$O$17*K101/$K$4+'2080回测'!$O$18*L101/$L$4+'2080回测'!$O$16*J101/$J$4</f>
        <v>0.94191964429737263</v>
      </c>
    </row>
    <row r="102" spans="1:24">
      <c r="A102" s="11">
        <v>43984</v>
      </c>
      <c r="B102" s="17">
        <v>24.248004910988001</v>
      </c>
      <c r="C102" s="17">
        <v>14.869466515322999</v>
      </c>
      <c r="D102" s="17">
        <v>17.076923076922998</v>
      </c>
      <c r="E102" s="17">
        <v>12.890625</v>
      </c>
      <c r="F102" s="13">
        <v>1.1727125487580901</v>
      </c>
      <c r="G102" s="14">
        <f>[1]!thsiFinD("ths_adjustment_nv_fund",G$2,$A102)</f>
        <v>1.0028999999999999</v>
      </c>
      <c r="H102" s="14">
        <f>[1]!thsiFinD("ths_adjustment_nv_fund",H$2,$A102)</f>
        <v>1.7321481481000001</v>
      </c>
      <c r="I102" s="14">
        <v>2403.9299999999998</v>
      </c>
      <c r="J102" s="14">
        <f>[1]!thsiFinD("ths_close_price_index",J$1,$A102)</f>
        <v>8238.1602000000003</v>
      </c>
      <c r="K102" s="14">
        <f>[1]!thsiFinD("ths_adjustment_nv_fund",K$2,$A102)</f>
        <v>4.8104791464999996</v>
      </c>
      <c r="L102" s="14">
        <f>[1]!thsiFinD("ths_adjustment_nv_fund",L$2,$A102)</f>
        <v>1.5588891032000001</v>
      </c>
      <c r="M102" s="18">
        <v>2.4376598465473E-2</v>
      </c>
      <c r="N102" s="18">
        <v>1.6679697680479E-2</v>
      </c>
      <c r="O102" s="18">
        <v>0.10687754612988</v>
      </c>
      <c r="P102" s="18">
        <v>7.0357651412738004E-2</v>
      </c>
      <c r="Q102" s="19">
        <v>7.6657045144155E-2</v>
      </c>
      <c r="R102" s="19">
        <v>7.6657045144155E-2</v>
      </c>
      <c r="S102" s="18">
        <v>5.5872945910057002E-2</v>
      </c>
      <c r="T102" s="18">
        <v>5.5872945910057002E-2</v>
      </c>
      <c r="U102" s="16">
        <v>1.0617882354312269</v>
      </c>
      <c r="V102" s="14">
        <v>1.4400999999999999</v>
      </c>
      <c r="W102" s="14">
        <v>1.4433</v>
      </c>
      <c r="X102" s="74">
        <f>'2080回测'!$O$13*G102/$G$4+'2080回测'!$O$14*H102/$H$4+'2080回测'!$O$15*I102/$I$4+'2080回测'!$O$17*K102/$K$4+'2080回测'!$O$18*L102/$L$4+'2080回测'!$O$16*J102/$J$4</f>
        <v>0.94589426669609245</v>
      </c>
    </row>
    <row r="103" spans="1:24">
      <c r="A103" s="11">
        <v>43985</v>
      </c>
      <c r="B103" s="17">
        <v>24.616329036219</v>
      </c>
      <c r="C103" s="17">
        <v>14.585698070375001</v>
      </c>
      <c r="D103" s="17">
        <v>17.923076923077002</v>
      </c>
      <c r="E103" s="17">
        <v>13.037109375</v>
      </c>
      <c r="F103" s="13">
        <v>1.17540553351168</v>
      </c>
      <c r="G103" s="14">
        <f>[1]!thsiFinD("ths_adjustment_nv_fund",G$2,$A103)</f>
        <v>1.0014000000000001</v>
      </c>
      <c r="H103" s="14">
        <f>[1]!thsiFinD("ths_adjustment_nv_fund",H$2,$A103)</f>
        <v>1.7332444443999999</v>
      </c>
      <c r="I103" s="14">
        <v>2427.7600000000002</v>
      </c>
      <c r="J103" s="14">
        <f>[1]!thsiFinD("ths_close_price_index",J$1,$A103)</f>
        <v>8216.6890999999996</v>
      </c>
      <c r="K103" s="14">
        <f>[1]!thsiFinD("ths_adjustment_nv_fund",K$2,$A103)</f>
        <v>4.8013424340000004</v>
      </c>
      <c r="L103" s="14">
        <f>[1]!thsiFinD("ths_adjustment_nv_fund",L$2,$A103)</f>
        <v>1.5578794600000001</v>
      </c>
      <c r="M103" s="18">
        <v>2.7653452685421999E-2</v>
      </c>
      <c r="N103" s="18">
        <v>1.7548431934671E-2</v>
      </c>
      <c r="O103" s="18">
        <v>0.1052000958543</v>
      </c>
      <c r="P103" s="18">
        <v>6.7258564399453005E-2</v>
      </c>
      <c r="Q103" s="19">
        <v>7.8282866295206005E-2</v>
      </c>
      <c r="R103" s="19">
        <v>7.8282866295206005E-2</v>
      </c>
      <c r="S103" s="18">
        <v>6.0039802992779001E-2</v>
      </c>
      <c r="T103" s="18">
        <v>6.0039802992779001E-2</v>
      </c>
      <c r="U103" s="16">
        <v>1.0622960613975581</v>
      </c>
      <c r="V103" s="14">
        <v>1.4355</v>
      </c>
      <c r="W103" s="14">
        <v>1.4303999999999999</v>
      </c>
      <c r="X103" s="74">
        <f>'2080回测'!$O$13*G103/$G$4+'2080回测'!$O$14*H103/$H$4+'2080回测'!$O$15*I103/$I$4+'2080回测'!$O$17*K103/$K$4+'2080回测'!$O$18*L103/$L$4+'2080回测'!$O$16*J103/$J$4</f>
        <v>0.94453339983457285</v>
      </c>
    </row>
    <row r="104" spans="1:24">
      <c r="A104" s="11">
        <v>43986</v>
      </c>
      <c r="B104" s="17">
        <v>24.063842848373</v>
      </c>
      <c r="C104" s="17">
        <v>14.245175936436</v>
      </c>
      <c r="D104" s="17">
        <v>18</v>
      </c>
      <c r="E104" s="17">
        <v>13.06640625</v>
      </c>
      <c r="F104" s="13">
        <v>1.1734385625870201</v>
      </c>
      <c r="G104" s="14">
        <f>[1]!thsiFinD("ths_adjustment_nv_fund",G$2,$A104)</f>
        <v>1.0037</v>
      </c>
      <c r="H104" s="14">
        <f>[1]!thsiFinD("ths_adjustment_nv_fund",H$2,$A104)</f>
        <v>1.7387259259000001</v>
      </c>
      <c r="I104" s="14">
        <v>2416.08</v>
      </c>
      <c r="J104" s="14">
        <f>[1]!thsiFinD("ths_close_price_index",J$1,$A104)</f>
        <v>8200.6823999999997</v>
      </c>
      <c r="K104" s="14">
        <f>[1]!thsiFinD("ths_adjustment_nv_fund",K$2,$A104)</f>
        <v>4.8104791464999996</v>
      </c>
      <c r="L104" s="14">
        <f>[1]!thsiFinD("ths_adjustment_nv_fund",L$2,$A104)</f>
        <v>1.5639373191999999</v>
      </c>
      <c r="M104" s="18">
        <v>2.8292838874679999E-2</v>
      </c>
      <c r="N104" s="18">
        <v>1.7287811658414001E-2</v>
      </c>
      <c r="O104" s="18">
        <v>0.10496046010064999</v>
      </c>
      <c r="P104" s="18">
        <v>6.8263673703143998E-2</v>
      </c>
      <c r="Q104" s="19">
        <v>7.6810178779253002E-2</v>
      </c>
      <c r="R104" s="19">
        <v>7.6810178779253002E-2</v>
      </c>
      <c r="S104" s="18">
        <v>6.2971674642535003E-2</v>
      </c>
      <c r="T104" s="18">
        <v>6.2971674642535003E-2</v>
      </c>
      <c r="U104" s="16">
        <v>1.0626380351614619</v>
      </c>
      <c r="V104" s="14">
        <v>1.4330000000000001</v>
      </c>
      <c r="W104" s="14">
        <v>1.4178999999999999</v>
      </c>
      <c r="X104" s="74">
        <f>'2080回测'!$O$13*G104/$G$4+'2080回测'!$O$14*H104/$H$4+'2080回测'!$O$15*I104/$I$4+'2080回测'!$O$17*K104/$K$4+'2080回测'!$O$18*L104/$L$4+'2080回测'!$O$16*J104/$J$4</f>
        <v>0.94683955216881044</v>
      </c>
    </row>
    <row r="105" spans="1:24">
      <c r="A105" s="11">
        <v>43987</v>
      </c>
      <c r="B105" s="17">
        <v>24.861878453039001</v>
      </c>
      <c r="C105" s="17">
        <v>14.812712826334</v>
      </c>
      <c r="D105" s="17">
        <v>18.538461538461998</v>
      </c>
      <c r="E105" s="17">
        <v>14.287109375</v>
      </c>
      <c r="F105" s="13">
        <v>1.18125040548209</v>
      </c>
      <c r="G105" s="14">
        <f>[1]!thsiFinD("ths_adjustment_nv_fund",G$2,$A105)</f>
        <v>1.0031000000000001</v>
      </c>
      <c r="H105" s="14">
        <f>[1]!thsiFinD("ths_adjustment_nv_fund",H$2,$A105)</f>
        <v>1.7332444443999999</v>
      </c>
      <c r="I105" s="14">
        <v>2458.9699999999998</v>
      </c>
      <c r="J105" s="14">
        <f>[1]!thsiFinD("ths_close_price_index",J$1,$A105)</f>
        <v>8199.7983000000004</v>
      </c>
      <c r="K105" s="14">
        <f>[1]!thsiFinD("ths_adjustment_nv_fund",K$2,$A105)</f>
        <v>4.8196158590999998</v>
      </c>
      <c r="L105" s="14">
        <f>[1]!thsiFinD("ths_adjustment_nv_fund",L$2,$A105)</f>
        <v>1.5629276759999999</v>
      </c>
      <c r="M105" s="18">
        <v>2.8212915601023E-2</v>
      </c>
      <c r="N105" s="18">
        <v>1.5463469724611E-2</v>
      </c>
      <c r="O105" s="18">
        <v>0.10376228133237</v>
      </c>
      <c r="P105" s="18">
        <v>6.5499623098700999E-2</v>
      </c>
      <c r="Q105" s="19">
        <v>7.8988538418939006E-2</v>
      </c>
      <c r="R105" s="19">
        <v>7.8988538418939006E-2</v>
      </c>
      <c r="S105" s="18">
        <v>6.5094457348555998E-2</v>
      </c>
      <c r="T105" s="18">
        <v>6.5094457348555998E-2</v>
      </c>
      <c r="U105" s="16">
        <v>1.0644446146995736</v>
      </c>
      <c r="V105" s="14">
        <v>1.4298</v>
      </c>
      <c r="W105" s="14">
        <v>1.4180999999999999</v>
      </c>
      <c r="X105" s="74">
        <f>'2080回测'!$O$13*G105/$G$4+'2080回测'!$O$14*H105/$H$4+'2080回测'!$O$15*I105/$I$4+'2080回测'!$O$17*K105/$K$4+'2080回测'!$O$18*L105/$L$4+'2080回测'!$O$16*J105/$J$4</f>
        <v>0.94651312032549151</v>
      </c>
    </row>
    <row r="106" spans="1:24">
      <c r="A106" s="11">
        <v>43990</v>
      </c>
      <c r="B106" s="17">
        <v>24.677716390423999</v>
      </c>
      <c r="C106" s="17">
        <v>14.472190692394999</v>
      </c>
      <c r="D106" s="17">
        <v>19.461538461538002</v>
      </c>
      <c r="E106" s="17">
        <v>13.984375</v>
      </c>
      <c r="F106" s="13">
        <v>1.1814895513608901</v>
      </c>
      <c r="G106" s="14">
        <f>[1]!thsiFinD("ths_adjustment_nv_fund",G$2,$A106)</f>
        <v>1.0084</v>
      </c>
      <c r="H106" s="14">
        <f>[1]!thsiFinD("ths_adjustment_nv_fund",H$2,$A106)</f>
        <v>1.7343407407</v>
      </c>
      <c r="I106" s="14">
        <v>2472.41</v>
      </c>
      <c r="J106" s="14">
        <f>[1]!thsiFinD("ths_close_price_index",J$1,$A106)</f>
        <v>8227.1241000000009</v>
      </c>
      <c r="K106" s="14">
        <f>[1]!thsiFinD("ths_adjustment_nv_fund",K$2,$A106)</f>
        <v>4.8607310654999996</v>
      </c>
      <c r="L106" s="14">
        <f>[1]!thsiFinD("ths_adjustment_nv_fund",L$2,$A106)</f>
        <v>1.5710048216000001</v>
      </c>
      <c r="M106" s="18">
        <v>3.2848465473146002E-2</v>
      </c>
      <c r="N106" s="18">
        <v>2.0849622100599E-2</v>
      </c>
      <c r="O106" s="18">
        <v>0.1065180924994</v>
      </c>
      <c r="P106" s="18">
        <v>6.608593689134E-2</v>
      </c>
      <c r="Q106" s="19">
        <v>8.0526628816462997E-2</v>
      </c>
      <c r="R106" s="19">
        <v>8.0526628816462997E-2</v>
      </c>
      <c r="S106" s="18">
        <v>6.4100771499588996E-2</v>
      </c>
      <c r="T106" s="18">
        <v>6.4100771499588996E-2</v>
      </c>
      <c r="U106" s="16">
        <v>1.0646576413696087</v>
      </c>
      <c r="V106" s="14">
        <v>1.4295</v>
      </c>
      <c r="W106" s="14">
        <v>1.4041999999999999</v>
      </c>
      <c r="X106" s="74">
        <f>'2080回测'!$O$13*G106/$G$4+'2080回测'!$O$14*H106/$H$4+'2080回测'!$O$15*I106/$I$4+'2080回测'!$O$17*K106/$K$4+'2080回测'!$O$18*L106/$L$4+'2080回测'!$O$16*J106/$J$4</f>
        <v>0.95182037222687566</v>
      </c>
    </row>
    <row r="107" spans="1:24">
      <c r="A107" s="11">
        <v>43991</v>
      </c>
      <c r="B107" s="17">
        <v>24.984653161449</v>
      </c>
      <c r="C107" s="17">
        <v>15.777525539159999</v>
      </c>
      <c r="D107" s="17">
        <v>19.384615384615</v>
      </c>
      <c r="E107" s="17">
        <v>15.546875</v>
      </c>
      <c r="F107" s="13">
        <v>1.18923417271306</v>
      </c>
      <c r="G107" s="14">
        <f>[1]!thsiFinD("ths_adjustment_nv_fund",G$2,$A107)</f>
        <v>1.0128999999999999</v>
      </c>
      <c r="H107" s="14">
        <f>[1]!thsiFinD("ths_adjustment_nv_fund",H$2,$A107)</f>
        <v>1.7409185185</v>
      </c>
      <c r="I107" s="14">
        <v>2494.83</v>
      </c>
      <c r="J107" s="14">
        <f>[1]!thsiFinD("ths_close_price_index",J$1,$A107)</f>
        <v>8265.7253999999994</v>
      </c>
      <c r="K107" s="14">
        <f>[1]!thsiFinD("ths_adjustment_nv_fund",K$2,$A107)</f>
        <v>4.888141203</v>
      </c>
      <c r="L107" s="14">
        <f>[1]!thsiFinD("ths_adjustment_nv_fund",L$2,$A107)</f>
        <v>1.5851398264000001</v>
      </c>
      <c r="M107" s="18">
        <v>3.8363171355499E-2</v>
      </c>
      <c r="N107" s="18">
        <v>2.4585179393623001E-2</v>
      </c>
      <c r="O107" s="18">
        <v>0.10615863886892001</v>
      </c>
      <c r="P107" s="18">
        <v>6.8096155498722999E-2</v>
      </c>
      <c r="Q107" s="19">
        <v>7.8030523620032002E-2</v>
      </c>
      <c r="R107" s="19">
        <v>7.8030523620032002E-2</v>
      </c>
      <c r="S107" s="18">
        <v>6.1998469300020002E-2</v>
      </c>
      <c r="T107" s="18">
        <v>6.1998469300020002E-2</v>
      </c>
      <c r="U107" s="16">
        <v>1.0709395536799133</v>
      </c>
      <c r="V107" s="14">
        <v>1.4307000000000001</v>
      </c>
      <c r="W107" s="14">
        <v>1.4056999999999999</v>
      </c>
      <c r="X107" s="74">
        <f>'2080回测'!$O$13*G107/$G$4+'2080回测'!$O$14*H107/$H$4+'2080回测'!$O$15*I107/$I$4+'2080回测'!$O$17*K107/$K$4+'2080回测'!$O$18*L107/$L$4+'2080回测'!$O$16*J107/$J$4</f>
        <v>0.95668812627202637</v>
      </c>
    </row>
    <row r="108" spans="1:24">
      <c r="A108" s="11">
        <v>43992</v>
      </c>
      <c r="B108" s="17">
        <v>26.212400245548999</v>
      </c>
      <c r="C108" s="17">
        <v>16.742338251985998</v>
      </c>
      <c r="D108" s="17">
        <v>19.461538461538002</v>
      </c>
      <c r="E108" s="17">
        <v>16.25</v>
      </c>
      <c r="F108" s="13">
        <v>1.1966656923976799</v>
      </c>
      <c r="G108" s="14">
        <f>[1]!thsiFinD("ths_adjustment_nv_fund",G$2,$A108)</f>
        <v>1.0097</v>
      </c>
      <c r="H108" s="14">
        <f>[1]!thsiFinD("ths_adjustment_nv_fund",H$2,$A108)</f>
        <v>1.7343407407</v>
      </c>
      <c r="I108" s="14">
        <v>2480.33</v>
      </c>
      <c r="J108" s="14">
        <f>[1]!thsiFinD("ths_close_price_index",J$1,$A108)</f>
        <v>8229.2854000000007</v>
      </c>
      <c r="K108" s="14">
        <f>[1]!thsiFinD("ths_adjustment_nv_fund",K$2,$A108)</f>
        <v>4.8652994216999996</v>
      </c>
      <c r="L108" s="14">
        <f>[1]!thsiFinD("ths_adjustment_nv_fund",L$2,$A108)</f>
        <v>1.5851398264000001</v>
      </c>
      <c r="M108" s="18">
        <v>4.4677109974423999E-2</v>
      </c>
      <c r="N108" s="18">
        <v>3.2230040830510003E-2</v>
      </c>
      <c r="O108" s="18">
        <v>0.11214953271028</v>
      </c>
      <c r="P108" s="18">
        <v>7.5550716212781005E-2</v>
      </c>
      <c r="Q108" s="19">
        <v>8.5378028116592994E-2</v>
      </c>
      <c r="R108" s="19">
        <v>8.5378028116592994E-2</v>
      </c>
      <c r="S108" s="18">
        <v>6.6076486739062995E-2</v>
      </c>
      <c r="T108" s="18">
        <v>6.6076486739062995E-2</v>
      </c>
      <c r="U108" s="16">
        <v>1.0720780816786815</v>
      </c>
      <c r="V108" s="14">
        <v>1.4311</v>
      </c>
      <c r="W108" s="14">
        <v>1.4213</v>
      </c>
      <c r="X108" s="74">
        <f>'2080回测'!$O$13*G108/$G$4+'2080回测'!$O$14*H108/$H$4+'2080回测'!$O$15*I108/$I$4+'2080回测'!$O$17*K108/$K$4+'2080回测'!$O$18*L108/$L$4+'2080回测'!$O$16*J108/$J$4</f>
        <v>0.95386892639158305</v>
      </c>
    </row>
    <row r="109" spans="1:24">
      <c r="A109" s="11">
        <v>43993</v>
      </c>
      <c r="B109" s="17">
        <v>25.598526703499001</v>
      </c>
      <c r="C109" s="17">
        <v>17.423382519863999</v>
      </c>
      <c r="D109" s="17">
        <v>20.230769230768999</v>
      </c>
      <c r="E109" s="17">
        <v>15.3125</v>
      </c>
      <c r="F109" s="13">
        <v>1.1964129461353299</v>
      </c>
      <c r="G109" s="14">
        <f>[1]!thsiFinD("ths_adjustment_nv_fund",G$2,$A109)</f>
        <v>1.0013000000000001</v>
      </c>
      <c r="H109" s="14">
        <f>[1]!thsiFinD("ths_adjustment_nv_fund",H$2,$A109)</f>
        <v>1.7211851852</v>
      </c>
      <c r="I109" s="14">
        <v>2419.2199999999998</v>
      </c>
      <c r="J109" s="14">
        <f>[1]!thsiFinD("ths_close_price_index",J$1,$A109)</f>
        <v>8167.8456999999999</v>
      </c>
      <c r="K109" s="14">
        <f>[1]!thsiFinD("ths_adjustment_nv_fund",K$2,$A109)</f>
        <v>4.8196158590999998</v>
      </c>
      <c r="L109" s="14">
        <f>[1]!thsiFinD("ths_adjustment_nv_fund",L$2,$A109)</f>
        <v>1.5659566056000001</v>
      </c>
      <c r="M109" s="18">
        <v>4.5076726342711003E-2</v>
      </c>
      <c r="N109" s="18">
        <v>3.3098775084701999E-2</v>
      </c>
      <c r="O109" s="18">
        <v>0.11538461538462</v>
      </c>
      <c r="P109" s="18">
        <v>8.0576262731238996E-2</v>
      </c>
      <c r="Q109" s="19">
        <v>8.6633041334585006E-2</v>
      </c>
      <c r="R109" s="19">
        <v>8.6633041334585006E-2</v>
      </c>
      <c r="S109" s="18">
        <v>6.4611095608505004E-2</v>
      </c>
      <c r="T109" s="18">
        <v>6.4611095608505004E-2</v>
      </c>
      <c r="U109" s="16">
        <v>1.067601402036334</v>
      </c>
      <c r="V109" s="14">
        <v>1.4327000000000001</v>
      </c>
      <c r="W109" s="14">
        <v>1.4320999999999999</v>
      </c>
      <c r="X109" s="74">
        <f>'2080回测'!$O$13*G109/$G$4+'2080回测'!$O$14*H109/$H$4+'2080回测'!$O$15*I109/$I$4+'2080回测'!$O$17*K109/$K$4+'2080回测'!$O$18*L109/$L$4+'2080回测'!$O$16*J109/$J$4</f>
        <v>0.94540335863127911</v>
      </c>
    </row>
    <row r="110" spans="1:24">
      <c r="A110" s="11">
        <v>43994</v>
      </c>
      <c r="B110" s="17">
        <v>25.905463474524002</v>
      </c>
      <c r="C110" s="17">
        <v>17.650397275823</v>
      </c>
      <c r="D110" s="17">
        <v>20.307692307692001</v>
      </c>
      <c r="E110" s="17">
        <v>15.83984375</v>
      </c>
      <c r="F110" s="13">
        <v>1.1992584920200999</v>
      </c>
      <c r="G110" s="14">
        <f>[1]!thsiFinD("ths_adjustment_nv_fund",G$2,$A110)</f>
        <v>1.0033000000000001</v>
      </c>
      <c r="H110" s="14">
        <f>[1]!thsiFinD("ths_adjustment_nv_fund",H$2,$A110)</f>
        <v>1.7189925926</v>
      </c>
      <c r="I110" s="14">
        <v>2389.9899999999998</v>
      </c>
      <c r="J110" s="14">
        <f>[1]!thsiFinD("ths_close_price_index",J$1,$A110)</f>
        <v>8179.6817000000001</v>
      </c>
      <c r="K110" s="14">
        <f>[1]!thsiFinD("ths_adjustment_nv_fund",K$2,$A110)</f>
        <v>4.8059107902999996</v>
      </c>
      <c r="L110" s="14">
        <f>[1]!thsiFinD("ths_adjustment_nv_fund",L$2,$A110)</f>
        <v>1.5639373191999999</v>
      </c>
      <c r="M110" s="18">
        <v>3.5246163682863998E-2</v>
      </c>
      <c r="N110" s="18">
        <v>2.5280166796977002E-2</v>
      </c>
      <c r="O110" s="18">
        <v>0.11202971483345001</v>
      </c>
      <c r="P110" s="18">
        <v>7.5550716212781005E-2</v>
      </c>
      <c r="Q110" s="19">
        <v>8.2696743489755004E-2</v>
      </c>
      <c r="R110" s="19">
        <v>8.2696743489755004E-2</v>
      </c>
      <c r="S110" s="18">
        <v>6.3655483892544995E-2</v>
      </c>
      <c r="T110" s="18">
        <v>6.3655483892544995E-2</v>
      </c>
      <c r="U110" s="16">
        <v>1.0695508042456139</v>
      </c>
      <c r="V110" s="14">
        <v>1.4349000000000001</v>
      </c>
      <c r="W110" s="14">
        <v>1.4297</v>
      </c>
      <c r="X110" s="74">
        <f>'2080回测'!$O$13*G110/$G$4+'2080回测'!$O$14*H110/$H$4+'2080回测'!$O$15*I110/$I$4+'2080回测'!$O$17*K110/$K$4+'2080回测'!$O$18*L110/$L$4+'2080回测'!$O$16*J110/$J$4</f>
        <v>0.94645223145477042</v>
      </c>
    </row>
    <row r="111" spans="1:24">
      <c r="A111" s="11">
        <v>43997</v>
      </c>
      <c r="B111" s="17">
        <v>23.695518723143</v>
      </c>
      <c r="C111" s="17">
        <v>16.742338251985998</v>
      </c>
      <c r="D111" s="17">
        <v>18.153846153846001</v>
      </c>
      <c r="E111" s="17">
        <v>14.912109375</v>
      </c>
      <c r="F111" s="13">
        <v>1.18375953125994</v>
      </c>
      <c r="G111" s="14">
        <f>[1]!thsiFinD("ths_adjustment_nv_fund",G$2,$A111)</f>
        <v>0.99370000000000003</v>
      </c>
      <c r="H111" s="14">
        <f>[1]!thsiFinD("ths_adjustment_nv_fund",H$2,$A111)</f>
        <v>1.7080296295999999</v>
      </c>
      <c r="I111" s="14">
        <v>2338.6999999999998</v>
      </c>
      <c r="J111" s="14">
        <f>[1]!thsiFinD("ths_close_price_index",J$1,$A111)</f>
        <v>8122.2210999999998</v>
      </c>
      <c r="K111" s="14">
        <f>[1]!thsiFinD("ths_adjustment_nv_fund",K$2,$A111)</f>
        <v>4.7602272275999997</v>
      </c>
      <c r="L111" s="14">
        <f>[1]!thsiFinD("ths_adjustment_nv_fund",L$2,$A111)</f>
        <v>1.5508119575999999</v>
      </c>
      <c r="M111" s="18">
        <v>3.7244245524296997E-2</v>
      </c>
      <c r="N111" s="18">
        <v>2.8928850664582E-2</v>
      </c>
      <c r="O111" s="18">
        <v>0.11550443326144</v>
      </c>
      <c r="P111" s="18">
        <v>7.8147248535637995E-2</v>
      </c>
      <c r="Q111" s="19">
        <v>8.3372579253617005E-2</v>
      </c>
      <c r="R111" s="19">
        <v>8.3372579253617005E-2</v>
      </c>
      <c r="S111" s="18">
        <v>6.4918248735859996E-2</v>
      </c>
      <c r="T111" s="18">
        <v>6.4918248735859996E-2</v>
      </c>
      <c r="U111" s="16">
        <v>1.0677788316543741</v>
      </c>
      <c r="V111" s="14">
        <v>1.4366000000000001</v>
      </c>
      <c r="W111" s="14">
        <v>1.4208000000000001</v>
      </c>
      <c r="X111" s="74">
        <f>'2080回测'!$O$13*G111/$G$4+'2080回测'!$O$14*H111/$H$4+'2080回测'!$O$15*I111/$I$4+'2080回测'!$O$17*K111/$K$4+'2080回测'!$O$18*L111/$L$4+'2080回测'!$O$16*J111/$J$4</f>
        <v>0.93753233291225935</v>
      </c>
    </row>
    <row r="112" spans="1:24">
      <c r="A112" s="11">
        <v>43998</v>
      </c>
      <c r="B112" s="17">
        <v>26.949048496010001</v>
      </c>
      <c r="C112" s="17">
        <v>19.353007945516001</v>
      </c>
      <c r="D112" s="17">
        <v>21</v>
      </c>
      <c r="E112" s="17">
        <v>16.748046875</v>
      </c>
      <c r="F112" s="13">
        <v>1.21012525829132</v>
      </c>
      <c r="G112" s="14">
        <f>[1]!thsiFinD("ths_adjustment_nv_fund",G$2,$A112)</f>
        <v>1.0066999999999999</v>
      </c>
      <c r="H112" s="14">
        <f>[1]!thsiFinD("ths_adjustment_nv_fund",H$2,$A112)</f>
        <v>1.7354370370000001</v>
      </c>
      <c r="I112" s="14">
        <v>2389.13</v>
      </c>
      <c r="J112" s="14">
        <f>[1]!thsiFinD("ths_close_price_index",J$1,$A112)</f>
        <v>8218.6517000000003</v>
      </c>
      <c r="K112" s="14">
        <f>[1]!thsiFinD("ths_adjustment_nv_fund",K$2,$A112)</f>
        <v>4.8287525715999999</v>
      </c>
      <c r="L112" s="14">
        <f>[1]!thsiFinD("ths_adjustment_nv_fund",L$2,$A112)</f>
        <v>1.5740337512</v>
      </c>
      <c r="M112" s="18">
        <v>2.4216751918158998E-2</v>
      </c>
      <c r="N112" s="18">
        <v>1.9546520719312E-2</v>
      </c>
      <c r="O112" s="18">
        <v>0.12053678408819</v>
      </c>
      <c r="P112" s="18">
        <v>7.9738671631969002E-2</v>
      </c>
      <c r="Q112" s="19">
        <v>8.2974647357038994E-2</v>
      </c>
      <c r="R112" s="19">
        <v>8.2974647357038994E-2</v>
      </c>
      <c r="S112" s="18">
        <v>6.6121315081642998E-2</v>
      </c>
      <c r="T112" s="18">
        <v>6.6121315081642998E-2</v>
      </c>
      <c r="U112" s="16">
        <v>1.0874249500197382</v>
      </c>
      <c r="V112" s="14">
        <v>1.4350000000000001</v>
      </c>
      <c r="W112" s="14">
        <v>1.4238</v>
      </c>
      <c r="X112" s="74">
        <f>'2080回测'!$O$13*G112/$G$4+'2080回测'!$O$14*H112/$H$4+'2080回测'!$O$15*I112/$I$4+'2080回测'!$O$17*K112/$K$4+'2080回测'!$O$18*L112/$L$4+'2080回测'!$O$16*J112/$J$4</f>
        <v>0.95013230659250036</v>
      </c>
    </row>
    <row r="113" spans="1:24">
      <c r="A113" s="11">
        <v>43999</v>
      </c>
      <c r="B113" s="17">
        <v>27.501534683854999</v>
      </c>
      <c r="C113" s="17">
        <v>19.466515323496001</v>
      </c>
      <c r="D113" s="17">
        <v>20.692307692307999</v>
      </c>
      <c r="E113" s="17">
        <v>17.216796875</v>
      </c>
      <c r="F113" s="13">
        <v>1.21219288643665</v>
      </c>
      <c r="G113" s="14">
        <f>[1]!thsiFinD("ths_adjustment_nv_fund",G$2,$A113)</f>
        <v>1.0085999999999999</v>
      </c>
      <c r="H113" s="14">
        <f>[1]!thsiFinD("ths_adjustment_nv_fund",H$2,$A113)</f>
        <v>1.7387259259000001</v>
      </c>
      <c r="I113" s="14">
        <v>2396.92</v>
      </c>
      <c r="J113" s="14">
        <f>[1]!thsiFinD("ths_close_price_index",J$1,$A113)</f>
        <v>8241.5277999999998</v>
      </c>
      <c r="K113" s="14">
        <f>[1]!thsiFinD("ths_adjustment_nv_fund",K$2,$A113)</f>
        <v>4.8333209279</v>
      </c>
      <c r="L113" s="14">
        <f>[1]!thsiFinD("ths_adjustment_nv_fund",L$2,$A113)</f>
        <v>1.5740337512</v>
      </c>
      <c r="M113" s="18">
        <v>4.0281329923273997E-2</v>
      </c>
      <c r="N113" s="18">
        <v>3.5618104421856998E-2</v>
      </c>
      <c r="O113" s="18">
        <v>0.14198418404026</v>
      </c>
      <c r="P113" s="18">
        <v>9.9254543990325003E-2</v>
      </c>
      <c r="Q113" s="19">
        <v>0.10502048398132</v>
      </c>
      <c r="R113" s="19">
        <v>0.10502048398132</v>
      </c>
      <c r="S113" s="18">
        <v>8.6110234909774999E-2</v>
      </c>
      <c r="T113" s="18">
        <v>8.6110234909774999E-2</v>
      </c>
      <c r="U113" s="16">
        <v>1.0921225270732642</v>
      </c>
      <c r="V113" s="14">
        <v>1.4334</v>
      </c>
      <c r="W113" s="14">
        <v>1.4271</v>
      </c>
      <c r="X113" s="74">
        <f>'2080回测'!$O$13*G113/$G$4+'2080回测'!$O$14*H113/$H$4+'2080回测'!$O$15*I113/$I$4+'2080回测'!$O$17*K113/$K$4+'2080回测'!$O$18*L113/$L$4+'2080回测'!$O$16*J113/$J$4</f>
        <v>0.9516228726887388</v>
      </c>
    </row>
    <row r="114" spans="1:24">
      <c r="A114" s="11">
        <v>44000</v>
      </c>
      <c r="B114" s="17">
        <v>29.527317372620999</v>
      </c>
      <c r="C114" s="17">
        <v>21.623155505107999</v>
      </c>
      <c r="D114" s="17">
        <v>24.769230769231001</v>
      </c>
      <c r="E114" s="17">
        <v>18.212890625</v>
      </c>
      <c r="F114" s="13">
        <v>1.2353314856799</v>
      </c>
      <c r="G114" s="14">
        <f>[1]!thsiFinD("ths_adjustment_nv_fund",G$2,$A114)</f>
        <v>1.0139</v>
      </c>
      <c r="H114" s="14">
        <f>[1]!thsiFinD("ths_adjustment_nv_fund",H$2,$A114)</f>
        <v>1.7529777778</v>
      </c>
      <c r="I114" s="14">
        <v>2390.98</v>
      </c>
      <c r="J114" s="14">
        <f>[1]!thsiFinD("ths_close_price_index",J$1,$A114)</f>
        <v>8309.6818999999996</v>
      </c>
      <c r="K114" s="14">
        <f>[1]!thsiFinD("ths_adjustment_nv_fund",K$2,$A114)</f>
        <v>4.8652994216999996</v>
      </c>
      <c r="L114" s="14">
        <f>[1]!thsiFinD("ths_adjustment_nv_fund",L$2,$A114)</f>
        <v>1.573024108</v>
      </c>
      <c r="M114" s="18">
        <v>4.1480179028133002E-2</v>
      </c>
      <c r="N114" s="18">
        <v>3.7876813482755997E-2</v>
      </c>
      <c r="O114" s="18">
        <v>0.14689671699017001</v>
      </c>
      <c r="P114" s="18">
        <v>0.1065415864228</v>
      </c>
      <c r="Q114" s="19">
        <v>0.10977271016716</v>
      </c>
      <c r="R114" s="19">
        <v>0.10977271016716</v>
      </c>
      <c r="S114" s="18">
        <v>9.2319750163966999E-2</v>
      </c>
      <c r="T114" s="18">
        <v>9.2319750163966999E-2</v>
      </c>
      <c r="U114" s="16">
        <v>1.090265205370134</v>
      </c>
      <c r="V114" s="14">
        <v>1.4340999999999999</v>
      </c>
      <c r="W114" s="14">
        <v>1.4249000000000001</v>
      </c>
      <c r="X114" s="74">
        <f>'2080回测'!$O$13*G114/$G$4+'2080回测'!$O$14*H114/$H$4+'2080回测'!$O$15*I114/$I$4+'2080回测'!$O$17*K114/$K$4+'2080回测'!$O$18*L114/$L$4+'2080回测'!$O$16*J114/$J$4</f>
        <v>0.95610148240811266</v>
      </c>
    </row>
    <row r="115" spans="1:24">
      <c r="A115" s="11">
        <v>44001</v>
      </c>
      <c r="B115" s="17">
        <v>30.816451810926999</v>
      </c>
      <c r="C115" s="17">
        <v>23.609534619750001</v>
      </c>
      <c r="D115" s="17">
        <v>25.769230769231001</v>
      </c>
      <c r="E115" s="17">
        <v>20.29296875</v>
      </c>
      <c r="F115" s="13">
        <v>1.25122046487477</v>
      </c>
      <c r="G115" s="14">
        <f>[1]!thsiFinD("ths_adjustment_nv_fund",G$2,$A115)</f>
        <v>1.0177</v>
      </c>
      <c r="H115" s="14">
        <f>[1]!thsiFinD("ths_adjustment_nv_fund",H$2,$A115)</f>
        <v>1.7573629630000001</v>
      </c>
      <c r="I115" s="14">
        <v>2400.19</v>
      </c>
      <c r="J115" s="14">
        <f>[1]!thsiFinD("ths_close_price_index",J$1,$A115)</f>
        <v>8316.2302</v>
      </c>
      <c r="K115" s="14">
        <f>[1]!thsiFinD("ths_adjustment_nv_fund",K$2,$A115)</f>
        <v>4.888141203</v>
      </c>
      <c r="L115" s="14">
        <f>[1]!thsiFinD("ths_adjustment_nv_fund",L$2,$A115)</f>
        <v>1.5821108967999999</v>
      </c>
      <c r="M115" s="18">
        <v>4.9392583120204003E-2</v>
      </c>
      <c r="N115" s="18">
        <v>4.1612370775779998E-2</v>
      </c>
      <c r="O115" s="18">
        <v>0.14521926671459001</v>
      </c>
      <c r="P115" s="18">
        <v>0.10369377671614</v>
      </c>
      <c r="Q115" s="19">
        <v>0.10459003925429999</v>
      </c>
      <c r="R115" s="19">
        <v>0.10459003925429999</v>
      </c>
      <c r="S115" s="18">
        <v>8.6511783562879002E-2</v>
      </c>
      <c r="T115" s="18">
        <v>8.6511783562879002E-2</v>
      </c>
      <c r="U115" s="16">
        <v>1.1002793616689575</v>
      </c>
      <c r="V115" s="14">
        <v>1.4332</v>
      </c>
      <c r="W115" s="14">
        <v>1.4277</v>
      </c>
      <c r="X115" s="74">
        <f>'2080回测'!$O$13*G115/$G$4+'2080回测'!$O$14*H115/$H$4+'2080回测'!$O$15*I115/$I$4+'2080回测'!$O$17*K115/$K$4+'2080回测'!$O$18*L115/$L$4+'2080回测'!$O$16*J115/$J$4</f>
        <v>0.96000437872655886</v>
      </c>
    </row>
    <row r="116" spans="1:24">
      <c r="A116" s="11">
        <v>44004</v>
      </c>
      <c r="B116" s="17">
        <v>33.333333333333002</v>
      </c>
      <c r="C116" s="17">
        <v>25.425652667423002</v>
      </c>
      <c r="D116" s="17">
        <v>27.076923076922998</v>
      </c>
      <c r="E116" s="17">
        <v>21.630859375</v>
      </c>
      <c r="F116" s="13">
        <v>1.2686669211317001</v>
      </c>
      <c r="G116" s="14">
        <f>[1]!thsiFinD("ths_adjustment_nv_fund",G$2,$A116)</f>
        <v>1.0109999999999999</v>
      </c>
      <c r="H116" s="14">
        <f>[1]!thsiFinD("ths_adjustment_nv_fund",H$2,$A116)</f>
        <v>1.7474962963</v>
      </c>
      <c r="I116" s="14">
        <v>2368.87</v>
      </c>
      <c r="J116" s="14">
        <f>[1]!thsiFinD("ths_close_price_index",J$1,$A116)</f>
        <v>8256.2098000000005</v>
      </c>
      <c r="K116" s="14">
        <f>[1]!thsiFinD("ths_adjustment_nv_fund",K$2,$A116)</f>
        <v>4.9155513406000004</v>
      </c>
      <c r="L116" s="14">
        <f>[1]!thsiFinD("ths_adjustment_nv_fund",L$2,$A116)</f>
        <v>1.5750433944</v>
      </c>
      <c r="M116" s="18">
        <v>6.6496163682863998E-2</v>
      </c>
      <c r="N116" s="18">
        <v>5.8987055859613002E-2</v>
      </c>
      <c r="O116" s="18">
        <v>0.15971722981069</v>
      </c>
      <c r="P116" s="18">
        <v>0.11483373823613</v>
      </c>
      <c r="Q116" s="19">
        <v>0.11138342452793</v>
      </c>
      <c r="R116" s="19">
        <v>0.11138342452793</v>
      </c>
      <c r="S116" s="18">
        <v>8.9716928353250999E-2</v>
      </c>
      <c r="T116" s="18">
        <v>8.9716928353250999E-2</v>
      </c>
      <c r="U116" s="16">
        <v>1.1050092205078343</v>
      </c>
      <c r="V116" s="14">
        <v>1.4316</v>
      </c>
      <c r="W116" s="14">
        <v>1.4396</v>
      </c>
      <c r="X116" s="74">
        <f>'2080回测'!$O$13*G116/$G$4+'2080回测'!$O$14*H116/$H$4+'2080回测'!$O$15*I116/$I$4+'2080回测'!$O$17*K116/$K$4+'2080回测'!$O$18*L116/$L$4+'2080回测'!$O$16*J116/$J$4</f>
        <v>0.95513563793469614</v>
      </c>
    </row>
    <row r="117" spans="1:24">
      <c r="A117" s="11">
        <v>44005</v>
      </c>
      <c r="B117" s="17">
        <v>34.745242480049001</v>
      </c>
      <c r="C117" s="17">
        <v>28.263337116913</v>
      </c>
      <c r="D117" s="17">
        <v>28</v>
      </c>
      <c r="E117" s="17">
        <v>24.306640625</v>
      </c>
      <c r="F117" s="13">
        <v>1.2882880505549099</v>
      </c>
      <c r="G117" s="14">
        <f>[1]!thsiFinD("ths_adjustment_nv_fund",G$2,$A117)</f>
        <v>1.008</v>
      </c>
      <c r="H117" s="14">
        <f>[1]!thsiFinD("ths_adjustment_nv_fund",H$2,$A117)</f>
        <v>1.7464</v>
      </c>
      <c r="I117" s="14">
        <v>2360.9899999999998</v>
      </c>
      <c r="J117" s="14">
        <f>[1]!thsiFinD("ths_close_price_index",J$1,$A117)</f>
        <v>8222.5715999999993</v>
      </c>
      <c r="K117" s="14">
        <f>[1]!thsiFinD("ths_adjustment_nv_fund",K$2,$A117)</f>
        <v>4.9292564093999998</v>
      </c>
      <c r="L117" s="14">
        <f>[1]!thsiFinD("ths_adjustment_nv_fund",L$2,$A117)</f>
        <v>1.5831205399999999</v>
      </c>
      <c r="M117" s="18">
        <v>7.0891943734015E-2</v>
      </c>
      <c r="N117" s="18">
        <v>6.4025714533924E-2</v>
      </c>
      <c r="O117" s="18">
        <v>0.16307213036185</v>
      </c>
      <c r="P117" s="18">
        <v>0.11969176655016001</v>
      </c>
      <c r="Q117" s="19">
        <v>0.11873168346585999</v>
      </c>
      <c r="R117" s="19">
        <v>0.11873168346585999</v>
      </c>
      <c r="S117" s="18">
        <v>9.2464420975503003E-2</v>
      </c>
      <c r="T117" s="18">
        <v>9.2464420975503003E-2</v>
      </c>
      <c r="U117" s="16">
        <v>1.1085257013303838</v>
      </c>
      <c r="V117" s="14">
        <v>1.4283999999999999</v>
      </c>
      <c r="W117" s="14">
        <v>1.4419</v>
      </c>
      <c r="X117" s="74">
        <f>'2080回测'!$O$13*G117/$G$4+'2080回测'!$O$14*H117/$H$4+'2080回测'!$O$15*I117/$I$4+'2080回测'!$O$17*K117/$K$4+'2080回测'!$O$18*L117/$L$4+'2080回测'!$O$16*J117/$J$4</f>
        <v>0.95377953371505741</v>
      </c>
    </row>
    <row r="118" spans="1:24">
      <c r="A118" s="11">
        <v>44006</v>
      </c>
      <c r="B118" s="17">
        <v>35.359116022099002</v>
      </c>
      <c r="C118" s="17">
        <v>28.830874006809999</v>
      </c>
      <c r="D118" s="17">
        <v>29.461538461538002</v>
      </c>
      <c r="E118" s="17">
        <v>25.205078125</v>
      </c>
      <c r="F118" s="13">
        <v>1.29714151653862</v>
      </c>
      <c r="G118" s="14">
        <f>[1]!thsiFinD("ths_adjustment_nv_fund",G$2,$A118)</f>
        <v>1.0128999999999999</v>
      </c>
      <c r="H118" s="14">
        <f>[1]!thsiFinD("ths_adjustment_nv_fund",H$2,$A118)</f>
        <v>1.7507851852</v>
      </c>
      <c r="I118" s="14">
        <v>2349.9899999999998</v>
      </c>
      <c r="J118" s="14">
        <f>[1]!thsiFinD("ths_close_price_index",J$1,$A118)</f>
        <v>8222.9938000000002</v>
      </c>
      <c r="K118" s="14">
        <f>[1]!thsiFinD("ths_adjustment_nv_fund",K$2,$A118)</f>
        <v>4.9703716158000004</v>
      </c>
      <c r="L118" s="14">
        <f>[1]!thsiFinD("ths_adjustment_nv_fund",L$2,$A118)</f>
        <v>1.588168756</v>
      </c>
      <c r="M118" s="18">
        <v>7.7445652173912999E-2</v>
      </c>
      <c r="N118" s="18">
        <v>7.1844322821649001E-2</v>
      </c>
      <c r="O118" s="18">
        <v>0.17277737838485999</v>
      </c>
      <c r="P118" s="18">
        <v>0.12572242237230999</v>
      </c>
      <c r="Q118" s="19">
        <v>0.1206862075364</v>
      </c>
      <c r="R118" s="19">
        <v>0.1206862075364</v>
      </c>
      <c r="S118" s="18">
        <v>8.9521709908768995E-2</v>
      </c>
      <c r="T118" s="18">
        <v>8.9521709908768995E-2</v>
      </c>
      <c r="U118" s="16">
        <v>1.108743399641688</v>
      </c>
      <c r="V118" s="14">
        <v>1.4293</v>
      </c>
      <c r="W118" s="14">
        <v>1.4507000000000001</v>
      </c>
      <c r="X118" s="74">
        <f>'2080回测'!$O$13*G118/$G$4+'2080回测'!$O$14*H118/$H$4+'2080回测'!$O$15*I118/$I$4+'2080回测'!$O$17*K118/$K$4+'2080回测'!$O$18*L118/$L$4+'2080回测'!$O$16*J118/$J$4</f>
        <v>0.9585784540864194</v>
      </c>
    </row>
    <row r="119" spans="1:24">
      <c r="A119" s="11">
        <v>44011</v>
      </c>
      <c r="B119" s="17">
        <v>34.561080417433999</v>
      </c>
      <c r="C119" s="17">
        <v>28.320090805902002</v>
      </c>
      <c r="D119" s="17">
        <v>28.384615384615</v>
      </c>
      <c r="E119" s="17">
        <v>23.759765625</v>
      </c>
      <c r="F119" s="13">
        <v>1.2875638805823799</v>
      </c>
      <c r="G119" s="14">
        <f>[1]!thsiFinD("ths_adjustment_nv_fund",G$2,$A119)</f>
        <v>1.008</v>
      </c>
      <c r="H119" s="14">
        <f>[1]!thsiFinD("ths_adjustment_nv_fund",H$2,$A119)</f>
        <v>1.7420148148000001</v>
      </c>
      <c r="I119" s="14">
        <v>2296.8000000000002</v>
      </c>
      <c r="J119" s="14">
        <f>[1]!thsiFinD("ths_close_price_index",J$1,$A119)</f>
        <v>8159.7210999999998</v>
      </c>
      <c r="K119" s="14">
        <f>[1]!thsiFinD("ths_adjustment_nv_fund",K$2,$A119)</f>
        <v>4.9520981907000001</v>
      </c>
      <c r="L119" s="14">
        <f>[1]!thsiFinD("ths_adjustment_nv_fund",L$2,$A119)</f>
        <v>1.5790819672</v>
      </c>
      <c r="M119" s="18">
        <v>8.3919437340153002E-2</v>
      </c>
      <c r="N119" s="18">
        <v>7.8099209451828994E-2</v>
      </c>
      <c r="O119" s="18">
        <v>0.17565300742871001</v>
      </c>
      <c r="P119" s="18">
        <v>0.12664377257379</v>
      </c>
      <c r="Q119" s="19">
        <v>0.11865140731158</v>
      </c>
      <c r="R119" s="19">
        <v>0.11865140731158</v>
      </c>
      <c r="S119" s="18">
        <v>8.4164477857931005E-2</v>
      </c>
      <c r="T119" s="18">
        <v>8.4164477857931005E-2</v>
      </c>
      <c r="U119" s="16">
        <v>1.1057155760485826</v>
      </c>
      <c r="V119" s="14">
        <v>1.4305000000000001</v>
      </c>
      <c r="W119" s="14">
        <v>1.4513</v>
      </c>
      <c r="X119" s="74">
        <f>'2080回测'!$O$13*G119/$G$4+'2080回测'!$O$14*H119/$H$4+'2080回测'!$O$15*I119/$I$4+'2080回测'!$O$17*K119/$K$4+'2080回测'!$O$18*L119/$L$4+'2080回测'!$O$16*J119/$J$4</f>
        <v>0.95395963310185339</v>
      </c>
    </row>
    <row r="120" spans="1:24">
      <c r="A120" s="11">
        <v>44012</v>
      </c>
      <c r="B120" s="17">
        <v>38.367096378146002</v>
      </c>
      <c r="C120" s="17">
        <v>32.463110102157003</v>
      </c>
      <c r="D120" s="17">
        <v>31.846153846153999</v>
      </c>
      <c r="E120" s="17">
        <v>27.900390625</v>
      </c>
      <c r="F120" s="13">
        <v>1.3264418773786399</v>
      </c>
      <c r="G120" s="14">
        <f>[1]!thsiFinD("ths_adjustment_nv_fund",G$2,$A120)</f>
        <v>1.0173000000000001</v>
      </c>
      <c r="H120" s="14">
        <f>[1]!thsiFinD("ths_adjustment_nv_fund",H$2,$A120)</f>
        <v>1.7573629630000001</v>
      </c>
      <c r="I120" s="14">
        <v>2294.15</v>
      </c>
      <c r="J120" s="14">
        <f>[1]!thsiFinD("ths_close_price_index",J$1,$A120)</f>
        <v>8213.0558999999994</v>
      </c>
      <c r="K120" s="14">
        <f>[1]!thsiFinD("ths_adjustment_nv_fund",K$2,$A120)</f>
        <v>5.0023501097</v>
      </c>
      <c r="L120" s="14">
        <f>[1]!thsiFinD("ths_adjustment_nv_fund",L$2,$A120)</f>
        <v>1.5982651880000001</v>
      </c>
      <c r="M120" s="18">
        <v>7.7125959079284004E-2</v>
      </c>
      <c r="N120" s="18">
        <v>7.5058639562157997E-2</v>
      </c>
      <c r="O120" s="18">
        <v>0.17421519290678</v>
      </c>
      <c r="P120" s="18">
        <v>0.13032917330255001</v>
      </c>
      <c r="Q120" s="19">
        <v>0.11574357471924</v>
      </c>
      <c r="R120" s="19">
        <v>0.11574357471924</v>
      </c>
      <c r="S120" s="18">
        <v>7.8754247049704004E-2</v>
      </c>
      <c r="T120" s="18">
        <v>7.8754247049704004E-2</v>
      </c>
      <c r="U120" s="16">
        <v>1.1247107369750875</v>
      </c>
      <c r="V120" s="14">
        <v>1.431</v>
      </c>
      <c r="W120" s="14">
        <v>1.4534</v>
      </c>
      <c r="X120" s="74">
        <f>'2080回测'!$O$13*G120/$G$4+'2080回测'!$O$14*H120/$H$4+'2080回测'!$O$15*I120/$I$4+'2080回测'!$O$17*K120/$K$4+'2080回测'!$O$18*L120/$L$4+'2080回测'!$O$16*J120/$J$4</f>
        <v>0.96318027004032769</v>
      </c>
    </row>
    <row r="121" spans="1:24">
      <c r="A121" s="11">
        <v>44013</v>
      </c>
      <c r="B121" s="17">
        <v>38.612645794965999</v>
      </c>
      <c r="C121" s="17">
        <v>31.271282633371001</v>
      </c>
      <c r="D121" s="17">
        <v>31.615384615385</v>
      </c>
      <c r="E121" s="17">
        <v>27.119140625</v>
      </c>
      <c r="F121" s="13">
        <v>1.3215461341718</v>
      </c>
      <c r="G121" s="14">
        <f>[1]!thsiFinD("ths_adjustment_nv_fund",G$2,$A121)</f>
        <v>1.0417000000000001</v>
      </c>
      <c r="H121" s="14">
        <f>[1]!thsiFinD("ths_adjustment_nv_fund",H$2,$A121)</f>
        <v>1.7869629629999999</v>
      </c>
      <c r="I121" s="14">
        <v>2294.15</v>
      </c>
      <c r="J121" s="14">
        <f>[1]!thsiFinD("ths_close_price_index",J$1,$A121)</f>
        <v>8356.0347999999994</v>
      </c>
      <c r="K121" s="14">
        <f>[1]!thsiFinD("ths_adjustment_nv_fund",K$2,$A121)</f>
        <v>5.0388969597999997</v>
      </c>
      <c r="L121" s="14">
        <f>[1]!thsiFinD("ths_adjustment_nv_fund",L$2,$A121)</f>
        <v>1.6204773385</v>
      </c>
      <c r="M121" s="18">
        <v>9.3510230179028E-2</v>
      </c>
      <c r="N121" s="18">
        <v>9.3649552601859004E-2</v>
      </c>
      <c r="O121" s="18">
        <v>0.19482386772106</v>
      </c>
      <c r="P121" s="18">
        <v>0.15319541005799001</v>
      </c>
      <c r="Q121" s="19">
        <v>0.13517484088921</v>
      </c>
      <c r="R121" s="19">
        <v>0.13517484088921</v>
      </c>
      <c r="S121" s="18">
        <v>9.6078576731170998E-2</v>
      </c>
      <c r="T121" s="18">
        <v>9.6078576731170998E-2</v>
      </c>
      <c r="U121" s="16">
        <v>1.1327743421022607</v>
      </c>
      <c r="V121" s="14">
        <v>1.4315</v>
      </c>
      <c r="W121" s="14">
        <v>1.4641999999999999</v>
      </c>
      <c r="X121" s="74">
        <f>'2080回测'!$O$13*G121/$G$4+'2080回测'!$O$14*H121/$H$4+'2080回测'!$O$15*I121/$I$4+'2080回测'!$O$17*K121/$K$4+'2080回测'!$O$18*L121/$L$4+'2080回测'!$O$16*J121/$J$4</f>
        <v>0.983441677397354</v>
      </c>
    </row>
    <row r="122" spans="1:24">
      <c r="A122" s="11">
        <v>44014</v>
      </c>
      <c r="B122" s="17">
        <v>38.980969920196003</v>
      </c>
      <c r="C122" s="17">
        <v>30.874006810442999</v>
      </c>
      <c r="D122" s="17">
        <v>32.769230769231001</v>
      </c>
      <c r="E122" s="17">
        <v>27.763671875</v>
      </c>
      <c r="F122" s="13">
        <v>1.32596969843718</v>
      </c>
      <c r="G122" s="14">
        <f>[1]!thsiFinD("ths_adjustment_nv_fund",G$2,$A122)</f>
        <v>1.0697000000000001</v>
      </c>
      <c r="H122" s="14">
        <f>[1]!thsiFinD("ths_adjustment_nv_fund",H$2,$A122)</f>
        <v>1.8275259259000001</v>
      </c>
      <c r="I122" s="14">
        <v>2376.87</v>
      </c>
      <c r="J122" s="14">
        <f>[1]!thsiFinD("ths_close_price_index",J$1,$A122)</f>
        <v>8561.5558999999994</v>
      </c>
      <c r="K122" s="14">
        <f>[1]!thsiFinD("ths_adjustment_nv_fund",K$2,$A122)</f>
        <v>5.1165590163000001</v>
      </c>
      <c r="L122" s="14">
        <f>[1]!thsiFinD("ths_adjustment_nv_fund",L$2,$A122)</f>
        <v>1.6396605593</v>
      </c>
      <c r="M122" s="18">
        <v>0.11516943734015</v>
      </c>
      <c r="N122" s="18">
        <v>0.11250108591782</v>
      </c>
      <c r="O122" s="18">
        <v>0.20261202971483</v>
      </c>
      <c r="P122" s="18">
        <v>0.15545690597201001</v>
      </c>
      <c r="Q122" s="19">
        <v>0.13873377434622999</v>
      </c>
      <c r="R122" s="19">
        <v>0.13873377434622999</v>
      </c>
      <c r="S122" s="18">
        <v>9.9493864590408002E-2</v>
      </c>
      <c r="T122" s="18">
        <v>9.9493864590408002E-2</v>
      </c>
      <c r="U122" s="16">
        <v>1.1493287208900149</v>
      </c>
      <c r="V122" s="14">
        <v>1.4321999999999999</v>
      </c>
      <c r="W122" s="14">
        <v>1.4475</v>
      </c>
      <c r="X122" s="74">
        <f>'2080回测'!$O$13*G122/$G$4+'2080回测'!$O$14*H122/$H$4+'2080回测'!$O$15*I122/$I$4+'2080回测'!$O$17*K122/$K$4+'2080回测'!$O$18*L122/$L$4+'2080回测'!$O$16*J122/$J$4</f>
        <v>1.0069748384239219</v>
      </c>
    </row>
    <row r="123" spans="1:24">
      <c r="A123" s="11">
        <v>44015</v>
      </c>
      <c r="B123" s="17">
        <v>39.472068753837</v>
      </c>
      <c r="C123" s="17">
        <v>31.214528944381001</v>
      </c>
      <c r="D123" s="17">
        <v>31.923076923077002</v>
      </c>
      <c r="E123" s="17">
        <v>28.69140625</v>
      </c>
      <c r="F123" s="13">
        <v>1.32825270217824</v>
      </c>
      <c r="G123" s="14">
        <f>[1]!thsiFinD("ths_adjustment_nv_fund",G$2,$A123)</f>
        <v>1.085</v>
      </c>
      <c r="H123" s="14">
        <f>[1]!thsiFinD("ths_adjustment_nv_fund",H$2,$A123)</f>
        <v>1.846162963</v>
      </c>
      <c r="I123" s="14">
        <v>2414.79</v>
      </c>
      <c r="J123" s="14">
        <f>[1]!thsiFinD("ths_close_price_index",J$1,$A123)</f>
        <v>8750.3827999999994</v>
      </c>
      <c r="K123" s="14">
        <f>[1]!thsiFinD("ths_adjustment_nv_fund",K$2,$A123)</f>
        <v>5.1485375100999997</v>
      </c>
      <c r="L123" s="14">
        <f>[1]!thsiFinD("ths_adjustment_nv_fund",L$2,$A123)</f>
        <v>1.6548052072999999</v>
      </c>
      <c r="M123" s="18">
        <v>0.13746803069054001</v>
      </c>
      <c r="N123" s="18">
        <v>0.13491442967596001</v>
      </c>
      <c r="O123" s="18">
        <v>0.22190270788402</v>
      </c>
      <c r="P123" s="18">
        <v>0.17463774192152001</v>
      </c>
      <c r="Q123" s="19">
        <v>0.15213112622109001</v>
      </c>
      <c r="R123" s="19">
        <v>0.15213112622109001</v>
      </c>
      <c r="S123" s="18">
        <v>0.11072230225295</v>
      </c>
      <c r="T123" s="18">
        <v>0.11072230225295</v>
      </c>
      <c r="U123" s="16">
        <v>1.1640535743378462</v>
      </c>
      <c r="V123" s="14">
        <v>1.4321999999999999</v>
      </c>
      <c r="W123" s="14">
        <v>1.4523999999999999</v>
      </c>
      <c r="X123" s="74">
        <f>'2080回测'!$O$13*G123/$G$4+'2080回测'!$O$14*H123/$H$4+'2080回测'!$O$15*I123/$I$4+'2080回测'!$O$17*K123/$K$4+'2080回测'!$O$18*L123/$L$4+'2080回测'!$O$16*J123/$J$4</f>
        <v>1.0199504587415866</v>
      </c>
    </row>
    <row r="124" spans="1:24">
      <c r="A124" s="11">
        <v>44018</v>
      </c>
      <c r="B124" s="17">
        <v>46.040515653775003</v>
      </c>
      <c r="C124" s="17">
        <v>36.322360953462002</v>
      </c>
      <c r="D124" s="17">
        <v>36.923076923076998</v>
      </c>
      <c r="E124" s="17">
        <v>32.91015625</v>
      </c>
      <c r="F124" s="13">
        <v>1.3804902744507901</v>
      </c>
      <c r="G124" s="14">
        <f>[1]!thsiFinD("ths_adjustment_nv_fund",G$2,$A124)</f>
        <v>1.1521999999999999</v>
      </c>
      <c r="H124" s="14">
        <f>[1]!thsiFinD("ths_adjustment_nv_fund",H$2,$A124)</f>
        <v>1.9371555556</v>
      </c>
      <c r="I124" s="14">
        <v>2569.2800000000002</v>
      </c>
      <c r="J124" s="14">
        <f>[1]!thsiFinD("ths_close_price_index",J$1,$A124)</f>
        <v>9324.7613000000001</v>
      </c>
      <c r="K124" s="14">
        <f>[1]!thsiFinD("ths_adjustment_nv_fund",K$2,$A124)</f>
        <v>5.3312717607</v>
      </c>
      <c r="L124" s="14">
        <f>[1]!thsiFinD("ths_adjustment_nv_fund",L$2,$A124)</f>
        <v>1.7062970105999999</v>
      </c>
      <c r="M124" s="18">
        <v>0.15880754475702999</v>
      </c>
      <c r="N124" s="18">
        <v>0.15272348188689</v>
      </c>
      <c r="O124" s="18">
        <v>0.23903666427031001</v>
      </c>
      <c r="P124" s="18">
        <v>0.18912806768425999</v>
      </c>
      <c r="Q124" s="19">
        <v>0.16369956851343001</v>
      </c>
      <c r="R124" s="19">
        <v>0.16369956851343001</v>
      </c>
      <c r="S124" s="18">
        <v>0.12266684953871</v>
      </c>
      <c r="T124" s="18">
        <v>0.12266684953871</v>
      </c>
      <c r="U124" s="16">
        <v>1.2119535533380874</v>
      </c>
      <c r="V124" s="14">
        <v>1.4288000000000001</v>
      </c>
      <c r="W124" s="14">
        <v>1.4502999999999999</v>
      </c>
      <c r="X124" s="74">
        <f>'2080回测'!$O$13*G124/$G$4+'2080回测'!$O$14*H124/$H$4+'2080回测'!$O$15*I124/$I$4+'2080回测'!$O$17*K124/$K$4+'2080回测'!$O$18*L124/$L$4+'2080回测'!$O$16*J124/$J$4</f>
        <v>1.0767409866263691</v>
      </c>
    </row>
    <row r="125" spans="1:24">
      <c r="A125" s="11">
        <v>44019</v>
      </c>
      <c r="B125" s="17">
        <v>49.907918968692002</v>
      </c>
      <c r="C125" s="17">
        <v>40.465380249715999</v>
      </c>
      <c r="D125" s="17">
        <v>39.769230769231001</v>
      </c>
      <c r="E125" s="17">
        <v>36.38671875</v>
      </c>
      <c r="F125" s="13">
        <v>1.4163231218440999</v>
      </c>
      <c r="G125" s="14">
        <f>[1]!thsiFinD("ths_adjustment_nv_fund",G$2,$A125)</f>
        <v>1.1476</v>
      </c>
      <c r="H125" s="14">
        <f>[1]!thsiFinD("ths_adjustment_nv_fund",H$2,$A125)</f>
        <v>1.9305777778</v>
      </c>
      <c r="I125" s="14">
        <v>2498.9299999999998</v>
      </c>
      <c r="J125" s="14">
        <f>[1]!thsiFinD("ths_close_price_index",J$1,$A125)</f>
        <v>9282.0486999999994</v>
      </c>
      <c r="K125" s="14">
        <f>[1]!thsiFinD("ths_adjustment_nv_fund",K$2,$A125)</f>
        <v>5.3221350481999998</v>
      </c>
      <c r="L125" s="14">
        <f>[1]!thsiFinD("ths_adjustment_nv_fund",L$2,$A125)</f>
        <v>1.7214416586000001</v>
      </c>
      <c r="M125" s="18">
        <v>0.22274616368285999</v>
      </c>
      <c r="N125" s="18">
        <v>0.2117105377465</v>
      </c>
      <c r="O125" s="18">
        <v>0.28756290438533</v>
      </c>
      <c r="P125" s="18">
        <v>0.23410670912091</v>
      </c>
      <c r="Q125" s="19">
        <v>0.20818328183073001</v>
      </c>
      <c r="R125" s="19">
        <v>0.20818328183073001</v>
      </c>
      <c r="S125" s="18">
        <v>0.16156777405382</v>
      </c>
      <c r="T125" s="18">
        <v>0.16156777405382</v>
      </c>
      <c r="U125" s="16">
        <v>1.22795461240693</v>
      </c>
      <c r="V125" s="14">
        <v>1.4246000000000001</v>
      </c>
      <c r="W125" s="14">
        <v>1.452</v>
      </c>
      <c r="X125" s="74">
        <f>'2080回测'!$O$13*G125/$G$4+'2080回测'!$O$14*H125/$H$4+'2080回测'!$O$15*I125/$I$4+'2080回测'!$O$17*K125/$K$4+'2080回测'!$O$18*L125/$L$4+'2080回测'!$O$16*J125/$J$4</f>
        <v>1.0742421207097435</v>
      </c>
    </row>
    <row r="126" spans="1:24">
      <c r="A126" s="11">
        <v>44020</v>
      </c>
      <c r="B126" s="17">
        <v>54.634745242480001</v>
      </c>
      <c r="C126" s="17">
        <v>43.586833144153999</v>
      </c>
      <c r="D126" s="17">
        <v>43.769230769231001</v>
      </c>
      <c r="E126" s="17">
        <v>40.29296875</v>
      </c>
      <c r="F126" s="13">
        <v>1.4557094447646599</v>
      </c>
      <c r="G126" s="14">
        <f>[1]!thsiFinD("ths_adjustment_nv_fund",G$2,$A126)</f>
        <v>1.1551</v>
      </c>
      <c r="H126" s="14">
        <f>[1]!thsiFinD("ths_adjustment_nv_fund",H$2,$A126)</f>
        <v>1.9536</v>
      </c>
      <c r="I126" s="14">
        <v>2516.81</v>
      </c>
      <c r="J126" s="14">
        <f>[1]!thsiFinD("ths_close_price_index",J$1,$A126)</f>
        <v>9395.8940999999995</v>
      </c>
      <c r="K126" s="14">
        <f>[1]!thsiFinD("ths_adjustment_nv_fund",K$2,$A126)</f>
        <v>5.3815236795999999</v>
      </c>
      <c r="L126" s="14">
        <f>[1]!thsiFinD("ths_adjustment_nv_fund",L$2,$A126)</f>
        <v>1.7345670203000001</v>
      </c>
      <c r="M126" s="18">
        <v>0.22985933503836001</v>
      </c>
      <c r="N126" s="18">
        <v>0.22317782990182999</v>
      </c>
      <c r="O126" s="18">
        <v>0.31260484064221999</v>
      </c>
      <c r="P126" s="18">
        <v>0.25412513616969001</v>
      </c>
      <c r="Q126" s="19">
        <v>0.22468557308713999</v>
      </c>
      <c r="R126" s="19">
        <v>0.22468557308713999</v>
      </c>
      <c r="S126" s="18">
        <v>0.17724930566453001</v>
      </c>
      <c r="T126" s="18">
        <v>0.17724930566453001</v>
      </c>
      <c r="U126" s="16">
        <v>1.2545365073167751</v>
      </c>
      <c r="V126" s="14">
        <v>1.4231</v>
      </c>
      <c r="W126" s="14">
        <v>1.4589000000000001</v>
      </c>
      <c r="X126" s="74">
        <f>'2080回测'!$O$13*G126/$G$4+'2080回测'!$O$14*H126/$H$4+'2080回测'!$O$15*I126/$I$4+'2080回测'!$O$17*K126/$K$4+'2080回测'!$O$18*L126/$L$4+'2080回测'!$O$16*J126/$J$4</f>
        <v>1.0818968415671306</v>
      </c>
    </row>
    <row r="127" spans="1:24">
      <c r="A127" s="11">
        <v>44021</v>
      </c>
      <c r="B127" s="17">
        <v>59.791282995703</v>
      </c>
      <c r="C127" s="17">
        <v>47.673098751418998</v>
      </c>
      <c r="D127" s="17">
        <v>47.230769230768999</v>
      </c>
      <c r="E127" s="17">
        <v>43.9453125</v>
      </c>
      <c r="F127" s="13">
        <v>1.4966011586947301</v>
      </c>
      <c r="G127" s="14">
        <f>[1]!thsiFinD("ths_adjustment_nv_fund",G$2,$A127)</f>
        <v>1.1668000000000001</v>
      </c>
      <c r="H127" s="14">
        <f>[1]!thsiFinD("ths_adjustment_nv_fund",H$2,$A127)</f>
        <v>1.9711407406999999</v>
      </c>
      <c r="I127" s="14">
        <v>2521.91</v>
      </c>
      <c r="J127" s="14">
        <f>[1]!thsiFinD("ths_close_price_index",J$1,$A127)</f>
        <v>9475.5012000000006</v>
      </c>
      <c r="K127" s="14">
        <f>[1]!thsiFinD("ths_adjustment_nv_fund",K$2,$A127)</f>
        <v>5.4683224486000004</v>
      </c>
      <c r="L127" s="14">
        <f>[1]!thsiFinD("ths_adjustment_nv_fund",L$2,$A127)</f>
        <v>1.7598081002999999</v>
      </c>
      <c r="M127" s="18">
        <v>0.25</v>
      </c>
      <c r="N127" s="18">
        <v>0.24741551559378</v>
      </c>
      <c r="O127" s="18">
        <v>0.34255930984902999</v>
      </c>
      <c r="P127" s="18">
        <v>0.28695870678266999</v>
      </c>
      <c r="Q127" s="19">
        <v>0.25273133821912003</v>
      </c>
      <c r="R127" s="19">
        <v>0.25273133821912003</v>
      </c>
      <c r="S127" s="18">
        <v>0.20194792493524</v>
      </c>
      <c r="T127" s="18">
        <v>0.20194792493524</v>
      </c>
      <c r="U127" s="16">
        <v>1.2876617293415087</v>
      </c>
      <c r="V127" s="14">
        <v>1.4178999999999999</v>
      </c>
      <c r="W127" s="14">
        <v>1.4683999999999999</v>
      </c>
      <c r="X127" s="74">
        <f>'2080回测'!$O$13*G127/$G$4+'2080回测'!$O$14*H127/$H$4+'2080回测'!$O$15*I127/$I$4+'2080回测'!$O$17*K127/$K$4+'2080回测'!$O$18*L127/$L$4+'2080回测'!$O$16*J127/$J$4</f>
        <v>1.0940559122139526</v>
      </c>
    </row>
    <row r="128" spans="1:24">
      <c r="A128" s="11">
        <v>44022</v>
      </c>
      <c r="B128" s="17">
        <v>59.607120933087998</v>
      </c>
      <c r="C128" s="17">
        <v>47.275822928490001</v>
      </c>
      <c r="D128" s="17">
        <v>47.076923076923002</v>
      </c>
      <c r="E128" s="17">
        <v>44.00390625</v>
      </c>
      <c r="F128" s="13">
        <v>1.49490943297125</v>
      </c>
      <c r="G128" s="14">
        <f>[1]!thsiFinD("ths_adjustment_nv_fund",G$2,$A128)</f>
        <v>1.1434</v>
      </c>
      <c r="H128" s="14">
        <f>[1]!thsiFinD("ths_adjustment_nv_fund",H$2,$A128)</f>
        <v>1.934962963</v>
      </c>
      <c r="I128" s="14">
        <v>2449.41</v>
      </c>
      <c r="J128" s="14">
        <f>[1]!thsiFinD("ths_close_price_index",J$1,$A128)</f>
        <v>9255.7026000000005</v>
      </c>
      <c r="K128" s="14">
        <f>[1]!thsiFinD("ths_adjustment_nv_fund",K$2,$A128)</f>
        <v>5.3860920359</v>
      </c>
      <c r="L128" s="14">
        <f>[1]!thsiFinD("ths_adjustment_nv_fund",L$2,$A128)</f>
        <v>1.7476923819000001</v>
      </c>
      <c r="M128" s="18">
        <v>0.26926150895140999</v>
      </c>
      <c r="N128" s="18">
        <v>0.27008947962817997</v>
      </c>
      <c r="O128" s="18">
        <v>0.38497483824586998</v>
      </c>
      <c r="P128" s="18">
        <v>0.32406399199420999</v>
      </c>
      <c r="Q128" s="19">
        <v>0.29012651802136002</v>
      </c>
      <c r="R128" s="19">
        <v>0.29012651802136002</v>
      </c>
      <c r="S128" s="18">
        <v>0.23632548993484001</v>
      </c>
      <c r="T128" s="18">
        <v>0.23632548993484001</v>
      </c>
      <c r="U128" s="16">
        <v>1.2819139422765338</v>
      </c>
      <c r="V128" s="14">
        <v>1.4161999999999999</v>
      </c>
      <c r="W128" s="14">
        <v>1.4602999999999999</v>
      </c>
      <c r="X128" s="74">
        <f>'2080回测'!$O$13*G128/$G$4+'2080回测'!$O$14*H128/$H$4+'2080回测'!$O$15*I128/$I$4+'2080回测'!$O$17*K128/$K$4+'2080回测'!$O$18*L128/$L$4+'2080回测'!$O$16*J128/$J$4</f>
        <v>1.0743125581851636</v>
      </c>
    </row>
    <row r="129" spans="1:24">
      <c r="A129" s="11">
        <v>44025</v>
      </c>
      <c r="B129" s="17">
        <v>66.114180478820998</v>
      </c>
      <c r="C129" s="17">
        <v>52.837684449488997</v>
      </c>
      <c r="D129" s="17">
        <v>53.153846153845997</v>
      </c>
      <c r="E129" s="17">
        <v>49.169921875</v>
      </c>
      <c r="F129" s="13">
        <v>1.55318908239289</v>
      </c>
      <c r="G129" s="14">
        <f>[1]!thsiFinD("ths_adjustment_nv_fund",G$2,$A129)</f>
        <v>1.1669</v>
      </c>
      <c r="H129" s="14">
        <f>[1]!thsiFinD("ths_adjustment_nv_fund",H$2,$A129)</f>
        <v>1.9842962962999999</v>
      </c>
      <c r="I129" s="14">
        <v>2462.65</v>
      </c>
      <c r="J129" s="14">
        <f>[1]!thsiFinD("ths_close_price_index",J$1,$A129)</f>
        <v>9385.2713999999996</v>
      </c>
      <c r="K129" s="14">
        <f>[1]!thsiFinD("ths_adjustment_nv_fund",K$2,$A129)</f>
        <v>5.4500490236000001</v>
      </c>
      <c r="L129" s="14">
        <f>[1]!thsiFinD("ths_adjustment_nv_fund",L$2,$A129)</f>
        <v>1.7890877531</v>
      </c>
      <c r="M129" s="18">
        <v>0.25159846547315001</v>
      </c>
      <c r="N129" s="18">
        <v>0.25497350360525001</v>
      </c>
      <c r="O129" s="18">
        <v>0.38749101365923999</v>
      </c>
      <c r="P129" s="18">
        <v>0.32749811549350999</v>
      </c>
      <c r="Q129" s="19">
        <v>0.28442283349137998</v>
      </c>
      <c r="R129" s="19">
        <v>0.28442283349137998</v>
      </c>
      <c r="S129" s="18">
        <v>0.23245238649918001</v>
      </c>
      <c r="T129" s="18">
        <v>0.23245238649918001</v>
      </c>
      <c r="U129" s="16">
        <v>1.3228991777772312</v>
      </c>
      <c r="V129" s="14">
        <v>1.4136</v>
      </c>
      <c r="W129" s="14">
        <v>1.4652000000000001</v>
      </c>
      <c r="X129" s="74">
        <f>'2080回测'!$O$13*G129/$G$4+'2080回测'!$O$14*H129/$H$4+'2080回测'!$O$15*I129/$I$4+'2080回测'!$O$17*K129/$K$4+'2080回测'!$O$18*L129/$L$4+'2080回测'!$O$16*J129/$J$4</f>
        <v>1.0958269241503664</v>
      </c>
    </row>
    <row r="130" spans="1:24">
      <c r="A130" s="11">
        <v>44026</v>
      </c>
      <c r="B130" s="17">
        <v>62.246777163904</v>
      </c>
      <c r="C130" s="17">
        <v>51.418842224744999</v>
      </c>
      <c r="D130" s="17">
        <v>52.384615384615003</v>
      </c>
      <c r="E130" s="17">
        <v>47.900390625</v>
      </c>
      <c r="F130" s="13">
        <v>1.53487656349566</v>
      </c>
      <c r="G130" s="14">
        <f>[1]!thsiFinD("ths_adjustment_nv_fund",G$2,$A130)</f>
        <v>1.1623000000000001</v>
      </c>
      <c r="H130" s="14">
        <f>[1]!thsiFinD("ths_adjustment_nv_fund",H$2,$A130)</f>
        <v>1.9755259259</v>
      </c>
      <c r="I130" s="14">
        <v>2421.9699999999998</v>
      </c>
      <c r="J130" s="14">
        <f>[1]!thsiFinD("ths_close_price_index",J$1,$A130)</f>
        <v>9267.3019000000004</v>
      </c>
      <c r="K130" s="14">
        <f>[1]!thsiFinD("ths_adjustment_nv_fund",K$2,$A130)</f>
        <v>5.4272072422999997</v>
      </c>
      <c r="L130" s="14">
        <f>[1]!thsiFinD("ths_adjustment_nv_fund",L$2,$A130)</f>
        <v>1.7709141755</v>
      </c>
      <c r="M130" s="18">
        <v>0.27733375959078999</v>
      </c>
      <c r="N130" s="18">
        <v>0.28364173399357001</v>
      </c>
      <c r="O130" s="18">
        <v>0.43457943925233999</v>
      </c>
      <c r="P130" s="18">
        <v>0.37256051603237</v>
      </c>
      <c r="Q130" s="19">
        <v>0.32980812220800998</v>
      </c>
      <c r="R130" s="19">
        <v>0.32980812220800998</v>
      </c>
      <c r="S130" s="18">
        <v>0.27773086446638001</v>
      </c>
      <c r="T130" s="18">
        <v>0.27773086446638001</v>
      </c>
      <c r="U130" s="16">
        <v>1.316287314881085</v>
      </c>
      <c r="V130" s="14">
        <v>1.4123000000000001</v>
      </c>
      <c r="W130" s="14">
        <v>1.4622999999999999</v>
      </c>
      <c r="X130" s="74">
        <f>'2080回测'!$O$13*G130/$G$4+'2080回测'!$O$14*H130/$H$4+'2080回测'!$O$15*I130/$I$4+'2080回测'!$O$17*K130/$K$4+'2080回测'!$O$18*L130/$L$4+'2080回测'!$O$16*J130/$J$4</f>
        <v>1.0906932320098961</v>
      </c>
    </row>
    <row r="131" spans="1:24">
      <c r="A131" s="11">
        <v>44027</v>
      </c>
      <c r="B131" s="17">
        <v>57.274401473296003</v>
      </c>
      <c r="C131" s="17">
        <v>45.856980703745997</v>
      </c>
      <c r="D131" s="17">
        <v>44.923076923076998</v>
      </c>
      <c r="E131" s="17">
        <v>44.267578125</v>
      </c>
      <c r="F131" s="13">
        <v>1.4808050930628001</v>
      </c>
      <c r="G131" s="14">
        <f>[1]!thsiFinD("ths_adjustment_nv_fund",G$2,$A131)</f>
        <v>1.1476999999999999</v>
      </c>
      <c r="H131" s="14">
        <f>[1]!thsiFinD("ths_adjustment_nv_fund",H$2,$A131)</f>
        <v>1.9437333333</v>
      </c>
      <c r="I131" s="14">
        <v>2409.1</v>
      </c>
      <c r="J131" s="14">
        <f>[1]!thsiFinD("ths_close_price_index",J$1,$A131)</f>
        <v>9061.3124000000007</v>
      </c>
      <c r="K131" s="14">
        <f>[1]!thsiFinD("ths_adjustment_nv_fund",K$2,$A131)</f>
        <v>5.3449768295000002</v>
      </c>
      <c r="L131" s="14">
        <f>[1]!thsiFinD("ths_adjustment_nv_fund",L$2,$A131)</f>
        <v>1.7941359691000001</v>
      </c>
      <c r="M131" s="18">
        <v>0.26726342710996998</v>
      </c>
      <c r="N131" s="18">
        <v>0.27686560681088002</v>
      </c>
      <c r="O131" s="18">
        <v>0.43553798226695001</v>
      </c>
      <c r="P131" s="18">
        <v>0.37113661114045998</v>
      </c>
      <c r="Q131" s="19">
        <v>0.31937202455958003</v>
      </c>
      <c r="R131" s="19">
        <v>0.31937202455958003</v>
      </c>
      <c r="S131" s="18">
        <v>0.27037542130063003</v>
      </c>
      <c r="T131" s="18">
        <v>0.27037542130063003</v>
      </c>
      <c r="U131" s="16">
        <v>1.2862425743750912</v>
      </c>
      <c r="V131" s="14">
        <v>1.4124000000000001</v>
      </c>
      <c r="W131" s="14">
        <v>1.4626999999999999</v>
      </c>
      <c r="X131" s="74">
        <f>'2080回测'!$O$13*G131/$G$4+'2080回测'!$O$14*H131/$H$4+'2080回测'!$O$15*I131/$I$4+'2080回测'!$O$17*K131/$K$4+'2080回测'!$O$18*L131/$L$4+'2080回测'!$O$16*J131/$J$4</f>
        <v>1.0799204664324358</v>
      </c>
    </row>
    <row r="132" spans="1:24">
      <c r="A132" s="11">
        <v>44028</v>
      </c>
      <c r="B132" s="17">
        <v>48.066298342541003</v>
      </c>
      <c r="C132" s="17">
        <v>37.514188422247003</v>
      </c>
      <c r="D132" s="17">
        <v>38.769230769231001</v>
      </c>
      <c r="E132" s="17">
        <v>35.41015625</v>
      </c>
      <c r="F132" s="13">
        <v>1.39939968446005</v>
      </c>
      <c r="G132" s="14">
        <f>[1]!thsiFinD("ths_adjustment_nv_fund",G$2,$A132)</f>
        <v>1.1318999999999999</v>
      </c>
      <c r="H132" s="14">
        <f>[1]!thsiFinD("ths_adjustment_nv_fund",H$2,$A132)</f>
        <v>1.8987851851999999</v>
      </c>
      <c r="I132" s="14">
        <v>2371.15</v>
      </c>
      <c r="J132" s="14">
        <f>[1]!thsiFinD("ths_close_price_index",J$1,$A132)</f>
        <v>8804.3292000000001</v>
      </c>
      <c r="K132" s="14">
        <f>[1]!thsiFinD("ths_adjustment_nv_fund",K$2,$A132)</f>
        <v>5.3038616231000004</v>
      </c>
      <c r="L132" s="14">
        <f>[1]!thsiFinD("ths_adjustment_nv_fund",L$2,$A132)</f>
        <v>1.7244705882</v>
      </c>
      <c r="M132" s="18">
        <v>0.25727301790280999</v>
      </c>
      <c r="N132" s="18">
        <v>0.26209712448962003</v>
      </c>
      <c r="O132" s="18">
        <v>0.39815480469685999</v>
      </c>
      <c r="P132" s="18">
        <v>0.33587402633188002</v>
      </c>
      <c r="Q132" s="19">
        <v>0.28101694385501003</v>
      </c>
      <c r="R132" s="19">
        <v>0.28101694385501003</v>
      </c>
      <c r="S132" s="18">
        <v>0.23725386693476999</v>
      </c>
      <c r="T132" s="18">
        <v>0.23725386693476999</v>
      </c>
      <c r="U132" s="16">
        <v>1.2308224114275901</v>
      </c>
      <c r="V132" s="14">
        <v>1.4137</v>
      </c>
      <c r="W132" s="14">
        <v>1.4603999999999999</v>
      </c>
      <c r="X132" s="74">
        <f>'2080回测'!$O$13*G132/$G$4+'2080回测'!$O$14*H132/$H$4+'2080回测'!$O$15*I132/$I$4+'2080回测'!$O$17*K132/$K$4+'2080回测'!$O$18*L132/$L$4+'2080回测'!$O$16*J132/$J$4</f>
        <v>1.0625364640359438</v>
      </c>
    </row>
    <row r="133" spans="1:24">
      <c r="A133" s="11">
        <v>44029</v>
      </c>
      <c r="B133" s="17">
        <v>50.890116635973001</v>
      </c>
      <c r="C133" s="17">
        <v>38.649262202042998</v>
      </c>
      <c r="D133" s="17">
        <v>41</v>
      </c>
      <c r="E133" s="17">
        <v>35.888671875</v>
      </c>
      <c r="F133" s="13">
        <v>1.41607012678254</v>
      </c>
      <c r="G133" s="14">
        <f>[1]!thsiFinD("ths_adjustment_nv_fund",G$2,$A133)</f>
        <v>1.1315</v>
      </c>
      <c r="H133" s="14">
        <f>[1]!thsiFinD("ths_adjustment_nv_fund",H$2,$A133)</f>
        <v>1.9086518519</v>
      </c>
      <c r="I133" s="14">
        <v>2376.9699999999998</v>
      </c>
      <c r="J133" s="14">
        <f>[1]!thsiFinD("ths_close_price_index",J$1,$A133)</f>
        <v>8752.1466</v>
      </c>
      <c r="K133" s="14">
        <f>[1]!thsiFinD("ths_adjustment_nv_fund",K$2,$A133)</f>
        <v>5.3084299793999996</v>
      </c>
      <c r="L133" s="14">
        <f>[1]!thsiFinD("ths_adjustment_nv_fund",L$2,$A133)</f>
        <v>1.7305284474</v>
      </c>
      <c r="M133" s="18">
        <v>0.21107736572890001</v>
      </c>
      <c r="N133" s="18">
        <v>0.21640170271914</v>
      </c>
      <c r="O133" s="18">
        <v>0.34675293553797998</v>
      </c>
      <c r="P133" s="18">
        <v>0.28913644359447999</v>
      </c>
      <c r="Q133" s="19">
        <v>0.21395729107408001</v>
      </c>
      <c r="R133" s="19">
        <v>0.21395729107408001</v>
      </c>
      <c r="S133" s="18">
        <v>0.17764813084603001</v>
      </c>
      <c r="T133" s="18">
        <v>0.17764813084603001</v>
      </c>
      <c r="U133" s="16">
        <v>1.2386528945228774</v>
      </c>
      <c r="V133" s="14">
        <v>1.4145000000000001</v>
      </c>
      <c r="W133" s="14">
        <v>1.4516</v>
      </c>
      <c r="X133" s="74">
        <f>'2080回测'!$O$13*G133/$G$4+'2080回测'!$O$14*H133/$H$4+'2080回测'!$O$15*I133/$I$4+'2080回测'!$O$17*K133/$K$4+'2080回测'!$O$18*L133/$L$4+'2080回测'!$O$16*J133/$J$4</f>
        <v>1.0627636527398963</v>
      </c>
    </row>
    <row r="134" spans="1:24">
      <c r="A134" s="11">
        <v>44032</v>
      </c>
      <c r="B134" s="17">
        <v>55.310006138734998</v>
      </c>
      <c r="C134" s="17">
        <v>40.522133938705998</v>
      </c>
      <c r="D134" s="17">
        <v>42.153846153845997</v>
      </c>
      <c r="E134" s="17">
        <v>37.40234375</v>
      </c>
      <c r="F134" s="13">
        <v>1.4384708249532201</v>
      </c>
      <c r="G134" s="14">
        <f>[1]!thsiFinD("ths_adjustment_nv_fund",G$2,$A134)</f>
        <v>1.1748000000000001</v>
      </c>
      <c r="H134" s="14">
        <f>[1]!thsiFinD("ths_adjustment_nv_fund",H$2,$A134)</f>
        <v>1.9875851851999999</v>
      </c>
      <c r="I134" s="14">
        <v>2424.61</v>
      </c>
      <c r="J134" s="14">
        <f>[1]!thsiFinD("ths_close_price_index",J$1,$A134)</f>
        <v>9068.6026000000002</v>
      </c>
      <c r="K134" s="14">
        <f>[1]!thsiFinD("ths_adjustment_nv_fund",K$2,$A134)</f>
        <v>5.4774591611999996</v>
      </c>
      <c r="L134" s="14">
        <f>[1]!thsiFinD("ths_adjustment_nv_fund",L$2,$A134)</f>
        <v>1.7709141755</v>
      </c>
      <c r="M134" s="18">
        <v>0.22058823529412</v>
      </c>
      <c r="N134" s="18">
        <v>0.22543653896273</v>
      </c>
      <c r="O134" s="18">
        <v>0.36089144500358999</v>
      </c>
      <c r="P134" s="18">
        <v>0.3051344334285</v>
      </c>
      <c r="Q134" s="19">
        <v>0.21654249220366001</v>
      </c>
      <c r="R134" s="19">
        <v>0.21654249220366001</v>
      </c>
      <c r="S134" s="18">
        <v>0.18204375954338001</v>
      </c>
      <c r="T134" s="18">
        <v>0.18204375954338001</v>
      </c>
      <c r="U134" s="16">
        <v>1.2779344616266775</v>
      </c>
      <c r="V134" s="14">
        <v>1.4160999999999999</v>
      </c>
      <c r="W134" s="14">
        <v>1.4560999999999999</v>
      </c>
      <c r="X134" s="74">
        <f>'2080回测'!$O$13*G134/$G$4+'2080回测'!$O$14*H134/$H$4+'2080回测'!$O$15*I134/$I$4+'2080回测'!$O$17*K134/$K$4+'2080回测'!$O$18*L134/$L$4+'2080回测'!$O$16*J134/$J$4</f>
        <v>1.1009112849314691</v>
      </c>
    </row>
    <row r="135" spans="1:24">
      <c r="A135" s="11">
        <v>44033</v>
      </c>
      <c r="B135" s="17">
        <v>56.660527931246001</v>
      </c>
      <c r="C135" s="17">
        <v>41.770715096480998</v>
      </c>
      <c r="D135" s="17">
        <v>42.615384615384997</v>
      </c>
      <c r="E135" s="17">
        <v>38.759765625</v>
      </c>
      <c r="F135" s="13">
        <v>1.44951598317028</v>
      </c>
      <c r="G135" s="14">
        <f>[1]!thsiFinD("ths_adjustment_nv_fund",G$2,$A135)</f>
        <v>1.1718</v>
      </c>
      <c r="H135" s="14">
        <f>[1]!thsiFinD("ths_adjustment_nv_fund",H$2,$A135)</f>
        <v>1.9842962962999999</v>
      </c>
      <c r="I135" s="14">
        <v>2410.61</v>
      </c>
      <c r="J135" s="14">
        <f>[1]!thsiFinD("ths_close_price_index",J$1,$A135)</f>
        <v>9022.8955999999998</v>
      </c>
      <c r="K135" s="14">
        <f>[1]!thsiFinD("ths_adjustment_nv_fund",K$2,$A135)</f>
        <v>5.5185743675000003</v>
      </c>
      <c r="L135" s="14">
        <f>[1]!thsiFinD("ths_adjustment_nv_fund",L$2,$A135)</f>
        <v>1.7860588234999999</v>
      </c>
      <c r="M135" s="18">
        <v>0.25447570332481001</v>
      </c>
      <c r="N135" s="18">
        <v>0.25966466857788001</v>
      </c>
      <c r="O135" s="18">
        <v>0.40306733764677999</v>
      </c>
      <c r="P135" s="18">
        <v>0.34190468215403003</v>
      </c>
      <c r="Q135" s="19">
        <v>0.25806101742166998</v>
      </c>
      <c r="R135" s="19">
        <v>0.25806101742166998</v>
      </c>
      <c r="S135" s="18">
        <v>0.22412063323329001</v>
      </c>
      <c r="T135" s="18">
        <v>0.22412063323329001</v>
      </c>
      <c r="U135" s="16">
        <v>1.2859448709991312</v>
      </c>
      <c r="V135" s="14">
        <v>1.4189000000000001</v>
      </c>
      <c r="W135" s="14">
        <v>1.4664999999999999</v>
      </c>
      <c r="X135" s="74">
        <f>'2080回测'!$O$13*G135/$G$4+'2080回测'!$O$14*H135/$H$4+'2080回测'!$O$15*I135/$I$4+'2080回测'!$O$17*K135/$K$4+'2080回测'!$O$18*L135/$L$4+'2080回测'!$O$16*J135/$J$4</f>
        <v>1.1006135555052154</v>
      </c>
    </row>
    <row r="136" spans="1:24">
      <c r="A136" s="11">
        <v>44034</v>
      </c>
      <c r="B136" s="17">
        <v>59.116022099448003</v>
      </c>
      <c r="C136" s="17">
        <v>43.473325766175002</v>
      </c>
      <c r="D136" s="17">
        <v>44</v>
      </c>
      <c r="E136" s="17">
        <v>41.259765625</v>
      </c>
      <c r="F136" s="13">
        <v>1.4696227837265601</v>
      </c>
      <c r="G136" s="14">
        <f>[1]!thsiFinD("ths_adjustment_nv_fund",G$2,$A136)</f>
        <v>1.1721999999999999</v>
      </c>
      <c r="H136" s="14">
        <f>[1]!thsiFinD("ths_adjustment_nv_fund",H$2,$A136)</f>
        <v>1.9853925926</v>
      </c>
      <c r="I136" s="14">
        <v>2382.96</v>
      </c>
      <c r="J136" s="14">
        <f>[1]!thsiFinD("ths_close_price_index",J$1,$A136)</f>
        <v>9004.8685000000005</v>
      </c>
      <c r="K136" s="14">
        <f>[1]!thsiFinD("ths_adjustment_nv_fund",K$2,$A136)</f>
        <v>5.5368477925999997</v>
      </c>
      <c r="L136" s="14">
        <f>[1]!thsiFinD("ths_adjustment_nv_fund",L$2,$A136)</f>
        <v>1.8052420443999999</v>
      </c>
      <c r="M136" s="18">
        <v>0.25911125319693001</v>
      </c>
      <c r="N136" s="18">
        <v>0.26270523846755001</v>
      </c>
      <c r="O136" s="18">
        <v>0.41157440690150998</v>
      </c>
      <c r="P136" s="18">
        <v>0.35555741689466003</v>
      </c>
      <c r="Q136" s="19">
        <v>0.26796280891454999</v>
      </c>
      <c r="R136" s="19">
        <v>0.26796280891454999</v>
      </c>
      <c r="S136" s="18">
        <v>0.23134251735165001</v>
      </c>
      <c r="T136" s="18">
        <v>0.23134251735165001</v>
      </c>
      <c r="U136" s="16">
        <v>1.2962881516253775</v>
      </c>
      <c r="V136" s="14">
        <v>1.4216</v>
      </c>
      <c r="W136" s="14">
        <v>1.4984999999999999</v>
      </c>
      <c r="X136" s="74">
        <f>'2080回测'!$O$13*G136/$G$4+'2080回测'!$O$14*H136/$H$4+'2080回测'!$O$15*I136/$I$4+'2080回测'!$O$17*K136/$K$4+'2080回测'!$O$18*L136/$L$4+'2080回测'!$O$16*J136/$J$4</f>
        <v>1.1026364162296363</v>
      </c>
    </row>
    <row r="137" spans="1:24">
      <c r="A137" s="11">
        <v>44035</v>
      </c>
      <c r="B137" s="17">
        <v>62.676488643338999</v>
      </c>
      <c r="C137" s="17">
        <v>43.076049943245998</v>
      </c>
      <c r="D137" s="17">
        <v>42.615384615384997</v>
      </c>
      <c r="E137" s="17">
        <v>41.73828125</v>
      </c>
      <c r="F137" s="13">
        <v>1.47526551112992</v>
      </c>
      <c r="G137" s="14">
        <f>[1]!thsiFinD("ths_adjustment_nv_fund",G$2,$A137)</f>
        <v>1.1623000000000001</v>
      </c>
      <c r="H137" s="14">
        <f>[1]!thsiFinD("ths_adjustment_nv_fund",H$2,$A137)</f>
        <v>1.9645629630000001</v>
      </c>
      <c r="I137" s="14">
        <v>2381.46</v>
      </c>
      <c r="J137" s="14">
        <f>[1]!thsiFinD("ths_close_price_index",J$1,$A137)</f>
        <v>8909.5490000000009</v>
      </c>
      <c r="K137" s="14">
        <f>[1]!thsiFinD("ths_adjustment_nv_fund",K$2,$A137)</f>
        <v>5.5277110800999996</v>
      </c>
      <c r="L137" s="14">
        <f>[1]!thsiFinD("ths_adjustment_nv_fund",L$2,$A137)</f>
        <v>1.8092806172</v>
      </c>
      <c r="M137" s="18">
        <v>0.26846227621482999</v>
      </c>
      <c r="N137" s="18">
        <v>0.27130570758404998</v>
      </c>
      <c r="O137" s="18">
        <v>0.42367601246106001</v>
      </c>
      <c r="P137" s="18">
        <v>0.37314682974784003</v>
      </c>
      <c r="Q137" s="19">
        <v>0.27995803150439003</v>
      </c>
      <c r="R137" s="19">
        <v>0.27995803150439003</v>
      </c>
      <c r="S137" s="18">
        <v>0.23689916199323</v>
      </c>
      <c r="T137" s="18">
        <v>0.23689916199323</v>
      </c>
      <c r="U137" s="16">
        <v>1.2968859422950301</v>
      </c>
      <c r="V137" s="14">
        <v>1.423</v>
      </c>
      <c r="W137" s="14">
        <v>1.5065</v>
      </c>
      <c r="X137" s="74">
        <f>'2080回测'!$O$13*G137/$G$4+'2080回测'!$O$14*H137/$H$4+'2080回测'!$O$15*I137/$I$4+'2080回测'!$O$17*K137/$K$4+'2080回测'!$O$18*L137/$L$4+'2080回测'!$O$16*J137/$J$4</f>
        <v>1.0954542631758537</v>
      </c>
    </row>
    <row r="138" spans="1:24">
      <c r="A138" s="11">
        <v>44036</v>
      </c>
      <c r="B138" s="17">
        <v>54.450583179864999</v>
      </c>
      <c r="C138" s="17">
        <v>34.846765039727998</v>
      </c>
      <c r="D138" s="17">
        <v>33.769230769231001</v>
      </c>
      <c r="E138" s="17">
        <v>32.880859375</v>
      </c>
      <c r="F138" s="13">
        <v>1.38986859590956</v>
      </c>
      <c r="G138" s="14">
        <f>[1]!thsiFinD("ths_adjustment_nv_fund",G$2,$A138)</f>
        <v>1.1266</v>
      </c>
      <c r="H138" s="14">
        <f>[1]!thsiFinD("ths_adjustment_nv_fund",H$2,$A138)</f>
        <v>1.8944000000000001</v>
      </c>
      <c r="I138" s="14">
        <v>2332.1</v>
      </c>
      <c r="J138" s="14">
        <f>[1]!thsiFinD("ths_close_price_index",J$1,$A138)</f>
        <v>8662.4930999999997</v>
      </c>
      <c r="K138" s="14">
        <f>[1]!thsiFinD("ths_adjustment_nv_fund",K$2,$A138)</f>
        <v>5.4135021735000004</v>
      </c>
      <c r="L138" s="14">
        <f>[1]!thsiFinD("ths_adjustment_nv_fund",L$2,$A138)</f>
        <v>1.7406248795000001</v>
      </c>
      <c r="M138" s="18">
        <v>0.27022058823528999</v>
      </c>
      <c r="N138" s="18">
        <v>0.27217444183824002</v>
      </c>
      <c r="O138" s="18">
        <v>0.42739036664270003</v>
      </c>
      <c r="P138" s="18">
        <v>0.37666471234935001</v>
      </c>
      <c r="Q138" s="19">
        <v>0.27889867008153002</v>
      </c>
      <c r="R138" s="19">
        <v>0.27889867008153002</v>
      </c>
      <c r="S138" s="18">
        <v>0.23542004456580001</v>
      </c>
      <c r="T138" s="18">
        <v>0.23542004456580001</v>
      </c>
      <c r="U138" s="16">
        <v>1.2380589875716213</v>
      </c>
      <c r="V138" s="14">
        <v>1.4255</v>
      </c>
      <c r="W138" s="14">
        <v>1.5251999999999999</v>
      </c>
      <c r="X138" s="74">
        <f>'2080回测'!$O$13*G138/$G$4+'2080回测'!$O$14*H138/$H$4+'2080回测'!$O$15*I138/$I$4+'2080回测'!$O$17*K138/$K$4+'2080回测'!$O$18*L138/$L$4+'2080回测'!$O$16*J138/$J$4</f>
        <v>1.0620152985002242</v>
      </c>
    </row>
    <row r="139" spans="1:24">
      <c r="A139" s="11">
        <v>44039</v>
      </c>
      <c r="B139" s="17">
        <v>55.739717618170999</v>
      </c>
      <c r="C139" s="17">
        <v>34.619750283767999</v>
      </c>
      <c r="D139" s="17">
        <v>33.538461538462002</v>
      </c>
      <c r="E139" s="17">
        <v>32.5390625</v>
      </c>
      <c r="F139" s="13">
        <v>1.391092479851</v>
      </c>
      <c r="G139" s="14">
        <f>[1]!thsiFinD("ths_adjustment_nv_fund",G$2,$A139)</f>
        <v>1.1220000000000001</v>
      </c>
      <c r="H139" s="14">
        <f>[1]!thsiFinD("ths_adjustment_nv_fund",H$2,$A139)</f>
        <v>1.8900148148</v>
      </c>
      <c r="I139" s="14">
        <v>2313.14</v>
      </c>
      <c r="J139" s="14">
        <f>[1]!thsiFinD("ths_close_price_index",J$1,$A139)</f>
        <v>8631.2999</v>
      </c>
      <c r="K139" s="14">
        <f>[1]!thsiFinD("ths_adjustment_nv_fund",K$2,$A139)</f>
        <v>5.4272072422999997</v>
      </c>
      <c r="L139" s="14">
        <f>[1]!thsiFinD("ths_adjustment_nv_fund",L$2,$A139)</f>
        <v>1.7416345227000001</v>
      </c>
      <c r="M139" s="18">
        <v>0.21379475703324999</v>
      </c>
      <c r="N139" s="18">
        <v>0.21648857614455999</v>
      </c>
      <c r="O139" s="18">
        <v>0.36568416007667998</v>
      </c>
      <c r="P139" s="18">
        <v>0.3094899070521</v>
      </c>
      <c r="Q139" s="19">
        <v>0.21871645093535</v>
      </c>
      <c r="R139" s="19">
        <v>0.21871645093535</v>
      </c>
      <c r="S139" s="18">
        <v>0.18079079919784</v>
      </c>
      <c r="T139" s="18">
        <v>0.18079079919784</v>
      </c>
      <c r="U139" s="16">
        <v>1.241285795509725</v>
      </c>
      <c r="V139" s="14">
        <v>1.4265000000000001</v>
      </c>
      <c r="W139" s="14">
        <v>1.5575000000000001</v>
      </c>
      <c r="X139" s="74">
        <f>'2080回测'!$O$13*G139/$G$4+'2080回测'!$O$14*H139/$H$4+'2080回测'!$O$15*I139/$I$4+'2080回测'!$O$17*K139/$K$4+'2080回测'!$O$18*L139/$L$4+'2080回测'!$O$16*J139/$J$4</f>
        <v>1.0589827560971292</v>
      </c>
    </row>
    <row r="140" spans="1:24">
      <c r="A140" s="11">
        <v>44040</v>
      </c>
      <c r="B140" s="17">
        <v>56.537753222836002</v>
      </c>
      <c r="C140" s="17">
        <v>37.230419977299</v>
      </c>
      <c r="D140" s="17">
        <v>36</v>
      </c>
      <c r="E140" s="17">
        <v>34.35546875</v>
      </c>
      <c r="F140" s="13">
        <v>1.41030910487534</v>
      </c>
      <c r="G140" s="14">
        <f>[1]!thsiFinD("ths_adjustment_nv_fund",G$2,$A140)</f>
        <v>1.1274999999999999</v>
      </c>
      <c r="H140" s="14">
        <f>[1]!thsiFinD("ths_adjustment_nv_fund",H$2,$A140)</f>
        <v>1.9064592593</v>
      </c>
      <c r="I140" s="14">
        <v>2325.38</v>
      </c>
      <c r="J140" s="14">
        <f>[1]!thsiFinD("ths_close_price_index",J$1,$A140)</f>
        <v>8680.6715999999997</v>
      </c>
      <c r="K140" s="14">
        <f>[1]!thsiFinD("ths_adjustment_nv_fund",K$2,$A140)</f>
        <v>5.4363439547999999</v>
      </c>
      <c r="L140" s="14">
        <f>[1]!thsiFinD("ths_adjustment_nv_fund",L$2,$A140)</f>
        <v>1.7658659594999999</v>
      </c>
      <c r="M140" s="18">
        <v>0.21978900255754</v>
      </c>
      <c r="N140" s="18">
        <v>0.21952914603422999</v>
      </c>
      <c r="O140" s="18">
        <v>0.37574886173017003</v>
      </c>
      <c r="P140" s="18">
        <v>0.31526928556762002</v>
      </c>
      <c r="Q140" s="19">
        <v>0.21905672195584</v>
      </c>
      <c r="R140" s="19">
        <v>0.21905672195584</v>
      </c>
      <c r="S140" s="18">
        <v>0.18091831213828</v>
      </c>
      <c r="T140" s="18">
        <v>0.18091831213828</v>
      </c>
      <c r="U140" s="16">
        <v>1.2560901878771025</v>
      </c>
      <c r="V140" s="14">
        <v>1.4265000000000001</v>
      </c>
      <c r="W140" s="14">
        <v>1.5531999999999999</v>
      </c>
      <c r="X140" s="74">
        <f>'2080回测'!$O$13*G140/$G$4+'2080回测'!$O$14*H140/$H$4+'2080回测'!$O$15*I140/$I$4+'2080回测'!$O$17*K140/$K$4+'2080回测'!$O$18*L140/$L$4+'2080回测'!$O$16*J140/$J$4</f>
        <v>1.0649272951475852</v>
      </c>
    </row>
    <row r="141" spans="1:24">
      <c r="A141" s="11">
        <v>44041</v>
      </c>
      <c r="B141" s="17">
        <v>63.167587476980003</v>
      </c>
      <c r="C141" s="17">
        <v>41.997729852440003</v>
      </c>
      <c r="D141" s="17">
        <v>40.538461538462002</v>
      </c>
      <c r="E141" s="17">
        <v>40.17578125</v>
      </c>
      <c r="F141" s="13">
        <v>1.4646989002947099</v>
      </c>
      <c r="G141" s="14">
        <f>[1]!thsiFinD("ths_adjustment_nv_fund",G$2,$A141)</f>
        <v>1.1480999999999999</v>
      </c>
      <c r="H141" s="14">
        <f>[1]!thsiFinD("ths_adjustment_nv_fund",H$2,$A141)</f>
        <v>1.9382518519</v>
      </c>
      <c r="I141" s="14">
        <v>2332.15</v>
      </c>
      <c r="J141" s="14">
        <f>[1]!thsiFinD("ths_close_price_index",J$1,$A141)</f>
        <v>8801.0640999999996</v>
      </c>
      <c r="K141" s="14">
        <f>[1]!thsiFinD("ths_adjustment_nv_fund",K$2,$A141)</f>
        <v>5.5094376550000002</v>
      </c>
      <c r="L141" s="14">
        <f>[1]!thsiFinD("ths_adjustment_nv_fund",L$2,$A141)</f>
        <v>1.7961552555</v>
      </c>
      <c r="M141" s="18">
        <v>0.23033887468031</v>
      </c>
      <c r="N141" s="18">
        <v>0.23264703327252001</v>
      </c>
      <c r="O141" s="18">
        <v>0.39468008626887002</v>
      </c>
      <c r="P141" s="18">
        <v>0.33403132592891999</v>
      </c>
      <c r="Q141" s="19">
        <v>0.23188468615148999</v>
      </c>
      <c r="R141" s="19">
        <v>0.23188468615148999</v>
      </c>
      <c r="S141" s="18">
        <v>0.19662740528160999</v>
      </c>
      <c r="T141" s="18">
        <v>0.19662740528160999</v>
      </c>
      <c r="U141" s="16">
        <v>1.2901163835750951</v>
      </c>
      <c r="V141" s="14">
        <v>1.4252</v>
      </c>
      <c r="W141" s="14">
        <v>1.5588</v>
      </c>
      <c r="X141" s="74">
        <f>'2080回测'!$O$13*G141/$G$4+'2080回测'!$O$14*H141/$H$4+'2080回测'!$O$15*I141/$I$4+'2080回测'!$O$17*K141/$K$4+'2080回测'!$O$18*L141/$L$4+'2080回测'!$O$16*J141/$J$4</f>
        <v>1.0837098104779199</v>
      </c>
    </row>
    <row r="142" spans="1:24">
      <c r="A142" s="11">
        <v>44042</v>
      </c>
      <c r="B142" s="17">
        <v>62.001227747084002</v>
      </c>
      <c r="C142" s="17">
        <v>40.408626560725999</v>
      </c>
      <c r="D142" s="17">
        <v>38.923076923076998</v>
      </c>
      <c r="E142" s="17">
        <v>38.671875</v>
      </c>
      <c r="F142" s="13">
        <v>1.45001201557722</v>
      </c>
      <c r="G142" s="14">
        <f>[1]!thsiFinD("ths_adjustment_nv_fund",G$2,$A142)</f>
        <v>1.1492</v>
      </c>
      <c r="H142" s="14">
        <f>[1]!thsiFinD("ths_adjustment_nv_fund",H$2,$A142)</f>
        <v>1.9371555556</v>
      </c>
      <c r="I142" s="14">
        <v>2322.02</v>
      </c>
      <c r="J142" s="14">
        <f>[1]!thsiFinD("ths_close_price_index",J$1,$A142)</f>
        <v>8804.4266000000007</v>
      </c>
      <c r="K142" s="14">
        <f>[1]!thsiFinD("ths_adjustment_nv_fund",K$2,$A142)</f>
        <v>5.4865958736999998</v>
      </c>
      <c r="L142" s="14">
        <f>[1]!thsiFinD("ths_adjustment_nv_fund",L$2,$A142)</f>
        <v>1.7810106075000001</v>
      </c>
      <c r="M142" s="18">
        <v>0.26342710997441998</v>
      </c>
      <c r="N142" s="18">
        <v>0.26253149161671002</v>
      </c>
      <c r="O142" s="18">
        <v>0.43170381020847998</v>
      </c>
      <c r="P142" s="18">
        <v>0.37122037024267002</v>
      </c>
      <c r="Q142" s="19">
        <v>0.26827606374885998</v>
      </c>
      <c r="R142" s="19">
        <v>0.26827606374885998</v>
      </c>
      <c r="S142" s="18">
        <v>0.22774807953038001</v>
      </c>
      <c r="T142" s="18">
        <v>0.22774807953038001</v>
      </c>
      <c r="U142" s="16">
        <v>1.2867868379744112</v>
      </c>
      <c r="V142" s="14">
        <v>1.4246000000000001</v>
      </c>
      <c r="W142" s="14">
        <v>1.5417000000000001</v>
      </c>
      <c r="X142" s="74">
        <f>'2080回测'!$O$13*G142/$G$4+'2080回测'!$O$14*H142/$H$4+'2080回测'!$O$15*I142/$I$4+'2080回测'!$O$17*K142/$K$4+'2080回测'!$O$18*L142/$L$4+'2080回测'!$O$16*J142/$J$4</f>
        <v>1.0829825835440374</v>
      </c>
    </row>
    <row r="143" spans="1:24">
      <c r="A143" s="11">
        <v>44043</v>
      </c>
      <c r="B143" s="17">
        <v>66.421117249847001</v>
      </c>
      <c r="C143" s="17">
        <v>43.416572077185002</v>
      </c>
      <c r="D143" s="17">
        <v>42.153846153845997</v>
      </c>
      <c r="E143" s="17">
        <v>43.173828125</v>
      </c>
      <c r="F143" s="13">
        <v>1.4879134090146999</v>
      </c>
      <c r="G143" s="14">
        <f>[1]!thsiFinD("ths_adjustment_nv_fund",G$2,$A143)</f>
        <v>1.1626000000000001</v>
      </c>
      <c r="H143" s="14">
        <f>[1]!thsiFinD("ths_adjustment_nv_fund",H$2,$A143)</f>
        <v>1.9557925925999999</v>
      </c>
      <c r="I143" s="14">
        <v>2321.89</v>
      </c>
      <c r="J143" s="14">
        <f>[1]!thsiFinD("ths_close_price_index",J$1,$A143)</f>
        <v>8820.0020000000004</v>
      </c>
      <c r="K143" s="14">
        <f>[1]!thsiFinD("ths_adjustment_nv_fund",K$2,$A143)</f>
        <v>5.5185743675000003</v>
      </c>
      <c r="L143" s="14">
        <f>[1]!thsiFinD("ths_adjustment_nv_fund",L$2,$A143)</f>
        <v>1.8042324011999999</v>
      </c>
      <c r="M143" s="18">
        <v>0.25855179028133002</v>
      </c>
      <c r="N143" s="18">
        <v>0.25436538962730998</v>
      </c>
      <c r="O143" s="18">
        <v>0.42679127725857002</v>
      </c>
      <c r="P143" s="18">
        <v>0.36577602821316002</v>
      </c>
      <c r="Q143" s="19">
        <v>0.26620073924476001</v>
      </c>
      <c r="R143" s="19">
        <v>0.26620073924476001</v>
      </c>
      <c r="S143" s="18">
        <v>0.22820436996269999</v>
      </c>
      <c r="T143" s="18">
        <v>0.22820436996269999</v>
      </c>
      <c r="U143" s="16">
        <v>1.3027357680053175</v>
      </c>
      <c r="V143" s="14">
        <v>1.4237</v>
      </c>
      <c r="W143" s="14">
        <v>1.5649</v>
      </c>
      <c r="X143" s="74">
        <f>'2080回测'!$O$13*G143/$G$4+'2080回测'!$O$14*H143/$H$4+'2080回测'!$O$15*I143/$I$4+'2080回测'!$O$17*K143/$K$4+'2080回测'!$O$18*L143/$L$4+'2080回测'!$O$16*J143/$J$4</f>
        <v>1.0951317804191816</v>
      </c>
    </row>
    <row r="144" spans="1:24">
      <c r="A144" s="11">
        <v>44046</v>
      </c>
      <c r="B144" s="17">
        <v>72.744014732964999</v>
      </c>
      <c r="C144" s="17">
        <v>46.708286038593002</v>
      </c>
      <c r="D144" s="17">
        <v>45.923076923076998</v>
      </c>
      <c r="E144" s="17">
        <v>46.640625</v>
      </c>
      <c r="F144" s="13">
        <v>1.53004000673659</v>
      </c>
      <c r="G144" s="14">
        <f>[1]!thsiFinD("ths_adjustment_nv_fund",G$2,$A144)</f>
        <v>1.1881999999999999</v>
      </c>
      <c r="H144" s="14">
        <f>[1]!thsiFinD("ths_adjustment_nv_fund",H$2,$A144)</f>
        <v>1.9919703704</v>
      </c>
      <c r="I144" s="14">
        <v>2327.4</v>
      </c>
      <c r="J144" s="14">
        <f>[1]!thsiFinD("ths_close_price_index",J$1,$A144)</f>
        <v>8985.5917000000009</v>
      </c>
      <c r="K144" s="14">
        <f>[1]!thsiFinD("ths_adjustment_nv_fund",K$2,$A144)</f>
        <v>5.6282149179000003</v>
      </c>
      <c r="L144" s="14">
        <f>[1]!thsiFinD("ths_adjustment_nv_fund",L$2,$A144)</f>
        <v>1.8405795564</v>
      </c>
      <c r="M144" s="18">
        <v>0.27133951406649998</v>
      </c>
      <c r="N144" s="18">
        <v>0.26531144123013001</v>
      </c>
      <c r="O144" s="18">
        <v>0.43961179007908002</v>
      </c>
      <c r="P144" s="18">
        <v>0.38353295927077002</v>
      </c>
      <c r="Q144" s="19">
        <v>0.28283629718019998</v>
      </c>
      <c r="R144" s="19">
        <v>0.28283629718019998</v>
      </c>
      <c r="S144" s="18">
        <v>0.24820892251783</v>
      </c>
      <c r="T144" s="18">
        <v>0.24820892251783</v>
      </c>
      <c r="U144" s="16">
        <v>1.335746871099295</v>
      </c>
      <c r="V144" s="14">
        <v>1.4232</v>
      </c>
      <c r="W144" s="14">
        <v>1.5610999999999999</v>
      </c>
      <c r="X144" s="74">
        <f>'2080回测'!$O$13*G144/$G$4+'2080回测'!$O$14*H144/$H$4+'2080回测'!$O$15*I144/$I$4+'2080回测'!$O$17*K144/$K$4+'2080回测'!$O$18*L144/$L$4+'2080回测'!$O$16*J144/$J$4</f>
        <v>1.118765021454218</v>
      </c>
    </row>
    <row r="145" spans="1:24">
      <c r="A145" s="11">
        <v>44047</v>
      </c>
      <c r="B145" s="17">
        <v>68.324125230202995</v>
      </c>
      <c r="C145" s="17">
        <v>44.721906923950002</v>
      </c>
      <c r="D145" s="17">
        <v>44.461538461537998</v>
      </c>
      <c r="E145" s="17">
        <v>43.69140625</v>
      </c>
      <c r="F145" s="13">
        <v>1.50299744216423</v>
      </c>
      <c r="G145" s="14">
        <f>[1]!thsiFinD("ths_adjustment_nv_fund",G$2,$A145)</f>
        <v>1.1906000000000001</v>
      </c>
      <c r="H145" s="14">
        <f>[1]!thsiFinD("ths_adjustment_nv_fund",H$2,$A145)</f>
        <v>1.9952592593</v>
      </c>
      <c r="I145" s="14">
        <v>2364.71</v>
      </c>
      <c r="J145" s="14">
        <f>[1]!thsiFinD("ths_close_price_index",J$1,$A145)</f>
        <v>9014.7150000000001</v>
      </c>
      <c r="K145" s="14">
        <f>[1]!thsiFinD("ths_adjustment_nv_fund",K$2,$A145)</f>
        <v>5.6099414928</v>
      </c>
      <c r="L145" s="14">
        <f>[1]!thsiFinD("ths_adjustment_nv_fund",L$2,$A145)</f>
        <v>1.8345216972</v>
      </c>
      <c r="M145" s="18">
        <v>0.29004156010229998</v>
      </c>
      <c r="N145" s="18">
        <v>0.28433672139692001</v>
      </c>
      <c r="O145" s="18">
        <v>0.47364006709800999</v>
      </c>
      <c r="P145" s="18">
        <v>0.41335120197267</v>
      </c>
      <c r="Q145" s="19">
        <v>0.32446515046704</v>
      </c>
      <c r="R145" s="19">
        <v>0.32446515046704</v>
      </c>
      <c r="S145" s="18">
        <v>0.28783755864519001</v>
      </c>
      <c r="T145" s="18">
        <v>0.28783755864519001</v>
      </c>
      <c r="U145" s="16">
        <v>1.3290595586487162</v>
      </c>
      <c r="V145" s="14">
        <v>1.4233</v>
      </c>
      <c r="W145" s="14">
        <v>1.5625</v>
      </c>
      <c r="X145" s="74">
        <f>'2080回测'!$O$13*G145/$G$4+'2080回测'!$O$14*H145/$H$4+'2080回测'!$O$15*I145/$I$4+'2080回测'!$O$17*K145/$K$4+'2080回测'!$O$18*L145/$L$4+'2080回测'!$O$16*J145/$J$4</f>
        <v>1.1197294607484101</v>
      </c>
    </row>
    <row r="146" spans="1:24">
      <c r="A146" s="11">
        <v>44048</v>
      </c>
      <c r="B146" s="17">
        <v>70.779619398403995</v>
      </c>
      <c r="C146" s="17">
        <v>46.197502837683999</v>
      </c>
      <c r="D146" s="17">
        <v>44.846153846154003</v>
      </c>
      <c r="E146" s="17">
        <v>44.580078125</v>
      </c>
      <c r="F146" s="13">
        <v>1.5160083855181099</v>
      </c>
      <c r="G146" s="14">
        <f>[1]!thsiFinD("ths_adjustment_nv_fund",G$2,$A146)</f>
        <v>1.1845000000000001</v>
      </c>
      <c r="H146" s="14">
        <f>[1]!thsiFinD("ths_adjustment_nv_fund",H$2,$A146)</f>
        <v>1.9952592593</v>
      </c>
      <c r="I146" s="14">
        <v>2369.75</v>
      </c>
      <c r="J146" s="14">
        <f>[1]!thsiFinD("ths_close_price_index",J$1,$A146)</f>
        <v>8938.4771999999994</v>
      </c>
      <c r="K146" s="14">
        <f>[1]!thsiFinD("ths_adjustment_nv_fund",K$2,$A146)</f>
        <v>5.6145098491000001</v>
      </c>
      <c r="L146" s="14">
        <f>[1]!thsiFinD("ths_adjustment_nv_fund",L$2,$A146)</f>
        <v>1.8476470588</v>
      </c>
      <c r="M146" s="18">
        <v>0.29140025575447998</v>
      </c>
      <c r="N146" s="18">
        <v>0.28720354443576002</v>
      </c>
      <c r="O146" s="18">
        <v>0.46261682242990998</v>
      </c>
      <c r="P146" s="18">
        <v>0.40765558255936002</v>
      </c>
      <c r="Q146" s="19">
        <v>0.31599530665616998</v>
      </c>
      <c r="R146" s="19">
        <v>0.31599530665616998</v>
      </c>
      <c r="S146" s="18">
        <v>0.27580482534894002</v>
      </c>
      <c r="T146" s="18">
        <v>0.27580482534894002</v>
      </c>
      <c r="U146" s="16">
        <v>1.3418462293832838</v>
      </c>
      <c r="V146" s="14">
        <v>1.4234</v>
      </c>
      <c r="W146" s="14">
        <v>1.6032</v>
      </c>
      <c r="X146" s="74">
        <f>'2080回测'!$O$13*G146/$G$4+'2080回测'!$O$14*H146/$H$4+'2080回测'!$O$15*I146/$I$4+'2080回测'!$O$17*K146/$K$4+'2080回测'!$O$18*L146/$L$4+'2080回测'!$O$16*J146/$J$4</f>
        <v>1.1162639601190403</v>
      </c>
    </row>
    <row r="147" spans="1:24">
      <c r="A147" s="11">
        <v>44049</v>
      </c>
      <c r="B147" s="17">
        <v>69.429097605893006</v>
      </c>
      <c r="C147" s="17">
        <v>44.665153234960002</v>
      </c>
      <c r="D147" s="17">
        <v>43.769230769231001</v>
      </c>
      <c r="E147" s="17">
        <v>43.06640625</v>
      </c>
      <c r="F147" s="13">
        <v>1.5023247196502101</v>
      </c>
      <c r="G147" s="14">
        <f>[1]!thsiFinD("ths_adjustment_nv_fund",G$2,$A147)</f>
        <v>1.1853</v>
      </c>
      <c r="H147" s="14">
        <f>[1]!thsiFinD("ths_adjustment_nv_fund",H$2,$A147)</f>
        <v>1.9974518519</v>
      </c>
      <c r="I147" s="14">
        <v>2364.3000000000002</v>
      </c>
      <c r="J147" s="14">
        <f>[1]!thsiFinD("ths_close_price_index",J$1,$A147)</f>
        <v>8935.8829999999998</v>
      </c>
      <c r="K147" s="14">
        <f>[1]!thsiFinD("ths_adjustment_nv_fund",K$2,$A147)</f>
        <v>5.6145098491000001</v>
      </c>
      <c r="L147" s="14">
        <f>[1]!thsiFinD("ths_adjustment_nv_fund",L$2,$A147)</f>
        <v>1.8415891996</v>
      </c>
      <c r="M147" s="18">
        <v>0.29307864450128002</v>
      </c>
      <c r="N147" s="18">
        <v>0.28833289896621001</v>
      </c>
      <c r="O147" s="18">
        <v>0.47447879223579997</v>
      </c>
      <c r="P147" s="18">
        <v>0.4270039367133</v>
      </c>
      <c r="Q147" s="19">
        <v>0.33413778937541999</v>
      </c>
      <c r="R147" s="19">
        <v>0.33413778937541999</v>
      </c>
      <c r="S147" s="18">
        <v>0.29179999194942002</v>
      </c>
      <c r="T147" s="18">
        <v>0.29179999194942002</v>
      </c>
      <c r="U147" s="16">
        <v>1.3395278910817925</v>
      </c>
      <c r="V147" s="14">
        <v>1.4234</v>
      </c>
      <c r="W147" s="14">
        <v>1.6162000000000001</v>
      </c>
      <c r="X147" s="74">
        <f>'2080回测'!$O$13*G147/$G$4+'2080回测'!$O$14*H147/$H$4+'2080回测'!$O$15*I147/$I$4+'2080回测'!$O$17*K147/$K$4+'2080回测'!$O$18*L147/$L$4+'2080回测'!$O$16*J147/$J$4</f>
        <v>1.1164240921311661</v>
      </c>
    </row>
    <row r="148" spans="1:24">
      <c r="A148" s="11">
        <v>44050</v>
      </c>
      <c r="B148" s="17">
        <v>65.500306936770997</v>
      </c>
      <c r="C148" s="17">
        <v>41.146424517593999</v>
      </c>
      <c r="D148" s="17">
        <v>40.923076923076998</v>
      </c>
      <c r="E148" s="17">
        <v>38.75</v>
      </c>
      <c r="F148" s="13">
        <v>1.4657995209436101</v>
      </c>
      <c r="G148" s="14">
        <f>[1]!thsiFinD("ths_adjustment_nv_fund",G$2,$A148)</f>
        <v>1.1827000000000001</v>
      </c>
      <c r="H148" s="14">
        <f>[1]!thsiFinD("ths_adjustment_nv_fund",H$2,$A148)</f>
        <v>1.9821037037</v>
      </c>
      <c r="I148" s="14">
        <v>2343.61</v>
      </c>
      <c r="J148" s="14">
        <f>[1]!thsiFinD("ths_close_price_index",J$1,$A148)</f>
        <v>8864.6797999999999</v>
      </c>
      <c r="K148" s="14">
        <f>[1]!thsiFinD("ths_adjustment_nv_fund",K$2,$A148)</f>
        <v>5.5962364239999998</v>
      </c>
      <c r="L148" s="14">
        <f>[1]!thsiFinD("ths_adjustment_nv_fund",L$2,$A148)</f>
        <v>1.8335120540000001</v>
      </c>
      <c r="M148" s="18">
        <v>0.28892263427109999</v>
      </c>
      <c r="N148" s="18">
        <v>0.28407610112067</v>
      </c>
      <c r="O148" s="18">
        <v>0.47364006709800999</v>
      </c>
      <c r="P148" s="18">
        <v>0.42197839019484001</v>
      </c>
      <c r="Q148" s="19">
        <v>0.33513954381085997</v>
      </c>
      <c r="R148" s="19">
        <v>0.33513954381085997</v>
      </c>
      <c r="S148" s="18">
        <v>0.28866342417399998</v>
      </c>
      <c r="T148" s="18">
        <v>0.28866342417399998</v>
      </c>
      <c r="U148" s="16">
        <v>1.32415882851813</v>
      </c>
      <c r="V148" s="14">
        <v>1.4237</v>
      </c>
      <c r="W148" s="14">
        <v>1.6275999999999999</v>
      </c>
      <c r="X148" s="74">
        <f>'2080回测'!$O$13*G148/$G$4+'2080回测'!$O$14*H148/$H$4+'2080回测'!$O$15*I148/$I$4+'2080回测'!$O$17*K148/$K$4+'2080回测'!$O$18*L148/$L$4+'2080回测'!$O$16*J148/$J$4</f>
        <v>1.1135682916501723</v>
      </c>
    </row>
    <row r="149" spans="1:24">
      <c r="A149" s="11">
        <v>44053</v>
      </c>
      <c r="B149" s="17">
        <v>64.149785144259994</v>
      </c>
      <c r="C149" s="17">
        <v>40.011350737797997</v>
      </c>
      <c r="D149" s="17">
        <v>38.846153846154003</v>
      </c>
      <c r="E149" s="17">
        <v>38.203125</v>
      </c>
      <c r="F149" s="13">
        <v>1.4530260368205301</v>
      </c>
      <c r="G149" s="14">
        <f>[1]!thsiFinD("ths_adjustment_nv_fund",G$2,$A149)</f>
        <v>1.1932</v>
      </c>
      <c r="H149" s="14">
        <f>[1]!thsiFinD("ths_adjustment_nv_fund",H$2,$A149)</f>
        <v>2.0051259258999998</v>
      </c>
      <c r="I149" s="14">
        <v>2337.4499999999998</v>
      </c>
      <c r="J149" s="14">
        <f>[1]!thsiFinD("ths_close_price_index",J$1,$A149)</f>
        <v>8977.8456999999999</v>
      </c>
      <c r="K149" s="14">
        <f>[1]!thsiFinD("ths_adjustment_nv_fund",K$2,$A149)</f>
        <v>5.5779629990000004</v>
      </c>
      <c r="L149" s="14">
        <f>[1]!thsiFinD("ths_adjustment_nv_fund",L$2,$A149)</f>
        <v>1.8617820636</v>
      </c>
      <c r="M149" s="18">
        <v>0.27637468030690998</v>
      </c>
      <c r="N149" s="18">
        <v>0.26765702371645</v>
      </c>
      <c r="O149" s="18">
        <v>0.46105919003114998</v>
      </c>
      <c r="P149" s="18">
        <v>0.40556160484977</v>
      </c>
      <c r="Q149" s="19">
        <v>0.31844221149758001</v>
      </c>
      <c r="R149" s="19">
        <v>0.31844221149758001</v>
      </c>
      <c r="S149" s="18">
        <v>0.27286685312280001</v>
      </c>
      <c r="T149" s="18">
        <v>0.27286685312280001</v>
      </c>
      <c r="U149" s="16">
        <v>1.3295157680278762</v>
      </c>
      <c r="V149" s="14">
        <v>1.425</v>
      </c>
      <c r="W149" s="14">
        <v>1.613</v>
      </c>
      <c r="X149" s="74">
        <f>'2080回测'!$O$13*G149/$G$4+'2080回测'!$O$14*H149/$H$4+'2080回测'!$O$15*I149/$I$4+'2080回测'!$O$17*K149/$K$4+'2080回测'!$O$18*L149/$L$4+'2080回测'!$O$16*J149/$J$4</f>
        <v>1.1229170939683686</v>
      </c>
    </row>
    <row r="150" spans="1:24">
      <c r="A150" s="11">
        <v>44054</v>
      </c>
      <c r="B150" s="17">
        <v>61.448741559238997</v>
      </c>
      <c r="C150" s="17">
        <v>37.627695800227002</v>
      </c>
      <c r="D150" s="17">
        <v>36.230769230768999</v>
      </c>
      <c r="E150" s="17">
        <v>35.087890625</v>
      </c>
      <c r="F150" s="13">
        <v>1.4259877430380901</v>
      </c>
      <c r="G150" s="14">
        <f>[1]!thsiFinD("ths_adjustment_nv_fund",G$2,$A150)</f>
        <v>1.1883999999999999</v>
      </c>
      <c r="H150" s="14">
        <f>[1]!thsiFinD("ths_adjustment_nv_fund",H$2,$A150)</f>
        <v>1.9864888889000001</v>
      </c>
      <c r="I150" s="14">
        <v>2364.02</v>
      </c>
      <c r="J150" s="14">
        <f>[1]!thsiFinD("ths_close_price_index",J$1,$A150)</f>
        <v>8912.2152000000006</v>
      </c>
      <c r="K150" s="14">
        <f>[1]!thsiFinD("ths_adjustment_nv_fund",K$2,$A150)</f>
        <v>5.5596895739000001</v>
      </c>
      <c r="L150" s="14">
        <f>[1]!thsiFinD("ths_adjustment_nv_fund",L$2,$A150)</f>
        <v>1.8476470588</v>
      </c>
      <c r="M150" s="18">
        <v>0.28292838874679999</v>
      </c>
      <c r="N150" s="18">
        <v>0.27408565719745998</v>
      </c>
      <c r="O150" s="18">
        <v>0.46393481907501</v>
      </c>
      <c r="P150" s="18">
        <v>0.40455649554607997</v>
      </c>
      <c r="Q150" s="19">
        <v>0.32186426773471999</v>
      </c>
      <c r="R150" s="19">
        <v>0.32186426773471999</v>
      </c>
      <c r="S150" s="18">
        <v>0.28344612409411002</v>
      </c>
      <c r="T150" s="18">
        <v>0.28344612409411002</v>
      </c>
      <c r="U150" s="16">
        <v>1.3065349334825713</v>
      </c>
      <c r="V150" s="14">
        <v>1.4256</v>
      </c>
      <c r="W150" s="14">
        <v>1.5815999999999999</v>
      </c>
      <c r="X150" s="74">
        <f>'2080回测'!$O$13*G150/$G$4+'2080回测'!$O$14*H150/$H$4+'2080回测'!$O$15*I150/$I$4+'2080回测'!$O$17*K150/$K$4+'2080回测'!$O$18*L150/$L$4+'2080回测'!$O$16*J150/$J$4</f>
        <v>1.1180149347391803</v>
      </c>
    </row>
    <row r="151" spans="1:24">
      <c r="A151" s="11">
        <v>44055</v>
      </c>
      <c r="B151" s="17">
        <v>59.668508287293001</v>
      </c>
      <c r="C151" s="17">
        <v>36.322360953462002</v>
      </c>
      <c r="D151" s="17">
        <v>36.076923076923002</v>
      </c>
      <c r="E151" s="17">
        <v>34.443359375</v>
      </c>
      <c r="F151" s="13">
        <v>1.4162778792316999</v>
      </c>
      <c r="G151" s="14">
        <f>[1]!thsiFinD("ths_adjustment_nv_fund",G$2,$A151)</f>
        <v>1.1859</v>
      </c>
      <c r="H151" s="14">
        <f>[1]!thsiFinD("ths_adjustment_nv_fund",H$2,$A151)</f>
        <v>1.9744296295999999</v>
      </c>
      <c r="I151" s="14">
        <v>2383.5</v>
      </c>
      <c r="J151" s="14">
        <f>[1]!thsiFinD("ths_close_price_index",J$1,$A151)</f>
        <v>8944.4382000000005</v>
      </c>
      <c r="K151" s="14">
        <f>[1]!thsiFinD("ths_adjustment_nv_fund",K$2,$A151)</f>
        <v>5.5596895739000001</v>
      </c>
      <c r="L151" s="14">
        <f>[1]!thsiFinD("ths_adjustment_nv_fund",L$2,$A151)</f>
        <v>1.8385602700000001</v>
      </c>
      <c r="M151" s="18">
        <v>0.27133951406649998</v>
      </c>
      <c r="N151" s="18">
        <v>0.26235774476587997</v>
      </c>
      <c r="O151" s="18">
        <v>0.43433980349868001</v>
      </c>
      <c r="P151" s="18">
        <v>0.38127146327958999</v>
      </c>
      <c r="Q151" s="19">
        <v>0.29574320827629003</v>
      </c>
      <c r="R151" s="19">
        <v>0.29574320827629003</v>
      </c>
      <c r="S151" s="18">
        <v>0.25574226284867002</v>
      </c>
      <c r="T151" s="18">
        <v>0.25574226284867002</v>
      </c>
      <c r="U151" s="16">
        <v>1.292710016094335</v>
      </c>
      <c r="V151" s="14">
        <v>1.4257</v>
      </c>
      <c r="W151" s="14">
        <v>1.486</v>
      </c>
      <c r="X151" s="74">
        <f>'2080回测'!$O$13*G151/$G$4+'2080回测'!$O$14*H151/$H$4+'2080回测'!$O$15*I151/$I$4+'2080回测'!$O$17*K151/$K$4+'2080回测'!$O$18*L151/$L$4+'2080回测'!$O$16*J151/$J$4</f>
        <v>1.115533794152975</v>
      </c>
    </row>
    <row r="152" spans="1:24">
      <c r="A152" s="11">
        <v>44056</v>
      </c>
      <c r="B152" s="17">
        <v>59.116022099448003</v>
      </c>
      <c r="C152" s="17">
        <v>36.152099886492998</v>
      </c>
      <c r="D152" s="17">
        <v>35.153846153845997</v>
      </c>
      <c r="E152" s="17">
        <v>33.49609375</v>
      </c>
      <c r="F152" s="13">
        <v>1.40979515472447</v>
      </c>
      <c r="G152" s="14">
        <f>[1]!thsiFinD("ths_adjustment_nv_fund",G$2,$A152)</f>
        <v>1.1919</v>
      </c>
      <c r="H152" s="14">
        <f>[1]!thsiFinD("ths_adjustment_nv_fund",H$2,$A152)</f>
        <v>1.9821037037</v>
      </c>
      <c r="I152" s="14">
        <v>2395.62</v>
      </c>
      <c r="J152" s="14">
        <f>[1]!thsiFinD("ths_close_price_index",J$1,$A152)</f>
        <v>8991.3479000000007</v>
      </c>
      <c r="K152" s="14">
        <f>[1]!thsiFinD("ths_adjustment_nv_fund",K$2,$A152)</f>
        <v>5.5916680677999997</v>
      </c>
      <c r="L152" s="14">
        <f>[1]!thsiFinD("ths_adjustment_nv_fund",L$2,$A152)</f>
        <v>1.853704918</v>
      </c>
      <c r="M152" s="18">
        <v>0.26062979539642001</v>
      </c>
      <c r="N152" s="18">
        <v>0.25193293371558001</v>
      </c>
      <c r="O152" s="18">
        <v>0.41972202252576002</v>
      </c>
      <c r="P152" s="18">
        <v>0.36468715980726002</v>
      </c>
      <c r="Q152" s="19">
        <v>0.2739919091552</v>
      </c>
      <c r="R152" s="19">
        <v>0.2739919091552</v>
      </c>
      <c r="S152" s="18">
        <v>0.24836219949963001</v>
      </c>
      <c r="T152" s="18">
        <v>0.24836219949963001</v>
      </c>
      <c r="U152" s="16">
        <v>1.29654066454075</v>
      </c>
      <c r="V152" s="14">
        <v>1.4263999999999999</v>
      </c>
      <c r="W152" s="14">
        <v>1.5057</v>
      </c>
      <c r="X152" s="74">
        <f>'2080回测'!$O$13*G152/$G$4+'2080回测'!$O$14*H152/$H$4+'2080回测'!$O$15*I152/$I$4+'2080回测'!$O$17*K152/$K$4+'2080回测'!$O$18*L152/$L$4+'2080回测'!$O$16*J152/$J$4</f>
        <v>1.1216692931156864</v>
      </c>
    </row>
    <row r="153" spans="1:24">
      <c r="A153" s="11">
        <v>44057</v>
      </c>
      <c r="B153" s="17">
        <v>61.694290976059001</v>
      </c>
      <c r="C153" s="17">
        <v>38.649262202042998</v>
      </c>
      <c r="D153" s="17">
        <v>36.769230769231001</v>
      </c>
      <c r="E153" s="17">
        <v>35.810546875</v>
      </c>
      <c r="F153" s="13">
        <v>1.4323083270558301</v>
      </c>
      <c r="G153" s="14">
        <f>[1]!thsiFinD("ths_adjustment_nv_fund",G$2,$A153)</f>
        <v>1.2004999999999999</v>
      </c>
      <c r="H153" s="14">
        <f>[1]!thsiFinD("ths_adjustment_nv_fund",H$2,$A153)</f>
        <v>1.9974518519</v>
      </c>
      <c r="I153" s="14">
        <v>2411.35</v>
      </c>
      <c r="J153" s="14">
        <f>[1]!thsiFinD("ths_close_price_index",J$1,$A153)</f>
        <v>9025.0463999999993</v>
      </c>
      <c r="K153" s="14">
        <f>[1]!thsiFinD("ths_adjustment_nv_fund",K$2,$A153)</f>
        <v>5.6282149179000003</v>
      </c>
      <c r="L153" s="14">
        <f>[1]!thsiFinD("ths_adjustment_nv_fund",L$2,$A153)</f>
        <v>1.8718784957000001</v>
      </c>
      <c r="M153" s="18">
        <v>0.25831202046036</v>
      </c>
      <c r="N153" s="18">
        <v>0.25141169316306</v>
      </c>
      <c r="O153" s="18">
        <v>0.41984184040258998</v>
      </c>
      <c r="P153" s="18">
        <v>0.37071781562940997</v>
      </c>
      <c r="Q153" s="19">
        <v>0.27786734872956997</v>
      </c>
      <c r="R153" s="19">
        <v>0.27786734872956997</v>
      </c>
      <c r="S153" s="18">
        <v>0.25815362460572</v>
      </c>
      <c r="T153" s="18">
        <v>0.25815362460572</v>
      </c>
      <c r="U153" s="16">
        <v>1.3100851829145639</v>
      </c>
      <c r="V153" s="14">
        <v>1.4274</v>
      </c>
      <c r="W153" s="14">
        <v>1.5194000000000001</v>
      </c>
      <c r="X153" s="74">
        <f>'2080回测'!$O$13*G153/$G$4+'2080回测'!$O$14*H153/$H$4+'2080回测'!$O$15*I153/$I$4+'2080回测'!$O$17*K153/$K$4+'2080回测'!$O$18*L153/$L$4+'2080回测'!$O$16*J153/$J$4</f>
        <v>1.1300243387857216</v>
      </c>
    </row>
    <row r="154" spans="1:24">
      <c r="A154" s="11">
        <v>44060</v>
      </c>
      <c r="B154" s="17">
        <v>63.842848373235</v>
      </c>
      <c r="C154" s="17">
        <v>39.614074914869001</v>
      </c>
      <c r="D154" s="17">
        <v>38.307692307692001</v>
      </c>
      <c r="E154" s="17">
        <v>37.08984375</v>
      </c>
      <c r="F154" s="13">
        <v>1.44713614836449</v>
      </c>
      <c r="G154" s="14">
        <f>[1]!thsiFinD("ths_adjustment_nv_fund",G$2,$A154)</f>
        <v>1.2301</v>
      </c>
      <c r="H154" s="14">
        <f>[1]!thsiFinD("ths_adjustment_nv_fund",H$2,$A154)</f>
        <v>2.0358222222000002</v>
      </c>
      <c r="I154" s="14">
        <v>2443.34</v>
      </c>
      <c r="J154" s="14">
        <f>[1]!thsiFinD("ths_close_price_index",J$1,$A154)</f>
        <v>9216.7052999999996</v>
      </c>
      <c r="K154" s="14">
        <f>[1]!thsiFinD("ths_adjustment_nv_fund",K$2,$A154)</f>
        <v>5.7150136868999999</v>
      </c>
      <c r="L154" s="14">
        <f>[1]!thsiFinD("ths_adjustment_nv_fund",L$2,$A154)</f>
        <v>1.8930810029</v>
      </c>
      <c r="M154" s="18">
        <v>0.27821291560102002</v>
      </c>
      <c r="N154" s="18">
        <v>0.27304317609243001</v>
      </c>
      <c r="O154" s="18">
        <v>0.43685597891205002</v>
      </c>
      <c r="P154" s="18">
        <v>0.38478934588108998</v>
      </c>
      <c r="Q154" s="19">
        <v>0.29044649097642999</v>
      </c>
      <c r="R154" s="19">
        <v>0.29044649097642999</v>
      </c>
      <c r="S154" s="18">
        <v>0.26344353243853003</v>
      </c>
      <c r="T154" s="18">
        <v>0.26344353243853003</v>
      </c>
      <c r="U154" s="16">
        <v>1.3383066137147588</v>
      </c>
      <c r="V154" s="14">
        <v>1.4287000000000001</v>
      </c>
      <c r="W154" s="14">
        <v>1.5344</v>
      </c>
      <c r="X154" s="74">
        <f>'2080回测'!$O$13*G154/$G$4+'2080回测'!$O$14*H154/$H$4+'2080回测'!$O$15*I154/$I$4+'2080回测'!$O$17*K154/$K$4+'2080回测'!$O$18*L154/$L$4+'2080回测'!$O$16*J154/$J$4</f>
        <v>1.1550632939531464</v>
      </c>
    </row>
    <row r="155" spans="1:24">
      <c r="A155" s="11">
        <v>44061</v>
      </c>
      <c r="B155" s="17">
        <v>63.290362185390002</v>
      </c>
      <c r="C155" s="17">
        <v>39.387060158910003</v>
      </c>
      <c r="D155" s="17">
        <v>37.692307692307999</v>
      </c>
      <c r="E155" s="17">
        <v>36.8359375</v>
      </c>
      <c r="F155" s="13">
        <v>1.4430141688415199</v>
      </c>
      <c r="G155" s="14">
        <f>[1]!thsiFinD("ths_adjustment_nv_fund",G$2,$A155)</f>
        <v>1.2314000000000001</v>
      </c>
      <c r="H155" s="14">
        <f>[1]!thsiFinD("ths_adjustment_nv_fund",H$2,$A155)</f>
        <v>2.0402074074000001</v>
      </c>
      <c r="I155" s="14">
        <v>2436.38</v>
      </c>
      <c r="J155" s="14">
        <f>[1]!thsiFinD("ths_close_price_index",J$1,$A155)</f>
        <v>9218.1366999999991</v>
      </c>
      <c r="K155" s="14">
        <f>[1]!thsiFinD("ths_adjustment_nv_fund",K$2,$A155)</f>
        <v>5.7195820432</v>
      </c>
      <c r="L155" s="14">
        <f>[1]!thsiFinD("ths_adjustment_nv_fund",L$2,$A155)</f>
        <v>1.9122642237</v>
      </c>
      <c r="M155" s="18">
        <v>0.30938299232736999</v>
      </c>
      <c r="N155" s="18">
        <v>0.30284076101120999</v>
      </c>
      <c r="O155" s="18">
        <v>0.46645099448838001</v>
      </c>
      <c r="P155" s="18">
        <v>0.41393751576531002</v>
      </c>
      <c r="Q155" s="19">
        <v>0.31842101528768002</v>
      </c>
      <c r="R155" s="19">
        <v>0.31842101528768002</v>
      </c>
      <c r="S155" s="18">
        <v>0.28849930777521998</v>
      </c>
      <c r="T155" s="18">
        <v>0.28849930777521998</v>
      </c>
      <c r="U155" s="16">
        <v>1.3477071611546676</v>
      </c>
      <c r="V155" s="14">
        <v>1.4291</v>
      </c>
      <c r="W155" s="14">
        <v>1.5679000000000001</v>
      </c>
      <c r="X155" s="74">
        <f>'2080回测'!$O$13*G155/$G$4+'2080回测'!$O$14*H155/$H$4+'2080回测'!$O$15*I155/$I$4+'2080回测'!$O$17*K155/$K$4+'2080回测'!$O$18*L155/$L$4+'2080回测'!$O$16*J155/$J$4</f>
        <v>1.157468736056525</v>
      </c>
    </row>
    <row r="156" spans="1:24">
      <c r="A156" s="11">
        <v>44062</v>
      </c>
      <c r="B156" s="17">
        <v>58.256599140577002</v>
      </c>
      <c r="C156" s="17">
        <v>35.017026106697003</v>
      </c>
      <c r="D156" s="17">
        <v>35.538461538462002</v>
      </c>
      <c r="E156" s="17">
        <v>32.05078125</v>
      </c>
      <c r="F156" s="13">
        <v>1.40215717008934</v>
      </c>
      <c r="G156" s="14">
        <f>[1]!thsiFinD("ths_adjustment_nv_fund",G$2,$A156)</f>
        <v>1.2237</v>
      </c>
      <c r="H156" s="14">
        <f>[1]!thsiFinD("ths_adjustment_nv_fund",H$2,$A156)</f>
        <v>2.0215703704000001</v>
      </c>
      <c r="I156" s="14">
        <v>2436.2600000000002</v>
      </c>
      <c r="J156" s="14">
        <f>[1]!thsiFinD("ths_close_price_index",J$1,$A156)</f>
        <v>9190.0560000000005</v>
      </c>
      <c r="K156" s="14">
        <f>[1]!thsiFinD("ths_adjustment_nv_fund",K$2,$A156)</f>
        <v>5.6876035493000003</v>
      </c>
      <c r="L156" s="14">
        <f>[1]!thsiFinD("ths_adjustment_nv_fund",L$2,$A156)</f>
        <v>1.8961099324999999</v>
      </c>
      <c r="M156" s="18">
        <v>0.30938299232736999</v>
      </c>
      <c r="N156" s="18">
        <v>0.30596820432630001</v>
      </c>
      <c r="O156" s="18">
        <v>0.47268152408338998</v>
      </c>
      <c r="P156" s="18">
        <v>0.42775776871035998</v>
      </c>
      <c r="Q156" s="19">
        <v>0.33109343882100001</v>
      </c>
      <c r="R156" s="19">
        <v>0.33109343882100001</v>
      </c>
      <c r="S156" s="18">
        <v>0.30183996107395999</v>
      </c>
      <c r="T156" s="18">
        <v>0.30183996107395999</v>
      </c>
      <c r="U156" s="16">
        <v>1.3247952290301563</v>
      </c>
      <c r="V156" s="14">
        <v>1.4291</v>
      </c>
      <c r="W156" s="14">
        <v>1.5474000000000001</v>
      </c>
      <c r="X156" s="74">
        <f>'2080回测'!$O$13*G156/$G$4+'2080回测'!$O$14*H156/$H$4+'2080回测'!$O$15*I156/$I$4+'2080回测'!$O$17*K156/$K$4+'2080回测'!$O$18*L156/$L$4+'2080回测'!$O$16*J156/$J$4</f>
        <v>1.1500115147423056</v>
      </c>
    </row>
    <row r="157" spans="1:24">
      <c r="A157" s="11">
        <v>44063</v>
      </c>
      <c r="B157" s="17">
        <v>57.028852056475998</v>
      </c>
      <c r="C157" s="17">
        <v>34.165720771849998</v>
      </c>
      <c r="D157" s="17">
        <v>35</v>
      </c>
      <c r="E157" s="17">
        <v>31.8359375</v>
      </c>
      <c r="F157" s="13">
        <v>1.3950762758208199</v>
      </c>
      <c r="G157" s="14">
        <f>[1]!thsiFinD("ths_adjustment_nv_fund",G$2,$A157)</f>
        <v>1.2117</v>
      </c>
      <c r="H157" s="14">
        <f>[1]!thsiFinD("ths_adjustment_nv_fund",H$2,$A157)</f>
        <v>2.0073185185</v>
      </c>
      <c r="I157" s="14">
        <v>2408.98</v>
      </c>
      <c r="J157" s="14">
        <f>[1]!thsiFinD("ths_close_price_index",J$1,$A157)</f>
        <v>9081.0580000000009</v>
      </c>
      <c r="K157" s="14">
        <f>[1]!thsiFinD("ths_adjustment_nv_fund",K$2,$A157)</f>
        <v>5.6236465616000002</v>
      </c>
      <c r="L157" s="14">
        <f>[1]!thsiFinD("ths_adjustment_nv_fund",L$2,$A157)</f>
        <v>1.8728881389000001</v>
      </c>
      <c r="M157" s="18">
        <v>0.28972186700767</v>
      </c>
      <c r="N157" s="18">
        <v>0.28511858222570002</v>
      </c>
      <c r="O157" s="18">
        <v>0.45027558111670002</v>
      </c>
      <c r="P157" s="18">
        <v>0.40422145913724</v>
      </c>
      <c r="Q157" s="19">
        <v>0.30341084739392998</v>
      </c>
      <c r="R157" s="19">
        <v>0.30341084739392998</v>
      </c>
      <c r="S157" s="18">
        <v>0.28110132398304</v>
      </c>
      <c r="T157" s="18">
        <v>0.28110132398304</v>
      </c>
      <c r="U157" s="16">
        <v>1.3106452738759937</v>
      </c>
      <c r="V157" s="14">
        <v>1.4285000000000001</v>
      </c>
      <c r="W157" s="14">
        <v>1.5165999999999999</v>
      </c>
      <c r="X157" s="74">
        <f>'2080回测'!$O$13*G157/$G$4+'2080回测'!$O$14*H157/$H$4+'2080回测'!$O$15*I157/$I$4+'2080回测'!$O$17*K157/$K$4+'2080回测'!$O$18*L157/$L$4+'2080回测'!$O$16*J157/$J$4</f>
        <v>1.138240159930207</v>
      </c>
    </row>
    <row r="158" spans="1:24">
      <c r="A158" s="11">
        <v>44064</v>
      </c>
      <c r="B158" s="17">
        <v>59.238796807858002</v>
      </c>
      <c r="C158" s="17">
        <v>36.435868331442002</v>
      </c>
      <c r="D158" s="17">
        <v>37.846153846154003</v>
      </c>
      <c r="E158" s="17">
        <v>33.955078125</v>
      </c>
      <c r="F158" s="13">
        <v>1.41868974277614</v>
      </c>
      <c r="G158" s="14">
        <f>[1]!thsiFinD("ths_adjustment_nv_fund",G$2,$A158)</f>
        <v>1.2139</v>
      </c>
      <c r="H158" s="14">
        <f>[1]!thsiFinD("ths_adjustment_nv_fund",H$2,$A158)</f>
        <v>2.0062222221999999</v>
      </c>
      <c r="I158" s="14">
        <v>2419.0700000000002</v>
      </c>
      <c r="J158" s="14">
        <f>[1]!thsiFinD("ths_close_price_index",J$1,$A158)</f>
        <v>9138.3806999999997</v>
      </c>
      <c r="K158" s="14">
        <f>[1]!thsiFinD("ths_adjustment_nv_fund",K$2,$A158)</f>
        <v>5.6464883429999997</v>
      </c>
      <c r="L158" s="14">
        <f>[1]!thsiFinD("ths_adjustment_nv_fund",L$2,$A158)</f>
        <v>1.8920713597000001</v>
      </c>
      <c r="M158" s="18">
        <v>0.27405690537083999</v>
      </c>
      <c r="N158" s="18">
        <v>0.27208756841282</v>
      </c>
      <c r="O158" s="18">
        <v>0.44224778336928</v>
      </c>
      <c r="P158" s="18">
        <v>0.39626434380990999</v>
      </c>
      <c r="Q158" s="19">
        <v>0.28457312898989001</v>
      </c>
      <c r="R158" s="19">
        <v>0.28457312898989001</v>
      </c>
      <c r="S158" s="18">
        <v>0.26567966603266002</v>
      </c>
      <c r="T158" s="18">
        <v>0.26567966603266002</v>
      </c>
      <c r="U158" s="16">
        <v>1.3208213012563998</v>
      </c>
      <c r="V158" s="14">
        <v>1.4281999999999999</v>
      </c>
      <c r="W158" s="14">
        <v>1.5139</v>
      </c>
      <c r="X158" s="74">
        <f>'2080回测'!$O$13*G158/$G$4+'2080回测'!$O$14*H158/$H$4+'2080回测'!$O$15*I158/$I$4+'2080回测'!$O$17*K158/$K$4+'2080回测'!$O$18*L158/$L$4+'2080回测'!$O$16*J158/$J$4</f>
        <v>1.1416800370517861</v>
      </c>
    </row>
    <row r="159" spans="1:24">
      <c r="A159" s="11">
        <v>44067</v>
      </c>
      <c r="B159" s="17">
        <v>63.781461019029997</v>
      </c>
      <c r="C159" s="17">
        <v>39.557321225880003</v>
      </c>
      <c r="D159" s="17">
        <v>41.923076923076998</v>
      </c>
      <c r="E159" s="17">
        <v>39.70703125</v>
      </c>
      <c r="F159" s="13">
        <v>1.46242222604497</v>
      </c>
      <c r="G159" s="14">
        <f>[1]!thsiFinD("ths_adjustment_nv_fund",G$2,$A159)</f>
        <v>1.2176</v>
      </c>
      <c r="H159" s="14">
        <f>[1]!thsiFinD("ths_adjustment_nv_fund",H$2,$A159)</f>
        <v>2.0182814814999999</v>
      </c>
      <c r="I159" s="14">
        <v>2428.7800000000002</v>
      </c>
      <c r="J159" s="14">
        <f>[1]!thsiFinD("ths_close_price_index",J$1,$A159)</f>
        <v>9141.5856000000003</v>
      </c>
      <c r="K159" s="14">
        <f>[1]!thsiFinD("ths_adjustment_nv_fund",K$2,$A159)</f>
        <v>5.6738984805000001</v>
      </c>
      <c r="L159" s="14">
        <f>[1]!thsiFinD("ths_adjustment_nv_fund",L$2,$A159)</f>
        <v>1.9011581485</v>
      </c>
      <c r="M159" s="18">
        <v>0.28476662404092001</v>
      </c>
      <c r="N159" s="18">
        <v>0.28616106333072999</v>
      </c>
      <c r="O159" s="18">
        <v>0.45351066379103999</v>
      </c>
      <c r="P159" s="18">
        <v>0.40983331944833001</v>
      </c>
      <c r="Q159" s="19">
        <v>0.29229950675701</v>
      </c>
      <c r="R159" s="19">
        <v>0.29229950675701</v>
      </c>
      <c r="S159" s="18">
        <v>0.27384986296308</v>
      </c>
      <c r="T159" s="18">
        <v>0.27384986296308</v>
      </c>
      <c r="U159" s="16">
        <v>1.3325120953562362</v>
      </c>
      <c r="V159" s="14">
        <v>1.4278999999999999</v>
      </c>
      <c r="W159" s="14">
        <v>1.5150999999999999</v>
      </c>
      <c r="X159" s="74">
        <f>'2080回测'!$O$13*G159/$G$4+'2080回测'!$O$14*H159/$H$4+'2080回测'!$O$15*I159/$I$4+'2080回测'!$O$17*K159/$K$4+'2080回测'!$O$18*L159/$L$4+'2080回测'!$O$16*J159/$J$4</f>
        <v>1.1456025056242189</v>
      </c>
    </row>
    <row r="160" spans="1:24">
      <c r="A160" s="11">
        <v>44068</v>
      </c>
      <c r="B160" s="17">
        <v>62.553713934929</v>
      </c>
      <c r="C160" s="17">
        <v>39.273552780930999</v>
      </c>
      <c r="D160" s="17">
        <v>43.153846153845997</v>
      </c>
      <c r="E160" s="17">
        <v>39.6875</v>
      </c>
      <c r="F160" s="13">
        <v>1.4616715321742699</v>
      </c>
      <c r="G160" s="14">
        <f>[1]!thsiFinD("ths_adjustment_nv_fund",G$2,$A160)</f>
        <v>1.214</v>
      </c>
      <c r="H160" s="14">
        <f>[1]!thsiFinD("ths_adjustment_nv_fund",H$2,$A160)</f>
        <v>2.0160888889000002</v>
      </c>
      <c r="I160" s="14">
        <v>2435.59</v>
      </c>
      <c r="J160" s="14">
        <f>[1]!thsiFinD("ths_close_price_index",J$1,$A160)</f>
        <v>9097.5105000000003</v>
      </c>
      <c r="K160" s="14">
        <f>[1]!thsiFinD("ths_adjustment_nv_fund",K$2,$A160)</f>
        <v>5.6510566991999998</v>
      </c>
      <c r="L160" s="14">
        <f>[1]!thsiFinD("ths_adjustment_nv_fund",L$2,$A160)</f>
        <v>1.8860135005000001</v>
      </c>
      <c r="M160" s="18">
        <v>0.30322890025575</v>
      </c>
      <c r="N160" s="18">
        <v>0.2951090261489</v>
      </c>
      <c r="O160" s="18">
        <v>0.46273664030673001</v>
      </c>
      <c r="P160" s="18">
        <v>0.42189463109262998</v>
      </c>
      <c r="Q160" s="19">
        <v>0.30296333792164998</v>
      </c>
      <c r="R160" s="19">
        <v>0.30296333792164998</v>
      </c>
      <c r="S160" s="18">
        <v>0.28560044460129003</v>
      </c>
      <c r="T160" s="18">
        <v>0.28560044460129003</v>
      </c>
      <c r="U160" s="16">
        <v>1.3302070305581137</v>
      </c>
      <c r="V160" s="14">
        <v>1.4260999999999999</v>
      </c>
      <c r="W160" s="14">
        <v>1.5072000000000001</v>
      </c>
      <c r="X160" s="74">
        <f>'2080回测'!$O$13*G160/$G$4+'2080回测'!$O$14*H160/$H$4+'2080回测'!$O$15*I160/$I$4+'2080回测'!$O$17*K160/$K$4+'2080回测'!$O$18*L160/$L$4+'2080回测'!$O$16*J160/$J$4</f>
        <v>1.141418443165835</v>
      </c>
    </row>
    <row r="161" spans="1:24">
      <c r="A161" s="11">
        <v>44069</v>
      </c>
      <c r="B161" s="17">
        <v>58.256599140577002</v>
      </c>
      <c r="C161" s="17">
        <v>36.379114642452002</v>
      </c>
      <c r="D161" s="17">
        <v>38.846153846154003</v>
      </c>
      <c r="E161" s="17">
        <v>36.484375</v>
      </c>
      <c r="F161" s="13">
        <v>1.42491560657296</v>
      </c>
      <c r="G161" s="14">
        <f>[1]!thsiFinD("ths_adjustment_nv_fund",G$2,$A161)</f>
        <v>1.1963999999999999</v>
      </c>
      <c r="H161" s="14">
        <f>[1]!thsiFinD("ths_adjustment_nv_fund",H$2,$A161)</f>
        <v>1.9842962962999999</v>
      </c>
      <c r="I161" s="14">
        <v>2425.15</v>
      </c>
      <c r="J161" s="14">
        <f>[1]!thsiFinD("ths_close_price_index",J$1,$A161)</f>
        <v>8997.7386000000006</v>
      </c>
      <c r="K161" s="14">
        <f>[1]!thsiFinD("ths_adjustment_nv_fund",K$2,$A161)</f>
        <v>5.5642579302000001</v>
      </c>
      <c r="L161" s="14">
        <f>[1]!thsiFinD("ths_adjustment_nv_fund",L$2,$A161)</f>
        <v>1.8587531340000001</v>
      </c>
      <c r="M161" s="18">
        <v>0.30602621483376002</v>
      </c>
      <c r="N161" s="18">
        <v>0.29849708974025002</v>
      </c>
      <c r="O161" s="18">
        <v>0.45746465372633999</v>
      </c>
      <c r="P161" s="18">
        <v>0.41753915739185998</v>
      </c>
      <c r="Q161" s="19">
        <v>0.29578581625077</v>
      </c>
      <c r="R161" s="19">
        <v>0.29578581625077</v>
      </c>
      <c r="S161" s="18">
        <v>0.28527874813558002</v>
      </c>
      <c r="T161" s="18">
        <v>0.28527874813558002</v>
      </c>
      <c r="U161" s="16">
        <v>1.3044874540832174</v>
      </c>
      <c r="V161" s="14">
        <v>1.4246000000000001</v>
      </c>
      <c r="W161" s="14">
        <v>1.5053000000000001</v>
      </c>
      <c r="X161" s="74">
        <f>'2080回测'!$O$13*G161/$G$4+'2080回测'!$O$14*H161/$H$4+'2080回测'!$O$15*I161/$I$4+'2080回测'!$O$17*K161/$K$4+'2080回测'!$O$18*L161/$L$4+'2080回测'!$O$16*J161/$J$4</f>
        <v>1.1247771855086612</v>
      </c>
    </row>
    <row r="162" spans="1:24">
      <c r="A162" s="11">
        <v>44070</v>
      </c>
      <c r="B162" s="17">
        <v>60.282381829343002</v>
      </c>
      <c r="C162" s="17">
        <v>38.081725312144997</v>
      </c>
      <c r="D162" s="17">
        <v>40.153846153845997</v>
      </c>
      <c r="E162" s="17">
        <v>37.9296875</v>
      </c>
      <c r="F162" s="13">
        <v>1.44111910198834</v>
      </c>
      <c r="G162" s="14">
        <f>[1]!thsiFinD("ths_adjustment_nv_fund",G$2,$A162)</f>
        <v>1.1971000000000001</v>
      </c>
      <c r="H162" s="14">
        <f>[1]!thsiFinD("ths_adjustment_nv_fund",H$2,$A162)</f>
        <v>1.9952592593</v>
      </c>
      <c r="I162" s="14">
        <v>2398.31</v>
      </c>
      <c r="J162" s="14">
        <f>[1]!thsiFinD("ths_close_price_index",J$1,$A162)</f>
        <v>9013.7654999999995</v>
      </c>
      <c r="K162" s="14">
        <f>[1]!thsiFinD("ths_adjustment_nv_fund",K$2,$A162)</f>
        <v>5.5916680677999997</v>
      </c>
      <c r="L162" s="14">
        <f>[1]!thsiFinD("ths_adjustment_nv_fund",L$2,$A162)</f>
        <v>1.8688495661</v>
      </c>
      <c r="M162" s="18">
        <v>0.29116048593350002</v>
      </c>
      <c r="N162" s="18">
        <v>0.27947180957345003</v>
      </c>
      <c r="O162" s="18">
        <v>0.43134435657800002</v>
      </c>
      <c r="P162" s="18">
        <v>0.39500795719958998</v>
      </c>
      <c r="Q162" s="19">
        <v>0.26422415674561001</v>
      </c>
      <c r="R162" s="19">
        <v>0.26422415674561001</v>
      </c>
      <c r="S162" s="18">
        <v>0.25523335494499</v>
      </c>
      <c r="T162" s="18">
        <v>0.25523335494499</v>
      </c>
      <c r="U162" s="16">
        <v>1.3178393574753589</v>
      </c>
      <c r="V162" s="14">
        <v>1.4235</v>
      </c>
      <c r="W162" s="14">
        <v>1.5229999999999999</v>
      </c>
      <c r="X162" s="74">
        <f>'2080回测'!$O$13*G162/$G$4+'2080回测'!$O$14*H162/$H$4+'2080回测'!$O$15*I162/$I$4+'2080回测'!$O$17*K162/$K$4+'2080回测'!$O$18*L162/$L$4+'2080回测'!$O$16*J162/$J$4</f>
        <v>1.1265645409172085</v>
      </c>
    </row>
    <row r="163" spans="1:24">
      <c r="A163" s="11">
        <v>44071</v>
      </c>
      <c r="B163" s="17">
        <v>61.325966850828998</v>
      </c>
      <c r="C163" s="17">
        <v>40.181611804767002</v>
      </c>
      <c r="D163" s="17">
        <v>42.692307692307999</v>
      </c>
      <c r="E163" s="17">
        <v>39.921875</v>
      </c>
      <c r="F163" s="13">
        <v>1.4603044033697601</v>
      </c>
      <c r="G163" s="14">
        <f>[1]!thsiFinD("ths_adjustment_nv_fund",G$2,$A163)</f>
        <v>1.2126999999999999</v>
      </c>
      <c r="H163" s="14">
        <f>[1]!thsiFinD("ths_adjustment_nv_fund",H$2,$A163)</f>
        <v>2.0281481481000001</v>
      </c>
      <c r="I163" s="14">
        <v>2392.9499999999998</v>
      </c>
      <c r="J163" s="14">
        <f>[1]!thsiFinD("ths_close_price_index",J$1,$A163)</f>
        <v>9122.7240000000002</v>
      </c>
      <c r="K163" s="14">
        <f>[1]!thsiFinD("ths_adjustment_nv_fund",K$2,$A163)</f>
        <v>5.6510566991999998</v>
      </c>
      <c r="L163" s="14">
        <f>[1]!thsiFinD("ths_adjustment_nv_fund",L$2,$A163)</f>
        <v>1.9062063645</v>
      </c>
      <c r="M163" s="18">
        <v>0.29803388746803</v>
      </c>
      <c r="N163" s="18">
        <v>0.28729041786117998</v>
      </c>
      <c r="O163" s="18">
        <v>0.44476395878265002</v>
      </c>
      <c r="P163" s="18">
        <v>0.40464025464829001</v>
      </c>
      <c r="Q163" s="19">
        <v>0.27784469752558999</v>
      </c>
      <c r="R163" s="19">
        <v>0.27784469752558999</v>
      </c>
      <c r="S163" s="18">
        <v>0.27614847299577</v>
      </c>
      <c r="T163" s="18">
        <v>0.27614847299577</v>
      </c>
      <c r="U163" s="16">
        <v>1.3385630029960338</v>
      </c>
      <c r="V163" s="14">
        <v>1.4222999999999999</v>
      </c>
      <c r="W163" s="14">
        <v>1.5250999999999999</v>
      </c>
      <c r="X163" s="74">
        <f>'2080回测'!$O$13*G163/$G$4+'2080回测'!$O$14*H163/$H$4+'2080回测'!$O$15*I163/$I$4+'2080回测'!$O$17*K163/$K$4+'2080回测'!$O$18*L163/$L$4+'2080回测'!$O$16*J163/$J$4</f>
        <v>1.1418898489162268</v>
      </c>
    </row>
    <row r="164" spans="1:24">
      <c r="A164" s="11">
        <v>44074</v>
      </c>
      <c r="B164" s="17">
        <v>59.975445058318002</v>
      </c>
      <c r="C164" s="17">
        <v>38.649262202042998</v>
      </c>
      <c r="D164" s="17">
        <v>41.923076923076998</v>
      </c>
      <c r="E164" s="17">
        <v>38.41796875</v>
      </c>
      <c r="F164" s="13">
        <v>1.4474143823336001</v>
      </c>
      <c r="G164" s="14">
        <f>[1]!thsiFinD("ths_adjustment_nv_fund",G$2,$A164)</f>
        <v>1.2015</v>
      </c>
      <c r="H164" s="14">
        <f>[1]!thsiFinD("ths_adjustment_nv_fund",H$2,$A164)</f>
        <v>2.0171851851999998</v>
      </c>
      <c r="I164" s="14">
        <v>2366.69</v>
      </c>
      <c r="J164" s="14">
        <f>[1]!thsiFinD("ths_close_price_index",J$1,$A164)</f>
        <v>9086.7054000000007</v>
      </c>
      <c r="K164" s="14">
        <f>[1]!thsiFinD("ths_adjustment_nv_fund",K$2,$A164)</f>
        <v>5.6510566991999998</v>
      </c>
      <c r="L164" s="14">
        <f>[1]!thsiFinD("ths_adjustment_nv_fund",L$2,$A164)</f>
        <v>1.8981292189000001</v>
      </c>
      <c r="M164" s="18">
        <v>0.33088235294118001</v>
      </c>
      <c r="N164" s="18">
        <v>0.31561115454782002</v>
      </c>
      <c r="O164" s="18">
        <v>0.47076443805416002</v>
      </c>
      <c r="P164" s="18">
        <v>0.42926543262730998</v>
      </c>
      <c r="Q164" s="19">
        <v>0.29418697536012001</v>
      </c>
      <c r="R164" s="19">
        <v>0.29418697536012001</v>
      </c>
      <c r="S164" s="18">
        <v>0.28680334753878001</v>
      </c>
      <c r="T164" s="18">
        <v>0.28680334753878001</v>
      </c>
      <c r="U164" s="16">
        <v>1.3366383345819477</v>
      </c>
      <c r="V164" s="14">
        <v>1.4226000000000001</v>
      </c>
      <c r="W164" s="14">
        <v>1.5286</v>
      </c>
      <c r="X164" s="74">
        <f>'2080回测'!$O$13*G164/$G$4+'2080回测'!$O$14*H164/$H$4+'2080回测'!$O$15*I164/$I$4+'2080回测'!$O$17*K164/$K$4+'2080回测'!$O$18*L164/$L$4+'2080回测'!$O$16*J164/$J$4</f>
        <v>1.1330812627124203</v>
      </c>
    </row>
    <row r="165" spans="1:24">
      <c r="A165" s="11">
        <v>44075</v>
      </c>
      <c r="B165" s="17">
        <v>62.369551872313998</v>
      </c>
      <c r="C165" s="17">
        <v>39.784335981839</v>
      </c>
      <c r="D165" s="17">
        <v>43.461538461537998</v>
      </c>
      <c r="E165" s="17">
        <v>40.751953125</v>
      </c>
      <c r="F165" s="13">
        <v>1.46591844860173</v>
      </c>
      <c r="G165" s="14">
        <f>[1]!thsiFinD("ths_adjustment_nv_fund",G$2,$A165)</f>
        <v>1.1988000000000001</v>
      </c>
      <c r="H165" s="14">
        <f>[1]!thsiFinD("ths_adjustment_nv_fund",H$2,$A165)</f>
        <v>2.0204740741</v>
      </c>
      <c r="I165" s="14">
        <v>2366.37</v>
      </c>
      <c r="J165" s="14">
        <f>[1]!thsiFinD("ths_close_price_index",J$1,$A165)</f>
        <v>9108.9364000000005</v>
      </c>
      <c r="K165" s="14">
        <f>[1]!thsiFinD("ths_adjustment_nv_fund",K$2,$A165)</f>
        <v>5.6784668368000002</v>
      </c>
      <c r="L165" s="14">
        <f>[1]!thsiFinD("ths_adjustment_nv_fund",L$2,$A165)</f>
        <v>1.8971195756999999</v>
      </c>
      <c r="M165" s="18">
        <v>0.32360933503835998</v>
      </c>
      <c r="N165" s="18">
        <v>0.31005125532099997</v>
      </c>
      <c r="O165" s="18">
        <v>0.46129882578481002</v>
      </c>
      <c r="P165" s="18">
        <v>0.42264846308969001</v>
      </c>
      <c r="Q165" s="19">
        <v>0.29764738236686999</v>
      </c>
      <c r="R165" s="19">
        <v>0.29764738236686999</v>
      </c>
      <c r="S165" s="18">
        <v>0.29010201634399002</v>
      </c>
      <c r="T165" s="18">
        <v>0.29010201634399002</v>
      </c>
      <c r="U165" s="16">
        <v>1.3460553401920325</v>
      </c>
      <c r="V165" s="14">
        <v>1.4226000000000001</v>
      </c>
      <c r="W165" s="14">
        <v>1.546</v>
      </c>
      <c r="X165" s="74">
        <f>'2080回测'!$O$13*G165/$G$4+'2080回测'!$O$14*H165/$H$4+'2080回测'!$O$15*I165/$I$4+'2080回测'!$O$17*K165/$K$4+'2080回测'!$O$18*L165/$L$4+'2080回测'!$O$16*J165/$J$4</f>
        <v>1.1315827751249437</v>
      </c>
    </row>
    <row r="166" spans="1:24">
      <c r="A166" s="11">
        <v>44076</v>
      </c>
      <c r="B166" s="17">
        <v>63.720073664825001</v>
      </c>
      <c r="C166" s="17">
        <v>40.351872871737001</v>
      </c>
      <c r="D166" s="17">
        <v>43.307692307692001</v>
      </c>
      <c r="E166" s="17">
        <v>41.982421875</v>
      </c>
      <c r="F166" s="13">
        <v>1.4734051517981399</v>
      </c>
      <c r="G166" s="14">
        <f>[1]!thsiFinD("ths_adjustment_nv_fund",G$2,$A166)</f>
        <v>1.1944999999999999</v>
      </c>
      <c r="H166" s="14">
        <f>[1]!thsiFinD("ths_adjustment_nv_fund",H$2,$A166)</f>
        <v>2.0193777777999999</v>
      </c>
      <c r="I166" s="14">
        <v>2361.12</v>
      </c>
      <c r="J166" s="14">
        <f>[1]!thsiFinD("ths_close_price_index",J$1,$A166)</f>
        <v>9076.4457000000002</v>
      </c>
      <c r="K166" s="14">
        <f>[1]!thsiFinD("ths_adjustment_nv_fund",K$2,$A166)</f>
        <v>5.6876035493000003</v>
      </c>
      <c r="L166" s="14">
        <f>[1]!thsiFinD("ths_adjustment_nv_fund",L$2,$A166)</f>
        <v>1.8971195756999999</v>
      </c>
      <c r="M166" s="18">
        <v>0.33288043478260998</v>
      </c>
      <c r="N166" s="18">
        <v>0.31873859786290998</v>
      </c>
      <c r="O166" s="18">
        <v>0.47447879223579997</v>
      </c>
      <c r="P166" s="18">
        <v>0.43630119783032001</v>
      </c>
      <c r="Q166" s="19">
        <v>0.30390590463537998</v>
      </c>
      <c r="R166" s="19">
        <v>0.30390590463537998</v>
      </c>
      <c r="S166" s="18">
        <v>0.29911594477692999</v>
      </c>
      <c r="T166" s="18">
        <v>0.29911594477692999</v>
      </c>
      <c r="U166" s="16">
        <v>1.3498893712062587</v>
      </c>
      <c r="V166" s="14">
        <v>1.4215</v>
      </c>
      <c r="W166" s="14">
        <v>1.5266</v>
      </c>
      <c r="X166" s="74">
        <f>'2080回测'!$O$13*G166/$G$4+'2080回测'!$O$14*H166/$H$4+'2080回测'!$O$15*I166/$I$4+'2080回测'!$O$17*K166/$K$4+'2080回测'!$O$18*L166/$L$4+'2080回测'!$O$16*J166/$J$4</f>
        <v>1.1286063822625181</v>
      </c>
    </row>
    <row r="167" spans="1:24">
      <c r="A167" s="11">
        <v>44077</v>
      </c>
      <c r="B167" s="17">
        <v>62.124002455494001</v>
      </c>
      <c r="C167" s="17">
        <v>38.251986379115003</v>
      </c>
      <c r="D167" s="17">
        <v>41.615384615384997</v>
      </c>
      <c r="E167" s="17">
        <v>39.794921875</v>
      </c>
      <c r="F167" s="13">
        <v>1.4544657383124899</v>
      </c>
      <c r="G167" s="14">
        <f>[1]!thsiFinD("ths_adjustment_nv_fund",G$2,$A167)</f>
        <v>1.1890000000000001</v>
      </c>
      <c r="H167" s="14">
        <f>[1]!thsiFinD("ths_adjustment_nv_fund",H$2,$A167)</f>
        <v>2.0171851851999998</v>
      </c>
      <c r="I167" s="14">
        <v>2356.34</v>
      </c>
      <c r="J167" s="14">
        <f>[1]!thsiFinD("ths_close_price_index",J$1,$A167)</f>
        <v>9050.1090999999997</v>
      </c>
      <c r="K167" s="14">
        <f>[1]!thsiFinD("ths_adjustment_nv_fund",K$2,$A167)</f>
        <v>5.7013086180999997</v>
      </c>
      <c r="L167" s="14">
        <f>[1]!thsiFinD("ths_adjustment_nv_fund",L$2,$A167)</f>
        <v>1.8991388621</v>
      </c>
      <c r="M167" s="18">
        <v>0.33495843989770002</v>
      </c>
      <c r="N167" s="18">
        <v>0.31830423073581998</v>
      </c>
      <c r="O167" s="18">
        <v>0.47256170620657001</v>
      </c>
      <c r="P167" s="18">
        <v>0.43403970183913998</v>
      </c>
      <c r="Q167" s="19">
        <v>0.30637348476289</v>
      </c>
      <c r="R167" s="19">
        <v>0.30637348476289</v>
      </c>
      <c r="S167" s="18">
        <v>0.31325196072252998</v>
      </c>
      <c r="T167" s="18">
        <v>0.31325196072252998</v>
      </c>
      <c r="U167" s="16">
        <v>1.3374682713635888</v>
      </c>
      <c r="V167" s="14">
        <v>1.421</v>
      </c>
      <c r="W167" s="14">
        <v>1.5118</v>
      </c>
      <c r="X167" s="74">
        <f>'2080回测'!$O$13*G167/$G$4+'2080回测'!$O$14*H167/$H$4+'2080回测'!$O$15*I167/$I$4+'2080回测'!$O$17*K167/$K$4+'2080回测'!$O$18*L167/$L$4+'2080回测'!$O$16*J167/$J$4</f>
        <v>1.1249832702186535</v>
      </c>
    </row>
    <row r="168" spans="1:24">
      <c r="A168" s="11">
        <v>44078</v>
      </c>
      <c r="B168" s="17">
        <v>60.527931246163</v>
      </c>
      <c r="C168" s="17">
        <v>37.173666288309001</v>
      </c>
      <c r="D168" s="17">
        <v>40</v>
      </c>
      <c r="E168" s="17">
        <v>38.06640625</v>
      </c>
      <c r="F168" s="13">
        <v>1.43942000946118</v>
      </c>
      <c r="G168" s="14">
        <f>[1]!thsiFinD("ths_adjustment_nv_fund",G$2,$A168)</f>
        <v>1.1832</v>
      </c>
      <c r="H168" s="14">
        <f>[1]!thsiFinD("ths_adjustment_nv_fund",H$2,$A168)</f>
        <v>2.0117037036999998</v>
      </c>
      <c r="I168" s="14">
        <v>2341.96</v>
      </c>
      <c r="J168" s="14">
        <f>[1]!thsiFinD("ths_close_price_index",J$1,$A168)</f>
        <v>8983.3114000000005</v>
      </c>
      <c r="K168" s="14">
        <f>[1]!thsiFinD("ths_adjustment_nv_fund",K$2,$A168)</f>
        <v>5.7287187557000001</v>
      </c>
      <c r="L168" s="14">
        <f>[1]!thsiFinD("ths_adjustment_nv_fund",L$2,$A168)</f>
        <v>1.8850038573000001</v>
      </c>
      <c r="M168" s="18">
        <v>0.32648657289003002</v>
      </c>
      <c r="N168" s="18">
        <v>0.30857440708887002</v>
      </c>
      <c r="O168" s="18">
        <v>0.46057991852384</v>
      </c>
      <c r="P168" s="18">
        <v>0.42507747720812999</v>
      </c>
      <c r="Q168" s="19">
        <v>0.29150673258088999</v>
      </c>
      <c r="R168" s="19">
        <v>0.29150673258088999</v>
      </c>
      <c r="S168" s="18">
        <v>0.29800716501802998</v>
      </c>
      <c r="T168" s="18">
        <v>0.29800716501802998</v>
      </c>
      <c r="U168" s="16">
        <v>1.3312796564978386</v>
      </c>
      <c r="V168" s="14">
        <v>1.4204000000000001</v>
      </c>
      <c r="W168" s="14">
        <v>1.5124</v>
      </c>
      <c r="X168" s="74">
        <f>'2080回测'!$O$13*G168/$G$4+'2080回测'!$O$14*H168/$H$4+'2080回测'!$O$15*I168/$I$4+'2080回测'!$O$17*K168/$K$4+'2080回测'!$O$18*L168/$L$4+'2080回测'!$O$16*J168/$J$4</f>
        <v>1.1202768335436013</v>
      </c>
    </row>
    <row r="169" spans="1:24">
      <c r="A169" s="11">
        <v>44081</v>
      </c>
      <c r="B169" s="17">
        <v>56.660527931246001</v>
      </c>
      <c r="C169" s="17">
        <v>32.690124858116</v>
      </c>
      <c r="D169" s="17">
        <v>35</v>
      </c>
      <c r="E169" s="17">
        <v>33.73046875</v>
      </c>
      <c r="F169" s="13">
        <v>1.3952028038484099</v>
      </c>
      <c r="G169" s="14">
        <f>[1]!thsiFinD("ths_adjustment_nv_fund",G$2,$A169)</f>
        <v>1.1691</v>
      </c>
      <c r="H169" s="14">
        <f>[1]!thsiFinD("ths_adjustment_nv_fund",H$2,$A169)</f>
        <v>1.9875851851999999</v>
      </c>
      <c r="I169" s="14">
        <v>2325.6799999999998</v>
      </c>
      <c r="J169" s="14">
        <f>[1]!thsiFinD("ths_close_price_index",J$1,$A169)</f>
        <v>8890.6934000000001</v>
      </c>
      <c r="K169" s="14">
        <f>[1]!thsiFinD("ths_adjustment_nv_fund",K$2,$A169)</f>
        <v>5.6784668368000002</v>
      </c>
      <c r="L169" s="14">
        <f>[1]!thsiFinD("ths_adjustment_nv_fund",L$2,$A169)</f>
        <v>1.8567338475999999</v>
      </c>
      <c r="M169" s="18">
        <v>0.31409846547315001</v>
      </c>
      <c r="N169" s="18">
        <v>0.29397967161845001</v>
      </c>
      <c r="O169" s="18">
        <v>0.44440450515217</v>
      </c>
      <c r="P169" s="18">
        <v>0.41175977895350002</v>
      </c>
      <c r="Q169" s="19">
        <v>0.29011365659229998</v>
      </c>
      <c r="R169" s="19">
        <v>0.29011365659229998</v>
      </c>
      <c r="S169" s="18">
        <v>0.30288375880042001</v>
      </c>
      <c r="T169" s="18">
        <v>0.30288375880042001</v>
      </c>
      <c r="U169" s="16">
        <v>1.3065358624503651</v>
      </c>
      <c r="V169" s="14">
        <v>1.4198</v>
      </c>
      <c r="W169" s="14">
        <v>1.5072000000000001</v>
      </c>
      <c r="X169" s="74">
        <f>'2080回测'!$O$13*G169/$G$4+'2080回测'!$O$14*H169/$H$4+'2080回测'!$O$15*I169/$I$4+'2080回测'!$O$17*K169/$K$4+'2080回测'!$O$18*L169/$L$4+'2080回测'!$O$16*J169/$J$4</f>
        <v>1.1068834130976455</v>
      </c>
    </row>
    <row r="170" spans="1:24">
      <c r="A170" s="11">
        <v>44082</v>
      </c>
      <c r="B170" s="17">
        <v>56.046654389196</v>
      </c>
      <c r="C170" s="17">
        <v>31.895573212258999</v>
      </c>
      <c r="D170" s="17">
        <v>34.230769230768999</v>
      </c>
      <c r="E170" s="17">
        <v>33.65234375</v>
      </c>
      <c r="F170" s="13">
        <v>1.3895633514555601</v>
      </c>
      <c r="G170" s="14">
        <f>[1]!thsiFinD("ths_adjustment_nv_fund",G$2,$A170)</f>
        <v>1.1771</v>
      </c>
      <c r="H170" s="14">
        <f>[1]!thsiFinD("ths_adjustment_nv_fund",H$2,$A170)</f>
        <v>1.9985481481</v>
      </c>
      <c r="I170" s="14">
        <v>2348.7199999999998</v>
      </c>
      <c r="J170" s="14">
        <f>[1]!thsiFinD("ths_close_price_index",J$1,$A170)</f>
        <v>8994.6028000000006</v>
      </c>
      <c r="K170" s="14">
        <f>[1]!thsiFinD("ths_adjustment_nv_fund",K$2,$A170)</f>
        <v>5.664761768</v>
      </c>
      <c r="L170" s="14">
        <f>[1]!thsiFinD("ths_adjustment_nv_fund",L$2,$A170)</f>
        <v>1.8688495661</v>
      </c>
      <c r="M170" s="18">
        <v>0.28636508951407003</v>
      </c>
      <c r="N170" s="18">
        <v>0.26253149161671002</v>
      </c>
      <c r="O170" s="18">
        <v>0.40318715552360002</v>
      </c>
      <c r="P170" s="18">
        <v>0.37725102606482003</v>
      </c>
      <c r="Q170" s="19">
        <v>0.26767601341684</v>
      </c>
      <c r="R170" s="19">
        <v>0.26767601341684</v>
      </c>
      <c r="S170" s="18">
        <v>0.29380005502501999</v>
      </c>
      <c r="T170" s="18">
        <v>0.29380005502501999</v>
      </c>
      <c r="U170" s="16">
        <v>1.3151484815188463</v>
      </c>
      <c r="V170" s="14">
        <v>1.4200999999999999</v>
      </c>
      <c r="W170" s="14">
        <v>1.5115000000000001</v>
      </c>
      <c r="X170" s="74">
        <f>'2080回测'!$O$13*G170/$G$4+'2080回测'!$O$14*H170/$H$4+'2080回测'!$O$15*I170/$I$4+'2080回测'!$O$17*K170/$K$4+'2080回测'!$O$18*L170/$L$4+'2080回测'!$O$16*J170/$J$4</f>
        <v>1.1133445536714175</v>
      </c>
    </row>
    <row r="171" spans="1:24">
      <c r="A171" s="11">
        <v>44083</v>
      </c>
      <c r="B171" s="17">
        <v>50.644567219152997</v>
      </c>
      <c r="C171" s="17">
        <v>28.093076049943001</v>
      </c>
      <c r="D171" s="17">
        <v>29.384615384615</v>
      </c>
      <c r="E171" s="17">
        <v>28.837890625</v>
      </c>
      <c r="F171" s="13">
        <v>1.34240037319678</v>
      </c>
      <c r="G171" s="14">
        <f>[1]!thsiFinD("ths_adjustment_nv_fund",G$2,$A171)</f>
        <v>1.1571</v>
      </c>
      <c r="H171" s="14">
        <f>[1]!thsiFinD("ths_adjustment_nv_fund",H$2,$A171)</f>
        <v>1.9689481481</v>
      </c>
      <c r="I171" s="14">
        <v>2326.4</v>
      </c>
      <c r="J171" s="14">
        <f>[1]!thsiFinD("ths_close_price_index",J$1,$A171)</f>
        <v>8898.2487999999994</v>
      </c>
      <c r="K171" s="14">
        <f>[1]!thsiFinD("ths_adjustment_nv_fund",K$2,$A171)</f>
        <v>5.5733946427000003</v>
      </c>
      <c r="L171" s="14">
        <f>[1]!thsiFinD("ths_adjustment_nv_fund",L$2,$A171)</f>
        <v>1.828463838</v>
      </c>
      <c r="M171" s="18">
        <v>0.29387787723785003</v>
      </c>
      <c r="N171" s="18">
        <v>0.26896012509772999</v>
      </c>
      <c r="O171" s="18">
        <v>0.40881859573447998</v>
      </c>
      <c r="P171" s="18">
        <v>0.37993131756705001</v>
      </c>
      <c r="Q171" s="19">
        <v>0.27591956074267998</v>
      </c>
      <c r="R171" s="19">
        <v>0.27591956074267998</v>
      </c>
      <c r="S171" s="18">
        <v>0.30888040751415002</v>
      </c>
      <c r="T171" s="18">
        <v>0.30888040751415002</v>
      </c>
      <c r="U171" s="16">
        <v>1.2768406216327501</v>
      </c>
      <c r="V171" s="14">
        <v>1.421</v>
      </c>
      <c r="W171" s="14">
        <v>1.5121</v>
      </c>
      <c r="X171" s="74">
        <f>'2080回测'!$O$13*G171/$G$4+'2080回测'!$O$14*H171/$H$4+'2080回测'!$O$15*I171/$I$4+'2080回测'!$O$17*K171/$K$4+'2080回测'!$O$18*L171/$L$4+'2080回测'!$O$16*J171/$J$4</f>
        <v>1.0939170728227072</v>
      </c>
    </row>
    <row r="172" spans="1:24">
      <c r="A172" s="11">
        <v>44084</v>
      </c>
      <c r="B172" s="17">
        <v>49.539594843461998</v>
      </c>
      <c r="C172" s="17">
        <v>27.071509648127002</v>
      </c>
      <c r="D172" s="17">
        <v>28</v>
      </c>
      <c r="E172" s="17">
        <v>28.046875</v>
      </c>
      <c r="F172" s="13">
        <v>1.3316449487289701</v>
      </c>
      <c r="G172" s="14">
        <f>[1]!thsiFinD("ths_adjustment_nv_fund",G$2,$A172)</f>
        <v>1.1529</v>
      </c>
      <c r="H172" s="14">
        <f>[1]!thsiFinD("ths_adjustment_nv_fund",H$2,$A172)</f>
        <v>1.9525037036999999</v>
      </c>
      <c r="I172" s="14">
        <v>2311.29</v>
      </c>
      <c r="J172" s="14">
        <f>[1]!thsiFinD("ths_close_price_index",J$1,$A172)</f>
        <v>8843.7865999999995</v>
      </c>
      <c r="K172" s="14">
        <f>[1]!thsiFinD("ths_adjustment_nv_fund",K$2,$A172)</f>
        <v>5.5322794362999996</v>
      </c>
      <c r="L172" s="14">
        <f>[1]!thsiFinD("ths_adjustment_nv_fund",L$2,$A172)</f>
        <v>1.8254349083999999</v>
      </c>
      <c r="M172" s="18">
        <v>0.26470588235294001</v>
      </c>
      <c r="N172" s="18">
        <v>0.23785943879766999</v>
      </c>
      <c r="O172" s="18">
        <v>0.3640067098011</v>
      </c>
      <c r="P172" s="18">
        <v>0.34299355055993003</v>
      </c>
      <c r="Q172" s="19">
        <v>0.23541606453562999</v>
      </c>
      <c r="R172" s="19">
        <v>0.23541606453562999</v>
      </c>
      <c r="S172" s="18">
        <v>0.26716363123955</v>
      </c>
      <c r="T172" s="18">
        <v>0.26716363123955</v>
      </c>
      <c r="U172" s="16">
        <v>1.2473452195133963</v>
      </c>
      <c r="V172" s="14">
        <v>1.4214</v>
      </c>
      <c r="W172" s="14">
        <v>1.5221</v>
      </c>
      <c r="X172" s="74">
        <f>'2080回测'!$O$13*G172/$G$4+'2080回测'!$O$14*H172/$H$4+'2080回测'!$O$15*I172/$I$4+'2080回测'!$O$17*K172/$K$4+'2080回测'!$O$18*L172/$L$4+'2080回测'!$O$16*J172/$J$4</f>
        <v>1.0897757554700731</v>
      </c>
    </row>
    <row r="173" spans="1:24">
      <c r="A173" s="11">
        <v>44085</v>
      </c>
      <c r="B173" s="17">
        <v>55.187231430324999</v>
      </c>
      <c r="C173" s="17">
        <v>30.022701475596001</v>
      </c>
      <c r="D173" s="17">
        <v>31.461538461538002</v>
      </c>
      <c r="E173" s="17">
        <v>32.197265625</v>
      </c>
      <c r="F173" s="13">
        <v>1.37217184248115</v>
      </c>
      <c r="G173" s="14">
        <f>[1]!thsiFinD("ths_adjustment_nv_fund",G$2,$A173)</f>
        <v>1.1556</v>
      </c>
      <c r="H173" s="14">
        <f>[1]!thsiFinD("ths_adjustment_nv_fund",H$2,$A173)</f>
        <v>1.9601777778</v>
      </c>
      <c r="I173" s="14">
        <v>2308.2399999999998</v>
      </c>
      <c r="J173" s="14">
        <f>[1]!thsiFinD("ths_close_price_index",J$1,$A173)</f>
        <v>8829.6348999999991</v>
      </c>
      <c r="K173" s="14">
        <f>[1]!thsiFinD("ths_adjustment_nv_fund",K$2,$A173)</f>
        <v>5.5779629990000004</v>
      </c>
      <c r="L173" s="14">
        <f>[1]!thsiFinD("ths_adjustment_nv_fund",L$2,$A173)</f>
        <v>1.8325024108000001</v>
      </c>
      <c r="M173" s="18">
        <v>0.26782289002558002</v>
      </c>
      <c r="N173" s="18">
        <v>0.23951003388063999</v>
      </c>
      <c r="O173" s="18">
        <v>0.34771147855259998</v>
      </c>
      <c r="P173" s="18">
        <v>0.32967585230530999</v>
      </c>
      <c r="Q173" s="19">
        <v>0.19163836463695999</v>
      </c>
      <c r="R173" s="19">
        <v>0.19163836463695999</v>
      </c>
      <c r="S173" s="18">
        <v>0.20538238603455999</v>
      </c>
      <c r="T173" s="18">
        <v>0.20538238603455999</v>
      </c>
      <c r="U173" s="16">
        <v>1.2643673330647611</v>
      </c>
      <c r="V173" s="14">
        <v>1.4214</v>
      </c>
      <c r="W173" s="14">
        <v>1.5183</v>
      </c>
      <c r="X173" s="74">
        <f>'2080回测'!$O$13*G173/$G$4+'2080回测'!$O$14*H173/$H$4+'2080回测'!$O$15*I173/$I$4+'2080回测'!$O$17*K173/$K$4+'2080回测'!$O$18*L173/$L$4+'2080回测'!$O$16*J173/$J$4</f>
        <v>1.093192459739889</v>
      </c>
    </row>
    <row r="174" spans="1:24">
      <c r="A174" s="11">
        <v>44088</v>
      </c>
      <c r="B174" s="17">
        <v>57.213014119091</v>
      </c>
      <c r="C174" s="17">
        <v>31.555051078319998</v>
      </c>
      <c r="D174" s="17">
        <v>34.076923076923002</v>
      </c>
      <c r="E174" s="17">
        <v>35.517578125</v>
      </c>
      <c r="F174" s="13">
        <v>1.3959064159983401</v>
      </c>
      <c r="G174" s="14">
        <f>[1]!thsiFinD("ths_adjustment_nv_fund",G$2,$A174)</f>
        <v>1.1563000000000001</v>
      </c>
      <c r="H174" s="14">
        <f>[1]!thsiFinD("ths_adjustment_nv_fund",H$2,$A174)</f>
        <v>1.9678518518999999</v>
      </c>
      <c r="I174" s="14">
        <v>2311.5700000000002</v>
      </c>
      <c r="J174" s="14">
        <f>[1]!thsiFinD("ths_close_price_index",J$1,$A174)</f>
        <v>8846.1308000000008</v>
      </c>
      <c r="K174" s="14">
        <f>[1]!thsiFinD("ths_adjustment_nv_fund",K$2,$A174)</f>
        <v>5.6099414928</v>
      </c>
      <c r="L174" s="14">
        <f>[1]!thsiFinD("ths_adjustment_nv_fund",L$2,$A174)</f>
        <v>1.8466374156000001</v>
      </c>
      <c r="M174" s="18">
        <v>0.28045076726342999</v>
      </c>
      <c r="N174" s="18">
        <v>0.25141169316306</v>
      </c>
      <c r="O174" s="18">
        <v>0.36448598130840998</v>
      </c>
      <c r="P174" s="18">
        <v>0.34634391495701</v>
      </c>
      <c r="Q174" s="19">
        <v>0.21106869673666001</v>
      </c>
      <c r="R174" s="19">
        <v>0.21106869673666001</v>
      </c>
      <c r="S174" s="18">
        <v>0.22505445717643</v>
      </c>
      <c r="T174" s="18">
        <v>0.22505445717643</v>
      </c>
      <c r="U174" s="16">
        <v>1.2806522419608199</v>
      </c>
      <c r="V174" s="14">
        <v>1.4217</v>
      </c>
      <c r="W174" s="14">
        <v>1.5156000000000001</v>
      </c>
      <c r="X174" s="74">
        <f>'2080回测'!$O$13*G174/$G$4+'2080回测'!$O$14*H174/$H$4+'2080回测'!$O$15*I174/$I$4+'2080回测'!$O$17*K174/$K$4+'2080回测'!$O$18*L174/$L$4+'2080回测'!$O$16*J174/$J$4</f>
        <v>1.0953584474366704</v>
      </c>
    </row>
    <row r="175" spans="1:24">
      <c r="A175" s="11">
        <v>44089</v>
      </c>
      <c r="B175" s="17">
        <v>58.686310620012001</v>
      </c>
      <c r="C175" s="17">
        <v>32.122587968217999</v>
      </c>
      <c r="D175" s="17">
        <v>34.846153846154003</v>
      </c>
      <c r="E175" s="17">
        <v>35.927734375</v>
      </c>
      <c r="F175" s="13">
        <v>1.40395696702346</v>
      </c>
      <c r="G175" s="14">
        <f>[1]!thsiFinD("ths_adjustment_nv_fund",G$2,$A175)</f>
        <v>1.1598999999999999</v>
      </c>
      <c r="H175" s="14">
        <f>[1]!thsiFinD("ths_adjustment_nv_fund",H$2,$A175)</f>
        <v>1.9766222222000001</v>
      </c>
      <c r="I175" s="14">
        <v>2310.83</v>
      </c>
      <c r="J175" s="14">
        <f>[1]!thsiFinD("ths_close_price_index",J$1,$A175)</f>
        <v>8833.6805000000004</v>
      </c>
      <c r="K175" s="14">
        <f>[1]!thsiFinD("ths_adjustment_nv_fund",K$2,$A175)</f>
        <v>5.6327832742000004</v>
      </c>
      <c r="L175" s="14">
        <f>[1]!thsiFinD("ths_adjustment_nv_fund",L$2,$A175)</f>
        <v>1.8557242044</v>
      </c>
      <c r="M175" s="18">
        <v>0.28788363171355003</v>
      </c>
      <c r="N175" s="18">
        <v>0.26192337763877999</v>
      </c>
      <c r="O175" s="18">
        <v>0.37335250419362997</v>
      </c>
      <c r="P175" s="18">
        <v>0.35706508088877997</v>
      </c>
      <c r="Q175" s="19">
        <v>0.2301631048352</v>
      </c>
      <c r="R175" s="19">
        <v>0.2301631048352</v>
      </c>
      <c r="S175" s="18">
        <v>0.25233356579070998</v>
      </c>
      <c r="T175" s="18">
        <v>0.25233356579070998</v>
      </c>
      <c r="U175" s="16">
        <v>1.2880212115778651</v>
      </c>
      <c r="V175" s="14">
        <v>1.4228000000000001</v>
      </c>
      <c r="W175" s="14">
        <v>1.5209999999999999</v>
      </c>
      <c r="X175" s="74">
        <f>'2080回测'!$O$13*G175/$G$4+'2080回测'!$O$14*H175/$H$4+'2080回测'!$O$15*I175/$I$4+'2080回测'!$O$17*K175/$K$4+'2080回测'!$O$18*L175/$L$4+'2080回测'!$O$16*J175/$J$4</f>
        <v>1.0991142443731337</v>
      </c>
    </row>
    <row r="176" spans="1:24">
      <c r="A176" s="11">
        <v>44090</v>
      </c>
      <c r="B176" s="17">
        <v>57.519950890117002</v>
      </c>
      <c r="C176" s="17">
        <v>30.533484676503999</v>
      </c>
      <c r="D176" s="17">
        <v>32.615384615384997</v>
      </c>
      <c r="E176" s="17">
        <v>34.5703125</v>
      </c>
      <c r="F176" s="13">
        <v>1.3880978317050201</v>
      </c>
      <c r="G176" s="14">
        <f>[1]!thsiFinD("ths_adjustment_nv_fund",G$2,$A176)</f>
        <v>1.1646000000000001</v>
      </c>
      <c r="H176" s="14">
        <f>[1]!thsiFinD("ths_adjustment_nv_fund",H$2,$A176)</f>
        <v>1.9766222222000001</v>
      </c>
      <c r="I176" s="14">
        <v>2302.3000000000002</v>
      </c>
      <c r="J176" s="14">
        <f>[1]!thsiFinD("ths_close_price_index",J$1,$A176)</f>
        <v>8851.2706999999991</v>
      </c>
      <c r="K176" s="14">
        <f>[1]!thsiFinD("ths_adjustment_nv_fund",K$2,$A176)</f>
        <v>5.6373516304000004</v>
      </c>
      <c r="L176" s="14">
        <f>[1]!thsiFinD("ths_adjustment_nv_fund",L$2,$A176)</f>
        <v>1.8648109932000001</v>
      </c>
      <c r="M176" s="18">
        <v>0.29827365728900002</v>
      </c>
      <c r="N176" s="18">
        <v>0.27434627747371998</v>
      </c>
      <c r="O176" s="18">
        <v>0.38581356338366002</v>
      </c>
      <c r="P176" s="18">
        <v>0.36334701401755998</v>
      </c>
      <c r="Q176" s="19">
        <v>0.2361316701374</v>
      </c>
      <c r="R176" s="19">
        <v>0.2361316701374</v>
      </c>
      <c r="S176" s="18">
        <v>0.25506292009208997</v>
      </c>
      <c r="T176" s="18">
        <v>0.25506292009208997</v>
      </c>
      <c r="U176" s="16">
        <v>1.2781562686872499</v>
      </c>
      <c r="V176" s="14">
        <v>1.4231</v>
      </c>
      <c r="W176" s="14">
        <v>1.5185</v>
      </c>
      <c r="X176" s="74">
        <f>'2080回测'!$O$13*G176/$G$4+'2080回测'!$O$14*H176/$H$4+'2080回测'!$O$15*I176/$I$4+'2080回测'!$O$17*K176/$K$4+'2080回测'!$O$18*L176/$L$4+'2080回测'!$O$16*J176/$J$4</f>
        <v>1.1033066001295708</v>
      </c>
    </row>
    <row r="177" spans="1:24">
      <c r="A177" s="11">
        <v>44091</v>
      </c>
      <c r="B177" s="17">
        <v>59.422958870473003</v>
      </c>
      <c r="C177" s="17">
        <v>30.703745743473</v>
      </c>
      <c r="D177" s="17">
        <v>33.846153846154003</v>
      </c>
      <c r="E177" s="17">
        <v>35.60546875</v>
      </c>
      <c r="F177" s="13">
        <v>1.3989458180252501</v>
      </c>
      <c r="G177" s="14">
        <f>[1]!thsiFinD("ths_adjustment_nv_fund",G$2,$A177)</f>
        <v>1.1641999999999999</v>
      </c>
      <c r="H177" s="14">
        <f>[1]!thsiFinD("ths_adjustment_nv_fund",H$2,$A177)</f>
        <v>1.9842962962999999</v>
      </c>
      <c r="I177" s="14">
        <v>2291.5</v>
      </c>
      <c r="J177" s="14">
        <f>[1]!thsiFinD("ths_close_price_index",J$1,$A177)</f>
        <v>8834.6630000000005</v>
      </c>
      <c r="K177" s="14">
        <f>[1]!thsiFinD("ths_adjustment_nv_fund",K$2,$A177)</f>
        <v>5.6601934116999999</v>
      </c>
      <c r="L177" s="14">
        <f>[1]!thsiFinD("ths_adjustment_nv_fund",L$2,$A177)</f>
        <v>1.8607724204</v>
      </c>
      <c r="M177" s="18">
        <v>0.29140025575447998</v>
      </c>
      <c r="N177" s="18">
        <v>0.26479020067761</v>
      </c>
      <c r="O177" s="18">
        <v>0.37670740474478998</v>
      </c>
      <c r="P177" s="18">
        <v>0.35773515370645997</v>
      </c>
      <c r="Q177" s="19">
        <v>0.22379578134349001</v>
      </c>
      <c r="R177" s="19">
        <v>0.22379578134349001</v>
      </c>
      <c r="S177" s="18">
        <v>0.24351278596383999</v>
      </c>
      <c r="T177" s="18">
        <v>0.24351278596383999</v>
      </c>
      <c r="U177" s="16">
        <v>1.2794913711755675</v>
      </c>
      <c r="V177" s="14">
        <v>1.4233</v>
      </c>
      <c r="W177" s="14">
        <v>1.5086999999999999</v>
      </c>
      <c r="X177" s="74">
        <f>'2080回测'!$O$13*G177/$G$4+'2080回测'!$O$14*H177/$H$4+'2080回测'!$O$15*I177/$I$4+'2080回测'!$O$17*K177/$K$4+'2080回测'!$O$18*L177/$L$4+'2080回测'!$O$16*J177/$J$4</f>
        <v>1.1031925007483241</v>
      </c>
    </row>
    <row r="178" spans="1:24">
      <c r="A178" s="11">
        <v>44092</v>
      </c>
      <c r="B178" s="17">
        <v>61.878453038674003</v>
      </c>
      <c r="C178" s="17">
        <v>32.746878547106</v>
      </c>
      <c r="D178" s="17">
        <v>35.538461538462002</v>
      </c>
      <c r="E178" s="17">
        <v>37.6171875</v>
      </c>
      <c r="F178" s="13">
        <v>1.41945245156061</v>
      </c>
      <c r="G178" s="14">
        <f>[1]!thsiFinD("ths_adjustment_nv_fund",G$2,$A178)</f>
        <v>1.1884999999999999</v>
      </c>
      <c r="H178" s="14">
        <f>[1]!thsiFinD("ths_adjustment_nv_fund",H$2,$A178)</f>
        <v>2.0138962963</v>
      </c>
      <c r="I178" s="14">
        <v>2304.5100000000002</v>
      </c>
      <c r="J178" s="14">
        <f>[1]!thsiFinD("ths_close_price_index",J$1,$A178)</f>
        <v>9013.9869999999992</v>
      </c>
      <c r="K178" s="14">
        <f>[1]!thsiFinD("ths_adjustment_nv_fund",K$2,$A178)</f>
        <v>5.7195820432</v>
      </c>
      <c r="L178" s="14">
        <f>[1]!thsiFinD("ths_adjustment_nv_fund",L$2,$A178)</f>
        <v>1.8850038573000001</v>
      </c>
      <c r="M178" s="18">
        <v>0.28708439897698002</v>
      </c>
      <c r="N178" s="18">
        <v>0.25975154200329997</v>
      </c>
      <c r="O178" s="18">
        <v>0.38233884495567</v>
      </c>
      <c r="P178" s="18">
        <v>0.36200686830502998</v>
      </c>
      <c r="Q178" s="19">
        <v>0.22599460071460001</v>
      </c>
      <c r="R178" s="19">
        <v>0.22599460071460001</v>
      </c>
      <c r="S178" s="18">
        <v>0.24638005686718001</v>
      </c>
      <c r="T178" s="18">
        <v>0.24638005686718001</v>
      </c>
      <c r="U178" s="16">
        <v>1.3001849120007249</v>
      </c>
      <c r="V178" s="14">
        <v>1.4237</v>
      </c>
      <c r="W178" s="14">
        <v>1.5145</v>
      </c>
      <c r="X178" s="74">
        <f>'2080回测'!$O$13*G178/$G$4+'2080回测'!$O$14*H178/$H$4+'2080回测'!$O$15*I178/$I$4+'2080回测'!$O$17*K178/$K$4+'2080回测'!$O$18*L178/$L$4+'2080回测'!$O$16*J178/$J$4</f>
        <v>1.1239887233261334</v>
      </c>
    </row>
    <row r="179" spans="1:24">
      <c r="A179" s="11">
        <v>44095</v>
      </c>
      <c r="B179" s="17">
        <v>60.466543891957997</v>
      </c>
      <c r="C179" s="17">
        <v>31.328036322361001</v>
      </c>
      <c r="D179" s="17">
        <v>34.461538461537998</v>
      </c>
      <c r="E179" s="17">
        <v>35.888671875</v>
      </c>
      <c r="F179" s="13">
        <v>1.4053619763771401</v>
      </c>
      <c r="G179" s="14">
        <f>[1]!thsiFinD("ths_adjustment_nv_fund",G$2,$A179)</f>
        <v>1.1817</v>
      </c>
      <c r="H179" s="14">
        <f>[1]!thsiFinD("ths_adjustment_nv_fund",H$2,$A179)</f>
        <v>2.001837037</v>
      </c>
      <c r="I179" s="14">
        <v>2273.59</v>
      </c>
      <c r="J179" s="14">
        <f>[1]!thsiFinD("ths_close_price_index",J$1,$A179)</f>
        <v>8969.9374000000007</v>
      </c>
      <c r="K179" s="14">
        <f>[1]!thsiFinD("ths_adjustment_nv_fund",K$2,$A179)</f>
        <v>5.7195820432</v>
      </c>
      <c r="L179" s="14">
        <f>[1]!thsiFinD("ths_adjustment_nv_fund",L$2,$A179)</f>
        <v>1.8799556413</v>
      </c>
      <c r="M179" s="18">
        <v>0.31593670076725999</v>
      </c>
      <c r="N179" s="18">
        <v>0.28537920250194998</v>
      </c>
      <c r="O179" s="18">
        <v>0.40414569853822002</v>
      </c>
      <c r="P179" s="18">
        <v>0.38311416368255002</v>
      </c>
      <c r="Q179" s="19">
        <v>0.24478644189821999</v>
      </c>
      <c r="R179" s="19">
        <v>0.24478644189821999</v>
      </c>
      <c r="S179" s="18">
        <v>0.26166532335969001</v>
      </c>
      <c r="T179" s="18">
        <v>0.26166532335969001</v>
      </c>
      <c r="U179" s="16">
        <v>1.29553343408803</v>
      </c>
      <c r="V179" s="14">
        <v>1.4242999999999999</v>
      </c>
      <c r="W179" s="14">
        <v>1.5141</v>
      </c>
      <c r="X179" s="74">
        <f>'2080回测'!$O$13*G179/$G$4+'2080回测'!$O$14*H179/$H$4+'2080回测'!$O$15*I179/$I$4+'2080回测'!$O$17*K179/$K$4+'2080回测'!$O$18*L179/$L$4+'2080回测'!$O$16*J179/$J$4</f>
        <v>1.1186304563327756</v>
      </c>
    </row>
    <row r="180" spans="1:24">
      <c r="A180" s="11">
        <v>44096</v>
      </c>
      <c r="B180" s="17">
        <v>59.054634745241998</v>
      </c>
      <c r="C180" s="17">
        <v>30.760499432463</v>
      </c>
      <c r="D180" s="17">
        <v>33.076923076923002</v>
      </c>
      <c r="E180" s="17">
        <v>34.990234375</v>
      </c>
      <c r="F180" s="13">
        <v>1.3947057290740701</v>
      </c>
      <c r="G180" s="14">
        <f>[1]!thsiFinD("ths_adjustment_nv_fund",G$2,$A180)</f>
        <v>1.1649</v>
      </c>
      <c r="H180" s="14">
        <f>[1]!thsiFinD("ths_adjustment_nv_fund",H$2,$A180)</f>
        <v>1.9744296295999999</v>
      </c>
      <c r="I180" s="14">
        <v>2247.23</v>
      </c>
      <c r="J180" s="14">
        <f>[1]!thsiFinD("ths_close_price_index",J$1,$A180)</f>
        <v>8838.6723000000002</v>
      </c>
      <c r="K180" s="14">
        <f>[1]!thsiFinD("ths_adjustment_nv_fund",K$2,$A180)</f>
        <v>5.6373516304000004</v>
      </c>
      <c r="L180" s="14">
        <f>[1]!thsiFinD("ths_adjustment_nv_fund",L$2,$A180)</f>
        <v>1.8557242044</v>
      </c>
      <c r="M180" s="18">
        <v>0.30458759590793</v>
      </c>
      <c r="N180" s="18">
        <v>0.27495439145165002</v>
      </c>
      <c r="O180" s="18">
        <v>0.39851425832734</v>
      </c>
      <c r="P180" s="18">
        <v>0.37658095324714003</v>
      </c>
      <c r="Q180" s="19">
        <v>0.24432346637787</v>
      </c>
      <c r="R180" s="19">
        <v>0.24432346637787</v>
      </c>
      <c r="S180" s="18">
        <v>0.26049167050722</v>
      </c>
      <c r="T180" s="18">
        <v>0.26049167050722</v>
      </c>
      <c r="U180" s="16">
        <v>1.2805935626592988</v>
      </c>
      <c r="V180" s="14">
        <v>1.4245000000000001</v>
      </c>
      <c r="W180" s="14">
        <v>1.4791000000000001</v>
      </c>
      <c r="X180" s="74">
        <f>'2080回测'!$O$13*G180/$G$4+'2080回测'!$O$14*H180/$H$4+'2080回测'!$O$15*I180/$I$4+'2080回测'!$O$17*K180/$K$4+'2080回测'!$O$18*L180/$L$4+'2080回测'!$O$16*J180/$J$4</f>
        <v>1.1028848509196643</v>
      </c>
    </row>
    <row r="181" spans="1:24">
      <c r="A181" s="11">
        <v>44097</v>
      </c>
      <c r="B181" s="17">
        <v>61.080417434009</v>
      </c>
      <c r="C181" s="17">
        <v>32.349602724176997</v>
      </c>
      <c r="D181" s="17">
        <v>35.230769230768999</v>
      </c>
      <c r="E181" s="17">
        <v>36.455078125</v>
      </c>
      <c r="F181" s="13">
        <v>1.41278966878489</v>
      </c>
      <c r="G181" s="14">
        <f>[1]!thsiFinD("ths_adjustment_nv_fund",G$2,$A181)</f>
        <v>1.1639999999999999</v>
      </c>
      <c r="H181" s="14">
        <f>[1]!thsiFinD("ths_adjustment_nv_fund",H$2,$A181)</f>
        <v>1.9777185184999999</v>
      </c>
      <c r="I181" s="14">
        <v>2226.33</v>
      </c>
      <c r="J181" s="14">
        <f>[1]!thsiFinD("ths_close_price_index",J$1,$A181)</f>
        <v>8816.6834999999992</v>
      </c>
      <c r="K181" s="14">
        <f>[1]!thsiFinD("ths_adjustment_nv_fund",K$2,$A181)</f>
        <v>5.6601934116999999</v>
      </c>
      <c r="L181" s="14">
        <f>[1]!thsiFinD("ths_adjustment_nv_fund",L$2,$A181)</f>
        <v>1.8587531340000001</v>
      </c>
      <c r="M181" s="18">
        <v>0.29108056265985</v>
      </c>
      <c r="N181" s="18">
        <v>0.26626704890974001</v>
      </c>
      <c r="O181" s="18">
        <v>0.38701174215193002</v>
      </c>
      <c r="P181" s="18">
        <v>0.36619482372420997</v>
      </c>
      <c r="Q181" s="19">
        <v>0.22431050794921001</v>
      </c>
      <c r="R181" s="19">
        <v>0.22431050794921001</v>
      </c>
      <c r="S181" s="18">
        <v>0.24278665396512</v>
      </c>
      <c r="T181" s="18">
        <v>0.24278665396512</v>
      </c>
      <c r="U181" s="16">
        <v>1.2882409827618062</v>
      </c>
      <c r="V181" s="14">
        <v>1.4246000000000001</v>
      </c>
      <c r="W181" s="14">
        <v>1.4616</v>
      </c>
      <c r="X181" s="74">
        <f>'2080回测'!$O$13*G181/$G$4+'2080回测'!$O$14*H181/$H$4+'2080回测'!$O$15*I181/$I$4+'2080回测'!$O$17*K181/$K$4+'2080回测'!$O$18*L181/$L$4+'2080回测'!$O$16*J181/$J$4</f>
        <v>1.1029026461896498</v>
      </c>
    </row>
    <row r="182" spans="1:24">
      <c r="A182" s="11">
        <v>44098</v>
      </c>
      <c r="B182" s="17">
        <v>57.151626764885997</v>
      </c>
      <c r="C182" s="17">
        <v>29.228149829738999</v>
      </c>
      <c r="D182" s="17">
        <v>31.846153846153999</v>
      </c>
      <c r="E182" s="17">
        <v>33.525390625</v>
      </c>
      <c r="F182" s="13">
        <v>1.3793783026644499</v>
      </c>
      <c r="G182" s="14">
        <f>[1]!thsiFinD("ths_adjustment_nv_fund",G$2,$A182)</f>
        <v>1.1456999999999999</v>
      </c>
      <c r="H182" s="14">
        <f>[1]!thsiFinD("ths_adjustment_nv_fund",H$2,$A182)</f>
        <v>1.9437333333</v>
      </c>
      <c r="I182" s="14">
        <v>2180.64</v>
      </c>
      <c r="J182" s="14">
        <f>[1]!thsiFinD("ths_close_price_index",J$1,$A182)</f>
        <v>8664.4328999999998</v>
      </c>
      <c r="K182" s="14">
        <f>[1]!thsiFinD("ths_adjustment_nv_fund",K$2,$A182)</f>
        <v>5.5779629990000004</v>
      </c>
      <c r="L182" s="14">
        <f>[1]!thsiFinD("ths_adjustment_nv_fund",L$2,$A182)</f>
        <v>1.8335120540000001</v>
      </c>
      <c r="M182" s="18">
        <v>0.29523657289003002</v>
      </c>
      <c r="N182" s="18">
        <v>0.27330379636869001</v>
      </c>
      <c r="O182" s="18">
        <v>0.39563862928348997</v>
      </c>
      <c r="P182" s="18">
        <v>0.3717229249331</v>
      </c>
      <c r="Q182" s="19">
        <v>0.23278692617773</v>
      </c>
      <c r="R182" s="19">
        <v>0.23278692617773</v>
      </c>
      <c r="S182" s="18">
        <v>0.25222604313183999</v>
      </c>
      <c r="T182" s="18">
        <v>0.25222604313183999</v>
      </c>
      <c r="U182" s="16">
        <v>1.2575622147282264</v>
      </c>
      <c r="V182" s="14">
        <v>1.4247000000000001</v>
      </c>
      <c r="W182" s="14">
        <v>1.4416</v>
      </c>
      <c r="X182" s="74">
        <f>'2080回测'!$O$13*G182/$G$4+'2080回测'!$O$14*H182/$H$4+'2080回测'!$O$15*I182/$I$4+'2080回测'!$O$17*K182/$K$4+'2080回测'!$O$18*L182/$L$4+'2080回测'!$O$16*J182/$J$4</f>
        <v>1.0859824178181599</v>
      </c>
    </row>
    <row r="183" spans="1:24">
      <c r="A183" s="11">
        <v>44099</v>
      </c>
      <c r="B183" s="17">
        <v>57.458563535911999</v>
      </c>
      <c r="C183" s="17">
        <v>29.738933030647001</v>
      </c>
      <c r="D183" s="17">
        <v>32.615384615384997</v>
      </c>
      <c r="E183" s="17">
        <v>33.84765625</v>
      </c>
      <c r="F183" s="13">
        <v>1.38415134357986</v>
      </c>
      <c r="G183" s="14">
        <f>[1]!thsiFinD("ths_adjustment_nv_fund",G$2,$A183)</f>
        <v>1.1400999999999999</v>
      </c>
      <c r="H183" s="14">
        <f>[1]!thsiFinD("ths_adjustment_nv_fund",H$2,$A183)</f>
        <v>1.9327703704000001</v>
      </c>
      <c r="I183" s="14">
        <v>2164.79</v>
      </c>
      <c r="J183" s="14">
        <f>[1]!thsiFinD("ths_close_price_index",J$1,$A183)</f>
        <v>8647.2446</v>
      </c>
      <c r="K183" s="14">
        <f>[1]!thsiFinD("ths_adjustment_nv_fund",K$2,$A183)</f>
        <v>5.5779629990000004</v>
      </c>
      <c r="L183" s="14">
        <f>[1]!thsiFinD("ths_adjustment_nv_fund",L$2,$A183)</f>
        <v>1.8355313404</v>
      </c>
      <c r="M183" s="18">
        <v>0.27197890025575</v>
      </c>
      <c r="N183" s="18">
        <v>0.25019546520718999</v>
      </c>
      <c r="O183" s="18">
        <v>0.36987778576564001</v>
      </c>
      <c r="P183" s="18">
        <v>0.34357986435256999</v>
      </c>
      <c r="Q183" s="19">
        <v>0.19905015831593001</v>
      </c>
      <c r="R183" s="19">
        <v>0.19905015831593001</v>
      </c>
      <c r="S183" s="18">
        <v>0.21338269280639999</v>
      </c>
      <c r="T183" s="18">
        <v>0.21338269280639999</v>
      </c>
      <c r="U183" s="16">
        <v>1.2551120359249199</v>
      </c>
      <c r="V183" s="14">
        <v>1.4244000000000001</v>
      </c>
      <c r="W183" s="14">
        <v>1.458</v>
      </c>
      <c r="X183" s="74">
        <f>'2080回测'!$O$13*G183/$G$4+'2080回测'!$O$14*H183/$H$4+'2080回测'!$O$15*I183/$I$4+'2080回测'!$O$17*K183/$K$4+'2080回测'!$O$18*L183/$L$4+'2080回测'!$O$16*J183/$J$4</f>
        <v>1.0820063902402157</v>
      </c>
    </row>
    <row r="184" spans="1:24">
      <c r="A184" s="11">
        <v>44102</v>
      </c>
      <c r="B184" s="17">
        <v>57.826887661142003</v>
      </c>
      <c r="C184" s="17">
        <v>29.852440408627</v>
      </c>
      <c r="D184" s="17">
        <v>30.769230769231001</v>
      </c>
      <c r="E184" s="17">
        <v>34.228515625</v>
      </c>
      <c r="F184" s="13">
        <v>1.3816926861600001</v>
      </c>
      <c r="G184" s="14">
        <f>[1]!thsiFinD("ths_adjustment_nv_fund",G$2,$A184)</f>
        <v>1.1440999999999999</v>
      </c>
      <c r="H184" s="14">
        <f>[1]!thsiFinD("ths_adjustment_nv_fund",H$2,$A184)</f>
        <v>1.9305777778</v>
      </c>
      <c r="I184" s="14">
        <v>2184.81</v>
      </c>
      <c r="J184" s="14">
        <f>[1]!thsiFinD("ths_close_price_index",J$1,$A184)</f>
        <v>8676.5830999999998</v>
      </c>
      <c r="K184" s="14">
        <f>[1]!thsiFinD("ths_adjustment_nv_fund",K$2,$A184)</f>
        <v>5.5459845050999999</v>
      </c>
      <c r="L184" s="14">
        <f>[1]!thsiFinD("ths_adjustment_nv_fund",L$2,$A184)</f>
        <v>1.8365409836</v>
      </c>
      <c r="M184" s="18">
        <v>0.27397698209719001</v>
      </c>
      <c r="N184" s="18">
        <v>0.25375727564938</v>
      </c>
      <c r="O184" s="18">
        <v>0.37502995446921</v>
      </c>
      <c r="P184" s="18">
        <v>0.34475249186068002</v>
      </c>
      <c r="Q184" s="19">
        <v>0.19172790964235001</v>
      </c>
      <c r="R184" s="19">
        <v>0.19172790964235001</v>
      </c>
      <c r="S184" s="18">
        <v>0.20496188201910001</v>
      </c>
      <c r="T184" s="18">
        <v>0.20496188201910001</v>
      </c>
      <c r="U184" s="16">
        <v>1.2448674926375201</v>
      </c>
      <c r="V184" s="14">
        <v>1.4247000000000001</v>
      </c>
      <c r="W184" s="14">
        <v>1.4555</v>
      </c>
      <c r="X184" s="74">
        <f>'2080回测'!$O$13*G184/$G$4+'2080回测'!$O$14*H184/$H$4+'2080回测'!$O$15*I184/$I$4+'2080回测'!$O$17*K184/$K$4+'2080回测'!$O$18*L184/$L$4+'2080回测'!$O$16*J184/$J$4</f>
        <v>1.0843679018757952</v>
      </c>
    </row>
    <row r="185" spans="1:24">
      <c r="A185" s="11">
        <v>44103</v>
      </c>
      <c r="B185" s="17">
        <v>59.668508287293001</v>
      </c>
      <c r="C185" s="17">
        <v>31.725312145288999</v>
      </c>
      <c r="D185" s="17">
        <v>32.538461538462002</v>
      </c>
      <c r="E185" s="17">
        <v>36.494140625</v>
      </c>
      <c r="F185" s="13">
        <v>1.4010660564901101</v>
      </c>
      <c r="G185" s="14">
        <f>[1]!thsiFinD("ths_adjustment_nv_fund",G$2,$A185)</f>
        <v>1.1449</v>
      </c>
      <c r="H185" s="14">
        <f>[1]!thsiFinD("ths_adjustment_nv_fund",H$2,$A185)</f>
        <v>1.9382518519</v>
      </c>
      <c r="I185" s="14">
        <v>2161.75</v>
      </c>
      <c r="J185" s="14">
        <f>[1]!thsiFinD("ths_close_price_index",J$1,$A185)</f>
        <v>8683.0856999999996</v>
      </c>
      <c r="K185" s="14">
        <f>[1]!thsiFinD("ths_adjustment_nv_fund",K$2,$A185)</f>
        <v>5.5870997114999996</v>
      </c>
      <c r="L185" s="14">
        <f>[1]!thsiFinD("ths_adjustment_nv_fund",L$2,$A185)</f>
        <v>1.8496663452</v>
      </c>
      <c r="M185" s="18">
        <v>0.27981138107416997</v>
      </c>
      <c r="N185" s="18">
        <v>0.25662409868821001</v>
      </c>
      <c r="O185" s="18">
        <v>0.36376707404745001</v>
      </c>
      <c r="P185" s="18">
        <v>0.33729793122378998</v>
      </c>
      <c r="Q185" s="19">
        <v>0.17663554356513</v>
      </c>
      <c r="R185" s="19">
        <v>0.17663554356513</v>
      </c>
      <c r="S185" s="18">
        <v>0.18408418446814001</v>
      </c>
      <c r="T185" s="18">
        <v>0.18408418446814001</v>
      </c>
      <c r="U185" s="16">
        <v>1.2547729483809851</v>
      </c>
      <c r="V185" s="14">
        <v>1.4247000000000001</v>
      </c>
      <c r="W185" s="14">
        <v>1.4719</v>
      </c>
      <c r="X185" s="74">
        <f>'2080回测'!$O$13*G185/$G$4+'2080回测'!$O$14*H185/$H$4+'2080回测'!$O$15*I185/$I$4+'2080回测'!$O$17*K185/$K$4+'2080回测'!$O$18*L185/$L$4+'2080回测'!$O$16*J185/$J$4</f>
        <v>1.0867223055733322</v>
      </c>
    </row>
    <row r="186" spans="1:24">
      <c r="A186" s="11">
        <v>44104</v>
      </c>
      <c r="B186" s="17">
        <v>59.791282995703</v>
      </c>
      <c r="C186" s="17">
        <v>32.065834279228</v>
      </c>
      <c r="D186" s="17">
        <v>34</v>
      </c>
      <c r="E186" s="17">
        <v>37.44140625</v>
      </c>
      <c r="F186" s="13">
        <v>1.40824630881233</v>
      </c>
      <c r="G186" s="14">
        <f>[1]!thsiFinD("ths_adjustment_nv_fund",G$2,$A186)</f>
        <v>1.1376999999999999</v>
      </c>
      <c r="H186" s="14">
        <f>[1]!thsiFinD("ths_adjustment_nv_fund",H$2,$A186)</f>
        <v>1.9294814815000001</v>
      </c>
      <c r="I186" s="14">
        <v>2168.3200000000002</v>
      </c>
      <c r="J186" s="14">
        <f>[1]!thsiFinD("ths_close_price_index",J$1,$A186)</f>
        <v>8633.1556</v>
      </c>
      <c r="K186" s="14">
        <f>[1]!thsiFinD("ths_adjustment_nv_fund",K$2,$A186)</f>
        <v>5.5733946427000003</v>
      </c>
      <c r="L186" s="14">
        <f>[1]!thsiFinD("ths_adjustment_nv_fund",L$2,$A186)</f>
        <v>1.8405795564</v>
      </c>
      <c r="M186" s="18">
        <v>0.28228900255754003</v>
      </c>
      <c r="N186" s="18">
        <v>0.26096776995916998</v>
      </c>
      <c r="O186" s="18">
        <v>0.37694704049844002</v>
      </c>
      <c r="P186" s="18">
        <v>0.34902420645924997</v>
      </c>
      <c r="Q186" s="19">
        <v>0.18932862442166001</v>
      </c>
      <c r="R186" s="19">
        <v>0.18932862442166001</v>
      </c>
      <c r="S186" s="18">
        <v>0.19514915936508001</v>
      </c>
      <c r="T186" s="18">
        <v>0.19514915936508001</v>
      </c>
      <c r="U186" s="16">
        <v>1.2528127289036388</v>
      </c>
      <c r="V186" s="14">
        <v>1.4249000000000001</v>
      </c>
      <c r="W186" s="14">
        <v>1.4698</v>
      </c>
      <c r="X186" s="74">
        <f>'2080回测'!$O$13*G186/$G$4+'2080回测'!$O$14*H186/$H$4+'2080回测'!$O$15*I186/$I$4+'2080回测'!$O$17*K186/$K$4+'2080回测'!$O$18*L186/$L$4+'2080回测'!$O$16*J186/$J$4</f>
        <v>1.0805049636205566</v>
      </c>
    </row>
    <row r="187" spans="1:24">
      <c r="A187" s="11">
        <v>44113</v>
      </c>
      <c r="B187" s="17">
        <v>65.561694290976007</v>
      </c>
      <c r="C187" s="17">
        <v>36.208853575482003</v>
      </c>
      <c r="D187" s="17">
        <v>38.769230769231001</v>
      </c>
      <c r="E187" s="17">
        <v>45.341796875</v>
      </c>
      <c r="F187" s="13">
        <v>1.46470393877672</v>
      </c>
      <c r="G187" s="14">
        <f>[1]!thsiFinD("ths_adjustment_nv_fund",G$2,$A187)</f>
        <v>1.1564000000000001</v>
      </c>
      <c r="H187" s="14">
        <f>[1]!thsiFinD("ths_adjustment_nv_fund",H$2,$A187)</f>
        <v>1.9678518518999999</v>
      </c>
      <c r="I187" s="14">
        <v>2214.0100000000002</v>
      </c>
      <c r="J187" s="14">
        <f>[1]!thsiFinD("ths_close_price_index",J$1,$A187)</f>
        <v>8761.3444</v>
      </c>
      <c r="K187" s="14">
        <f>[1]!thsiFinD("ths_adjustment_nv_fund",K$2,$A187)</f>
        <v>5.6784668368000002</v>
      </c>
      <c r="L187" s="14">
        <f>[1]!thsiFinD("ths_adjustment_nv_fund",L$2,$A187)</f>
        <v>1.8648109932000001</v>
      </c>
      <c r="M187" s="18">
        <v>0.28109015345269001</v>
      </c>
      <c r="N187" s="18">
        <v>0.26174963078794</v>
      </c>
      <c r="O187" s="18">
        <v>0.37059669302659998</v>
      </c>
      <c r="P187" s="18">
        <v>0.34424993724741998</v>
      </c>
      <c r="Q187" s="19">
        <v>0.18863292170174001</v>
      </c>
      <c r="R187" s="19">
        <v>0.18863292170174001</v>
      </c>
      <c r="S187" s="18">
        <v>0.19377478665549</v>
      </c>
      <c r="T187" s="18">
        <v>0.19377478665549</v>
      </c>
      <c r="U187" s="16">
        <v>1.2877444081132023</v>
      </c>
      <c r="V187" s="14">
        <v>1.4252</v>
      </c>
      <c r="W187" s="14">
        <v>1.4743999999999999</v>
      </c>
      <c r="X187" s="74">
        <f>'2080回测'!$O$13*G187/$G$4+'2080回测'!$O$14*H187/$H$4+'2080回测'!$O$15*I187/$I$4+'2080回测'!$O$17*K187/$K$4+'2080回测'!$O$18*L187/$L$4+'2080回测'!$O$16*J187/$J$4</f>
        <v>1.0981136229109032</v>
      </c>
    </row>
    <row r="188" spans="1:24">
      <c r="A188" s="11">
        <v>44116</v>
      </c>
      <c r="B188" s="17">
        <v>70.902394106814</v>
      </c>
      <c r="C188" s="17">
        <v>38.989784335982002</v>
      </c>
      <c r="D188" s="17">
        <v>42.153846153845997</v>
      </c>
      <c r="E188" s="17">
        <v>49.35546875</v>
      </c>
      <c r="F188" s="13">
        <v>1.5035037333666099</v>
      </c>
      <c r="G188" s="14">
        <f>[1]!thsiFinD("ths_adjustment_nv_fund",G$2,$A188)</f>
        <v>1.1768000000000001</v>
      </c>
      <c r="H188" s="14">
        <f>[1]!thsiFinD("ths_adjustment_nv_fund",H$2,$A188)</f>
        <v>2.0149925926000001</v>
      </c>
      <c r="I188" s="14">
        <v>2254.1</v>
      </c>
      <c r="J188" s="14">
        <f>[1]!thsiFinD("ths_close_price_index",J$1,$A188)</f>
        <v>8908.8091999999997</v>
      </c>
      <c r="K188" s="14">
        <f>[1]!thsiFinD("ths_adjustment_nv_fund",K$2,$A188)</f>
        <v>5.7789706746</v>
      </c>
      <c r="L188" s="14">
        <f>[1]!thsiFinD("ths_adjustment_nv_fund",L$2,$A188)</f>
        <v>1.8971195756999999</v>
      </c>
      <c r="M188" s="18">
        <v>0.30794437340153002</v>
      </c>
      <c r="N188" s="18">
        <v>0.28598731647989001</v>
      </c>
      <c r="O188" s="18">
        <v>0.40809968847352002</v>
      </c>
      <c r="P188" s="18">
        <v>0.379512522056</v>
      </c>
      <c r="Q188" s="19">
        <v>0.22549384923710999</v>
      </c>
      <c r="R188" s="19">
        <v>0.22549384923710999</v>
      </c>
      <c r="S188" s="18">
        <v>0.23471183301022999</v>
      </c>
      <c r="T188" s="18">
        <v>0.23471183301022999</v>
      </c>
      <c r="U188" s="16">
        <v>1.3267443558957288</v>
      </c>
      <c r="V188" s="14">
        <v>1.4253</v>
      </c>
      <c r="W188" s="14">
        <v>1.4899</v>
      </c>
      <c r="X188" s="74">
        <f>'2080回测'!$O$13*G188/$G$4+'2080回测'!$O$14*H188/$H$4+'2080回测'!$O$15*I188/$I$4+'2080回测'!$O$17*K188/$K$4+'2080回测'!$O$18*L188/$L$4+'2080回测'!$O$16*J188/$J$4</f>
        <v>1.1174505257230771</v>
      </c>
    </row>
    <row r="189" spans="1:24">
      <c r="A189" s="11">
        <v>44117</v>
      </c>
      <c r="B189" s="17">
        <v>72.498465316145001</v>
      </c>
      <c r="C189" s="17">
        <v>39.784335981839</v>
      </c>
      <c r="D189" s="17">
        <v>43.384615384615003</v>
      </c>
      <c r="E189" s="17">
        <v>50.068359375</v>
      </c>
      <c r="F189" s="13">
        <v>1.514339440144</v>
      </c>
      <c r="G189" s="14">
        <f>[1]!thsiFinD("ths_adjustment_nv_fund",G$2,$A189)</f>
        <v>1.1785000000000001</v>
      </c>
      <c r="H189" s="14">
        <f>[1]!thsiFinD("ths_adjustment_nv_fund",H$2,$A189)</f>
        <v>2.0193777777999999</v>
      </c>
      <c r="I189" s="14">
        <v>2254.1</v>
      </c>
      <c r="J189" s="14">
        <f>[1]!thsiFinD("ths_close_price_index",J$1,$A189)</f>
        <v>8899.8652000000002</v>
      </c>
      <c r="K189" s="14">
        <f>[1]!thsiFinD("ths_adjustment_nv_fund",K$2,$A189)</f>
        <v>5.8109491684999997</v>
      </c>
      <c r="L189" s="14">
        <f>[1]!thsiFinD("ths_adjustment_nv_fund",L$2,$A189)</f>
        <v>1.9122642237</v>
      </c>
      <c r="M189" s="18">
        <v>0.34694693094628998</v>
      </c>
      <c r="N189" s="18">
        <v>0.32230040830509998</v>
      </c>
      <c r="O189" s="18">
        <v>0.44632159118140002</v>
      </c>
      <c r="P189" s="18">
        <v>0.41720412098302001</v>
      </c>
      <c r="Q189" s="19">
        <v>0.26391837447344002</v>
      </c>
      <c r="R189" s="19">
        <v>0.26391837447344002</v>
      </c>
      <c r="S189" s="18">
        <v>0.27667252340157</v>
      </c>
      <c r="T189" s="18">
        <v>0.27667252340157</v>
      </c>
      <c r="U189" s="16">
        <v>1.3329556423523363</v>
      </c>
      <c r="V189" s="14">
        <v>1.4256</v>
      </c>
      <c r="W189" s="14">
        <v>1.4825999999999999</v>
      </c>
      <c r="X189" s="74">
        <f>'2080回测'!$O$13*G189/$G$4+'2080回测'!$O$14*H189/$H$4+'2080回测'!$O$15*I189/$I$4+'2080回测'!$O$17*K189/$K$4+'2080回测'!$O$18*L189/$L$4+'2080回测'!$O$16*J189/$J$4</f>
        <v>1.1204233879293299</v>
      </c>
    </row>
    <row r="190" spans="1:24">
      <c r="A190" s="11">
        <v>44118</v>
      </c>
      <c r="B190" s="17">
        <v>71.639042357273993</v>
      </c>
      <c r="C190" s="17">
        <v>38.535754824064</v>
      </c>
      <c r="D190" s="17">
        <v>41.538461538462002</v>
      </c>
      <c r="E190" s="17">
        <v>47.91015625</v>
      </c>
      <c r="F190" s="13">
        <v>1.4990585374245</v>
      </c>
      <c r="G190" s="14">
        <f>[1]!thsiFinD("ths_adjustment_nv_fund",G$2,$A190)</f>
        <v>1.1741999999999999</v>
      </c>
      <c r="H190" s="14">
        <f>[1]!thsiFinD("ths_adjustment_nv_fund",H$2,$A190)</f>
        <v>2.0182814814999999</v>
      </c>
      <c r="I190" s="14">
        <v>2247.6999999999998</v>
      </c>
      <c r="J190" s="14">
        <f>[1]!thsiFinD("ths_close_price_index",J$1,$A190)</f>
        <v>8853.5203999999994</v>
      </c>
      <c r="K190" s="14">
        <f>[1]!thsiFinD("ths_adjustment_nv_fund",K$2,$A190)</f>
        <v>5.8429276623000002</v>
      </c>
      <c r="L190" s="14">
        <f>[1]!thsiFinD("ths_adjustment_nv_fund",L$2,$A190)</f>
        <v>1.9031774348999999</v>
      </c>
      <c r="M190" s="18">
        <v>0.35302109974425</v>
      </c>
      <c r="N190" s="18">
        <v>0.32759968725567001</v>
      </c>
      <c r="O190" s="18">
        <v>0.45434938892882998</v>
      </c>
      <c r="P190" s="18">
        <v>0.42407236790443997</v>
      </c>
      <c r="Q190" s="19">
        <v>0.26707908862764002</v>
      </c>
      <c r="R190" s="19">
        <v>0.26707908862764002</v>
      </c>
      <c r="S190" s="18">
        <v>0.28522220886511002</v>
      </c>
      <c r="T190" s="18">
        <v>0.28522220886511002</v>
      </c>
      <c r="U190" s="16">
        <v>1.3262769152393163</v>
      </c>
      <c r="V190" s="14">
        <v>1.4259999999999999</v>
      </c>
      <c r="W190" s="14">
        <v>1.4681999999999999</v>
      </c>
      <c r="X190" s="74">
        <f>'2080回测'!$O$13*G190/$G$4+'2080回测'!$O$14*H190/$H$4+'2080回测'!$O$15*I190/$I$4+'2080回测'!$O$17*K190/$K$4+'2080回测'!$O$18*L190/$L$4+'2080回测'!$O$16*J190/$J$4</f>
        <v>1.1172702065170677</v>
      </c>
    </row>
    <row r="191" spans="1:24">
      <c r="A191" s="11">
        <v>44119</v>
      </c>
      <c r="B191" s="17">
        <v>69.613259668507993</v>
      </c>
      <c r="C191" s="17">
        <v>37.287173666287998</v>
      </c>
      <c r="D191" s="17">
        <v>40.076923076923002</v>
      </c>
      <c r="E191" s="17">
        <v>47.51953125</v>
      </c>
      <c r="F191" s="13">
        <v>1.4862422191543001</v>
      </c>
      <c r="G191" s="14">
        <f>[1]!thsiFinD("ths_adjustment_nv_fund",G$2,$A191)</f>
        <v>1.173</v>
      </c>
      <c r="H191" s="14">
        <f>[1]!thsiFinD("ths_adjustment_nv_fund",H$2,$A191)</f>
        <v>2.0127999999999999</v>
      </c>
      <c r="I191" s="14">
        <v>2242.3200000000002</v>
      </c>
      <c r="J191" s="14">
        <f>[1]!thsiFinD("ths_close_price_index",J$1,$A191)</f>
        <v>8875.5095000000001</v>
      </c>
      <c r="K191" s="14">
        <f>[1]!thsiFinD("ths_adjustment_nv_fund",K$2,$A191)</f>
        <v>5.8566327311000004</v>
      </c>
      <c r="L191" s="14">
        <f>[1]!thsiFinD("ths_adjustment_nv_fund",L$2,$A191)</f>
        <v>1.8991388621</v>
      </c>
      <c r="M191" s="18">
        <v>0.34614769820972002</v>
      </c>
      <c r="N191" s="18">
        <v>0.32091043349838999</v>
      </c>
      <c r="O191" s="18">
        <v>0.44859813084111999</v>
      </c>
      <c r="P191" s="18">
        <v>0.42164335378599999</v>
      </c>
      <c r="Q191" s="19">
        <v>0.25535614752058999</v>
      </c>
      <c r="R191" s="19">
        <v>0.25535614752058999</v>
      </c>
      <c r="S191" s="18">
        <v>0.28110170526905998</v>
      </c>
      <c r="T191" s="18">
        <v>0.28110170526905998</v>
      </c>
      <c r="U191" s="16">
        <v>1.3181769532702186</v>
      </c>
      <c r="V191" s="14">
        <v>1.4261999999999999</v>
      </c>
      <c r="W191" s="14">
        <v>1.4665999999999999</v>
      </c>
      <c r="X191" s="74">
        <f>'2080回测'!$O$13*G191/$G$4+'2080回测'!$O$14*H191/$H$4+'2080回测'!$O$15*I191/$I$4+'2080回测'!$O$17*K191/$K$4+'2080回测'!$O$18*L191/$L$4+'2080回测'!$O$16*J191/$J$4</f>
        <v>1.1163814657057025</v>
      </c>
    </row>
    <row r="192" spans="1:24">
      <c r="A192" s="11">
        <v>44120</v>
      </c>
      <c r="B192" s="17">
        <v>68.569674647023007</v>
      </c>
      <c r="C192" s="17">
        <v>35.868331441544001</v>
      </c>
      <c r="D192" s="17">
        <v>38.384615384615003</v>
      </c>
      <c r="E192" s="17">
        <v>45.380859375</v>
      </c>
      <c r="F192" s="13">
        <v>1.4705087021204599</v>
      </c>
      <c r="G192" s="14">
        <f>[1]!thsiFinD("ths_adjustment_nv_fund",G$2,$A192)</f>
        <v>1.1827000000000001</v>
      </c>
      <c r="H192" s="14">
        <f>[1]!thsiFinD("ths_adjustment_nv_fund",H$2,$A192)</f>
        <v>2.0226666667000002</v>
      </c>
      <c r="I192" s="14">
        <v>2264.34</v>
      </c>
      <c r="J192" s="14">
        <f>[1]!thsiFinD("ths_close_price_index",J$1,$A192)</f>
        <v>8952.4410000000007</v>
      </c>
      <c r="K192" s="14">
        <f>[1]!thsiFinD("ths_adjustment_nv_fund",K$2,$A192)</f>
        <v>5.888611225</v>
      </c>
      <c r="L192" s="14">
        <f>[1]!thsiFinD("ths_adjustment_nv_fund",L$2,$A192)</f>
        <v>1.8951002893</v>
      </c>
      <c r="M192" s="18">
        <v>0.34614769820972002</v>
      </c>
      <c r="N192" s="18">
        <v>0.31934671184085001</v>
      </c>
      <c r="O192" s="18">
        <v>0.43973160795590999</v>
      </c>
      <c r="P192" s="18">
        <v>0.41611525257711002</v>
      </c>
      <c r="Q192" s="19">
        <v>0.2442617458887</v>
      </c>
      <c r="R192" s="19">
        <v>0.2442617458887</v>
      </c>
      <c r="S192" s="18">
        <v>0.26777543190038</v>
      </c>
      <c r="T192" s="18">
        <v>0.26777543190038</v>
      </c>
      <c r="U192" s="16">
        <v>1.3168629514835786</v>
      </c>
      <c r="V192" s="14">
        <v>1.4267000000000001</v>
      </c>
      <c r="W192" s="14">
        <v>1.4723999999999999</v>
      </c>
      <c r="X192" s="74">
        <f>'2080回测'!$O$13*G192/$G$4+'2080回测'!$O$14*H192/$H$4+'2080回测'!$O$15*I192/$I$4+'2080回测'!$O$17*K192/$K$4+'2080回测'!$O$18*L192/$L$4+'2080回测'!$O$16*J192/$J$4</f>
        <v>1.1238821291136045</v>
      </c>
    </row>
    <row r="193" spans="1:24">
      <c r="A193" s="11">
        <v>44123</v>
      </c>
      <c r="B193" s="17">
        <v>66.421117249847001</v>
      </c>
      <c r="C193" s="17">
        <v>34.562996594779001</v>
      </c>
      <c r="D193" s="17">
        <v>37.923076923076998</v>
      </c>
      <c r="E193" s="17">
        <v>44.326171875</v>
      </c>
      <c r="F193" s="13">
        <v>1.4580834066067601</v>
      </c>
      <c r="G193" s="14">
        <f>[1]!thsiFinD("ths_adjustment_nv_fund",G$2,$A193)</f>
        <v>1.1767000000000001</v>
      </c>
      <c r="H193" s="14">
        <f>[1]!thsiFinD("ths_adjustment_nv_fund",H$2,$A193)</f>
        <v>2.0095111111000001</v>
      </c>
      <c r="I193" s="14">
        <v>2265.71</v>
      </c>
      <c r="J193" s="14">
        <f>[1]!thsiFinD("ths_close_price_index",J$1,$A193)</f>
        <v>8899.8629000000001</v>
      </c>
      <c r="K193" s="14">
        <f>[1]!thsiFinD("ths_adjustment_nv_fund",K$2,$A193)</f>
        <v>5.8840428686999999</v>
      </c>
      <c r="L193" s="14">
        <f>[1]!thsiFinD("ths_adjustment_nv_fund",L$2,$A193)</f>
        <v>1.8809652845</v>
      </c>
      <c r="M193" s="18">
        <v>0.34526854219948999</v>
      </c>
      <c r="N193" s="18">
        <v>0.31943358526627003</v>
      </c>
      <c r="O193" s="18">
        <v>0.43362089623771999</v>
      </c>
      <c r="P193" s="18">
        <v>0.41117346516087</v>
      </c>
      <c r="Q193" s="19">
        <v>0.24058691586702999</v>
      </c>
      <c r="R193" s="19">
        <v>0.24058691586702999</v>
      </c>
      <c r="S193" s="18">
        <v>0.27211664563511001</v>
      </c>
      <c r="T193" s="18">
        <v>0.27211664563511001</v>
      </c>
      <c r="U193" s="16">
        <v>1.3061901139357261</v>
      </c>
      <c r="V193" s="14">
        <v>1.4275</v>
      </c>
      <c r="W193" s="14">
        <v>1.4736</v>
      </c>
      <c r="X193" s="74">
        <f>'2080回测'!$O$13*G193/$G$4+'2080回测'!$O$14*H193/$H$4+'2080回测'!$O$15*I193/$I$4+'2080回测'!$O$17*K193/$K$4+'2080回测'!$O$18*L193/$L$4+'2080回测'!$O$16*J193/$J$4</f>
        <v>1.1183767394223574</v>
      </c>
    </row>
    <row r="194" spans="1:24">
      <c r="A194" s="11">
        <v>44124</v>
      </c>
      <c r="B194" s="17">
        <v>68.569674647023007</v>
      </c>
      <c r="C194" s="17">
        <v>36.208853575482003</v>
      </c>
      <c r="D194" s="17">
        <v>39</v>
      </c>
      <c r="E194" s="17">
        <v>46.650390625</v>
      </c>
      <c r="F194" s="13">
        <v>1.4760722971187601</v>
      </c>
      <c r="G194" s="14">
        <f>[1]!thsiFinD("ths_adjustment_nv_fund",G$2,$A194)</f>
        <v>1.1747000000000001</v>
      </c>
      <c r="H194" s="14">
        <f>[1]!thsiFinD("ths_adjustment_nv_fund",H$2,$A194)</f>
        <v>2.0117037036999998</v>
      </c>
      <c r="I194" s="14">
        <v>2254.16</v>
      </c>
      <c r="J194" s="14">
        <f>[1]!thsiFinD("ths_close_price_index",J$1,$A194)</f>
        <v>8884.8469999999998</v>
      </c>
      <c r="K194" s="14">
        <f>[1]!thsiFinD("ths_adjustment_nv_fund",K$2,$A194)</f>
        <v>5.8977479375000001</v>
      </c>
      <c r="L194" s="14">
        <f>[1]!thsiFinD("ths_adjustment_nv_fund",L$2,$A194)</f>
        <v>1.8981292189000001</v>
      </c>
      <c r="M194" s="18">
        <v>0.33487851662404</v>
      </c>
      <c r="N194" s="18">
        <v>0.30753192598383999</v>
      </c>
      <c r="O194" s="18">
        <v>0.41445003594536001</v>
      </c>
      <c r="P194" s="18">
        <v>0.39651562111654998</v>
      </c>
      <c r="Q194" s="19">
        <v>0.23195889084904001</v>
      </c>
      <c r="R194" s="19">
        <v>0.23195889084904001</v>
      </c>
      <c r="S194" s="18">
        <v>0.26611351505897002</v>
      </c>
      <c r="T194" s="18">
        <v>0.26611351505897002</v>
      </c>
      <c r="U194" s="16">
        <v>1.3176102949456188</v>
      </c>
      <c r="V194" s="14">
        <v>1.4282999999999999</v>
      </c>
      <c r="W194" s="14">
        <v>1.4623999999999999</v>
      </c>
      <c r="X194" s="74">
        <f>'2080回测'!$O$13*G194/$G$4+'2080回测'!$O$14*H194/$H$4+'2080回测'!$O$15*I194/$I$4+'2080回测'!$O$17*K194/$K$4+'2080回测'!$O$18*L194/$L$4+'2080回测'!$O$16*J194/$J$4</f>
        <v>1.1183985304087642</v>
      </c>
    </row>
    <row r="195" spans="1:24">
      <c r="A195" s="11">
        <v>44125</v>
      </c>
      <c r="B195" s="17">
        <v>66.605279312462002</v>
      </c>
      <c r="C195" s="17">
        <v>33.371169125992999</v>
      </c>
      <c r="D195" s="17">
        <v>36.153846153845997</v>
      </c>
      <c r="E195" s="17">
        <v>44.013671875</v>
      </c>
      <c r="F195" s="13">
        <v>1.4503599161682501</v>
      </c>
      <c r="G195" s="14">
        <f>[1]!thsiFinD("ths_adjustment_nv_fund",G$2,$A195)</f>
        <v>1.1756</v>
      </c>
      <c r="H195" s="14">
        <f>[1]!thsiFinD("ths_adjustment_nv_fund",H$2,$A195)</f>
        <v>2.0051259258999998</v>
      </c>
      <c r="I195" s="14">
        <v>2259.8200000000002</v>
      </c>
      <c r="J195" s="14">
        <f>[1]!thsiFinD("ths_close_price_index",J$1,$A195)</f>
        <v>8899.6733999999997</v>
      </c>
      <c r="K195" s="14">
        <f>[1]!thsiFinD("ths_adjustment_nv_fund",K$2,$A195)</f>
        <v>5.8703377998999997</v>
      </c>
      <c r="L195" s="14">
        <f>[1]!thsiFinD("ths_adjustment_nv_fund",L$2,$A195)</f>
        <v>1.8951002893</v>
      </c>
      <c r="M195" s="18">
        <v>0.34710677749361002</v>
      </c>
      <c r="N195" s="18">
        <v>0.31578490139866</v>
      </c>
      <c r="O195" s="18">
        <v>0.42643182362809001</v>
      </c>
      <c r="P195" s="18">
        <v>0.40413770003503002</v>
      </c>
      <c r="Q195" s="19">
        <v>0.24363987064563999</v>
      </c>
      <c r="R195" s="19">
        <v>0.24363987064563999</v>
      </c>
      <c r="S195" s="18">
        <v>0.28007070785914001</v>
      </c>
      <c r="T195" s="18">
        <v>0.28007070785914001</v>
      </c>
      <c r="U195" s="16">
        <v>1.3035272208005988</v>
      </c>
      <c r="V195" s="14">
        <v>1.4289000000000001</v>
      </c>
      <c r="W195" s="14">
        <v>1.4728000000000001</v>
      </c>
      <c r="X195" s="74">
        <f>'2080回测'!$O$13*G195/$G$4+'2080回测'!$O$14*H195/$H$4+'2080回测'!$O$15*I195/$I$4+'2080回测'!$O$17*K195/$K$4+'2080回测'!$O$18*L195/$L$4+'2080回测'!$O$16*J195/$J$4</f>
        <v>1.1182876131907424</v>
      </c>
    </row>
    <row r="196" spans="1:24">
      <c r="A196" s="11">
        <v>44126</v>
      </c>
      <c r="B196" s="17">
        <v>64.27255985267</v>
      </c>
      <c r="C196" s="17">
        <v>32.349602724176997</v>
      </c>
      <c r="D196" s="17">
        <v>34.846153846154003</v>
      </c>
      <c r="E196" s="17">
        <v>42.59765625</v>
      </c>
      <c r="F196" s="13">
        <v>1.4351649316824999</v>
      </c>
      <c r="G196" s="14">
        <f>[1]!thsiFinD("ths_adjustment_nv_fund",G$2,$A196)</f>
        <v>1.1700999999999999</v>
      </c>
      <c r="H196" s="14">
        <f>[1]!thsiFinD("ths_adjustment_nv_fund",H$2,$A196)</f>
        <v>1.9897777778000001</v>
      </c>
      <c r="I196" s="14">
        <v>2260.81</v>
      </c>
      <c r="J196" s="14">
        <f>[1]!thsiFinD("ths_close_price_index",J$1,$A196)</f>
        <v>8884.7736000000004</v>
      </c>
      <c r="K196" s="14">
        <f>[1]!thsiFinD("ths_adjustment_nv_fund",K$2,$A196)</f>
        <v>5.8429276623000002</v>
      </c>
      <c r="L196" s="14">
        <f>[1]!thsiFinD("ths_adjustment_nv_fund",L$2,$A196)</f>
        <v>1.8910617165000001</v>
      </c>
      <c r="M196" s="18">
        <v>0.34702685421995</v>
      </c>
      <c r="N196" s="18">
        <v>0.31456867344278999</v>
      </c>
      <c r="O196" s="18">
        <v>0.40774023484304001</v>
      </c>
      <c r="P196" s="18">
        <v>0.38998241060396999</v>
      </c>
      <c r="Q196" s="19">
        <v>0.22418760585754999</v>
      </c>
      <c r="R196" s="19">
        <v>0.22418760585754999</v>
      </c>
      <c r="S196" s="18">
        <v>0.26026219078996998</v>
      </c>
      <c r="T196" s="18">
        <v>0.26026219078996998</v>
      </c>
      <c r="U196" s="16">
        <v>1.2962296898109424</v>
      </c>
      <c r="V196" s="14">
        <v>1.4298999999999999</v>
      </c>
      <c r="W196" s="14">
        <v>1.4725999999999999</v>
      </c>
      <c r="X196" s="74">
        <f>'2080回测'!$O$13*G196/$G$4+'2080回测'!$O$14*H196/$H$4+'2080回测'!$O$15*I196/$I$4+'2080回测'!$O$17*K196/$K$4+'2080回测'!$O$18*L196/$L$4+'2080回测'!$O$16*J196/$J$4</f>
        <v>1.1133981380967122</v>
      </c>
    </row>
    <row r="197" spans="1:24">
      <c r="A197" s="11">
        <v>44127</v>
      </c>
      <c r="B197" s="17">
        <v>61.141804788214003</v>
      </c>
      <c r="C197" s="17">
        <v>29.057888762769998</v>
      </c>
      <c r="D197" s="17">
        <v>32.461538461537998</v>
      </c>
      <c r="E197" s="17">
        <v>38.41796875</v>
      </c>
      <c r="F197" s="13">
        <v>1.40269800190631</v>
      </c>
      <c r="G197" s="14">
        <f>[1]!thsiFinD("ths_adjustment_nv_fund",G$2,$A197)</f>
        <v>1.1662999999999999</v>
      </c>
      <c r="H197" s="14">
        <f>[1]!thsiFinD("ths_adjustment_nv_fund",H$2,$A197)</f>
        <v>1.9755259259</v>
      </c>
      <c r="I197" s="14">
        <v>2300.83</v>
      </c>
      <c r="J197" s="14">
        <f>[1]!thsiFinD("ths_close_price_index",J$1,$A197)</f>
        <v>8870.0218999999997</v>
      </c>
      <c r="K197" s="14">
        <f>[1]!thsiFinD("ths_adjustment_nv_fund",K$2,$A197)</f>
        <v>5.8063808121999996</v>
      </c>
      <c r="L197" s="14">
        <f>[1]!thsiFinD("ths_adjustment_nv_fund",L$2,$A197)</f>
        <v>1.8648109932000001</v>
      </c>
      <c r="M197" s="18">
        <v>0.34231138107416997</v>
      </c>
      <c r="N197" s="18">
        <v>0.30709755885675</v>
      </c>
      <c r="O197" s="18">
        <v>0.39479990414569999</v>
      </c>
      <c r="P197" s="18">
        <v>0.37833989447071997</v>
      </c>
      <c r="Q197" s="19">
        <v>0.21641227921587999</v>
      </c>
      <c r="R197" s="19">
        <v>0.21641227921587999</v>
      </c>
      <c r="S197" s="18">
        <v>0.25723211075421998</v>
      </c>
      <c r="T197" s="18">
        <v>0.25723211075421998</v>
      </c>
      <c r="U197" s="16">
        <v>1.2766741394984662</v>
      </c>
      <c r="V197" s="14">
        <v>1.4301999999999999</v>
      </c>
      <c r="W197" s="14">
        <v>1.4677</v>
      </c>
      <c r="X197" s="74">
        <f>'2080回测'!$O$13*G197/$G$4+'2080回测'!$O$14*H197/$H$4+'2080回测'!$O$15*I197/$I$4+'2080回测'!$O$17*K197/$K$4+'2080回测'!$O$18*L197/$L$4+'2080回测'!$O$16*J197/$J$4</f>
        <v>1.1080024569445763</v>
      </c>
    </row>
    <row r="198" spans="1:24">
      <c r="A198" s="11">
        <v>44130</v>
      </c>
      <c r="B198" s="17">
        <v>64.211172498465004</v>
      </c>
      <c r="C198" s="17">
        <v>29.738933030647001</v>
      </c>
      <c r="D198" s="17">
        <v>33.846153846154003</v>
      </c>
      <c r="E198" s="17">
        <v>40.595703125</v>
      </c>
      <c r="F198" s="13">
        <v>1.4209799062506701</v>
      </c>
      <c r="G198" s="14">
        <f>[1]!thsiFinD("ths_adjustment_nv_fund",G$2,$A198)</f>
        <v>1.1633</v>
      </c>
      <c r="H198" s="14">
        <f>[1]!thsiFinD("ths_adjustment_nv_fund",H$2,$A198)</f>
        <v>1.9788148148</v>
      </c>
      <c r="I198" s="14">
        <v>2300.83</v>
      </c>
      <c r="J198" s="14">
        <f>[1]!thsiFinD("ths_close_price_index",J$1,$A198)</f>
        <v>8824.3327000000008</v>
      </c>
      <c r="K198" s="14">
        <f>[1]!thsiFinD("ths_adjustment_nv_fund",K$2,$A198)</f>
        <v>5.7972440997000003</v>
      </c>
      <c r="L198" s="14">
        <f>[1]!thsiFinD("ths_adjustment_nv_fund",L$2,$A198)</f>
        <v>1.8607724204</v>
      </c>
      <c r="M198" s="18">
        <v>0.32576726342710999</v>
      </c>
      <c r="N198" s="18">
        <v>0.28902788636956001</v>
      </c>
      <c r="O198" s="18">
        <v>0.37383177570093001</v>
      </c>
      <c r="P198" s="18">
        <v>0.36083424079691001</v>
      </c>
      <c r="Q198" s="19">
        <v>0.19297464196816999</v>
      </c>
      <c r="R198" s="19">
        <v>0.19297464196816999</v>
      </c>
      <c r="S198" s="18">
        <v>0.23899133287843999</v>
      </c>
      <c r="T198" s="18">
        <v>0.23899133287843999</v>
      </c>
      <c r="U198" s="16">
        <v>1.2782893496321825</v>
      </c>
      <c r="V198" s="14">
        <v>1.4306000000000001</v>
      </c>
      <c r="W198" s="14">
        <v>1.4612000000000001</v>
      </c>
      <c r="X198" s="74">
        <f>'2080回测'!$O$13*G198/$G$4+'2080回测'!$O$14*H198/$H$4+'2080回测'!$O$15*I198/$I$4+'2080回测'!$O$17*K198/$K$4+'2080回测'!$O$18*L198/$L$4+'2080回测'!$O$16*J198/$J$4</f>
        <v>1.1053242119409172</v>
      </c>
    </row>
    <row r="199" spans="1:24">
      <c r="A199" s="11">
        <v>44131</v>
      </c>
      <c r="B199" s="17">
        <v>65.623081645181003</v>
      </c>
      <c r="C199" s="17">
        <v>31.441543700341001</v>
      </c>
      <c r="D199" s="17">
        <v>37.769230769231001</v>
      </c>
      <c r="E199" s="17">
        <v>43.017578125</v>
      </c>
      <c r="F199" s="13">
        <v>1.4446285855993799</v>
      </c>
      <c r="G199" s="14">
        <f>[1]!thsiFinD("ths_adjustment_nv_fund",G$2,$A199)</f>
        <v>1.1617999999999999</v>
      </c>
      <c r="H199" s="14">
        <f>[1]!thsiFinD("ths_adjustment_nv_fund",H$2,$A199)</f>
        <v>1.972237037</v>
      </c>
      <c r="I199" s="14">
        <v>2253</v>
      </c>
      <c r="J199" s="14">
        <f>[1]!thsiFinD("ths_close_price_index",J$1,$A199)</f>
        <v>8788.0167000000001</v>
      </c>
      <c r="K199" s="14">
        <f>[1]!thsiFinD("ths_adjustment_nv_fund",K$2,$A199)</f>
        <v>5.7789706746</v>
      </c>
      <c r="L199" s="14">
        <f>[1]!thsiFinD("ths_adjustment_nv_fund",L$2,$A199)</f>
        <v>1.8688495661</v>
      </c>
      <c r="M199" s="18">
        <v>0.3190537084399</v>
      </c>
      <c r="N199" s="18">
        <v>0.28303362001563998</v>
      </c>
      <c r="O199" s="18">
        <v>0.37886412652767998</v>
      </c>
      <c r="P199" s="18">
        <v>0.36410084601462001</v>
      </c>
      <c r="Q199" s="19">
        <v>0.19426649707304</v>
      </c>
      <c r="R199" s="19">
        <v>0.19426649707304</v>
      </c>
      <c r="S199" s="18">
        <v>0.24636475095676999</v>
      </c>
      <c r="T199" s="18">
        <v>0.24636475095676999</v>
      </c>
      <c r="U199" s="16">
        <v>1.2809707075273737</v>
      </c>
      <c r="V199" s="14">
        <v>1.4318</v>
      </c>
      <c r="W199" s="14">
        <v>1.4722999999999999</v>
      </c>
      <c r="X199" s="74">
        <f>'2080回测'!$O$13*G199/$G$4+'2080回测'!$O$14*H199/$H$4+'2080回测'!$O$15*I199/$I$4+'2080回测'!$O$17*K199/$K$4+'2080回测'!$O$18*L199/$L$4+'2080回测'!$O$16*J199/$J$4</f>
        <v>1.1044194994763346</v>
      </c>
    </row>
    <row r="200" spans="1:24">
      <c r="A200" s="11">
        <v>44132</v>
      </c>
      <c r="B200" s="17">
        <v>68.937998772252996</v>
      </c>
      <c r="C200" s="17">
        <v>33.200908059024002</v>
      </c>
      <c r="D200" s="17">
        <v>38.846153846154003</v>
      </c>
      <c r="E200" s="17">
        <v>47.392578125</v>
      </c>
      <c r="F200" s="13">
        <v>1.4709440970060801</v>
      </c>
      <c r="G200" s="14">
        <f>[1]!thsiFinD("ths_adjustment_nv_fund",G$2,$A200)</f>
        <v>1.1572</v>
      </c>
      <c r="H200" s="14">
        <f>[1]!thsiFinD("ths_adjustment_nv_fund",H$2,$A200)</f>
        <v>1.972237037</v>
      </c>
      <c r="I200" s="14">
        <v>2228.61</v>
      </c>
      <c r="J200" s="14">
        <f>[1]!thsiFinD("ths_close_price_index",J$1,$A200)</f>
        <v>8764.0550000000003</v>
      </c>
      <c r="K200" s="14">
        <f>[1]!thsiFinD("ths_adjustment_nv_fund",K$2,$A200)</f>
        <v>5.8018124559000004</v>
      </c>
      <c r="L200" s="14">
        <f>[1]!thsiFinD("ths_adjustment_nv_fund",L$2,$A200)</f>
        <v>1.8688495661</v>
      </c>
      <c r="M200" s="18">
        <v>0.32137148337596</v>
      </c>
      <c r="N200" s="18">
        <v>0.28633481018156998</v>
      </c>
      <c r="O200" s="18">
        <v>0.38066139468009003</v>
      </c>
      <c r="P200" s="18">
        <v>0.36493843711389001</v>
      </c>
      <c r="Q200" s="19">
        <v>0.2003768614269</v>
      </c>
      <c r="R200" s="19">
        <v>0.2003768614269</v>
      </c>
      <c r="S200" s="18">
        <v>0.24685290600684001</v>
      </c>
      <c r="T200" s="18">
        <v>0.24685290600684001</v>
      </c>
      <c r="U200" s="16">
        <v>1.2858668404748099</v>
      </c>
      <c r="V200" s="14">
        <v>1.4317</v>
      </c>
      <c r="W200" s="14">
        <v>1.4744999999999999</v>
      </c>
      <c r="X200" s="74">
        <f>'2080回测'!$O$13*G200/$G$4+'2080回测'!$O$14*H200/$H$4+'2080回测'!$O$15*I200/$I$4+'2080回测'!$O$17*K200/$K$4+'2080回测'!$O$18*L200/$L$4+'2080回测'!$O$16*J200/$J$4</f>
        <v>1.1015018233799458</v>
      </c>
    </row>
    <row r="201" spans="1:24">
      <c r="A201" s="11">
        <v>44133</v>
      </c>
      <c r="B201" s="17">
        <v>67.833026396562005</v>
      </c>
      <c r="C201" s="17">
        <v>33.030646992054002</v>
      </c>
      <c r="D201" s="17">
        <v>37.153846153845997</v>
      </c>
      <c r="E201" s="17">
        <v>47.509765625</v>
      </c>
      <c r="F201" s="13">
        <v>1.4638182129186601</v>
      </c>
      <c r="G201" s="14">
        <f>[1]!thsiFinD("ths_adjustment_nv_fund",G$2,$A201)</f>
        <v>1.1653</v>
      </c>
      <c r="H201" s="14">
        <f>[1]!thsiFinD("ths_adjustment_nv_fund",H$2,$A201)</f>
        <v>1.9832000000000001</v>
      </c>
      <c r="I201" s="14">
        <v>2214.2800000000002</v>
      </c>
      <c r="J201" s="14">
        <f>[1]!thsiFinD("ths_close_price_index",J$1,$A201)</f>
        <v>8738.2564999999995</v>
      </c>
      <c r="K201" s="14">
        <f>[1]!thsiFinD("ths_adjustment_nv_fund",K$2,$A201)</f>
        <v>5.8063808121999996</v>
      </c>
      <c r="L201" s="14">
        <f>[1]!thsiFinD("ths_adjustment_nv_fund",L$2,$A201)</f>
        <v>1.8769267116999999</v>
      </c>
      <c r="M201" s="18">
        <v>0.33383951406649998</v>
      </c>
      <c r="N201" s="18">
        <v>0.29571714012683997</v>
      </c>
      <c r="O201" s="18">
        <v>0.38880901030434001</v>
      </c>
      <c r="P201" s="18">
        <v>0.37021526093898</v>
      </c>
      <c r="Q201" s="19">
        <v>0.20089624042106</v>
      </c>
      <c r="R201" s="19">
        <v>0.20089624042106</v>
      </c>
      <c r="S201" s="18">
        <v>0.24828065875985</v>
      </c>
      <c r="T201" s="18">
        <v>0.24828065875985</v>
      </c>
      <c r="U201" s="16">
        <v>1.2874899819173213</v>
      </c>
      <c r="V201" s="14">
        <v>1.4318</v>
      </c>
      <c r="W201" s="14">
        <v>1.4557</v>
      </c>
      <c r="X201" s="74">
        <f>'2080回测'!$O$13*G201/$G$4+'2080回测'!$O$14*H201/$H$4+'2080回测'!$O$15*I201/$I$4+'2080回测'!$O$17*K201/$K$4+'2080回测'!$O$18*L201/$L$4+'2080回测'!$O$16*J201/$J$4</f>
        <v>1.1081234910794577</v>
      </c>
    </row>
    <row r="202" spans="1:24">
      <c r="A202" s="11">
        <v>44134</v>
      </c>
      <c r="B202" s="17">
        <v>65.254757519950999</v>
      </c>
      <c r="C202" s="17">
        <v>30.192962542564999</v>
      </c>
      <c r="D202" s="17">
        <v>32.846153846154003</v>
      </c>
      <c r="E202" s="17">
        <v>44.0234375</v>
      </c>
      <c r="F202" s="13">
        <v>1.4307932785216799</v>
      </c>
      <c r="G202" s="14">
        <f>[1]!thsiFinD("ths_adjustment_nv_fund",G$2,$A202)</f>
        <v>1.1507000000000001</v>
      </c>
      <c r="H202" s="14">
        <f>[1]!thsiFinD("ths_adjustment_nv_fund",H$2,$A202)</f>
        <v>1.9557925925999999</v>
      </c>
      <c r="I202" s="14">
        <v>2189.65</v>
      </c>
      <c r="J202" s="14">
        <f>[1]!thsiFinD("ths_close_price_index",J$1,$A202)</f>
        <v>8632.6849999999995</v>
      </c>
      <c r="K202" s="14">
        <f>[1]!thsiFinD("ths_adjustment_nv_fund",K$2,$A202)</f>
        <v>5.7378554682000003</v>
      </c>
      <c r="L202" s="14">
        <f>[1]!thsiFinD("ths_adjustment_nv_fund",L$2,$A202)</f>
        <v>1.8526952748000001</v>
      </c>
      <c r="M202" s="18">
        <v>0.34750639386188997</v>
      </c>
      <c r="N202" s="18">
        <v>0.30344887498914003</v>
      </c>
      <c r="O202" s="18">
        <v>0.38880901030434001</v>
      </c>
      <c r="P202" s="18">
        <v>0.37373314354047998</v>
      </c>
      <c r="Q202" s="19">
        <v>0.19897649250506999</v>
      </c>
      <c r="R202" s="19">
        <v>0.19897649250506999</v>
      </c>
      <c r="S202" s="18">
        <v>0.24423472381628999</v>
      </c>
      <c r="T202" s="18">
        <v>0.24423472381628999</v>
      </c>
      <c r="U202" s="16">
        <v>1.2560086997175901</v>
      </c>
      <c r="V202" s="14">
        <v>1.4319999999999999</v>
      </c>
      <c r="W202" s="14">
        <v>1.4471000000000001</v>
      </c>
      <c r="X202" s="74">
        <f>'2080回测'!$O$13*G202/$G$4+'2080回测'!$O$14*H202/$H$4+'2080回测'!$O$15*I202/$I$4+'2080回测'!$O$17*K202/$K$4+'2080回测'!$O$18*L202/$L$4+'2080回测'!$O$16*J202/$J$4</f>
        <v>1.0942753447326501</v>
      </c>
    </row>
    <row r="203" spans="1:24">
      <c r="A203" s="11">
        <v>44137</v>
      </c>
      <c r="B203" s="17">
        <v>68.201350521793003</v>
      </c>
      <c r="C203" s="17">
        <v>31.952326901248998</v>
      </c>
      <c r="D203" s="17">
        <v>34.076923076923002</v>
      </c>
      <c r="E203" s="17">
        <v>47.16796875</v>
      </c>
      <c r="F203" s="13">
        <v>1.4534964231249099</v>
      </c>
      <c r="G203" s="14">
        <f>[1]!thsiFinD("ths_adjustment_nv_fund",G$2,$A203)</f>
        <v>1.1604000000000001</v>
      </c>
      <c r="H203" s="14">
        <f>[1]!thsiFinD("ths_adjustment_nv_fund",H$2,$A203)</f>
        <v>1.9733333333</v>
      </c>
      <c r="I203" s="14">
        <v>2221.98</v>
      </c>
      <c r="J203" s="14">
        <f>[1]!thsiFinD("ths_close_price_index",J$1,$A203)</f>
        <v>8641.3830999999991</v>
      </c>
      <c r="K203" s="14">
        <f>[1]!thsiFinD("ths_adjustment_nv_fund",K$2,$A203)</f>
        <v>5.8109491684999997</v>
      </c>
      <c r="L203" s="14">
        <f>[1]!thsiFinD("ths_adjustment_nv_fund",L$2,$A203)</f>
        <v>1.8638013499999999</v>
      </c>
      <c r="M203" s="18">
        <v>0.32552749360613997</v>
      </c>
      <c r="N203" s="18">
        <v>0.27816870819216</v>
      </c>
      <c r="O203" s="18">
        <v>0.35478073328540999</v>
      </c>
      <c r="P203" s="18">
        <v>0.34249099594666998</v>
      </c>
      <c r="Q203" s="19">
        <v>0.16959211486621001</v>
      </c>
      <c r="R203" s="19">
        <v>0.16959211486621001</v>
      </c>
      <c r="S203" s="18">
        <v>0.20395871848895999</v>
      </c>
      <c r="T203" s="18">
        <v>0.20395871848895999</v>
      </c>
      <c r="U203" s="16">
        <v>1.2617264499634275</v>
      </c>
      <c r="V203" s="14">
        <v>1.4322999999999999</v>
      </c>
      <c r="W203" s="14">
        <v>1.4568000000000001</v>
      </c>
      <c r="X203" s="74">
        <f>'2080回测'!$O$13*G203/$G$4+'2080回测'!$O$14*H203/$H$4+'2080回测'!$O$15*I203/$I$4+'2080回测'!$O$17*K203/$K$4+'2080回测'!$O$18*L203/$L$4+'2080回测'!$O$16*J203/$J$4</f>
        <v>1.1036847694766567</v>
      </c>
    </row>
    <row r="204" spans="1:24">
      <c r="A204" s="11">
        <v>44138</v>
      </c>
      <c r="B204" s="17">
        <v>69.060773480663002</v>
      </c>
      <c r="C204" s="17">
        <v>33.711691259932003</v>
      </c>
      <c r="D204" s="17">
        <v>36.153846153845997</v>
      </c>
      <c r="E204" s="17">
        <v>48.046875</v>
      </c>
      <c r="F204" s="13">
        <v>1.4674329647361</v>
      </c>
      <c r="G204" s="14">
        <f>[1]!thsiFinD("ths_adjustment_nv_fund",G$2,$A204)</f>
        <v>1.1733</v>
      </c>
      <c r="H204" s="14">
        <f>[1]!thsiFinD("ths_adjustment_nv_fund",H$2,$A204)</f>
        <v>1.9974518519</v>
      </c>
      <c r="I204" s="14">
        <v>2262.33</v>
      </c>
      <c r="J204" s="14">
        <f>[1]!thsiFinD("ths_close_price_index",J$1,$A204)</f>
        <v>8753.8940999999995</v>
      </c>
      <c r="K204" s="14">
        <f>[1]!thsiFinD("ths_adjustment_nv_fund",K$2,$A204)</f>
        <v>5.8931795812000001</v>
      </c>
      <c r="L204" s="14">
        <f>[1]!thsiFinD("ths_adjustment_nv_fund",L$2,$A204)</f>
        <v>1.8708688524999999</v>
      </c>
      <c r="M204" s="18">
        <v>0.33743606138107002</v>
      </c>
      <c r="N204" s="18">
        <v>0.28711667101034</v>
      </c>
      <c r="O204" s="18">
        <v>0.36316798466331002</v>
      </c>
      <c r="P204" s="18">
        <v>0.34868916997324001</v>
      </c>
      <c r="Q204" s="19">
        <v>0.17006452090367999</v>
      </c>
      <c r="R204" s="19">
        <v>0.17006452090367999</v>
      </c>
      <c r="S204" s="18">
        <v>0.20863633543605001</v>
      </c>
      <c r="T204" s="18">
        <v>0.20863633543605001</v>
      </c>
      <c r="U204" s="16">
        <v>1.2811319693804326</v>
      </c>
      <c r="V204" s="14">
        <v>1.4329000000000001</v>
      </c>
      <c r="W204" s="14">
        <v>1.4630000000000001</v>
      </c>
      <c r="X204" s="74">
        <f>'2080回测'!$O$13*G204/$G$4+'2080回测'!$O$14*H204/$H$4+'2080回测'!$O$15*I204/$I$4+'2080回测'!$O$17*K204/$K$4+'2080回测'!$O$18*L204/$L$4+'2080回测'!$O$16*J204/$J$4</f>
        <v>1.1153485179147626</v>
      </c>
    </row>
    <row r="205" spans="1:24">
      <c r="A205" s="11">
        <v>44139</v>
      </c>
      <c r="B205" s="17">
        <v>69.429097605893006</v>
      </c>
      <c r="C205" s="17">
        <v>34.279228149829997</v>
      </c>
      <c r="D205" s="17">
        <v>36.692307692307999</v>
      </c>
      <c r="E205" s="17">
        <v>48.828125</v>
      </c>
      <c r="F205" s="13">
        <v>1.4730718961200799</v>
      </c>
      <c r="G205" s="14">
        <f>[1]!thsiFinD("ths_adjustment_nv_fund",G$2,$A205)</f>
        <v>1.1794</v>
      </c>
      <c r="H205" s="14">
        <f>[1]!thsiFinD("ths_adjustment_nv_fund",H$2,$A205)</f>
        <v>2.0073185185</v>
      </c>
      <c r="I205" s="14">
        <v>2254.71</v>
      </c>
      <c r="J205" s="14">
        <f>[1]!thsiFinD("ths_close_price_index",J$1,$A205)</f>
        <v>8760.8345000000008</v>
      </c>
      <c r="K205" s="14">
        <f>[1]!thsiFinD("ths_adjustment_nv_fund",K$2,$A205)</f>
        <v>5.9251580750999997</v>
      </c>
      <c r="L205" s="14">
        <f>[1]!thsiFinD("ths_adjustment_nv_fund",L$2,$A205)</f>
        <v>1.8779363549000001</v>
      </c>
      <c r="M205" s="18">
        <v>0.35190217391304002</v>
      </c>
      <c r="N205" s="18">
        <v>0.30006081139779001</v>
      </c>
      <c r="O205" s="18">
        <v>0.38078121255691</v>
      </c>
      <c r="P205" s="18">
        <v>0.36410084601462001</v>
      </c>
      <c r="Q205" s="19">
        <v>0.19409656813602</v>
      </c>
      <c r="R205" s="19">
        <v>0.19409656813602</v>
      </c>
      <c r="S205" s="18">
        <v>0.23200878744452999</v>
      </c>
      <c r="T205" s="18">
        <v>0.23200878744452999</v>
      </c>
      <c r="U205" s="16">
        <v>1.2811330861607</v>
      </c>
      <c r="V205" s="14">
        <v>1.4334</v>
      </c>
      <c r="W205" s="14">
        <v>1.4672000000000001</v>
      </c>
      <c r="X205" s="74">
        <f>'2080回测'!$O$13*G205/$G$4+'2080回测'!$O$14*H205/$H$4+'2080回测'!$O$15*I205/$I$4+'2080回测'!$O$17*K205/$K$4+'2080回测'!$O$18*L205/$L$4+'2080回测'!$O$16*J205/$J$4</f>
        <v>1.1209865458708723</v>
      </c>
    </row>
    <row r="206" spans="1:24">
      <c r="A206" s="11">
        <v>44140</v>
      </c>
      <c r="B206" s="17">
        <v>71.639042357273993</v>
      </c>
      <c r="C206" s="17">
        <v>38.195232690125003</v>
      </c>
      <c r="D206" s="17">
        <v>40.692307692307999</v>
      </c>
      <c r="E206" s="17">
        <v>52.646484375</v>
      </c>
      <c r="F206" s="13">
        <v>1.5079326677867699</v>
      </c>
      <c r="G206" s="14">
        <f>[1]!thsiFinD("ths_adjustment_nv_fund",G$2,$A206)</f>
        <v>1.1939</v>
      </c>
      <c r="H206" s="14">
        <f>[1]!thsiFinD("ths_adjustment_nv_fund",H$2,$A206)</f>
        <v>2.0402074074000001</v>
      </c>
      <c r="I206" s="14">
        <v>2305.39</v>
      </c>
      <c r="J206" s="14">
        <f>[1]!thsiFinD("ths_close_price_index",J$1,$A206)</f>
        <v>8858.1088999999993</v>
      </c>
      <c r="K206" s="14">
        <f>[1]!thsiFinD("ths_adjustment_nv_fund",K$2,$A206)</f>
        <v>5.9845467064999998</v>
      </c>
      <c r="L206" s="14">
        <f>[1]!thsiFinD("ths_adjustment_nv_fund",L$2,$A206)</f>
        <v>1.9031774348999999</v>
      </c>
      <c r="M206" s="18">
        <v>0.36341112531969</v>
      </c>
      <c r="N206" s="18">
        <v>0.30614195117713</v>
      </c>
      <c r="O206" s="18">
        <v>0.37766594775940998</v>
      </c>
      <c r="P206" s="18">
        <v>0.36024792700427</v>
      </c>
      <c r="Q206" s="19">
        <v>0.19142139089169999</v>
      </c>
      <c r="R206" s="19">
        <v>0.19142139089169999</v>
      </c>
      <c r="S206" s="18">
        <v>0.22937747812084999</v>
      </c>
      <c r="T206" s="18">
        <v>0.22937747812084999</v>
      </c>
      <c r="U206" s="16">
        <v>1.304212355728785</v>
      </c>
      <c r="V206" s="14">
        <v>1.4336</v>
      </c>
      <c r="W206" s="14">
        <v>1.4661</v>
      </c>
      <c r="X206" s="74">
        <f>'2080回测'!$O$13*G206/$G$4+'2080回测'!$O$14*H206/$H$4+'2080回测'!$O$15*I206/$I$4+'2080回测'!$O$17*K206/$K$4+'2080回测'!$O$18*L206/$L$4+'2080回测'!$O$16*J206/$J$4</f>
        <v>1.134646276209855</v>
      </c>
    </row>
    <row r="207" spans="1:24">
      <c r="A207" s="11">
        <v>44141</v>
      </c>
      <c r="B207" s="17">
        <v>70.779619398403995</v>
      </c>
      <c r="C207" s="17">
        <v>36.833144154369997</v>
      </c>
      <c r="D207" s="17">
        <v>40.384615384615003</v>
      </c>
      <c r="E207" s="17">
        <v>51.11328125</v>
      </c>
      <c r="F207" s="13">
        <v>1.49777665046847</v>
      </c>
      <c r="G207" s="14">
        <f>[1]!thsiFinD("ths_adjustment_nv_fund",G$2,$A207)</f>
        <v>1.1998</v>
      </c>
      <c r="H207" s="14">
        <f>[1]!thsiFinD("ths_adjustment_nv_fund",H$2,$A207)</f>
        <v>2.0424000000000002</v>
      </c>
      <c r="I207" s="14">
        <v>2340.44</v>
      </c>
      <c r="J207" s="14">
        <f>[1]!thsiFinD("ths_close_price_index",J$1,$A207)</f>
        <v>8893.9892999999993</v>
      </c>
      <c r="K207" s="14">
        <f>[1]!thsiFinD("ths_adjustment_nv_fund",K$2,$A207)</f>
        <v>5.9845467064999998</v>
      </c>
      <c r="L207" s="14">
        <f>[1]!thsiFinD("ths_adjustment_nv_fund",L$2,$A207)</f>
        <v>1.8991388621</v>
      </c>
      <c r="M207" s="18">
        <v>0.38395140664962002</v>
      </c>
      <c r="N207" s="18">
        <v>0.32603596559811998</v>
      </c>
      <c r="O207" s="18">
        <v>0.41085549964055001</v>
      </c>
      <c r="P207" s="18">
        <v>0.38445430947225001</v>
      </c>
      <c r="Q207" s="19">
        <v>0.21338413118801</v>
      </c>
      <c r="R207" s="19">
        <v>0.21338413118801</v>
      </c>
      <c r="S207" s="18">
        <v>0.25081670104685999</v>
      </c>
      <c r="T207" s="18">
        <v>0.25081670104685999</v>
      </c>
      <c r="U207" s="16">
        <v>1.2940248728951649</v>
      </c>
      <c r="V207" s="14">
        <v>1.4335</v>
      </c>
      <c r="W207" s="14">
        <v>1.4825999999999999</v>
      </c>
      <c r="X207" s="74">
        <f>'2080回测'!$O$13*G207/$G$4+'2080回测'!$O$14*H207/$H$4+'2080回测'!$O$15*I207/$I$4+'2080回测'!$O$17*K207/$K$4+'2080回测'!$O$18*L207/$L$4+'2080回测'!$O$16*J207/$J$4</f>
        <v>1.1387001976891782</v>
      </c>
    </row>
    <row r="208" spans="1:24">
      <c r="A208" s="11">
        <v>44144</v>
      </c>
      <c r="B208" s="17">
        <v>76.550030693677002</v>
      </c>
      <c r="C208" s="17">
        <v>40.124858115777997</v>
      </c>
      <c r="D208" s="17">
        <v>44</v>
      </c>
      <c r="E208" s="17">
        <v>55.068359375</v>
      </c>
      <c r="F208" s="13">
        <v>1.53935812046114</v>
      </c>
      <c r="G208" s="14">
        <f>[1]!thsiFinD("ths_adjustment_nv_fund",G$2,$A208)</f>
        <v>1.2191000000000001</v>
      </c>
      <c r="H208" s="14">
        <f>[1]!thsiFinD("ths_adjustment_nv_fund",H$2,$A208)</f>
        <v>2.0752888888999999</v>
      </c>
      <c r="I208" s="14">
        <v>2366.8200000000002</v>
      </c>
      <c r="J208" s="14">
        <f>[1]!thsiFinD("ths_close_price_index",J$1,$A208)</f>
        <v>9018.0059999999994</v>
      </c>
      <c r="K208" s="14">
        <f>[1]!thsiFinD("ths_adjustment_nv_fund",K$2,$A208)</f>
        <v>6.0622087630000001</v>
      </c>
      <c r="L208" s="14">
        <f>[1]!thsiFinD("ths_adjustment_nv_fund",L$2,$A208)</f>
        <v>1.9233702989000001</v>
      </c>
      <c r="M208" s="18">
        <v>0.38331202046036</v>
      </c>
      <c r="N208" s="18">
        <v>0.32499348449309001</v>
      </c>
      <c r="O208" s="18">
        <v>0.40210879463215998</v>
      </c>
      <c r="P208" s="18">
        <v>0.37381690264269002</v>
      </c>
      <c r="Q208" s="19">
        <v>0.20147703453526999</v>
      </c>
      <c r="R208" s="19">
        <v>0.20147703453526999</v>
      </c>
      <c r="S208" s="18">
        <v>0.23250685593123999</v>
      </c>
      <c r="T208" s="18">
        <v>0.23250685593123999</v>
      </c>
      <c r="U208" s="16">
        <v>1.3212694035907588</v>
      </c>
      <c r="V208" s="14">
        <v>1.4331</v>
      </c>
      <c r="W208" s="14">
        <v>1.4807999999999999</v>
      </c>
      <c r="X208" s="74">
        <f>'2080回测'!$O$13*G208/$G$4+'2080回测'!$O$14*H208/$H$4+'2080回测'!$O$15*I208/$I$4+'2080回测'!$O$17*K208/$K$4+'2080回测'!$O$18*L208/$L$4+'2080回测'!$O$16*J208/$J$4</f>
        <v>1.1561914234474511</v>
      </c>
    </row>
    <row r="209" spans="1:24">
      <c r="A209" s="11">
        <v>44145</v>
      </c>
      <c r="B209" s="17">
        <v>74.524248004911001</v>
      </c>
      <c r="C209" s="17">
        <v>37.627695800227002</v>
      </c>
      <c r="D209" s="17">
        <v>41.461538461537998</v>
      </c>
      <c r="E209" s="17">
        <v>52.0703125</v>
      </c>
      <c r="F209" s="13">
        <v>1.51420948691669</v>
      </c>
      <c r="G209" s="14">
        <f>[1]!thsiFinD("ths_adjustment_nv_fund",G$2,$A209)</f>
        <v>1.2139</v>
      </c>
      <c r="H209" s="14">
        <f>[1]!thsiFinD("ths_adjustment_nv_fund",H$2,$A209)</f>
        <v>2.0676148148000002</v>
      </c>
      <c r="I209" s="14">
        <v>2438.06</v>
      </c>
      <c r="J209" s="14">
        <f>[1]!thsiFinD("ths_close_price_index",J$1,$A209)</f>
        <v>8996.6947</v>
      </c>
      <c r="K209" s="14">
        <f>[1]!thsiFinD("ths_adjustment_nv_fund",K$2,$A209)</f>
        <v>6.0713454756000003</v>
      </c>
      <c r="L209" s="14">
        <f>[1]!thsiFinD("ths_adjustment_nv_fund",L$2,$A209)</f>
        <v>1.9233702989000001</v>
      </c>
      <c r="M209" s="18">
        <v>0.40880754475703002</v>
      </c>
      <c r="N209" s="18">
        <v>0.34940491703588</v>
      </c>
      <c r="O209" s="18">
        <v>0.42846872753415</v>
      </c>
      <c r="P209" s="18">
        <v>0.40036854012688999</v>
      </c>
      <c r="Q209" s="19">
        <v>0.23081422366276999</v>
      </c>
      <c r="R209" s="19">
        <v>0.23081422366276999</v>
      </c>
      <c r="S209" s="18">
        <v>0.26073852597329</v>
      </c>
      <c r="T209" s="18">
        <v>0.26073852597329</v>
      </c>
      <c r="U209" s="16">
        <v>1.3076624616967012</v>
      </c>
      <c r="V209" s="14">
        <v>1.4328000000000001</v>
      </c>
      <c r="W209" s="14">
        <v>1.4448000000000001</v>
      </c>
      <c r="X209" s="74">
        <f>'2080回测'!$O$13*G209/$G$4+'2080回测'!$O$14*H209/$H$4+'2080回测'!$O$15*I209/$I$4+'2080回测'!$O$17*K209/$K$4+'2080回测'!$O$18*L209/$L$4+'2080回测'!$O$16*J209/$J$4</f>
        <v>1.1525530833589679</v>
      </c>
    </row>
    <row r="210" spans="1:24">
      <c r="A210" s="11">
        <v>44146</v>
      </c>
      <c r="B210" s="17">
        <v>70.042971147944002</v>
      </c>
      <c r="C210" s="17">
        <v>32.803632236094998</v>
      </c>
      <c r="D210" s="17">
        <v>37.307692307692001</v>
      </c>
      <c r="E210" s="17">
        <v>47.48046875</v>
      </c>
      <c r="F210" s="13">
        <v>1.4690869111043301</v>
      </c>
      <c r="G210" s="14">
        <f>[1]!thsiFinD("ths_adjustment_nv_fund",G$2,$A210)</f>
        <v>1.2199</v>
      </c>
      <c r="H210" s="14">
        <f>[1]!thsiFinD("ths_adjustment_nv_fund",H$2,$A210)</f>
        <v>2.0741925926000002</v>
      </c>
      <c r="I210" s="14">
        <v>2506.04</v>
      </c>
      <c r="J210" s="14">
        <f>[1]!thsiFinD("ths_close_price_index",J$1,$A210)</f>
        <v>9061.3269999999993</v>
      </c>
      <c r="K210" s="14">
        <f>[1]!thsiFinD("ths_adjustment_nv_fund",K$2,$A210)</f>
        <v>6.0850505443999996</v>
      </c>
      <c r="L210" s="14">
        <f>[1]!thsiFinD("ths_adjustment_nv_fund",L$2,$A210)</f>
        <v>1.9193317261</v>
      </c>
      <c r="M210" s="18">
        <v>0.40129475703325002</v>
      </c>
      <c r="N210" s="18">
        <v>0.33741638432803001</v>
      </c>
      <c r="O210" s="18">
        <v>0.41337167505391997</v>
      </c>
      <c r="P210" s="18">
        <v>0.38797219199659</v>
      </c>
      <c r="Q210" s="19">
        <v>0.21779243988673999</v>
      </c>
      <c r="R210" s="19">
        <v>0.21779243988673999</v>
      </c>
      <c r="S210" s="18">
        <v>0.24282990269417001</v>
      </c>
      <c r="T210" s="18">
        <v>0.24282990269417001</v>
      </c>
      <c r="U210" s="16">
        <v>1.2909688501719838</v>
      </c>
      <c r="V210" s="14">
        <v>1.4321999999999999</v>
      </c>
      <c r="W210" s="14">
        <v>1.4433</v>
      </c>
      <c r="X210" s="74">
        <f>'2080回测'!$O$13*G210/$G$4+'2080回测'!$O$14*H210/$H$4+'2080回测'!$O$15*I210/$I$4+'2080回测'!$O$17*K210/$K$4+'2080回测'!$O$18*L210/$L$4+'2080回测'!$O$16*J210/$J$4</f>
        <v>1.1569599203723704</v>
      </c>
    </row>
    <row r="211" spans="1:24">
      <c r="A211" s="11">
        <v>44147</v>
      </c>
      <c r="B211" s="17">
        <v>70.779619398403995</v>
      </c>
      <c r="C211" s="17">
        <v>33.087400681044002</v>
      </c>
      <c r="D211" s="17">
        <v>38</v>
      </c>
      <c r="E211" s="17">
        <v>49.1015625</v>
      </c>
      <c r="F211" s="13">
        <v>1.4774214564486201</v>
      </c>
      <c r="G211" s="14">
        <f>[1]!thsiFinD("ths_adjustment_nv_fund",G$2,$A211)</f>
        <v>1.2250000000000001</v>
      </c>
      <c r="H211" s="14">
        <f>[1]!thsiFinD("ths_adjustment_nv_fund",H$2,$A211)</f>
        <v>2.0862518519000002</v>
      </c>
      <c r="I211" s="14">
        <v>2467.3000000000002</v>
      </c>
      <c r="J211" s="14">
        <f>[1]!thsiFinD("ths_close_price_index",J$1,$A211)</f>
        <v>9005.4850000000006</v>
      </c>
      <c r="K211" s="14">
        <f>[1]!thsiFinD("ths_adjustment_nv_fund",K$2,$A211)</f>
        <v>6.1170290382000001</v>
      </c>
      <c r="L211" s="14">
        <f>[1]!thsiFinD("ths_adjustment_nv_fund",L$2,$A211)</f>
        <v>1.9294281580999999</v>
      </c>
      <c r="M211" s="18">
        <v>0.38866687979539999</v>
      </c>
      <c r="N211" s="18">
        <v>0.32647033272522002</v>
      </c>
      <c r="O211" s="18">
        <v>0.39264318236280998</v>
      </c>
      <c r="P211" s="18">
        <v>0.37833989447071997</v>
      </c>
      <c r="Q211" s="19">
        <v>0.19699861667786001</v>
      </c>
      <c r="R211" s="19">
        <v>0.19699861667786001</v>
      </c>
      <c r="S211" s="18">
        <v>0.223816639333</v>
      </c>
      <c r="T211" s="18">
        <v>0.223816639333</v>
      </c>
      <c r="U211" s="16">
        <v>1.2949517843698488</v>
      </c>
      <c r="V211" s="14">
        <v>1.431</v>
      </c>
      <c r="W211" s="14">
        <v>1.4369000000000001</v>
      </c>
      <c r="X211" s="74">
        <f>'2080回测'!$O$13*G211/$G$4+'2080回测'!$O$14*H211/$H$4+'2080回测'!$O$15*I211/$I$4+'2080回测'!$O$17*K211/$K$4+'2080回测'!$O$18*L211/$L$4+'2080回测'!$O$16*J211/$J$4</f>
        <v>1.1620765841683149</v>
      </c>
    </row>
    <row r="212" spans="1:24">
      <c r="A212" s="11">
        <v>44148</v>
      </c>
      <c r="B212" s="17">
        <v>70.534069981583997</v>
      </c>
      <c r="C212" s="17">
        <v>33.371169125992999</v>
      </c>
      <c r="D212" s="17">
        <v>36.461538461537998</v>
      </c>
      <c r="E212" s="17">
        <v>48.291015625</v>
      </c>
      <c r="F212" s="13">
        <v>1.4716444829852899</v>
      </c>
      <c r="G212" s="14">
        <f>[1]!thsiFinD("ths_adjustment_nv_fund",G$2,$A212)</f>
        <v>1.2138</v>
      </c>
      <c r="H212" s="14">
        <f>[1]!thsiFinD("ths_adjustment_nv_fund",H$2,$A212)</f>
        <v>2.0741925926000002</v>
      </c>
      <c r="I212" s="14">
        <v>2409.4499999999998</v>
      </c>
      <c r="J212" s="14">
        <f>[1]!thsiFinD("ths_close_price_index",J$1,$A212)</f>
        <v>8910.7286000000004</v>
      </c>
      <c r="K212" s="14">
        <f>[1]!thsiFinD("ths_adjustment_nv_fund",K$2,$A212)</f>
        <v>6.0804821881000004</v>
      </c>
      <c r="L212" s="14">
        <f>[1]!thsiFinD("ths_adjustment_nv_fund",L$2,$A212)</f>
        <v>1.9193317261</v>
      </c>
      <c r="M212" s="18">
        <v>0.39122442455243001</v>
      </c>
      <c r="N212" s="18">
        <v>0.32777343410651</v>
      </c>
      <c r="O212" s="18">
        <v>0.40222861250899</v>
      </c>
      <c r="P212" s="18">
        <v>0.38989865150176001</v>
      </c>
      <c r="Q212" s="19">
        <v>0.19927830497860999</v>
      </c>
      <c r="R212" s="19">
        <v>0.19927830497860999</v>
      </c>
      <c r="S212" s="18">
        <v>0.22496627116594001</v>
      </c>
      <c r="T212" s="18">
        <v>0.22496627116594001</v>
      </c>
      <c r="U212" s="16">
        <v>1.2905747800249112</v>
      </c>
      <c r="V212" s="14">
        <v>1.4291</v>
      </c>
      <c r="W212" s="14">
        <v>1.4421999999999999</v>
      </c>
      <c r="X212" s="74">
        <f>'2080回测'!$O$13*G212/$G$4+'2080回测'!$O$14*H212/$H$4+'2080回测'!$O$15*I212/$I$4+'2080回测'!$O$17*K212/$K$4+'2080回测'!$O$18*L212/$L$4+'2080回测'!$O$16*J212/$J$4</f>
        <v>1.1523802672116841</v>
      </c>
    </row>
    <row r="213" spans="1:24">
      <c r="A213" s="11">
        <v>44151</v>
      </c>
      <c r="B213" s="17">
        <v>71.700429711479003</v>
      </c>
      <c r="C213" s="17">
        <v>33.200908059024002</v>
      </c>
      <c r="D213" s="17">
        <v>36.692307692307999</v>
      </c>
      <c r="E213" s="17">
        <v>46.62109375</v>
      </c>
      <c r="F213" s="13">
        <v>1.47053684803203</v>
      </c>
      <c r="G213" s="14">
        <f>[1]!thsiFinD("ths_adjustment_nv_fund",G$2,$A213)</f>
        <v>1.2417</v>
      </c>
      <c r="H213" s="14">
        <f>[1]!thsiFinD("ths_adjustment_nv_fund",H$2,$A213)</f>
        <v>2.1136592592999999</v>
      </c>
      <c r="I213" s="14">
        <v>2422.0500000000002</v>
      </c>
      <c r="J213" s="14">
        <f>[1]!thsiFinD("ths_close_price_index",J$1,$A213)</f>
        <v>9069.8467999999993</v>
      </c>
      <c r="K213" s="14">
        <f>[1]!thsiFinD("ths_adjustment_nv_fund",K$2,$A213)</f>
        <v>6.1444391757999997</v>
      </c>
      <c r="L213" s="14">
        <f>[1]!thsiFinD("ths_adjustment_nv_fund",L$2,$A213)</f>
        <v>1.9455824494</v>
      </c>
      <c r="M213" s="18">
        <v>0.37731777493606</v>
      </c>
      <c r="N213" s="18">
        <v>0.31456867344278999</v>
      </c>
      <c r="O213" s="18">
        <v>0.39779535106637998</v>
      </c>
      <c r="P213" s="18">
        <v>0.38269536817150002</v>
      </c>
      <c r="Q213" s="19">
        <v>0.20106909730910999</v>
      </c>
      <c r="R213" s="19">
        <v>0.20106909730910999</v>
      </c>
      <c r="S213" s="18">
        <v>0.22504143898216999</v>
      </c>
      <c r="T213" s="18">
        <v>0.22504143898216999</v>
      </c>
      <c r="U213" s="16">
        <v>1.3029746875203212</v>
      </c>
      <c r="V213" s="14">
        <v>1.4280999999999999</v>
      </c>
      <c r="W213" s="14">
        <v>1.4428000000000001</v>
      </c>
      <c r="X213" s="74">
        <f>'2080回测'!$O$13*G213/$G$4+'2080回测'!$O$14*H213/$H$4+'2080回测'!$O$15*I213/$I$4+'2080回测'!$O$17*K213/$K$4+'2080回测'!$O$18*L213/$L$4+'2080回测'!$O$16*J213/$J$4</f>
        <v>1.1760601558225279</v>
      </c>
    </row>
    <row r="214" spans="1:24">
      <c r="A214" s="11">
        <v>44152</v>
      </c>
      <c r="B214" s="17">
        <v>69.920196439533001</v>
      </c>
      <c r="C214" s="17">
        <v>31.782065834278999</v>
      </c>
      <c r="D214" s="17">
        <v>35.153846153845997</v>
      </c>
      <c r="E214" s="17">
        <v>45.068359375</v>
      </c>
      <c r="F214" s="13">
        <v>1.4548111695066499</v>
      </c>
      <c r="G214" s="14">
        <f>[1]!thsiFinD("ths_adjustment_nv_fund",G$2,$A214)</f>
        <v>1.2451000000000001</v>
      </c>
      <c r="H214" s="14">
        <f>[1]!thsiFinD("ths_adjustment_nv_fund",H$2,$A214)</f>
        <v>2.1257185184999998</v>
      </c>
      <c r="I214" s="14">
        <v>2454.5300000000002</v>
      </c>
      <c r="J214" s="14">
        <f>[1]!thsiFinD("ths_close_price_index",J$1,$A214)</f>
        <v>9079.6645000000008</v>
      </c>
      <c r="K214" s="14">
        <f>[1]!thsiFinD("ths_adjustment_nv_fund",K$2,$A214)</f>
        <v>6.0667771193000002</v>
      </c>
      <c r="L214" s="14">
        <f>[1]!thsiFinD("ths_adjustment_nv_fund",L$2,$A214)</f>
        <v>1.9375053038000001</v>
      </c>
      <c r="M214" s="18">
        <v>0.39018542199487999</v>
      </c>
      <c r="N214" s="18">
        <v>0.32386412996264002</v>
      </c>
      <c r="O214" s="18">
        <v>0.41480948957584002</v>
      </c>
      <c r="P214" s="18">
        <v>0.40296507252691</v>
      </c>
      <c r="Q214" s="19">
        <v>0.21210176048894</v>
      </c>
      <c r="R214" s="19">
        <v>0.21210176048894</v>
      </c>
      <c r="S214" s="18">
        <v>0.23388493256220999</v>
      </c>
      <c r="T214" s="18">
        <v>0.23388493256220999</v>
      </c>
      <c r="U214" s="16">
        <v>1.293312870662245</v>
      </c>
      <c r="V214" s="14">
        <v>1.4271</v>
      </c>
      <c r="W214" s="14">
        <v>1.4414</v>
      </c>
      <c r="X214" s="74">
        <f>'2080回测'!$O$13*G214/$G$4+'2080回测'!$O$14*H214/$H$4+'2080回测'!$O$15*I214/$I$4+'2080回测'!$O$17*K214/$K$4+'2080回测'!$O$18*L214/$L$4+'2080回测'!$O$16*J214/$J$4</f>
        <v>1.1764067515479006</v>
      </c>
    </row>
    <row r="215" spans="1:24">
      <c r="A215" s="11">
        <v>44153</v>
      </c>
      <c r="B215" s="17">
        <v>69.674647022713003</v>
      </c>
      <c r="C215" s="17">
        <v>29.965947786606002</v>
      </c>
      <c r="D215" s="17">
        <v>34.615384615384997</v>
      </c>
      <c r="E215" s="17">
        <v>42.841796875</v>
      </c>
      <c r="F215" s="13">
        <v>1.44274444074926</v>
      </c>
      <c r="G215" s="14">
        <f>[1]!thsiFinD("ths_adjustment_nv_fund",G$2,$A215)</f>
        <v>1.2516</v>
      </c>
      <c r="H215" s="14">
        <f>[1]!thsiFinD("ths_adjustment_nv_fund",H$2,$A215)</f>
        <v>2.1344888889</v>
      </c>
      <c r="I215" s="14">
        <v>2460.7199999999998</v>
      </c>
      <c r="J215" s="14">
        <f>[1]!thsiFinD("ths_close_price_index",J$1,$A215)</f>
        <v>9112.2458999999999</v>
      </c>
      <c r="K215" s="14">
        <f>[1]!thsiFinD("ths_adjustment_nv_fund",K$2,$A215)</f>
        <v>6.0485036941999999</v>
      </c>
      <c r="L215" s="14">
        <f>[1]!thsiFinD("ths_adjustment_nv_fund",L$2,$A215)</f>
        <v>1.9395245902</v>
      </c>
      <c r="M215" s="18">
        <v>0.38674872122762</v>
      </c>
      <c r="N215" s="18">
        <v>0.32047606637129999</v>
      </c>
      <c r="O215" s="18">
        <v>0.39815480469685999</v>
      </c>
      <c r="P215" s="18">
        <v>0.39676689842318003</v>
      </c>
      <c r="Q215" s="19">
        <v>0.20023060757857999</v>
      </c>
      <c r="R215" s="19">
        <v>0.20023060757857999</v>
      </c>
      <c r="S215" s="18">
        <v>0.22194762971092</v>
      </c>
      <c r="T215" s="18">
        <v>0.22194762971092</v>
      </c>
      <c r="U215" s="16">
        <v>1.2957769350684225</v>
      </c>
      <c r="V215" s="14">
        <v>1.4256</v>
      </c>
      <c r="W215" s="14">
        <v>1.4339</v>
      </c>
      <c r="X215" s="74">
        <f>'2080回测'!$O$13*G215/$G$4+'2080回测'!$O$14*H215/$H$4+'2080回测'!$O$15*I215/$I$4+'2080回测'!$O$17*K215/$K$4+'2080回测'!$O$18*L215/$L$4+'2080回测'!$O$16*J215/$J$4</f>
        <v>1.180957748913142</v>
      </c>
    </row>
    <row r="216" spans="1:24">
      <c r="A216" s="11">
        <v>44154</v>
      </c>
      <c r="B216" s="17">
        <v>71.823204419890004</v>
      </c>
      <c r="C216" s="17">
        <v>31.101021566402</v>
      </c>
      <c r="D216" s="17">
        <v>34.769230769231001</v>
      </c>
      <c r="E216" s="17">
        <v>43.623046875</v>
      </c>
      <c r="F216" s="13">
        <v>1.4532912590763101</v>
      </c>
      <c r="G216" s="14">
        <f>[1]!thsiFinD("ths_adjustment_nv_fund",G$2,$A216)</f>
        <v>1.2439</v>
      </c>
      <c r="H216" s="14">
        <f>[1]!thsiFinD("ths_adjustment_nv_fund",H$2,$A216)</f>
        <v>2.1257185184999998</v>
      </c>
      <c r="I216" s="14">
        <v>2446.6</v>
      </c>
      <c r="J216" s="14">
        <f>[1]!thsiFinD("ths_close_price_index",J$1,$A216)</f>
        <v>9097.4603999999999</v>
      </c>
      <c r="K216" s="14">
        <f>[1]!thsiFinD("ths_adjustment_nv_fund",K$2,$A216)</f>
        <v>6.0347986253999997</v>
      </c>
      <c r="L216" s="14">
        <f>[1]!thsiFinD("ths_adjustment_nv_fund",L$2,$A216)</f>
        <v>1.9435631630000001</v>
      </c>
      <c r="M216" s="18">
        <v>0.38762787723785003</v>
      </c>
      <c r="N216" s="18">
        <v>0.31830423073581998</v>
      </c>
      <c r="O216" s="18">
        <v>0.40354660915409002</v>
      </c>
      <c r="P216" s="18">
        <v>0.39936343082320003</v>
      </c>
      <c r="Q216" s="19">
        <v>0.20030271061803001</v>
      </c>
      <c r="R216" s="19">
        <v>0.20030271061803001</v>
      </c>
      <c r="S216" s="18">
        <v>0.22838395568018</v>
      </c>
      <c r="T216" s="18">
        <v>0.22838395568018</v>
      </c>
      <c r="U216" s="16">
        <v>1.3027708842520425</v>
      </c>
      <c r="V216" s="14">
        <v>1.4235</v>
      </c>
      <c r="W216" s="14">
        <v>1.4260999999999999</v>
      </c>
      <c r="X216" s="74">
        <f>'2080回测'!$O$13*G216/$G$4+'2080回测'!$O$14*H216/$H$4+'2080回测'!$O$15*I216/$I$4+'2080回测'!$O$17*K216/$K$4+'2080回测'!$O$18*L216/$L$4+'2080回测'!$O$16*J216/$J$4</f>
        <v>1.1753005671355581</v>
      </c>
    </row>
    <row r="217" spans="1:24">
      <c r="A217" s="11">
        <v>44155</v>
      </c>
      <c r="B217" s="17">
        <v>72.682627378760003</v>
      </c>
      <c r="C217" s="17">
        <v>31.611804767310002</v>
      </c>
      <c r="D217" s="17">
        <v>35.615384615384997</v>
      </c>
      <c r="E217" s="17">
        <v>45.302734375</v>
      </c>
      <c r="F217" s="13">
        <v>1.4630313778411399</v>
      </c>
      <c r="G217" s="14">
        <f>[1]!thsiFinD("ths_adjustment_nv_fund",G$2,$A217)</f>
        <v>1.2484999999999999</v>
      </c>
      <c r="H217" s="14">
        <f>[1]!thsiFinD("ths_adjustment_nv_fund",H$2,$A217)</f>
        <v>2.1355851852000001</v>
      </c>
      <c r="I217" s="14">
        <v>2433.35</v>
      </c>
      <c r="J217" s="14">
        <f>[1]!thsiFinD("ths_close_price_index",J$1,$A217)</f>
        <v>9142.1880000000001</v>
      </c>
      <c r="K217" s="14">
        <f>[1]!thsiFinD("ths_adjustment_nv_fund",K$2,$A217)</f>
        <v>6.0622087630000001</v>
      </c>
      <c r="L217" s="14">
        <f>[1]!thsiFinD("ths_adjustment_nv_fund",L$2,$A217)</f>
        <v>1.9506306654000001</v>
      </c>
      <c r="M217" s="18">
        <v>0.39953644501279001</v>
      </c>
      <c r="N217" s="18">
        <v>0.33046651029450003</v>
      </c>
      <c r="O217" s="18">
        <v>0.40869877785766001</v>
      </c>
      <c r="P217" s="18">
        <v>0.40371890444681002</v>
      </c>
      <c r="Q217" s="19">
        <v>0.20682923920155999</v>
      </c>
      <c r="R217" s="19">
        <v>0.20682923920155999</v>
      </c>
      <c r="S217" s="18">
        <v>0.23304397900073001</v>
      </c>
      <c r="T217" s="18">
        <v>0.23304397900073001</v>
      </c>
      <c r="U217" s="16">
        <v>1.3109662091756538</v>
      </c>
      <c r="V217" s="14">
        <v>1.4217</v>
      </c>
      <c r="W217" s="14">
        <v>1.4278999999999999</v>
      </c>
      <c r="X217" s="74">
        <f>'2080回测'!$O$13*G217/$G$4+'2080回测'!$O$14*H217/$H$4+'2080回测'!$O$15*I217/$I$4+'2080回测'!$O$17*K217/$K$4+'2080回测'!$O$18*L217/$L$4+'2080回测'!$O$16*J217/$J$4</f>
        <v>1.1797422277634722</v>
      </c>
    </row>
    <row r="218" spans="1:24">
      <c r="A218" s="11">
        <v>44158</v>
      </c>
      <c r="B218" s="17">
        <v>73.603437691834998</v>
      </c>
      <c r="C218" s="17">
        <v>31.157775255392</v>
      </c>
      <c r="D218" s="17">
        <v>36.153846153845997</v>
      </c>
      <c r="E218" s="17">
        <v>46.6796875</v>
      </c>
      <c r="F218" s="13">
        <v>1.46898686650268</v>
      </c>
      <c r="G218" s="14">
        <f>[1]!thsiFinD("ths_adjustment_nv_fund",G$2,$A218)</f>
        <v>1.2669999999999999</v>
      </c>
      <c r="H218" s="14">
        <f>[1]!thsiFinD("ths_adjustment_nv_fund",H$2,$A218)</f>
        <v>2.1640888888999998</v>
      </c>
      <c r="I218" s="14">
        <v>2455.9299999999998</v>
      </c>
      <c r="J218" s="14">
        <f>[1]!thsiFinD("ths_close_price_index",J$1,$A218)</f>
        <v>9288.6733999999997</v>
      </c>
      <c r="K218" s="14">
        <f>[1]!thsiFinD("ths_adjustment_nv_fund",K$2,$A218)</f>
        <v>6.1490075320999997</v>
      </c>
      <c r="L218" s="14">
        <f>[1]!thsiFinD("ths_adjustment_nv_fund",L$2,$A218)</f>
        <v>1.9566885246000001</v>
      </c>
      <c r="M218" s="18">
        <v>0.40441176470587997</v>
      </c>
      <c r="N218" s="18">
        <v>0.33585266267049002</v>
      </c>
      <c r="O218" s="18">
        <v>0.42439491972201998</v>
      </c>
      <c r="P218" s="18">
        <v>0.41544517968226002</v>
      </c>
      <c r="Q218" s="19">
        <v>0.21537998786786</v>
      </c>
      <c r="R218" s="19">
        <v>0.21537998786786</v>
      </c>
      <c r="S218" s="18">
        <v>0.23843258544443</v>
      </c>
      <c r="T218" s="18">
        <v>0.23843258544443</v>
      </c>
      <c r="U218" s="16">
        <v>1.3208116093978313</v>
      </c>
      <c r="V218" s="14">
        <v>1.4224000000000001</v>
      </c>
      <c r="W218" s="14">
        <v>1.4267000000000001</v>
      </c>
      <c r="X218" s="74">
        <f>'2080回测'!$O$13*G218/$G$4+'2080回测'!$O$14*H218/$H$4+'2080回测'!$O$15*I218/$I$4+'2080回测'!$O$17*K218/$K$4+'2080回测'!$O$18*L218/$L$4+'2080回测'!$O$16*J218/$J$4</f>
        <v>1.1955465033098536</v>
      </c>
    </row>
    <row r="219" spans="1:24">
      <c r="A219" s="11">
        <v>44159</v>
      </c>
      <c r="B219" s="17">
        <v>73.357888275015</v>
      </c>
      <c r="C219" s="17">
        <v>30.306469920544998</v>
      </c>
      <c r="D219" s="17">
        <v>37</v>
      </c>
      <c r="E219" s="17">
        <v>46.552734375</v>
      </c>
      <c r="F219" s="13">
        <v>1.4680427314264</v>
      </c>
      <c r="G219" s="14">
        <f>[1]!thsiFinD("ths_adjustment_nv_fund",G$2,$A219)</f>
        <v>1.2605</v>
      </c>
      <c r="H219" s="14">
        <f>[1]!thsiFinD("ths_adjustment_nv_fund",H$2,$A219)</f>
        <v>2.1564148148000002</v>
      </c>
      <c r="I219" s="14">
        <v>2450.75</v>
      </c>
      <c r="J219" s="14">
        <f>[1]!thsiFinD("ths_close_price_index",J$1,$A219)</f>
        <v>9268.2962000000007</v>
      </c>
      <c r="K219" s="14">
        <f>[1]!thsiFinD("ths_adjustment_nv_fund",K$2,$A219)</f>
        <v>6.0941872568999997</v>
      </c>
      <c r="L219" s="14">
        <f>[1]!thsiFinD("ths_adjustment_nv_fund",L$2,$A219)</f>
        <v>1.9556788813999999</v>
      </c>
      <c r="M219" s="18">
        <v>0.42343350383632</v>
      </c>
      <c r="N219" s="18">
        <v>0.35166362609677998</v>
      </c>
      <c r="O219" s="18">
        <v>0.43541816439012998</v>
      </c>
      <c r="P219" s="18">
        <v>0.43035430111037998</v>
      </c>
      <c r="Q219" s="19">
        <v>0.22286278884999999</v>
      </c>
      <c r="R219" s="19">
        <v>0.22286278884999999</v>
      </c>
      <c r="S219" s="18">
        <v>0.23994885102451999</v>
      </c>
      <c r="T219" s="18">
        <v>0.23994885102451999</v>
      </c>
      <c r="U219" s="16">
        <v>1.3190999542316437</v>
      </c>
      <c r="V219" s="14">
        <v>1.4220999999999999</v>
      </c>
      <c r="W219" s="14">
        <v>1.3967000000000001</v>
      </c>
      <c r="X219" s="74">
        <f>'2080回测'!$O$13*G219/$G$4+'2080回测'!$O$14*H219/$H$4+'2080回测'!$O$15*I219/$I$4+'2080回测'!$O$17*K219/$K$4+'2080回测'!$O$18*L219/$L$4+'2080回测'!$O$16*J219/$J$4</f>
        <v>1.1895769323735581</v>
      </c>
    </row>
    <row r="220" spans="1:24">
      <c r="A220" s="11">
        <v>44160</v>
      </c>
      <c r="B220" s="17">
        <v>71.945979128299996</v>
      </c>
      <c r="C220" s="17">
        <v>27.809307604994</v>
      </c>
      <c r="D220" s="17">
        <v>34.923076923076998</v>
      </c>
      <c r="E220" s="17">
        <v>44.4140625</v>
      </c>
      <c r="F220" s="13">
        <v>1.4477310653909301</v>
      </c>
      <c r="G220" s="14">
        <f>[1]!thsiFinD("ths_adjustment_nv_fund",G$2,$A220)</f>
        <v>1.2428999999999999</v>
      </c>
      <c r="H220" s="14">
        <f>[1]!thsiFinD("ths_adjustment_nv_fund",H$2,$A220)</f>
        <v>2.1290074074000001</v>
      </c>
      <c r="I220" s="14">
        <v>2453.2800000000002</v>
      </c>
      <c r="J220" s="14">
        <f>[1]!thsiFinD("ths_close_price_index",J$1,$A220)</f>
        <v>9182.2394999999997</v>
      </c>
      <c r="K220" s="14">
        <f>[1]!thsiFinD("ths_adjustment_nv_fund",K$2,$A220)</f>
        <v>6.0302302691999996</v>
      </c>
      <c r="L220" s="14">
        <f>[1]!thsiFinD("ths_adjustment_nv_fund",L$2,$A220)</f>
        <v>1.9354860173999999</v>
      </c>
      <c r="M220" s="18">
        <v>0.41520140664962002</v>
      </c>
      <c r="N220" s="18">
        <v>0.34332377725654001</v>
      </c>
      <c r="O220" s="18">
        <v>0.44057033309369997</v>
      </c>
      <c r="P220" s="18">
        <v>0.42926543262730998</v>
      </c>
      <c r="Q220" s="19">
        <v>0.22291306697841001</v>
      </c>
      <c r="R220" s="19">
        <v>0.22291306697841001</v>
      </c>
      <c r="S220" s="18">
        <v>0.23930627513458</v>
      </c>
      <c r="T220" s="18">
        <v>0.23930627513458</v>
      </c>
      <c r="U220" s="16">
        <v>1.2998420169384488</v>
      </c>
      <c r="V220" s="14">
        <v>1.4227000000000001</v>
      </c>
      <c r="W220" s="14">
        <v>1.3776999999999999</v>
      </c>
      <c r="X220" s="74">
        <f>'2080回测'!$O$13*G220/$G$4+'2080回测'!$O$14*H220/$H$4+'2080回测'!$O$15*I220/$I$4+'2080回测'!$O$17*K220/$K$4+'2080回测'!$O$18*L220/$L$4+'2080回测'!$O$16*J220/$J$4</f>
        <v>1.1739009275708419</v>
      </c>
    </row>
    <row r="221" spans="1:24">
      <c r="A221" s="11">
        <v>44161</v>
      </c>
      <c r="B221" s="17">
        <v>71.516267648864002</v>
      </c>
      <c r="C221" s="17">
        <v>27.241770715095999</v>
      </c>
      <c r="D221" s="17">
        <v>34.384615384615003</v>
      </c>
      <c r="E221" s="17">
        <v>43.115234375</v>
      </c>
      <c r="F221" s="13">
        <v>1.4406447203089401</v>
      </c>
      <c r="G221" s="14">
        <f>[1]!thsiFinD("ths_adjustment_nv_fund",G$2,$A221)</f>
        <v>1.2442</v>
      </c>
      <c r="H221" s="14">
        <f>[1]!thsiFinD("ths_adjustment_nv_fund",H$2,$A221)</f>
        <v>2.1202370369999999</v>
      </c>
      <c r="I221" s="14">
        <v>2465.35</v>
      </c>
      <c r="J221" s="14">
        <f>[1]!thsiFinD("ths_close_price_index",J$1,$A221)</f>
        <v>9216.3552</v>
      </c>
      <c r="K221" s="14">
        <f>[1]!thsiFinD("ths_adjustment_nv_fund",K$2,$A221)</f>
        <v>6.0439353379999998</v>
      </c>
      <c r="L221" s="14">
        <f>[1]!thsiFinD("ths_adjustment_nv_fund",L$2,$A221)</f>
        <v>1.9415438765999999</v>
      </c>
      <c r="M221" s="18">
        <v>0.39729859335037998</v>
      </c>
      <c r="N221" s="18">
        <v>0.32881591521154002</v>
      </c>
      <c r="O221" s="18">
        <v>0.41696621135873002</v>
      </c>
      <c r="P221" s="18">
        <v>0.40715302794609998</v>
      </c>
      <c r="Q221" s="19">
        <v>0.20205393070239999</v>
      </c>
      <c r="R221" s="19">
        <v>0.20205393070239999</v>
      </c>
      <c r="S221" s="18">
        <v>0.22219726311801999</v>
      </c>
      <c r="T221" s="18">
        <v>0.22219726311801999</v>
      </c>
      <c r="U221" s="16">
        <v>1.2950234045365914</v>
      </c>
      <c r="V221" s="14">
        <v>1.4231</v>
      </c>
      <c r="W221" s="14">
        <v>1.3789</v>
      </c>
      <c r="X221" s="74">
        <f>'2080回测'!$O$13*G221/$G$4+'2080回测'!$O$14*H221/$H$4+'2080回测'!$O$15*I221/$I$4+'2080回测'!$O$17*K221/$K$4+'2080回测'!$O$18*L221/$L$4+'2080回测'!$O$16*J221/$J$4</f>
        <v>1.1755647049330085</v>
      </c>
    </row>
    <row r="222" spans="1:24">
      <c r="A222" s="11">
        <v>44162</v>
      </c>
      <c r="B222" s="17">
        <v>73.357888275015</v>
      </c>
      <c r="C222" s="17">
        <v>28.376844494892001</v>
      </c>
      <c r="D222" s="17">
        <v>35.692307692307999</v>
      </c>
      <c r="E222" s="17">
        <v>44.853515625</v>
      </c>
      <c r="F222" s="13">
        <v>1.45570139021804</v>
      </c>
      <c r="G222" s="14">
        <f>[1]!thsiFinD("ths_adjustment_nv_fund",G$2,$A222)</f>
        <v>1.2528999999999999</v>
      </c>
      <c r="H222" s="14">
        <f>[1]!thsiFinD("ths_adjustment_nv_fund",H$2,$A222)</f>
        <v>2.1344888889</v>
      </c>
      <c r="I222" s="14">
        <v>2483.12</v>
      </c>
      <c r="J222" s="14">
        <f>[1]!thsiFinD("ths_close_price_index",J$1,$A222)</f>
        <v>9305.0288999999993</v>
      </c>
      <c r="K222" s="14">
        <f>[1]!thsiFinD("ths_adjustment_nv_fund",K$2,$A222)</f>
        <v>6.0622087630000001</v>
      </c>
      <c r="L222" s="14">
        <f>[1]!thsiFinD("ths_adjustment_nv_fund",L$2,$A222)</f>
        <v>1.9597174542</v>
      </c>
      <c r="M222" s="18">
        <v>0.39897698209719001</v>
      </c>
      <c r="N222" s="18">
        <v>0.33011901659282</v>
      </c>
      <c r="O222" s="18">
        <v>0.41433021806853998</v>
      </c>
      <c r="P222" s="18">
        <v>0.40246251783648002</v>
      </c>
      <c r="Q222" s="19">
        <v>0.19330792542455</v>
      </c>
      <c r="R222" s="19">
        <v>0.19330792542455</v>
      </c>
      <c r="S222" s="18">
        <v>0.21384132542430001</v>
      </c>
      <c r="T222" s="18">
        <v>0.21384132542430001</v>
      </c>
      <c r="U222" s="16">
        <v>1.2990463339559812</v>
      </c>
      <c r="V222" s="14">
        <v>1.4232</v>
      </c>
      <c r="W222" s="14">
        <v>1.3747</v>
      </c>
      <c r="X222" s="74">
        <f>'2080回测'!$O$13*G222/$G$4+'2080回测'!$O$14*H222/$H$4+'2080回测'!$O$15*I222/$I$4+'2080回测'!$O$17*K222/$K$4+'2080回测'!$O$18*L222/$L$4+'2080回测'!$O$16*J222/$J$4</f>
        <v>1.1836208124978802</v>
      </c>
    </row>
    <row r="223" spans="1:24">
      <c r="A223" s="11">
        <v>44165</v>
      </c>
      <c r="B223" s="17">
        <v>74.094536525476002</v>
      </c>
      <c r="C223" s="17">
        <v>29.057888762769998</v>
      </c>
      <c r="D223" s="17">
        <v>36</v>
      </c>
      <c r="E223" s="17">
        <v>47.197265625</v>
      </c>
      <c r="F223" s="13">
        <v>1.46587422728312</v>
      </c>
      <c r="G223" s="14">
        <f>[1]!thsiFinD("ths_adjustment_nv_fund",G$2,$A223)</f>
        <v>1.2428999999999999</v>
      </c>
      <c r="H223" s="14">
        <f>[1]!thsiFinD("ths_adjustment_nv_fund",H$2,$A223)</f>
        <v>2.1125629629999998</v>
      </c>
      <c r="I223" s="14">
        <v>2427.9899999999998</v>
      </c>
      <c r="J223" s="14">
        <f>[1]!thsiFinD("ths_close_price_index",J$1,$A223)</f>
        <v>9246.8274000000001</v>
      </c>
      <c r="K223" s="14">
        <f>[1]!thsiFinD("ths_adjustment_nv_fund",K$2,$A223)</f>
        <v>6.0393669816999997</v>
      </c>
      <c r="L223" s="14">
        <f>[1]!thsiFinD("ths_adjustment_nv_fund",L$2,$A223)</f>
        <v>1.9455824494</v>
      </c>
      <c r="M223" s="18">
        <v>0.41632033248082001</v>
      </c>
      <c r="N223" s="18">
        <v>0.34627747372078999</v>
      </c>
      <c r="O223" s="18">
        <v>0.41840402588066</v>
      </c>
      <c r="P223" s="18">
        <v>0.40397018183060002</v>
      </c>
      <c r="Q223" s="19">
        <v>0.19305443312442999</v>
      </c>
      <c r="R223" s="19">
        <v>0.19305443312442999</v>
      </c>
      <c r="S223" s="18">
        <v>0.21064489574306</v>
      </c>
      <c r="T223" s="18">
        <v>0.21064489574306</v>
      </c>
      <c r="U223" s="16">
        <v>1.2934094025535512</v>
      </c>
      <c r="V223" s="14">
        <v>1.4256</v>
      </c>
      <c r="W223" s="14">
        <v>1.3487</v>
      </c>
      <c r="X223" s="74">
        <f>'2080回测'!$O$13*G223/$G$4+'2080回测'!$O$14*H223/$H$4+'2080回测'!$O$15*I223/$I$4+'2080回测'!$O$17*K223/$K$4+'2080回测'!$O$18*L223/$L$4+'2080回测'!$O$16*J223/$J$4</f>
        <v>1.1748009473381402</v>
      </c>
    </row>
    <row r="224" spans="1:24">
      <c r="A224" s="11">
        <v>44166</v>
      </c>
      <c r="B224" s="17">
        <v>77.839165131982995</v>
      </c>
      <c r="C224" s="17">
        <v>31.214528944381001</v>
      </c>
      <c r="D224" s="17">
        <v>38.230769230768999</v>
      </c>
      <c r="E224" s="17">
        <v>49.462890625</v>
      </c>
      <c r="F224" s="13">
        <v>1.49186838483033</v>
      </c>
      <c r="G224" s="14">
        <f>[1]!thsiFinD("ths_adjustment_nv_fund",G$2,$A224)</f>
        <v>1.2559</v>
      </c>
      <c r="H224" s="14">
        <f>[1]!thsiFinD("ths_adjustment_nv_fund",H$2,$A224)</f>
        <v>2.1388740740999999</v>
      </c>
      <c r="I224" s="14">
        <v>2455.75</v>
      </c>
      <c r="J224" s="14">
        <f>[1]!thsiFinD("ths_close_price_index",J$1,$A224)</f>
        <v>9375.0175999999992</v>
      </c>
      <c r="K224" s="14">
        <f>[1]!thsiFinD("ths_adjustment_nv_fund",K$2,$A224)</f>
        <v>6.0941872568999997</v>
      </c>
      <c r="L224" s="14">
        <f>[1]!thsiFinD("ths_adjustment_nv_fund",L$2,$A224)</f>
        <v>1.9728428158</v>
      </c>
      <c r="M224" s="18">
        <v>0.41088554987212</v>
      </c>
      <c r="N224" s="18">
        <v>0.33863261228390001</v>
      </c>
      <c r="O224" s="18">
        <v>0.41109513539420001</v>
      </c>
      <c r="P224" s="18">
        <v>0.39425412520253</v>
      </c>
      <c r="Q224" s="19">
        <v>0.18956708178306</v>
      </c>
      <c r="R224" s="19">
        <v>0.18956708178306</v>
      </c>
      <c r="S224" s="18">
        <v>0.20663681705476999</v>
      </c>
      <c r="T224" s="18">
        <v>0.20663681705476999</v>
      </c>
      <c r="U224" s="16">
        <v>1.3140311902425661</v>
      </c>
      <c r="V224" s="14">
        <v>1.4262999999999999</v>
      </c>
      <c r="W224" s="14">
        <v>1.357</v>
      </c>
      <c r="X224" s="74">
        <f>'2080回测'!$O$13*G224/$G$4+'2080回测'!$O$14*H224/$H$4+'2080回测'!$O$15*I224/$I$4+'2080回测'!$O$17*K224/$K$4+'2080回测'!$O$18*L224/$L$4+'2080回测'!$O$16*J224/$J$4</f>
        <v>1.1874070655256186</v>
      </c>
    </row>
    <row r="225" spans="1:24">
      <c r="A225" s="11">
        <v>44167</v>
      </c>
      <c r="B225" s="17">
        <v>77.900552486188005</v>
      </c>
      <c r="C225" s="17">
        <v>31.384790011351001</v>
      </c>
      <c r="D225" s="17">
        <v>38.846153846154003</v>
      </c>
      <c r="E225" s="17">
        <v>49.04296875</v>
      </c>
      <c r="F225" s="13">
        <v>1.4929361627342299</v>
      </c>
      <c r="G225" s="14">
        <f>[1]!thsiFinD("ths_adjustment_nv_fund",G$2,$A225)</f>
        <v>1.2569999999999999</v>
      </c>
      <c r="H225" s="14">
        <f>[1]!thsiFinD("ths_adjustment_nv_fund",H$2,$A225)</f>
        <v>2.1432592593000002</v>
      </c>
      <c r="I225" s="14">
        <v>2449.02</v>
      </c>
      <c r="J225" s="14">
        <f>[1]!thsiFinD("ths_close_price_index",J$1,$A225)</f>
        <v>9390.1043000000009</v>
      </c>
      <c r="K225" s="14">
        <f>[1]!thsiFinD("ths_adjustment_nv_fund",K$2,$A225)</f>
        <v>6.1124606819</v>
      </c>
      <c r="L225" s="14">
        <f>[1]!thsiFinD("ths_adjustment_nv_fund",L$2,$A225)</f>
        <v>1.978900675</v>
      </c>
      <c r="M225" s="18">
        <v>0.44013746803068998</v>
      </c>
      <c r="N225" s="18">
        <v>0.36756146294848002</v>
      </c>
      <c r="O225" s="18">
        <v>0.43649652528157001</v>
      </c>
      <c r="P225" s="18">
        <v>0.41393751576531002</v>
      </c>
      <c r="Q225" s="19">
        <v>0.20589015728845</v>
      </c>
      <c r="R225" s="19">
        <v>0.20589015728845</v>
      </c>
      <c r="S225" s="18">
        <v>0.22116811766878999</v>
      </c>
      <c r="T225" s="18">
        <v>0.22116811766878999</v>
      </c>
      <c r="U225" s="16">
        <v>1.3155988990821661</v>
      </c>
      <c r="V225" s="14">
        <v>1.4260999999999999</v>
      </c>
      <c r="W225" s="14">
        <v>1.377</v>
      </c>
      <c r="X225" s="74">
        <f>'2080回测'!$O$13*G225/$G$4+'2080回测'!$O$14*H225/$H$4+'2080回测'!$O$15*I225/$I$4+'2080回测'!$O$17*K225/$K$4+'2080回测'!$O$18*L225/$L$4+'2080回测'!$O$16*J225/$J$4</f>
        <v>1.1890168654497615</v>
      </c>
    </row>
    <row r="226" spans="1:24">
      <c r="A226" s="11">
        <v>44168</v>
      </c>
      <c r="B226" s="17">
        <v>76.734192756292003</v>
      </c>
      <c r="C226" s="17">
        <v>31.441543700341001</v>
      </c>
      <c r="D226" s="17">
        <v>37.769230769231001</v>
      </c>
      <c r="E226" s="17">
        <v>48.2421875</v>
      </c>
      <c r="F226" s="13">
        <v>1.48546788681466</v>
      </c>
      <c r="G226" s="14">
        <f>[1]!thsiFinD("ths_adjustment_nv_fund",G$2,$A226)</f>
        <v>1.2438</v>
      </c>
      <c r="H226" s="14">
        <f>[1]!thsiFinD("ths_adjustment_nv_fund",H$2,$A226)</f>
        <v>2.1290074074000001</v>
      </c>
      <c r="I226" s="14">
        <v>2432.46</v>
      </c>
      <c r="J226" s="14">
        <f>[1]!thsiFinD("ths_close_price_index",J$1,$A226)</f>
        <v>9304.7831000000006</v>
      </c>
      <c r="K226" s="14">
        <f>[1]!thsiFinD("ths_adjustment_nv_fund",K$2,$A226)</f>
        <v>6.0439353379999998</v>
      </c>
      <c r="L226" s="14">
        <f>[1]!thsiFinD("ths_adjustment_nv_fund",L$2,$A226)</f>
        <v>1.978900675</v>
      </c>
      <c r="M226" s="18">
        <v>0.44013746803068998</v>
      </c>
      <c r="N226" s="18">
        <v>0.36712709582139003</v>
      </c>
      <c r="O226" s="18">
        <v>0.43733525041936</v>
      </c>
      <c r="P226" s="18">
        <v>0.41578021616826999</v>
      </c>
      <c r="Q226" s="19">
        <v>0.20992852027282999</v>
      </c>
      <c r="R226" s="19">
        <v>0.20992852027282999</v>
      </c>
      <c r="S226" s="18">
        <v>0.22227706083598001</v>
      </c>
      <c r="T226" s="18">
        <v>0.22227706083598001</v>
      </c>
      <c r="U226" s="16">
        <v>1.3134174956484475</v>
      </c>
      <c r="V226" s="14">
        <v>1.4269000000000001</v>
      </c>
      <c r="W226" s="14">
        <v>1.3929</v>
      </c>
      <c r="X226" s="74">
        <f>'2080回测'!$O$13*G226/$G$4+'2080回测'!$O$14*H226/$H$4+'2080回测'!$O$15*I226/$I$4+'2080回测'!$O$17*K226/$K$4+'2080回测'!$O$18*L226/$L$4+'2080回测'!$O$16*J226/$J$4</f>
        <v>1.1779114768960477</v>
      </c>
    </row>
    <row r="227" spans="1:24">
      <c r="A227" s="11">
        <v>44169</v>
      </c>
      <c r="B227" s="17">
        <v>77.655003069367993</v>
      </c>
      <c r="C227" s="17">
        <v>31.838819523268999</v>
      </c>
      <c r="D227" s="17">
        <v>39.153846153845997</v>
      </c>
      <c r="E227" s="17">
        <v>49.4921875</v>
      </c>
      <c r="F227" s="13">
        <v>1.4953496406162099</v>
      </c>
      <c r="G227" s="14">
        <f>[1]!thsiFinD("ths_adjustment_nv_fund",G$2,$A227)</f>
        <v>1.2405999999999999</v>
      </c>
      <c r="H227" s="14">
        <f>[1]!thsiFinD("ths_adjustment_nv_fund",H$2,$A227)</f>
        <v>2.1257185184999998</v>
      </c>
      <c r="I227" s="14">
        <v>2421.1799999999998</v>
      </c>
      <c r="J227" s="14">
        <f>[1]!thsiFinD("ths_close_price_index",J$1,$A227)</f>
        <v>9256.0144</v>
      </c>
      <c r="K227" s="14">
        <f>[1]!thsiFinD("ths_adjustment_nv_fund",K$2,$A227)</f>
        <v>6.0256619129000004</v>
      </c>
      <c r="L227" s="14">
        <f>[1]!thsiFinD("ths_adjustment_nv_fund",L$2,$A227)</f>
        <v>1.9809199613999999</v>
      </c>
      <c r="M227" s="18">
        <v>0.43606138107416997</v>
      </c>
      <c r="N227" s="18">
        <v>0.36730084267223001</v>
      </c>
      <c r="O227" s="18">
        <v>0.43877306494128998</v>
      </c>
      <c r="P227" s="18">
        <v>0.41301616556382997</v>
      </c>
      <c r="Q227" s="19">
        <v>0.20564094015609</v>
      </c>
      <c r="R227" s="19">
        <v>0.20564094015609</v>
      </c>
      <c r="S227" s="18">
        <v>0.22045331531194001</v>
      </c>
      <c r="T227" s="18">
        <v>0.22045331531194001</v>
      </c>
      <c r="U227" s="16">
        <v>1.3177247208742651</v>
      </c>
      <c r="V227" s="14">
        <v>1.4277</v>
      </c>
      <c r="W227" s="14">
        <v>1.3945000000000001</v>
      </c>
      <c r="X227" s="74">
        <f>'2080回测'!$O$13*G227/$G$4+'2080回测'!$O$14*H227/$H$4+'2080回测'!$O$15*I227/$I$4+'2080回测'!$O$17*K227/$K$4+'2080回测'!$O$18*L227/$L$4+'2080回测'!$O$16*J227/$J$4</f>
        <v>1.1753281541362546</v>
      </c>
    </row>
    <row r="228" spans="1:24">
      <c r="A228" s="11">
        <v>44172</v>
      </c>
      <c r="B228" s="17">
        <v>77.900552486188005</v>
      </c>
      <c r="C228" s="17">
        <v>32.860385925084998</v>
      </c>
      <c r="D228" s="17">
        <v>39.076923076923002</v>
      </c>
      <c r="E228" s="17">
        <v>50.78125</v>
      </c>
      <c r="F228" s="13">
        <v>1.5015477787204901</v>
      </c>
      <c r="G228" s="14">
        <f>[1]!thsiFinD("ths_adjustment_nv_fund",G$2,$A228)</f>
        <v>1.2246999999999999</v>
      </c>
      <c r="H228" s="14">
        <f>[1]!thsiFinD("ths_adjustment_nv_fund",H$2,$A228)</f>
        <v>2.1059851852000002</v>
      </c>
      <c r="I228" s="14">
        <v>2384.37</v>
      </c>
      <c r="J228" s="14">
        <f>[1]!thsiFinD("ths_close_price_index",J$1,$A228)</f>
        <v>9141.7060000000001</v>
      </c>
      <c r="K228" s="14">
        <f>[1]!thsiFinD("ths_adjustment_nv_fund",K$2,$A228)</f>
        <v>6.0073884879000001</v>
      </c>
      <c r="L228" s="14">
        <f>[1]!thsiFinD("ths_adjustment_nv_fund",L$2,$A228)</f>
        <v>1.9688042429999999</v>
      </c>
      <c r="M228" s="18">
        <v>0.43965792838875001</v>
      </c>
      <c r="N228" s="18">
        <v>0.37077577968899</v>
      </c>
      <c r="O228" s="18">
        <v>0.44416486939851002</v>
      </c>
      <c r="P228" s="18">
        <v>0.41561269796384998</v>
      </c>
      <c r="Q228" s="19">
        <v>0.21188961876102</v>
      </c>
      <c r="R228" s="19">
        <v>0.21188961876102</v>
      </c>
      <c r="S228" s="18">
        <v>0.22390362701599001</v>
      </c>
      <c r="T228" s="18">
        <v>0.22390362701599001</v>
      </c>
      <c r="U228" s="16">
        <v>1.311695018365115</v>
      </c>
      <c r="V228" s="14">
        <v>1.4282999999999999</v>
      </c>
      <c r="W228" s="14">
        <v>1.3915999999999999</v>
      </c>
      <c r="X228" s="74">
        <f>'2080回测'!$O$13*G228/$G$4+'2080回测'!$O$14*H228/$H$4+'2080回测'!$O$15*I228/$I$4+'2080回测'!$O$17*K228/$K$4+'2080回测'!$O$18*L228/$L$4+'2080回测'!$O$16*J228/$J$4</f>
        <v>1.1624047342705743</v>
      </c>
    </row>
    <row r="229" spans="1:24">
      <c r="A229" s="11">
        <v>44173</v>
      </c>
      <c r="B229" s="17">
        <v>77.593615715162997</v>
      </c>
      <c r="C229" s="17">
        <v>34.165720771849998</v>
      </c>
      <c r="D229" s="17">
        <v>39.538461538462002</v>
      </c>
      <c r="E229" s="17">
        <v>52.138671875</v>
      </c>
      <c r="F229" s="13">
        <v>1.50859117475119</v>
      </c>
      <c r="G229" s="14">
        <f>[1]!thsiFinD("ths_adjustment_nv_fund",G$2,$A229)</f>
        <v>1.2231000000000001</v>
      </c>
      <c r="H229" s="14">
        <f>[1]!thsiFinD("ths_adjustment_nv_fund",H$2,$A229)</f>
        <v>2.1015999999999999</v>
      </c>
      <c r="I229" s="14">
        <v>2353.6</v>
      </c>
      <c r="J229" s="14">
        <f>[1]!thsiFinD("ths_close_price_index",J$1,$A229)</f>
        <v>9088.9537</v>
      </c>
      <c r="K229" s="14">
        <f>[1]!thsiFinD("ths_adjustment_nv_fund",K$2,$A229)</f>
        <v>5.9845467064999998</v>
      </c>
      <c r="L229" s="14">
        <f>[1]!thsiFinD("ths_adjustment_nv_fund",L$2,$A229)</f>
        <v>1.958707811</v>
      </c>
      <c r="M229" s="18">
        <v>0.43030690537083999</v>
      </c>
      <c r="N229" s="18">
        <v>0.36217531057250002</v>
      </c>
      <c r="O229" s="18">
        <v>0.43637670740473999</v>
      </c>
      <c r="P229" s="18">
        <v>0.40489153203208</v>
      </c>
      <c r="Q229" s="19">
        <v>0.20944172596067001</v>
      </c>
      <c r="R229" s="19">
        <v>0.20944172596067001</v>
      </c>
      <c r="S229" s="18">
        <v>0.22046311980971001</v>
      </c>
      <c r="T229" s="18">
        <v>0.22046311980971001</v>
      </c>
      <c r="U229" s="16">
        <v>1.3107149541684624</v>
      </c>
      <c r="V229" s="14">
        <v>1.4292</v>
      </c>
      <c r="W229" s="14">
        <v>1.4073</v>
      </c>
      <c r="X229" s="74">
        <f>'2080回测'!$O$13*G229/$G$4+'2080回测'!$O$14*H229/$H$4+'2080回测'!$O$15*I229/$I$4+'2080回测'!$O$17*K229/$K$4+'2080回测'!$O$18*L229/$L$4+'2080回测'!$O$16*J229/$J$4</f>
        <v>1.160048553586998</v>
      </c>
    </row>
    <row r="230" spans="1:24">
      <c r="A230" s="11">
        <v>44174</v>
      </c>
      <c r="B230" s="17">
        <v>74.278698588091004</v>
      </c>
      <c r="C230" s="17">
        <v>32.576617480136001</v>
      </c>
      <c r="D230" s="17">
        <v>37.846153846154003</v>
      </c>
      <c r="E230" s="17">
        <v>49.4140625</v>
      </c>
      <c r="F230" s="13">
        <v>1.48528883103595</v>
      </c>
      <c r="G230" s="14">
        <f>[1]!thsiFinD("ths_adjustment_nv_fund",G$2,$A230)</f>
        <v>1.2076</v>
      </c>
      <c r="H230" s="14">
        <f>[1]!thsiFinD("ths_adjustment_nv_fund",H$2,$A230)</f>
        <v>2.0763851851999999</v>
      </c>
      <c r="I230" s="14">
        <v>2342.6799999999998</v>
      </c>
      <c r="J230" s="14">
        <f>[1]!thsiFinD("ths_close_price_index",J$1,$A230)</f>
        <v>9046.9326999999994</v>
      </c>
      <c r="K230" s="14">
        <f>[1]!thsiFinD("ths_adjustment_nv_fund",K$2,$A230)</f>
        <v>5.9251580750999997</v>
      </c>
      <c r="L230" s="14">
        <f>[1]!thsiFinD("ths_adjustment_nv_fund",L$2,$A230)</f>
        <v>1.9395245902</v>
      </c>
      <c r="M230" s="18">
        <v>0.42742966751917999</v>
      </c>
      <c r="N230" s="18">
        <v>0.35956910780992002</v>
      </c>
      <c r="O230" s="18">
        <v>0.43841361131081003</v>
      </c>
      <c r="P230" s="18">
        <v>0.40263003604091002</v>
      </c>
      <c r="Q230" s="19">
        <v>0.20968781755020999</v>
      </c>
      <c r="R230" s="19">
        <v>0.20968781755020999</v>
      </c>
      <c r="S230" s="18">
        <v>0.21915078778322999</v>
      </c>
      <c r="T230" s="18">
        <v>0.21915078778322999</v>
      </c>
      <c r="U230" s="16">
        <v>1.2892968707350339</v>
      </c>
      <c r="V230" s="14">
        <v>1.4297</v>
      </c>
      <c r="W230" s="14">
        <v>1.4005000000000001</v>
      </c>
      <c r="X230" s="74">
        <f>'2080回测'!$O$13*G230/$G$4+'2080回测'!$O$14*H230/$H$4+'2080回测'!$O$15*I230/$I$4+'2080回测'!$O$17*K230/$K$4+'2080回测'!$O$18*L230/$L$4+'2080回测'!$O$16*J230/$J$4</f>
        <v>1.1460815918518676</v>
      </c>
    </row>
    <row r="231" spans="1:24">
      <c r="A231" s="11">
        <v>44175</v>
      </c>
      <c r="B231" s="17">
        <v>76.365868631062</v>
      </c>
      <c r="C231" s="17">
        <v>32.917139614074998</v>
      </c>
      <c r="D231" s="17">
        <v>38.384615384615003</v>
      </c>
      <c r="E231" s="17">
        <v>49.794921875</v>
      </c>
      <c r="F231" s="13">
        <v>1.49365636376188</v>
      </c>
      <c r="G231" s="14">
        <f>[1]!thsiFinD("ths_adjustment_nv_fund",G$2,$A231)</f>
        <v>1.2068000000000001</v>
      </c>
      <c r="H231" s="14">
        <f>[1]!thsiFinD("ths_adjustment_nv_fund",H$2,$A231)</f>
        <v>2.0829629629999999</v>
      </c>
      <c r="I231" s="14">
        <v>2321.42</v>
      </c>
      <c r="J231" s="14">
        <f>[1]!thsiFinD("ths_close_price_index",J$1,$A231)</f>
        <v>9062.0460000000003</v>
      </c>
      <c r="K231" s="14">
        <f>[1]!thsiFinD("ths_adjustment_nv_fund",K$2,$A231)</f>
        <v>5.9114530063000004</v>
      </c>
      <c r="L231" s="14">
        <f>[1]!thsiFinD("ths_adjustment_nv_fund",L$2,$A231)</f>
        <v>1.938514947</v>
      </c>
      <c r="M231" s="18">
        <v>0.41064578005114999</v>
      </c>
      <c r="N231" s="18">
        <v>0.34471375206324001</v>
      </c>
      <c r="O231" s="18">
        <v>0.41744548286604</v>
      </c>
      <c r="P231" s="18">
        <v>0.38026635397589997</v>
      </c>
      <c r="Q231" s="19">
        <v>0.18600277742200999</v>
      </c>
      <c r="R231" s="19">
        <v>0.18600277742200999</v>
      </c>
      <c r="S231" s="18">
        <v>0.19464902103996001</v>
      </c>
      <c r="T231" s="18">
        <v>0.19464902103996001</v>
      </c>
      <c r="U231" s="16">
        <v>1.2914874017333637</v>
      </c>
      <c r="V231" s="14">
        <v>1.4303999999999999</v>
      </c>
      <c r="W231" s="14">
        <v>1.3882000000000001</v>
      </c>
      <c r="X231" s="74">
        <f>'2080回测'!$O$13*G231/$G$4+'2080回测'!$O$14*H231/$H$4+'2080回测'!$O$15*I231/$I$4+'2080回测'!$O$17*K231/$K$4+'2080回测'!$O$18*L231/$L$4+'2080回测'!$O$16*J231/$J$4</f>
        <v>1.145142450886387</v>
      </c>
    </row>
    <row r="232" spans="1:24">
      <c r="A232" s="11">
        <v>44176</v>
      </c>
      <c r="B232" s="17">
        <v>73.726212400245998</v>
      </c>
      <c r="C232" s="17">
        <v>31.101021566402</v>
      </c>
      <c r="D232" s="17">
        <v>36.307692307692001</v>
      </c>
      <c r="E232" s="17">
        <v>48.154296875</v>
      </c>
      <c r="F232" s="13">
        <v>1.4732230578733501</v>
      </c>
      <c r="G232" s="14">
        <f>[1]!thsiFinD("ths_adjustment_nv_fund",G$2,$A232)</f>
        <v>1.2022999999999999</v>
      </c>
      <c r="H232" s="14">
        <f>[1]!thsiFinD("ths_adjustment_nv_fund",H$2,$A232)</f>
        <v>2.0632296295999999</v>
      </c>
      <c r="I232" s="14">
        <v>2324.87</v>
      </c>
      <c r="J232" s="14">
        <f>[1]!thsiFinD("ths_close_price_index",J$1,$A232)</f>
        <v>8993.9400999999998</v>
      </c>
      <c r="K232" s="14">
        <f>[1]!thsiFinD("ths_adjustment_nv_fund",K$2,$A232)</f>
        <v>5.888611225</v>
      </c>
      <c r="L232" s="14">
        <f>[1]!thsiFinD("ths_adjustment_nv_fund",L$2,$A232)</f>
        <v>1.9163027964999999</v>
      </c>
      <c r="M232" s="18">
        <v>0.41104539641943999</v>
      </c>
      <c r="N232" s="18">
        <v>0.34697246112413999</v>
      </c>
      <c r="O232" s="18">
        <v>0.42523364485981002</v>
      </c>
      <c r="P232" s="18">
        <v>0.38654828718183998</v>
      </c>
      <c r="Q232" s="19">
        <v>0.18648326675987001</v>
      </c>
      <c r="R232" s="19">
        <v>0.18648326675987001</v>
      </c>
      <c r="S232" s="18">
        <v>0.19456644538097001</v>
      </c>
      <c r="T232" s="18">
        <v>0.19456644538097001</v>
      </c>
      <c r="U232" s="16">
        <v>1.2734109770411599</v>
      </c>
      <c r="V232" s="14">
        <v>1.4297</v>
      </c>
      <c r="W232" s="14">
        <v>1.3884000000000001</v>
      </c>
      <c r="X232" s="74">
        <f>'2080回测'!$O$13*G232/$G$4+'2080回测'!$O$14*H232/$H$4+'2080回测'!$O$15*I232/$I$4+'2080回测'!$O$17*K232/$K$4+'2080回测'!$O$18*L232/$L$4+'2080回测'!$O$16*J232/$J$4</f>
        <v>1.1397967980815518</v>
      </c>
    </row>
    <row r="233" spans="1:24">
      <c r="A233" s="11">
        <v>44179</v>
      </c>
      <c r="B233" s="17">
        <v>76.304481276857004</v>
      </c>
      <c r="C233" s="17">
        <v>32.406356413167003</v>
      </c>
      <c r="D233" s="17">
        <v>36.692307692307999</v>
      </c>
      <c r="E233" s="17">
        <v>49.208984375</v>
      </c>
      <c r="F233" s="13">
        <v>1.4865303243933301</v>
      </c>
      <c r="G233" s="14">
        <f>[1]!thsiFinD("ths_adjustment_nv_fund",G$2,$A233)</f>
        <v>1.1951000000000001</v>
      </c>
      <c r="H233" s="14">
        <f>[1]!thsiFinD("ths_adjustment_nv_fund",H$2,$A233)</f>
        <v>2.0500740740999999</v>
      </c>
      <c r="I233" s="14">
        <v>2325.94</v>
      </c>
      <c r="J233" s="14">
        <f>[1]!thsiFinD("ths_close_price_index",J$1,$A233)</f>
        <v>8899.6733999999997</v>
      </c>
      <c r="K233" s="14">
        <f>[1]!thsiFinD("ths_adjustment_nv_fund",K$2,$A233)</f>
        <v>5.8474960186000002</v>
      </c>
      <c r="L233" s="14">
        <f>[1]!thsiFinD("ths_adjustment_nv_fund",L$2,$A233)</f>
        <v>1.9193317261</v>
      </c>
      <c r="M233" s="18">
        <v>0.39777813299233</v>
      </c>
      <c r="N233" s="18">
        <v>0.33585266267049002</v>
      </c>
      <c r="O233" s="18">
        <v>0.40270788401629998</v>
      </c>
      <c r="P233" s="18">
        <v>0.36652986013305999</v>
      </c>
      <c r="Q233" s="19">
        <v>0.16727152506550999</v>
      </c>
      <c r="R233" s="19">
        <v>0.16727152506550999</v>
      </c>
      <c r="S233" s="18">
        <v>0.17493811319304001</v>
      </c>
      <c r="T233" s="18">
        <v>0.17493811319304001</v>
      </c>
      <c r="U233" s="16">
        <v>1.2848846733324337</v>
      </c>
      <c r="V233" s="14">
        <v>1.43</v>
      </c>
      <c r="W233" s="14">
        <v>1.3847</v>
      </c>
      <c r="X233" s="74">
        <f>'2080回测'!$O$13*G233/$G$4+'2080回测'!$O$14*H233/$H$4+'2080回测'!$O$15*I233/$I$4+'2080回测'!$O$17*K233/$K$4+'2080回测'!$O$18*L233/$L$4+'2080回测'!$O$16*J233/$J$4</f>
        <v>1.1338772554925569</v>
      </c>
    </row>
    <row r="234" spans="1:24">
      <c r="A234" s="11">
        <v>44180</v>
      </c>
      <c r="B234" s="17">
        <v>77.777777777777999</v>
      </c>
      <c r="C234" s="17">
        <v>32.860385925084998</v>
      </c>
      <c r="D234" s="17">
        <v>38</v>
      </c>
      <c r="E234" s="17">
        <v>50.390625</v>
      </c>
      <c r="F234" s="13">
        <v>1.4975719717571601</v>
      </c>
      <c r="G234" s="14">
        <f>[1]!thsiFinD("ths_adjustment_nv_fund",G$2,$A234)</f>
        <v>1.1921999999999999</v>
      </c>
      <c r="H234" s="14">
        <f>[1]!thsiFinD("ths_adjustment_nv_fund",H$2,$A234)</f>
        <v>2.0445925925999999</v>
      </c>
      <c r="I234" s="14">
        <v>2311.8000000000002</v>
      </c>
      <c r="J234" s="14">
        <f>[1]!thsiFinD("ths_close_price_index",J$1,$A234)</f>
        <v>8884.2281000000003</v>
      </c>
      <c r="K234" s="14">
        <f>[1]!thsiFinD("ths_adjustment_nv_fund",K$2,$A234)</f>
        <v>5.8520643749000003</v>
      </c>
      <c r="L234" s="14">
        <f>[1]!thsiFinD("ths_adjustment_nv_fund",L$2,$A234)</f>
        <v>1.9223606556999999</v>
      </c>
      <c r="M234" s="18">
        <v>0.41088554987212</v>
      </c>
      <c r="N234" s="18">
        <v>0.34514811919034</v>
      </c>
      <c r="O234" s="18">
        <v>0.41708602923555999</v>
      </c>
      <c r="P234" s="18">
        <v>0.37256051603237</v>
      </c>
      <c r="Q234" s="19">
        <v>0.18138622494244</v>
      </c>
      <c r="R234" s="19">
        <v>0.18138622494244</v>
      </c>
      <c r="S234" s="18">
        <v>0.18531236122210001</v>
      </c>
      <c r="T234" s="18">
        <v>0.18531236122210001</v>
      </c>
      <c r="U234" s="16">
        <v>1.2880671336211162</v>
      </c>
      <c r="V234" s="14">
        <v>1.4305000000000001</v>
      </c>
      <c r="W234" s="14">
        <v>1.3957999999999999</v>
      </c>
      <c r="X234" s="74">
        <f>'2080回测'!$O$13*G234/$G$4+'2080回测'!$O$14*H234/$H$4+'2080回测'!$O$15*I234/$I$4+'2080回测'!$O$17*K234/$K$4+'2080回测'!$O$18*L234/$L$4+'2080回测'!$O$16*J234/$J$4</f>
        <v>1.132051569134263</v>
      </c>
    </row>
    <row r="235" spans="1:24">
      <c r="A235" s="11">
        <v>44181</v>
      </c>
      <c r="B235" s="17">
        <v>76.734192756292003</v>
      </c>
      <c r="C235" s="17">
        <v>32.576617480136001</v>
      </c>
      <c r="D235" s="17">
        <v>37.538461538462002</v>
      </c>
      <c r="E235" s="17">
        <v>49.4140625</v>
      </c>
      <c r="F235" s="13">
        <v>1.4906583356872301</v>
      </c>
      <c r="G235" s="14">
        <f>[1]!thsiFinD("ths_adjustment_nv_fund",G$2,$A235)</f>
        <v>1.1874</v>
      </c>
      <c r="H235" s="14">
        <f>[1]!thsiFinD("ths_adjustment_nv_fund",H$2,$A235)</f>
        <v>2.0369185184999998</v>
      </c>
      <c r="I235" s="14">
        <v>2326.46</v>
      </c>
      <c r="J235" s="14">
        <f>[1]!thsiFinD("ths_close_price_index",J$1,$A235)</f>
        <v>8863.2934000000005</v>
      </c>
      <c r="K235" s="14">
        <f>[1]!thsiFinD("ths_adjustment_nv_fund",K$2,$A235)</f>
        <v>5.8337909498</v>
      </c>
      <c r="L235" s="14">
        <f>[1]!thsiFinD("ths_adjustment_nv_fund",L$2,$A235)</f>
        <v>1.9213510125</v>
      </c>
      <c r="M235" s="18">
        <v>0.41472186700767</v>
      </c>
      <c r="N235" s="18">
        <v>0.34775432195291001</v>
      </c>
      <c r="O235" s="18">
        <v>0.42559309849028998</v>
      </c>
      <c r="P235" s="18">
        <v>0.37766982165304003</v>
      </c>
      <c r="Q235" s="19">
        <v>0.18492256108415001</v>
      </c>
      <c r="R235" s="19">
        <v>0.18492256108415001</v>
      </c>
      <c r="S235" s="18">
        <v>0.18447641884836</v>
      </c>
      <c r="T235" s="18">
        <v>0.18447641884836</v>
      </c>
      <c r="U235" s="16">
        <v>1.2815295245770975</v>
      </c>
      <c r="V235" s="14">
        <v>1.4312</v>
      </c>
      <c r="W235" s="14">
        <v>1.4026000000000001</v>
      </c>
      <c r="X235" s="74">
        <f>'2080回测'!$O$13*G235/$G$4+'2080回测'!$O$14*H235/$H$4+'2080回测'!$O$15*I235/$I$4+'2080回测'!$O$17*K235/$K$4+'2080回测'!$O$18*L235/$L$4+'2080回测'!$O$16*J235/$J$4</f>
        <v>1.1280773185403199</v>
      </c>
    </row>
    <row r="236" spans="1:24">
      <c r="A236" s="11">
        <v>44182</v>
      </c>
      <c r="B236" s="17">
        <v>76.550030693677002</v>
      </c>
      <c r="C236" s="17">
        <v>33.030646992054002</v>
      </c>
      <c r="D236" s="17">
        <v>37.769230769231001</v>
      </c>
      <c r="E236" s="17">
        <v>50.8984375</v>
      </c>
      <c r="F236" s="13">
        <v>1.4956208648874101</v>
      </c>
      <c r="G236" s="14">
        <f>[1]!thsiFinD("ths_adjustment_nv_fund",G$2,$A236)</f>
        <v>1.1943999999999999</v>
      </c>
      <c r="H236" s="14">
        <f>[1]!thsiFinD("ths_adjustment_nv_fund",H$2,$A236)</f>
        <v>2.0566518518999999</v>
      </c>
      <c r="I236" s="14">
        <v>2328.88</v>
      </c>
      <c r="J236" s="14">
        <f>[1]!thsiFinD("ths_close_price_index",J$1,$A236)</f>
        <v>8970.2960000000003</v>
      </c>
      <c r="K236" s="14">
        <f>[1]!thsiFinD("ths_adjustment_nv_fund",K$2,$A236)</f>
        <v>5.8520643749000003</v>
      </c>
      <c r="L236" s="14">
        <f>[1]!thsiFinD("ths_adjustment_nv_fund",L$2,$A236)</f>
        <v>1.9324570878</v>
      </c>
      <c r="M236" s="18">
        <v>0.42023657289003002</v>
      </c>
      <c r="N236" s="18">
        <v>0.35279298062723002</v>
      </c>
      <c r="O236" s="18">
        <v>0.42163910855499998</v>
      </c>
      <c r="P236" s="18">
        <v>0.37264427513457998</v>
      </c>
      <c r="Q236" s="19">
        <v>0.17537697369496</v>
      </c>
      <c r="R236" s="19">
        <v>0.17537697369496</v>
      </c>
      <c r="S236" s="18">
        <v>0.16708465601000999</v>
      </c>
      <c r="T236" s="18">
        <v>0.16708465601000999</v>
      </c>
      <c r="U236" s="16">
        <v>1.2951515751521225</v>
      </c>
      <c r="V236" s="14">
        <v>1.4313</v>
      </c>
      <c r="W236" s="14">
        <v>1.4137</v>
      </c>
      <c r="X236" s="74">
        <f>'2080回测'!$O$13*G236/$G$4+'2080回测'!$O$14*H236/$H$4+'2080回测'!$O$15*I236/$I$4+'2080回测'!$O$17*K236/$K$4+'2080回测'!$O$18*L236/$L$4+'2080回测'!$O$16*J236/$J$4</f>
        <v>1.1343834382388325</v>
      </c>
    </row>
    <row r="237" spans="1:24">
      <c r="A237" s="11">
        <v>44183</v>
      </c>
      <c r="B237" s="17">
        <v>77.777777777777999</v>
      </c>
      <c r="C237" s="17">
        <v>32.973893303064997</v>
      </c>
      <c r="D237" s="17">
        <v>37.615384615384997</v>
      </c>
      <c r="E237" s="17">
        <v>52.392578125</v>
      </c>
      <c r="F237" s="13">
        <v>1.50189908455307</v>
      </c>
      <c r="G237" s="14">
        <f>[1]!thsiFinD("ths_adjustment_nv_fund",G$2,$A237)</f>
        <v>1.2018</v>
      </c>
      <c r="H237" s="14">
        <f>[1]!thsiFinD("ths_adjustment_nv_fund",H$2,$A237)</f>
        <v>2.0643259259</v>
      </c>
      <c r="I237" s="14">
        <v>2338.23</v>
      </c>
      <c r="J237" s="14">
        <f>[1]!thsiFinD("ths_close_price_index",J$1,$A237)</f>
        <v>9047.3552</v>
      </c>
      <c r="K237" s="14">
        <f>[1]!thsiFinD("ths_adjustment_nv_fund",K$2,$A237)</f>
        <v>5.8840428686999999</v>
      </c>
      <c r="L237" s="14">
        <f>[1]!thsiFinD("ths_adjustment_nv_fund",L$2,$A237)</f>
        <v>1.9304378014000001</v>
      </c>
      <c r="M237" s="18">
        <v>0.43789961636829</v>
      </c>
      <c r="N237" s="18">
        <v>0.37077577968899</v>
      </c>
      <c r="O237" s="18">
        <v>0.43781452192666998</v>
      </c>
      <c r="P237" s="18">
        <v>0.38922857868407001</v>
      </c>
      <c r="Q237" s="19">
        <v>0.18516624564647</v>
      </c>
      <c r="R237" s="19">
        <v>0.18516624564647</v>
      </c>
      <c r="S237" s="18">
        <v>0.17758080662801001</v>
      </c>
      <c r="T237" s="18">
        <v>0.17758080662801001</v>
      </c>
      <c r="U237" s="16">
        <v>1.290567949598795</v>
      </c>
      <c r="V237" s="14">
        <v>1.4316</v>
      </c>
      <c r="W237" s="14">
        <v>1.4205000000000001</v>
      </c>
      <c r="X237" s="74">
        <f>'2080回测'!$O$13*G237/$G$4+'2080回测'!$O$14*H237/$H$4+'2080回测'!$O$15*I237/$I$4+'2080回测'!$O$17*K237/$K$4+'2080回测'!$O$18*L237/$L$4+'2080回测'!$O$16*J237/$J$4</f>
        <v>1.1403352139031038</v>
      </c>
    </row>
    <row r="238" spans="1:24">
      <c r="A238" s="11">
        <v>44186</v>
      </c>
      <c r="B238" s="17">
        <v>79.066912216082997</v>
      </c>
      <c r="C238" s="17">
        <v>36.606129398410999</v>
      </c>
      <c r="D238" s="17">
        <v>40.769230769231001</v>
      </c>
      <c r="E238" s="17">
        <v>57.294921875</v>
      </c>
      <c r="F238" s="13">
        <v>1.53434298564681</v>
      </c>
      <c r="G238" s="14">
        <f>[1]!thsiFinD("ths_adjustment_nv_fund",G$2,$A238)</f>
        <v>1.2002999999999999</v>
      </c>
      <c r="H238" s="14">
        <f>[1]!thsiFinD("ths_adjustment_nv_fund",H$2,$A238)</f>
        <v>2.0698074073999999</v>
      </c>
      <c r="I238" s="14">
        <v>2317.5700000000002</v>
      </c>
      <c r="J238" s="14">
        <f>[1]!thsiFinD("ths_close_price_index",J$1,$A238)</f>
        <v>9059.6694000000007</v>
      </c>
      <c r="K238" s="14">
        <f>[1]!thsiFinD("ths_adjustment_nv_fund",K$2,$A238)</f>
        <v>5.9023162938000002</v>
      </c>
      <c r="L238" s="14">
        <f>[1]!thsiFinD("ths_adjustment_nv_fund",L$2,$A238)</f>
        <v>1.9486113789999999</v>
      </c>
      <c r="M238" s="18">
        <v>0.43430306905371002</v>
      </c>
      <c r="N238" s="18">
        <v>0.36643210841802998</v>
      </c>
      <c r="O238" s="18">
        <v>0.43170381020847998</v>
      </c>
      <c r="P238" s="18">
        <v>0.38487310498330002</v>
      </c>
      <c r="Q238" s="19">
        <v>0.18077324132981001</v>
      </c>
      <c r="R238" s="19">
        <v>0.18077324132981001</v>
      </c>
      <c r="S238" s="18">
        <v>0.17284251073361001</v>
      </c>
      <c r="T238" s="18">
        <v>0.17284251073361001</v>
      </c>
      <c r="U238" s="16">
        <v>1.3092282091807261</v>
      </c>
      <c r="V238" s="14">
        <v>1.4329000000000001</v>
      </c>
      <c r="W238" s="14">
        <v>1.4404999999999999</v>
      </c>
      <c r="X238" s="74">
        <f>'2080回测'!$O$13*G238/$G$4+'2080回测'!$O$14*H238/$H$4+'2080回测'!$O$15*I238/$I$4+'2080回测'!$O$17*K238/$K$4+'2080回测'!$O$18*L238/$L$4+'2080回测'!$O$16*J238/$J$4</f>
        <v>1.1408892528849262</v>
      </c>
    </row>
    <row r="239" spans="1:24">
      <c r="A239" s="11">
        <v>44187</v>
      </c>
      <c r="B239" s="17">
        <v>74.585635359115997</v>
      </c>
      <c r="C239" s="17">
        <v>33.654937570942003</v>
      </c>
      <c r="D239" s="17">
        <v>36.615384615384997</v>
      </c>
      <c r="E239" s="17">
        <v>54.580078125</v>
      </c>
      <c r="F239" s="13">
        <v>1.4985900891761099</v>
      </c>
      <c r="G239" s="14">
        <f>[1]!thsiFinD("ths_adjustment_nv_fund",G$2,$A239)</f>
        <v>1.1749000000000001</v>
      </c>
      <c r="H239" s="14">
        <f>[1]!thsiFinD("ths_adjustment_nv_fund",H$2,$A239)</f>
        <v>2.0270518519</v>
      </c>
      <c r="I239" s="14">
        <v>2293.1799999999998</v>
      </c>
      <c r="J239" s="14">
        <f>[1]!thsiFinD("ths_close_price_index",J$1,$A239)</f>
        <v>8840.2383000000009</v>
      </c>
      <c r="K239" s="14">
        <f>[1]!thsiFinD("ths_adjustment_nv_fund",K$2,$A239)</f>
        <v>5.8018124559000004</v>
      </c>
      <c r="L239" s="14">
        <f>[1]!thsiFinD("ths_adjustment_nv_fund",L$2,$A239)</f>
        <v>1.9173124397000001</v>
      </c>
      <c r="M239" s="18">
        <v>0.44820971867008003</v>
      </c>
      <c r="N239" s="18">
        <v>0.38033185648509998</v>
      </c>
      <c r="O239" s="18">
        <v>0.46022046489335999</v>
      </c>
      <c r="P239" s="18">
        <v>0.40773934166157</v>
      </c>
      <c r="Q239" s="19">
        <v>0.20200264665218001</v>
      </c>
      <c r="R239" s="19">
        <v>0.20200264665218001</v>
      </c>
      <c r="S239" s="18">
        <v>0.18665949921566999</v>
      </c>
      <c r="T239" s="18">
        <v>0.18665949921566999</v>
      </c>
      <c r="U239" s="16">
        <v>1.2848924438655038</v>
      </c>
      <c r="V239" s="14">
        <v>1.4348000000000001</v>
      </c>
      <c r="W239" s="14">
        <v>1.4201999999999999</v>
      </c>
      <c r="X239" s="74">
        <f>'2080回测'!$O$13*G239/$G$4+'2080回测'!$O$14*H239/$H$4+'2080回测'!$O$15*I239/$I$4+'2080回测'!$O$17*K239/$K$4+'2080回测'!$O$18*L239/$L$4+'2080回测'!$O$16*J239/$J$4</f>
        <v>1.1179462430575071</v>
      </c>
    </row>
    <row r="240" spans="1:24">
      <c r="A240" s="11">
        <v>44188</v>
      </c>
      <c r="B240" s="17">
        <v>76.979742173112001</v>
      </c>
      <c r="C240" s="17">
        <v>35.641316685584997</v>
      </c>
      <c r="D240" s="17">
        <v>38.230769230768999</v>
      </c>
      <c r="E240" s="17">
        <v>58.359375</v>
      </c>
      <c r="F240" s="13">
        <v>1.52302800772366</v>
      </c>
      <c r="G240" s="14">
        <f>[1]!thsiFinD("ths_adjustment_nv_fund",G$2,$A240)</f>
        <v>1.1748000000000001</v>
      </c>
      <c r="H240" s="14">
        <f>[1]!thsiFinD("ths_adjustment_nv_fund",H$2,$A240)</f>
        <v>2.0281481481000001</v>
      </c>
      <c r="I240" s="14">
        <v>2286.42</v>
      </c>
      <c r="J240" s="14">
        <f>[1]!thsiFinD("ths_close_price_index",J$1,$A240)</f>
        <v>8859.6015000000007</v>
      </c>
      <c r="K240" s="14">
        <f>[1]!thsiFinD("ths_adjustment_nv_fund",K$2,$A240)</f>
        <v>5.8018124559000004</v>
      </c>
      <c r="L240" s="14">
        <f>[1]!thsiFinD("ths_adjustment_nv_fund",L$2,$A240)</f>
        <v>1.9304378014000001</v>
      </c>
      <c r="M240" s="18">
        <v>0.42575127877238</v>
      </c>
      <c r="N240" s="18">
        <v>0.36113282946747</v>
      </c>
      <c r="O240" s="18">
        <v>0.42763000239636001</v>
      </c>
      <c r="P240" s="18">
        <v>0.3816902588678</v>
      </c>
      <c r="Q240" s="19">
        <v>0.17656378182058999</v>
      </c>
      <c r="R240" s="19">
        <v>0.17656378182058999</v>
      </c>
      <c r="S240" s="18">
        <v>0.16490380888941999</v>
      </c>
      <c r="T240" s="18">
        <v>0.16490380888941999</v>
      </c>
      <c r="U240" s="16">
        <v>1.2952774027090261</v>
      </c>
      <c r="V240" s="14">
        <v>1.4356</v>
      </c>
      <c r="W240" s="14">
        <v>1.4188000000000001</v>
      </c>
      <c r="X240" s="74">
        <f>'2080回测'!$O$13*G240/$G$4+'2080回测'!$O$14*H240/$H$4+'2080回测'!$O$15*I240/$I$4+'2080回测'!$O$17*K240/$K$4+'2080回测'!$O$18*L240/$L$4+'2080回测'!$O$16*J240/$J$4</f>
        <v>1.118800602007811</v>
      </c>
    </row>
    <row r="241" spans="1:24">
      <c r="A241" s="11">
        <v>44189</v>
      </c>
      <c r="B241" s="17">
        <v>74.892572130141005</v>
      </c>
      <c r="C241" s="17">
        <v>34.846765039727998</v>
      </c>
      <c r="D241" s="17">
        <v>38.384615384615003</v>
      </c>
      <c r="E241" s="17">
        <v>57.32421875</v>
      </c>
      <c r="F241" s="13">
        <v>1.51362042826121</v>
      </c>
      <c r="G241" s="14">
        <f>[1]!thsiFinD("ths_adjustment_nv_fund",G$2,$A241)</f>
        <v>1.1669</v>
      </c>
      <c r="H241" s="14">
        <f>[1]!thsiFinD("ths_adjustment_nv_fund",H$2,$A241)</f>
        <v>2.0106074074000002</v>
      </c>
      <c r="I241" s="14">
        <v>2304.5</v>
      </c>
      <c r="J241" s="14">
        <f>[1]!thsiFinD("ths_close_price_index",J$1,$A241)</f>
        <v>8803.9477999999999</v>
      </c>
      <c r="K241" s="14">
        <f>[1]!thsiFinD("ths_adjustment_nv_fund",K$2,$A241)</f>
        <v>5.7424238245000003</v>
      </c>
      <c r="L241" s="14">
        <f>[1]!thsiFinD("ths_adjustment_nv_fund",L$2,$A241)</f>
        <v>1.9132738669</v>
      </c>
      <c r="M241" s="18">
        <v>0.43853900255754003</v>
      </c>
      <c r="N241" s="18">
        <v>0.37155764051777002</v>
      </c>
      <c r="O241" s="18">
        <v>0.44416486939851002</v>
      </c>
      <c r="P241" s="18">
        <v>0.39182511100693002</v>
      </c>
      <c r="Q241" s="19">
        <v>0.18577398409529999</v>
      </c>
      <c r="R241" s="19">
        <v>0.18577398409529999</v>
      </c>
      <c r="S241" s="18">
        <v>0.17229231500042999</v>
      </c>
      <c r="T241" s="18">
        <v>0.17229231500042999</v>
      </c>
      <c r="U241" s="16">
        <v>1.2792554958156139</v>
      </c>
      <c r="V241" s="14">
        <v>1.4356</v>
      </c>
      <c r="W241" s="14">
        <v>1.42</v>
      </c>
      <c r="X241" s="74">
        <f>'2080回测'!$O$13*G241/$G$4+'2080回测'!$O$14*H241/$H$4+'2080回测'!$O$15*I241/$I$4+'2080回测'!$O$17*K241/$K$4+'2080回测'!$O$18*L241/$L$4+'2080回测'!$O$16*J241/$J$4</f>
        <v>1.1105661720330748</v>
      </c>
    </row>
    <row r="242" spans="1:24">
      <c r="A242" s="11">
        <v>44190</v>
      </c>
      <c r="B242" s="17">
        <v>77.163904235727003</v>
      </c>
      <c r="C242" s="17">
        <v>35.811577752554001</v>
      </c>
      <c r="D242" s="17">
        <v>41.076923076923002</v>
      </c>
      <c r="E242" s="17">
        <v>60.80078125</v>
      </c>
      <c r="F242" s="13">
        <v>1.53713296578801</v>
      </c>
      <c r="G242" s="14">
        <f>[1]!thsiFinD("ths_adjustment_nv_fund",G$2,$A242)</f>
        <v>1.1740999999999999</v>
      </c>
      <c r="H242" s="14">
        <f>[1]!thsiFinD("ths_adjustment_nv_fund",H$2,$A242)</f>
        <v>2.0237629629999998</v>
      </c>
      <c r="I242" s="14">
        <v>2304.5</v>
      </c>
      <c r="J242" s="14">
        <f>[1]!thsiFinD("ths_close_price_index",J$1,$A242)</f>
        <v>8897.0779999999995</v>
      </c>
      <c r="K242" s="14">
        <f>[1]!thsiFinD("ths_adjustment_nv_fund",K$2,$A242)</f>
        <v>5.7926757434000002</v>
      </c>
      <c r="L242" s="14">
        <f>[1]!thsiFinD("ths_adjustment_nv_fund",L$2,$A242)</f>
        <v>1.9263992285</v>
      </c>
      <c r="M242" s="18">
        <v>0.43877877237851998</v>
      </c>
      <c r="N242" s="18">
        <v>0.36982017200938</v>
      </c>
      <c r="O242" s="18">
        <v>0.42439491972201998</v>
      </c>
      <c r="P242" s="18">
        <v>0.37197420223972999</v>
      </c>
      <c r="Q242" s="19">
        <v>0.16692785905886001</v>
      </c>
      <c r="R242" s="19">
        <v>0.16692785905886001</v>
      </c>
      <c r="S242" s="18">
        <v>0.14761009102877001</v>
      </c>
      <c r="T242" s="18">
        <v>0.14761009102877001</v>
      </c>
      <c r="U242" s="16">
        <v>1.2915048476909301</v>
      </c>
      <c r="V242" s="14">
        <v>1.4363999999999999</v>
      </c>
      <c r="W242" s="14">
        <v>1.4263999999999999</v>
      </c>
      <c r="X242" s="74">
        <f>'2080回测'!$O$13*G242/$G$4+'2080回测'!$O$14*H242/$H$4+'2080回测'!$O$15*I242/$I$4+'2080回测'!$O$17*K242/$K$4+'2080回测'!$O$18*L242/$L$4+'2080回测'!$O$16*J242/$J$4</f>
        <v>1.1178139999133272</v>
      </c>
    </row>
    <row r="243" spans="1:24">
      <c r="A243" s="11">
        <v>44193</v>
      </c>
      <c r="B243" s="17">
        <v>76.120319214242002</v>
      </c>
      <c r="C243" s="17">
        <v>35.357548240636</v>
      </c>
      <c r="D243" s="17">
        <v>40.615384615384997</v>
      </c>
      <c r="E243" s="17">
        <v>59.521484375</v>
      </c>
      <c r="F243" s="13">
        <v>1.5290368411131601</v>
      </c>
      <c r="G243" s="14">
        <f>[1]!thsiFinD("ths_adjustment_nv_fund",G$2,$A243)</f>
        <v>1.1705000000000001</v>
      </c>
      <c r="H243" s="14">
        <f>[1]!thsiFinD("ths_adjustment_nv_fund",H$2,$A243)</f>
        <v>2.0106074074000002</v>
      </c>
      <c r="I243" s="14">
        <v>2341.6</v>
      </c>
      <c r="J243" s="14">
        <f>[1]!thsiFinD("ths_close_price_index",J$1,$A243)</f>
        <v>8850.2893999999997</v>
      </c>
      <c r="K243" s="14">
        <f>[1]!thsiFinD("ths_adjustment_nv_fund",K$2,$A243)</f>
        <v>5.7744023184</v>
      </c>
      <c r="L243" s="14">
        <f>[1]!thsiFinD("ths_adjustment_nv_fund",L$2,$A243)</f>
        <v>1.9082256509</v>
      </c>
      <c r="M243" s="18">
        <v>0.45172634271099998</v>
      </c>
      <c r="N243" s="18">
        <v>0.37911562852922998</v>
      </c>
      <c r="O243" s="18">
        <v>0.44368559789120998</v>
      </c>
      <c r="P243" s="18">
        <v>0.38780467379215999</v>
      </c>
      <c r="Q243" s="19">
        <v>0.17859457632100001</v>
      </c>
      <c r="R243" s="19">
        <v>0.17859457632100001</v>
      </c>
      <c r="S243" s="18">
        <v>0.15625869298091999</v>
      </c>
      <c r="T243" s="18">
        <v>0.15625869298091999</v>
      </c>
      <c r="U243" s="16">
        <v>1.2858292797351201</v>
      </c>
      <c r="V243" s="14">
        <v>1.4377</v>
      </c>
      <c r="W243" s="14">
        <v>1.4252</v>
      </c>
      <c r="X243" s="74">
        <f>'2080回测'!$O$13*G243/$G$4+'2080回测'!$O$14*H243/$H$4+'2080回测'!$O$15*I243/$I$4+'2080回测'!$O$17*K243/$K$4+'2080回测'!$O$18*L243/$L$4+'2080回测'!$O$16*J243/$J$4</f>
        <v>1.1135089266409997</v>
      </c>
    </row>
    <row r="244" spans="1:24">
      <c r="A244" s="11">
        <v>44194</v>
      </c>
      <c r="B244" s="17">
        <v>73.971761817065996</v>
      </c>
      <c r="C244" s="17">
        <v>33.938706015891</v>
      </c>
      <c r="D244" s="17">
        <v>40.307692307692001</v>
      </c>
      <c r="E244" s="17">
        <v>57.333984375</v>
      </c>
      <c r="F244" s="13">
        <v>1.5138803612891201</v>
      </c>
      <c r="G244" s="14">
        <f>[1]!thsiFinD("ths_adjustment_nv_fund",G$2,$A244)</f>
        <v>1.1657999999999999</v>
      </c>
      <c r="H244" s="14">
        <f>[1]!thsiFinD("ths_adjustment_nv_fund",H$2,$A244)</f>
        <v>1.994162963</v>
      </c>
      <c r="I244" s="14">
        <v>2337.2600000000002</v>
      </c>
      <c r="J244" s="14">
        <f>[1]!thsiFinD("ths_close_price_index",J$1,$A244)</f>
        <v>8794.1419999999998</v>
      </c>
      <c r="K244" s="14">
        <f>[1]!thsiFinD("ths_adjustment_nv_fund",K$2,$A244)</f>
        <v>5.7424238245000003</v>
      </c>
      <c r="L244" s="14">
        <f>[1]!thsiFinD("ths_adjustment_nv_fund",L$2,$A244)</f>
        <v>1.9051967213000001</v>
      </c>
      <c r="M244" s="18">
        <v>0.45947890025575</v>
      </c>
      <c r="N244" s="18">
        <v>0.38719485709321999</v>
      </c>
      <c r="O244" s="18">
        <v>0.43374071411455001</v>
      </c>
      <c r="P244" s="18">
        <v>0.37892620826335999</v>
      </c>
      <c r="Q244" s="19">
        <v>0.17108545970538</v>
      </c>
      <c r="R244" s="19">
        <v>0.17108545970538</v>
      </c>
      <c r="S244" s="18">
        <v>0.14256131937166</v>
      </c>
      <c r="T244" s="18">
        <v>0.14256131937166</v>
      </c>
      <c r="U244" s="16">
        <v>1.2770187266728474</v>
      </c>
      <c r="V244" s="14">
        <v>1.4383999999999999</v>
      </c>
      <c r="W244" s="14">
        <v>1.4211</v>
      </c>
      <c r="X244" s="74">
        <f>'2080回测'!$O$13*G244/$G$4+'2080回测'!$O$14*H244/$H$4+'2080回测'!$O$15*I244/$I$4+'2080回测'!$O$17*K244/$K$4+'2080回测'!$O$18*L244/$L$4+'2080回测'!$O$16*J244/$J$4</f>
        <v>1.1091861047223452</v>
      </c>
    </row>
    <row r="245" spans="1:24">
      <c r="A245" s="11">
        <v>44195</v>
      </c>
      <c r="B245" s="17">
        <v>76.181706568446998</v>
      </c>
      <c r="C245" s="17">
        <v>37.173666288309001</v>
      </c>
      <c r="D245" s="17">
        <v>40.846153846154003</v>
      </c>
      <c r="E245" s="17">
        <v>59.814453125</v>
      </c>
      <c r="F245" s="13">
        <v>1.53503994956978</v>
      </c>
      <c r="G245" s="14">
        <f>[1]!thsiFinD("ths_adjustment_nv_fund",G$2,$A245)</f>
        <v>1.1691</v>
      </c>
      <c r="H245" s="14">
        <f>[1]!thsiFinD("ths_adjustment_nv_fund",H$2,$A245)</f>
        <v>2.0051259258999998</v>
      </c>
      <c r="I245" s="14">
        <v>2341.96</v>
      </c>
      <c r="J245" s="14">
        <f>[1]!thsiFinD("ths_close_price_index",J$1,$A245)</f>
        <v>8819.9881999999998</v>
      </c>
      <c r="K245" s="14">
        <f>[1]!thsiFinD("ths_adjustment_nv_fund",K$2,$A245)</f>
        <v>5.7698339620999999</v>
      </c>
      <c r="L245" s="14">
        <f>[1]!thsiFinD("ths_adjustment_nv_fund",L$2,$A245)</f>
        <v>1.9193317261</v>
      </c>
      <c r="M245" s="18">
        <v>0.44980818414321999</v>
      </c>
      <c r="N245" s="18">
        <v>0.37911562852922998</v>
      </c>
      <c r="O245" s="18">
        <v>0.41984184040258998</v>
      </c>
      <c r="P245" s="18">
        <v>0.37038277914340001</v>
      </c>
      <c r="Q245" s="19">
        <v>0.16350337783159999</v>
      </c>
      <c r="R245" s="19">
        <v>0.16350337783159999</v>
      </c>
      <c r="S245" s="18">
        <v>0.13499731275057</v>
      </c>
      <c r="T245" s="18">
        <v>0.13499731275057</v>
      </c>
      <c r="U245" s="16">
        <v>1.2909082219608974</v>
      </c>
      <c r="V245" s="14">
        <v>1.4398</v>
      </c>
      <c r="W245" s="14">
        <v>1.4200999999999999</v>
      </c>
      <c r="X245" s="74">
        <f>'2080回测'!$O$13*G245/$G$4+'2080回测'!$O$14*H245/$H$4+'2080回测'!$O$15*I245/$I$4+'2080回测'!$O$17*K245/$K$4+'2080回测'!$O$18*L245/$L$4+'2080回测'!$O$16*J245/$J$4</f>
        <v>1.1131712624654064</v>
      </c>
    </row>
    <row r="246" spans="1:24">
      <c r="A246" s="11">
        <v>44196</v>
      </c>
      <c r="B246" s="17">
        <v>79.742173112339003</v>
      </c>
      <c r="C246" s="17">
        <v>39.897843359817998</v>
      </c>
      <c r="D246" s="17">
        <v>43.461538461537998</v>
      </c>
      <c r="E246" s="17">
        <v>62.880859375</v>
      </c>
      <c r="F246" s="13">
        <v>1.56495603577174</v>
      </c>
      <c r="G246" s="14">
        <f>[1]!thsiFinD("ths_adjustment_nv_fund",G$2,$A246)</f>
        <v>1.1748000000000001</v>
      </c>
      <c r="H246" s="14">
        <f>[1]!thsiFinD("ths_adjustment_nv_fund",H$2,$A246)</f>
        <v>2.0193777777999999</v>
      </c>
      <c r="I246" s="14">
        <v>2349.64</v>
      </c>
      <c r="J246" s="14">
        <f>[1]!thsiFinD("ths_close_price_index",J$1,$A246)</f>
        <v>8855.0048000000006</v>
      </c>
      <c r="K246" s="14">
        <f>[1]!thsiFinD("ths_adjustment_nv_fund",K$2,$A246)</f>
        <v>5.8292225934999999</v>
      </c>
      <c r="L246" s="14">
        <f>[1]!thsiFinD("ths_adjustment_nv_fund",L$2,$A246)</f>
        <v>1.9546692381999999</v>
      </c>
      <c r="M246" s="18">
        <v>0.47330562659846998</v>
      </c>
      <c r="N246" s="18">
        <v>0.39927026322648002</v>
      </c>
      <c r="O246" s="18">
        <v>0.44380541576803001</v>
      </c>
      <c r="P246" s="18">
        <v>0.38973113329733999</v>
      </c>
      <c r="Q246" s="19">
        <v>0.17241598891186999</v>
      </c>
      <c r="R246" s="19">
        <v>0.17241598891186999</v>
      </c>
      <c r="S246" s="18">
        <v>0.13816067948656</v>
      </c>
      <c r="T246" s="18">
        <v>0.13816067948656</v>
      </c>
      <c r="U246" s="16">
        <v>1.3136865569613714</v>
      </c>
      <c r="V246" s="14">
        <v>1.4396</v>
      </c>
      <c r="W246" s="14">
        <v>1.4198999999999999</v>
      </c>
      <c r="X246" s="74">
        <f>'2080回测'!$O$13*G246/$G$4+'2080回测'!$O$14*H246/$H$4+'2080回测'!$O$15*I246/$I$4+'2080回测'!$O$17*K246/$K$4+'2080回测'!$O$18*L246/$L$4+'2080回测'!$O$16*J246/$J$4</f>
        <v>1.1210723957877855</v>
      </c>
    </row>
    <row r="247" spans="1:24">
      <c r="A247" s="11">
        <v>44200</v>
      </c>
      <c r="B247" s="17">
        <v>84.898710865561995</v>
      </c>
      <c r="C247" s="17">
        <v>44.721906923950002</v>
      </c>
      <c r="D247" s="17">
        <v>44.538461538462002</v>
      </c>
      <c r="E247" s="17">
        <v>68.046875</v>
      </c>
      <c r="F247" s="13">
        <v>1.60551488581994</v>
      </c>
      <c r="G247" s="14">
        <f>[1]!thsiFinD("ths_adjustment_nv_fund",G$2,$A247)</f>
        <v>1.1672</v>
      </c>
      <c r="H247" s="14">
        <f>[1]!thsiFinD("ths_adjustment_nv_fund",H$2,$A247)</f>
        <v>2.0259555556</v>
      </c>
      <c r="I247" s="14">
        <v>2351.12</v>
      </c>
      <c r="J247" s="14">
        <f>[1]!thsiFinD("ths_close_price_index",J$1,$A247)</f>
        <v>8866.4974999999995</v>
      </c>
      <c r="K247" s="14">
        <f>[1]!thsiFinD("ths_adjustment_nv_fund",K$2,$A247)</f>
        <v>5.8383593061000001</v>
      </c>
      <c r="L247" s="14">
        <f>[1]!thsiFinD("ths_adjustment_nv_fund",L$2,$A247)</f>
        <v>1.9879874637999999</v>
      </c>
      <c r="M247" s="18">
        <v>0.50303708439897998</v>
      </c>
      <c r="N247" s="18">
        <v>0.42533229085223001</v>
      </c>
      <c r="O247" s="18">
        <v>0.47184279894559999</v>
      </c>
      <c r="P247" s="18">
        <v>0.41368623845868002</v>
      </c>
      <c r="Q247" s="19">
        <v>0.19389870690545999</v>
      </c>
      <c r="R247" s="19">
        <v>0.19389870690545999</v>
      </c>
      <c r="S247" s="18">
        <v>0.15389831461228001</v>
      </c>
      <c r="T247" s="18">
        <v>0.15389831461228001</v>
      </c>
      <c r="U247" s="16">
        <v>1.3351751145624688</v>
      </c>
      <c r="V247" s="14">
        <v>1.4394</v>
      </c>
      <c r="W247" s="14">
        <v>1.4476</v>
      </c>
      <c r="X247" s="74">
        <f>'2080回测'!$O$13*G247/$G$4+'2080回测'!$O$14*H247/$H$4+'2080回测'!$O$15*I247/$I$4+'2080回测'!$O$17*K247/$K$4+'2080回测'!$O$18*L247/$L$4+'2080回测'!$O$16*J247/$J$4</f>
        <v>1.118024323472822</v>
      </c>
    </row>
    <row r="248" spans="1:24">
      <c r="A248" s="11">
        <v>44201</v>
      </c>
      <c r="B248" s="17">
        <v>87.170042971148007</v>
      </c>
      <c r="C248" s="17">
        <v>47.843359818388002</v>
      </c>
      <c r="D248" s="17">
        <v>47.307692307692001</v>
      </c>
      <c r="E248" s="17">
        <v>72.44140625</v>
      </c>
      <c r="F248" s="13">
        <v>1.6369062533680701</v>
      </c>
      <c r="G248" s="14">
        <f>[1]!thsiFinD("ths_adjustment_nv_fund",G$2,$A248)</f>
        <v>1.1666000000000001</v>
      </c>
      <c r="H248" s="14">
        <f>[1]!thsiFinD("ths_adjustment_nv_fund",H$2,$A248)</f>
        <v>2.0303407406999998</v>
      </c>
      <c r="I248" s="14">
        <v>2368.7199999999998</v>
      </c>
      <c r="J248" s="14">
        <f>[1]!thsiFinD("ths_close_price_index",J$1,$A248)</f>
        <v>8816.0697</v>
      </c>
      <c r="K248" s="14">
        <f>[1]!thsiFinD("ths_adjustment_nv_fund",K$2,$A248)</f>
        <v>5.8794745123999999</v>
      </c>
      <c r="L248" s="14">
        <f>[1]!thsiFinD("ths_adjustment_nv_fund",L$2,$A248)</f>
        <v>2.0122189007000002</v>
      </c>
      <c r="M248" s="18">
        <v>0.51886189258311999</v>
      </c>
      <c r="N248" s="18">
        <v>0.43471462079750001</v>
      </c>
      <c r="O248" s="18">
        <v>0.49928109273903998</v>
      </c>
      <c r="P248" s="18">
        <v>0.43856269374432999</v>
      </c>
      <c r="Q248" s="19">
        <v>0.22125455336801</v>
      </c>
      <c r="R248" s="19">
        <v>0.22125455336801</v>
      </c>
      <c r="S248" s="18">
        <v>0.17373575494987001</v>
      </c>
      <c r="T248" s="18">
        <v>0.17373575494987001</v>
      </c>
      <c r="U248" s="16">
        <v>1.3441082938115287</v>
      </c>
      <c r="V248" s="14">
        <v>1.4402999999999999</v>
      </c>
      <c r="W248" s="14">
        <v>1.4582999999999999</v>
      </c>
      <c r="X248" s="74">
        <f>'2080回测'!$O$13*G248/$G$4+'2080回测'!$O$14*H248/$H$4+'2080回测'!$O$15*I248/$I$4+'2080回测'!$O$17*K248/$K$4+'2080回测'!$O$18*L248/$L$4+'2080回测'!$O$16*J248/$J$4</f>
        <v>1.1201341849478326</v>
      </c>
    </row>
    <row r="249" spans="1:24">
      <c r="A249" s="11">
        <v>44202</v>
      </c>
      <c r="B249" s="17">
        <v>88.090853284223002</v>
      </c>
      <c r="C249" s="17">
        <v>46.311010215663998</v>
      </c>
      <c r="D249" s="17">
        <v>46.307692307692001</v>
      </c>
      <c r="E249" s="17">
        <v>71.337890625</v>
      </c>
      <c r="F249" s="13">
        <v>1.63011861608145</v>
      </c>
      <c r="G249" s="14">
        <f>[1]!thsiFinD("ths_adjustment_nv_fund",G$2,$A249)</f>
        <v>1.1762999999999999</v>
      </c>
      <c r="H249" s="14">
        <f>[1]!thsiFinD("ths_adjustment_nv_fund",H$2,$A249)</f>
        <v>2.0358222222000002</v>
      </c>
      <c r="I249" s="14">
        <v>2400.96</v>
      </c>
      <c r="J249" s="14">
        <f>[1]!thsiFinD("ths_close_price_index",J$1,$A249)</f>
        <v>8862.3359999999993</v>
      </c>
      <c r="K249" s="14">
        <f>[1]!thsiFinD("ths_adjustment_nv_fund",K$2,$A249)</f>
        <v>5.8703377998999997</v>
      </c>
      <c r="L249" s="14">
        <f>[1]!thsiFinD("ths_adjustment_nv_fund",L$2,$A249)</f>
        <v>2.0011128254999999</v>
      </c>
      <c r="M249" s="18">
        <v>0.54587595907927999</v>
      </c>
      <c r="N249" s="18">
        <v>0.45678047085397</v>
      </c>
      <c r="O249" s="18">
        <v>0.51425832734244004</v>
      </c>
      <c r="P249" s="18">
        <v>0.44819499127020002</v>
      </c>
      <c r="Q249" s="19">
        <v>0.22281421719613001</v>
      </c>
      <c r="R249" s="19">
        <v>0.22281421719613001</v>
      </c>
      <c r="S249" s="18">
        <v>0.17106408377703999</v>
      </c>
      <c r="T249" s="18">
        <v>0.17106408377703999</v>
      </c>
      <c r="U249" s="16">
        <v>1.3398994274573737</v>
      </c>
      <c r="V249" s="14">
        <v>1.4410000000000001</v>
      </c>
      <c r="W249" s="14">
        <v>1.4575</v>
      </c>
      <c r="X249" s="74">
        <f>'2080回测'!$O$13*G249/$G$4+'2080回测'!$O$14*H249/$H$4+'2080回测'!$O$15*I249/$I$4+'2080回测'!$O$17*K249/$K$4+'2080回测'!$O$18*L249/$L$4+'2080回测'!$O$16*J249/$J$4</f>
        <v>1.126297107718242</v>
      </c>
    </row>
    <row r="250" spans="1:24">
      <c r="A250" s="11">
        <v>44203</v>
      </c>
      <c r="B250" s="17">
        <v>91.835481890731003</v>
      </c>
      <c r="C250" s="17">
        <v>47.389330306470001</v>
      </c>
      <c r="D250" s="17">
        <v>48.769230769231001</v>
      </c>
      <c r="E250" s="17">
        <v>74.267578125</v>
      </c>
      <c r="F250" s="13">
        <v>1.6556540527285799</v>
      </c>
      <c r="G250" s="14">
        <f>[1]!thsiFinD("ths_adjustment_nv_fund",G$2,$A250)</f>
        <v>1.1767000000000001</v>
      </c>
      <c r="H250" s="14">
        <f>[1]!thsiFinD("ths_adjustment_nv_fund",H$2,$A250)</f>
        <v>2.0226666667000002</v>
      </c>
      <c r="I250" s="14">
        <v>2396.5100000000002</v>
      </c>
      <c r="J250" s="14">
        <f>[1]!thsiFinD("ths_close_price_index",J$1,$A250)</f>
        <v>8879.0324000000001</v>
      </c>
      <c r="K250" s="14">
        <f>[1]!thsiFinD("ths_adjustment_nv_fund",K$2,$A250)</f>
        <v>5.8840428686999999</v>
      </c>
      <c r="L250" s="14">
        <f>[1]!thsiFinD("ths_adjustment_nv_fund",L$2,$A250)</f>
        <v>2.0061610415</v>
      </c>
      <c r="M250" s="18">
        <v>0.55922314578004995</v>
      </c>
      <c r="N250" s="18">
        <v>0.47076709234644998</v>
      </c>
      <c r="O250" s="18">
        <v>0.52204648933621001</v>
      </c>
      <c r="P250" s="18">
        <v>0.44576597707459997</v>
      </c>
      <c r="Q250" s="19">
        <v>0.20799539000398001</v>
      </c>
      <c r="R250" s="19">
        <v>0.20799539000398001</v>
      </c>
      <c r="S250" s="18">
        <v>0.15270096755686</v>
      </c>
      <c r="T250" s="18">
        <v>0.15270096755686</v>
      </c>
      <c r="U250" s="16">
        <v>1.3357560966583375</v>
      </c>
      <c r="V250" s="14">
        <v>1.4419</v>
      </c>
      <c r="W250" s="14">
        <v>1.4487000000000001</v>
      </c>
      <c r="X250" s="74">
        <f>'2080回测'!$O$13*G250/$G$4+'2080回测'!$O$14*H250/$H$4+'2080回测'!$O$15*I250/$I$4+'2080回测'!$O$17*K250/$K$4+'2080回测'!$O$18*L250/$L$4+'2080回测'!$O$16*J250/$J$4</f>
        <v>1.1272275602649864</v>
      </c>
    </row>
    <row r="251" spans="1:24">
      <c r="A251" s="11">
        <v>44204</v>
      </c>
      <c r="B251" s="17">
        <v>89.748311847758998</v>
      </c>
      <c r="C251" s="17">
        <v>46.538024971623003</v>
      </c>
      <c r="D251" s="17">
        <v>48.307692307692001</v>
      </c>
      <c r="E251" s="17">
        <v>73.14453125</v>
      </c>
      <c r="F251" s="13">
        <v>1.64434640094269</v>
      </c>
      <c r="G251" s="14">
        <f>[1]!thsiFinD("ths_adjustment_nv_fund",G$2,$A251)</f>
        <v>1.18</v>
      </c>
      <c r="H251" s="14">
        <f>[1]!thsiFinD("ths_adjustment_nv_fund",H$2,$A251)</f>
        <v>2.0292444444000002</v>
      </c>
      <c r="I251" s="14">
        <v>2405.27</v>
      </c>
      <c r="J251" s="14">
        <f>[1]!thsiFinD("ths_close_price_index",J$1,$A251)</f>
        <v>8913.1267000000007</v>
      </c>
      <c r="K251" s="14">
        <f>[1]!thsiFinD("ths_adjustment_nv_fund",K$2,$A251)</f>
        <v>5.8794745123999999</v>
      </c>
      <c r="L251" s="14">
        <f>[1]!thsiFinD("ths_adjustment_nv_fund",L$2,$A251)</f>
        <v>2.0061610415</v>
      </c>
      <c r="M251" s="18">
        <v>0.59143222506394</v>
      </c>
      <c r="N251" s="18">
        <v>0.49309356267917998</v>
      </c>
      <c r="O251" s="18">
        <v>0.53426791277259</v>
      </c>
      <c r="P251" s="18">
        <v>0.45916743450858999</v>
      </c>
      <c r="Q251" s="19">
        <v>0.18852401270120001</v>
      </c>
      <c r="R251" s="19">
        <v>0.18852401270120001</v>
      </c>
      <c r="S251" s="18">
        <v>0.11551980642</v>
      </c>
      <c r="T251" s="18">
        <v>0.11551980642</v>
      </c>
      <c r="U251" s="16">
        <v>1.3328550197947688</v>
      </c>
      <c r="V251" s="14">
        <v>1.4421999999999999</v>
      </c>
      <c r="W251" s="14">
        <v>1.4397</v>
      </c>
      <c r="X251" s="74">
        <f>'2080回测'!$O$13*G251/$G$4+'2080回测'!$O$14*H251/$H$4+'2080回测'!$O$15*I251/$I$4+'2080回测'!$O$17*K251/$K$4+'2080回测'!$O$18*L251/$L$4+'2080回测'!$O$16*J251/$J$4</f>
        <v>1.1295615781533024</v>
      </c>
    </row>
    <row r="252" spans="1:24">
      <c r="A252" s="11">
        <v>44207</v>
      </c>
      <c r="B252" s="17">
        <v>88.090853284223002</v>
      </c>
      <c r="C252" s="17">
        <v>46.254256526673998</v>
      </c>
      <c r="D252" s="17">
        <v>47.923076923076998</v>
      </c>
      <c r="E252" s="17">
        <v>73.154296875</v>
      </c>
      <c r="F252" s="13">
        <v>1.6385562090224299</v>
      </c>
      <c r="G252" s="14">
        <f>[1]!thsiFinD("ths_adjustment_nv_fund",G$2,$A252)</f>
        <v>1.1693</v>
      </c>
      <c r="H252" s="14">
        <f>[1]!thsiFinD("ths_adjustment_nv_fund",H$2,$A252)</f>
        <v>2.0084148148000001</v>
      </c>
      <c r="I252" s="14">
        <v>2406.7399999999998</v>
      </c>
      <c r="J252" s="14">
        <f>[1]!thsiFinD("ths_close_price_index",J$1,$A252)</f>
        <v>8755.8716999999997</v>
      </c>
      <c r="K252" s="14">
        <f>[1]!thsiFinD("ths_adjustment_nv_fund",K$2,$A252)</f>
        <v>5.8063808121999996</v>
      </c>
      <c r="L252" s="14">
        <f>[1]!thsiFinD("ths_adjustment_nv_fund",L$2,$A252)</f>
        <v>1.9950549661999999</v>
      </c>
      <c r="M252" s="18">
        <v>0.58399936061380997</v>
      </c>
      <c r="N252" s="18">
        <v>0.48718616975066997</v>
      </c>
      <c r="O252" s="18">
        <v>0.53918044572250001</v>
      </c>
      <c r="P252" s="18">
        <v>0.46544936763736999</v>
      </c>
      <c r="Q252" s="19">
        <v>0.18292072276202001</v>
      </c>
      <c r="R252" s="19">
        <v>0.18292072276202001</v>
      </c>
      <c r="S252" s="18">
        <v>0.11059168455488</v>
      </c>
      <c r="T252" s="18">
        <v>0.11059168455488</v>
      </c>
      <c r="U252" s="16">
        <v>1.3117449764581541</v>
      </c>
      <c r="V252" s="14">
        <v>1.4423999999999999</v>
      </c>
      <c r="W252" s="14">
        <v>1.3994</v>
      </c>
      <c r="X252" s="74">
        <f>'2080回测'!$O$13*G252/$G$4+'2080回测'!$O$14*H252/$H$4+'2080回测'!$O$15*I252/$I$4+'2080回测'!$O$17*K252/$K$4+'2080回测'!$O$18*L252/$L$4+'2080回测'!$O$16*J252/$J$4</f>
        <v>1.1194166564841579</v>
      </c>
    </row>
    <row r="253" spans="1:24">
      <c r="A253" s="11">
        <v>44208</v>
      </c>
      <c r="B253" s="17">
        <v>94.597912829956996</v>
      </c>
      <c r="C253" s="17">
        <v>50.454029511918002</v>
      </c>
      <c r="D253" s="17">
        <v>51.923076923076998</v>
      </c>
      <c r="E253" s="17">
        <v>77.529296875</v>
      </c>
      <c r="F253" s="13">
        <v>1.6862607903498801</v>
      </c>
      <c r="G253" s="14">
        <f>[1]!thsiFinD("ths_adjustment_nv_fund",G$2,$A253)</f>
        <v>1.1697</v>
      </c>
      <c r="H253" s="14">
        <f>[1]!thsiFinD("ths_adjustment_nv_fund",H$2,$A253)</f>
        <v>2.0226666667000002</v>
      </c>
      <c r="I253" s="14">
        <v>2432.4699999999998</v>
      </c>
      <c r="J253" s="14">
        <f>[1]!thsiFinD("ths_close_price_index",J$1,$A253)</f>
        <v>8844.7266</v>
      </c>
      <c r="K253" s="14">
        <f>[1]!thsiFinD("ths_adjustment_nv_fund",K$2,$A253)</f>
        <v>5.8749061561999998</v>
      </c>
      <c r="L253" s="14">
        <f>[1]!thsiFinD("ths_adjustment_nv_fund",L$2,$A253)</f>
        <v>2.0152478302999999</v>
      </c>
      <c r="M253" s="18">
        <v>0.56817455242966997</v>
      </c>
      <c r="N253" s="18">
        <v>0.47302580140735001</v>
      </c>
      <c r="O253" s="18">
        <v>0.51162233405224</v>
      </c>
      <c r="P253" s="18">
        <v>0.45363933329971001</v>
      </c>
      <c r="Q253" s="19">
        <v>0.16326862082549001</v>
      </c>
      <c r="R253" s="19">
        <v>0.16326862082549001</v>
      </c>
      <c r="S253" s="18">
        <v>8.0480274412640995E-2</v>
      </c>
      <c r="T253" s="18">
        <v>8.0480274412640995E-2</v>
      </c>
      <c r="U253" s="16">
        <v>1.3322792333118854</v>
      </c>
      <c r="V253" s="14">
        <v>1.4431</v>
      </c>
      <c r="W253" s="14">
        <v>1.4095</v>
      </c>
      <c r="X253" s="74">
        <f>'2080回测'!$O$13*G253/$G$4+'2080回测'!$O$14*H253/$H$4+'2080回测'!$O$15*I253/$I$4+'2080回测'!$O$17*K253/$K$4+'2080回测'!$O$18*L253/$L$4+'2080回测'!$O$16*J253/$J$4</f>
        <v>1.1225352362161454</v>
      </c>
    </row>
    <row r="254" spans="1:24">
      <c r="A254" s="11">
        <v>44209</v>
      </c>
      <c r="B254" s="17">
        <v>93.186003683240997</v>
      </c>
      <c r="C254" s="17">
        <v>48.921679909193998</v>
      </c>
      <c r="D254" s="17">
        <v>50</v>
      </c>
      <c r="E254" s="17">
        <v>77.978515625</v>
      </c>
      <c r="F254" s="13">
        <v>1.67521549804359</v>
      </c>
      <c r="G254" s="14">
        <f>[1]!thsiFinD("ths_adjustment_nv_fund",G$2,$A254)</f>
        <v>1.1684000000000001</v>
      </c>
      <c r="H254" s="14">
        <f>[1]!thsiFinD("ths_adjustment_nv_fund",H$2,$A254)</f>
        <v>2.0193777777999999</v>
      </c>
      <c r="I254" s="14">
        <v>2456.39</v>
      </c>
      <c r="J254" s="14">
        <f>[1]!thsiFinD("ths_close_price_index",J$1,$A254)</f>
        <v>8914.2554999999993</v>
      </c>
      <c r="K254" s="14">
        <f>[1]!thsiFinD("ths_adjustment_nv_fund",K$2,$A254)</f>
        <v>5.8657694436999996</v>
      </c>
      <c r="L254" s="14">
        <f>[1]!thsiFinD("ths_adjustment_nv_fund",L$2,$A254)</f>
        <v>2.0142381871000001</v>
      </c>
      <c r="M254" s="18">
        <v>0.61413043478260998</v>
      </c>
      <c r="N254" s="18">
        <v>0.5117713491443</v>
      </c>
      <c r="O254" s="18">
        <v>0.52887610831536003</v>
      </c>
      <c r="P254" s="18">
        <v>0.47240137366100998</v>
      </c>
      <c r="Q254" s="19">
        <v>0.17921618212071</v>
      </c>
      <c r="R254" s="19">
        <v>0.17921618212071</v>
      </c>
      <c r="S254" s="18">
        <v>8.6311118175191007E-2</v>
      </c>
      <c r="T254" s="18">
        <v>8.6311118175191007E-2</v>
      </c>
      <c r="U254" s="16">
        <v>1.3208662887136189</v>
      </c>
      <c r="V254" s="14">
        <v>1.4442999999999999</v>
      </c>
      <c r="W254" s="14">
        <v>1.4051</v>
      </c>
      <c r="X254" s="74">
        <f>'2080回测'!$O$13*G254/$G$4+'2080回测'!$O$14*H254/$H$4+'2080回测'!$O$15*I254/$I$4+'2080回测'!$O$17*K254/$K$4+'2080回测'!$O$18*L254/$L$4+'2080回测'!$O$16*J254/$J$4</f>
        <v>1.1213214687386472</v>
      </c>
    </row>
    <row r="255" spans="1:24">
      <c r="A255" s="11">
        <v>44210</v>
      </c>
      <c r="B255" s="17">
        <v>90.607734806630006</v>
      </c>
      <c r="C255" s="17">
        <v>46.935300794551999</v>
      </c>
      <c r="D255" s="17">
        <v>48.615384615384997</v>
      </c>
      <c r="E255" s="17">
        <v>75.205078125</v>
      </c>
      <c r="F255" s="13">
        <v>1.6534087458539199</v>
      </c>
      <c r="G255" s="14">
        <f>[1]!thsiFinD("ths_adjustment_nv_fund",G$2,$A255)</f>
        <v>1.1667000000000001</v>
      </c>
      <c r="H255" s="14">
        <f>[1]!thsiFinD("ths_adjustment_nv_fund",H$2,$A255)</f>
        <v>2.0149925926000001</v>
      </c>
      <c r="I255" s="14">
        <v>2458.0100000000002</v>
      </c>
      <c r="J255" s="14">
        <f>[1]!thsiFinD("ths_close_price_index",J$1,$A255)</f>
        <v>8944.2603999999992</v>
      </c>
      <c r="K255" s="14">
        <f>[1]!thsiFinD("ths_adjustment_nv_fund",K$2,$A255)</f>
        <v>5.8794745123999999</v>
      </c>
      <c r="L255" s="14">
        <f>[1]!thsiFinD("ths_adjustment_nv_fund",L$2,$A255)</f>
        <v>2.0031321118999998</v>
      </c>
      <c r="M255" s="18">
        <v>0.60573849104859001</v>
      </c>
      <c r="N255" s="18">
        <v>0.50195465207193002</v>
      </c>
      <c r="O255" s="18">
        <v>0.52264557872034001</v>
      </c>
      <c r="P255" s="18">
        <v>0.46787838183297997</v>
      </c>
      <c r="Q255" s="19">
        <v>0.17003795378975001</v>
      </c>
      <c r="R255" s="19">
        <v>0.17003795378975001</v>
      </c>
      <c r="S255" s="18">
        <v>6.4318649227806002E-2</v>
      </c>
      <c r="T255" s="18">
        <v>6.4318649227806002E-2</v>
      </c>
      <c r="U255" s="16">
        <v>1.3116026303246073</v>
      </c>
      <c r="V255" s="14">
        <v>1.4455</v>
      </c>
      <c r="W255" s="14">
        <v>1.3956</v>
      </c>
      <c r="X255" s="74">
        <f>'2080回测'!$O$13*G255/$G$4+'2080回测'!$O$14*H255/$H$4+'2080回测'!$O$15*I255/$I$4+'2080回测'!$O$17*K255/$K$4+'2080回测'!$O$18*L255/$L$4+'2080回测'!$O$16*J255/$J$4</f>
        <v>1.1195653363539044</v>
      </c>
    </row>
    <row r="256" spans="1:24">
      <c r="A256" s="11">
        <v>44211</v>
      </c>
      <c r="B256" s="17">
        <v>91.282995702885003</v>
      </c>
      <c r="C256" s="17">
        <v>46.935300794551999</v>
      </c>
      <c r="D256" s="17">
        <v>47.615384615384997</v>
      </c>
      <c r="E256" s="17">
        <v>74.35546875</v>
      </c>
      <c r="F256" s="13">
        <v>1.6504728746570601</v>
      </c>
      <c r="G256" s="14">
        <f>[1]!thsiFinD("ths_adjustment_nv_fund",G$2,$A256)</f>
        <v>1.1734</v>
      </c>
      <c r="H256" s="14">
        <f>[1]!thsiFinD("ths_adjustment_nv_fund",H$2,$A256)</f>
        <v>2.0248592592999999</v>
      </c>
      <c r="I256" s="14">
        <v>2447.91</v>
      </c>
      <c r="J256" s="14">
        <f>[1]!thsiFinD("ths_close_price_index",J$1,$A256)</f>
        <v>8964.4230000000007</v>
      </c>
      <c r="K256" s="14">
        <f>[1]!thsiFinD("ths_adjustment_nv_fund",K$2,$A256)</f>
        <v>5.9205897187999996</v>
      </c>
      <c r="L256" s="14">
        <f>[1]!thsiFinD("ths_adjustment_nv_fund",L$2,$A256)</f>
        <v>1.9980838959</v>
      </c>
      <c r="M256" s="18">
        <v>0.57081202046035995</v>
      </c>
      <c r="N256" s="18">
        <v>0.47597949787159999</v>
      </c>
      <c r="O256" s="18">
        <v>0.51425832734244004</v>
      </c>
      <c r="P256" s="18">
        <v>0.46260155793072</v>
      </c>
      <c r="Q256" s="19">
        <v>0.16881412414836</v>
      </c>
      <c r="R256" s="19">
        <v>0.16881412414836</v>
      </c>
      <c r="S256" s="18">
        <v>6.5770695347509997E-2</v>
      </c>
      <c r="T256" s="18">
        <v>6.5770695347509997E-2</v>
      </c>
      <c r="U256" s="16">
        <v>1.3156935036971267</v>
      </c>
      <c r="V256" s="14">
        <v>1.4441999999999999</v>
      </c>
      <c r="W256" s="14">
        <v>1.4012</v>
      </c>
      <c r="X256" s="74">
        <f>'2080回测'!$O$13*G256/$G$4+'2080回测'!$O$14*H256/$H$4+'2080回测'!$O$15*I256/$I$4+'2080回测'!$O$17*K256/$K$4+'2080回测'!$O$18*L256/$L$4+'2080回测'!$O$16*J256/$J$4</f>
        <v>1.1249743753081931</v>
      </c>
    </row>
    <row r="257" spans="1:24">
      <c r="A257" s="11">
        <v>44214</v>
      </c>
      <c r="B257" s="17">
        <v>98.772252915899003</v>
      </c>
      <c r="C257" s="17">
        <v>51.872871736663001</v>
      </c>
      <c r="D257" s="17">
        <v>53.923076923076998</v>
      </c>
      <c r="E257" s="17">
        <v>78.45703125</v>
      </c>
      <c r="F257" s="13">
        <v>1.7075630820640999</v>
      </c>
      <c r="G257" s="14">
        <f>[1]!thsiFinD("ths_adjustment_nv_fund",G$2,$A257)</f>
        <v>1.1813</v>
      </c>
      <c r="H257" s="14">
        <f>[1]!thsiFinD("ths_adjustment_nv_fund",H$2,$A257)</f>
        <v>2.0402074074000001</v>
      </c>
      <c r="I257" s="14">
        <v>2481.36</v>
      </c>
      <c r="J257" s="14">
        <f>[1]!thsiFinD("ths_close_price_index",J$1,$A257)</f>
        <v>8997.4045999999998</v>
      </c>
      <c r="K257" s="14">
        <f>[1]!thsiFinD("ths_adjustment_nv_fund",K$2,$A257)</f>
        <v>5.9986507636999997</v>
      </c>
      <c r="L257" s="14">
        <f>[1]!thsiFinD("ths_adjustment_nv_fund",L$2,$A257)</f>
        <v>2.0273635486999999</v>
      </c>
      <c r="M257" s="18">
        <v>0.5690537084399</v>
      </c>
      <c r="N257" s="18">
        <v>0.47606637129702001</v>
      </c>
      <c r="O257" s="18">
        <v>0.51258087706685995</v>
      </c>
      <c r="P257" s="18">
        <v>0.45648714300636001</v>
      </c>
      <c r="Q257" s="19">
        <v>0.17270025164212</v>
      </c>
      <c r="R257" s="19">
        <v>0.17270025164212</v>
      </c>
      <c r="S257" s="18">
        <v>8.2979713241317005E-2</v>
      </c>
      <c r="T257" s="18">
        <v>8.2979713241317005E-2</v>
      </c>
      <c r="U257" s="16">
        <v>1.3369375617783639</v>
      </c>
      <c r="V257" s="14">
        <v>1.4437</v>
      </c>
      <c r="W257" s="14">
        <v>1.3978999999999999</v>
      </c>
      <c r="X257" s="74">
        <f>'2080回测'!$O$13*G257/$G$4+'2080回测'!$O$14*H257/$H$4+'2080回测'!$O$15*I257/$I$4+'2080回测'!$O$17*K257/$K$4+'2080回测'!$O$18*L257/$L$4+'2080回测'!$O$16*J257/$J$4</f>
        <v>1.1344459571434915</v>
      </c>
    </row>
    <row r="258" spans="1:24">
      <c r="A258" s="11">
        <v>44215</v>
      </c>
      <c r="B258" s="17">
        <v>95.887047268263004</v>
      </c>
      <c r="C258" s="17">
        <v>48.808172531215</v>
      </c>
      <c r="D258" s="17">
        <v>53.153846153845997</v>
      </c>
      <c r="E258" s="17">
        <v>74.619140625</v>
      </c>
      <c r="F258" s="13">
        <v>1.6811705164458099</v>
      </c>
      <c r="G258" s="14">
        <f>[1]!thsiFinD("ths_adjustment_nv_fund",G$2,$A258)</f>
        <v>1.1921999999999999</v>
      </c>
      <c r="H258" s="14">
        <f>[1]!thsiFinD("ths_adjustment_nv_fund",H$2,$A258)</f>
        <v>2.0489777777999998</v>
      </c>
      <c r="I258" s="14">
        <v>2542.87</v>
      </c>
      <c r="J258" s="14">
        <f>[1]!thsiFinD("ths_close_price_index",J$1,$A258)</f>
        <v>9011.6928000000007</v>
      </c>
      <c r="K258" s="14">
        <f>[1]!thsiFinD("ths_adjustment_nv_fund",K$2,$A258)</f>
        <v>6.0405627340999999</v>
      </c>
      <c r="L258" s="14">
        <f>[1]!thsiFinD("ths_adjustment_nv_fund",L$2,$A258)</f>
        <v>2.0293828350999998</v>
      </c>
      <c r="M258" s="18">
        <v>0.58799552429668001</v>
      </c>
      <c r="N258" s="18">
        <v>0.49031361306575999</v>
      </c>
      <c r="O258" s="18">
        <v>0.53774263120057997</v>
      </c>
      <c r="P258" s="18">
        <v>0.48161487567581002</v>
      </c>
      <c r="Q258" s="19">
        <v>0.19490868834440001</v>
      </c>
      <c r="R258" s="19">
        <v>0.19490868834440001</v>
      </c>
      <c r="S258" s="18">
        <v>0.10400823664964</v>
      </c>
      <c r="T258" s="18">
        <v>0.10400823664964</v>
      </c>
      <c r="U258" s="16">
        <v>1.3284347099875786</v>
      </c>
      <c r="V258" s="14">
        <v>1.4437</v>
      </c>
      <c r="W258" s="14">
        <v>1.3993</v>
      </c>
      <c r="X258" s="74">
        <f>'2080回测'!$O$13*G258/$G$4+'2080回测'!$O$14*H258/$H$4+'2080回测'!$O$15*I258/$I$4+'2080回测'!$O$17*K258/$K$4+'2080回测'!$O$18*L258/$L$4+'2080回测'!$O$16*J258/$J$4</f>
        <v>1.1434599676108639</v>
      </c>
    </row>
    <row r="259" spans="1:24">
      <c r="A259" s="11">
        <v>44216</v>
      </c>
      <c r="B259" s="17">
        <v>100.61387354205</v>
      </c>
      <c r="C259" s="17">
        <v>51.986379114641998</v>
      </c>
      <c r="D259" s="17">
        <v>57.076923076923002</v>
      </c>
      <c r="E259" s="17">
        <v>76.767578125</v>
      </c>
      <c r="F259" s="13">
        <v>1.71611188464654</v>
      </c>
      <c r="G259" s="14">
        <f>[1]!thsiFinD("ths_adjustment_nv_fund",G$2,$A259)</f>
        <v>1.1811</v>
      </c>
      <c r="H259" s="14">
        <f>[1]!thsiFinD("ths_adjustment_nv_fund",H$2,$A259)</f>
        <v>2.0456888889</v>
      </c>
      <c r="I259" s="14">
        <v>2556.25</v>
      </c>
      <c r="J259" s="14">
        <f>[1]!thsiFinD("ths_close_price_index",J$1,$A259)</f>
        <v>8989.5213999999996</v>
      </c>
      <c r="K259" s="14">
        <f>[1]!thsiFinD("ths_adjustment_nv_fund",K$2,$A259)</f>
        <v>6.0615187193000004</v>
      </c>
      <c r="L259" s="14">
        <f>[1]!thsiFinD("ths_adjustment_nv_fund",L$2,$A259)</f>
        <v>2.0384696239000002</v>
      </c>
      <c r="M259" s="18">
        <v>0.56385869565216995</v>
      </c>
      <c r="N259" s="18">
        <v>0.47172270002605998</v>
      </c>
      <c r="O259" s="18">
        <v>0.52408339324227005</v>
      </c>
      <c r="P259" s="18">
        <v>0.47290392835143003</v>
      </c>
      <c r="Q259" s="19">
        <v>0.18807822766633001</v>
      </c>
      <c r="R259" s="19">
        <v>0.18807822766633001</v>
      </c>
      <c r="S259" s="18">
        <v>0.10937625364802001</v>
      </c>
      <c r="T259" s="18">
        <v>0.10937625364802001</v>
      </c>
      <c r="U259" s="16">
        <v>1.3409973120932301</v>
      </c>
      <c r="V259" s="14">
        <v>1.4439</v>
      </c>
      <c r="W259" s="14">
        <v>1.4055</v>
      </c>
      <c r="X259" s="74">
        <f>'2080回测'!$O$13*G259/$G$4+'2080回测'!$O$14*H259/$H$4+'2080回测'!$O$15*I259/$I$4+'2080回测'!$O$17*K259/$K$4+'2080回测'!$O$18*L259/$L$4+'2080回测'!$O$16*J259/$J$4</f>
        <v>1.1363655195153977</v>
      </c>
    </row>
    <row r="260" spans="1:24">
      <c r="A260" s="11">
        <v>44217</v>
      </c>
      <c r="B260" s="17">
        <v>101.90300798036</v>
      </c>
      <c r="C260" s="17">
        <v>54.994324631101001</v>
      </c>
      <c r="D260" s="17">
        <v>60.615384615384997</v>
      </c>
      <c r="E260" s="17">
        <v>79.70703125</v>
      </c>
      <c r="F260" s="13">
        <v>1.74304937119212</v>
      </c>
      <c r="G260" s="14">
        <f>[1]!thsiFinD("ths_adjustment_nv_fund",G$2,$A260)</f>
        <v>1.1811</v>
      </c>
      <c r="H260" s="14">
        <f>[1]!thsiFinD("ths_adjustment_nv_fund",H$2,$A260)</f>
        <v>2.0533629630000001</v>
      </c>
      <c r="I260" s="14">
        <v>2552.12</v>
      </c>
      <c r="J260" s="14">
        <f>[1]!thsiFinD("ths_close_price_index",J$1,$A260)</f>
        <v>9000.0859</v>
      </c>
      <c r="K260" s="14">
        <f>[1]!thsiFinD("ths_adjustment_nv_fund",K$2,$A260)</f>
        <v>6.1086696859999998</v>
      </c>
      <c r="L260" s="14">
        <f>[1]!thsiFinD("ths_adjustment_nv_fund",L$2,$A260)</f>
        <v>2.0596721311000001</v>
      </c>
      <c r="M260" s="18">
        <v>0.57736572890025994</v>
      </c>
      <c r="N260" s="18">
        <v>0.48345061245764998</v>
      </c>
      <c r="O260" s="18">
        <v>0.54445243230289997</v>
      </c>
      <c r="P260" s="18">
        <v>0.49853421563415001</v>
      </c>
      <c r="Q260" s="19">
        <v>0.19838493861991</v>
      </c>
      <c r="R260" s="19">
        <v>0.19838493861991</v>
      </c>
      <c r="S260" s="18">
        <v>0.11370281510553</v>
      </c>
      <c r="T260" s="18">
        <v>0.11370281510553</v>
      </c>
      <c r="U260" s="16">
        <v>1.3589748882219701</v>
      </c>
      <c r="V260" s="14">
        <v>1.4451000000000001</v>
      </c>
      <c r="W260" s="14">
        <v>1.4153</v>
      </c>
      <c r="X260" s="74">
        <f>'2080回测'!$O$13*G260/$G$4+'2080回测'!$O$14*H260/$H$4+'2080回测'!$O$15*I260/$I$4+'2080回测'!$O$17*K260/$K$4+'2080回测'!$O$18*L260/$L$4+'2080回测'!$O$16*J260/$J$4</f>
        <v>1.1388255800707565</v>
      </c>
    </row>
    <row r="261" spans="1:24">
      <c r="A261" s="11">
        <v>44218</v>
      </c>
      <c r="B261" s="17">
        <v>103.56046654389</v>
      </c>
      <c r="C261" s="17">
        <v>56.242905788876001</v>
      </c>
      <c r="D261" s="17">
        <v>62</v>
      </c>
      <c r="E261" s="17">
        <v>78.974609375</v>
      </c>
      <c r="F261" s="13">
        <v>1.7519449542694201</v>
      </c>
      <c r="G261" s="14">
        <f>[1]!thsiFinD("ths_adjustment_nv_fund",G$2,$A261)</f>
        <v>1.1627000000000001</v>
      </c>
      <c r="H261" s="14">
        <f>[1]!thsiFinD("ths_adjustment_nv_fund",H$2,$A261)</f>
        <v>2.0325333333</v>
      </c>
      <c r="I261" s="14">
        <v>2470.23</v>
      </c>
      <c r="J261" s="14">
        <f>[1]!thsiFinD("ths_close_price_index",J$1,$A261)</f>
        <v>8863.1864000000005</v>
      </c>
      <c r="K261" s="14">
        <f>[1]!thsiFinD("ths_adjustment_nv_fund",K$2,$A261)</f>
        <v>6.1086696859999998</v>
      </c>
      <c r="L261" s="14">
        <f>[1]!thsiFinD("ths_adjustment_nv_fund",L$2,$A261)</f>
        <v>2.0586624878999999</v>
      </c>
      <c r="M261" s="18">
        <v>0.60374040920715999</v>
      </c>
      <c r="N261" s="18">
        <v>0.50803579185127001</v>
      </c>
      <c r="O261" s="18">
        <v>0.56901509705247999</v>
      </c>
      <c r="P261" s="18">
        <v>0.52726358993014999</v>
      </c>
      <c r="Q261" s="19">
        <v>0.21161640320795999</v>
      </c>
      <c r="R261" s="19">
        <v>0.21161640320795999</v>
      </c>
      <c r="S261" s="18">
        <v>0.12025570565939001</v>
      </c>
      <c r="T261" s="18">
        <v>0.12025570565939001</v>
      </c>
      <c r="U261" s="16">
        <v>1.3598546223268562</v>
      </c>
      <c r="V261" s="14">
        <v>1.4457</v>
      </c>
      <c r="W261" s="14">
        <v>1.4107000000000001</v>
      </c>
      <c r="X261" s="74">
        <f>'2080回测'!$O$13*G261/$G$4+'2080回测'!$O$14*H261/$H$4+'2080回测'!$O$15*I261/$I$4+'2080回测'!$O$17*K261/$K$4+'2080回测'!$O$18*L261/$L$4+'2080回测'!$O$16*J261/$J$4</f>
        <v>1.1252210591534677</v>
      </c>
    </row>
    <row r="262" spans="1:24">
      <c r="A262" s="11">
        <v>44221</v>
      </c>
      <c r="B262" s="17">
        <v>103.80601596071</v>
      </c>
      <c r="C262" s="17">
        <v>56.072644721906997</v>
      </c>
      <c r="D262" s="17">
        <v>64.153846153846004</v>
      </c>
      <c r="E262" s="17">
        <v>77.79296875</v>
      </c>
      <c r="F262" s="13">
        <v>1.75456368896616</v>
      </c>
      <c r="G262" s="14">
        <f>[1]!thsiFinD("ths_adjustment_nv_fund",G$2,$A262)</f>
        <v>1.1506000000000001</v>
      </c>
      <c r="H262" s="14">
        <f>[1]!thsiFinD("ths_adjustment_nv_fund",H$2,$A262)</f>
        <v>2.0062222221999999</v>
      </c>
      <c r="I262" s="14">
        <v>2459.69</v>
      </c>
      <c r="J262" s="14">
        <f>[1]!thsiFinD("ths_close_price_index",J$1,$A262)</f>
        <v>8784.5368999999992</v>
      </c>
      <c r="K262" s="14">
        <f>[1]!thsiFinD("ths_adjustment_nv_fund",K$2,$A262)</f>
        <v>6.0353237377999998</v>
      </c>
      <c r="L262" s="14">
        <f>[1]!thsiFinD("ths_adjustment_nv_fund",L$2,$A262)</f>
        <v>2.0606817742999999</v>
      </c>
      <c r="M262" s="18">
        <v>0.60909526854219997</v>
      </c>
      <c r="N262" s="18">
        <v>0.51602814698984001</v>
      </c>
      <c r="O262" s="18">
        <v>0.57524562664750001</v>
      </c>
      <c r="P262" s="18">
        <v>0.54719825787673004</v>
      </c>
      <c r="Q262" s="19">
        <v>0.20745048574347999</v>
      </c>
      <c r="R262" s="19">
        <v>0.20745048574347999</v>
      </c>
      <c r="S262" s="18">
        <v>0.10818435353581</v>
      </c>
      <c r="T262" s="18">
        <v>0.10818435353581</v>
      </c>
      <c r="U262" s="16">
        <v>1.3579734169912112</v>
      </c>
      <c r="V262" s="14">
        <v>1.446</v>
      </c>
      <c r="W262" s="14">
        <v>1.4032</v>
      </c>
      <c r="X262" s="74">
        <f>'2080回测'!$O$13*G262/$G$4+'2080回测'!$O$14*H262/$H$4+'2080回测'!$O$15*I262/$I$4+'2080回测'!$O$17*K262/$K$4+'2080回测'!$O$18*L262/$L$4+'2080回测'!$O$16*J262/$J$4</f>
        <v>1.1149692085836054</v>
      </c>
    </row>
    <row r="263" spans="1:24">
      <c r="A263" s="11">
        <v>44222</v>
      </c>
      <c r="B263" s="17">
        <v>97.298956414979003</v>
      </c>
      <c r="C263" s="17">
        <v>51.135073779796002</v>
      </c>
      <c r="D263" s="17">
        <v>59.769230769231001</v>
      </c>
      <c r="E263" s="17">
        <v>72.294921875</v>
      </c>
      <c r="F263" s="13">
        <v>1.70124545709752</v>
      </c>
      <c r="G263" s="14">
        <f>[1]!thsiFinD("ths_adjustment_nv_fund",G$2,$A263)</f>
        <v>1.1478999999999999</v>
      </c>
      <c r="H263" s="14">
        <f>[1]!thsiFinD("ths_adjustment_nv_fund",H$2,$A263)</f>
        <v>1.994162963</v>
      </c>
      <c r="I263" s="14">
        <v>2418.62</v>
      </c>
      <c r="J263" s="14">
        <f>[1]!thsiFinD("ths_close_price_index",J$1,$A263)</f>
        <v>8757.7579000000005</v>
      </c>
      <c r="K263" s="14">
        <f>[1]!thsiFinD("ths_adjustment_nv_fund",K$2,$A263)</f>
        <v>6.0196067489000002</v>
      </c>
      <c r="L263" s="14">
        <f>[1]!thsiFinD("ths_adjustment_nv_fund",L$2,$A263)</f>
        <v>2.0485660558999998</v>
      </c>
      <c r="M263" s="18">
        <v>0.62739769820972002</v>
      </c>
      <c r="N263" s="18">
        <v>0.53105724958735001</v>
      </c>
      <c r="O263" s="18">
        <v>0.57740234843038996</v>
      </c>
      <c r="P263" s="18">
        <v>0.55565792781731005</v>
      </c>
      <c r="Q263" s="19">
        <v>0.19583848344350999</v>
      </c>
      <c r="R263" s="19">
        <v>0.19583848344350999</v>
      </c>
      <c r="S263" s="18">
        <v>9.0297572498949999E-2</v>
      </c>
      <c r="T263" s="18">
        <v>9.0297572498949999E-2</v>
      </c>
      <c r="U263" s="16">
        <v>1.3359321543360463</v>
      </c>
      <c r="V263" s="14">
        <v>1.4442999999999999</v>
      </c>
      <c r="W263" s="14">
        <v>1.4083000000000001</v>
      </c>
      <c r="X263" s="74">
        <f>'2080回测'!$O$13*G263/$G$4+'2080回测'!$O$14*H263/$H$4+'2080回测'!$O$15*I263/$I$4+'2080回测'!$O$17*K263/$K$4+'2080回测'!$O$18*L263/$L$4+'2080回测'!$O$16*J263/$J$4</f>
        <v>1.1118064587775651</v>
      </c>
    </row>
    <row r="264" spans="1:24">
      <c r="A264" s="11">
        <v>44223</v>
      </c>
      <c r="B264" s="17">
        <v>101.28913443831</v>
      </c>
      <c r="C264" s="17">
        <v>52.837684449488997</v>
      </c>
      <c r="D264" s="17">
        <v>59.692307692307999</v>
      </c>
      <c r="E264" s="17">
        <v>72.71484375</v>
      </c>
      <c r="F264" s="13">
        <v>1.71633492582527</v>
      </c>
      <c r="G264" s="14">
        <f>[1]!thsiFinD("ths_adjustment_nv_fund",G$2,$A264)</f>
        <v>1.1509</v>
      </c>
      <c r="H264" s="14">
        <f>[1]!thsiFinD("ths_adjustment_nv_fund",H$2,$A264)</f>
        <v>1.9963555556000001</v>
      </c>
      <c r="I264" s="14">
        <v>2437.5300000000002</v>
      </c>
      <c r="J264" s="14">
        <f>[1]!thsiFinD("ths_close_price_index",J$1,$A264)</f>
        <v>8784.1766000000007</v>
      </c>
      <c r="K264" s="14">
        <f>[1]!thsiFinD("ths_adjustment_nv_fund",K$2,$A264)</f>
        <v>6.0196067489000002</v>
      </c>
      <c r="L264" s="14">
        <f>[1]!thsiFinD("ths_adjustment_nv_fund",L$2,$A264)</f>
        <v>2.0465467694999999</v>
      </c>
      <c r="M264" s="18">
        <v>0.59151214833760002</v>
      </c>
      <c r="N264" s="18">
        <v>0.49934844930936001</v>
      </c>
      <c r="O264" s="18">
        <v>0.55583513060149004</v>
      </c>
      <c r="P264" s="18">
        <v>0.53203785914197999</v>
      </c>
      <c r="Q264" s="19">
        <v>0.17371269399695999</v>
      </c>
      <c r="R264" s="19">
        <v>0.17371269399695999</v>
      </c>
      <c r="S264" s="18">
        <v>8.0649129652010002E-2</v>
      </c>
      <c r="T264" s="18">
        <v>8.0649129652010002E-2</v>
      </c>
      <c r="U264" s="16">
        <v>1.340109017327707</v>
      </c>
      <c r="V264" s="14">
        <v>1.4439</v>
      </c>
      <c r="W264" s="14">
        <v>1.4007000000000001</v>
      </c>
      <c r="X264" s="74">
        <f>'2080回测'!$O$13*G264/$G$4+'2080回测'!$O$14*H264/$H$4+'2080回测'!$O$15*I264/$I$4+'2080回测'!$O$17*K264/$K$4+'2080回测'!$O$18*L264/$L$4+'2080回测'!$O$16*J264/$J$4</f>
        <v>1.1138701943632321</v>
      </c>
    </row>
    <row r="265" spans="1:24">
      <c r="A265" s="11">
        <v>44224</v>
      </c>
      <c r="B265" s="17">
        <v>94.720687538367002</v>
      </c>
      <c r="C265" s="17">
        <v>46.140749148695001</v>
      </c>
      <c r="D265" s="17">
        <v>53.461538461537998</v>
      </c>
      <c r="E265" s="17">
        <v>65.498046875</v>
      </c>
      <c r="F265" s="13">
        <v>1.649552555059</v>
      </c>
      <c r="G265" s="14">
        <f>[1]!thsiFinD("ths_adjustment_nv_fund",G$2,$A265)</f>
        <v>1.1394</v>
      </c>
      <c r="H265" s="14">
        <f>[1]!thsiFinD("ths_adjustment_nv_fund",H$2,$A265)</f>
        <v>1.9689481481</v>
      </c>
      <c r="I265" s="14">
        <v>2388.73</v>
      </c>
      <c r="J265" s="14">
        <f>[1]!thsiFinD("ths_close_price_index",J$1,$A265)</f>
        <v>8677.5558000000001</v>
      </c>
      <c r="K265" s="14">
        <f>[1]!thsiFinD("ths_adjustment_nv_fund",K$2,$A265)</f>
        <v>5.9043488303</v>
      </c>
      <c r="L265" s="14">
        <f>[1]!thsiFinD("ths_adjustment_nv_fund",L$2,$A265)</f>
        <v>2.0172671166999998</v>
      </c>
      <c r="M265" s="18">
        <v>0.59742647058824006</v>
      </c>
      <c r="N265" s="18">
        <v>0.50577708279037004</v>
      </c>
      <c r="O265" s="18">
        <v>0.56290438533428999</v>
      </c>
      <c r="P265" s="18">
        <v>0.54259150686932001</v>
      </c>
      <c r="Q265" s="19">
        <v>0.17436950706057999</v>
      </c>
      <c r="R265" s="19">
        <v>0.17436950706057999</v>
      </c>
      <c r="S265" s="18">
        <v>8.1716839459138005E-2</v>
      </c>
      <c r="T265" s="18">
        <v>8.1716839459138005E-2</v>
      </c>
      <c r="U265" s="16">
        <v>1.3105207909829317</v>
      </c>
      <c r="V265" s="14">
        <v>1.4419</v>
      </c>
      <c r="W265" s="14">
        <v>1.3900999999999999</v>
      </c>
      <c r="X265" s="74">
        <f>'2080回测'!$O$13*G265/$G$4+'2080回测'!$O$14*H265/$H$4+'2080回测'!$O$15*I265/$I$4+'2080回测'!$O$17*K265/$K$4+'2080回测'!$O$18*L265/$L$4+'2080回测'!$O$16*J265/$J$4</f>
        <v>1.1009925978747543</v>
      </c>
    </row>
    <row r="266" spans="1:24">
      <c r="A266" s="11">
        <v>44225</v>
      </c>
      <c r="B266" s="17">
        <v>92.817679558010994</v>
      </c>
      <c r="C266" s="17">
        <v>45.232690124858003</v>
      </c>
      <c r="D266" s="17">
        <v>53.846153846154003</v>
      </c>
      <c r="E266" s="17">
        <v>63.115234375</v>
      </c>
      <c r="F266" s="13">
        <v>1.63752939476006</v>
      </c>
      <c r="G266" s="14">
        <f>[1]!thsiFinD("ths_adjustment_nv_fund",G$2,$A266)</f>
        <v>1.1386000000000001</v>
      </c>
      <c r="H266" s="14">
        <f>[1]!thsiFinD("ths_adjustment_nv_fund",H$2,$A266)</f>
        <v>1.9546962963000001</v>
      </c>
      <c r="I266" s="14">
        <v>2346.96</v>
      </c>
      <c r="J266" s="14">
        <f>[1]!thsiFinD("ths_close_price_index",J$1,$A266)</f>
        <v>8601.9740000000002</v>
      </c>
      <c r="K266" s="14">
        <f>[1]!thsiFinD("ths_adjustment_nv_fund",K$2,$A266)</f>
        <v>5.8991098339999999</v>
      </c>
      <c r="L266" s="14">
        <f>[1]!thsiFinD("ths_adjustment_nv_fund",L$2,$A266)</f>
        <v>2.0132285438999999</v>
      </c>
      <c r="M266" s="18">
        <v>0.55338874680307004</v>
      </c>
      <c r="N266" s="18">
        <v>0.46720528190427002</v>
      </c>
      <c r="O266" s="18">
        <v>0.52504193625689</v>
      </c>
      <c r="P266" s="18">
        <v>0.50322472574376997</v>
      </c>
      <c r="Q266" s="19">
        <v>0.14946803800156999</v>
      </c>
      <c r="R266" s="19">
        <v>0.14946803800156999</v>
      </c>
      <c r="S266" s="18">
        <v>6.8184780576156998E-2</v>
      </c>
      <c r="T266" s="18">
        <v>6.8184780576156998E-2</v>
      </c>
      <c r="U266" s="16">
        <v>1.2974897756333328</v>
      </c>
      <c r="V266" s="14">
        <v>1.4416</v>
      </c>
      <c r="W266" s="14">
        <v>1.3976</v>
      </c>
      <c r="X266" s="74">
        <f>'2080回测'!$O$13*G266/$G$4+'2080回测'!$O$14*H266/$H$4+'2080回测'!$O$15*I266/$I$4+'2080回测'!$O$17*K266/$K$4+'2080回测'!$O$18*L266/$L$4+'2080回测'!$O$16*J266/$J$4</f>
        <v>1.1000118976314184</v>
      </c>
    </row>
    <row r="267" spans="1:24">
      <c r="A267" s="11">
        <v>44228</v>
      </c>
      <c r="B267" s="17">
        <v>96.071209330878006</v>
      </c>
      <c r="C267" s="17">
        <v>45.970488081725001</v>
      </c>
      <c r="D267" s="17">
        <v>59</v>
      </c>
      <c r="E267" s="17">
        <v>64.521484375</v>
      </c>
      <c r="F267" s="13">
        <v>1.6639079544690101</v>
      </c>
      <c r="G267" s="14">
        <f>[1]!thsiFinD("ths_adjustment_nv_fund",G$2,$A267)</f>
        <v>1.1486000000000001</v>
      </c>
      <c r="H267" s="14">
        <f>[1]!thsiFinD("ths_adjustment_nv_fund",H$2,$A267)</f>
        <v>1.9755259259</v>
      </c>
      <c r="I267" s="14">
        <v>2372.73</v>
      </c>
      <c r="J267" s="14">
        <f>[1]!thsiFinD("ths_close_price_index",J$1,$A267)</f>
        <v>8649.5727000000006</v>
      </c>
      <c r="K267" s="14">
        <f>[1]!thsiFinD("ths_adjustment_nv_fund",K$2,$A267)</f>
        <v>5.9200658192000004</v>
      </c>
      <c r="L267" s="14">
        <f>[1]!thsiFinD("ths_adjustment_nv_fund",L$2,$A267)</f>
        <v>2.0283731919000001</v>
      </c>
      <c r="M267" s="18">
        <v>0.54723465473146005</v>
      </c>
      <c r="N267" s="18">
        <v>0.46346972461123997</v>
      </c>
      <c r="O267" s="18">
        <v>0.50599089384135998</v>
      </c>
      <c r="P267" s="18">
        <v>0.49744534722825001</v>
      </c>
      <c r="Q267" s="19">
        <v>0.13240178385865001</v>
      </c>
      <c r="R267" s="19">
        <v>0.13240178385865001</v>
      </c>
      <c r="S267" s="18">
        <v>5.0487008468526003E-2</v>
      </c>
      <c r="T267" s="18">
        <v>5.0487008468526003E-2</v>
      </c>
      <c r="U267" s="16">
        <v>1.3098856114771174</v>
      </c>
      <c r="V267" s="14">
        <v>1.4424999999999999</v>
      </c>
      <c r="W267" s="14">
        <v>1.4115</v>
      </c>
      <c r="X267" s="74">
        <f>'2080回测'!$O$13*G267/$G$4+'2080回测'!$O$14*H267/$H$4+'2080回测'!$O$15*I267/$I$4+'2080回测'!$O$17*K267/$K$4+'2080回测'!$O$18*L267/$L$4+'2080回测'!$O$16*J267/$J$4</f>
        <v>1.1088647000741614</v>
      </c>
    </row>
    <row r="268" spans="1:24">
      <c r="A268" s="11">
        <v>44229</v>
      </c>
      <c r="B268" s="17">
        <v>100.61387354205</v>
      </c>
      <c r="C268" s="17">
        <v>49.602724177071998</v>
      </c>
      <c r="D268" s="17">
        <v>61.769230769231001</v>
      </c>
      <c r="E268" s="17">
        <v>65.537109375</v>
      </c>
      <c r="F268" s="13">
        <v>1.6938073446583799</v>
      </c>
      <c r="G268" s="14">
        <f>[1]!thsiFinD("ths_adjustment_nv_fund",G$2,$A268)</f>
        <v>1.1443000000000001</v>
      </c>
      <c r="H268" s="14">
        <f>[1]!thsiFinD("ths_adjustment_nv_fund",H$2,$A268)</f>
        <v>1.9875851851999999</v>
      </c>
      <c r="I268" s="14">
        <v>2390.5100000000002</v>
      </c>
      <c r="J268" s="14">
        <f>[1]!thsiFinD("ths_close_price_index",J$1,$A268)</f>
        <v>8601.9038999999993</v>
      </c>
      <c r="K268" s="14">
        <f>[1]!thsiFinD("ths_adjustment_nv_fund",K$2,$A268)</f>
        <v>5.9934117673999996</v>
      </c>
      <c r="L268" s="14">
        <f>[1]!thsiFinD("ths_adjustment_nv_fund",L$2,$A268)</f>
        <v>2.0394792670999999</v>
      </c>
      <c r="M268" s="18">
        <v>0.56969309462915996</v>
      </c>
      <c r="N268" s="18">
        <v>0.48171314394927001</v>
      </c>
      <c r="O268" s="18">
        <v>0.52252576084351998</v>
      </c>
      <c r="P268" s="18">
        <v>0.51503476008143001</v>
      </c>
      <c r="Q268" s="19">
        <v>0.13989160833069</v>
      </c>
      <c r="R268" s="19">
        <v>0.13989160833069</v>
      </c>
      <c r="S268" s="18">
        <v>5.5167457826088999E-2</v>
      </c>
      <c r="T268" s="18">
        <v>5.5167457826088999E-2</v>
      </c>
      <c r="U268" s="16">
        <v>1.3240650743351743</v>
      </c>
      <c r="V268" s="14">
        <v>1.4430000000000001</v>
      </c>
      <c r="W268" s="14">
        <v>1.3998999999999999</v>
      </c>
      <c r="X268" s="74">
        <f>'2080回测'!$O$13*G268/$G$4+'2080回测'!$O$14*H268/$H$4+'2080回测'!$O$15*I268/$I$4+'2080回测'!$O$17*K268/$K$4+'2080回测'!$O$18*L268/$L$4+'2080回测'!$O$16*J268/$J$4</f>
        <v>1.1079823097895194</v>
      </c>
    </row>
    <row r="269" spans="1:24">
      <c r="A269" s="11">
        <v>44230</v>
      </c>
      <c r="B269" s="17">
        <v>98.710865561694007</v>
      </c>
      <c r="C269" s="17">
        <v>47.275822928490001</v>
      </c>
      <c r="D269" s="17">
        <v>61</v>
      </c>
      <c r="E269" s="17">
        <v>61.7578125</v>
      </c>
      <c r="F269" s="13">
        <v>1.6718612524754599</v>
      </c>
      <c r="G269" s="14">
        <f>[1]!thsiFinD("ths_adjustment_nv_fund",G$2,$A269)</f>
        <v>1.1403000000000001</v>
      </c>
      <c r="H269" s="14">
        <f>[1]!thsiFinD("ths_adjustment_nv_fund",H$2,$A269)</f>
        <v>1.9733333333</v>
      </c>
      <c r="I269" s="14">
        <v>2399.36</v>
      </c>
      <c r="J269" s="14">
        <f>[1]!thsiFinD("ths_close_price_index",J$1,$A269)</f>
        <v>8563.0841999999993</v>
      </c>
      <c r="K269" s="14">
        <f>[1]!thsiFinD("ths_adjustment_nv_fund",K$2,$A269)</f>
        <v>5.9619777895999997</v>
      </c>
      <c r="L269" s="14">
        <f>[1]!thsiFinD("ths_adjustment_nv_fund",L$2,$A269)</f>
        <v>2.0505853422999998</v>
      </c>
      <c r="M269" s="18">
        <v>0.59550831202045995</v>
      </c>
      <c r="N269" s="18">
        <v>0.50212839892276995</v>
      </c>
      <c r="O269" s="18">
        <v>0.54037862449077001</v>
      </c>
      <c r="P269" s="18">
        <v>0.53396431864714999</v>
      </c>
      <c r="Q269" s="19">
        <v>0.15276142605945001</v>
      </c>
      <c r="R269" s="19">
        <v>0.15276142605945001</v>
      </c>
      <c r="S269" s="18">
        <v>5.7509044240671998E-2</v>
      </c>
      <c r="T269" s="18">
        <v>5.7509044240671998E-2</v>
      </c>
      <c r="U269" s="16">
        <v>1.3120015831093645</v>
      </c>
      <c r="V269" s="14">
        <v>1.4422999999999999</v>
      </c>
      <c r="W269" s="14">
        <v>1.3896999999999999</v>
      </c>
      <c r="X269" s="74">
        <f>'2080回测'!$O$13*G269/$G$4+'2080回测'!$O$14*H269/$H$4+'2080回测'!$O$15*I269/$I$4+'2080回测'!$O$17*K269/$K$4+'2080回测'!$O$18*L269/$L$4+'2080回测'!$O$16*J269/$J$4</f>
        <v>1.1051847214220167</v>
      </c>
    </row>
    <row r="270" spans="1:24">
      <c r="A270" s="11">
        <v>44231</v>
      </c>
      <c r="B270" s="17">
        <v>93.984039287906995</v>
      </c>
      <c r="C270" s="17">
        <v>44.721906923950002</v>
      </c>
      <c r="D270" s="17">
        <v>59.769230769231001</v>
      </c>
      <c r="E270" s="17">
        <v>56.6796875</v>
      </c>
      <c r="F270" s="13">
        <v>1.6378871612027199</v>
      </c>
      <c r="G270" s="14">
        <f>[1]!thsiFinD("ths_adjustment_nv_fund",G$2,$A270)</f>
        <v>1.1376999999999999</v>
      </c>
      <c r="H270" s="14">
        <f>[1]!thsiFinD("ths_adjustment_nv_fund",H$2,$A270)</f>
        <v>1.9557925925999999</v>
      </c>
      <c r="I270" s="14">
        <v>2385.52</v>
      </c>
      <c r="J270" s="14">
        <f>[1]!thsiFinD("ths_close_price_index",J$1,$A270)</f>
        <v>8532.0398000000005</v>
      </c>
      <c r="K270" s="14">
        <f>[1]!thsiFinD("ths_adjustment_nv_fund",K$2,$A270)</f>
        <v>5.9724557822</v>
      </c>
      <c r="L270" s="14">
        <f>[1]!thsiFinD("ths_adjustment_nv_fund",L$2,$A270)</f>
        <v>2.0384696239000002</v>
      </c>
      <c r="M270" s="18">
        <v>0.59375</v>
      </c>
      <c r="N270" s="18">
        <v>0.49917470245852003</v>
      </c>
      <c r="O270" s="18">
        <v>0.52396357536544003</v>
      </c>
      <c r="P270" s="18">
        <v>0.52826869923384001</v>
      </c>
      <c r="Q270" s="19">
        <v>0.13298956553697</v>
      </c>
      <c r="R270" s="19">
        <v>0.13298956553697</v>
      </c>
      <c r="S270" s="18">
        <v>4.2438278371587999E-2</v>
      </c>
      <c r="T270" s="18">
        <v>4.2438278371587999E-2</v>
      </c>
      <c r="U270" s="16">
        <v>1.2945259203362676</v>
      </c>
      <c r="V270" s="14">
        <v>1.4417</v>
      </c>
      <c r="W270" s="14">
        <v>1.3792</v>
      </c>
      <c r="X270" s="74">
        <f>'2080回测'!$O$13*G270/$G$4+'2080回测'!$O$14*H270/$H$4+'2080回测'!$O$15*I270/$I$4+'2080回测'!$O$17*K270/$K$4+'2080回测'!$O$18*L270/$L$4+'2080回测'!$O$16*J270/$J$4</f>
        <v>1.1026294830977101</v>
      </c>
    </row>
    <row r="271" spans="1:24">
      <c r="A271" s="11">
        <v>44232</v>
      </c>
      <c r="B271" s="17">
        <v>92.142418661755997</v>
      </c>
      <c r="C271" s="17">
        <v>42.111237230420002</v>
      </c>
      <c r="D271" s="17">
        <v>51.153846153845997</v>
      </c>
      <c r="E271" s="17">
        <v>54.16015625</v>
      </c>
      <c r="F271" s="13">
        <v>1.59891914574006</v>
      </c>
      <c r="G271" s="14">
        <f>[1]!thsiFinD("ths_adjustment_nv_fund",G$2,$A271)</f>
        <v>1.1540999999999999</v>
      </c>
      <c r="H271" s="14">
        <f>[1]!thsiFinD("ths_adjustment_nv_fund",H$2,$A271)</f>
        <v>1.9623703704</v>
      </c>
      <c r="I271" s="14">
        <v>2391.83</v>
      </c>
      <c r="J271" s="14">
        <f>[1]!thsiFinD("ths_close_price_index",J$1,$A271)</f>
        <v>8576.9477000000006</v>
      </c>
      <c r="K271" s="14">
        <f>[1]!thsiFinD("ths_adjustment_nv_fund",K$2,$A271)</f>
        <v>5.8886318413999996</v>
      </c>
      <c r="L271" s="14">
        <f>[1]!thsiFinD("ths_adjustment_nv_fund",L$2,$A271)</f>
        <v>2.0213056895000001</v>
      </c>
      <c r="M271" s="18">
        <v>0.59382992327366002</v>
      </c>
      <c r="N271" s="18">
        <v>0.49682911997219997</v>
      </c>
      <c r="O271" s="18">
        <v>0.50083872513779004</v>
      </c>
      <c r="P271" s="18">
        <v>0.50992545446075999</v>
      </c>
      <c r="Q271" s="19">
        <v>0.10790552166657</v>
      </c>
      <c r="R271" s="19">
        <v>0.10790552166657</v>
      </c>
      <c r="S271" s="18">
        <v>1.9486548256294998E-2</v>
      </c>
      <c r="T271" s="18">
        <v>1.9486548256294998E-2</v>
      </c>
      <c r="U271" s="16">
        <v>1.2806377340518476</v>
      </c>
      <c r="V271" s="14">
        <v>1.4417</v>
      </c>
      <c r="W271" s="14">
        <v>1.3672</v>
      </c>
      <c r="X271" s="74">
        <f>'2080回测'!$O$13*G271/$G$4+'2080回测'!$O$14*H271/$H$4+'2080回测'!$O$15*I271/$I$4+'2080回测'!$O$17*K271/$K$4+'2080回测'!$O$18*L271/$L$4+'2080回测'!$O$16*J271/$J$4</f>
        <v>1.1117695358757942</v>
      </c>
    </row>
    <row r="272" spans="1:24">
      <c r="A272" s="11">
        <v>44235</v>
      </c>
      <c r="B272" s="17">
        <v>94.843462246776994</v>
      </c>
      <c r="C272" s="17">
        <v>44.892167990918999</v>
      </c>
      <c r="D272" s="17">
        <v>58.307692307692001</v>
      </c>
      <c r="E272" s="17">
        <v>56.240234375</v>
      </c>
      <c r="F272" s="13">
        <v>1.6357088923009699</v>
      </c>
      <c r="G272" s="14">
        <f>[1]!thsiFinD("ths_adjustment_nv_fund",G$2,$A272)</f>
        <v>1.1547000000000001</v>
      </c>
      <c r="H272" s="14">
        <f>[1]!thsiFinD("ths_adjustment_nv_fund",H$2,$A272)</f>
        <v>1.9810074073999999</v>
      </c>
      <c r="I272" s="14">
        <v>2401.34</v>
      </c>
      <c r="J272" s="14">
        <f>[1]!thsiFinD("ths_close_price_index",J$1,$A272)</f>
        <v>8643.2410999999993</v>
      </c>
      <c r="K272" s="14">
        <f>[1]!thsiFinD("ths_adjustment_nv_fund",K$2,$A272)</f>
        <v>5.9672167858999998</v>
      </c>
      <c r="L272" s="14">
        <f>[1]!thsiFinD("ths_adjustment_nv_fund",L$2,$A272)</f>
        <v>2.0536142718999999</v>
      </c>
      <c r="M272" s="18">
        <v>0.59822570332480995</v>
      </c>
      <c r="N272" s="18">
        <v>0.50334462687864001</v>
      </c>
      <c r="O272" s="18">
        <v>0.47483824586627998</v>
      </c>
      <c r="P272" s="18">
        <v>0.49300611450242998</v>
      </c>
      <c r="Q272" s="19">
        <v>8.5910035022246006E-2</v>
      </c>
      <c r="R272" s="19">
        <v>8.5910035022246006E-2</v>
      </c>
      <c r="S272" s="18">
        <v>1.9335558990639999E-3</v>
      </c>
      <c r="T272" s="18">
        <v>1.9335558990639999E-3</v>
      </c>
      <c r="U272" s="16">
        <v>1.2927054989521682</v>
      </c>
      <c r="V272" s="14">
        <v>1.4416</v>
      </c>
      <c r="W272" s="14">
        <v>1.3754</v>
      </c>
      <c r="X272" s="74">
        <f>'2080回测'!$O$13*G272/$G$4+'2080回测'!$O$14*H272/$H$4+'2080回测'!$O$15*I272/$I$4+'2080回测'!$O$17*K272/$K$4+'2080回测'!$O$18*L272/$L$4+'2080回测'!$O$16*J272/$J$4</f>
        <v>1.1160968021914768</v>
      </c>
    </row>
    <row r="273" spans="1:24">
      <c r="A273" s="11">
        <v>44236</v>
      </c>
      <c r="B273" s="17">
        <v>99.508901166360005</v>
      </c>
      <c r="C273" s="17">
        <v>48.864926220203998</v>
      </c>
      <c r="D273" s="17">
        <v>64.461538461537998</v>
      </c>
      <c r="E273" s="17">
        <v>61.19140625</v>
      </c>
      <c r="F273" s="13">
        <v>1.6850669302452601</v>
      </c>
      <c r="G273" s="14">
        <f>[1]!thsiFinD("ths_adjustment_nv_fund",G$2,$A273)</f>
        <v>1.1593</v>
      </c>
      <c r="H273" s="14">
        <f>[1]!thsiFinD("ths_adjustment_nv_fund",H$2,$A273)</f>
        <v>2.0051259258999998</v>
      </c>
      <c r="I273" s="14">
        <v>2408.61</v>
      </c>
      <c r="J273" s="14">
        <f>[1]!thsiFinD("ths_close_price_index",J$1,$A273)</f>
        <v>8700.5342999999993</v>
      </c>
      <c r="K273" s="14">
        <f>[1]!thsiFinD("ths_adjustment_nv_fund",K$2,$A273)</f>
        <v>6.0667577155999997</v>
      </c>
      <c r="L273" s="14">
        <f>[1]!thsiFinD("ths_adjustment_nv_fund",L$2,$A273)</f>
        <v>2.0990482159999999</v>
      </c>
      <c r="M273" s="18">
        <v>0.62348145780051001</v>
      </c>
      <c r="N273" s="18">
        <v>0.52358613500130002</v>
      </c>
      <c r="O273" s="18">
        <v>0.49089384136113001</v>
      </c>
      <c r="P273" s="18">
        <v>0.51386213257332003</v>
      </c>
      <c r="Q273" s="19">
        <v>9.3727790009507997E-2</v>
      </c>
      <c r="R273" s="19">
        <v>9.3727790009507997E-2</v>
      </c>
      <c r="S273" s="18">
        <v>1.182422431035E-3</v>
      </c>
      <c r="T273" s="18">
        <v>1.182422431035E-3</v>
      </c>
      <c r="U273" s="16">
        <v>1.321550255741986</v>
      </c>
      <c r="V273" s="14">
        <v>1.4419999999999999</v>
      </c>
      <c r="W273" s="14">
        <v>1.3904000000000001</v>
      </c>
      <c r="X273" s="74">
        <f>'2080回测'!$O$13*G273/$G$4+'2080回测'!$O$14*H273/$H$4+'2080回测'!$O$15*I273/$I$4+'2080回测'!$O$17*K273/$K$4+'2080回测'!$O$18*L273/$L$4+'2080回测'!$O$16*J273/$J$4</f>
        <v>1.1247211342616787</v>
      </c>
    </row>
    <row r="274" spans="1:24">
      <c r="A274" s="11">
        <v>44237</v>
      </c>
      <c r="B274" s="17">
        <v>101.65745856354</v>
      </c>
      <c r="C274" s="17">
        <v>51.362088535754999</v>
      </c>
      <c r="D274" s="17">
        <v>66.692307692308006</v>
      </c>
      <c r="E274" s="17">
        <v>63.974609375</v>
      </c>
      <c r="F274" s="13">
        <v>1.7092161604165099</v>
      </c>
      <c r="G274" s="14">
        <f>[1]!thsiFinD("ths_adjustment_nv_fund",G$2,$A274)</f>
        <v>1.1642999999999999</v>
      </c>
      <c r="H274" s="14">
        <f>[1]!thsiFinD("ths_adjustment_nv_fund",H$2,$A274)</f>
        <v>2.0182814814999999</v>
      </c>
      <c r="I274" s="14">
        <v>2429.7199999999998</v>
      </c>
      <c r="J274" s="14">
        <f>[1]!thsiFinD("ths_close_price_index",J$1,$A274)</f>
        <v>8750.8379000000004</v>
      </c>
      <c r="K274" s="14">
        <f>[1]!thsiFinD("ths_adjustment_nv_fund",K$2,$A274)</f>
        <v>6.1715376415999996</v>
      </c>
      <c r="L274" s="14">
        <f>[1]!thsiFinD("ths_adjustment_nv_fund",L$2,$A274)</f>
        <v>2.1162121504</v>
      </c>
      <c r="M274" s="18">
        <v>0.65912723785166005</v>
      </c>
      <c r="N274" s="18">
        <v>0.55433932759968996</v>
      </c>
      <c r="O274" s="18">
        <v>0.52312485022764998</v>
      </c>
      <c r="P274" s="18">
        <v>0.54996230848117</v>
      </c>
      <c r="Q274" s="19">
        <v>0.12340117258152</v>
      </c>
      <c r="R274" s="19">
        <v>0.12340117258152</v>
      </c>
      <c r="S274" s="18">
        <v>1.9522988306339001E-2</v>
      </c>
      <c r="T274" s="18">
        <v>1.9522988306339001E-2</v>
      </c>
      <c r="U274" s="16">
        <v>1.3362603935466459</v>
      </c>
      <c r="V274" s="14">
        <v>1.4419</v>
      </c>
      <c r="W274" s="14">
        <v>1.3913</v>
      </c>
      <c r="X274" s="74">
        <f>'2080回测'!$O$13*G274/$G$4+'2080回测'!$O$14*H274/$H$4+'2080回测'!$O$15*I274/$I$4+'2080回测'!$O$17*K274/$K$4+'2080回测'!$O$18*L274/$L$4+'2080回测'!$O$16*J274/$J$4</f>
        <v>1.1317478850056555</v>
      </c>
    </row>
    <row r="275" spans="1:24">
      <c r="A275" s="11">
        <v>44245</v>
      </c>
      <c r="B275" s="17">
        <v>102.08717004297</v>
      </c>
      <c r="C275" s="17">
        <v>50.11350737798</v>
      </c>
      <c r="D275" s="17">
        <v>74</v>
      </c>
      <c r="E275" s="17">
        <v>61.865234375</v>
      </c>
      <c r="F275" s="13">
        <v>1.72016477948988</v>
      </c>
      <c r="G275" s="14">
        <f>[1]!thsiFinD("ths_adjustment_nv_fund",G$2,$A275)</f>
        <v>1.1871</v>
      </c>
      <c r="H275" s="14">
        <f>[1]!thsiFinD("ths_adjustment_nv_fund",H$2,$A275)</f>
        <v>2.0632296295999999</v>
      </c>
      <c r="I275" s="14">
        <v>2515.7199999999998</v>
      </c>
      <c r="J275" s="14">
        <f>[1]!thsiFinD("ths_close_price_index",J$1,$A275)</f>
        <v>8977.1911999999993</v>
      </c>
      <c r="K275" s="14">
        <f>[1]!thsiFinD("ths_adjustment_nv_fund",K$2,$A275)</f>
        <v>6.3339465269000002</v>
      </c>
      <c r="L275" s="14">
        <f>[1]!thsiFinD("ths_adjustment_nv_fund",L$2,$A275)</f>
        <v>2.1596268081000001</v>
      </c>
      <c r="M275" s="18">
        <v>0.69485294117647001</v>
      </c>
      <c r="N275" s="18">
        <v>0.58422378594388003</v>
      </c>
      <c r="O275" s="18">
        <v>0.53342918763479996</v>
      </c>
      <c r="P275" s="18">
        <v>0.56395007963064003</v>
      </c>
      <c r="Q275" s="19">
        <v>0.13225597908257</v>
      </c>
      <c r="R275" s="19">
        <v>0.13225597908257</v>
      </c>
      <c r="S275" s="18">
        <v>2.4557597911119E-2</v>
      </c>
      <c r="T275" s="18">
        <v>2.4557597911119E-2</v>
      </c>
      <c r="U275" s="16">
        <v>1.3468438384665529</v>
      </c>
      <c r="V275" s="14">
        <v>1.4415</v>
      </c>
      <c r="W275" s="14">
        <v>1.3517999999999999</v>
      </c>
      <c r="X275" s="74">
        <f>'2080回测'!$O$13*G275/$G$4+'2080回测'!$O$14*H275/$H$4+'2080回测'!$O$15*I275/$I$4+'2080回测'!$O$17*K275/$K$4+'2080回测'!$O$18*L275/$L$4+'2080回测'!$O$16*J275/$J$4</f>
        <v>1.154897014142481</v>
      </c>
    </row>
    <row r="276" spans="1:24">
      <c r="A276" s="11">
        <v>44246</v>
      </c>
      <c r="B276" s="17">
        <v>98.219766728053997</v>
      </c>
      <c r="C276" s="17">
        <v>47.219069239501003</v>
      </c>
      <c r="D276" s="17">
        <v>75</v>
      </c>
      <c r="E276" s="17">
        <v>61.728515625</v>
      </c>
      <c r="F276" s="13">
        <v>1.7054183789813899</v>
      </c>
      <c r="G276" s="14">
        <f>[1]!thsiFinD("ths_adjustment_nv_fund",G$2,$A276)</f>
        <v>1.2064999999999999</v>
      </c>
      <c r="H276" s="14">
        <f>[1]!thsiFinD("ths_adjustment_nv_fund",H$2,$A276)</f>
        <v>2.0972148148</v>
      </c>
      <c r="I276" s="14">
        <v>2532.31</v>
      </c>
      <c r="J276" s="14">
        <f>[1]!thsiFinD("ths_close_price_index",J$1,$A276)</f>
        <v>9147.2160000000003</v>
      </c>
      <c r="K276" s="14">
        <f>[1]!thsiFinD("ths_adjustment_nv_fund",K$2,$A276)</f>
        <v>6.4334874566</v>
      </c>
      <c r="L276" s="14">
        <f>[1]!thsiFinD("ths_adjustment_nv_fund",L$2,$A276)</f>
        <v>2.1848678880999999</v>
      </c>
      <c r="M276" s="18">
        <v>0.67535166240408995</v>
      </c>
      <c r="N276" s="18">
        <v>0.57319086091564997</v>
      </c>
      <c r="O276" s="18">
        <v>0.54948478312964</v>
      </c>
      <c r="P276" s="18">
        <v>0.56956193994173998</v>
      </c>
      <c r="Q276" s="19">
        <v>0.15045032066453001</v>
      </c>
      <c r="R276" s="19">
        <v>0.15045032066453001</v>
      </c>
      <c r="S276" s="18">
        <v>5.3130410006122002E-2</v>
      </c>
      <c r="T276" s="18">
        <v>5.3130410006122002E-2</v>
      </c>
      <c r="U276" s="16">
        <v>1.3616265492815147</v>
      </c>
      <c r="V276" s="14">
        <v>1.4424999999999999</v>
      </c>
      <c r="W276" s="14">
        <v>1.3469</v>
      </c>
      <c r="X276" s="74">
        <f>'2080回测'!$O$13*G276/$G$4+'2080回测'!$O$14*H276/$H$4+'2080回测'!$O$15*I276/$I$4+'2080回测'!$O$17*K276/$K$4+'2080回测'!$O$18*L276/$L$4+'2080回测'!$O$16*J276/$J$4</f>
        <v>1.1729791488766612</v>
      </c>
    </row>
    <row r="277" spans="1:24">
      <c r="A277" s="11">
        <v>44249</v>
      </c>
      <c r="B277" s="17">
        <v>95.395948434621999</v>
      </c>
      <c r="C277" s="17">
        <v>41.884222474460998</v>
      </c>
      <c r="D277" s="17">
        <v>79.230769230768999</v>
      </c>
      <c r="E277" s="17">
        <v>58.134765625</v>
      </c>
      <c r="F277" s="13">
        <v>1.68661426441213</v>
      </c>
      <c r="G277" s="14">
        <f>[1]!thsiFinD("ths_adjustment_nv_fund",G$2,$A277)</f>
        <v>1.216</v>
      </c>
      <c r="H277" s="14">
        <f>[1]!thsiFinD("ths_adjustment_nv_fund",H$2,$A277)</f>
        <v>2.1180444444000002</v>
      </c>
      <c r="I277" s="14">
        <v>2549.86</v>
      </c>
      <c r="J277" s="14">
        <f>[1]!thsiFinD("ths_close_price_index",J$1,$A277)</f>
        <v>9281.9055000000008</v>
      </c>
      <c r="K277" s="14">
        <f>[1]!thsiFinD("ths_adjustment_nv_fund",K$2,$A277)</f>
        <v>6.4230094639999997</v>
      </c>
      <c r="L277" s="14">
        <f>[1]!thsiFinD("ths_adjustment_nv_fund",L$2,$A277)</f>
        <v>2.1788100289000001</v>
      </c>
      <c r="M277" s="18">
        <v>0.67063618925831003</v>
      </c>
      <c r="N277" s="18">
        <v>0.57041091130222998</v>
      </c>
      <c r="O277" s="18">
        <v>0.56793673616104001</v>
      </c>
      <c r="P277" s="18">
        <v>0.57031577186162996</v>
      </c>
      <c r="Q277" s="19">
        <v>0.17255394390512999</v>
      </c>
      <c r="R277" s="19">
        <v>0.17255394390512999</v>
      </c>
      <c r="S277" s="18">
        <v>8.4302448929323995E-2</v>
      </c>
      <c r="T277" s="18">
        <v>8.4302448929323995E-2</v>
      </c>
      <c r="U277" s="16">
        <v>1.3471337871405966</v>
      </c>
      <c r="V277" s="14">
        <v>1.4424999999999999</v>
      </c>
      <c r="W277" s="14">
        <v>1.3604000000000001</v>
      </c>
      <c r="X277" s="74">
        <f>'2080回测'!$O$13*G277/$G$4+'2080回测'!$O$14*H277/$H$4+'2080回测'!$O$15*I277/$I$4+'2080回测'!$O$17*K277/$K$4+'2080回测'!$O$18*L277/$L$4+'2080回测'!$O$16*J277/$J$4</f>
        <v>1.1793245193778259</v>
      </c>
    </row>
    <row r="278" spans="1:24">
      <c r="A278" s="11">
        <v>44250</v>
      </c>
      <c r="B278" s="17">
        <v>94.045426642112005</v>
      </c>
      <c r="C278" s="17">
        <v>40.578887627695998</v>
      </c>
      <c r="D278" s="17">
        <v>75.615384615384997</v>
      </c>
      <c r="E278" s="17">
        <v>56.85546875</v>
      </c>
      <c r="F278" s="13">
        <v>1.66773791908798</v>
      </c>
      <c r="G278" s="14">
        <f>[1]!thsiFinD("ths_adjustment_nv_fund",G$2,$A278)</f>
        <v>1.2067000000000001</v>
      </c>
      <c r="H278" s="14">
        <f>[1]!thsiFinD("ths_adjustment_nv_fund",H$2,$A278)</f>
        <v>2.1026962963</v>
      </c>
      <c r="I278" s="14">
        <v>2571.4499999999998</v>
      </c>
      <c r="J278" s="14">
        <f>[1]!thsiFinD("ths_close_price_index",J$1,$A278)</f>
        <v>9241.0450999999994</v>
      </c>
      <c r="K278" s="14">
        <f>[1]!thsiFinD("ths_adjustment_nv_fund",K$2,$A278)</f>
        <v>6.3706195010000002</v>
      </c>
      <c r="L278" s="14">
        <f>[1]!thsiFinD("ths_adjustment_nv_fund",L$2,$A278)</f>
        <v>2.1767907425000002</v>
      </c>
      <c r="M278" s="18">
        <v>0.61453005115088999</v>
      </c>
      <c r="N278" s="18">
        <v>0.51481191903396994</v>
      </c>
      <c r="O278" s="18">
        <v>0.55942966690630003</v>
      </c>
      <c r="P278" s="18">
        <v>0.54510428016712997</v>
      </c>
      <c r="Q278" s="19">
        <v>0.17379830512950001</v>
      </c>
      <c r="R278" s="19">
        <v>0.17379830512950001</v>
      </c>
      <c r="S278" s="18">
        <v>9.7798884803742006E-2</v>
      </c>
      <c r="T278" s="18">
        <v>9.7798884803742006E-2</v>
      </c>
      <c r="U278" s="16">
        <v>1.3412315685780194</v>
      </c>
      <c r="V278" s="14">
        <v>1.4431</v>
      </c>
      <c r="W278" s="14">
        <v>1.3731</v>
      </c>
      <c r="X278" s="74">
        <f>'2080回测'!$O$13*G278/$G$4+'2080回测'!$O$14*H278/$H$4+'2080回测'!$O$15*I278/$I$4+'2080回测'!$O$17*K278/$K$4+'2080回测'!$O$18*L278/$L$4+'2080回测'!$O$16*J278/$J$4</f>
        <v>1.1712737192667348</v>
      </c>
    </row>
    <row r="279" spans="1:24">
      <c r="A279" s="11">
        <v>44251</v>
      </c>
      <c r="B279" s="17">
        <v>89.502762430939001</v>
      </c>
      <c r="C279" s="17">
        <v>36.265607264472003</v>
      </c>
      <c r="D279" s="17">
        <v>69.384615384615003</v>
      </c>
      <c r="E279" s="17">
        <v>54.04296875</v>
      </c>
      <c r="F279" s="13">
        <v>1.6229898845750701</v>
      </c>
      <c r="G279" s="14">
        <f>[1]!thsiFinD("ths_adjustment_nv_fund",G$2,$A279)</f>
        <v>1.2048000000000001</v>
      </c>
      <c r="H279" s="14">
        <f>[1]!thsiFinD("ths_adjustment_nv_fund",H$2,$A279)</f>
        <v>2.0807703703999998</v>
      </c>
      <c r="I279" s="14">
        <v>2524.73</v>
      </c>
      <c r="J279" s="14">
        <f>[1]!thsiFinD("ths_close_price_index",J$1,$A279)</f>
        <v>9142.0995999999996</v>
      </c>
      <c r="K279" s="14">
        <f>[1]!thsiFinD("ths_adjustment_nv_fund",K$2,$A279)</f>
        <v>6.3025125491000002</v>
      </c>
      <c r="L279" s="14">
        <f>[1]!thsiFinD("ths_adjustment_nv_fund",L$2,$A279)</f>
        <v>2.1444821600999999</v>
      </c>
      <c r="M279" s="18">
        <v>0.61117327365729002</v>
      </c>
      <c r="N279" s="18">
        <v>0.51220571627139</v>
      </c>
      <c r="O279" s="18">
        <v>0.55547567697099998</v>
      </c>
      <c r="P279" s="18">
        <v>0.53748220124864998</v>
      </c>
      <c r="Q279" s="19">
        <v>0.16578462890376</v>
      </c>
      <c r="R279" s="19">
        <v>0.16578462890376</v>
      </c>
      <c r="S279" s="18">
        <v>9.0973211334151996E-2</v>
      </c>
      <c r="T279" s="18">
        <v>9.0973211334151996E-2</v>
      </c>
      <c r="U279" s="16">
        <v>1.3218555279104223</v>
      </c>
      <c r="V279" s="14">
        <v>1.4438</v>
      </c>
      <c r="W279" s="14">
        <v>1.3705000000000001</v>
      </c>
      <c r="X279" s="74">
        <f>'2080回测'!$O$13*G279/$G$4+'2080回测'!$O$14*H279/$H$4+'2080回测'!$O$15*I279/$I$4+'2080回测'!$O$17*K279/$K$4+'2080回测'!$O$18*L279/$L$4+'2080回测'!$O$16*J279/$J$4</f>
        <v>1.1662038916708031</v>
      </c>
    </row>
    <row r="280" spans="1:24">
      <c r="A280" s="11">
        <v>44252</v>
      </c>
      <c r="B280" s="17">
        <v>90.178023327195007</v>
      </c>
      <c r="C280" s="17">
        <v>35.244040862656</v>
      </c>
      <c r="D280" s="17">
        <v>67.384615384615003</v>
      </c>
      <c r="E280" s="17">
        <v>54.462890625</v>
      </c>
      <c r="F280" s="13">
        <v>1.61817392549867</v>
      </c>
      <c r="G280" s="14">
        <f>[1]!thsiFinD("ths_adjustment_nv_fund",G$2,$A280)</f>
        <v>1.2292000000000001</v>
      </c>
      <c r="H280" s="14">
        <f>[1]!thsiFinD("ths_adjustment_nv_fund",H$2,$A280)</f>
        <v>2.1092740741</v>
      </c>
      <c r="I280" s="14">
        <v>2599.52</v>
      </c>
      <c r="J280" s="14">
        <f>[1]!thsiFinD("ths_close_price_index",J$1,$A280)</f>
        <v>9272.4824000000008</v>
      </c>
      <c r="K280" s="14">
        <f>[1]!thsiFinD("ths_adjustment_nv_fund",K$2,$A280)</f>
        <v>6.2972735528000001</v>
      </c>
      <c r="L280" s="14">
        <f>[1]!thsiFinD("ths_adjustment_nv_fund",L$2,$A280)</f>
        <v>2.1485207328999998</v>
      </c>
      <c r="M280" s="18">
        <v>0.56937340153452998</v>
      </c>
      <c r="N280" s="18">
        <v>0.47319954825818999</v>
      </c>
      <c r="O280" s="18">
        <v>0.52839683680805005</v>
      </c>
      <c r="P280" s="18">
        <v>0.50682636744748</v>
      </c>
      <c r="Q280" s="19">
        <v>0.15642150854862999</v>
      </c>
      <c r="R280" s="19">
        <v>0.15642150854862999</v>
      </c>
      <c r="S280" s="18">
        <v>9.2102526068934001E-2</v>
      </c>
      <c r="T280" s="18">
        <v>9.2102526068934001E-2</v>
      </c>
      <c r="U280" s="16">
        <v>1.3194138761101359</v>
      </c>
      <c r="V280" s="14">
        <v>1.4439</v>
      </c>
      <c r="W280" s="14">
        <v>1.3554999999999999</v>
      </c>
      <c r="X280" s="74">
        <f>'2080回测'!$O$13*G280/$G$4+'2080回测'!$O$14*H280/$H$4+'2080回测'!$O$15*I280/$I$4+'2080回测'!$O$17*K280/$K$4+'2080回测'!$O$18*L280/$L$4+'2080回测'!$O$16*J280/$J$4</f>
        <v>1.1843287345127667</v>
      </c>
    </row>
    <row r="281" spans="1:24">
      <c r="A281" s="11">
        <v>44253</v>
      </c>
      <c r="B281" s="17">
        <v>87.108655616942997</v>
      </c>
      <c r="C281" s="17">
        <v>32.179341657207999</v>
      </c>
      <c r="D281" s="17">
        <v>60.153846153845997</v>
      </c>
      <c r="E281" s="17">
        <v>50.390625</v>
      </c>
      <c r="F281" s="13">
        <v>1.57458117106999</v>
      </c>
      <c r="G281" s="14">
        <f>[1]!thsiFinD("ths_adjustment_nv_fund",G$2,$A281)</f>
        <v>1.2070000000000001</v>
      </c>
      <c r="H281" s="14">
        <f>[1]!thsiFinD("ths_adjustment_nv_fund",H$2,$A281)</f>
        <v>2.0676148148000002</v>
      </c>
      <c r="I281" s="14">
        <v>2518.9299999999998</v>
      </c>
      <c r="J281" s="14">
        <f>[1]!thsiFinD("ths_close_price_index",J$1,$A281)</f>
        <v>9089.3958999999995</v>
      </c>
      <c r="K281" s="14">
        <f>[1]!thsiFinD("ths_adjustment_nv_fund",K$2,$A281)</f>
        <v>6.2186886082999999</v>
      </c>
      <c r="L281" s="14">
        <f>[1]!thsiFinD("ths_adjustment_nv_fund",L$2,$A281)</f>
        <v>2.1101542912000002</v>
      </c>
      <c r="M281" s="18">
        <v>0.58088235294117996</v>
      </c>
      <c r="N281" s="18">
        <v>0.4818868908001</v>
      </c>
      <c r="O281" s="18">
        <v>0.52504193625689</v>
      </c>
      <c r="P281" s="18">
        <v>0.50431359414967003</v>
      </c>
      <c r="Q281" s="19">
        <v>0.14950757432191</v>
      </c>
      <c r="R281" s="19">
        <v>0.14950757432191</v>
      </c>
      <c r="S281" s="18">
        <v>8.2085543044713993E-2</v>
      </c>
      <c r="T281" s="18">
        <v>8.2085543044713993E-2</v>
      </c>
      <c r="U281" s="16">
        <v>1.3000209208181113</v>
      </c>
      <c r="V281" s="14">
        <v>1.4438</v>
      </c>
      <c r="W281" s="14">
        <v>1.3379000000000001</v>
      </c>
      <c r="X281" s="74">
        <f>'2080回测'!$O$13*G281/$G$4+'2080回测'!$O$14*H281/$H$4+'2080回测'!$O$15*I281/$I$4+'2080回测'!$O$17*K281/$K$4+'2080回测'!$O$18*L281/$L$4+'2080回测'!$O$16*J281/$J$4</f>
        <v>1.1636864691917521</v>
      </c>
    </row>
    <row r="282" spans="1:24">
      <c r="A282" s="11">
        <v>44256</v>
      </c>
      <c r="B282" s="17">
        <v>93.738489871086998</v>
      </c>
      <c r="C282" s="17">
        <v>35.300794551646</v>
      </c>
      <c r="D282" s="17">
        <v>64.615384615384997</v>
      </c>
      <c r="E282" s="17">
        <v>55.9765625</v>
      </c>
      <c r="F282" s="13">
        <v>1.6240780788453</v>
      </c>
      <c r="G282" s="14">
        <f>[1]!thsiFinD("ths_adjustment_nv_fund",G$2,$A282)</f>
        <v>1.2232000000000001</v>
      </c>
      <c r="H282" s="14">
        <f>[1]!thsiFinD("ths_adjustment_nv_fund",H$2,$A282)</f>
        <v>2.1070814814999999</v>
      </c>
      <c r="I282" s="14">
        <v>2537.7600000000002</v>
      </c>
      <c r="J282" s="14">
        <f>[1]!thsiFinD("ths_close_price_index",J$1,$A282)</f>
        <v>9200.2314999999999</v>
      </c>
      <c r="K282" s="14">
        <f>[1]!thsiFinD("ths_adjustment_nv_fund",K$2,$A282)</f>
        <v>6.2763175675999996</v>
      </c>
      <c r="L282" s="14">
        <f>[1]!thsiFinD("ths_adjustment_nv_fund",L$2,$A282)</f>
        <v>2.1434725169000002</v>
      </c>
      <c r="M282" s="18">
        <v>0.54315856777493998</v>
      </c>
      <c r="N282" s="18">
        <v>0.44748501433412002</v>
      </c>
      <c r="O282" s="18">
        <v>0.49041456985381998</v>
      </c>
      <c r="P282" s="18">
        <v>0.47692436556619999</v>
      </c>
      <c r="Q282" s="19">
        <v>0.13622545438476999</v>
      </c>
      <c r="R282" s="19">
        <v>0.13622545438476999</v>
      </c>
      <c r="S282" s="18">
        <v>8.4866970123135002E-2</v>
      </c>
      <c r="T282" s="18">
        <v>8.4866970123135002E-2</v>
      </c>
      <c r="U282" s="16">
        <v>1.3281527321830013</v>
      </c>
      <c r="V282" s="14">
        <v>1.4453</v>
      </c>
      <c r="W282" s="14">
        <v>1.3335999999999999</v>
      </c>
      <c r="X282" s="74">
        <f>'2080回测'!$O$13*G282/$G$4+'2080回测'!$O$14*H282/$H$4+'2080回测'!$O$15*I282/$I$4+'2080回测'!$O$17*K282/$K$4+'2080回测'!$O$18*L282/$L$4+'2080回测'!$O$16*J282/$J$4</f>
        <v>1.1791316956237157</v>
      </c>
    </row>
    <row r="283" spans="1:24">
      <c r="A283" s="11">
        <v>44257</v>
      </c>
      <c r="B283" s="17">
        <v>92.694904849601002</v>
      </c>
      <c r="C283" s="17">
        <v>34.676503972757999</v>
      </c>
      <c r="D283" s="17">
        <v>58.615384615384997</v>
      </c>
      <c r="E283" s="17">
        <v>56.34765625</v>
      </c>
      <c r="F283" s="13">
        <v>1.60583612421936</v>
      </c>
      <c r="G283" s="14">
        <f>[1]!thsiFinD("ths_adjustment_nv_fund",G$2,$A283)</f>
        <v>1.2155</v>
      </c>
      <c r="H283" s="14">
        <f>[1]!thsiFinD("ths_adjustment_nv_fund",H$2,$A283)</f>
        <v>2.0895407407</v>
      </c>
      <c r="I283" s="14">
        <v>2514.0700000000002</v>
      </c>
      <c r="J283" s="14">
        <f>[1]!thsiFinD("ths_close_price_index",J$1,$A283)</f>
        <v>9129.7828000000009</v>
      </c>
      <c r="K283" s="14">
        <f>[1]!thsiFinD("ths_adjustment_nv_fund",K$2,$A283)</f>
        <v>6.2710785713000003</v>
      </c>
      <c r="L283" s="14">
        <f>[1]!thsiFinD("ths_adjustment_nv_fund",L$2,$A283)</f>
        <v>2.1353953713</v>
      </c>
      <c r="M283" s="18">
        <v>0.56409846547315001</v>
      </c>
      <c r="N283" s="18">
        <v>0.47146207974979998</v>
      </c>
      <c r="O283" s="18">
        <v>0.52348430385814004</v>
      </c>
      <c r="P283" s="18">
        <v>0.50917162246369996</v>
      </c>
      <c r="Q283" s="19">
        <v>0.16671780102615</v>
      </c>
      <c r="R283" s="19">
        <v>0.16671780102615</v>
      </c>
      <c r="S283" s="18">
        <v>0.11178489193346</v>
      </c>
      <c r="T283" s="18">
        <v>0.11178489193346</v>
      </c>
      <c r="U283" s="16">
        <v>1.3174522912081099</v>
      </c>
      <c r="V283" s="14">
        <v>1.4459</v>
      </c>
      <c r="W283" s="14">
        <v>1.3096000000000001</v>
      </c>
      <c r="X283" s="74">
        <f>'2080回测'!$O$13*G283/$G$4+'2080回测'!$O$14*H283/$H$4+'2080回测'!$O$15*I283/$I$4+'2080回测'!$O$17*K283/$K$4+'2080回测'!$O$18*L283/$L$4+'2080回测'!$O$16*J283/$J$4</f>
        <v>1.1727905562823375</v>
      </c>
    </row>
    <row r="284" spans="1:24">
      <c r="A284" s="11">
        <v>44258</v>
      </c>
      <c r="B284" s="17">
        <v>95.518723143033</v>
      </c>
      <c r="C284" s="17">
        <v>35.925085130532999</v>
      </c>
      <c r="D284" s="17">
        <v>62.076923076923002</v>
      </c>
      <c r="E284" s="17">
        <v>57.236328125</v>
      </c>
      <c r="F284" s="13">
        <v>1.6268926486887201</v>
      </c>
      <c r="G284" s="14">
        <f>[1]!thsiFinD("ths_adjustment_nv_fund",G$2,$A284)</f>
        <v>1.2405999999999999</v>
      </c>
      <c r="H284" s="14">
        <f>[1]!thsiFinD("ths_adjustment_nv_fund",H$2,$A284)</f>
        <v>2.1355851852000001</v>
      </c>
      <c r="I284" s="14">
        <v>2576.79</v>
      </c>
      <c r="J284" s="14">
        <f>[1]!thsiFinD("ths_close_price_index",J$1,$A284)</f>
        <v>9386.1821999999993</v>
      </c>
      <c r="K284" s="14">
        <f>[1]!thsiFinD("ths_adjustment_nv_fund",K$2,$A284)</f>
        <v>6.3601415083999999</v>
      </c>
      <c r="L284" s="14">
        <f>[1]!thsiFinD("ths_adjustment_nv_fund",L$2,$A284)</f>
        <v>2.1626557377000002</v>
      </c>
      <c r="M284" s="18">
        <v>0.54411764705882004</v>
      </c>
      <c r="N284" s="18">
        <v>0.45530362262183999</v>
      </c>
      <c r="O284" s="18">
        <v>0.51054397316080002</v>
      </c>
      <c r="P284" s="18">
        <v>0.49752910633045999</v>
      </c>
      <c r="Q284" s="19">
        <v>0.16159392265143999</v>
      </c>
      <c r="R284" s="19">
        <v>0.16159392265143999</v>
      </c>
      <c r="S284" s="18">
        <v>0.10446806759504</v>
      </c>
      <c r="T284" s="18">
        <v>0.10446806759504</v>
      </c>
      <c r="U284" s="16">
        <v>1.3376477485183287</v>
      </c>
      <c r="V284" s="14">
        <v>1.446</v>
      </c>
      <c r="W284" s="14">
        <v>1.3154999999999999</v>
      </c>
      <c r="X284" s="74">
        <f>'2080回测'!$O$13*G284/$G$4+'2080回测'!$O$14*H284/$H$4+'2080回测'!$O$15*I284/$I$4+'2080回测'!$O$17*K284/$K$4+'2080回测'!$O$18*L284/$L$4+'2080回测'!$O$16*J284/$J$4</f>
        <v>1.1949941939198894</v>
      </c>
    </row>
    <row r="285" spans="1:24">
      <c r="A285" s="11">
        <v>44259</v>
      </c>
      <c r="B285" s="17">
        <v>88.643339472069002</v>
      </c>
      <c r="C285" s="17">
        <v>29.398410896708</v>
      </c>
      <c r="D285" s="17">
        <v>56</v>
      </c>
      <c r="E285" s="17">
        <v>50.9765625</v>
      </c>
      <c r="F285" s="13">
        <v>1.56254578217194</v>
      </c>
      <c r="G285" s="14">
        <f>[1]!thsiFinD("ths_adjustment_nv_fund",G$2,$A285)</f>
        <v>1.2422</v>
      </c>
      <c r="H285" s="14">
        <f>[1]!thsiFinD("ths_adjustment_nv_fund",H$2,$A285)</f>
        <v>2.1202370369999999</v>
      </c>
      <c r="I285" s="14">
        <v>2550.9699999999998</v>
      </c>
      <c r="J285" s="14">
        <f>[1]!thsiFinD("ths_close_price_index",J$1,$A285)</f>
        <v>9401.5504999999994</v>
      </c>
      <c r="K285" s="14">
        <f>[1]!thsiFinD("ths_adjustment_nv_fund",K$2,$A285)</f>
        <v>6.2763175675999996</v>
      </c>
      <c r="L285" s="14">
        <f>[1]!thsiFinD("ths_adjustment_nv_fund",L$2,$A285)</f>
        <v>2.1333760849000001</v>
      </c>
      <c r="M285" s="18">
        <v>0.57568734015345002</v>
      </c>
      <c r="N285" s="18">
        <v>0.48345061245764998</v>
      </c>
      <c r="O285" s="18">
        <v>0.52971483345314996</v>
      </c>
      <c r="P285" s="18">
        <v>0.52089789769915995</v>
      </c>
      <c r="Q285" s="19">
        <v>0.17721522398017001</v>
      </c>
      <c r="R285" s="19">
        <v>0.17721522398017001</v>
      </c>
      <c r="S285" s="18">
        <v>0.11850042821144</v>
      </c>
      <c r="T285" s="18">
        <v>0.11850042821144</v>
      </c>
      <c r="U285" s="16">
        <v>1.3112892066979562</v>
      </c>
      <c r="V285" s="14">
        <v>1.4462999999999999</v>
      </c>
      <c r="W285" s="14">
        <v>1.3044</v>
      </c>
      <c r="X285" s="74">
        <f>'2080回测'!$O$13*G285/$G$4+'2080回测'!$O$14*H285/$H$4+'2080回测'!$O$15*I285/$I$4+'2080回测'!$O$17*K285/$K$4+'2080回测'!$O$18*L285/$L$4+'2080回测'!$O$16*J285/$J$4</f>
        <v>1.1923923612324767</v>
      </c>
    </row>
    <row r="286" spans="1:24">
      <c r="A286" s="11">
        <v>44260</v>
      </c>
      <c r="B286" s="17">
        <v>88.581952117864006</v>
      </c>
      <c r="C286" s="17">
        <v>28.603859250850999</v>
      </c>
      <c r="D286" s="17">
        <v>53.461538461537998</v>
      </c>
      <c r="E286" s="17">
        <v>52.2265625</v>
      </c>
      <c r="F286" s="13">
        <v>1.5571847808256301</v>
      </c>
      <c r="G286" s="14">
        <f>[1]!thsiFinD("ths_adjustment_nv_fund",G$2,$A286)</f>
        <v>1.2256</v>
      </c>
      <c r="H286" s="14">
        <f>[1]!thsiFinD("ths_adjustment_nv_fund",H$2,$A286)</f>
        <v>2.1070814814999999</v>
      </c>
      <c r="I286" s="14">
        <v>2555.4899999999998</v>
      </c>
      <c r="J286" s="14">
        <f>[1]!thsiFinD("ths_close_price_index",J$1,$A286)</f>
        <v>9300.1650000000009</v>
      </c>
      <c r="K286" s="14">
        <f>[1]!thsiFinD("ths_adjustment_nv_fund",K$2,$A286)</f>
        <v>6.2501225860999998</v>
      </c>
      <c r="L286" s="14">
        <f>[1]!thsiFinD("ths_adjustment_nv_fund",L$2,$A286)</f>
        <v>2.1333760849000001</v>
      </c>
      <c r="M286" s="18">
        <v>0.53316815856777</v>
      </c>
      <c r="N286" s="18">
        <v>0.43454087394666002</v>
      </c>
      <c r="O286" s="18">
        <v>0.50251617541337001</v>
      </c>
      <c r="P286" s="18">
        <v>0.48948823190092999</v>
      </c>
      <c r="Q286" s="19">
        <v>0.15589291459203</v>
      </c>
      <c r="R286" s="19">
        <v>0.15589291459203</v>
      </c>
      <c r="S286" s="18">
        <v>0.10940719228543</v>
      </c>
      <c r="T286" s="18">
        <v>0.10940719228543</v>
      </c>
      <c r="U286" s="16">
        <v>1.3124819997337525</v>
      </c>
      <c r="V286" s="14">
        <v>1.4472</v>
      </c>
      <c r="W286" s="14">
        <v>1.2925</v>
      </c>
      <c r="X286" s="74">
        <f>'2080回测'!$O$13*G286/$G$4+'2080回测'!$O$14*H286/$H$4+'2080回测'!$O$15*I286/$I$4+'2080回测'!$O$17*K286/$K$4+'2080回测'!$O$18*L286/$L$4+'2080回测'!$O$16*J286/$J$4</f>
        <v>1.1796491505689832</v>
      </c>
    </row>
    <row r="287" spans="1:24">
      <c r="A287" s="11">
        <v>44263</v>
      </c>
      <c r="B287" s="17">
        <v>82.688766114179998</v>
      </c>
      <c r="C287" s="17">
        <v>23.041997729852</v>
      </c>
      <c r="D287" s="17">
        <v>50.230769230768999</v>
      </c>
      <c r="E287" s="17">
        <v>45.91796875</v>
      </c>
      <c r="F287" s="13">
        <v>1.5046987545620001</v>
      </c>
      <c r="G287" s="14">
        <f>[1]!thsiFinD("ths_adjustment_nv_fund",G$2,$A287)</f>
        <v>1.2197</v>
      </c>
      <c r="H287" s="14">
        <f>[1]!thsiFinD("ths_adjustment_nv_fund",H$2,$A287)</f>
        <v>2.0895407407</v>
      </c>
      <c r="I287" s="14">
        <v>2556.46</v>
      </c>
      <c r="J287" s="14">
        <f>[1]!thsiFinD("ths_close_price_index",J$1,$A287)</f>
        <v>9306.4401999999991</v>
      </c>
      <c r="K287" s="14">
        <f>[1]!thsiFinD("ths_adjustment_nv_fund",K$2,$A287)</f>
        <v>6.2134496119999998</v>
      </c>
      <c r="L287" s="14">
        <f>[1]!thsiFinD("ths_adjustment_nv_fund",L$2,$A287)</f>
        <v>2.1101542912000002</v>
      </c>
      <c r="M287" s="18">
        <v>0.52533567774935996</v>
      </c>
      <c r="N287" s="18">
        <v>0.42811224046564</v>
      </c>
      <c r="O287" s="18">
        <v>0.49772346034027998</v>
      </c>
      <c r="P287" s="18">
        <v>0.48898567721050001</v>
      </c>
      <c r="Q287" s="19">
        <v>0.15973429652742999</v>
      </c>
      <c r="R287" s="19">
        <v>0.15973429652742999</v>
      </c>
      <c r="S287" s="18">
        <v>0.12011517452469</v>
      </c>
      <c r="T287" s="18">
        <v>0.12011517452469</v>
      </c>
      <c r="U287" s="16">
        <v>1.2823011310845138</v>
      </c>
      <c r="V287" s="14">
        <v>1.448</v>
      </c>
      <c r="W287" s="14">
        <v>1.3042</v>
      </c>
      <c r="X287" s="74">
        <f>'2080回测'!$O$13*G287/$G$4+'2080回测'!$O$14*H287/$H$4+'2080回测'!$O$15*I287/$I$4+'2080回测'!$O$17*K287/$K$4+'2080回测'!$O$18*L287/$L$4+'2080回测'!$O$16*J287/$J$4</f>
        <v>1.1729204877191617</v>
      </c>
    </row>
    <row r="288" spans="1:24">
      <c r="A288" s="11">
        <v>44264</v>
      </c>
      <c r="B288" s="17">
        <v>77.532228360958001</v>
      </c>
      <c r="C288" s="17">
        <v>19.239500567537</v>
      </c>
      <c r="D288" s="17">
        <v>47.307692307692001</v>
      </c>
      <c r="E288" s="17">
        <v>42.44140625</v>
      </c>
      <c r="F288" s="13">
        <v>1.46630206871547</v>
      </c>
      <c r="G288" s="14">
        <f>[1]!thsiFinD("ths_adjustment_nv_fund",G$2,$A288)</f>
        <v>1.208</v>
      </c>
      <c r="H288" s="14">
        <f>[1]!thsiFinD("ths_adjustment_nv_fund",H$2,$A288)</f>
        <v>2.0741925926000002</v>
      </c>
      <c r="I288" s="14">
        <v>2547.15</v>
      </c>
      <c r="J288" s="14">
        <f>[1]!thsiFinD("ths_close_price_index",J$1,$A288)</f>
        <v>9297.4987999999994</v>
      </c>
      <c r="K288" s="14">
        <f>[1]!thsiFinD("ths_adjustment_nv_fund",K$2,$A288)</f>
        <v>6.1662986453000004</v>
      </c>
      <c r="L288" s="14">
        <f>[1]!thsiFinD("ths_adjustment_nv_fund",L$2,$A288)</f>
        <v>2.0869324975999999</v>
      </c>
      <c r="M288" s="18">
        <v>0.47937979539642001</v>
      </c>
      <c r="N288" s="18">
        <v>0.37694379289375002</v>
      </c>
      <c r="O288" s="18">
        <v>0.46501317996644997</v>
      </c>
      <c r="P288" s="18">
        <v>0.45196415117833</v>
      </c>
      <c r="Q288" s="19">
        <v>0.13662866737092999</v>
      </c>
      <c r="R288" s="19">
        <v>0.13662866737092999</v>
      </c>
      <c r="S288" s="18">
        <v>0.10592539724965</v>
      </c>
      <c r="T288" s="18">
        <v>0.10592539724965</v>
      </c>
      <c r="U288" s="16">
        <v>1.2510373678033897</v>
      </c>
      <c r="V288" s="14">
        <v>1.4477</v>
      </c>
      <c r="W288" s="14">
        <v>1.2997000000000001</v>
      </c>
      <c r="X288" s="74">
        <f>'2080回测'!$O$13*G288/$G$4+'2080回测'!$O$14*H288/$H$4+'2080回测'!$O$15*I288/$I$4+'2080回测'!$O$17*K288/$K$4+'2080回测'!$O$18*L288/$L$4+'2080回测'!$O$16*J288/$J$4</f>
        <v>1.1617123580239022</v>
      </c>
    </row>
    <row r="289" spans="1:24">
      <c r="A289" s="11">
        <v>44265</v>
      </c>
      <c r="B289" s="17">
        <v>78.391651319828</v>
      </c>
      <c r="C289" s="17">
        <v>21.566401816117999</v>
      </c>
      <c r="D289" s="17">
        <v>46.615384615384997</v>
      </c>
      <c r="E289" s="17">
        <v>43.251953125</v>
      </c>
      <c r="F289" s="13">
        <v>1.47456347719083</v>
      </c>
      <c r="G289" s="14">
        <f>[1]!thsiFinD("ths_adjustment_nv_fund",G$2,$A289)</f>
        <v>1.2</v>
      </c>
      <c r="H289" s="14">
        <f>[1]!thsiFinD("ths_adjustment_nv_fund",H$2,$A289)</f>
        <v>2.0632296295999999</v>
      </c>
      <c r="I289" s="14">
        <v>2553.1999999999998</v>
      </c>
      <c r="J289" s="14">
        <f>[1]!thsiFinD("ths_close_price_index",J$1,$A289)</f>
        <v>9203.6872999999996</v>
      </c>
      <c r="K289" s="14">
        <f>[1]!thsiFinD("ths_adjustment_nv_fund",K$2,$A289)</f>
        <v>6.1296256712000003</v>
      </c>
      <c r="L289" s="14">
        <f>[1]!thsiFinD("ths_adjustment_nv_fund",L$2,$A289)</f>
        <v>2.0869324975999999</v>
      </c>
      <c r="M289" s="18">
        <v>0.44804987212275998</v>
      </c>
      <c r="N289" s="18">
        <v>0.34714620797498003</v>
      </c>
      <c r="O289" s="18">
        <v>0.4339803498682</v>
      </c>
      <c r="P289" s="18">
        <v>0.42599882740960998</v>
      </c>
      <c r="Q289" s="19">
        <v>0.10045747887609</v>
      </c>
      <c r="R289" s="19">
        <v>0.10045747887609</v>
      </c>
      <c r="S289" s="18">
        <v>7.6104363649694001E-2</v>
      </c>
      <c r="T289" s="18">
        <v>7.6104363649694001E-2</v>
      </c>
      <c r="U289" s="16">
        <v>1.2460438095110222</v>
      </c>
      <c r="V289" s="14">
        <v>1.4480999999999999</v>
      </c>
      <c r="W289" s="14">
        <v>1.3121</v>
      </c>
      <c r="X289" s="74">
        <f>'2080回测'!$O$13*G289/$G$4+'2080回测'!$O$14*H289/$H$4+'2080回测'!$O$15*I289/$I$4+'2080回测'!$O$17*K289/$K$4+'2080回测'!$O$18*L289/$L$4+'2080回测'!$O$16*J289/$J$4</f>
        <v>1.1550808361574363</v>
      </c>
    </row>
    <row r="290" spans="1:24">
      <c r="A290" s="11">
        <v>44266</v>
      </c>
      <c r="B290" s="17">
        <v>79.987722529159001</v>
      </c>
      <c r="C290" s="17">
        <v>23.041997729852</v>
      </c>
      <c r="D290" s="17">
        <v>53.076923076923002</v>
      </c>
      <c r="E290" s="17">
        <v>45.703125</v>
      </c>
      <c r="F290" s="13">
        <v>1.5045244208398401</v>
      </c>
      <c r="G290" s="14">
        <f>[1]!thsiFinD("ths_adjustment_nv_fund",G$2,$A290)</f>
        <v>1.2285999999999999</v>
      </c>
      <c r="H290" s="14">
        <f>[1]!thsiFinD("ths_adjustment_nv_fund",H$2,$A290)</f>
        <v>2.1081777777999999</v>
      </c>
      <c r="I290" s="14">
        <v>2588.54</v>
      </c>
      <c r="J290" s="14">
        <f>[1]!thsiFinD("ths_close_price_index",J$1,$A290)</f>
        <v>9435.3920999999991</v>
      </c>
      <c r="K290" s="14">
        <f>[1]!thsiFinD("ths_adjustment_nv_fund",K$2,$A290)</f>
        <v>6.1820156341999999</v>
      </c>
      <c r="L290" s="14">
        <f>[1]!thsiFinD("ths_adjustment_nv_fund",L$2,$A290)</f>
        <v>2.1182314367999999</v>
      </c>
      <c r="M290" s="18">
        <v>0.45412404092072001</v>
      </c>
      <c r="N290" s="18">
        <v>0.3580922595778</v>
      </c>
      <c r="O290" s="18">
        <v>0.42559309849028998</v>
      </c>
      <c r="P290" s="18">
        <v>0.42499371810592002</v>
      </c>
      <c r="Q290" s="19">
        <v>9.1828322196042006E-2</v>
      </c>
      <c r="R290" s="19">
        <v>9.1828322196042006E-2</v>
      </c>
      <c r="S290" s="18">
        <v>6.0945357300681999E-2</v>
      </c>
      <c r="T290" s="18">
        <v>6.0945357300681999E-2</v>
      </c>
      <c r="U290" s="16">
        <v>1.2753142936288773</v>
      </c>
      <c r="V290" s="14">
        <v>1.448</v>
      </c>
      <c r="W290" s="14">
        <v>1.3255999999999999</v>
      </c>
      <c r="X290" s="74">
        <f>'2080回测'!$O$13*G290/$G$4+'2080回测'!$O$14*H290/$H$4+'2080回测'!$O$15*I290/$I$4+'2080回测'!$O$17*K290/$K$4+'2080回测'!$O$18*L290/$L$4+'2080回测'!$O$16*J290/$J$4</f>
        <v>1.1793966768590551</v>
      </c>
    </row>
    <row r="291" spans="1:24">
      <c r="A291" s="11">
        <v>44267</v>
      </c>
      <c r="B291" s="17">
        <v>80.540208717004006</v>
      </c>
      <c r="C291" s="17">
        <v>22.644721906924001</v>
      </c>
      <c r="D291" s="17">
        <v>53.076923076923002</v>
      </c>
      <c r="E291" s="17">
        <v>44.658203125</v>
      </c>
      <c r="F291" s="13">
        <v>1.50230014206463</v>
      </c>
      <c r="G291" s="14">
        <f>[1]!thsiFinD("ths_adjustment_nv_fund",G$2,$A291)</f>
        <v>1.2515000000000001</v>
      </c>
      <c r="H291" s="14">
        <f>[1]!thsiFinD("ths_adjustment_nv_fund",H$2,$A291)</f>
        <v>2.1246222222000002</v>
      </c>
      <c r="I291" s="14">
        <v>2591.3000000000002</v>
      </c>
      <c r="J291" s="14">
        <f>[1]!thsiFinD("ths_close_price_index",J$1,$A291)</f>
        <v>9564.0382000000009</v>
      </c>
      <c r="K291" s="14">
        <f>[1]!thsiFinD("ths_adjustment_nv_fund",K$2,$A291)</f>
        <v>6.2029716194000004</v>
      </c>
      <c r="L291" s="14">
        <f>[1]!thsiFinD("ths_adjustment_nv_fund",L$2,$A291)</f>
        <v>2.1283278689</v>
      </c>
      <c r="M291" s="18">
        <v>0.48737212276214997</v>
      </c>
      <c r="N291" s="18">
        <v>0.39232038919294998</v>
      </c>
      <c r="O291" s="18">
        <v>0.46189791516894002</v>
      </c>
      <c r="P291" s="18">
        <v>0.45874863899753998</v>
      </c>
      <c r="Q291" s="19">
        <v>0.11723129717392</v>
      </c>
      <c r="R291" s="19">
        <v>0.11723129717392</v>
      </c>
      <c r="S291" s="18">
        <v>8.3856344280798994E-2</v>
      </c>
      <c r="T291" s="18">
        <v>8.3856344280798994E-2</v>
      </c>
      <c r="U291" s="16">
        <v>1.2781093035682609</v>
      </c>
      <c r="V291" s="14">
        <v>1.4477</v>
      </c>
      <c r="W291" s="14">
        <v>1.3073999999999999</v>
      </c>
      <c r="X291" s="74">
        <f>'2080回测'!$O$13*G291/$G$4+'2080回测'!$O$14*H291/$H$4+'2080回测'!$O$15*I291/$I$4+'2080回测'!$O$17*K291/$K$4+'2080回测'!$O$18*L291/$L$4+'2080回测'!$O$16*J291/$J$4</f>
        <v>1.197380501641611</v>
      </c>
    </row>
    <row r="292" spans="1:24">
      <c r="A292" s="11">
        <v>44270</v>
      </c>
      <c r="B292" s="17">
        <v>77.716390423573003</v>
      </c>
      <c r="C292" s="17">
        <v>18.955732122588</v>
      </c>
      <c r="D292" s="17">
        <v>53.461538461537998</v>
      </c>
      <c r="E292" s="17">
        <v>38.671875</v>
      </c>
      <c r="F292" s="13">
        <v>1.47201384001925</v>
      </c>
      <c r="G292" s="14">
        <f>[1]!thsiFinD("ths_adjustment_nv_fund",G$2,$A292)</f>
        <v>1.2589999999999999</v>
      </c>
      <c r="H292" s="14">
        <f>[1]!thsiFinD("ths_adjustment_nv_fund",H$2,$A292)</f>
        <v>2.1290074074000001</v>
      </c>
      <c r="I292" s="14">
        <v>2619.1799999999998</v>
      </c>
      <c r="J292" s="14">
        <f>[1]!thsiFinD("ths_close_price_index",J$1,$A292)</f>
        <v>9669.9601000000002</v>
      </c>
      <c r="K292" s="14">
        <f>[1]!thsiFinD("ths_adjustment_nv_fund",K$2,$A292)</f>
        <v>6.2082106156999997</v>
      </c>
      <c r="L292" s="14">
        <f>[1]!thsiFinD("ths_adjustment_nv_fund",L$2,$A292)</f>
        <v>2.1212603664</v>
      </c>
      <c r="M292" s="18">
        <v>0.49336636828643998</v>
      </c>
      <c r="N292" s="18">
        <v>0.39701155416557998</v>
      </c>
      <c r="O292" s="18">
        <v>0.46429427270549001</v>
      </c>
      <c r="P292" s="18">
        <v>0.46293659441673002</v>
      </c>
      <c r="Q292" s="19">
        <v>0.11737758694802</v>
      </c>
      <c r="R292" s="19">
        <v>0.11737758694802</v>
      </c>
      <c r="S292" s="18">
        <v>8.6255232537903001E-2</v>
      </c>
      <c r="T292" s="18">
        <v>8.6255232537903001E-2</v>
      </c>
      <c r="U292" s="16">
        <v>1.265097863960178</v>
      </c>
      <c r="V292" s="14">
        <v>1.4477</v>
      </c>
      <c r="W292" s="14">
        <v>1.3184</v>
      </c>
      <c r="X292" s="74">
        <f>'2080回测'!$O$13*G292/$G$4+'2080回测'!$O$14*H292/$H$4+'2080回测'!$O$15*I292/$I$4+'2080回测'!$O$17*K292/$K$4+'2080回测'!$O$18*L292/$L$4+'2080回测'!$O$16*J292/$J$4</f>
        <v>1.2025038777820001</v>
      </c>
    </row>
    <row r="293" spans="1:24">
      <c r="A293" s="11">
        <v>44271</v>
      </c>
      <c r="B293" s="17">
        <v>78.759975445058004</v>
      </c>
      <c r="C293" s="17">
        <v>19.182746878547</v>
      </c>
      <c r="D293" s="17">
        <v>52.538461538462002</v>
      </c>
      <c r="E293" s="17">
        <v>39.140625</v>
      </c>
      <c r="F293" s="13">
        <v>1.47405452215517</v>
      </c>
      <c r="G293" s="14">
        <f>[1]!thsiFinD("ths_adjustment_nv_fund",G$2,$A293)</f>
        <v>1.2630999999999999</v>
      </c>
      <c r="H293" s="14">
        <f>[1]!thsiFinD("ths_adjustment_nv_fund",H$2,$A293)</f>
        <v>2.1421629630000001</v>
      </c>
      <c r="I293" s="14">
        <v>2636.41</v>
      </c>
      <c r="J293" s="14">
        <f>[1]!thsiFinD("ths_close_price_index",J$1,$A293)</f>
        <v>9710.2029000000002</v>
      </c>
      <c r="K293" s="14">
        <f>[1]!thsiFinD("ths_adjustment_nv_fund",K$2,$A293)</f>
        <v>6.2239276046000001</v>
      </c>
      <c r="L293" s="14">
        <f>[1]!thsiFinD("ths_adjustment_nv_fund",L$2,$A293)</f>
        <v>2.1212603664</v>
      </c>
      <c r="M293" s="18">
        <v>0.46539322250638998</v>
      </c>
      <c r="N293" s="18">
        <v>0.36443401963339001</v>
      </c>
      <c r="O293" s="18">
        <v>0.44847831296429003</v>
      </c>
      <c r="P293" s="18">
        <v>0.44928385967610002</v>
      </c>
      <c r="Q293" s="19">
        <v>0.10970030175858</v>
      </c>
      <c r="R293" s="19">
        <v>0.10970030175858</v>
      </c>
      <c r="S293" s="18">
        <v>8.6896446692047005E-2</v>
      </c>
      <c r="T293" s="18">
        <v>8.6896446692047005E-2</v>
      </c>
      <c r="U293" s="16">
        <v>1.2756386124000549</v>
      </c>
      <c r="V293" s="14">
        <v>1.4486000000000001</v>
      </c>
      <c r="W293" s="14">
        <v>1.3203</v>
      </c>
      <c r="X293" s="74">
        <f>'2080回测'!$O$13*G293/$G$4+'2080回测'!$O$14*H293/$H$4+'2080回测'!$O$15*I293/$I$4+'2080回测'!$O$17*K293/$K$4+'2080回测'!$O$18*L293/$L$4+'2080回测'!$O$16*J293/$J$4</f>
        <v>1.2058397922282713</v>
      </c>
    </row>
    <row r="294" spans="1:24">
      <c r="A294" s="11">
        <v>44272</v>
      </c>
      <c r="B294" s="17">
        <v>81.031307550644996</v>
      </c>
      <c r="C294" s="17">
        <v>21.566401816117999</v>
      </c>
      <c r="D294" s="17">
        <v>52.076923076923002</v>
      </c>
      <c r="E294" s="17">
        <v>41.5625</v>
      </c>
      <c r="F294" s="13">
        <v>1.49059283110922</v>
      </c>
      <c r="G294" s="14">
        <f>[1]!thsiFinD("ths_adjustment_nv_fund",G$2,$A294)</f>
        <v>1.2554000000000001</v>
      </c>
      <c r="H294" s="14">
        <f>[1]!thsiFinD("ths_adjustment_nv_fund",H$2,$A294)</f>
        <v>2.1333925925999999</v>
      </c>
      <c r="I294" s="14">
        <v>2629.6</v>
      </c>
      <c r="J294" s="14">
        <f>[1]!thsiFinD("ths_close_price_index",J$1,$A294)</f>
        <v>9610.6401999999998</v>
      </c>
      <c r="K294" s="14">
        <f>[1]!thsiFinD("ths_adjustment_nv_fund",K$2,$A294)</f>
        <v>6.2396445934999996</v>
      </c>
      <c r="L294" s="14">
        <f>[1]!thsiFinD("ths_adjustment_nv_fund",L$2,$A294)</f>
        <v>2.1364050145000002</v>
      </c>
      <c r="M294" s="18">
        <v>0.47770140664962002</v>
      </c>
      <c r="N294" s="18">
        <v>0.37781252714794999</v>
      </c>
      <c r="O294" s="18">
        <v>0.44859813084111999</v>
      </c>
      <c r="P294" s="18">
        <v>0.45456068350119</v>
      </c>
      <c r="Q294" s="19">
        <v>0.11971008614463</v>
      </c>
      <c r="R294" s="19">
        <v>0.11971008614463</v>
      </c>
      <c r="S294" s="18">
        <v>0.10350798938565001</v>
      </c>
      <c r="T294" s="18">
        <v>0.10350798938565001</v>
      </c>
      <c r="U294" s="16">
        <v>1.2826899414142749</v>
      </c>
      <c r="V294" s="14">
        <v>1.4490000000000001</v>
      </c>
      <c r="W294" s="14">
        <v>1.3251999999999999</v>
      </c>
      <c r="X294" s="74">
        <f>'2080回测'!$O$13*G294/$G$4+'2080回测'!$O$14*H294/$H$4+'2080回测'!$O$15*I294/$I$4+'2080回测'!$O$17*K294/$K$4+'2080回测'!$O$18*L294/$L$4+'2080回测'!$O$16*J294/$J$4</f>
        <v>1.2015675068342517</v>
      </c>
    </row>
    <row r="295" spans="1:24">
      <c r="A295" s="11">
        <v>44273</v>
      </c>
      <c r="B295" s="17">
        <v>82.197667280540003</v>
      </c>
      <c r="C295" s="17">
        <v>22.531214528943998</v>
      </c>
      <c r="D295" s="17">
        <v>55.923076923076998</v>
      </c>
      <c r="E295" s="17">
        <v>42.373046875</v>
      </c>
      <c r="F295" s="13">
        <v>1.5075625140189</v>
      </c>
      <c r="G295" s="14">
        <f>[1]!thsiFinD("ths_adjustment_nv_fund",G$2,$A295)</f>
        <v>1.2576000000000001</v>
      </c>
      <c r="H295" s="14">
        <f>[1]!thsiFinD("ths_adjustment_nv_fund",H$2,$A295)</f>
        <v>2.1399703703999999</v>
      </c>
      <c r="I295" s="14">
        <v>2631.15</v>
      </c>
      <c r="J295" s="14">
        <f>[1]!thsiFinD("ths_close_price_index",J$1,$A295)</f>
        <v>9607.6700999999994</v>
      </c>
      <c r="K295" s="14">
        <f>[1]!thsiFinD("ths_adjustment_nv_fund",K$2,$A295)</f>
        <v>6.2867955601999999</v>
      </c>
      <c r="L295" s="14">
        <f>[1]!thsiFinD("ths_adjustment_nv_fund",L$2,$A295)</f>
        <v>2.1465014464999999</v>
      </c>
      <c r="M295" s="18">
        <v>0.48137787723785003</v>
      </c>
      <c r="N295" s="18">
        <v>0.38406741377812997</v>
      </c>
      <c r="O295" s="18">
        <v>0.45950155763240003</v>
      </c>
      <c r="P295" s="18">
        <v>0.46268531711010003</v>
      </c>
      <c r="Q295" s="19">
        <v>0.12763502569502</v>
      </c>
      <c r="R295" s="19">
        <v>0.12763502569502</v>
      </c>
      <c r="S295" s="18">
        <v>0.10930865708284</v>
      </c>
      <c r="T295" s="18">
        <v>0.10930865708284</v>
      </c>
      <c r="U295" s="16">
        <v>1.2905053033051888</v>
      </c>
      <c r="V295" s="14">
        <v>1.4489000000000001</v>
      </c>
      <c r="W295" s="14">
        <v>1.3329</v>
      </c>
      <c r="X295" s="74">
        <f>'2080回测'!$O$13*G295/$G$4+'2080回测'!$O$14*H295/$H$4+'2080回测'!$O$15*I295/$I$4+'2080回测'!$O$17*K295/$K$4+'2080回测'!$O$18*L295/$L$4+'2080回测'!$O$16*J295/$J$4</f>
        <v>1.204860507153253</v>
      </c>
    </row>
    <row r="296" spans="1:24">
      <c r="A296" s="11">
        <v>44274</v>
      </c>
      <c r="B296" s="17">
        <v>79.435236341313995</v>
      </c>
      <c r="C296" s="17">
        <v>19.353007945516001</v>
      </c>
      <c r="D296" s="17">
        <v>50.769230769231001</v>
      </c>
      <c r="E296" s="17">
        <v>37.880859375</v>
      </c>
      <c r="F296" s="13">
        <v>1.4685958360776501</v>
      </c>
      <c r="G296" s="14">
        <f>[1]!thsiFinD("ths_adjustment_nv_fund",G$2,$A296)</f>
        <v>1.2428999999999999</v>
      </c>
      <c r="H296" s="14">
        <f>[1]!thsiFinD("ths_adjustment_nv_fund",H$2,$A296)</f>
        <v>2.1202370369999999</v>
      </c>
      <c r="I296" s="14">
        <v>2596.75</v>
      </c>
      <c r="J296" s="14">
        <f>[1]!thsiFinD("ths_close_price_index",J$1,$A296)</f>
        <v>9539.7101000000002</v>
      </c>
      <c r="K296" s="14">
        <f>[1]!thsiFinD("ths_adjustment_nv_fund",K$2,$A296)</f>
        <v>6.2239276046000001</v>
      </c>
      <c r="L296" s="14">
        <f>[1]!thsiFinD("ths_adjustment_nv_fund",L$2,$A296)</f>
        <v>2.1293375121000002</v>
      </c>
      <c r="M296" s="18">
        <v>0.49328644501279001</v>
      </c>
      <c r="N296" s="18">
        <v>0.39622969333681002</v>
      </c>
      <c r="O296" s="18">
        <v>0.47495806374311</v>
      </c>
      <c r="P296" s="18">
        <v>0.48077728457654001</v>
      </c>
      <c r="Q296" s="19">
        <v>0.13146189361550001</v>
      </c>
      <c r="R296" s="19">
        <v>0.13146189361550001</v>
      </c>
      <c r="S296" s="18">
        <v>0.10793357627062999</v>
      </c>
      <c r="T296" s="18">
        <v>0.10793357627062999</v>
      </c>
      <c r="U296" s="16">
        <v>1.2744258202934375</v>
      </c>
      <c r="V296" s="14">
        <v>1.4494</v>
      </c>
      <c r="W296" s="14">
        <v>1.3315999999999999</v>
      </c>
      <c r="X296" s="74">
        <f>'2080回测'!$O$13*G296/$G$4+'2080回测'!$O$14*H296/$H$4+'2080回测'!$O$15*I296/$I$4+'2080回测'!$O$17*K296/$K$4+'2080回测'!$O$18*L296/$L$4+'2080回测'!$O$16*J296/$J$4</f>
        <v>1.1915537751477987</v>
      </c>
    </row>
    <row r="297" spans="1:24">
      <c r="A297" s="11">
        <v>44277</v>
      </c>
      <c r="B297" s="17">
        <v>81.890730509514995</v>
      </c>
      <c r="C297" s="17">
        <v>20.998864926220001</v>
      </c>
      <c r="D297" s="17">
        <v>50.538461538462002</v>
      </c>
      <c r="E297" s="17">
        <v>37.919921875</v>
      </c>
      <c r="F297" s="13">
        <v>1.4783699471229901</v>
      </c>
      <c r="G297" s="14">
        <f>[1]!thsiFinD("ths_adjustment_nv_fund",G$2,$A297)</f>
        <v>1.2559</v>
      </c>
      <c r="H297" s="14">
        <f>[1]!thsiFinD("ths_adjustment_nv_fund",H$2,$A297)</f>
        <v>2.1476444444</v>
      </c>
      <c r="I297" s="14">
        <v>2621.21</v>
      </c>
      <c r="J297" s="14">
        <f>[1]!thsiFinD("ths_close_price_index",J$1,$A297)</f>
        <v>9666.4156000000003</v>
      </c>
      <c r="K297" s="14">
        <f>[1]!thsiFinD("ths_adjustment_nv_fund",K$2,$A297)</f>
        <v>6.2815565638999997</v>
      </c>
      <c r="L297" s="14">
        <f>[1]!thsiFinD("ths_adjustment_nv_fund",L$2,$A297)</f>
        <v>2.1374146576999999</v>
      </c>
      <c r="M297" s="18">
        <v>0.45524296675192</v>
      </c>
      <c r="N297" s="18">
        <v>0.36113282946747</v>
      </c>
      <c r="O297" s="18">
        <v>0.45710520009584998</v>
      </c>
      <c r="P297" s="18">
        <v>0.46611944053221999</v>
      </c>
      <c r="Q297" s="19">
        <v>0.12282695288496</v>
      </c>
      <c r="R297" s="19">
        <v>0.12282695288496</v>
      </c>
      <c r="S297" s="18">
        <v>0.10507610986506</v>
      </c>
      <c r="T297" s="18">
        <v>0.10507610986506</v>
      </c>
      <c r="U297" s="16">
        <v>1.2934413148159463</v>
      </c>
      <c r="V297" s="14">
        <v>1.4500999999999999</v>
      </c>
      <c r="W297" s="14">
        <v>1.3243</v>
      </c>
      <c r="X297" s="74">
        <f>'2080回测'!$O$13*G297/$G$4+'2080回测'!$O$14*H297/$H$4+'2080回测'!$O$15*I297/$I$4+'2080回测'!$O$17*K297/$K$4+'2080回测'!$O$18*L297/$L$4+'2080回测'!$O$16*J297/$J$4</f>
        <v>1.2028609717451884</v>
      </c>
    </row>
    <row r="298" spans="1:24">
      <c r="A298" s="11">
        <v>44278</v>
      </c>
      <c r="B298" s="17">
        <v>78.882750153467995</v>
      </c>
      <c r="C298" s="17">
        <v>19.012485811577999</v>
      </c>
      <c r="D298" s="17">
        <v>45.384615384615003</v>
      </c>
      <c r="E298" s="17">
        <v>35.166015625</v>
      </c>
      <c r="F298" s="13">
        <v>1.4461146674366501</v>
      </c>
      <c r="G298" s="14">
        <f>[1]!thsiFinD("ths_adjustment_nv_fund",G$2,$A298)</f>
        <v>1.2415</v>
      </c>
      <c r="H298" s="14">
        <f>[1]!thsiFinD("ths_adjustment_nv_fund",H$2,$A298)</f>
        <v>2.1191407406999998</v>
      </c>
      <c r="I298" s="14">
        <v>2581.86</v>
      </c>
      <c r="J298" s="14">
        <f>[1]!thsiFinD("ths_close_price_index",J$1,$A298)</f>
        <v>9558.4701000000005</v>
      </c>
      <c r="K298" s="14">
        <f>[1]!thsiFinD("ths_adjustment_nv_fund",K$2,$A298)</f>
        <v>6.2448835897999997</v>
      </c>
      <c r="L298" s="14">
        <f>[1]!thsiFinD("ths_adjustment_nv_fund",L$2,$A298)</f>
        <v>2.1202507231999999</v>
      </c>
      <c r="M298" s="18">
        <v>0.46739130434782999</v>
      </c>
      <c r="N298" s="18">
        <v>0.37277386847362998</v>
      </c>
      <c r="O298" s="18">
        <v>0.48202731847592001</v>
      </c>
      <c r="P298" s="18">
        <v>0.49275483711863</v>
      </c>
      <c r="Q298" s="19">
        <v>0.14236797231128001</v>
      </c>
      <c r="R298" s="19">
        <v>0.14236797231128001</v>
      </c>
      <c r="S298" s="18">
        <v>0.1239236227445</v>
      </c>
      <c r="T298" s="18">
        <v>0.1239236227445</v>
      </c>
      <c r="U298" s="16">
        <v>1.2783426982727775</v>
      </c>
      <c r="V298" s="14">
        <v>1.4508000000000001</v>
      </c>
      <c r="W298" s="14">
        <v>1.3303</v>
      </c>
      <c r="X298" s="74">
        <f>'2080回测'!$O$13*G298/$G$4+'2080回测'!$O$14*H298/$H$4+'2080回测'!$O$15*I298/$I$4+'2080回测'!$O$17*K298/$K$4+'2080回测'!$O$18*L298/$L$4+'2080回测'!$O$16*J298/$J$4</f>
        <v>1.1903088505984196</v>
      </c>
    </row>
    <row r="299" spans="1:24">
      <c r="A299" s="11">
        <v>44279</v>
      </c>
      <c r="B299" s="17">
        <v>76.427255985266996</v>
      </c>
      <c r="C299" s="17">
        <v>16.799091940975998</v>
      </c>
      <c r="D299" s="17">
        <v>37.538461538462002</v>
      </c>
      <c r="E299" s="17">
        <v>33.134765625</v>
      </c>
      <c r="F299" s="13">
        <v>1.40974893772426</v>
      </c>
      <c r="G299" s="14">
        <f>[1]!thsiFinD("ths_adjustment_nv_fund",G$2,$A299)</f>
        <v>1.2269000000000001</v>
      </c>
      <c r="H299" s="14">
        <f>[1]!thsiFinD("ths_adjustment_nv_fund",H$2,$A299)</f>
        <v>2.0884444443999999</v>
      </c>
      <c r="I299" s="14">
        <v>2523.13</v>
      </c>
      <c r="J299" s="14">
        <f>[1]!thsiFinD("ths_close_price_index",J$1,$A299)</f>
        <v>9471.7119000000002</v>
      </c>
      <c r="K299" s="14">
        <f>[1]!thsiFinD("ths_adjustment_nv_fund",K$2,$A299)</f>
        <v>6.1558206527000001</v>
      </c>
      <c r="L299" s="14">
        <f>[1]!thsiFinD("ths_adjustment_nv_fund",L$2,$A299)</f>
        <v>2.0798649951999999</v>
      </c>
      <c r="M299" s="18">
        <v>0.45524296675192</v>
      </c>
      <c r="N299" s="18">
        <v>0.36061158891494999</v>
      </c>
      <c r="O299" s="18">
        <v>0.45734483584951002</v>
      </c>
      <c r="P299" s="18">
        <v>0.47566797895587998</v>
      </c>
      <c r="Q299" s="19">
        <v>0.12968635177841001</v>
      </c>
      <c r="R299" s="19">
        <v>0.12968635177841001</v>
      </c>
      <c r="S299" s="18">
        <v>0.10925075607657</v>
      </c>
      <c r="T299" s="18">
        <v>0.10925075607657</v>
      </c>
      <c r="U299" s="16">
        <v>1.2617844764165049</v>
      </c>
      <c r="V299" s="14">
        <v>1.4518</v>
      </c>
      <c r="W299" s="14">
        <v>1.3249</v>
      </c>
      <c r="X299" s="74">
        <f>'2080回测'!$O$13*G299/$G$4+'2080回测'!$O$14*H299/$H$4+'2080回测'!$O$15*I299/$I$4+'2080回测'!$O$17*K299/$K$4+'2080回测'!$O$18*L299/$L$4+'2080回测'!$O$16*J299/$J$4</f>
        <v>1.1749000219867427</v>
      </c>
    </row>
    <row r="300" spans="1:24">
      <c r="A300" s="11">
        <v>44280</v>
      </c>
      <c r="B300" s="17">
        <v>74.892572130141005</v>
      </c>
      <c r="C300" s="17">
        <v>17.309875141884</v>
      </c>
      <c r="D300" s="17">
        <v>38.923076923076998</v>
      </c>
      <c r="E300" s="17">
        <v>35.849609375</v>
      </c>
      <c r="F300" s="13">
        <v>1.41743783392526</v>
      </c>
      <c r="G300" s="14">
        <f>[1]!thsiFinD("ths_adjustment_nv_fund",G$2,$A300)</f>
        <v>1.2241</v>
      </c>
      <c r="H300" s="14">
        <f>[1]!thsiFinD("ths_adjustment_nv_fund",H$2,$A300)</f>
        <v>2.0818666666999999</v>
      </c>
      <c r="I300" s="14">
        <v>2533.38</v>
      </c>
      <c r="J300" s="14">
        <f>[1]!thsiFinD("ths_close_price_index",J$1,$A300)</f>
        <v>9430.3883000000005</v>
      </c>
      <c r="K300" s="14">
        <f>[1]!thsiFinD("ths_adjustment_nv_fund",K$2,$A300)</f>
        <v>6.1401036637999997</v>
      </c>
      <c r="L300" s="14">
        <f>[1]!thsiFinD("ths_adjustment_nv_fund",L$2,$A300)</f>
        <v>2.0909710704000002</v>
      </c>
      <c r="M300" s="18">
        <v>0.43358375959078999</v>
      </c>
      <c r="N300" s="18">
        <v>0.34080444791938003</v>
      </c>
      <c r="O300" s="18">
        <v>0.43649652528157001</v>
      </c>
      <c r="P300" s="18">
        <v>0.45740849320783999</v>
      </c>
      <c r="Q300" s="19">
        <v>0.11302860967413</v>
      </c>
      <c r="R300" s="19">
        <v>0.11302860967413</v>
      </c>
      <c r="S300" s="18">
        <v>9.9962682992099997E-2</v>
      </c>
      <c r="T300" s="18">
        <v>9.9962682992099997E-2</v>
      </c>
      <c r="U300" s="16">
        <v>1.261581137599773</v>
      </c>
      <c r="V300" s="14">
        <v>1.452</v>
      </c>
      <c r="W300" s="14">
        <v>1.3288</v>
      </c>
      <c r="X300" s="74">
        <f>'2080回测'!$O$13*G300/$G$4+'2080回测'!$O$14*H300/$H$4+'2080回测'!$O$15*I300/$I$4+'2080回测'!$O$17*K300/$K$4+'2080回测'!$O$18*L300/$L$4+'2080回测'!$O$16*J300/$J$4</f>
        <v>1.1733054069972022</v>
      </c>
    </row>
    <row r="301" spans="1:24">
      <c r="A301" s="11">
        <v>44281</v>
      </c>
      <c r="B301" s="17">
        <v>78.575813382443002</v>
      </c>
      <c r="C301" s="17">
        <v>20.998864926220001</v>
      </c>
      <c r="D301" s="17">
        <v>41.538461538462002</v>
      </c>
      <c r="E301" s="17">
        <v>40.95703125</v>
      </c>
      <c r="F301" s="13">
        <v>1.4551754277428099</v>
      </c>
      <c r="G301" s="14">
        <f>[1]!thsiFinD("ths_adjustment_nv_fund",G$2,$A301)</f>
        <v>1.2333000000000001</v>
      </c>
      <c r="H301" s="14">
        <f>[1]!thsiFinD("ths_adjustment_nv_fund",H$2,$A301)</f>
        <v>2.1070814814999999</v>
      </c>
      <c r="I301" s="14">
        <v>2548.36</v>
      </c>
      <c r="J301" s="14">
        <f>[1]!thsiFinD("ths_close_price_index",J$1,$A301)</f>
        <v>9493.3120999999992</v>
      </c>
      <c r="K301" s="14">
        <f>[1]!thsiFinD("ths_adjustment_nv_fund",K$2,$A301)</f>
        <v>6.1872546305</v>
      </c>
      <c r="L301" s="14">
        <f>[1]!thsiFinD("ths_adjustment_nv_fund",L$2,$A301)</f>
        <v>2.1172217936000002</v>
      </c>
      <c r="M301" s="18">
        <v>0.43278452685421998</v>
      </c>
      <c r="N301" s="18">
        <v>0.34315003040570002</v>
      </c>
      <c r="O301" s="18">
        <v>0.44284687275341</v>
      </c>
      <c r="P301" s="18">
        <v>0.46017254381229</v>
      </c>
      <c r="Q301" s="19">
        <v>0.11203077114865</v>
      </c>
      <c r="R301" s="19">
        <v>0.11203077114865</v>
      </c>
      <c r="S301" s="18">
        <v>9.4816792337632003E-2</v>
      </c>
      <c r="T301" s="18">
        <v>9.4816792337632003E-2</v>
      </c>
      <c r="U301" s="16">
        <v>1.28345165295991</v>
      </c>
      <c r="V301" s="14">
        <v>1.4518</v>
      </c>
      <c r="W301" s="14">
        <v>1.3269</v>
      </c>
      <c r="X301" s="74">
        <f>'2080回测'!$O$13*G301/$G$4+'2080回测'!$O$14*H301/$H$4+'2080回测'!$O$15*I301/$I$4+'2080回测'!$O$17*K301/$K$4+'2080回测'!$O$18*L301/$L$4+'2080回测'!$O$16*J301/$J$4</f>
        <v>1.1828889271541747</v>
      </c>
    </row>
    <row r="302" spans="1:24">
      <c r="A302" s="11">
        <v>44284</v>
      </c>
      <c r="B302" s="17">
        <v>78.882750153467995</v>
      </c>
      <c r="C302" s="17">
        <v>20.658342792281001</v>
      </c>
      <c r="D302" s="17">
        <v>44.230769230768999</v>
      </c>
      <c r="E302" s="17">
        <v>41.044921875</v>
      </c>
      <c r="F302" s="13">
        <v>1.4620419601287999</v>
      </c>
      <c r="G302" s="14">
        <f>[1]!thsiFinD("ths_adjustment_nv_fund",G$2,$A302)</f>
        <v>1.2542</v>
      </c>
      <c r="H302" s="14">
        <f>[1]!thsiFinD("ths_adjustment_nv_fund",H$2,$A302)</f>
        <v>2.1290074074000001</v>
      </c>
      <c r="I302" s="14">
        <v>2609.21</v>
      </c>
      <c r="J302" s="14">
        <f>[1]!thsiFinD("ths_close_price_index",J$1,$A302)</f>
        <v>9573.4989999999998</v>
      </c>
      <c r="K302" s="14">
        <f>[1]!thsiFinD("ths_adjustment_nv_fund",K$2,$A302)</f>
        <v>6.2553615824</v>
      </c>
      <c r="L302" s="14">
        <f>[1]!thsiFinD("ths_adjustment_nv_fund",L$2,$A302)</f>
        <v>2.1394339440999999</v>
      </c>
      <c r="M302" s="18">
        <v>0.46131713554987003</v>
      </c>
      <c r="N302" s="18">
        <v>0.37320823560073002</v>
      </c>
      <c r="O302" s="18">
        <v>0.46513299784327999</v>
      </c>
      <c r="P302" s="18">
        <v>0.48546779468616003</v>
      </c>
      <c r="Q302" s="19">
        <v>0.13190300829903001</v>
      </c>
      <c r="R302" s="19">
        <v>0.13190300829903001</v>
      </c>
      <c r="S302" s="18">
        <v>0.10934052170059</v>
      </c>
      <c r="T302" s="18">
        <v>0.10934052170059</v>
      </c>
      <c r="U302" s="16">
        <v>1.2866627653629474</v>
      </c>
      <c r="V302" s="14">
        <v>1.4523999999999999</v>
      </c>
      <c r="W302" s="14">
        <v>1.3277000000000001</v>
      </c>
      <c r="X302" s="74">
        <f>'2080回测'!$O$13*G302/$G$4+'2080回测'!$O$14*H302/$H$4+'2080回测'!$O$15*I302/$I$4+'2080回测'!$O$17*K302/$K$4+'2080回测'!$O$18*L302/$L$4+'2080回测'!$O$16*J302/$J$4</f>
        <v>1.201219420365937</v>
      </c>
    </row>
    <row r="303" spans="1:24">
      <c r="A303" s="11">
        <v>44285</v>
      </c>
      <c r="B303" s="17">
        <v>78.391651319828</v>
      </c>
      <c r="C303" s="17">
        <v>21.906923950056999</v>
      </c>
      <c r="D303" s="17">
        <v>45.461538461537998</v>
      </c>
      <c r="E303" s="17">
        <v>42.861328125</v>
      </c>
      <c r="F303" s="13">
        <v>1.47155360464106</v>
      </c>
      <c r="G303" s="14">
        <f>[1]!thsiFinD("ths_adjustment_nv_fund",G$2,$A303)</f>
        <v>1.2506999999999999</v>
      </c>
      <c r="H303" s="14">
        <f>[1]!thsiFinD("ths_adjustment_nv_fund",H$2,$A303)</f>
        <v>2.1257185184999998</v>
      </c>
      <c r="I303" s="14">
        <v>2600.37</v>
      </c>
      <c r="J303" s="14">
        <f>[1]!thsiFinD("ths_close_price_index",J$1,$A303)</f>
        <v>9565.9181000000008</v>
      </c>
      <c r="K303" s="14">
        <f>[1]!thsiFinD("ths_adjustment_nv_fund",K$2,$A303)</f>
        <v>6.2134496119999998</v>
      </c>
      <c r="L303" s="14">
        <f>[1]!thsiFinD("ths_adjustment_nv_fund",L$2,$A303)</f>
        <v>2.1343857280999998</v>
      </c>
      <c r="M303" s="18">
        <v>0.46267583120205003</v>
      </c>
      <c r="N303" s="18">
        <v>0.37546694466163</v>
      </c>
      <c r="O303" s="18">
        <v>0.46920680565540002</v>
      </c>
      <c r="P303" s="18">
        <v>0.49174972781493997</v>
      </c>
      <c r="Q303" s="19">
        <v>0.13644185331756001</v>
      </c>
      <c r="R303" s="19">
        <v>0.13644185331756001</v>
      </c>
      <c r="S303" s="18">
        <v>0.11065955346722001</v>
      </c>
      <c r="T303" s="18">
        <v>0.11065955346722001</v>
      </c>
      <c r="U303" s="16">
        <v>1.2873745832142958</v>
      </c>
      <c r="V303" s="14">
        <v>1.4522999999999999</v>
      </c>
      <c r="W303" s="14">
        <v>1.3109</v>
      </c>
      <c r="X303" s="74">
        <f>'2080回测'!$O$13*G303/$G$4+'2080回测'!$O$14*H303/$H$4+'2080回测'!$O$15*I303/$I$4+'2080回测'!$O$17*K303/$K$4+'2080回测'!$O$18*L303/$L$4+'2080回测'!$O$16*J303/$J$4</f>
        <v>1.197433954345374</v>
      </c>
    </row>
    <row r="304" spans="1:24">
      <c r="A304" s="11">
        <v>44286</v>
      </c>
      <c r="B304" s="17">
        <v>77.655003069367993</v>
      </c>
      <c r="C304" s="17">
        <v>21.396140749149001</v>
      </c>
      <c r="D304" s="17">
        <v>43.769230769231001</v>
      </c>
      <c r="E304" s="17">
        <v>40.849609375</v>
      </c>
      <c r="F304" s="13">
        <v>1.45917495990687</v>
      </c>
      <c r="G304" s="14">
        <f>[1]!thsiFinD("ths_adjustment_nv_fund",G$2,$A304)</f>
        <v>1.2505999999999999</v>
      </c>
      <c r="H304" s="14">
        <f>[1]!thsiFinD("ths_adjustment_nv_fund",H$2,$A304)</f>
        <v>2.1202370369999999</v>
      </c>
      <c r="I304" s="14">
        <v>2592.39</v>
      </c>
      <c r="J304" s="14">
        <f>[1]!thsiFinD("ths_close_price_index",J$1,$A304)</f>
        <v>9623.0830000000005</v>
      </c>
      <c r="K304" s="14">
        <f>[1]!thsiFinD("ths_adjustment_nv_fund",K$2,$A304)</f>
        <v>6.2396445934999996</v>
      </c>
      <c r="L304" s="14">
        <f>[1]!thsiFinD("ths_adjustment_nv_fund",L$2,$A304)</f>
        <v>2.1364050145000002</v>
      </c>
      <c r="M304" s="18">
        <v>0.4747442455243</v>
      </c>
      <c r="N304" s="18">
        <v>0.38754235079489002</v>
      </c>
      <c r="O304" s="18">
        <v>0.47316079559070001</v>
      </c>
      <c r="P304" s="18">
        <v>0.50113074803417001</v>
      </c>
      <c r="Q304" s="19">
        <v>0.13194672997268</v>
      </c>
      <c r="R304" s="19">
        <v>0.13194672997268</v>
      </c>
      <c r="S304" s="18">
        <v>9.9262532912473E-2</v>
      </c>
      <c r="T304" s="18">
        <v>9.9262532912473E-2</v>
      </c>
      <c r="U304" s="16">
        <v>1.2846490277129787</v>
      </c>
      <c r="V304" s="14">
        <v>1.4530000000000001</v>
      </c>
      <c r="W304" s="14">
        <v>1.2965</v>
      </c>
      <c r="X304" s="74">
        <f>'2080回测'!$O$13*G304/$G$4+'2080回测'!$O$14*H304/$H$4+'2080回测'!$O$15*I304/$I$4+'2080回测'!$O$17*K304/$K$4+'2080回测'!$O$18*L304/$L$4+'2080回测'!$O$16*J304/$J$4</f>
        <v>1.1980371216177397</v>
      </c>
    </row>
    <row r="305" spans="1:24">
      <c r="A305" s="11">
        <v>44287</v>
      </c>
      <c r="B305" s="17">
        <v>78.391651319828</v>
      </c>
      <c r="C305" s="17">
        <v>23.552780930760001</v>
      </c>
      <c r="D305" s="17">
        <v>47.153846153845997</v>
      </c>
      <c r="E305" s="17">
        <v>43.8671875</v>
      </c>
      <c r="F305" s="13">
        <v>1.4824136647610899</v>
      </c>
      <c r="G305" s="14">
        <f>[1]!thsiFinD("ths_adjustment_nv_fund",G$2,$A305)</f>
        <v>1.2568999999999999</v>
      </c>
      <c r="H305" s="14">
        <f>[1]!thsiFinD("ths_adjustment_nv_fund",H$2,$A305)</f>
        <v>2.1355851852000001</v>
      </c>
      <c r="I305" s="14">
        <v>2599.4299999999998</v>
      </c>
      <c r="J305" s="14">
        <f>[1]!thsiFinD("ths_close_price_index",J$1,$A305)</f>
        <v>9648.9408999999996</v>
      </c>
      <c r="K305" s="14">
        <f>[1]!thsiFinD("ths_adjustment_nv_fund",K$2,$A305)</f>
        <v>6.2501225860999998</v>
      </c>
      <c r="L305" s="14">
        <f>[1]!thsiFinD("ths_adjustment_nv_fund",L$2,$A305)</f>
        <v>2.1424628737</v>
      </c>
      <c r="M305" s="18">
        <v>0.46043797953964</v>
      </c>
      <c r="N305" s="18">
        <v>0.37833376770046001</v>
      </c>
      <c r="O305" s="18">
        <v>0.47256170620657001</v>
      </c>
      <c r="P305" s="18">
        <v>0.50087947072754002</v>
      </c>
      <c r="Q305" s="19">
        <v>0.13047510226722001</v>
      </c>
      <c r="R305" s="19">
        <v>0.13047510226722001</v>
      </c>
      <c r="S305" s="18">
        <v>0.10201454649758999</v>
      </c>
      <c r="T305" s="18">
        <v>0.10201454649758999</v>
      </c>
      <c r="U305" s="16">
        <v>1.2943019666166851</v>
      </c>
      <c r="V305" s="14">
        <v>1.4530000000000001</v>
      </c>
      <c r="W305" s="14">
        <v>1.3233999999999999</v>
      </c>
      <c r="X305" s="74">
        <f>'2080回测'!$O$13*G305/$G$4+'2080回测'!$O$14*H305/$H$4+'2080回测'!$O$15*I305/$I$4+'2080回测'!$O$17*K305/$K$4+'2080回测'!$O$18*L305/$L$4+'2080回测'!$O$16*J305/$J$4</f>
        <v>1.20331260245426</v>
      </c>
    </row>
    <row r="306" spans="1:24">
      <c r="A306" s="11">
        <v>44288</v>
      </c>
      <c r="B306" s="17">
        <v>79.680785758133993</v>
      </c>
      <c r="C306" s="17">
        <v>25.993189557320999</v>
      </c>
      <c r="D306" s="17">
        <v>48</v>
      </c>
      <c r="E306" s="17">
        <v>46.337890625</v>
      </c>
      <c r="F306" s="13">
        <v>1.50002966485114</v>
      </c>
      <c r="G306" s="14">
        <f>[1]!thsiFinD("ths_adjustment_nv_fund",G$2,$A306)</f>
        <v>1.2457</v>
      </c>
      <c r="H306" s="14">
        <f>[1]!thsiFinD("ths_adjustment_nv_fund",H$2,$A306)</f>
        <v>2.1246222222000002</v>
      </c>
      <c r="I306" s="14">
        <v>2599.4299999999998</v>
      </c>
      <c r="J306" s="14">
        <f>[1]!thsiFinD("ths_close_price_index",J$1,$A306)</f>
        <v>9577.8034000000007</v>
      </c>
      <c r="K306" s="14">
        <f>[1]!thsiFinD("ths_adjustment_nv_fund",K$2,$A306)</f>
        <v>6.2291666009000002</v>
      </c>
      <c r="L306" s="14">
        <f>[1]!thsiFinD("ths_adjustment_nv_fund",L$2,$A306)</f>
        <v>2.1465014464999999</v>
      </c>
      <c r="M306" s="18">
        <v>0.47706202046036</v>
      </c>
      <c r="N306" s="18">
        <v>0.39440535140300997</v>
      </c>
      <c r="O306" s="18">
        <v>0.48993529834651001</v>
      </c>
      <c r="P306" s="18">
        <v>0.51478348277480002</v>
      </c>
      <c r="Q306" s="19">
        <v>0.13809120585418</v>
      </c>
      <c r="R306" s="19">
        <v>0.13809120585418</v>
      </c>
      <c r="S306" s="18">
        <v>0.10102358412022</v>
      </c>
      <c r="T306" s="18">
        <v>0.10102358412022</v>
      </c>
      <c r="U306" s="16">
        <v>1.2992625040352088</v>
      </c>
      <c r="V306" s="14">
        <v>1.4530000000000001</v>
      </c>
      <c r="W306" s="14">
        <v>1.3366</v>
      </c>
      <c r="X306" s="74">
        <f>'2080回测'!$O$13*G306/$G$4+'2080回测'!$O$14*H306/$H$4+'2080回测'!$O$15*I306/$I$4+'2080回测'!$O$17*K306/$K$4+'2080回测'!$O$18*L306/$L$4+'2080回测'!$O$16*J306/$J$4</f>
        <v>1.1949333778665929</v>
      </c>
    </row>
    <row r="307" spans="1:24">
      <c r="A307" s="11">
        <v>44292</v>
      </c>
      <c r="B307" s="17">
        <v>80.785758133824004</v>
      </c>
      <c r="C307" s="17">
        <v>26.33371169126</v>
      </c>
      <c r="D307" s="17">
        <v>48.384615384615003</v>
      </c>
      <c r="E307" s="17">
        <v>46.58203125</v>
      </c>
      <c r="F307" s="13">
        <v>1.50521529114925</v>
      </c>
      <c r="G307" s="14">
        <f>[1]!thsiFinD("ths_adjustment_nv_fund",G$2,$A307)</f>
        <v>1.2455000000000001</v>
      </c>
      <c r="H307" s="14">
        <f>[1]!thsiFinD("ths_adjustment_nv_fund",H$2,$A307)</f>
        <v>2.1322962962999998</v>
      </c>
      <c r="I307" s="14">
        <v>2599.4299999999998</v>
      </c>
      <c r="J307" s="14">
        <f>[1]!thsiFinD("ths_close_price_index",J$1,$A307)</f>
        <v>9592.9272000000001</v>
      </c>
      <c r="K307" s="14">
        <f>[1]!thsiFinD("ths_adjustment_nv_fund",K$2,$A307)</f>
        <v>6.2448835897999997</v>
      </c>
      <c r="L307" s="14">
        <f>[1]!thsiFinD("ths_adjustment_nv_fund",L$2,$A307)</f>
        <v>2.1444821600999999</v>
      </c>
      <c r="M307" s="18">
        <v>0.48881074168798</v>
      </c>
      <c r="N307" s="18">
        <v>0.40517765615498003</v>
      </c>
      <c r="O307" s="18">
        <v>0.48933620896238</v>
      </c>
      <c r="P307" s="18">
        <v>0.51880391998956998</v>
      </c>
      <c r="Q307" s="19">
        <v>0.14266459350968</v>
      </c>
      <c r="R307" s="19">
        <v>0.14266459350968</v>
      </c>
      <c r="S307" s="18">
        <v>0.1033211592337</v>
      </c>
      <c r="T307" s="18">
        <v>0.1033211592337</v>
      </c>
      <c r="U307" s="16">
        <v>1.3059002637804487</v>
      </c>
      <c r="V307" s="14">
        <v>1.4532</v>
      </c>
      <c r="W307" s="14">
        <v>1.3308</v>
      </c>
      <c r="X307" s="74">
        <f>'2080回测'!$O$13*G307/$G$4+'2080回测'!$O$14*H307/$H$4+'2080回测'!$O$15*I307/$I$4+'2080回测'!$O$17*K307/$K$4+'2080回测'!$O$18*L307/$L$4+'2080回测'!$O$16*J307/$J$4</f>
        <v>1.1949639003817527</v>
      </c>
    </row>
    <row r="308" spans="1:24">
      <c r="A308" s="11">
        <v>44293</v>
      </c>
      <c r="B308" s="17">
        <v>79.864947820748995</v>
      </c>
      <c r="C308" s="17">
        <v>25.425652667423002</v>
      </c>
      <c r="D308" s="17">
        <v>51.846153846154003</v>
      </c>
      <c r="E308" s="17">
        <v>46.123046875</v>
      </c>
      <c r="F308" s="13">
        <v>1.5081495030233201</v>
      </c>
      <c r="G308" s="14">
        <f>[1]!thsiFinD("ths_adjustment_nv_fund",G$2,$A308)</f>
        <v>1.2574000000000001</v>
      </c>
      <c r="H308" s="14">
        <f>[1]!thsiFinD("ths_adjustment_nv_fund",H$2,$A308)</f>
        <v>2.1498370370000002</v>
      </c>
      <c r="I308" s="14">
        <v>2607.34</v>
      </c>
      <c r="J308" s="14">
        <f>[1]!thsiFinD("ths_close_price_index",J$1,$A308)</f>
        <v>9680.5223000000005</v>
      </c>
      <c r="K308" s="14">
        <f>[1]!thsiFinD("ths_adjustment_nv_fund",K$2,$A308)</f>
        <v>6.2396445934999996</v>
      </c>
      <c r="L308" s="14">
        <f>[1]!thsiFinD("ths_adjustment_nv_fund",L$2,$A308)</f>
        <v>2.1465014464999999</v>
      </c>
      <c r="M308" s="18">
        <v>0.48249680306905002</v>
      </c>
      <c r="N308" s="18">
        <v>0.40022587090609002</v>
      </c>
      <c r="O308" s="18">
        <v>0.49544692068057</v>
      </c>
      <c r="P308" s="18">
        <v>0.52424826201908004</v>
      </c>
      <c r="Q308" s="19">
        <v>0.15348459403779</v>
      </c>
      <c r="R308" s="19">
        <v>0.15348459403779</v>
      </c>
      <c r="S308" s="18">
        <v>0.11890753274661001</v>
      </c>
      <c r="T308" s="18">
        <v>0.11890753274661001</v>
      </c>
      <c r="U308" s="16">
        <v>1.30438509889203</v>
      </c>
      <c r="V308" s="14">
        <v>1.4529000000000001</v>
      </c>
      <c r="W308" s="14">
        <v>1.3369</v>
      </c>
      <c r="X308" s="74">
        <f>'2080回测'!$O$13*G308/$G$4+'2080回测'!$O$14*H308/$H$4+'2080回测'!$O$15*I308/$I$4+'2080回测'!$O$17*K308/$K$4+'2080回测'!$O$18*L308/$L$4+'2080回测'!$O$16*J308/$J$4</f>
        <v>1.2037522765477302</v>
      </c>
    </row>
    <row r="309" spans="1:24">
      <c r="A309" s="11">
        <v>44294</v>
      </c>
      <c r="B309" s="17">
        <v>80.724370779618994</v>
      </c>
      <c r="C309" s="17">
        <v>25.993189557320999</v>
      </c>
      <c r="D309" s="17">
        <v>52.538461538462002</v>
      </c>
      <c r="E309" s="17">
        <v>45.76171875</v>
      </c>
      <c r="F309" s="13">
        <v>1.51254435156351</v>
      </c>
      <c r="G309" s="14">
        <f>[1]!thsiFinD("ths_adjustment_nv_fund",G$2,$A309)</f>
        <v>1.2549999999999999</v>
      </c>
      <c r="H309" s="14">
        <f>[1]!thsiFinD("ths_adjustment_nv_fund",H$2,$A309)</f>
        <v>2.1454518518999999</v>
      </c>
      <c r="I309" s="14">
        <v>2607.3200000000002</v>
      </c>
      <c r="J309" s="14">
        <f>[1]!thsiFinD("ths_close_price_index",J$1,$A309)</f>
        <v>9639.6262000000006</v>
      </c>
      <c r="K309" s="14">
        <f>[1]!thsiFinD("ths_adjustment_nv_fund",K$2,$A309)</f>
        <v>6.2239276046000001</v>
      </c>
      <c r="L309" s="14">
        <f>[1]!thsiFinD("ths_adjustment_nv_fund",L$2,$A309)</f>
        <v>2.1525593057000001</v>
      </c>
      <c r="M309" s="18">
        <v>0.47002877237851998</v>
      </c>
      <c r="N309" s="18">
        <v>0.38875857875075998</v>
      </c>
      <c r="O309" s="18">
        <v>0.4960460100647</v>
      </c>
      <c r="P309" s="18">
        <v>0.52148421149180002</v>
      </c>
      <c r="Q309" s="19">
        <v>0.15371360291919001</v>
      </c>
      <c r="R309" s="19">
        <v>0.15371360291919001</v>
      </c>
      <c r="S309" s="18">
        <v>0.12566800630604</v>
      </c>
      <c r="T309" s="18">
        <v>0.12566800630604</v>
      </c>
      <c r="U309" s="16">
        <v>1.3019654876050237</v>
      </c>
      <c r="V309" s="14">
        <v>1.4529000000000001</v>
      </c>
      <c r="W309" s="14">
        <v>1.3406</v>
      </c>
      <c r="X309" s="74">
        <f>'2080回测'!$O$13*G309/$G$4+'2080回测'!$O$14*H309/$H$4+'2080回测'!$O$15*I309/$I$4+'2080回测'!$O$17*K309/$K$4+'2080回测'!$O$18*L309/$L$4+'2080回测'!$O$16*J309/$J$4</f>
        <v>1.2020949723895995</v>
      </c>
    </row>
    <row r="310" spans="1:24">
      <c r="A310" s="11">
        <v>44295</v>
      </c>
      <c r="B310" s="17">
        <v>78.637200736647998</v>
      </c>
      <c r="C310" s="17">
        <v>24.801362088535999</v>
      </c>
      <c r="D310" s="17">
        <v>51.076923076923002</v>
      </c>
      <c r="E310" s="17">
        <v>44.08203125</v>
      </c>
      <c r="F310" s="13">
        <v>1.49649379288027</v>
      </c>
      <c r="G310" s="14">
        <f>[1]!thsiFinD("ths_adjustment_nv_fund",G$2,$A310)</f>
        <v>1.2523</v>
      </c>
      <c r="H310" s="14">
        <f>[1]!thsiFinD("ths_adjustment_nv_fund",H$2,$A310)</f>
        <v>2.1476444444</v>
      </c>
      <c r="I310" s="14">
        <v>2594.11</v>
      </c>
      <c r="J310" s="14">
        <f>[1]!thsiFinD("ths_close_price_index",J$1,$A310)</f>
        <v>9659.3037000000004</v>
      </c>
      <c r="K310" s="14">
        <f>[1]!thsiFinD("ths_adjustment_nv_fund",K$2,$A310)</f>
        <v>6.2029716194000004</v>
      </c>
      <c r="L310" s="14">
        <f>[1]!thsiFinD("ths_adjustment_nv_fund",L$2,$A310)</f>
        <v>2.1424628737</v>
      </c>
      <c r="M310" s="18">
        <v>0.47362531969309002</v>
      </c>
      <c r="N310" s="18">
        <v>0.39223351576753002</v>
      </c>
      <c r="O310" s="18">
        <v>0.49317038102084998</v>
      </c>
      <c r="P310" s="18">
        <v>0.52500209401613995</v>
      </c>
      <c r="Q310" s="19">
        <v>0.15036652378384999</v>
      </c>
      <c r="R310" s="19">
        <v>0.15036652378384999</v>
      </c>
      <c r="S310" s="18">
        <v>0.11547977138744001</v>
      </c>
      <c r="T310" s="18">
        <v>0.11547977138744001</v>
      </c>
      <c r="U310" s="16">
        <v>1.29749610920322</v>
      </c>
      <c r="V310" s="14">
        <v>1.4538</v>
      </c>
      <c r="W310" s="14">
        <v>1.3447</v>
      </c>
      <c r="X310" s="74">
        <f>'2080回测'!$O$13*G310/$G$4+'2080回测'!$O$14*H310/$H$4+'2080回测'!$O$15*I310/$I$4+'2080回测'!$O$17*K310/$K$4+'2080回测'!$O$18*L310/$L$4+'2080回测'!$O$16*J310/$J$4</f>
        <v>1.1989681854002678</v>
      </c>
    </row>
    <row r="311" spans="1:24">
      <c r="A311" s="11">
        <v>44298</v>
      </c>
      <c r="B311" s="17">
        <v>75.015346838550997</v>
      </c>
      <c r="C311" s="17">
        <v>22.020431328036</v>
      </c>
      <c r="D311" s="17">
        <v>46.076923076923002</v>
      </c>
      <c r="E311" s="17">
        <v>39.27734375</v>
      </c>
      <c r="F311" s="13">
        <v>1.4559751124837801</v>
      </c>
      <c r="G311" s="14">
        <f>[1]!thsiFinD("ths_adjustment_nv_fund",G$2,$A311)</f>
        <v>1.2553000000000001</v>
      </c>
      <c r="H311" s="14">
        <f>[1]!thsiFinD("ths_adjustment_nv_fund",H$2,$A311)</f>
        <v>2.1377777777999998</v>
      </c>
      <c r="I311" s="14">
        <v>2586.44</v>
      </c>
      <c r="J311" s="14">
        <f>[1]!thsiFinD("ths_close_price_index",J$1,$A311)</f>
        <v>9717.0041000000001</v>
      </c>
      <c r="K311" s="14">
        <f>[1]!thsiFinD("ths_adjustment_nv_fund",K$2,$A311)</f>
        <v>6.1296256712000003</v>
      </c>
      <c r="L311" s="14">
        <f>[1]!thsiFinD("ths_adjustment_nv_fund",L$2,$A311)</f>
        <v>2.1111639343999999</v>
      </c>
      <c r="M311" s="18">
        <v>0.45452365728900002</v>
      </c>
      <c r="N311" s="18">
        <v>0.37529319781079001</v>
      </c>
      <c r="O311" s="18">
        <v>0.49257129163670998</v>
      </c>
      <c r="P311" s="18">
        <v>0.52315939361317998</v>
      </c>
      <c r="Q311" s="19">
        <v>0.14953904530473999</v>
      </c>
      <c r="R311" s="19">
        <v>0.14953904530473999</v>
      </c>
      <c r="S311" s="18">
        <v>0.1176716213333</v>
      </c>
      <c r="T311" s="18">
        <v>0.1176716213333</v>
      </c>
      <c r="U311" s="16">
        <v>1.2737112789161462</v>
      </c>
      <c r="V311" s="14">
        <v>1.4549000000000001</v>
      </c>
      <c r="W311" s="14">
        <v>1.3386</v>
      </c>
      <c r="X311" s="74">
        <f>'2080回测'!$O$13*G311/$G$4+'2080回测'!$O$14*H311/$H$4+'2080回测'!$O$15*I311/$I$4+'2080回测'!$O$17*K311/$K$4+'2080回测'!$O$18*L311/$L$4+'2080回测'!$O$16*J311/$J$4</f>
        <v>1.1974668779351707</v>
      </c>
    </row>
    <row r="312" spans="1:24">
      <c r="A312" s="11">
        <v>44299</v>
      </c>
      <c r="B312" s="17">
        <v>73.726212400245998</v>
      </c>
      <c r="C312" s="17">
        <v>22.247446083995001</v>
      </c>
      <c r="D312" s="17">
        <v>45.538461538462002</v>
      </c>
      <c r="E312" s="17">
        <v>40.849609375</v>
      </c>
      <c r="F312" s="13">
        <v>1.4559043234942599</v>
      </c>
      <c r="G312" s="14">
        <f>[1]!thsiFinD("ths_adjustment_nv_fund",G$2,$A312)</f>
        <v>1.2472000000000001</v>
      </c>
      <c r="H312" s="14">
        <f>[1]!thsiFinD("ths_adjustment_nv_fund",H$2,$A312)</f>
        <v>2.1202370369999999</v>
      </c>
      <c r="I312" s="14">
        <v>2592.8200000000002</v>
      </c>
      <c r="J312" s="14">
        <f>[1]!thsiFinD("ths_close_price_index",J$1,$A312)</f>
        <v>9608.9699999999993</v>
      </c>
      <c r="K312" s="14">
        <f>[1]!thsiFinD("ths_adjustment_nv_fund",K$2,$A312)</f>
        <v>6.1086696859999998</v>
      </c>
      <c r="L312" s="14">
        <f>[1]!thsiFinD("ths_adjustment_nv_fund",L$2,$A312)</f>
        <v>2.109144648</v>
      </c>
      <c r="M312" s="18">
        <v>0.42902813299233</v>
      </c>
      <c r="N312" s="18">
        <v>0.34740682825123997</v>
      </c>
      <c r="O312" s="18">
        <v>0.46069973640067002</v>
      </c>
      <c r="P312" s="18">
        <v>0.49627271972012998</v>
      </c>
      <c r="Q312" s="19">
        <v>0.12508747478234999</v>
      </c>
      <c r="R312" s="19">
        <v>0.12508747478234999</v>
      </c>
      <c r="S312" s="18">
        <v>0.10305393220005001</v>
      </c>
      <c r="T312" s="18">
        <v>0.10305393220005001</v>
      </c>
      <c r="U312" s="16">
        <v>1.2697720725628567</v>
      </c>
      <c r="V312" s="14">
        <v>1.4562999999999999</v>
      </c>
      <c r="W312" s="14">
        <v>1.3278000000000001</v>
      </c>
      <c r="X312" s="74">
        <f>'2080回测'!$O$13*G312/$G$4+'2080回测'!$O$14*H312/$H$4+'2080回测'!$O$15*I312/$I$4+'2080回测'!$O$17*K312/$K$4+'2080回测'!$O$18*L312/$L$4+'2080回测'!$O$16*J312/$J$4</f>
        <v>1.1909394282758754</v>
      </c>
    </row>
    <row r="313" spans="1:24">
      <c r="A313" s="11">
        <v>44300</v>
      </c>
      <c r="B313" s="17">
        <v>75.629220380602007</v>
      </c>
      <c r="C313" s="17">
        <v>24.687854710556</v>
      </c>
      <c r="D313" s="17">
        <v>47.230769230768999</v>
      </c>
      <c r="E313" s="17">
        <v>44.70703125</v>
      </c>
      <c r="F313" s="13">
        <v>1.48063718892982</v>
      </c>
      <c r="G313" s="14">
        <f>[1]!thsiFinD("ths_adjustment_nv_fund",G$2,$A313)</f>
        <v>1.2524999999999999</v>
      </c>
      <c r="H313" s="14">
        <f>[1]!thsiFinD("ths_adjustment_nv_fund",H$2,$A313)</f>
        <v>2.1355851852000001</v>
      </c>
      <c r="I313" s="14">
        <v>2612.8000000000002</v>
      </c>
      <c r="J313" s="14">
        <f>[1]!thsiFinD("ths_close_price_index",J$1,$A313)</f>
        <v>9611.8950999999997</v>
      </c>
      <c r="K313" s="14">
        <f>[1]!thsiFinD("ths_adjustment_nv_fund",K$2,$A313)</f>
        <v>6.1610596490000002</v>
      </c>
      <c r="L313" s="14">
        <f>[1]!thsiFinD("ths_adjustment_nv_fund",L$2,$A313)</f>
        <v>2.1273182256999998</v>
      </c>
      <c r="M313" s="18">
        <v>0.42798913043477999</v>
      </c>
      <c r="N313" s="18">
        <v>0.34454000521241002</v>
      </c>
      <c r="O313" s="18">
        <v>0.45962137550922999</v>
      </c>
      <c r="P313" s="18">
        <v>0.49711031081940998</v>
      </c>
      <c r="Q313" s="19">
        <v>0.11929270043846001</v>
      </c>
      <c r="R313" s="19">
        <v>0.11929270043846001</v>
      </c>
      <c r="S313" s="18">
        <v>9.5165178825052002E-2</v>
      </c>
      <c r="T313" s="18">
        <v>9.5165178825052002E-2</v>
      </c>
      <c r="U313" s="16">
        <v>1.2839371789621288</v>
      </c>
      <c r="V313" s="14">
        <v>1.4565999999999999</v>
      </c>
      <c r="W313" s="14">
        <v>1.3386</v>
      </c>
      <c r="X313" s="74">
        <f>'2080回测'!$O$13*G313/$G$4+'2080回测'!$O$14*H313/$H$4+'2080回测'!$O$15*I313/$I$4+'2080回测'!$O$17*K313/$K$4+'2080回测'!$O$18*L313/$L$4+'2080回测'!$O$16*J313/$J$4</f>
        <v>1.197190282110834</v>
      </c>
    </row>
    <row r="314" spans="1:24">
      <c r="A314" s="11">
        <v>44301</v>
      </c>
      <c r="B314" s="17">
        <v>74.708410067526003</v>
      </c>
      <c r="C314" s="17">
        <v>24.517593643586999</v>
      </c>
      <c r="D314" s="17">
        <v>47.461538461537998</v>
      </c>
      <c r="E314" s="17">
        <v>44.74609375</v>
      </c>
      <c r="F314" s="13">
        <v>1.47858408980663</v>
      </c>
      <c r="G314" s="14">
        <f>[1]!thsiFinD("ths_adjustment_nv_fund",G$2,$A314)</f>
        <v>1.2527999999999999</v>
      </c>
      <c r="H314" s="14">
        <f>[1]!thsiFinD("ths_adjustment_nv_fund",H$2,$A314)</f>
        <v>2.1377777777999998</v>
      </c>
      <c r="I314" s="14">
        <v>2609.9499999999998</v>
      </c>
      <c r="J314" s="14">
        <f>[1]!thsiFinD("ths_close_price_index",J$1,$A314)</f>
        <v>9599.0665000000008</v>
      </c>
      <c r="K314" s="14">
        <f>[1]!thsiFinD("ths_adjustment_nv_fund",K$2,$A314)</f>
        <v>6.1924936268000002</v>
      </c>
      <c r="L314" s="14">
        <f>[1]!thsiFinD("ths_adjustment_nv_fund",L$2,$A314)</f>
        <v>2.1444821600999999</v>
      </c>
      <c r="M314" s="18">
        <v>0.43853900255754003</v>
      </c>
      <c r="N314" s="18">
        <v>0.35426982885934999</v>
      </c>
      <c r="O314" s="18">
        <v>0.47915168943205999</v>
      </c>
      <c r="P314" s="18">
        <v>0.51402965077773999</v>
      </c>
      <c r="Q314" s="19">
        <v>0.13526670310738001</v>
      </c>
      <c r="R314" s="19">
        <v>0.13526670310738001</v>
      </c>
      <c r="S314" s="18">
        <v>0.10748692692778999</v>
      </c>
      <c r="T314" s="18">
        <v>0.10748692692778999</v>
      </c>
      <c r="U314" s="16">
        <v>1.2813642480711287</v>
      </c>
      <c r="V314" s="14">
        <v>1.4567000000000001</v>
      </c>
      <c r="W314" s="14">
        <v>1.3380000000000001</v>
      </c>
      <c r="X314" s="74">
        <f>'2080回测'!$O$13*G314/$G$4+'2080回测'!$O$14*H314/$H$4+'2080回测'!$O$15*I314/$I$4+'2080回测'!$O$17*K314/$K$4+'2080回测'!$O$18*L314/$L$4+'2080回测'!$O$16*J314/$J$4</f>
        <v>1.199265104319085</v>
      </c>
    </row>
    <row r="315" spans="1:24">
      <c r="A315" s="11">
        <v>44302</v>
      </c>
      <c r="B315" s="17">
        <v>75.322283609576004</v>
      </c>
      <c r="C315" s="17">
        <v>24.120317820657998</v>
      </c>
      <c r="D315" s="17">
        <v>48.230769230768999</v>
      </c>
      <c r="E315" s="17">
        <v>43.681640625</v>
      </c>
      <c r="F315" s="13">
        <v>1.4783875282150101</v>
      </c>
      <c r="G315" s="14">
        <f>[1]!thsiFinD("ths_adjustment_nv_fund",G$2,$A315)</f>
        <v>1.2695000000000001</v>
      </c>
      <c r="H315" s="14">
        <f>[1]!thsiFinD("ths_adjustment_nv_fund",H$2,$A315)</f>
        <v>2.1618962963000001</v>
      </c>
      <c r="I315" s="14">
        <v>2637.05</v>
      </c>
      <c r="J315" s="14">
        <f>[1]!thsiFinD("ths_close_price_index",J$1,$A315)</f>
        <v>9699.3412000000008</v>
      </c>
      <c r="K315" s="14">
        <f>[1]!thsiFinD("ths_adjustment_nv_fund",K$2,$A315)</f>
        <v>6.2291666009000002</v>
      </c>
      <c r="L315" s="14">
        <f>[1]!thsiFinD("ths_adjustment_nv_fund",L$2,$A315)</f>
        <v>2.1535689488999998</v>
      </c>
      <c r="M315" s="18">
        <v>0.43230498721228</v>
      </c>
      <c r="N315" s="18">
        <v>0.34601685344452998</v>
      </c>
      <c r="O315" s="18">
        <v>0.4810687754613</v>
      </c>
      <c r="P315" s="18">
        <v>0.51754753337923998</v>
      </c>
      <c r="Q315" s="19">
        <v>0.13105282472728</v>
      </c>
      <c r="R315" s="19">
        <v>0.13105282472728</v>
      </c>
      <c r="S315" s="18">
        <v>0.10593509280856001</v>
      </c>
      <c r="T315" s="18">
        <v>0.10593509280856001</v>
      </c>
      <c r="U315" s="16">
        <v>1.2944215564737251</v>
      </c>
      <c r="V315" s="14">
        <v>1.4571000000000001</v>
      </c>
      <c r="W315" s="14">
        <v>1.35</v>
      </c>
      <c r="X315" s="74">
        <f>'2080回测'!$O$13*G315/$G$4+'2080回测'!$O$14*H315/$H$4+'2080回测'!$O$15*I315/$I$4+'2080回测'!$O$17*K315/$K$4+'2080回测'!$O$18*L315/$L$4+'2080回测'!$O$16*J315/$J$4</f>
        <v>1.212937847676417</v>
      </c>
    </row>
    <row r="316" spans="1:24">
      <c r="A316" s="11">
        <v>44305</v>
      </c>
      <c r="B316" s="17">
        <v>78.023327194597996</v>
      </c>
      <c r="C316" s="17">
        <v>28.660612939840998</v>
      </c>
      <c r="D316" s="17">
        <v>50</v>
      </c>
      <c r="E316" s="17">
        <v>50.68359375</v>
      </c>
      <c r="F316" s="13">
        <v>1.5184188347111001</v>
      </c>
      <c r="G316" s="14">
        <f>[1]!thsiFinD("ths_adjustment_nv_fund",G$2,$A316)</f>
        <v>1.2663</v>
      </c>
      <c r="H316" s="14">
        <f>[1]!thsiFinD("ths_adjustment_nv_fund",H$2,$A316)</f>
        <v>2.1750518519000002</v>
      </c>
      <c r="I316" s="14">
        <v>2654.21</v>
      </c>
      <c r="J316" s="14">
        <f>[1]!thsiFinD("ths_close_price_index",J$1,$A316)</f>
        <v>9686.3117000000002</v>
      </c>
      <c r="K316" s="14">
        <f>[1]!thsiFinD("ths_adjustment_nv_fund",K$2,$A316)</f>
        <v>6.2815565638999997</v>
      </c>
      <c r="L316" s="14">
        <f>[1]!thsiFinD("ths_adjustment_nv_fund",L$2,$A316)</f>
        <v>2.1818389585000002</v>
      </c>
      <c r="M316" s="18">
        <v>0.43726023017902999</v>
      </c>
      <c r="N316" s="18">
        <v>0.35018677786465002</v>
      </c>
      <c r="O316" s="18">
        <v>0.49400910615864002</v>
      </c>
      <c r="P316" s="18">
        <v>0.53203785914197999</v>
      </c>
      <c r="Q316" s="19">
        <v>0.14402878517156001</v>
      </c>
      <c r="R316" s="19">
        <v>0.14402878517156001</v>
      </c>
      <c r="S316" s="18">
        <v>0.12691045405119</v>
      </c>
      <c r="T316" s="18">
        <v>0.12691045405119</v>
      </c>
      <c r="U316" s="16">
        <v>1.3141956998075588</v>
      </c>
      <c r="V316" s="14">
        <v>1.458</v>
      </c>
      <c r="W316" s="14">
        <v>1.3608</v>
      </c>
      <c r="X316" s="74">
        <f>'2080回测'!$O$13*G316/$G$4+'2080回测'!$O$14*H316/$H$4+'2080回测'!$O$15*I316/$I$4+'2080回测'!$O$17*K316/$K$4+'2080回测'!$O$18*L316/$L$4+'2080回测'!$O$16*J316/$J$4</f>
        <v>1.2136507535566647</v>
      </c>
    </row>
    <row r="317" spans="1:24">
      <c r="A317" s="11">
        <v>44306</v>
      </c>
      <c r="B317" s="17">
        <v>78.146101903008002</v>
      </c>
      <c r="C317" s="17">
        <v>28.320090805902002</v>
      </c>
      <c r="D317" s="17">
        <v>50.076923076923002</v>
      </c>
      <c r="E317" s="17">
        <v>49.892578125</v>
      </c>
      <c r="F317" s="13">
        <v>1.51608923477708</v>
      </c>
      <c r="G317" s="14">
        <f>[1]!thsiFinD("ths_adjustment_nv_fund",G$2,$A317)</f>
        <v>1.2641</v>
      </c>
      <c r="H317" s="14">
        <f>[1]!thsiFinD("ths_adjustment_nv_fund",H$2,$A317)</f>
        <v>2.1739555556000001</v>
      </c>
      <c r="I317" s="14">
        <v>2662.26</v>
      </c>
      <c r="J317" s="14">
        <f>[1]!thsiFinD("ths_close_price_index",J$1,$A317)</f>
        <v>9661.4243999999999</v>
      </c>
      <c r="K317" s="14">
        <f>[1]!thsiFinD("ths_adjustment_nv_fund",K$2,$A317)</f>
        <v>6.2606005787000001</v>
      </c>
      <c r="L317" s="14">
        <f>[1]!thsiFinD("ths_adjustment_nv_fund",L$2,$A317)</f>
        <v>2.1889064609000002</v>
      </c>
      <c r="M317" s="18">
        <v>0.46978900255754003</v>
      </c>
      <c r="N317" s="18">
        <v>0.37555381808705002</v>
      </c>
      <c r="O317" s="18">
        <v>0.51401869158878999</v>
      </c>
      <c r="P317" s="18">
        <v>0.54418292996564999</v>
      </c>
      <c r="Q317" s="19">
        <v>0.16352606496135</v>
      </c>
      <c r="R317" s="19">
        <v>0.16352606496135</v>
      </c>
      <c r="S317" s="18">
        <v>0.14148451316937</v>
      </c>
      <c r="T317" s="18">
        <v>0.14148451316937</v>
      </c>
      <c r="U317" s="16">
        <v>1.3130589038035336</v>
      </c>
      <c r="V317" s="14">
        <v>1.4591000000000001</v>
      </c>
      <c r="W317" s="14">
        <v>1.3488</v>
      </c>
      <c r="X317" s="74">
        <f>'2080回测'!$O$13*G317/$G$4+'2080回测'!$O$14*H317/$H$4+'2080回测'!$O$15*I317/$I$4+'2080回测'!$O$17*K317/$K$4+'2080回测'!$O$18*L317/$L$4+'2080回测'!$O$16*J317/$J$4</f>
        <v>1.2121051340119375</v>
      </c>
    </row>
    <row r="318" spans="1:24">
      <c r="A318" s="11">
        <v>44307</v>
      </c>
      <c r="B318" s="17">
        <v>78.453038674032996</v>
      </c>
      <c r="C318" s="17">
        <v>28.433598183882001</v>
      </c>
      <c r="D318" s="17">
        <v>48.769230769231001</v>
      </c>
      <c r="E318" s="17">
        <v>50.4296875</v>
      </c>
      <c r="F318" s="13">
        <v>1.51521388781787</v>
      </c>
      <c r="G318" s="14">
        <f>[1]!thsiFinD("ths_adjustment_nv_fund",G$2,$A318)</f>
        <v>1.2672000000000001</v>
      </c>
      <c r="H318" s="14">
        <f>[1]!thsiFinD("ths_adjustment_nv_fund",H$2,$A318)</f>
        <v>2.1717629629999999</v>
      </c>
      <c r="I318" s="14">
        <v>2627.71</v>
      </c>
      <c r="J318" s="14">
        <f>[1]!thsiFinD("ths_close_price_index",J$1,$A318)</f>
        <v>9618.0987000000005</v>
      </c>
      <c r="K318" s="14">
        <f>[1]!thsiFinD("ths_adjustment_nv_fund",K$2,$A318)</f>
        <v>6.2448835897999997</v>
      </c>
      <c r="L318" s="14">
        <f>[1]!thsiFinD("ths_adjustment_nv_fund",L$2,$A318)</f>
        <v>2.1919353904999999</v>
      </c>
      <c r="M318" s="18">
        <v>0.46843030690537002</v>
      </c>
      <c r="N318" s="18">
        <v>0.37598818521414001</v>
      </c>
      <c r="O318" s="18">
        <v>0.51929067816917995</v>
      </c>
      <c r="P318" s="18">
        <v>0.54711449877452001</v>
      </c>
      <c r="Q318" s="19">
        <v>0.15997684942769</v>
      </c>
      <c r="R318" s="19">
        <v>0.15997684942769</v>
      </c>
      <c r="S318" s="18">
        <v>0.13684693125483999</v>
      </c>
      <c r="T318" s="18">
        <v>0.13684693125483999</v>
      </c>
      <c r="U318" s="16">
        <v>1.3127429627581437</v>
      </c>
      <c r="V318" s="14">
        <v>1.4597</v>
      </c>
      <c r="W318" s="14">
        <v>1.3603000000000001</v>
      </c>
      <c r="X318" s="74">
        <f>'2080回测'!$O$13*G318/$G$4+'2080回测'!$O$14*H318/$H$4+'2080回测'!$O$15*I318/$I$4+'2080回测'!$O$17*K318/$K$4+'2080回测'!$O$18*L318/$L$4+'2080回测'!$O$16*J318/$J$4</f>
        <v>1.2142789301524139</v>
      </c>
    </row>
    <row r="319" spans="1:24">
      <c r="A319" s="11">
        <v>44308</v>
      </c>
      <c r="B319" s="17">
        <v>80.233271945978998</v>
      </c>
      <c r="C319" s="17">
        <v>30.306469920544998</v>
      </c>
      <c r="D319" s="17">
        <v>50.076923076923002</v>
      </c>
      <c r="E319" s="17">
        <v>52.12890625</v>
      </c>
      <c r="F319" s="13">
        <v>1.5318639279836199</v>
      </c>
      <c r="G319" s="14">
        <f>[1]!thsiFinD("ths_adjustment_nv_fund",G$2,$A319)</f>
        <v>1.2675000000000001</v>
      </c>
      <c r="H319" s="14">
        <f>[1]!thsiFinD("ths_adjustment_nv_fund",H$2,$A319)</f>
        <v>2.1805333333000001</v>
      </c>
      <c r="I319" s="14">
        <v>2626.29</v>
      </c>
      <c r="J319" s="14">
        <f>[1]!thsiFinD("ths_close_price_index",J$1,$A319)</f>
        <v>9647.6388999999999</v>
      </c>
      <c r="K319" s="14">
        <f>[1]!thsiFinD("ths_adjustment_nv_fund",K$2,$A319)</f>
        <v>6.2710785713000003</v>
      </c>
      <c r="L319" s="14">
        <f>[1]!thsiFinD("ths_adjustment_nv_fund",L$2,$A319)</f>
        <v>2.1899161040999999</v>
      </c>
      <c r="M319" s="18">
        <v>0.47138746803068998</v>
      </c>
      <c r="N319" s="18">
        <v>0.38128746416470999</v>
      </c>
      <c r="O319" s="18">
        <v>0.51641504912532998</v>
      </c>
      <c r="P319" s="18">
        <v>0.54686322139071997</v>
      </c>
      <c r="Q319" s="19">
        <v>0.15999217177264999</v>
      </c>
      <c r="R319" s="19">
        <v>0.15999217177264999</v>
      </c>
      <c r="S319" s="18">
        <v>0.13300307790419999</v>
      </c>
      <c r="T319" s="18">
        <v>0.13300307790419999</v>
      </c>
      <c r="U319" s="16">
        <v>1.3172525850612162</v>
      </c>
      <c r="V319" s="14">
        <v>1.4597</v>
      </c>
      <c r="W319" s="14">
        <v>1.3626</v>
      </c>
      <c r="X319" s="74">
        <f>'2080回测'!$O$13*G319/$G$4+'2080回测'!$O$14*H319/$H$4+'2080回测'!$O$15*I319/$I$4+'2080回测'!$O$17*K319/$K$4+'2080回测'!$O$18*L319/$L$4+'2080回测'!$O$16*J319/$J$4</f>
        <v>1.2148907858435156</v>
      </c>
    </row>
    <row r="320" spans="1:24">
      <c r="A320" s="11">
        <v>44309</v>
      </c>
      <c r="B320" s="17">
        <v>79.680785758133993</v>
      </c>
      <c r="C320" s="17">
        <v>30.874006810442999</v>
      </c>
      <c r="D320" s="17">
        <v>51.153846153845997</v>
      </c>
      <c r="E320" s="17">
        <v>53.466796875</v>
      </c>
      <c r="F320" s="13">
        <v>1.53793858899356</v>
      </c>
      <c r="G320" s="14">
        <f>[1]!thsiFinD("ths_adjustment_nv_fund",G$2,$A320)</f>
        <v>1.2593000000000001</v>
      </c>
      <c r="H320" s="14">
        <f>[1]!thsiFinD("ths_adjustment_nv_fund",H$2,$A320)</f>
        <v>2.1739555556000001</v>
      </c>
      <c r="I320" s="14">
        <v>2630.14</v>
      </c>
      <c r="J320" s="14">
        <f>[1]!thsiFinD("ths_close_price_index",J$1,$A320)</f>
        <v>9618.1885999999995</v>
      </c>
      <c r="K320" s="14">
        <f>[1]!thsiFinD("ths_adjustment_nv_fund",K$2,$A320)</f>
        <v>6.2606005787000001</v>
      </c>
      <c r="L320" s="14">
        <f>[1]!thsiFinD("ths_adjustment_nv_fund",L$2,$A320)</f>
        <v>2.1889064609000002</v>
      </c>
      <c r="M320" s="18">
        <v>0.47218670076725999</v>
      </c>
      <c r="N320" s="18">
        <v>0.38033185648509998</v>
      </c>
      <c r="O320" s="18">
        <v>0.52336448598131002</v>
      </c>
      <c r="P320" s="18">
        <v>0.55557416871510001</v>
      </c>
      <c r="Q320" s="19">
        <v>0.16493133775207999</v>
      </c>
      <c r="R320" s="19">
        <v>0.16493133775207999</v>
      </c>
      <c r="S320" s="18">
        <v>0.1383503965184</v>
      </c>
      <c r="T320" s="18">
        <v>0.1383503965184</v>
      </c>
      <c r="U320" s="16">
        <v>1.3183770333448837</v>
      </c>
      <c r="V320" s="14">
        <v>1.4592000000000001</v>
      </c>
      <c r="W320" s="14">
        <v>1.3575999999999999</v>
      </c>
      <c r="X320" s="74">
        <f>'2080回测'!$O$13*G320/$G$4+'2080回测'!$O$14*H320/$H$4+'2080回测'!$O$15*I320/$I$4+'2080回测'!$O$17*K320/$K$4+'2080回测'!$O$18*L320/$L$4+'2080回测'!$O$16*J320/$J$4</f>
        <v>1.2085747487954257</v>
      </c>
    </row>
    <row r="321" spans="1:24">
      <c r="A321" s="11">
        <v>44312</v>
      </c>
      <c r="B321" s="17">
        <v>79.496623695519006</v>
      </c>
      <c r="C321" s="17">
        <v>29.625425652667001</v>
      </c>
      <c r="D321" s="17">
        <v>51.384615384615003</v>
      </c>
      <c r="E321" s="17">
        <v>52.431640625</v>
      </c>
      <c r="F321" s="13">
        <v>1.5323457633944999</v>
      </c>
      <c r="G321" s="14">
        <f>[1]!thsiFinD("ths_adjustment_nv_fund",G$2,$A321)</f>
        <v>1.2542</v>
      </c>
      <c r="H321" s="14">
        <f>[1]!thsiFinD("ths_adjustment_nv_fund",H$2,$A321)</f>
        <v>2.1608000000000001</v>
      </c>
      <c r="I321" s="14">
        <v>2606.33</v>
      </c>
      <c r="J321" s="14">
        <f>[1]!thsiFinD("ths_close_price_index",J$1,$A321)</f>
        <v>9542.2605999999996</v>
      </c>
      <c r="K321" s="14">
        <f>[1]!thsiFinD("ths_adjustment_nv_fund",K$2,$A321)</f>
        <v>6.2972735528000001</v>
      </c>
      <c r="L321" s="14">
        <f>[1]!thsiFinD("ths_adjustment_nv_fund",L$2,$A321)</f>
        <v>2.1818389585000002</v>
      </c>
      <c r="M321" s="18">
        <v>0.48377557544756999</v>
      </c>
      <c r="N321" s="18">
        <v>0.39188602206584999</v>
      </c>
      <c r="O321" s="18">
        <v>0.53366882338845001</v>
      </c>
      <c r="P321" s="18">
        <v>0.56353128404242003</v>
      </c>
      <c r="Q321" s="19">
        <v>0.15919961315121001</v>
      </c>
      <c r="R321" s="19">
        <v>0.15919961315121001</v>
      </c>
      <c r="S321" s="18">
        <v>0.12787766775618001</v>
      </c>
      <c r="T321" s="18">
        <v>0.12787766775618001</v>
      </c>
      <c r="U321" s="16">
        <v>1.3134074885265901</v>
      </c>
      <c r="V321" s="14">
        <v>1.458</v>
      </c>
      <c r="W321" s="14">
        <v>1.3539000000000001</v>
      </c>
      <c r="X321" s="74">
        <f>'2080回测'!$O$13*G321/$G$4+'2080回测'!$O$14*H321/$H$4+'2080回测'!$O$15*I321/$I$4+'2080回测'!$O$17*K321/$K$4+'2080回测'!$O$18*L321/$L$4+'2080回测'!$O$16*J321/$J$4</f>
        <v>1.2050716178972083</v>
      </c>
    </row>
    <row r="322" spans="1:24">
      <c r="A322" s="11">
        <v>44313</v>
      </c>
      <c r="B322" s="17">
        <v>79.189686924493998</v>
      </c>
      <c r="C322" s="17">
        <v>29.625425652667001</v>
      </c>
      <c r="D322" s="17">
        <v>51.384615384615003</v>
      </c>
      <c r="E322" s="17">
        <v>52.998046875</v>
      </c>
      <c r="F322" s="13">
        <v>1.5329944370919399</v>
      </c>
      <c r="G322" s="14">
        <f>[1]!thsiFinD("ths_adjustment_nv_fund",G$2,$A322)</f>
        <v>1.2502</v>
      </c>
      <c r="H322" s="14">
        <f>[1]!thsiFinD("ths_adjustment_nv_fund",H$2,$A322)</f>
        <v>2.1618962963000001</v>
      </c>
      <c r="I322" s="14">
        <v>2608.77</v>
      </c>
      <c r="J322" s="14">
        <f>[1]!thsiFinD("ths_close_price_index",J$1,$A322)</f>
        <v>9530.0756999999994</v>
      </c>
      <c r="K322" s="14">
        <f>[1]!thsiFinD("ths_adjustment_nv_fund",K$2,$A322)</f>
        <v>6.3025125491000002</v>
      </c>
      <c r="L322" s="14">
        <f>[1]!thsiFinD("ths_adjustment_nv_fund",L$2,$A322)</f>
        <v>2.1788100289000001</v>
      </c>
      <c r="M322" s="18">
        <v>0.47122762148337999</v>
      </c>
      <c r="N322" s="18">
        <v>0.38093997046304001</v>
      </c>
      <c r="O322" s="18">
        <v>0.53462736640306996</v>
      </c>
      <c r="P322" s="18">
        <v>0.56068347441292998</v>
      </c>
      <c r="Q322" s="19">
        <v>0.15520939071135001</v>
      </c>
      <c r="R322" s="19">
        <v>0.15520939071135001</v>
      </c>
      <c r="S322" s="18">
        <v>0.1246813470138</v>
      </c>
      <c r="T322" s="18">
        <v>0.1246813470138</v>
      </c>
      <c r="U322" s="16">
        <v>1.3121740433213025</v>
      </c>
      <c r="V322" s="14">
        <v>1.4579</v>
      </c>
      <c r="W322" s="14">
        <v>1.3542000000000001</v>
      </c>
      <c r="X322" s="74">
        <f>'2080回测'!$O$13*G322/$G$4+'2080回测'!$O$14*H322/$H$4+'2080回测'!$O$15*I322/$I$4+'2080回测'!$O$17*K322/$K$4+'2080回测'!$O$18*L322/$L$4+'2080回测'!$O$16*J322/$J$4</f>
        <v>1.2020222898127466</v>
      </c>
    </row>
    <row r="323" spans="1:24">
      <c r="A323" s="11">
        <v>44314</v>
      </c>
      <c r="B323" s="17">
        <v>82.504604051564996</v>
      </c>
      <c r="C323" s="17">
        <v>30.817253121453</v>
      </c>
      <c r="D323" s="17">
        <v>50.692307692307999</v>
      </c>
      <c r="E323" s="17">
        <v>55.41015625</v>
      </c>
      <c r="F323" s="13">
        <v>1.54856080278832</v>
      </c>
      <c r="G323" s="14">
        <f>[1]!thsiFinD("ths_adjustment_nv_fund",G$2,$A323)</f>
        <v>1.2597</v>
      </c>
      <c r="H323" s="14">
        <f>[1]!thsiFinD("ths_adjustment_nv_fund",H$2,$A323)</f>
        <v>2.1750518519000002</v>
      </c>
      <c r="I323" s="14">
        <v>2608.89</v>
      </c>
      <c r="J323" s="14">
        <f>[1]!thsiFinD("ths_close_price_index",J$1,$A323)</f>
        <v>9553.0668999999998</v>
      </c>
      <c r="K323" s="14">
        <f>[1]!thsiFinD("ths_adjustment_nv_fund",K$2,$A323)</f>
        <v>6.3129905416999996</v>
      </c>
      <c r="L323" s="14">
        <f>[1]!thsiFinD("ths_adjustment_nv_fund",L$2,$A323)</f>
        <v>2.1939546769999998</v>
      </c>
      <c r="M323" s="18">
        <v>0.47634271099744002</v>
      </c>
      <c r="N323" s="18">
        <v>0.38676048996612</v>
      </c>
      <c r="O323" s="18">
        <v>0.53630481667865004</v>
      </c>
      <c r="P323" s="18">
        <v>0.56420135693727003</v>
      </c>
      <c r="Q323" s="19">
        <v>0.14978743614417001</v>
      </c>
      <c r="R323" s="19">
        <v>0.14978743614417001</v>
      </c>
      <c r="S323" s="18">
        <v>0.1171040498513</v>
      </c>
      <c r="T323" s="18">
        <v>0.1171040498513</v>
      </c>
      <c r="U323" s="16">
        <v>1.3186306044199676</v>
      </c>
      <c r="V323" s="14">
        <v>1.4588000000000001</v>
      </c>
      <c r="W323" s="14">
        <v>1.3439000000000001</v>
      </c>
      <c r="X323" s="74">
        <f>'2080回测'!$O$13*G323/$G$4+'2080回测'!$O$14*H323/$H$4+'2080回测'!$O$15*I323/$I$4+'2080回测'!$O$17*K323/$K$4+'2080回测'!$O$18*L323/$L$4+'2080回测'!$O$16*J323/$J$4</f>
        <v>1.2102937590866167</v>
      </c>
    </row>
    <row r="324" spans="1:24">
      <c r="A324" s="11">
        <v>44315</v>
      </c>
      <c r="B324" s="17">
        <v>82.381829343155005</v>
      </c>
      <c r="C324" s="17">
        <v>30.760499432463</v>
      </c>
      <c r="D324" s="17">
        <v>52.923076923076998</v>
      </c>
      <c r="E324" s="17">
        <v>55.44921875</v>
      </c>
      <c r="F324" s="13">
        <v>1.5537865611217401</v>
      </c>
      <c r="G324" s="14">
        <f>[1]!thsiFinD("ths_adjustment_nv_fund",G$2,$A324)</f>
        <v>1.272</v>
      </c>
      <c r="H324" s="14">
        <f>[1]!thsiFinD("ths_adjustment_nv_fund",H$2,$A324)</f>
        <v>2.1871111111000001</v>
      </c>
      <c r="I324" s="14">
        <v>2632.52</v>
      </c>
      <c r="J324" s="14">
        <f>[1]!thsiFinD("ths_close_price_index",J$1,$A324)</f>
        <v>9595.3001999999997</v>
      </c>
      <c r="K324" s="14">
        <f>[1]!thsiFinD("ths_adjustment_nv_fund",K$2,$A324)</f>
        <v>6.3234685342999999</v>
      </c>
      <c r="L324" s="14">
        <f>[1]!thsiFinD("ths_adjustment_nv_fund",L$2,$A324)</f>
        <v>2.1969836065999999</v>
      </c>
      <c r="M324" s="18">
        <v>0.48545396419436998</v>
      </c>
      <c r="N324" s="18">
        <v>0.39110416123707997</v>
      </c>
      <c r="O324" s="18">
        <v>0.54828660436137</v>
      </c>
      <c r="P324" s="18">
        <v>0.57525755927788003</v>
      </c>
      <c r="Q324" s="19">
        <v>0.15631552749912</v>
      </c>
      <c r="R324" s="19">
        <v>0.15631552749912</v>
      </c>
      <c r="S324" s="18">
        <v>0.1181557456454</v>
      </c>
      <c r="T324" s="18">
        <v>0.1181557456454</v>
      </c>
      <c r="U324" s="16">
        <v>1.3195706089430788</v>
      </c>
      <c r="V324" s="14">
        <v>1.4597</v>
      </c>
      <c r="W324" s="14">
        <v>1.3524</v>
      </c>
      <c r="X324" s="74">
        <f>'2080回测'!$O$13*G324/$G$4+'2080回测'!$O$14*H324/$H$4+'2080回测'!$O$15*I324/$I$4+'2080回测'!$O$17*K324/$K$4+'2080回测'!$O$18*L324/$L$4+'2080回测'!$O$16*J324/$J$4</f>
        <v>1.2197680886817974</v>
      </c>
    </row>
    <row r="325" spans="1:24">
      <c r="A325" s="11">
        <v>44316</v>
      </c>
      <c r="B325" s="17">
        <v>84.100675260895997</v>
      </c>
      <c r="C325" s="17">
        <v>31.214528944381001</v>
      </c>
      <c r="D325" s="17">
        <v>50.153846153845997</v>
      </c>
      <c r="E325" s="17">
        <v>56.474609375</v>
      </c>
      <c r="F325" s="13">
        <v>1.5548591493353101</v>
      </c>
      <c r="G325" s="14">
        <f>[1]!thsiFinD("ths_adjustment_nv_fund",G$2,$A325)</f>
        <v>1.2624</v>
      </c>
      <c r="H325" s="14">
        <f>[1]!thsiFinD("ths_adjustment_nv_fund",H$2,$A325)</f>
        <v>2.1772444443999999</v>
      </c>
      <c r="I325" s="14">
        <v>2603.27</v>
      </c>
      <c r="J325" s="14">
        <f>[1]!thsiFinD("ths_close_price_index",J$1,$A325)</f>
        <v>9497.4506000000001</v>
      </c>
      <c r="K325" s="14">
        <f>[1]!thsiFinD("ths_adjustment_nv_fund",K$2,$A325)</f>
        <v>6.2815565638999997</v>
      </c>
      <c r="L325" s="14">
        <f>[1]!thsiFinD("ths_adjustment_nv_fund",L$2,$A325)</f>
        <v>2.1899161040999999</v>
      </c>
      <c r="M325" s="18">
        <v>0.49872122762148002</v>
      </c>
      <c r="N325" s="18">
        <v>0.40074711145859998</v>
      </c>
      <c r="O325" s="18">
        <v>0.55391804457225002</v>
      </c>
      <c r="P325" s="18">
        <v>0.57844040547053999</v>
      </c>
      <c r="Q325" s="19">
        <v>0.15054155418154999</v>
      </c>
      <c r="R325" s="19">
        <v>0.15054155418154999</v>
      </c>
      <c r="S325" s="18">
        <v>0.11182748702933</v>
      </c>
      <c r="T325" s="18">
        <v>0.11182748702933</v>
      </c>
      <c r="U325" s="16">
        <v>1.3133701126572337</v>
      </c>
      <c r="V325" s="14">
        <v>1.4608000000000001</v>
      </c>
      <c r="W325" s="14">
        <v>1.3467</v>
      </c>
      <c r="X325" s="74">
        <f>'2080回测'!$O$13*G325/$G$4+'2080回测'!$O$14*H325/$H$4+'2080回测'!$O$15*I325/$I$4+'2080回测'!$O$17*K325/$K$4+'2080回测'!$O$18*L325/$L$4+'2080回测'!$O$16*J325/$J$4</f>
        <v>1.2113533362668609</v>
      </c>
    </row>
    <row r="326" spans="1:24">
      <c r="A326" s="11">
        <v>44322</v>
      </c>
      <c r="B326" s="17">
        <v>82.44321669736</v>
      </c>
      <c r="C326" s="17">
        <v>29.114642451759</v>
      </c>
      <c r="D326" s="17">
        <v>54.307692307692001</v>
      </c>
      <c r="E326" s="17">
        <v>54.306640625</v>
      </c>
      <c r="F326" s="13">
        <v>1.5504304802045299</v>
      </c>
      <c r="G326" s="14">
        <f>[1]!thsiFinD("ths_adjustment_nv_fund",G$2,$A326)</f>
        <v>1.2784</v>
      </c>
      <c r="H326" s="14">
        <f>[1]!thsiFinD("ths_adjustment_nv_fund",H$2,$A326)</f>
        <v>2.2068444444000002</v>
      </c>
      <c r="I326" s="14">
        <v>2643.12</v>
      </c>
      <c r="J326" s="14">
        <f>[1]!thsiFinD("ths_close_price_index",J$1,$A326)</f>
        <v>9616.6044000000002</v>
      </c>
      <c r="K326" s="14">
        <f>[1]!thsiFinD("ths_adjustment_nv_fund",K$2,$A326)</f>
        <v>6.3496635157999997</v>
      </c>
      <c r="L326" s="14">
        <f>[1]!thsiFinD("ths_adjustment_nv_fund",L$2,$A326)</f>
        <v>2.2050607522000001</v>
      </c>
      <c r="M326" s="18">
        <v>0.48689258312020001</v>
      </c>
      <c r="N326" s="18">
        <v>0.38823733819825001</v>
      </c>
      <c r="O326" s="18">
        <v>0.55200095854301001</v>
      </c>
      <c r="P326" s="18">
        <v>0.57408493176977005</v>
      </c>
      <c r="Q326" s="19">
        <v>0.14641612507057</v>
      </c>
      <c r="R326" s="19">
        <v>0.14641612507057</v>
      </c>
      <c r="S326" s="18">
        <v>0.10645641974275</v>
      </c>
      <c r="T326" s="18">
        <v>0.10645641974275</v>
      </c>
      <c r="U326" s="16">
        <v>1.312769890469595</v>
      </c>
      <c r="V326" s="14">
        <v>1.4621</v>
      </c>
      <c r="W326" s="14">
        <v>1.3625</v>
      </c>
      <c r="X326" s="74">
        <f>'2080回测'!$O$13*G326/$G$4+'2080回测'!$O$14*H326/$H$4+'2080回测'!$O$15*I326/$I$4+'2080回测'!$O$17*K326/$K$4+'2080回测'!$O$18*L326/$L$4+'2080回测'!$O$16*J326/$J$4</f>
        <v>1.2255802514588152</v>
      </c>
    </row>
    <row r="327" spans="1:24">
      <c r="A327" s="11">
        <v>44323</v>
      </c>
      <c r="B327" s="17">
        <v>76.058931860037006</v>
      </c>
      <c r="C327" s="17">
        <v>24.290578887628001</v>
      </c>
      <c r="D327" s="17">
        <v>56.461538461537998</v>
      </c>
      <c r="E327" s="17">
        <v>48.427734375</v>
      </c>
      <c r="F327" s="13">
        <v>1.5130969589605101</v>
      </c>
      <c r="G327" s="14">
        <f>[1]!thsiFinD("ths_adjustment_nv_fund",G$2,$A327)</f>
        <v>1.2848999999999999</v>
      </c>
      <c r="H327" s="14">
        <f>[1]!thsiFinD("ths_adjustment_nv_fund",H$2,$A327)</f>
        <v>2.2112296296</v>
      </c>
      <c r="I327" s="14">
        <v>2659.05</v>
      </c>
      <c r="J327" s="14">
        <f>[1]!thsiFinD("ths_close_price_index",J$1,$A327)</f>
        <v>9687.3428000000004</v>
      </c>
      <c r="K327" s="14">
        <f>[1]!thsiFinD("ths_adjustment_nv_fund",K$2,$A327)</f>
        <v>6.3182295379999998</v>
      </c>
      <c r="L327" s="14">
        <f>[1]!thsiFinD("ths_adjustment_nv_fund",L$2,$A327)</f>
        <v>2.2030414658000002</v>
      </c>
      <c r="M327" s="18">
        <v>0.47458439897698002</v>
      </c>
      <c r="N327" s="18">
        <v>0.37320823560073002</v>
      </c>
      <c r="O327" s="18">
        <v>0.55164150491252995</v>
      </c>
      <c r="P327" s="18">
        <v>0.57525755927788003</v>
      </c>
      <c r="Q327" s="19">
        <v>0.14934425572832</v>
      </c>
      <c r="R327" s="19">
        <v>0.14934425572832</v>
      </c>
      <c r="S327" s="18">
        <v>0.114389456766</v>
      </c>
      <c r="T327" s="18">
        <v>0.114389456766</v>
      </c>
      <c r="U327" s="16">
        <v>1.3017573784895748</v>
      </c>
      <c r="V327" s="14">
        <v>1.462</v>
      </c>
      <c r="W327" s="14">
        <v>1.3786</v>
      </c>
      <c r="X327" s="74">
        <f>'2080回测'!$O$13*G327/$G$4+'2080回测'!$O$14*H327/$H$4+'2080回测'!$O$15*I327/$I$4+'2080回测'!$O$17*K327/$K$4+'2080回测'!$O$18*L327/$L$4+'2080回测'!$O$16*J327/$J$4</f>
        <v>1.2295774721171877</v>
      </c>
    </row>
    <row r="328" spans="1:24">
      <c r="A328" s="11">
        <v>44326</v>
      </c>
      <c r="B328" s="17">
        <v>76.120319214242002</v>
      </c>
      <c r="C328" s="17">
        <v>24.006810442679001</v>
      </c>
      <c r="D328" s="17">
        <v>60.538461538462002</v>
      </c>
      <c r="E328" s="17">
        <v>47.3828125</v>
      </c>
      <c r="F328" s="13">
        <v>1.5201210092384601</v>
      </c>
      <c r="G328" s="14">
        <f>[1]!thsiFinD("ths_adjustment_nv_fund",G$2,$A328)</f>
        <v>1.2948</v>
      </c>
      <c r="H328" s="14">
        <f>[1]!thsiFinD("ths_adjustment_nv_fund",H$2,$A328)</f>
        <v>2.2287703703999999</v>
      </c>
      <c r="I328" s="14">
        <v>2694</v>
      </c>
      <c r="J328" s="14">
        <f>[1]!thsiFinD("ths_close_price_index",J$1,$A328)</f>
        <v>9771.0987999999998</v>
      </c>
      <c r="K328" s="14">
        <f>[1]!thsiFinD("ths_adjustment_nv_fund",K$2,$A328)</f>
        <v>6.3549025120999998</v>
      </c>
      <c r="L328" s="14">
        <f>[1]!thsiFinD("ths_adjustment_nv_fund",L$2,$A328)</f>
        <v>2.2222246866000002</v>
      </c>
      <c r="M328" s="18">
        <v>0.45588235294118001</v>
      </c>
      <c r="N328" s="18">
        <v>0.35418295543393002</v>
      </c>
      <c r="O328" s="18">
        <v>0.54756769710040998</v>
      </c>
      <c r="P328" s="18">
        <v>0.57048329014321997</v>
      </c>
      <c r="Q328" s="19">
        <v>0.13530006019363999</v>
      </c>
      <c r="R328" s="19">
        <v>0.13530006019363999</v>
      </c>
      <c r="S328" s="18">
        <v>0.10767130595528999</v>
      </c>
      <c r="T328" s="18">
        <v>0.10767130595528999</v>
      </c>
      <c r="U328" s="16">
        <v>1.3066081312030948</v>
      </c>
      <c r="V328" s="14">
        <v>1.4632000000000001</v>
      </c>
      <c r="W328" s="14">
        <v>1.3822000000000001</v>
      </c>
      <c r="X328" s="74">
        <f>'2080回测'!$O$13*G328/$G$4+'2080回测'!$O$14*H328/$H$4+'2080回测'!$O$15*I328/$I$4+'2080回测'!$O$17*K328/$K$4+'2080回测'!$O$18*L328/$L$4+'2080回测'!$O$16*J328/$J$4</f>
        <v>1.2389626122910602</v>
      </c>
    </row>
    <row r="329" spans="1:24">
      <c r="A329" s="11">
        <v>44327</v>
      </c>
      <c r="B329" s="17">
        <v>74.708410067526003</v>
      </c>
      <c r="C329" s="17">
        <v>23.893303064699001</v>
      </c>
      <c r="D329" s="17">
        <v>55.384615384615003</v>
      </c>
      <c r="E329" s="17">
        <v>46.71875</v>
      </c>
      <c r="F329" s="13">
        <v>1.5017626962921</v>
      </c>
      <c r="G329" s="14">
        <f>[1]!thsiFinD("ths_adjustment_nv_fund",G$2,$A329)</f>
        <v>1.288</v>
      </c>
      <c r="H329" s="14">
        <f>[1]!thsiFinD("ths_adjustment_nv_fund",H$2,$A329)</f>
        <v>2.2090370369999999</v>
      </c>
      <c r="I329" s="14">
        <v>2668.44</v>
      </c>
      <c r="J329" s="14">
        <f>[1]!thsiFinD("ths_close_price_index",J$1,$A329)</f>
        <v>9765.0992000000006</v>
      </c>
      <c r="K329" s="14">
        <f>[1]!thsiFinD("ths_adjustment_nv_fund",K$2,$A329)</f>
        <v>6.3496635157999997</v>
      </c>
      <c r="L329" s="14">
        <f>[1]!thsiFinD("ths_adjustment_nv_fund",L$2,$A329)</f>
        <v>2.2161668273999999</v>
      </c>
      <c r="M329" s="18">
        <v>0.45132672634270998</v>
      </c>
      <c r="N329" s="18">
        <v>0.35435670228477001</v>
      </c>
      <c r="O329" s="18">
        <v>0.55739276300023999</v>
      </c>
      <c r="P329" s="18">
        <v>0.58195828799488003</v>
      </c>
      <c r="Q329" s="19">
        <v>0.13859096937272999</v>
      </c>
      <c r="R329" s="19">
        <v>0.13859096937272999</v>
      </c>
      <c r="S329" s="18">
        <v>0.11532431562834999</v>
      </c>
      <c r="T329" s="18">
        <v>0.11532431562834999</v>
      </c>
      <c r="U329" s="16">
        <v>1.3061402578567813</v>
      </c>
      <c r="V329" s="14">
        <v>1.4641</v>
      </c>
      <c r="W329" s="14">
        <v>1.3821000000000001</v>
      </c>
      <c r="X329" s="74">
        <f>'2080回测'!$O$13*G329/$G$4+'2080回测'!$O$14*H329/$H$4+'2080回测'!$O$15*I329/$I$4+'2080回测'!$O$17*K329/$K$4+'2080回测'!$O$18*L329/$L$4+'2080回测'!$O$16*J329/$J$4</f>
        <v>1.2334261753524307</v>
      </c>
    </row>
    <row r="330" spans="1:24">
      <c r="A330" s="11">
        <v>44328</v>
      </c>
      <c r="B330" s="17">
        <v>75.076734192756007</v>
      </c>
      <c r="C330" s="17">
        <v>24.858115777525999</v>
      </c>
      <c r="D330" s="17">
        <v>58.384615384615003</v>
      </c>
      <c r="E330" s="17">
        <v>47.568359375</v>
      </c>
      <c r="F330" s="13">
        <v>1.51471956182474</v>
      </c>
      <c r="G330" s="14">
        <f>[1]!thsiFinD("ths_adjustment_nv_fund",G$2,$A330)</f>
        <v>1.3</v>
      </c>
      <c r="H330" s="14">
        <f>[1]!thsiFinD("ths_adjustment_nv_fund",H$2,$A330)</f>
        <v>2.2287703703999999</v>
      </c>
      <c r="I330" s="14">
        <v>2676.62</v>
      </c>
      <c r="J330" s="14">
        <f>[1]!thsiFinD("ths_close_price_index",J$1,$A330)</f>
        <v>9797.5012000000006</v>
      </c>
      <c r="K330" s="14">
        <f>[1]!thsiFinD("ths_adjustment_nv_fund",K$2,$A330)</f>
        <v>6.4125314714000003</v>
      </c>
      <c r="L330" s="14">
        <f>[1]!thsiFinD("ths_adjustment_nv_fund",L$2,$A330)</f>
        <v>2.2343404050000002</v>
      </c>
      <c r="M330" s="18">
        <v>0.45492327365729002</v>
      </c>
      <c r="N330" s="18">
        <v>0.35791851272696001</v>
      </c>
      <c r="O330" s="18">
        <v>0.54780733285406003</v>
      </c>
      <c r="P330" s="18">
        <v>0.57341485895208</v>
      </c>
      <c r="Q330" s="19">
        <v>0.13954106253726001</v>
      </c>
      <c r="R330" s="19">
        <v>0.13954106253726001</v>
      </c>
      <c r="S330" s="18">
        <v>0.11798797979467</v>
      </c>
      <c r="T330" s="18">
        <v>0.11798797979467</v>
      </c>
      <c r="U330" s="16">
        <v>1.3184497530274975</v>
      </c>
      <c r="V330" s="14">
        <v>1.4644999999999999</v>
      </c>
      <c r="W330" s="14">
        <v>1.3837999999999999</v>
      </c>
      <c r="X330" s="74">
        <f>'2080回测'!$O$13*G330/$G$4+'2080回测'!$O$14*H330/$H$4+'2080回测'!$O$15*I330/$I$4+'2080回测'!$O$17*K330/$K$4+'2080回测'!$O$18*L330/$L$4+'2080回测'!$O$16*J330/$J$4</f>
        <v>1.2448184432609237</v>
      </c>
    </row>
    <row r="331" spans="1:24">
      <c r="A331" s="11">
        <v>44329</v>
      </c>
      <c r="B331" s="17">
        <v>74.094536525476002</v>
      </c>
      <c r="C331" s="17">
        <v>23.382519863791</v>
      </c>
      <c r="D331" s="17">
        <v>54.076923076923002</v>
      </c>
      <c r="E331" s="17">
        <v>45.390625</v>
      </c>
      <c r="F331" s="13">
        <v>1.49236151116548</v>
      </c>
      <c r="G331" s="14">
        <f>[1]!thsiFinD("ths_adjustment_nv_fund",G$2,$A331)</f>
        <v>1.2941</v>
      </c>
      <c r="H331" s="14">
        <f>[1]!thsiFinD("ths_adjustment_nv_fund",H$2,$A331)</f>
        <v>2.2046518519</v>
      </c>
      <c r="I331" s="14">
        <v>2630.73</v>
      </c>
      <c r="J331" s="14">
        <f>[1]!thsiFinD("ths_close_price_index",J$1,$A331)</f>
        <v>9684.8302000000003</v>
      </c>
      <c r="K331" s="14">
        <f>[1]!thsiFinD("ths_adjustment_nv_fund",K$2,$A331)</f>
        <v>6.4125314714000003</v>
      </c>
      <c r="L331" s="14">
        <f>[1]!thsiFinD("ths_adjustment_nv_fund",L$2,$A331)</f>
        <v>2.2222246866000002</v>
      </c>
      <c r="M331" s="18">
        <v>0.45804028132991997</v>
      </c>
      <c r="N331" s="18">
        <v>0.36643210841802998</v>
      </c>
      <c r="O331" s="18">
        <v>0.56158638868918997</v>
      </c>
      <c r="P331" s="18">
        <v>0.59108803090747997</v>
      </c>
      <c r="Q331" s="19">
        <v>0.15327809265726</v>
      </c>
      <c r="R331" s="19">
        <v>0.15327809265726</v>
      </c>
      <c r="S331" s="18">
        <v>0.13194751478041999</v>
      </c>
      <c r="T331" s="18">
        <v>0.13194751478041999</v>
      </c>
      <c r="U331" s="16">
        <v>1.3054822209810801</v>
      </c>
      <c r="V331" s="14">
        <v>1.4644999999999999</v>
      </c>
      <c r="W331" s="14">
        <v>1.3774999999999999</v>
      </c>
      <c r="X331" s="74">
        <f>'2080回测'!$O$13*G331/$G$4+'2080回测'!$O$14*H331/$H$4+'2080回测'!$O$15*I331/$I$4+'2080回测'!$O$17*K331/$K$4+'2080回测'!$O$18*L331/$L$4+'2080回测'!$O$16*J331/$J$4</f>
        <v>1.2396224803843763</v>
      </c>
    </row>
    <row r="332" spans="1:24">
      <c r="A332" s="11">
        <v>44330</v>
      </c>
      <c r="B332" s="17">
        <v>76.427255985266996</v>
      </c>
      <c r="C332" s="17">
        <v>26.447219069239999</v>
      </c>
      <c r="D332" s="17">
        <v>53.153846153845997</v>
      </c>
      <c r="E332" s="17">
        <v>48.80859375</v>
      </c>
      <c r="F332" s="13">
        <v>1.51209228739588</v>
      </c>
      <c r="G332" s="14">
        <f>[1]!thsiFinD("ths_adjustment_nv_fund",G$2,$A332)</f>
        <v>1.2967</v>
      </c>
      <c r="H332" s="14">
        <f>[1]!thsiFinD("ths_adjustment_nv_fund",H$2,$A332)</f>
        <v>2.2189037037000001</v>
      </c>
      <c r="I332" s="14">
        <v>2640.54</v>
      </c>
      <c r="J332" s="14">
        <f>[1]!thsiFinD("ths_close_price_index",J$1,$A332)</f>
        <v>9702.1476999999995</v>
      </c>
      <c r="K332" s="14">
        <f>[1]!thsiFinD("ths_adjustment_nv_fund",K$2,$A332)</f>
        <v>6.4387264529000001</v>
      </c>
      <c r="L332" s="14">
        <f>[1]!thsiFinD("ths_adjustment_nv_fund",L$2,$A332)</f>
        <v>2.2262632594</v>
      </c>
      <c r="M332" s="18">
        <v>0.44213554987212</v>
      </c>
      <c r="N332" s="18">
        <v>0.34957866388671999</v>
      </c>
      <c r="O332" s="18">
        <v>0.54085789599807998</v>
      </c>
      <c r="P332" s="18">
        <v>0.56713292574614005</v>
      </c>
      <c r="Q332" s="19">
        <v>0.14513687991431001</v>
      </c>
      <c r="R332" s="19">
        <v>0.14513687991431001</v>
      </c>
      <c r="S332" s="18">
        <v>0.12693948625848001</v>
      </c>
      <c r="T332" s="18">
        <v>0.12693948625848001</v>
      </c>
      <c r="U332" s="16">
        <v>1.3242105280605689</v>
      </c>
      <c r="V332" s="14">
        <v>1.4648000000000001</v>
      </c>
      <c r="W332" s="14">
        <v>1.3832</v>
      </c>
      <c r="X332" s="74">
        <f>'2080回测'!$O$13*G332/$G$4+'2080回测'!$O$14*H332/$H$4+'2080回测'!$O$15*I332/$I$4+'2080回测'!$O$17*K332/$K$4+'2080回测'!$O$18*L332/$L$4+'2080回测'!$O$16*J332/$J$4</f>
        <v>1.2423542445156828</v>
      </c>
    </row>
    <row r="333" spans="1:24">
      <c r="A333" s="11">
        <v>44333</v>
      </c>
      <c r="B333" s="17">
        <v>79.987722529159001</v>
      </c>
      <c r="C333" s="17">
        <v>29.909194097615998</v>
      </c>
      <c r="D333" s="17">
        <v>54.846153846154003</v>
      </c>
      <c r="E333" s="17">
        <v>53.69140625</v>
      </c>
      <c r="F333" s="13">
        <v>1.5460861918073201</v>
      </c>
      <c r="G333" s="14">
        <f>[1]!thsiFinD("ths_adjustment_nv_fund",G$2,$A333)</f>
        <v>1.3027</v>
      </c>
      <c r="H333" s="14">
        <f>[1]!thsiFinD("ths_adjustment_nv_fund",H$2,$A333)</f>
        <v>2.2156148147999999</v>
      </c>
      <c r="I333" s="14">
        <v>2646.72</v>
      </c>
      <c r="J333" s="14">
        <f>[1]!thsiFinD("ths_close_price_index",J$1,$A333)</f>
        <v>9669.1116999999995</v>
      </c>
      <c r="K333" s="14">
        <f>[1]!thsiFinD("ths_adjustment_nv_fund",K$2,$A333)</f>
        <v>6.4282484602999999</v>
      </c>
      <c r="L333" s="14">
        <f>[1]!thsiFinD("ths_adjustment_nv_fund",L$2,$A333)</f>
        <v>2.2454464802</v>
      </c>
      <c r="M333" s="18">
        <v>0.47426470588234998</v>
      </c>
      <c r="N333" s="18">
        <v>0.37746503344627003</v>
      </c>
      <c r="O333" s="18">
        <v>0.55883057752217002</v>
      </c>
      <c r="P333" s="18">
        <v>0.58237708358310003</v>
      </c>
      <c r="Q333" s="19">
        <v>0.16084751069375999</v>
      </c>
      <c r="R333" s="19">
        <v>0.16084751069375999</v>
      </c>
      <c r="S333" s="18">
        <v>0.13952590133157</v>
      </c>
      <c r="T333" s="18">
        <v>0.13952590133157</v>
      </c>
      <c r="U333" s="16">
        <v>1.3281322918065388</v>
      </c>
      <c r="V333" s="14">
        <v>1.4646999999999999</v>
      </c>
      <c r="W333" s="14">
        <v>1.3993</v>
      </c>
      <c r="X333" s="74">
        <f>'2080回测'!$O$13*G333/$G$4+'2080回测'!$O$14*H333/$H$4+'2080回测'!$O$15*I333/$I$4+'2080回测'!$O$17*K333/$K$4+'2080回测'!$O$18*L333/$L$4+'2080回测'!$O$16*J333/$J$4</f>
        <v>1.2479098154796375</v>
      </c>
    </row>
    <row r="334" spans="1:24">
      <c r="A334" s="11">
        <v>44334</v>
      </c>
      <c r="B334" s="17">
        <v>80.540208717004006</v>
      </c>
      <c r="C334" s="17">
        <v>30.079455164586001</v>
      </c>
      <c r="D334" s="17">
        <v>56</v>
      </c>
      <c r="E334" s="17">
        <v>53.564453125</v>
      </c>
      <c r="F334" s="13">
        <v>1.5504602925164801</v>
      </c>
      <c r="G334" s="14">
        <f>[1]!thsiFinD("ths_adjustment_nv_fund",G$2,$A334)</f>
        <v>1.3079000000000001</v>
      </c>
      <c r="H334" s="14">
        <f>[1]!thsiFinD("ths_adjustment_nv_fund",H$2,$A334)</f>
        <v>2.2276740740999998</v>
      </c>
      <c r="I334" s="14">
        <v>2679.82</v>
      </c>
      <c r="J334" s="14">
        <f>[1]!thsiFinD("ths_close_price_index",J$1,$A334)</f>
        <v>9722.1229000000003</v>
      </c>
      <c r="K334" s="14">
        <f>[1]!thsiFinD("ths_adjustment_nv_fund",K$2,$A334)</f>
        <v>6.4544434417999996</v>
      </c>
      <c r="L334" s="14">
        <f>[1]!thsiFinD("ths_adjustment_nv_fund",L$2,$A334)</f>
        <v>2.2424175505999999</v>
      </c>
      <c r="M334" s="18">
        <v>0.49600383631714001</v>
      </c>
      <c r="N334" s="18">
        <v>0.39683780731474</v>
      </c>
      <c r="O334" s="18">
        <v>0.57153127246585</v>
      </c>
      <c r="P334" s="18">
        <v>0.59159058552073995</v>
      </c>
      <c r="Q334" s="19">
        <v>0.15991351227844</v>
      </c>
      <c r="R334" s="19">
        <v>0.15991351227844</v>
      </c>
      <c r="S334" s="18">
        <v>0.12463390413848</v>
      </c>
      <c r="T334" s="18">
        <v>0.12463390413848</v>
      </c>
      <c r="U334" s="16">
        <v>1.332187494986075</v>
      </c>
      <c r="V334" s="14">
        <v>1.4651000000000001</v>
      </c>
      <c r="W334" s="14">
        <v>1.409</v>
      </c>
      <c r="X334" s="74">
        <f>'2080回测'!$O$13*G334/$G$4+'2080回测'!$O$14*H334/$H$4+'2080回测'!$O$15*I334/$I$4+'2080回测'!$O$17*K334/$K$4+'2080回测'!$O$18*L334/$L$4+'2080回测'!$O$16*J334/$J$4</f>
        <v>1.2520542284919356</v>
      </c>
    </row>
    <row r="335" spans="1:24">
      <c r="A335" s="11">
        <v>44335</v>
      </c>
      <c r="B335" s="17">
        <v>81.645181092694997</v>
      </c>
      <c r="C335" s="17">
        <v>31.498297389329998</v>
      </c>
      <c r="D335" s="17">
        <v>53.307692307692001</v>
      </c>
      <c r="E335" s="17">
        <v>57.578125</v>
      </c>
      <c r="F335" s="13">
        <v>1.56007323947429</v>
      </c>
      <c r="G335" s="14">
        <f>[1]!thsiFinD("ths_adjustment_nv_fund",G$2,$A335)</f>
        <v>1.3037000000000001</v>
      </c>
      <c r="H335" s="14">
        <f>[1]!thsiFinD("ths_adjustment_nv_fund",H$2,$A335)</f>
        <v>2.2265777778000002</v>
      </c>
      <c r="I335" s="14">
        <v>2679.82</v>
      </c>
      <c r="J335" s="14">
        <f>[1]!thsiFinD("ths_close_price_index",J$1,$A335)</f>
        <v>9601.2371000000003</v>
      </c>
      <c r="K335" s="14">
        <f>[1]!thsiFinD("ths_adjustment_nv_fund",K$2,$A335)</f>
        <v>6.4282484602999999</v>
      </c>
      <c r="L335" s="14">
        <f>[1]!thsiFinD("ths_adjustment_nv_fund",L$2,$A335)</f>
        <v>2.2363596914000001</v>
      </c>
      <c r="M335" s="18">
        <v>0.49640345268542002</v>
      </c>
      <c r="N335" s="18">
        <v>0.39840152897228998</v>
      </c>
      <c r="O335" s="18">
        <v>0.57368799424873995</v>
      </c>
      <c r="P335" s="18">
        <v>0.59686740934583005</v>
      </c>
      <c r="Q335" s="19">
        <v>0.16522059416568999</v>
      </c>
      <c r="R335" s="19">
        <v>0.16522059416568999</v>
      </c>
      <c r="S335" s="18">
        <v>0.13084919315247001</v>
      </c>
      <c r="T335" s="18">
        <v>0.13084919315247001</v>
      </c>
      <c r="U335" s="16">
        <v>1.3302782851536212</v>
      </c>
      <c r="V335" s="14">
        <v>1.4661999999999999</v>
      </c>
      <c r="W335" s="14">
        <v>1.4111</v>
      </c>
      <c r="X335" s="74">
        <f>'2080回测'!$O$13*G335/$G$4+'2080回测'!$O$14*H335/$H$4+'2080回测'!$O$15*I335/$I$4+'2080回测'!$O$17*K335/$K$4+'2080回测'!$O$18*L335/$L$4+'2080回测'!$O$16*J335/$J$4</f>
        <v>1.2480029141138056</v>
      </c>
    </row>
    <row r="336" spans="1:24">
      <c r="A336" s="11">
        <v>44336</v>
      </c>
      <c r="B336" s="17">
        <v>82.320441988949995</v>
      </c>
      <c r="C336" s="17">
        <v>32.690124858116</v>
      </c>
      <c r="D336" s="17">
        <v>48</v>
      </c>
      <c r="E336" s="17">
        <v>58.3984375</v>
      </c>
      <c r="F336" s="13">
        <v>1.55352251086767</v>
      </c>
      <c r="G336" s="14">
        <f>[1]!thsiFinD("ths_adjustment_nv_fund",G$2,$A336)</f>
        <v>1.2877000000000001</v>
      </c>
      <c r="H336" s="14">
        <f>[1]!thsiFinD("ths_adjustment_nv_fund",H$2,$A336)</f>
        <v>2.1980740741</v>
      </c>
      <c r="I336" s="14">
        <v>2638.53</v>
      </c>
      <c r="J336" s="14">
        <f>[1]!thsiFinD("ths_close_price_index",J$1,$A336)</f>
        <v>9493.0810000000001</v>
      </c>
      <c r="K336" s="14">
        <f>[1]!thsiFinD("ths_adjustment_nv_fund",K$2,$A336)</f>
        <v>6.3863364898999997</v>
      </c>
      <c r="L336" s="14">
        <f>[1]!thsiFinD("ths_adjustment_nv_fund",L$2,$A336)</f>
        <v>2.2212150434</v>
      </c>
      <c r="M336" s="18">
        <v>0.49144820971866998</v>
      </c>
      <c r="N336" s="18">
        <v>0.39379723742507</v>
      </c>
      <c r="O336" s="18">
        <v>0.56985382219027003</v>
      </c>
      <c r="P336" s="18">
        <v>0.59309824951486001</v>
      </c>
      <c r="Q336" s="19">
        <v>0.16560273668218001</v>
      </c>
      <c r="R336" s="19">
        <v>0.16560273668218001</v>
      </c>
      <c r="S336" s="18">
        <v>0.13141164450786999</v>
      </c>
      <c r="T336" s="18">
        <v>0.13141164450786999</v>
      </c>
      <c r="U336" s="16">
        <v>1.3265634801967501</v>
      </c>
      <c r="V336" s="14">
        <v>1.4674</v>
      </c>
      <c r="W336" s="14">
        <v>1.4125000000000001</v>
      </c>
      <c r="X336" s="74">
        <f>'2080回测'!$O$13*G336/$G$4+'2080回测'!$O$14*H336/$H$4+'2080回测'!$O$15*I336/$I$4+'2080回测'!$O$17*K336/$K$4+'2080回测'!$O$18*L336/$L$4+'2080回测'!$O$16*J336/$J$4</f>
        <v>1.2343099607186441</v>
      </c>
    </row>
    <row r="337" spans="1:24">
      <c r="A337" s="11">
        <v>44337</v>
      </c>
      <c r="B337" s="17">
        <v>80.417434008594</v>
      </c>
      <c r="C337" s="17">
        <v>31.725312145288999</v>
      </c>
      <c r="D337" s="17">
        <v>49.846153846154003</v>
      </c>
      <c r="E337" s="17">
        <v>57.587890625</v>
      </c>
      <c r="F337" s="13">
        <v>1.54894197656259</v>
      </c>
      <c r="G337" s="14">
        <f>[1]!thsiFinD("ths_adjustment_nv_fund",G$2,$A337)</f>
        <v>1.2911999999999999</v>
      </c>
      <c r="H337" s="14">
        <f>[1]!thsiFinD("ths_adjustment_nv_fund",H$2,$A337)</f>
        <v>2.2068444444000002</v>
      </c>
      <c r="I337" s="14">
        <v>2642.63</v>
      </c>
      <c r="J337" s="14">
        <f>[1]!thsiFinD("ths_close_price_index",J$1,$A337)</f>
        <v>9497.9190999999992</v>
      </c>
      <c r="K337" s="14">
        <f>[1]!thsiFinD("ths_adjustment_nv_fund",K$2,$A337)</f>
        <v>6.3706195010000002</v>
      </c>
      <c r="L337" s="14">
        <f>[1]!thsiFinD("ths_adjustment_nv_fund",L$2,$A337)</f>
        <v>2.2202054001999998</v>
      </c>
      <c r="M337" s="18">
        <v>0.49696291560102002</v>
      </c>
      <c r="N337" s="18">
        <v>0.39718530101642002</v>
      </c>
      <c r="O337" s="18">
        <v>0.55403786244908004</v>
      </c>
      <c r="P337" s="18">
        <v>0.57969679208086</v>
      </c>
      <c r="Q337" s="19">
        <v>0.16450464726902</v>
      </c>
      <c r="R337" s="19">
        <v>0.16450464726902</v>
      </c>
      <c r="S337" s="18">
        <v>0.12780783794428999</v>
      </c>
      <c r="T337" s="18">
        <v>0.12780783794428999</v>
      </c>
      <c r="U337" s="16">
        <v>1.32421111944679</v>
      </c>
      <c r="V337" s="14">
        <v>1.4683999999999999</v>
      </c>
      <c r="W337" s="14">
        <v>1.4134</v>
      </c>
      <c r="X337" s="74">
        <f>'2080回测'!$O$13*G337/$G$4+'2080回测'!$O$14*H337/$H$4+'2080回测'!$O$15*I337/$I$4+'2080回测'!$O$17*K337/$K$4+'2080回测'!$O$18*L337/$L$4+'2080回测'!$O$16*J337/$J$4</f>
        <v>1.2364924452778567</v>
      </c>
    </row>
    <row r="338" spans="1:24">
      <c r="A338" s="11">
        <v>44340</v>
      </c>
      <c r="B338" s="17">
        <v>81.338244321670004</v>
      </c>
      <c r="C338" s="17">
        <v>33.144154370034002</v>
      </c>
      <c r="D338" s="17">
        <v>49.307692307692001</v>
      </c>
      <c r="E338" s="17">
        <v>59.27734375</v>
      </c>
      <c r="F338" s="13">
        <v>1.5576685868734901</v>
      </c>
      <c r="G338" s="14">
        <f>[1]!thsiFinD("ths_adjustment_nv_fund",G$2,$A338)</f>
        <v>1.298</v>
      </c>
      <c r="H338" s="14">
        <f>[1]!thsiFinD("ths_adjustment_nv_fund",H$2,$A338)</f>
        <v>2.2200000000000002</v>
      </c>
      <c r="I338" s="14">
        <v>2642.56</v>
      </c>
      <c r="J338" s="14">
        <f>[1]!thsiFinD("ths_close_price_index",J$1,$A338)</f>
        <v>9503.0529000000006</v>
      </c>
      <c r="K338" s="14">
        <f>[1]!thsiFinD("ths_adjustment_nv_fund",K$2,$A338)</f>
        <v>6.4230094639999997</v>
      </c>
      <c r="L338" s="14">
        <f>[1]!thsiFinD("ths_adjustment_nv_fund",L$2,$A338)</f>
        <v>2.2262632594</v>
      </c>
      <c r="M338" s="18">
        <v>0.48177749360613997</v>
      </c>
      <c r="N338" s="18">
        <v>0.38823733819825001</v>
      </c>
      <c r="O338" s="18">
        <v>0.54948478312964</v>
      </c>
      <c r="P338" s="18">
        <v>0.58262836088973002</v>
      </c>
      <c r="Q338" s="19">
        <v>0.16406245481210999</v>
      </c>
      <c r="R338" s="19">
        <v>0.16406245481210999</v>
      </c>
      <c r="S338" s="18">
        <v>0.13171803506317001</v>
      </c>
      <c r="T338" s="18">
        <v>0.13171803506317001</v>
      </c>
      <c r="U338" s="16">
        <v>1.3295979561074676</v>
      </c>
      <c r="V338" s="14">
        <v>1.4690000000000001</v>
      </c>
      <c r="W338" s="14">
        <v>1.4185000000000001</v>
      </c>
      <c r="X338" s="74">
        <f>'2080回测'!$O$13*G338/$G$4+'2080回测'!$O$14*H338/$H$4+'2080回测'!$O$15*I338/$I$4+'2080回测'!$O$17*K338/$K$4+'2080回测'!$O$18*L338/$L$4+'2080回测'!$O$16*J338/$J$4</f>
        <v>1.2429900134379874</v>
      </c>
    </row>
    <row r="339" spans="1:24">
      <c r="A339" s="11">
        <v>44341</v>
      </c>
      <c r="B339" s="17">
        <v>83.609576427256002</v>
      </c>
      <c r="C339" s="17">
        <v>36.322360953462002</v>
      </c>
      <c r="D339" s="17">
        <v>51.615384615384997</v>
      </c>
      <c r="E339" s="17">
        <v>63.57421875</v>
      </c>
      <c r="F339" s="13">
        <v>1.58780385186526</v>
      </c>
      <c r="G339" s="14">
        <f>[1]!thsiFinD("ths_adjustment_nv_fund",G$2,$A339)</f>
        <v>1.3169</v>
      </c>
      <c r="H339" s="14">
        <f>[1]!thsiFinD("ths_adjustment_nv_fund",H$2,$A339)</f>
        <v>2.2463111110999998</v>
      </c>
      <c r="I339" s="14">
        <v>2649.91</v>
      </c>
      <c r="J339" s="14">
        <f>[1]!thsiFinD("ths_close_price_index",J$1,$A339)</f>
        <v>9594.9004000000004</v>
      </c>
      <c r="K339" s="14">
        <f>[1]!thsiFinD("ths_adjustment_nv_fund",K$2,$A339)</f>
        <v>6.4492044455000004</v>
      </c>
      <c r="L339" s="14">
        <f>[1]!thsiFinD("ths_adjustment_nv_fund",L$2,$A339)</f>
        <v>2.2525139826</v>
      </c>
      <c r="M339" s="18">
        <v>0.48729219948849001</v>
      </c>
      <c r="N339" s="18">
        <v>0.39318912344714002</v>
      </c>
      <c r="O339" s="18">
        <v>0.54816678648453998</v>
      </c>
      <c r="P339" s="18">
        <v>0.58338219288679005</v>
      </c>
      <c r="Q339" s="19">
        <v>0.17438806272568999</v>
      </c>
      <c r="R339" s="19">
        <v>0.17438806272568999</v>
      </c>
      <c r="S339" s="18">
        <v>0.1379886105507</v>
      </c>
      <c r="T339" s="18">
        <v>0.1379886105507</v>
      </c>
      <c r="U339" s="16">
        <v>1.3507668803747364</v>
      </c>
      <c r="V339" s="14">
        <v>1.4690000000000001</v>
      </c>
      <c r="W339" s="14">
        <v>1.4139999999999999</v>
      </c>
      <c r="X339" s="74">
        <f>'2080回测'!$O$13*G339/$G$4+'2080回测'!$O$14*H339/$H$4+'2080回测'!$O$15*I339/$I$4+'2080回测'!$O$17*K339/$K$4+'2080回测'!$O$18*L339/$L$4+'2080回测'!$O$16*J339/$J$4</f>
        <v>1.2592806842882163</v>
      </c>
    </row>
    <row r="340" spans="1:24">
      <c r="A340" s="11">
        <v>44342</v>
      </c>
      <c r="B340" s="17">
        <v>82.320441988949995</v>
      </c>
      <c r="C340" s="17">
        <v>34.279228149829997</v>
      </c>
      <c r="D340" s="17">
        <v>53.076923076923002</v>
      </c>
      <c r="E340" s="17">
        <v>60.869140625</v>
      </c>
      <c r="F340" s="13">
        <v>1.57636433460176</v>
      </c>
      <c r="G340" s="14">
        <f>[1]!thsiFinD("ths_adjustment_nv_fund",G$2,$A340)</f>
        <v>1.3230999999999999</v>
      </c>
      <c r="H340" s="14">
        <f>[1]!thsiFinD("ths_adjustment_nv_fund",H$2,$A340)</f>
        <v>2.2616592593</v>
      </c>
      <c r="I340" s="14">
        <v>2650.27</v>
      </c>
      <c r="J340" s="14">
        <f>[1]!thsiFinD("ths_close_price_index",J$1,$A340)</f>
        <v>9635.9027999999998</v>
      </c>
      <c r="K340" s="14">
        <f>[1]!thsiFinD("ths_adjustment_nv_fund",K$2,$A340)</f>
        <v>6.4596824380999998</v>
      </c>
      <c r="L340" s="14">
        <f>[1]!thsiFinD("ths_adjustment_nv_fund",L$2,$A340)</f>
        <v>2.2565525553999999</v>
      </c>
      <c r="M340" s="18">
        <v>0.53412723785166005</v>
      </c>
      <c r="N340" s="18">
        <v>0.43262965858744001</v>
      </c>
      <c r="O340" s="18">
        <v>0.57069254732805996</v>
      </c>
      <c r="P340" s="18">
        <v>0.60323310165399002</v>
      </c>
      <c r="Q340" s="19">
        <v>0.18837342979645</v>
      </c>
      <c r="R340" s="19">
        <v>0.18837342979645</v>
      </c>
      <c r="S340" s="18">
        <v>0.14435281899192001</v>
      </c>
      <c r="T340" s="18">
        <v>0.14435281899192001</v>
      </c>
      <c r="U340" s="16">
        <v>1.3552629912323775</v>
      </c>
      <c r="V340" s="14">
        <v>1.4696</v>
      </c>
      <c r="W340" s="14">
        <v>1.4269000000000001</v>
      </c>
      <c r="X340" s="74">
        <f>'2080回测'!$O$13*G340/$G$4+'2080回测'!$O$14*H340/$H$4+'2080回测'!$O$15*I340/$I$4+'2080回测'!$O$17*K340/$K$4+'2080回测'!$O$18*L340/$L$4+'2080回测'!$O$16*J340/$J$4</f>
        <v>1.2643398602580727</v>
      </c>
    </row>
    <row r="341" spans="1:24">
      <c r="A341" s="11">
        <v>44343</v>
      </c>
      <c r="B341" s="17">
        <v>84.837323511356999</v>
      </c>
      <c r="C341" s="17">
        <v>35.981838819522999</v>
      </c>
      <c r="D341" s="17">
        <v>54.615384615384997</v>
      </c>
      <c r="E341" s="17">
        <v>63.720703125</v>
      </c>
      <c r="F341" s="13">
        <v>1.59788812517816</v>
      </c>
      <c r="G341" s="14">
        <f>[1]!thsiFinD("ths_adjustment_nv_fund",G$2,$A341)</f>
        <v>1.3292999999999999</v>
      </c>
      <c r="H341" s="14">
        <f>[1]!thsiFinD("ths_adjustment_nv_fund",H$2,$A341)</f>
        <v>2.2715259258999998</v>
      </c>
      <c r="I341" s="14">
        <v>2654.84</v>
      </c>
      <c r="J341" s="14">
        <f>[1]!thsiFinD("ths_close_price_index",J$1,$A341)</f>
        <v>9646.8294000000005</v>
      </c>
      <c r="K341" s="14">
        <f>[1]!thsiFinD("ths_adjustment_nv_fund",K$2,$A341)</f>
        <v>6.5120724011000002</v>
      </c>
      <c r="L341" s="14">
        <f>[1]!thsiFinD("ths_adjustment_nv_fund",L$2,$A341)</f>
        <v>2.2676586307000002</v>
      </c>
      <c r="M341" s="18">
        <v>0.53388746803068998</v>
      </c>
      <c r="N341" s="18">
        <v>0.43262965858744001</v>
      </c>
      <c r="O341" s="18">
        <v>0.57368799424873995</v>
      </c>
      <c r="P341" s="18">
        <v>0.60834240727465005</v>
      </c>
      <c r="Q341" s="19">
        <v>0.19358929612955</v>
      </c>
      <c r="R341" s="19">
        <v>0.19358929612955</v>
      </c>
      <c r="S341" s="18">
        <v>0.15318890472919999</v>
      </c>
      <c r="T341" s="18">
        <v>0.15318890472919999</v>
      </c>
      <c r="U341" s="16">
        <v>1.3668613221615062</v>
      </c>
      <c r="V341" s="14">
        <v>1.4695</v>
      </c>
      <c r="W341" s="14">
        <v>1.4174</v>
      </c>
      <c r="X341" s="74">
        <f>'2080回测'!$O$13*G341/$G$4+'2080回测'!$O$14*H341/$H$4+'2080回测'!$O$15*I341/$I$4+'2080回测'!$O$17*K341/$K$4+'2080回测'!$O$18*L341/$L$4+'2080回测'!$O$16*J341/$J$4</f>
        <v>1.2707530182098417</v>
      </c>
    </row>
    <row r="342" spans="1:24">
      <c r="A342" s="11">
        <v>44344</v>
      </c>
      <c r="B342" s="17">
        <v>84.898710865561995</v>
      </c>
      <c r="C342" s="17">
        <v>36.776390465379997</v>
      </c>
      <c r="D342" s="17">
        <v>55.538461538462002</v>
      </c>
      <c r="E342" s="17">
        <v>66.30859375</v>
      </c>
      <c r="F342" s="13">
        <v>1.6088053915485101</v>
      </c>
      <c r="G342" s="14">
        <f>[1]!thsiFinD("ths_adjustment_nv_fund",G$2,$A342)</f>
        <v>1.3368</v>
      </c>
      <c r="H342" s="14">
        <f>[1]!thsiFinD("ths_adjustment_nv_fund",H$2,$A342)</f>
        <v>2.2770074074000002</v>
      </c>
      <c r="I342" s="14">
        <v>2662.05</v>
      </c>
      <c r="J342" s="14">
        <f>[1]!thsiFinD("ths_close_price_index",J$1,$A342)</f>
        <v>9637.6152000000002</v>
      </c>
      <c r="K342" s="14">
        <f>[1]!thsiFinD("ths_adjustment_nv_fund",K$2,$A342)</f>
        <v>6.4911164158999997</v>
      </c>
      <c r="L342" s="14">
        <f>[1]!thsiFinD("ths_adjustment_nv_fund",L$2,$A342)</f>
        <v>2.2515043393999998</v>
      </c>
      <c r="M342" s="18">
        <v>0.53732416879794997</v>
      </c>
      <c r="N342" s="18">
        <v>0.43879767179219997</v>
      </c>
      <c r="O342" s="18">
        <v>0.59261921878743995</v>
      </c>
      <c r="P342" s="18">
        <v>0.63078984844188002</v>
      </c>
      <c r="Q342" s="19">
        <v>0.20441985883683</v>
      </c>
      <c r="R342" s="19">
        <v>0.20441985883683</v>
      </c>
      <c r="S342" s="18">
        <v>0.16325997589946001</v>
      </c>
      <c r="T342" s="18">
        <v>0.16325997589946001</v>
      </c>
      <c r="U342" s="16">
        <v>1.3644702457539413</v>
      </c>
      <c r="V342" s="14">
        <v>1.4693000000000001</v>
      </c>
      <c r="W342" s="14">
        <v>1.4112</v>
      </c>
      <c r="X342" s="74">
        <f>'2080回测'!$O$13*G342/$G$4+'2080回测'!$O$14*H342/$H$4+'2080回测'!$O$15*I342/$I$4+'2080回测'!$O$17*K342/$K$4+'2080回测'!$O$18*L342/$L$4+'2080回测'!$O$16*J342/$J$4</f>
        <v>1.2747000342745689</v>
      </c>
    </row>
    <row r="343" spans="1:24">
      <c r="A343" s="11">
        <v>44347</v>
      </c>
      <c r="B343" s="17">
        <v>89.502762430939001</v>
      </c>
      <c r="C343" s="17">
        <v>39.954597048807997</v>
      </c>
      <c r="D343" s="17">
        <v>56.615384615384997</v>
      </c>
      <c r="E343" s="17">
        <v>72.48046875</v>
      </c>
      <c r="F343" s="13">
        <v>1.6463830321128301</v>
      </c>
      <c r="G343" s="14">
        <f>[1]!thsiFinD("ths_adjustment_nv_fund",G$2,$A343)</f>
        <v>1.3459000000000001</v>
      </c>
      <c r="H343" s="14">
        <f>[1]!thsiFinD("ths_adjustment_nv_fund",H$2,$A343)</f>
        <v>2.2967407406999998</v>
      </c>
      <c r="I343" s="14">
        <v>2646.83</v>
      </c>
      <c r="J343" s="14">
        <f>[1]!thsiFinD("ths_close_price_index",J$1,$A343)</f>
        <v>9635.4685000000009</v>
      </c>
      <c r="K343" s="14">
        <f>[1]!thsiFinD("ths_adjustment_nv_fund",K$2,$A343)</f>
        <v>6.5173113974000003</v>
      </c>
      <c r="L343" s="14">
        <f>[1]!thsiFinD("ths_adjustment_nv_fund",L$2,$A343)</f>
        <v>2.2484754098000002</v>
      </c>
      <c r="M343" s="18">
        <v>0.53324808184143002</v>
      </c>
      <c r="N343" s="18">
        <v>0.43584397532795</v>
      </c>
      <c r="O343" s="18">
        <v>0.59094176851185998</v>
      </c>
      <c r="P343" s="18">
        <v>0.62785827963301</v>
      </c>
      <c r="Q343" s="19">
        <v>0.20249793741118</v>
      </c>
      <c r="R343" s="19">
        <v>0.20249793741118</v>
      </c>
      <c r="S343" s="18">
        <v>0.16143699294746</v>
      </c>
      <c r="T343" s="18">
        <v>0.16143699294746</v>
      </c>
      <c r="U343" s="16">
        <v>1.3802520431142162</v>
      </c>
      <c r="V343" s="14">
        <v>1.4698</v>
      </c>
      <c r="W343" s="14">
        <v>1.4192</v>
      </c>
      <c r="X343" s="74">
        <f>'2080回测'!$O$13*G343/$G$4+'2080回测'!$O$14*H343/$H$4+'2080回测'!$O$15*I343/$I$4+'2080回测'!$O$17*K343/$K$4+'2080回测'!$O$18*L343/$L$4+'2080回测'!$O$16*J343/$J$4</f>
        <v>1.281712885275283</v>
      </c>
    </row>
    <row r="344" spans="1:24">
      <c r="A344" s="11">
        <v>44348</v>
      </c>
      <c r="B344" s="17">
        <v>90.239410681400003</v>
      </c>
      <c r="C344" s="17">
        <v>39.160045402950999</v>
      </c>
      <c r="D344" s="17">
        <v>58.615384615384997</v>
      </c>
      <c r="E344" s="17">
        <v>72.021484375</v>
      </c>
      <c r="F344" s="13">
        <v>1.6500908126868401</v>
      </c>
      <c r="G344" s="14">
        <f>[1]!thsiFinD("ths_adjustment_nv_fund",G$2,$A344)</f>
        <v>1.345</v>
      </c>
      <c r="H344" s="14">
        <f>[1]!thsiFinD("ths_adjustment_nv_fund",H$2,$A344)</f>
        <v>2.3120888889</v>
      </c>
      <c r="I344" s="14">
        <v>2648.58</v>
      </c>
      <c r="J344" s="14">
        <f>[1]!thsiFinD("ths_close_price_index",J$1,$A344)</f>
        <v>9629.0941999999995</v>
      </c>
      <c r="K344" s="14">
        <f>[1]!thsiFinD("ths_adjustment_nv_fund",K$2,$A344)</f>
        <v>6.5487453752000002</v>
      </c>
      <c r="L344" s="14">
        <f>[1]!thsiFinD("ths_adjustment_nv_fund",L$2,$A344)</f>
        <v>2.2454464802</v>
      </c>
      <c r="M344" s="18">
        <v>0.53924232736572997</v>
      </c>
      <c r="N344" s="18">
        <v>0.44340196333941001</v>
      </c>
      <c r="O344" s="18">
        <v>0.60543973160796005</v>
      </c>
      <c r="P344" s="18">
        <v>0.64938437059874998</v>
      </c>
      <c r="Q344" s="19">
        <v>0.22405653065107001</v>
      </c>
      <c r="R344" s="19">
        <v>0.22405653065107001</v>
      </c>
      <c r="S344" s="18">
        <v>0.17821744534987</v>
      </c>
      <c r="T344" s="18">
        <v>0.17821744534987</v>
      </c>
      <c r="U344" s="16">
        <v>1.3877802949780313</v>
      </c>
      <c r="V344" s="14">
        <v>1.4702</v>
      </c>
      <c r="W344" s="14">
        <v>1.4277</v>
      </c>
      <c r="X344" s="74">
        <f>'2080回测'!$O$13*G344/$G$4+'2080回测'!$O$14*H344/$H$4+'2080回测'!$O$15*I344/$I$4+'2080回测'!$O$17*K344/$K$4+'2080回测'!$O$18*L344/$L$4+'2080回测'!$O$16*J344/$J$4</f>
        <v>1.2814775594328753</v>
      </c>
    </row>
    <row r="345" spans="1:24">
      <c r="A345" s="11">
        <v>44349</v>
      </c>
      <c r="B345" s="17">
        <v>88.090853284223002</v>
      </c>
      <c r="C345" s="17">
        <v>37.627695800227002</v>
      </c>
      <c r="D345" s="17">
        <v>56.076923076923002</v>
      </c>
      <c r="E345" s="17">
        <v>69.873046875</v>
      </c>
      <c r="F345" s="13">
        <v>1.62917129759093</v>
      </c>
      <c r="G345" s="14">
        <f>[1]!thsiFinD("ths_adjustment_nv_fund",G$2,$A345)</f>
        <v>1.3460000000000001</v>
      </c>
      <c r="H345" s="14">
        <f>[1]!thsiFinD("ths_adjustment_nv_fund",H$2,$A345)</f>
        <v>2.3011259259000001</v>
      </c>
      <c r="I345" s="14">
        <v>2669.67</v>
      </c>
      <c r="J345" s="14">
        <f>[1]!thsiFinD("ths_close_price_index",J$1,$A345)</f>
        <v>9617.3583999999992</v>
      </c>
      <c r="K345" s="14">
        <f>[1]!thsiFinD("ths_adjustment_nv_fund",K$2,$A345)</f>
        <v>6.5068334048000001</v>
      </c>
      <c r="L345" s="14">
        <f>[1]!thsiFinD("ths_adjustment_nv_fund",L$2,$A345)</f>
        <v>2.2323211185999998</v>
      </c>
      <c r="M345" s="18">
        <v>0.54483695652174002</v>
      </c>
      <c r="N345" s="18">
        <v>0.44687690035618</v>
      </c>
      <c r="O345" s="18">
        <v>0.61394680086269005</v>
      </c>
      <c r="P345" s="18">
        <v>0.65750900413049995</v>
      </c>
      <c r="Q345" s="19">
        <v>0.2313082390566</v>
      </c>
      <c r="R345" s="19">
        <v>0.2313082390566</v>
      </c>
      <c r="S345" s="18">
        <v>0.18822810991996999</v>
      </c>
      <c r="T345" s="18">
        <v>0.18822810991996999</v>
      </c>
      <c r="U345" s="16">
        <v>1.374937503743795</v>
      </c>
      <c r="V345" s="14">
        <v>1.4697</v>
      </c>
      <c r="W345" s="14">
        <v>1.4081999999999999</v>
      </c>
      <c r="X345" s="74">
        <f>'2080回测'!$O$13*G345/$G$4+'2080回测'!$O$14*H345/$H$4+'2080回测'!$O$15*I345/$I$4+'2080回测'!$O$17*K345/$K$4+'2080回测'!$O$18*L345/$L$4+'2080回测'!$O$16*J345/$J$4</f>
        <v>1.28043080885418</v>
      </c>
    </row>
    <row r="346" spans="1:24">
      <c r="A346" s="11">
        <v>44350</v>
      </c>
      <c r="B346" s="17">
        <v>85.573971761817006</v>
      </c>
      <c r="C346" s="17">
        <v>36.833144154369997</v>
      </c>
      <c r="D346" s="17">
        <v>56.230769230768999</v>
      </c>
      <c r="E346" s="17">
        <v>69.16015625</v>
      </c>
      <c r="F346" s="13">
        <v>1.6194951034923899</v>
      </c>
      <c r="G346" s="14">
        <f>[1]!thsiFinD("ths_adjustment_nv_fund",G$2,$A346)</f>
        <v>1.3431999999999999</v>
      </c>
      <c r="H346" s="14">
        <f>[1]!thsiFinD("ths_adjustment_nv_fund",H$2,$A346)</f>
        <v>2.2989333332999999</v>
      </c>
      <c r="I346" s="14">
        <v>2665.86</v>
      </c>
      <c r="J346" s="14">
        <f>[1]!thsiFinD("ths_close_price_index",J$1,$A346)</f>
        <v>9691.5092999999997</v>
      </c>
      <c r="K346" s="14">
        <f>[1]!thsiFinD("ths_adjustment_nv_fund",K$2,$A346)</f>
        <v>6.5173113974000003</v>
      </c>
      <c r="L346" s="14">
        <f>[1]!thsiFinD("ths_adjustment_nv_fund",L$2,$A346)</f>
        <v>2.2292921890000001</v>
      </c>
      <c r="M346" s="18">
        <v>0.53021099744246003</v>
      </c>
      <c r="N346" s="18">
        <v>0.43367213969246998</v>
      </c>
      <c r="O346" s="18">
        <v>0.60855499640545996</v>
      </c>
      <c r="P346" s="18">
        <v>0.64611776538105004</v>
      </c>
      <c r="Q346" s="19">
        <v>0.21419416770117999</v>
      </c>
      <c r="R346" s="19">
        <v>0.21419416770117999</v>
      </c>
      <c r="S346" s="18">
        <v>0.17627789781327999</v>
      </c>
      <c r="T346" s="18">
        <v>0.17627789781327999</v>
      </c>
      <c r="U346" s="16">
        <v>1.37192870341234</v>
      </c>
      <c r="V346" s="14">
        <v>1.4702999999999999</v>
      </c>
      <c r="W346" s="14">
        <v>1.3991</v>
      </c>
      <c r="X346" s="74">
        <f>'2080回测'!$O$13*G346/$G$4+'2080回测'!$O$14*H346/$H$4+'2080回测'!$O$15*I346/$I$4+'2080回测'!$O$17*K346/$K$4+'2080回测'!$O$18*L346/$L$4+'2080回测'!$O$16*J346/$J$4</f>
        <v>1.278370869431791</v>
      </c>
    </row>
    <row r="347" spans="1:24">
      <c r="A347" s="11">
        <v>44351</v>
      </c>
      <c r="B347" s="17">
        <v>86.433394720688</v>
      </c>
      <c r="C347" s="17">
        <v>38.706015891032997</v>
      </c>
      <c r="D347" s="17">
        <v>54.846153846154003</v>
      </c>
      <c r="E347" s="17">
        <v>71.97265625</v>
      </c>
      <c r="F347" s="13">
        <v>1.62989555176969</v>
      </c>
      <c r="G347" s="14">
        <f>[1]!thsiFinD("ths_adjustment_nv_fund",G$2,$A347)</f>
        <v>1.3403</v>
      </c>
      <c r="H347" s="14">
        <f>[1]!thsiFinD("ths_adjustment_nv_fund",H$2,$A347)</f>
        <v>2.2934518519</v>
      </c>
      <c r="I347" s="14">
        <v>2672.19</v>
      </c>
      <c r="J347" s="14">
        <f>[1]!thsiFinD("ths_close_price_index",J$1,$A347)</f>
        <v>9632.4562000000005</v>
      </c>
      <c r="K347" s="14">
        <f>[1]!thsiFinD("ths_adjustment_nv_fund",K$2,$A347)</f>
        <v>6.4963554121999998</v>
      </c>
      <c r="L347" s="14">
        <f>[1]!thsiFinD("ths_adjustment_nv_fund",L$2,$A347)</f>
        <v>2.2272729026000002</v>
      </c>
      <c r="M347" s="18">
        <v>0.52046035805627</v>
      </c>
      <c r="N347" s="18">
        <v>0.42663539223351998</v>
      </c>
      <c r="O347" s="18">
        <v>0.60723699976036005</v>
      </c>
      <c r="P347" s="18">
        <v>0.64603400627883001</v>
      </c>
      <c r="Q347" s="19">
        <v>0.21322609368400999</v>
      </c>
      <c r="R347" s="19">
        <v>0.21322609368400999</v>
      </c>
      <c r="S347" s="18">
        <v>0.17430534180085999</v>
      </c>
      <c r="T347" s="18">
        <v>0.17430534180085999</v>
      </c>
      <c r="U347" s="16">
        <v>1.3780169097850288</v>
      </c>
      <c r="V347" s="14">
        <v>1.4689000000000001</v>
      </c>
      <c r="W347" s="14">
        <v>1.3869</v>
      </c>
      <c r="X347" s="74">
        <f>'2080回测'!$O$13*G347/$G$4+'2080回测'!$O$14*H347/$H$4+'2080回测'!$O$15*I347/$I$4+'2080回测'!$O$17*K347/$K$4+'2080回测'!$O$18*L347/$L$4+'2080回测'!$O$16*J347/$J$4</f>
        <v>1.2756680037570503</v>
      </c>
    </row>
    <row r="348" spans="1:24">
      <c r="A348" s="11">
        <v>44354</v>
      </c>
      <c r="B348" s="17">
        <v>86.372007366481995</v>
      </c>
      <c r="C348" s="17">
        <v>38.876276958002002</v>
      </c>
      <c r="D348" s="17">
        <v>56.846153846154003</v>
      </c>
      <c r="E348" s="17">
        <v>72.63671875</v>
      </c>
      <c r="F348" s="13">
        <v>1.6368278923016</v>
      </c>
      <c r="G348" s="14">
        <f>[1]!thsiFinD("ths_adjustment_nv_fund",G$2,$A348)</f>
        <v>1.3285</v>
      </c>
      <c r="H348" s="14">
        <f>[1]!thsiFinD("ths_adjustment_nv_fund",H$2,$A348)</f>
        <v>2.2890666667000001</v>
      </c>
      <c r="I348" s="14">
        <v>2656.03</v>
      </c>
      <c r="J348" s="14">
        <f>[1]!thsiFinD("ths_close_price_index",J$1,$A348)</f>
        <v>9590.6442000000006</v>
      </c>
      <c r="K348" s="14">
        <f>[1]!thsiFinD("ths_adjustment_nv_fund",K$2,$A348)</f>
        <v>6.5539843715000003</v>
      </c>
      <c r="L348" s="14">
        <f>[1]!thsiFinD("ths_adjustment_nv_fund",L$2,$A348)</f>
        <v>2.2373693345999999</v>
      </c>
      <c r="M348" s="18">
        <v>0.52885230179027998</v>
      </c>
      <c r="N348" s="18">
        <v>0.4365389627313</v>
      </c>
      <c r="O348" s="18">
        <v>0.61023244668104004</v>
      </c>
      <c r="P348" s="18">
        <v>0.65549878552311003</v>
      </c>
      <c r="Q348" s="19">
        <v>0.21892640119071999</v>
      </c>
      <c r="R348" s="19">
        <v>0.21892640119071999</v>
      </c>
      <c r="S348" s="18">
        <v>0.17757998958653001</v>
      </c>
      <c r="T348" s="18">
        <v>0.17757998958653001</v>
      </c>
      <c r="U348" s="16">
        <v>1.3883211222052387</v>
      </c>
      <c r="V348" s="14">
        <v>1.4679</v>
      </c>
      <c r="W348" s="14">
        <v>1.3943000000000001</v>
      </c>
      <c r="X348" s="74">
        <f>'2080回测'!$O$13*G348/$G$4+'2080回测'!$O$14*H348/$H$4+'2080回测'!$O$15*I348/$I$4+'2080回测'!$O$17*K348/$K$4+'2080回测'!$O$18*L348/$L$4+'2080回测'!$O$16*J348/$J$4</f>
        <v>1.2688776319104478</v>
      </c>
    </row>
    <row r="349" spans="1:24">
      <c r="A349" s="11">
        <v>44355</v>
      </c>
      <c r="B349" s="17">
        <v>83.548189073051006</v>
      </c>
      <c r="C349" s="17">
        <v>37.627695800227002</v>
      </c>
      <c r="D349" s="17">
        <v>55.384615384615003</v>
      </c>
      <c r="E349" s="17">
        <v>70.498046875</v>
      </c>
      <c r="F349" s="13">
        <v>1.6176463678322299</v>
      </c>
      <c r="G349" s="14">
        <f>[1]!thsiFinD("ths_adjustment_nv_fund",G$2,$A349)</f>
        <v>1.3304</v>
      </c>
      <c r="H349" s="14">
        <f>[1]!thsiFinD("ths_adjustment_nv_fund",H$2,$A349)</f>
        <v>2.2781037036999998</v>
      </c>
      <c r="I349" s="14">
        <v>2654.72</v>
      </c>
      <c r="J349" s="14">
        <f>[1]!thsiFinD("ths_close_price_index",J$1,$A349)</f>
        <v>9603.3111000000008</v>
      </c>
      <c r="K349" s="14">
        <f>[1]!thsiFinD("ths_adjustment_nv_fund",K$2,$A349)</f>
        <v>6.5173113974000003</v>
      </c>
      <c r="L349" s="14">
        <f>[1]!thsiFinD("ths_adjustment_nv_fund",L$2,$A349)</f>
        <v>2.219195757</v>
      </c>
      <c r="M349" s="18">
        <v>0.52877237851661996</v>
      </c>
      <c r="N349" s="18">
        <v>0.43940578577013001</v>
      </c>
      <c r="O349" s="18">
        <v>0.62796549245147004</v>
      </c>
      <c r="P349" s="18">
        <v>0.66923527936594995</v>
      </c>
      <c r="Q349" s="19">
        <v>0.23258658606838001</v>
      </c>
      <c r="R349" s="19">
        <v>0.23258658606838001</v>
      </c>
      <c r="S349" s="18">
        <v>0.18800843470049</v>
      </c>
      <c r="T349" s="18">
        <v>0.18800843470049</v>
      </c>
      <c r="U349" s="16">
        <v>1.3790777503354612</v>
      </c>
      <c r="V349" s="14">
        <v>1.4675</v>
      </c>
      <c r="W349" s="14">
        <v>1.3984000000000001</v>
      </c>
      <c r="X349" s="74">
        <f>'2080回测'!$O$13*G349/$G$4+'2080回测'!$O$14*H349/$H$4+'2080回测'!$O$15*I349/$I$4+'2080回测'!$O$17*K349/$K$4+'2080回测'!$O$18*L349/$L$4+'2080回测'!$O$16*J349/$J$4</f>
        <v>1.2682427329811605</v>
      </c>
    </row>
    <row r="350" spans="1:24">
      <c r="A350" s="11">
        <v>44356</v>
      </c>
      <c r="B350" s="17">
        <v>84.407612031921005</v>
      </c>
      <c r="C350" s="17">
        <v>38.989784335982002</v>
      </c>
      <c r="D350" s="17">
        <v>59.769230769231001</v>
      </c>
      <c r="E350" s="17">
        <v>71.943359375</v>
      </c>
      <c r="F350" s="13">
        <v>1.63777496628034</v>
      </c>
      <c r="G350" s="14">
        <f>[1]!thsiFinD("ths_adjustment_nv_fund",G$2,$A350)</f>
        <v>1.3334999999999999</v>
      </c>
      <c r="H350" s="14">
        <f>[1]!thsiFinD("ths_adjustment_nv_fund",H$2,$A350)</f>
        <v>2.2857777777999999</v>
      </c>
      <c r="I350" s="14">
        <v>2653.99</v>
      </c>
      <c r="J350" s="14">
        <f>[1]!thsiFinD("ths_close_price_index",J$1,$A350)</f>
        <v>9660.9019000000008</v>
      </c>
      <c r="K350" s="14">
        <f>[1]!thsiFinD("ths_adjustment_nv_fund",K$2,$A350)</f>
        <v>6.5277893899999997</v>
      </c>
      <c r="L350" s="14">
        <f>[1]!thsiFinD("ths_adjustment_nv_fund",L$2,$A350)</f>
        <v>2.2262632594</v>
      </c>
      <c r="M350" s="18">
        <v>0.51566496163682995</v>
      </c>
      <c r="N350" s="18">
        <v>0.42411606289636</v>
      </c>
      <c r="O350" s="18">
        <v>0.62161514497963</v>
      </c>
      <c r="P350" s="18">
        <v>0.65273473491866996</v>
      </c>
      <c r="Q350" s="19">
        <v>0.22324839820421</v>
      </c>
      <c r="R350" s="19">
        <v>0.22324839820421</v>
      </c>
      <c r="S350" s="18">
        <v>0.18599715092189001</v>
      </c>
      <c r="T350" s="18">
        <v>0.18599715092189001</v>
      </c>
      <c r="U350" s="16">
        <v>1.38345265825188</v>
      </c>
      <c r="V350" s="14">
        <v>1.4677</v>
      </c>
      <c r="W350" s="14">
        <v>1.4006000000000001</v>
      </c>
      <c r="X350" s="74">
        <f>'2080回测'!$O$13*G350/$G$4+'2080回测'!$O$14*H350/$H$4+'2080回测'!$O$15*I350/$I$4+'2080回测'!$O$17*K350/$K$4+'2080回测'!$O$18*L350/$L$4+'2080回测'!$O$16*J350/$J$4</f>
        <v>1.271236001260666</v>
      </c>
    </row>
    <row r="351" spans="1:24">
      <c r="A351" s="11">
        <v>44357</v>
      </c>
      <c r="B351" s="17">
        <v>86.310620012276999</v>
      </c>
      <c r="C351" s="17">
        <v>42.281498297389</v>
      </c>
      <c r="D351" s="17">
        <v>59.461538461537998</v>
      </c>
      <c r="E351" s="17">
        <v>75.029296875</v>
      </c>
      <c r="F351" s="13">
        <v>1.6577073841155101</v>
      </c>
      <c r="G351" s="14">
        <f>[1]!thsiFinD("ths_adjustment_nv_fund",G$2,$A351)</f>
        <v>1.3338000000000001</v>
      </c>
      <c r="H351" s="14">
        <f>[1]!thsiFinD("ths_adjustment_nv_fund",H$2,$A351)</f>
        <v>2.2912592592999999</v>
      </c>
      <c r="I351" s="14">
        <v>2651.74</v>
      </c>
      <c r="J351" s="14">
        <f>[1]!thsiFinD("ths_close_price_index",J$1,$A351)</f>
        <v>9677.1322</v>
      </c>
      <c r="K351" s="14">
        <f>[1]!thsiFinD("ths_adjustment_nv_fund",K$2,$A351)</f>
        <v>6.5592233677999996</v>
      </c>
      <c r="L351" s="14">
        <f>[1]!thsiFinD("ths_adjustment_nv_fund",L$2,$A351)</f>
        <v>2.2292921890000001</v>
      </c>
      <c r="M351" s="18">
        <v>0.51926150895140999</v>
      </c>
      <c r="N351" s="18">
        <v>0.42872035444357998</v>
      </c>
      <c r="O351" s="18">
        <v>0.62940330697339997</v>
      </c>
      <c r="P351" s="18">
        <v>0.66094312762979002</v>
      </c>
      <c r="Q351" s="19">
        <v>0.22568113032560999</v>
      </c>
      <c r="R351" s="19">
        <v>0.22568113032560999</v>
      </c>
      <c r="S351" s="18">
        <v>0.18896535368282</v>
      </c>
      <c r="T351" s="18">
        <v>0.18896535368282</v>
      </c>
      <c r="U351" s="16">
        <v>1.3950583659759137</v>
      </c>
      <c r="V351" s="14">
        <v>1.4681</v>
      </c>
      <c r="W351" s="14">
        <v>1.3960999999999999</v>
      </c>
      <c r="X351" s="74">
        <f>'2080回测'!$O$13*G351/$G$4+'2080回测'!$O$14*H351/$H$4+'2080回测'!$O$15*I351/$I$4+'2080回测'!$O$17*K351/$K$4+'2080回测'!$O$18*L351/$L$4+'2080回测'!$O$16*J351/$J$4</f>
        <v>1.2723115372463456</v>
      </c>
    </row>
    <row r="352" spans="1:24">
      <c r="A352" s="11">
        <v>44358</v>
      </c>
      <c r="B352" s="17">
        <v>84.837323511356999</v>
      </c>
      <c r="C352" s="17">
        <v>41.713961407490999</v>
      </c>
      <c r="D352" s="17">
        <v>59.769230769231001</v>
      </c>
      <c r="E352" s="17">
        <v>74.462890625</v>
      </c>
      <c r="F352" s="13">
        <v>1.6519585157826999</v>
      </c>
      <c r="G352" s="14">
        <f>[1]!thsiFinD("ths_adjustment_nv_fund",G$2,$A352)</f>
        <v>1.3302</v>
      </c>
      <c r="H352" s="14">
        <f>[1]!thsiFinD("ths_adjustment_nv_fund",H$2,$A352)</f>
        <v>2.2835851852000002</v>
      </c>
      <c r="I352" s="14">
        <v>2669.25</v>
      </c>
      <c r="J352" s="14">
        <f>[1]!thsiFinD("ths_close_price_index",J$1,$A352)</f>
        <v>9709.6949000000004</v>
      </c>
      <c r="K352" s="14">
        <f>[1]!thsiFinD("ths_adjustment_nv_fund",K$2,$A352)</f>
        <v>6.5487453752000002</v>
      </c>
      <c r="L352" s="14">
        <f>[1]!thsiFinD("ths_adjustment_nv_fund",L$2,$A352)</f>
        <v>2.2181861137999999</v>
      </c>
      <c r="M352" s="18">
        <v>0.53308823529411997</v>
      </c>
      <c r="N352" s="18">
        <v>0.44036139344974001</v>
      </c>
      <c r="O352" s="18">
        <v>0.64234363767073999</v>
      </c>
      <c r="P352" s="18">
        <v>0.67962140888887002</v>
      </c>
      <c r="Q352" s="19">
        <v>0.23911715630211</v>
      </c>
      <c r="R352" s="19">
        <v>0.23911715630211</v>
      </c>
      <c r="S352" s="18">
        <v>0.19340896994980999</v>
      </c>
      <c r="T352" s="18">
        <v>0.19340896994980999</v>
      </c>
      <c r="U352" s="16">
        <v>1.3861797318911513</v>
      </c>
      <c r="V352" s="14">
        <v>1.4675</v>
      </c>
      <c r="W352" s="14">
        <v>1.4077</v>
      </c>
      <c r="X352" s="74">
        <f>'2080回测'!$O$13*G352/$G$4+'2080回测'!$O$14*H352/$H$4+'2080回测'!$O$15*I352/$I$4+'2080回测'!$O$17*K352/$K$4+'2080回测'!$O$18*L352/$L$4+'2080回测'!$O$16*J352/$J$4</f>
        <v>1.2686650101574803</v>
      </c>
    </row>
    <row r="353" spans="1:24">
      <c r="A353" s="11">
        <v>44362</v>
      </c>
      <c r="B353" s="17">
        <v>83.855125844075999</v>
      </c>
      <c r="C353" s="17">
        <v>42.792281498297001</v>
      </c>
      <c r="D353" s="17">
        <v>57.384615384615003</v>
      </c>
      <c r="E353" s="17">
        <v>75</v>
      </c>
      <c r="F353" s="13">
        <v>1.6475800568174701</v>
      </c>
      <c r="G353" s="14">
        <f>[1]!thsiFinD("ths_adjustment_nv_fund",G$2,$A353)</f>
        <v>1.3183</v>
      </c>
      <c r="H353" s="14">
        <f>[1]!thsiFinD("ths_adjustment_nv_fund",H$2,$A353)</f>
        <v>2.2660444443999999</v>
      </c>
      <c r="I353" s="14">
        <v>2626.31</v>
      </c>
      <c r="J353" s="14">
        <f>[1]!thsiFinD("ths_close_price_index",J$1,$A353)</f>
        <v>9622.0386999999992</v>
      </c>
      <c r="K353" s="14">
        <f>[1]!thsiFinD("ths_adjustment_nv_fund",K$2,$A353)</f>
        <v>6.4963554121999998</v>
      </c>
      <c r="L353" s="14">
        <f>[1]!thsiFinD("ths_adjustment_nv_fund",L$2,$A353)</f>
        <v>2.1990028929999998</v>
      </c>
      <c r="M353" s="18">
        <v>0.52349744245523999</v>
      </c>
      <c r="N353" s="18">
        <v>0.43028407610112002</v>
      </c>
      <c r="O353" s="18">
        <v>0.63431583992331997</v>
      </c>
      <c r="P353" s="18">
        <v>0.67166429356155</v>
      </c>
      <c r="Q353" s="19">
        <v>0.23099194849393001</v>
      </c>
      <c r="R353" s="19">
        <v>0.23099194849393001</v>
      </c>
      <c r="S353" s="18">
        <v>0.18384615305006</v>
      </c>
      <c r="T353" s="18">
        <v>0.18384615305006</v>
      </c>
      <c r="U353" s="16">
        <v>1.3762506800610574</v>
      </c>
      <c r="V353" s="14">
        <v>1.468</v>
      </c>
      <c r="W353" s="14">
        <v>1.3855999999999999</v>
      </c>
      <c r="X353" s="74">
        <f>'2080回测'!$O$13*G353/$G$4+'2080回测'!$O$14*H353/$H$4+'2080回测'!$O$15*I353/$I$4+'2080回测'!$O$17*K353/$K$4+'2080回测'!$O$18*L353/$L$4+'2080回测'!$O$16*J353/$J$4</f>
        <v>1.2574884990695609</v>
      </c>
    </row>
    <row r="354" spans="1:24">
      <c r="A354" s="11">
        <v>44363</v>
      </c>
      <c r="B354" s="17">
        <v>77.163904235727003</v>
      </c>
      <c r="C354" s="17">
        <v>36.776390465379997</v>
      </c>
      <c r="D354" s="17">
        <v>51.615384615384997</v>
      </c>
      <c r="E354" s="17">
        <v>67.1484375</v>
      </c>
      <c r="F354" s="13">
        <v>1.5817602920412299</v>
      </c>
      <c r="G354" s="14">
        <f>[1]!thsiFinD("ths_adjustment_nv_fund",G$2,$A354)</f>
        <v>1.3152999999999999</v>
      </c>
      <c r="H354" s="14">
        <f>[1]!thsiFinD("ths_adjustment_nv_fund",H$2,$A354)</f>
        <v>2.2375407407000001</v>
      </c>
      <c r="I354" s="14">
        <v>2614.77</v>
      </c>
      <c r="J354" s="14">
        <f>[1]!thsiFinD("ths_close_price_index",J$1,$A354)</f>
        <v>9621.6288000000004</v>
      </c>
      <c r="K354" s="14">
        <f>[1]!thsiFinD("ths_adjustment_nv_fund",K$2,$A354)</f>
        <v>6.4596824380999998</v>
      </c>
      <c r="L354" s="14">
        <f>[1]!thsiFinD("ths_adjustment_nv_fund",L$2,$A354)</f>
        <v>2.1838582449000001</v>
      </c>
      <c r="M354" s="18">
        <v>0.51070971867007997</v>
      </c>
      <c r="N354" s="18">
        <v>0.42020675875250002</v>
      </c>
      <c r="O354" s="18">
        <v>0.61945842319674005</v>
      </c>
      <c r="P354" s="18">
        <v>0.65935170453346004</v>
      </c>
      <c r="Q354" s="19">
        <v>0.224192258246</v>
      </c>
      <c r="R354" s="19">
        <v>0.224192258246</v>
      </c>
      <c r="S354" s="18">
        <v>0.17594715942184</v>
      </c>
      <c r="T354" s="18">
        <v>0.17594715942184</v>
      </c>
      <c r="U354" s="16">
        <v>1.3528103685644775</v>
      </c>
      <c r="V354" s="14">
        <v>1.4677</v>
      </c>
      <c r="W354" s="14">
        <v>1.3825000000000001</v>
      </c>
      <c r="X354" s="74">
        <f>'2080回测'!$O$13*G354/$G$4+'2080回测'!$O$14*H354/$H$4+'2080回测'!$O$15*I354/$I$4+'2080回测'!$O$17*K354/$K$4+'2080回测'!$O$18*L354/$L$4+'2080回测'!$O$16*J354/$J$4</f>
        <v>1.2534637979866612</v>
      </c>
    </row>
    <row r="355" spans="1:24">
      <c r="A355" s="11">
        <v>44364</v>
      </c>
      <c r="B355" s="17">
        <v>79.251074278698994</v>
      </c>
      <c r="C355" s="17">
        <v>42.565266742337997</v>
      </c>
      <c r="D355" s="17">
        <v>52.615384615384997</v>
      </c>
      <c r="E355" s="17">
        <v>74.306640625</v>
      </c>
      <c r="F355" s="13">
        <v>1.6218459156535601</v>
      </c>
      <c r="G355" s="14">
        <f>[1]!thsiFinD("ths_adjustment_nv_fund",G$2,$A355)</f>
        <v>1.3141</v>
      </c>
      <c r="H355" s="14">
        <f>[1]!thsiFinD("ths_adjustment_nv_fund",H$2,$A355)</f>
        <v>2.2375407407000001</v>
      </c>
      <c r="I355" s="14">
        <v>2608.4299999999998</v>
      </c>
      <c r="J355" s="14">
        <f>[1]!thsiFinD("ths_close_price_index",J$1,$A355)</f>
        <v>9571.9799000000003</v>
      </c>
      <c r="K355" s="14">
        <f>[1]!thsiFinD("ths_adjustment_nv_fund",K$2,$A355)</f>
        <v>6.4596824380999998</v>
      </c>
      <c r="L355" s="14">
        <f>[1]!thsiFinD("ths_adjustment_nv_fund",L$2,$A355)</f>
        <v>2.1838582449000001</v>
      </c>
      <c r="M355" s="18">
        <v>0.48433503836316999</v>
      </c>
      <c r="N355" s="18">
        <v>0.39640344018765</v>
      </c>
      <c r="O355" s="18">
        <v>0.59729211598370002</v>
      </c>
      <c r="P355" s="18">
        <v>0.62392160152045995</v>
      </c>
      <c r="Q355" s="19">
        <v>0.19870757008265999</v>
      </c>
      <c r="R355" s="19">
        <v>0.19870757008265999</v>
      </c>
      <c r="S355" s="18">
        <v>0.16155780614776</v>
      </c>
      <c r="T355" s="18">
        <v>0.16155780614776</v>
      </c>
      <c r="U355" s="16">
        <v>1.3683098245613676</v>
      </c>
      <c r="V355" s="14">
        <v>1.4672000000000001</v>
      </c>
      <c r="W355" s="14">
        <v>1.3576999999999999</v>
      </c>
      <c r="X355" s="74">
        <f>'2080回测'!$O$13*G355/$G$4+'2080回测'!$O$14*H355/$H$4+'2080回测'!$O$15*I355/$I$4+'2080回测'!$O$17*K355/$K$4+'2080回测'!$O$18*L355/$L$4+'2080回测'!$O$16*J355/$J$4</f>
        <v>1.2525812016825331</v>
      </c>
    </row>
    <row r="356" spans="1:24">
      <c r="A356" s="11">
        <v>44365</v>
      </c>
      <c r="B356" s="17">
        <v>81.645181092694997</v>
      </c>
      <c r="C356" s="17">
        <v>44.211123723042</v>
      </c>
      <c r="D356" s="17">
        <v>52.076923076923002</v>
      </c>
      <c r="E356" s="17">
        <v>79.306640625</v>
      </c>
      <c r="F356" s="13">
        <v>1.6430996712941499</v>
      </c>
      <c r="G356" s="14">
        <f>[1]!thsiFinD("ths_adjustment_nv_fund",G$2,$A356)</f>
        <v>1.3080000000000001</v>
      </c>
      <c r="H356" s="14">
        <f>[1]!thsiFinD("ths_adjustment_nv_fund",H$2,$A356)</f>
        <v>2.2364444444</v>
      </c>
      <c r="I356" s="14">
        <v>2578.64</v>
      </c>
      <c r="J356" s="14">
        <f>[1]!thsiFinD("ths_close_price_index",J$1,$A356)</f>
        <v>9511.9426000000003</v>
      </c>
      <c r="K356" s="14">
        <f>[1]!thsiFinD("ths_adjustment_nv_fund",K$2,$A356)</f>
        <v>6.4282484602999999</v>
      </c>
      <c r="L356" s="14">
        <f>[1]!thsiFinD("ths_adjustment_nv_fund",L$2,$A356)</f>
        <v>2.1818389585000002</v>
      </c>
      <c r="M356" s="18">
        <v>0.49280690537083999</v>
      </c>
      <c r="N356" s="18">
        <v>0.40804447919380998</v>
      </c>
      <c r="O356" s="18">
        <v>0.61718188353701997</v>
      </c>
      <c r="P356" s="18">
        <v>0.64770918840020997</v>
      </c>
      <c r="Q356" s="19">
        <v>0.21926139112163001</v>
      </c>
      <c r="R356" s="19">
        <v>0.21926139112163001</v>
      </c>
      <c r="S356" s="18">
        <v>0.17110667887289999</v>
      </c>
      <c r="T356" s="18">
        <v>0.17110667887289999</v>
      </c>
      <c r="U356" s="16">
        <v>1.3773082504789163</v>
      </c>
      <c r="V356" s="14">
        <v>1.4676</v>
      </c>
      <c r="W356" s="14">
        <v>1.3460000000000001</v>
      </c>
      <c r="X356" s="74">
        <f>'2080回测'!$O$13*G356/$G$4+'2080回测'!$O$14*H356/$H$4+'2080回测'!$O$15*I356/$I$4+'2080回测'!$O$17*K356/$K$4+'2080回测'!$O$18*L356/$L$4+'2080回测'!$O$16*J356/$J$4</f>
        <v>1.2473111611475616</v>
      </c>
    </row>
    <row r="357" spans="1:24">
      <c r="A357" s="11">
        <v>44368</v>
      </c>
      <c r="B357" s="17">
        <v>86.065070595457001</v>
      </c>
      <c r="C357" s="17">
        <v>45.629965947786999</v>
      </c>
      <c r="D357" s="17">
        <v>50.692307692307999</v>
      </c>
      <c r="E357" s="17">
        <v>82.03125</v>
      </c>
      <c r="F357" s="13">
        <v>1.66104648558888</v>
      </c>
      <c r="G357" s="14">
        <f>[1]!thsiFinD("ths_adjustment_nv_fund",G$2,$A357)</f>
        <v>1.3069999999999999</v>
      </c>
      <c r="H357" s="14">
        <f>[1]!thsiFinD("ths_adjustment_nv_fund",H$2,$A357)</f>
        <v>2.2474074073999999</v>
      </c>
      <c r="I357" s="14">
        <v>2561.38</v>
      </c>
      <c r="J357" s="14">
        <f>[1]!thsiFinD("ths_close_price_index",J$1,$A357)</f>
        <v>9497.6468000000004</v>
      </c>
      <c r="K357" s="14">
        <f>[1]!thsiFinD("ths_adjustment_nv_fund",K$2,$A357)</f>
        <v>6.4544434417999996</v>
      </c>
      <c r="L357" s="14">
        <f>[1]!thsiFinD("ths_adjustment_nv_fund",L$2,$A357)</f>
        <v>2.1808293153</v>
      </c>
      <c r="M357" s="18">
        <v>0.49512468030690998</v>
      </c>
      <c r="N357" s="18">
        <v>0.40813135261923</v>
      </c>
      <c r="O357" s="18">
        <v>0.62520968128444998</v>
      </c>
      <c r="P357" s="18">
        <v>0.65725772682385997</v>
      </c>
      <c r="Q357" s="19">
        <v>0.23292166581373</v>
      </c>
      <c r="R357" s="19">
        <v>0.23292166581373</v>
      </c>
      <c r="S357" s="18">
        <v>0.18344961558471001</v>
      </c>
      <c r="T357" s="18">
        <v>0.18344961558471001</v>
      </c>
      <c r="U357" s="16">
        <v>1.3887609008394599</v>
      </c>
      <c r="V357" s="14">
        <v>1.4690000000000001</v>
      </c>
      <c r="W357" s="14">
        <v>1.3446</v>
      </c>
      <c r="X357" s="74">
        <f>'2080回测'!$O$13*G357/$G$4+'2080回测'!$O$14*H357/$H$4+'2080回测'!$O$15*I357/$I$4+'2080回测'!$O$17*K357/$K$4+'2080回测'!$O$18*L357/$L$4+'2080回测'!$O$16*J357/$J$4</f>
        <v>1.2470382484298517</v>
      </c>
    </row>
    <row r="358" spans="1:24">
      <c r="A358" s="11">
        <v>44369</v>
      </c>
      <c r="B358" s="17">
        <v>85.880908532842</v>
      </c>
      <c r="C358" s="17">
        <v>44.494892167990997</v>
      </c>
      <c r="D358" s="17">
        <v>50.076923076923002</v>
      </c>
      <c r="E358" s="17">
        <v>83.037109375</v>
      </c>
      <c r="F358" s="13">
        <v>1.65872458288189</v>
      </c>
      <c r="G358" s="14">
        <f>[1]!thsiFinD("ths_adjustment_nv_fund",G$2,$A358)</f>
        <v>1.3115000000000001</v>
      </c>
      <c r="H358" s="14">
        <f>[1]!thsiFinD("ths_adjustment_nv_fund",H$2,$A358)</f>
        <v>2.2726222221999999</v>
      </c>
      <c r="I358" s="14">
        <v>2567.21</v>
      </c>
      <c r="J358" s="14">
        <f>[1]!thsiFinD("ths_close_price_index",J$1,$A358)</f>
        <v>9558.8688999999995</v>
      </c>
      <c r="K358" s="14">
        <f>[1]!thsiFinD("ths_adjustment_nv_fund",K$2,$A358)</f>
        <v>6.4701604307</v>
      </c>
      <c r="L358" s="14">
        <f>[1]!thsiFinD("ths_adjustment_nv_fund",L$2,$A358)</f>
        <v>2.1949643202</v>
      </c>
      <c r="M358" s="18">
        <v>0.49008951406649998</v>
      </c>
      <c r="N358" s="18">
        <v>0.40717574493962</v>
      </c>
      <c r="O358" s="18">
        <v>0.63587347232207003</v>
      </c>
      <c r="P358" s="18">
        <v>0.67199932997039002</v>
      </c>
      <c r="Q358" s="19">
        <v>0.25170738165195</v>
      </c>
      <c r="R358" s="19">
        <v>0.25170738165195</v>
      </c>
      <c r="S358" s="18">
        <v>0.20076719105659999</v>
      </c>
      <c r="T358" s="18">
        <v>0.20076719105659999</v>
      </c>
      <c r="U358" s="16">
        <v>1.3979993805574451</v>
      </c>
      <c r="V358" s="14">
        <v>1.4693000000000001</v>
      </c>
      <c r="W358" s="14">
        <v>1.3483000000000001</v>
      </c>
      <c r="X358" s="74">
        <f>'2080回测'!$O$13*G358/$G$4+'2080回测'!$O$14*H358/$H$4+'2080回测'!$O$15*I358/$I$4+'2080回测'!$O$17*K358/$K$4+'2080回测'!$O$18*L358/$L$4+'2080回测'!$O$16*J358/$J$4</f>
        <v>1.2516676478738067</v>
      </c>
    </row>
    <row r="359" spans="1:24">
      <c r="A359" s="11">
        <v>44370</v>
      </c>
      <c r="B359" s="17">
        <v>88.152240638427998</v>
      </c>
      <c r="C359" s="17">
        <v>48.751418842225</v>
      </c>
      <c r="D359" s="17">
        <v>53.615384615384997</v>
      </c>
      <c r="E359" s="17">
        <v>89.1796875</v>
      </c>
      <c r="F359" s="13">
        <v>1.6992468289900899</v>
      </c>
      <c r="G359" s="14">
        <f>[1]!thsiFinD("ths_adjustment_nv_fund",G$2,$A359)</f>
        <v>1.3260000000000001</v>
      </c>
      <c r="H359" s="14">
        <f>[1]!thsiFinD("ths_adjustment_nv_fund",H$2,$A359)</f>
        <v>2.3033185184999998</v>
      </c>
      <c r="I359" s="14">
        <v>2568.04</v>
      </c>
      <c r="J359" s="14">
        <f>[1]!thsiFinD("ths_close_price_index",J$1,$A359)</f>
        <v>9582.0494999999992</v>
      </c>
      <c r="K359" s="14">
        <f>[1]!thsiFinD("ths_adjustment_nv_fund",K$2,$A359)</f>
        <v>6.4806384233000003</v>
      </c>
      <c r="L359" s="14">
        <f>[1]!thsiFinD("ths_adjustment_nv_fund",L$2,$A359)</f>
        <v>2.214147541</v>
      </c>
      <c r="M359" s="18">
        <v>0.50359654731458003</v>
      </c>
      <c r="N359" s="18">
        <v>0.41890365737120999</v>
      </c>
      <c r="O359" s="18">
        <v>0.64246345554757001</v>
      </c>
      <c r="P359" s="18">
        <v>0.68623837850365998</v>
      </c>
      <c r="Q359" s="19">
        <v>0.25744751288522999</v>
      </c>
      <c r="R359" s="19">
        <v>0.25744751288522999</v>
      </c>
      <c r="S359" s="18">
        <v>0.20894898997604</v>
      </c>
      <c r="T359" s="18">
        <v>0.20894898997604</v>
      </c>
      <c r="U359" s="16">
        <v>1.4068987116706562</v>
      </c>
      <c r="V359" s="14">
        <v>1.47</v>
      </c>
      <c r="W359" s="14">
        <v>1.3495999999999999</v>
      </c>
      <c r="X359" s="74">
        <f>'2080回测'!$O$13*G359/$G$4+'2080回测'!$O$14*H359/$H$4+'2080回测'!$O$15*I359/$I$4+'2080回测'!$O$17*K359/$K$4+'2080回测'!$O$18*L359/$L$4+'2080回测'!$O$16*J359/$J$4</f>
        <v>1.2639021120904466</v>
      </c>
    </row>
    <row r="360" spans="1:24">
      <c r="A360" s="11">
        <v>44371</v>
      </c>
      <c r="B360" s="17">
        <v>86.494782074892996</v>
      </c>
      <c r="C360" s="17">
        <v>46.197502837683999</v>
      </c>
      <c r="D360" s="17">
        <v>52.538461538462002</v>
      </c>
      <c r="E360" s="17">
        <v>86.8359375</v>
      </c>
      <c r="F360" s="13">
        <v>1.6801667098776001</v>
      </c>
      <c r="G360" s="14">
        <f>[1]!thsiFinD("ths_adjustment_nv_fund",G$2,$A360)</f>
        <v>1.3254999999999999</v>
      </c>
      <c r="H360" s="14">
        <f>[1]!thsiFinD("ths_adjustment_nv_fund",H$2,$A360)</f>
        <v>2.3011259259000001</v>
      </c>
      <c r="I360" s="14">
        <v>2570.9299999999998</v>
      </c>
      <c r="J360" s="14">
        <f>[1]!thsiFinD("ths_close_price_index",J$1,$A360)</f>
        <v>9610.9038999999993</v>
      </c>
      <c r="K360" s="14">
        <f>[1]!thsiFinD("ths_adjustment_nv_fund",K$2,$A360)</f>
        <v>6.4544434417999996</v>
      </c>
      <c r="L360" s="14">
        <f>[1]!thsiFinD("ths_adjustment_nv_fund",L$2,$A360)</f>
        <v>2.2151571842000002</v>
      </c>
      <c r="M360" s="18">
        <v>0.51206841432225003</v>
      </c>
      <c r="N360" s="18">
        <v>0.42368169576926001</v>
      </c>
      <c r="O360" s="18">
        <v>0.66151449796310002</v>
      </c>
      <c r="P360" s="18">
        <v>0.70056118606198003</v>
      </c>
      <c r="Q360" s="19">
        <v>0.26569655685533</v>
      </c>
      <c r="R360" s="19">
        <v>0.26569655685533</v>
      </c>
      <c r="S360" s="18">
        <v>0.212985392769</v>
      </c>
      <c r="T360" s="18">
        <v>0.212985392769</v>
      </c>
      <c r="U360" s="16">
        <v>1.3997537161350675</v>
      </c>
      <c r="V360" s="14">
        <v>1.4705999999999999</v>
      </c>
      <c r="W360" s="14">
        <v>1.3443000000000001</v>
      </c>
      <c r="X360" s="74">
        <f>'2080回测'!$O$13*G360/$G$4+'2080回测'!$O$14*H360/$H$4+'2080回测'!$O$15*I360/$I$4+'2080回测'!$O$17*K360/$K$4+'2080回测'!$O$18*L360/$L$4+'2080回测'!$O$16*J360/$J$4</f>
        <v>1.2630717794279962</v>
      </c>
    </row>
    <row r="361" spans="1:24">
      <c r="A361" s="11">
        <v>44372</v>
      </c>
      <c r="B361" s="17">
        <v>86.985880908533005</v>
      </c>
      <c r="C361" s="17">
        <v>47.900113507378002</v>
      </c>
      <c r="D361" s="17">
        <v>56.153846153845997</v>
      </c>
      <c r="E361" s="17">
        <v>88.349609375</v>
      </c>
      <c r="F361" s="13">
        <v>1.6984736248618899</v>
      </c>
      <c r="G361" s="14">
        <f>[1]!thsiFinD("ths_adjustment_nv_fund",G$2,$A361)</f>
        <v>1.3319000000000001</v>
      </c>
      <c r="H361" s="14">
        <f>[1]!thsiFinD("ths_adjustment_nv_fund",H$2,$A361)</f>
        <v>2.3120888889</v>
      </c>
      <c r="I361" s="14">
        <v>2590.61</v>
      </c>
      <c r="J361" s="14">
        <f>[1]!thsiFinD("ths_close_price_index",J$1,$A361)</f>
        <v>9616.0890999999992</v>
      </c>
      <c r="K361" s="14">
        <f>[1]!thsiFinD("ths_adjustment_nv_fund",K$2,$A361)</f>
        <v>6.4911164158999997</v>
      </c>
      <c r="L361" s="14">
        <f>[1]!thsiFinD("ths_adjustment_nv_fund",L$2,$A361)</f>
        <v>2.2363596914000001</v>
      </c>
      <c r="M361" s="18">
        <v>0.50927109974425</v>
      </c>
      <c r="N361" s="18">
        <v>0.42637477195725998</v>
      </c>
      <c r="O361" s="18">
        <v>0.65803977953510995</v>
      </c>
      <c r="P361" s="18">
        <v>0.68975626102800003</v>
      </c>
      <c r="Q361" s="19">
        <v>0.25284725274665998</v>
      </c>
      <c r="R361" s="19">
        <v>0.25284725274665998</v>
      </c>
      <c r="S361" s="18">
        <v>0.20444665566129999</v>
      </c>
      <c r="T361" s="18">
        <v>0.20444665566129999</v>
      </c>
      <c r="U361" s="16">
        <v>1.4144312782608064</v>
      </c>
      <c r="V361" s="14">
        <v>1.4712000000000001</v>
      </c>
      <c r="W361" s="14">
        <v>1.3452</v>
      </c>
      <c r="X361" s="74">
        <f>'2080回测'!$O$13*G361/$G$4+'2080回测'!$O$14*H361/$H$4+'2080回测'!$O$15*I361/$I$4+'2080回测'!$O$17*K361/$K$4+'2080回测'!$O$18*L361/$L$4+'2080回测'!$O$16*J361/$J$4</f>
        <v>1.2700254355561484</v>
      </c>
    </row>
    <row r="362" spans="1:24">
      <c r="A362" s="11">
        <v>44375</v>
      </c>
      <c r="B362" s="17">
        <v>89.809699201963994</v>
      </c>
      <c r="C362" s="17">
        <v>51.532349602723997</v>
      </c>
      <c r="D362" s="17">
        <v>53.923076923076998</v>
      </c>
      <c r="E362" s="17">
        <v>91.455078125</v>
      </c>
      <c r="F362" s="13">
        <v>1.7168005096319101</v>
      </c>
      <c r="G362" s="14">
        <f>[1]!thsiFinD("ths_adjustment_nv_fund",G$2,$A362)</f>
        <v>1.3109</v>
      </c>
      <c r="H362" s="14">
        <f>[1]!thsiFinD("ths_adjustment_nv_fund",H$2,$A362)</f>
        <v>2.2945481481000001</v>
      </c>
      <c r="I362" s="14">
        <v>2588</v>
      </c>
      <c r="J362" s="14">
        <f>[1]!thsiFinD("ths_close_price_index",J$1,$A362)</f>
        <v>9606.9151000000002</v>
      </c>
      <c r="K362" s="14">
        <f>[1]!thsiFinD("ths_adjustment_nv_fund",K$2,$A362)</f>
        <v>6.4701604307</v>
      </c>
      <c r="L362" s="14">
        <f>[1]!thsiFinD("ths_adjustment_nv_fund",L$2,$A362)</f>
        <v>2.2252536161999998</v>
      </c>
      <c r="M362" s="18">
        <v>0.53740409207161</v>
      </c>
      <c r="N362" s="18">
        <v>0.45313178698635997</v>
      </c>
      <c r="O362" s="18">
        <v>0.68308171579200005</v>
      </c>
      <c r="P362" s="18">
        <v>0.71722924871367999</v>
      </c>
      <c r="Q362" s="19">
        <v>0.25747946886609002</v>
      </c>
      <c r="R362" s="19">
        <v>0.25747946886609002</v>
      </c>
      <c r="S362" s="18">
        <v>0.20482222239531001</v>
      </c>
      <c r="T362" s="18">
        <v>0.20482222239531001</v>
      </c>
      <c r="U362" s="16">
        <v>1.4219844486750437</v>
      </c>
      <c r="V362" s="14">
        <v>1.4712000000000001</v>
      </c>
      <c r="W362" s="14">
        <v>1.3466</v>
      </c>
      <c r="X362" s="74">
        <f>'2080回测'!$O$13*G362/$G$4+'2080回测'!$O$14*H362/$H$4+'2080回测'!$O$15*I362/$I$4+'2080回测'!$O$17*K362/$K$4+'2080回测'!$O$18*L362/$L$4+'2080回测'!$O$16*J362/$J$4</f>
        <v>1.2533676773415385</v>
      </c>
    </row>
    <row r="363" spans="1:24">
      <c r="A363" s="11">
        <v>44376</v>
      </c>
      <c r="B363" s="17">
        <v>89.257213014119003</v>
      </c>
      <c r="C363" s="17">
        <v>51.362088535754999</v>
      </c>
      <c r="D363" s="17">
        <v>52.923076923076998</v>
      </c>
      <c r="E363" s="17">
        <v>89.990234375</v>
      </c>
      <c r="F363" s="13">
        <v>1.7088315321198799</v>
      </c>
      <c r="G363" s="14">
        <f>[1]!thsiFinD("ths_adjustment_nv_fund",G$2,$A363)</f>
        <v>1.3075000000000001</v>
      </c>
      <c r="H363" s="14">
        <f>[1]!thsiFinD("ths_adjustment_nv_fund",H$2,$A363)</f>
        <v>2.2923555555999999</v>
      </c>
      <c r="I363" s="14">
        <v>2553.4299999999998</v>
      </c>
      <c r="J363" s="14">
        <f>[1]!thsiFinD("ths_close_price_index",J$1,$A363)</f>
        <v>9554.0686999999998</v>
      </c>
      <c r="K363" s="14">
        <f>[1]!thsiFinD("ths_adjustment_nv_fund",K$2,$A363)</f>
        <v>6.4492044455000004</v>
      </c>
      <c r="L363" s="14">
        <f>[1]!thsiFinD("ths_adjustment_nv_fund",L$2,$A363)</f>
        <v>2.2050607522000001</v>
      </c>
      <c r="M363" s="18">
        <v>0.53940217391304002</v>
      </c>
      <c r="N363" s="18">
        <v>0.45825731908609002</v>
      </c>
      <c r="O363" s="18">
        <v>0.68655643421999002</v>
      </c>
      <c r="P363" s="18">
        <v>0.72309238633141004</v>
      </c>
      <c r="Q363" s="19">
        <v>0.26880343622896002</v>
      </c>
      <c r="R363" s="19">
        <v>0.26880343622896002</v>
      </c>
      <c r="S363" s="18">
        <v>0.21548020169595</v>
      </c>
      <c r="T363" s="18">
        <v>0.21548020169595</v>
      </c>
      <c r="U363" s="16">
        <v>1.4114378509391412</v>
      </c>
      <c r="V363" s="14">
        <v>1.4719</v>
      </c>
      <c r="W363" s="14">
        <v>1.3401000000000001</v>
      </c>
      <c r="X363" s="74">
        <f>'2080回测'!$O$13*G363/$G$4+'2080回测'!$O$14*H363/$H$4+'2080回测'!$O$15*I363/$I$4+'2080回测'!$O$17*K363/$K$4+'2080回测'!$O$18*L363/$L$4+'2080回测'!$O$16*J363/$J$4</f>
        <v>1.2490122666348666</v>
      </c>
    </row>
    <row r="364" spans="1:24">
      <c r="A364" s="11">
        <v>44377</v>
      </c>
      <c r="B364" s="17">
        <v>92.203806015961007</v>
      </c>
      <c r="C364" s="17">
        <v>56.072644721906997</v>
      </c>
      <c r="D364" s="17">
        <v>53.846153846154003</v>
      </c>
      <c r="E364" s="17">
        <v>94.599609375</v>
      </c>
      <c r="F364" s="13">
        <v>1.7418055348975601</v>
      </c>
      <c r="G364" s="14">
        <f>[1]!thsiFinD("ths_adjustment_nv_fund",G$2,$A364)</f>
        <v>1.3139000000000001</v>
      </c>
      <c r="H364" s="14">
        <f>[1]!thsiFinD("ths_adjustment_nv_fund",H$2,$A364)</f>
        <v>2.3011259259000001</v>
      </c>
      <c r="I364" s="14">
        <v>2535.87</v>
      </c>
      <c r="J364" s="14">
        <f>[1]!thsiFinD("ths_close_price_index",J$1,$A364)</f>
        <v>9560.8371000000006</v>
      </c>
      <c r="K364" s="14">
        <f>[1]!thsiFinD("ths_adjustment_nv_fund",K$2,$A364)</f>
        <v>6.5225503936999996</v>
      </c>
      <c r="L364" s="14">
        <f>[1]!thsiFinD("ths_adjustment_nv_fund",L$2,$A364)</f>
        <v>2.2181861137999999</v>
      </c>
      <c r="M364" s="18">
        <v>0.52621483375958999</v>
      </c>
      <c r="N364" s="18">
        <v>0.44974372339501001</v>
      </c>
      <c r="O364" s="18">
        <v>0.67277737838484997</v>
      </c>
      <c r="P364" s="18">
        <v>0.71446519810924003</v>
      </c>
      <c r="Q364" s="19">
        <v>0.25817533325202002</v>
      </c>
      <c r="R364" s="19">
        <v>0.25817533325202002</v>
      </c>
      <c r="S364" s="18">
        <v>0.20597550368020001</v>
      </c>
      <c r="T364" s="18">
        <v>0.20597550368020001</v>
      </c>
      <c r="U364" s="16">
        <v>1.4261439068172175</v>
      </c>
      <c r="V364" s="14">
        <v>1.4724999999999999</v>
      </c>
      <c r="W364" s="14">
        <v>1.3275999999999999</v>
      </c>
      <c r="X364" s="74">
        <f>'2080回测'!$O$13*G364/$G$4+'2080回测'!$O$14*H364/$H$4+'2080回测'!$O$15*I364/$I$4+'2080回测'!$O$17*K364/$K$4+'2080回测'!$O$18*L364/$L$4+'2080回测'!$O$16*J364/$J$4</f>
        <v>1.256142448570019</v>
      </c>
    </row>
    <row r="365" spans="1:24">
      <c r="A365" s="11">
        <v>44378</v>
      </c>
      <c r="B365" s="17">
        <v>89.625537139349007</v>
      </c>
      <c r="C365" s="17">
        <v>54.426787741203</v>
      </c>
      <c r="D365" s="17">
        <v>50</v>
      </c>
      <c r="E365" s="17">
        <v>92.59765625</v>
      </c>
      <c r="F365" s="13">
        <v>1.7166249528263799</v>
      </c>
      <c r="G365" s="14">
        <f>[1]!thsiFinD("ths_adjustment_nv_fund",G$2,$A365)</f>
        <v>1.3226</v>
      </c>
      <c r="H365" s="14">
        <f>[1]!thsiFinD("ths_adjustment_nv_fund",H$2,$A365)</f>
        <v>2.2912592592999999</v>
      </c>
      <c r="I365" s="14">
        <v>2535.87</v>
      </c>
      <c r="J365" s="14">
        <f>[1]!thsiFinD("ths_close_price_index",J$1,$A365)</f>
        <v>9591.0895999999993</v>
      </c>
      <c r="K365" s="14">
        <f>[1]!thsiFinD("ths_adjustment_nv_fund",K$2,$A365)</f>
        <v>6.4806384233000003</v>
      </c>
      <c r="L365" s="14">
        <f>[1]!thsiFinD("ths_adjustment_nv_fund",L$2,$A365)</f>
        <v>2.2202054001999998</v>
      </c>
      <c r="M365" s="18">
        <v>0.54171994884910002</v>
      </c>
      <c r="N365" s="18">
        <v>0.46737902875510001</v>
      </c>
      <c r="O365" s="18">
        <v>0.68715552360412002</v>
      </c>
      <c r="P365" s="18">
        <v>0.73188709275800001</v>
      </c>
      <c r="Q365" s="19">
        <v>0.27243716715888</v>
      </c>
      <c r="R365" s="19">
        <v>0.27243716715888</v>
      </c>
      <c r="S365" s="18">
        <v>0.21806766312683001</v>
      </c>
      <c r="T365" s="18">
        <v>0.21806766312683001</v>
      </c>
      <c r="U365" s="16">
        <v>1.410877729217145</v>
      </c>
      <c r="V365" s="14">
        <v>1.4728000000000001</v>
      </c>
      <c r="W365" s="14">
        <v>1.343</v>
      </c>
      <c r="X365" s="74">
        <f>'2080回测'!$O$13*G365/$G$4+'2080回测'!$O$14*H365/$H$4+'2080回测'!$O$15*I365/$I$4+'2080回测'!$O$17*K365/$K$4+'2080回测'!$O$18*L365/$L$4+'2080回测'!$O$16*J365/$J$4</f>
        <v>1.2618296880860429</v>
      </c>
    </row>
    <row r="366" spans="1:24">
      <c r="A366" s="11">
        <v>44379</v>
      </c>
      <c r="B366" s="17">
        <v>85.819521178637004</v>
      </c>
      <c r="C366" s="17">
        <v>52.440408626561002</v>
      </c>
      <c r="D366" s="17">
        <v>48.692307692307999</v>
      </c>
      <c r="E366" s="17">
        <v>89.931640625</v>
      </c>
      <c r="F366" s="13">
        <v>1.69220969530626</v>
      </c>
      <c r="G366" s="14">
        <f>[1]!thsiFinD("ths_adjustment_nv_fund",G$2,$A366)</f>
        <v>1.3098000000000001</v>
      </c>
      <c r="H366" s="14">
        <f>[1]!thsiFinD("ths_adjustment_nv_fund",H$2,$A366)</f>
        <v>2.2770074074000002</v>
      </c>
      <c r="I366" s="14">
        <v>2510.31</v>
      </c>
      <c r="J366" s="14">
        <f>[1]!thsiFinD("ths_close_price_index",J$1,$A366)</f>
        <v>9552.4480000000003</v>
      </c>
      <c r="K366" s="14">
        <f>[1]!thsiFinD("ths_adjustment_nv_fund",K$2,$A366)</f>
        <v>6.4806384233000003</v>
      </c>
      <c r="L366" s="14">
        <f>[1]!thsiFinD("ths_adjustment_nv_fund",L$2,$A366)</f>
        <v>2.2030414658000002</v>
      </c>
      <c r="M366" s="18">
        <v>0.54211956521739002</v>
      </c>
      <c r="N366" s="18">
        <v>0.47180957345148</v>
      </c>
      <c r="O366" s="18">
        <v>0.66391085549964002</v>
      </c>
      <c r="P366" s="18">
        <v>0.71178490668417005</v>
      </c>
      <c r="Q366" s="19">
        <v>0.25192927722899999</v>
      </c>
      <c r="R366" s="19">
        <v>0.25192927722899999</v>
      </c>
      <c r="S366" s="18">
        <v>0.19676918921323999</v>
      </c>
      <c r="T366" s="18">
        <v>0.19676918921323999</v>
      </c>
      <c r="U366" s="16">
        <v>1.3952989083870162</v>
      </c>
      <c r="V366" s="14">
        <v>1.4736</v>
      </c>
      <c r="W366" s="14">
        <v>1.3462000000000001</v>
      </c>
      <c r="X366" s="74">
        <f>'2080回测'!$O$13*G366/$G$4+'2080回测'!$O$14*H366/$H$4+'2080回测'!$O$15*I366/$I$4+'2080回测'!$O$17*K366/$K$4+'2080回测'!$O$18*L366/$L$4+'2080回测'!$O$16*J366/$J$4</f>
        <v>1.2512019085241268</v>
      </c>
    </row>
    <row r="367" spans="1:24">
      <c r="A367" s="11">
        <v>44382</v>
      </c>
      <c r="B367" s="17">
        <v>88.643339472069002</v>
      </c>
      <c r="C367" s="17">
        <v>57.548240635641001</v>
      </c>
      <c r="D367" s="17">
        <v>53.307692307692001</v>
      </c>
      <c r="E367" s="17">
        <v>95.771484375</v>
      </c>
      <c r="F367" s="13">
        <v>1.7381768919760101</v>
      </c>
      <c r="G367" s="14">
        <f>[1]!thsiFinD("ths_adjustment_nv_fund",G$2,$A367)</f>
        <v>1.3063</v>
      </c>
      <c r="H367" s="14">
        <f>[1]!thsiFinD("ths_adjustment_nv_fund",H$2,$A367)</f>
        <v>2.2813925926</v>
      </c>
      <c r="I367" s="14">
        <v>2504.77</v>
      </c>
      <c r="J367" s="14">
        <f>[1]!thsiFinD("ths_close_price_index",J$1,$A367)</f>
        <v>9543.9423000000006</v>
      </c>
      <c r="K367" s="14">
        <f>[1]!thsiFinD("ths_adjustment_nv_fund",K$2,$A367)</f>
        <v>6.4753994270000002</v>
      </c>
      <c r="L367" s="14">
        <f>[1]!thsiFinD("ths_adjustment_nv_fund",L$2,$A367)</f>
        <v>2.2131378977999998</v>
      </c>
      <c r="M367" s="18">
        <v>0.49824168797953999</v>
      </c>
      <c r="N367" s="18">
        <v>0.43080531665364002</v>
      </c>
      <c r="O367" s="18">
        <v>0.65648214713635</v>
      </c>
      <c r="P367" s="18">
        <v>0.69587067602952002</v>
      </c>
      <c r="Q367" s="19">
        <v>0.24104380196776001</v>
      </c>
      <c r="R367" s="19">
        <v>0.24104380196776001</v>
      </c>
      <c r="S367" s="18">
        <v>0.19945191768077999</v>
      </c>
      <c r="T367" s="18">
        <v>0.19945191768077999</v>
      </c>
      <c r="U367" s="16">
        <v>1.4095385473353326</v>
      </c>
      <c r="V367" s="14">
        <v>1.4743999999999999</v>
      </c>
      <c r="W367" s="14">
        <v>1.3512999999999999</v>
      </c>
      <c r="X367" s="74">
        <f>'2080回测'!$O$13*G367/$G$4+'2080回测'!$O$14*H367/$H$4+'2080回测'!$O$15*I367/$I$4+'2080回测'!$O$17*K367/$K$4+'2080回测'!$O$18*L367/$L$4+'2080回测'!$O$16*J367/$J$4</f>
        <v>1.2492346528190741</v>
      </c>
    </row>
    <row r="368" spans="1:24">
      <c r="A368" s="11">
        <v>44383</v>
      </c>
      <c r="B368" s="17">
        <v>86.924493554327995</v>
      </c>
      <c r="C368" s="17">
        <v>57.094211123722999</v>
      </c>
      <c r="D368" s="17">
        <v>55.615384615384997</v>
      </c>
      <c r="E368" s="17">
        <v>93.75</v>
      </c>
      <c r="F368" s="13">
        <v>1.7334602232335901</v>
      </c>
      <c r="G368" s="14">
        <f>[1]!thsiFinD("ths_adjustment_nv_fund",G$2,$A368)</f>
        <v>1.3109</v>
      </c>
      <c r="H368" s="14">
        <f>[1]!thsiFinD("ths_adjustment_nv_fund",H$2,$A368)</f>
        <v>2.2791999999999999</v>
      </c>
      <c r="I368" s="14">
        <v>2502.87</v>
      </c>
      <c r="J368" s="14">
        <f>[1]!thsiFinD("ths_close_price_index",J$1,$A368)</f>
        <v>9589.7597999999998</v>
      </c>
      <c r="K368" s="14">
        <f>[1]!thsiFinD("ths_adjustment_nv_fund",K$2,$A368)</f>
        <v>6.4701604307</v>
      </c>
      <c r="L368" s="14">
        <f>[1]!thsiFinD("ths_adjustment_nv_fund",L$2,$A368)</f>
        <v>2.2161668273999999</v>
      </c>
      <c r="M368" s="18">
        <v>0.50351662404092001</v>
      </c>
      <c r="N368" s="18">
        <v>0.43601772217878998</v>
      </c>
      <c r="O368" s="18">
        <v>0.66858375269589998</v>
      </c>
      <c r="P368" s="18">
        <v>0.71119859289152998</v>
      </c>
      <c r="Q368" s="19">
        <v>0.25860574205325998</v>
      </c>
      <c r="R368" s="19">
        <v>0.25860574205325998</v>
      </c>
      <c r="S368" s="18">
        <v>0.21989010138449999</v>
      </c>
      <c r="T368" s="18">
        <v>0.21989010138449999</v>
      </c>
      <c r="U368" s="16">
        <v>1.4076393755329213</v>
      </c>
      <c r="V368" s="14">
        <v>1.4742999999999999</v>
      </c>
      <c r="W368" s="14">
        <v>1.3634999999999999</v>
      </c>
      <c r="X368" s="74">
        <f>'2080回测'!$O$13*G368/$G$4+'2080回测'!$O$14*H368/$H$4+'2080回测'!$O$15*I368/$I$4+'2080回测'!$O$17*K368/$K$4+'2080回测'!$O$18*L368/$L$4+'2080回测'!$O$16*J368/$J$4</f>
        <v>1.2527252790555996</v>
      </c>
    </row>
    <row r="369" spans="1:24">
      <c r="A369" s="11">
        <v>44384</v>
      </c>
      <c r="B369" s="17">
        <v>93.063228974831006</v>
      </c>
      <c r="C369" s="17">
        <v>61.975028376844001</v>
      </c>
      <c r="D369" s="17">
        <v>56.076923076923002</v>
      </c>
      <c r="E369" s="17">
        <v>102.392578125</v>
      </c>
      <c r="F369" s="13">
        <v>1.783769396384</v>
      </c>
      <c r="G369" s="14">
        <f>[1]!thsiFinD("ths_adjustment_nv_fund",G$2,$A369)</f>
        <v>1.3080000000000001</v>
      </c>
      <c r="H369" s="14">
        <f>[1]!thsiFinD("ths_adjustment_nv_fund",H$2,$A369)</f>
        <v>2.2846814814999998</v>
      </c>
      <c r="I369" s="14">
        <v>2487.14</v>
      </c>
      <c r="J369" s="14">
        <f>[1]!thsiFinD("ths_close_price_index",J$1,$A369)</f>
        <v>9522.4655000000002</v>
      </c>
      <c r="K369" s="14">
        <f>[1]!thsiFinD("ths_adjustment_nv_fund",K$2,$A369)</f>
        <v>6.4806384233000003</v>
      </c>
      <c r="L369" s="14">
        <f>[1]!thsiFinD("ths_adjustment_nv_fund",L$2,$A369)</f>
        <v>2.2232343297999999</v>
      </c>
      <c r="M369" s="18">
        <v>0.50175831202045995</v>
      </c>
      <c r="N369" s="18">
        <v>0.43853705151594002</v>
      </c>
      <c r="O369" s="18">
        <v>0.66546848789838997</v>
      </c>
      <c r="P369" s="18">
        <v>0.70701063747234005</v>
      </c>
      <c r="Q369" s="19">
        <v>0.25364128432506</v>
      </c>
      <c r="R369" s="19">
        <v>0.25364128432506</v>
      </c>
      <c r="S369" s="18">
        <v>0.22052897335305999</v>
      </c>
      <c r="T369" s="18">
        <v>0.22052897335305999</v>
      </c>
      <c r="U369" s="16">
        <v>1.424227652305615</v>
      </c>
      <c r="V369" s="14">
        <v>1.4756</v>
      </c>
      <c r="W369" s="14">
        <v>1.3617999999999999</v>
      </c>
      <c r="X369" s="74">
        <f>'2080回测'!$O$13*G369/$G$4+'2080回测'!$O$14*H369/$H$4+'2080回测'!$O$15*I369/$I$4+'2080回测'!$O$17*K369/$K$4+'2080回测'!$O$18*L369/$L$4+'2080回测'!$O$16*J369/$J$4</f>
        <v>1.2513055658144654</v>
      </c>
    </row>
    <row r="370" spans="1:24">
      <c r="A370" s="11">
        <v>44385</v>
      </c>
      <c r="B370" s="17">
        <v>98.035604665438996</v>
      </c>
      <c r="C370" s="17">
        <v>66.742338251985998</v>
      </c>
      <c r="D370" s="17">
        <v>55.923076923076998</v>
      </c>
      <c r="E370" s="17">
        <v>106.103515625</v>
      </c>
      <c r="F370" s="13">
        <v>1.8170113386637601</v>
      </c>
      <c r="G370" s="14">
        <f>[1]!thsiFinD("ths_adjustment_nv_fund",G$2,$A370)</f>
        <v>1.2858000000000001</v>
      </c>
      <c r="H370" s="14">
        <f>[1]!thsiFinD("ths_adjustment_nv_fund",H$2,$A370)</f>
        <v>2.2474074073999999</v>
      </c>
      <c r="I370" s="14">
        <v>2446.77</v>
      </c>
      <c r="J370" s="14">
        <f>[1]!thsiFinD("ths_close_price_index",J$1,$A370)</f>
        <v>9391.8798000000006</v>
      </c>
      <c r="K370" s="14">
        <f>[1]!thsiFinD("ths_adjustment_nv_fund",K$2,$A370)</f>
        <v>6.4177704676999996</v>
      </c>
      <c r="L370" s="14">
        <f>[1]!thsiFinD("ths_adjustment_nv_fund",L$2,$A370)</f>
        <v>2.2060703953999998</v>
      </c>
      <c r="M370" s="18">
        <v>0.52341751918158996</v>
      </c>
      <c r="N370" s="18">
        <v>0.45591173659977002</v>
      </c>
      <c r="O370" s="18">
        <v>0.67409537502994998</v>
      </c>
      <c r="P370" s="18">
        <v>0.73088198345430999</v>
      </c>
      <c r="Q370" s="19">
        <v>0.27350863556943</v>
      </c>
      <c r="R370" s="19">
        <v>0.27350863556943</v>
      </c>
      <c r="S370" s="18">
        <v>0.23124866652022</v>
      </c>
      <c r="T370" s="18">
        <v>0.23124866652022</v>
      </c>
      <c r="U370" s="16">
        <v>1.4198374718198201</v>
      </c>
      <c r="V370" s="14">
        <v>1.4792000000000001</v>
      </c>
      <c r="W370" s="14">
        <v>1.3636999999999999</v>
      </c>
      <c r="X370" s="74">
        <f>'2080回测'!$O$13*G370/$G$4+'2080回测'!$O$14*H370/$H$4+'2080回测'!$O$15*I370/$I$4+'2080回测'!$O$17*K370/$K$4+'2080回测'!$O$18*L370/$L$4+'2080回测'!$O$16*J370/$J$4</f>
        <v>1.2324826069082113</v>
      </c>
    </row>
    <row r="371" spans="1:24">
      <c r="A371" s="11">
        <v>44386</v>
      </c>
      <c r="B371" s="17">
        <v>97.053406998157996</v>
      </c>
      <c r="C371" s="17">
        <v>65.664018161179996</v>
      </c>
      <c r="D371" s="17">
        <v>63.153846153845997</v>
      </c>
      <c r="E371" s="17">
        <v>106.923828125</v>
      </c>
      <c r="F371" s="13">
        <v>1.8319877485954601</v>
      </c>
      <c r="G371" s="14">
        <f>[1]!thsiFinD("ths_adjustment_nv_fund",G$2,$A371)</f>
        <v>1.2978000000000001</v>
      </c>
      <c r="H371" s="14">
        <f>[1]!thsiFinD("ths_adjustment_nv_fund",H$2,$A371)</f>
        <v>2.2693333333000001</v>
      </c>
      <c r="I371" s="14">
        <v>2437.9499999999998</v>
      </c>
      <c r="J371" s="14">
        <f>[1]!thsiFinD("ths_close_price_index",J$1,$A371)</f>
        <v>9399.0359000000008</v>
      </c>
      <c r="K371" s="14">
        <f>[1]!thsiFinD("ths_adjustment_nv_fund",K$2,$A371)</f>
        <v>6.4806384233000003</v>
      </c>
      <c r="L371" s="14">
        <f>[1]!thsiFinD("ths_adjustment_nv_fund",L$2,$A371)</f>
        <v>2.2353500481999999</v>
      </c>
      <c r="M371" s="18">
        <v>0.51238810741688001</v>
      </c>
      <c r="N371" s="18">
        <v>0.44574754582573001</v>
      </c>
      <c r="O371" s="18">
        <v>0.66738557392762998</v>
      </c>
      <c r="P371" s="18">
        <v>0.72761537823660005</v>
      </c>
      <c r="Q371" s="19">
        <v>0.27525928084133999</v>
      </c>
      <c r="R371" s="19">
        <v>0.27525928084133999</v>
      </c>
      <c r="S371" s="18">
        <v>0.22752230373452001</v>
      </c>
      <c r="T371" s="18">
        <v>0.22752230373452001</v>
      </c>
      <c r="U371" s="16">
        <v>1.426740797896225</v>
      </c>
      <c r="V371" s="14">
        <v>1.4789000000000001</v>
      </c>
      <c r="W371" s="14">
        <v>1.3665</v>
      </c>
      <c r="X371" s="74">
        <f>'2080回测'!$O$13*G371/$G$4+'2080回测'!$O$14*H371/$H$4+'2080回测'!$O$15*I371/$I$4+'2080回测'!$O$17*K371/$K$4+'2080回测'!$O$18*L371/$L$4+'2080回测'!$O$16*J371/$J$4</f>
        <v>1.2446600282772959</v>
      </c>
    </row>
    <row r="372" spans="1:24">
      <c r="A372" s="11">
        <v>44389</v>
      </c>
      <c r="B372" s="17">
        <v>102.02578268876999</v>
      </c>
      <c r="C372" s="17">
        <v>72.814982973892995</v>
      </c>
      <c r="D372" s="17">
        <v>68.307692307691994</v>
      </c>
      <c r="E372" s="17">
        <v>113.2421875</v>
      </c>
      <c r="F372" s="13">
        <v>1.8909766136758901</v>
      </c>
      <c r="G372" s="14">
        <f>[1]!thsiFinD("ths_adjustment_nv_fund",G$2,$A372)</f>
        <v>1.2904</v>
      </c>
      <c r="H372" s="14">
        <f>[1]!thsiFinD("ths_adjustment_nv_fund",H$2,$A372)</f>
        <v>2.2868740741</v>
      </c>
      <c r="I372" s="14">
        <v>2448.13</v>
      </c>
      <c r="J372" s="14">
        <f>[1]!thsiFinD("ths_close_price_index",J$1,$A372)</f>
        <v>9355.8536999999997</v>
      </c>
      <c r="K372" s="14">
        <f>[1]!thsiFinD("ths_adjustment_nv_fund",K$2,$A372)</f>
        <v>6.4858774196000004</v>
      </c>
      <c r="L372" s="14">
        <f>[1]!thsiFinD("ths_adjustment_nv_fund",L$2,$A372)</f>
        <v>2.2535236258000002</v>
      </c>
      <c r="M372" s="18">
        <v>0.50759271099743997</v>
      </c>
      <c r="N372" s="18">
        <v>0.43784206411259002</v>
      </c>
      <c r="O372" s="18">
        <v>0.68427989456027005</v>
      </c>
      <c r="P372" s="18">
        <v>0.74260825868975999</v>
      </c>
      <c r="Q372" s="19">
        <v>0.28307114400076</v>
      </c>
      <c r="R372" s="19">
        <v>0.28307114400076</v>
      </c>
      <c r="S372" s="18">
        <v>0.23773058340410999</v>
      </c>
      <c r="T372" s="18">
        <v>0.23773058340410999</v>
      </c>
      <c r="U372" s="16">
        <v>1.4496941419149501</v>
      </c>
      <c r="V372" s="14">
        <v>1.4825999999999999</v>
      </c>
      <c r="W372" s="14">
        <v>1.3627</v>
      </c>
      <c r="X372" s="74">
        <f>'2080回测'!$O$13*G372/$G$4+'2080回测'!$O$14*H372/$H$4+'2080回测'!$O$15*I372/$I$4+'2080回测'!$O$17*K372/$K$4+'2080回测'!$O$18*L372/$L$4+'2080回测'!$O$16*J372/$J$4</f>
        <v>1.2406089399983291</v>
      </c>
    </row>
    <row r="373" spans="1:24">
      <c r="A373" s="11">
        <v>44390</v>
      </c>
      <c r="B373" s="17">
        <v>100.06138735421</v>
      </c>
      <c r="C373" s="17">
        <v>69.296254256527007</v>
      </c>
      <c r="D373" s="17">
        <v>72.846153846153996</v>
      </c>
      <c r="E373" s="17">
        <v>110.60546875</v>
      </c>
      <c r="F373" s="13">
        <v>1.88202316051723</v>
      </c>
      <c r="G373" s="14">
        <f>[1]!thsiFinD("ths_adjustment_nv_fund",G$2,$A373)</f>
        <v>1.2977000000000001</v>
      </c>
      <c r="H373" s="14">
        <f>[1]!thsiFinD("ths_adjustment_nv_fund",H$2,$A373)</f>
        <v>2.3033185184999998</v>
      </c>
      <c r="I373" s="14">
        <v>2470.44</v>
      </c>
      <c r="J373" s="14">
        <f>[1]!thsiFinD("ths_close_price_index",J$1,$A373)</f>
        <v>9379.9205000000002</v>
      </c>
      <c r="K373" s="14">
        <f>[1]!thsiFinD("ths_adjustment_nv_fund",K$2,$A373)</f>
        <v>6.5068334048000001</v>
      </c>
      <c r="L373" s="14">
        <f>[1]!thsiFinD("ths_adjustment_nv_fund",L$2,$A373)</f>
        <v>2.2828032786999999</v>
      </c>
      <c r="M373" s="18">
        <v>0.53029092071610995</v>
      </c>
      <c r="N373" s="18">
        <v>0.45287116671010003</v>
      </c>
      <c r="O373" s="18">
        <v>0.71147855260005</v>
      </c>
      <c r="P373" s="18">
        <v>0.76656336385110002</v>
      </c>
      <c r="Q373" s="19">
        <v>0.30845903015124998</v>
      </c>
      <c r="R373" s="19">
        <v>0.30845903015124998</v>
      </c>
      <c r="S373" s="18">
        <v>0.25971553556986998</v>
      </c>
      <c r="T373" s="18">
        <v>0.25971553556986998</v>
      </c>
      <c r="U373" s="16">
        <v>1.4603985787437588</v>
      </c>
      <c r="V373" s="14">
        <v>1.484</v>
      </c>
      <c r="W373" s="14">
        <v>1.3669</v>
      </c>
      <c r="X373" s="74">
        <f>'2080回测'!$O$13*G373/$G$4+'2080回测'!$O$14*H373/$H$4+'2080回测'!$O$15*I373/$I$4+'2080回测'!$O$17*K373/$K$4+'2080回测'!$O$18*L373/$L$4+'2080回测'!$O$16*J373/$J$4</f>
        <v>1.248475186986425</v>
      </c>
    </row>
    <row r="374" spans="1:24">
      <c r="A374" s="11">
        <v>44391</v>
      </c>
      <c r="B374" s="17">
        <v>95.887047268263004</v>
      </c>
      <c r="C374" s="17">
        <v>65.834279228149995</v>
      </c>
      <c r="D374" s="17">
        <v>71.153846153846004</v>
      </c>
      <c r="E374" s="17">
        <v>107.01171875</v>
      </c>
      <c r="F374" s="13">
        <v>1.84971722850065</v>
      </c>
      <c r="G374" s="14">
        <f>[1]!thsiFinD("ths_adjustment_nv_fund",G$2,$A374)</f>
        <v>1.2983</v>
      </c>
      <c r="H374" s="14">
        <f>[1]!thsiFinD("ths_adjustment_nv_fund",H$2,$A374)</f>
        <v>2.2912592592999999</v>
      </c>
      <c r="I374" s="14">
        <v>2450.91</v>
      </c>
      <c r="J374" s="14">
        <f>[1]!thsiFinD("ths_close_price_index",J$1,$A374)</f>
        <v>9291.1075999999994</v>
      </c>
      <c r="K374" s="14">
        <f>[1]!thsiFinD("ths_adjustment_nv_fund",K$2,$A374)</f>
        <v>6.5015944084999999</v>
      </c>
      <c r="L374" s="14">
        <f>[1]!thsiFinD("ths_adjustment_nv_fund",L$2,$A374)</f>
        <v>2.2757357762999999</v>
      </c>
      <c r="M374" s="18">
        <v>0.53276854219948999</v>
      </c>
      <c r="N374" s="18">
        <v>0.45912605334028</v>
      </c>
      <c r="O374" s="18">
        <v>0.72885214474000004</v>
      </c>
      <c r="P374" s="18">
        <v>0.79051846893527999</v>
      </c>
      <c r="Q374" s="19">
        <v>0.31698991186149</v>
      </c>
      <c r="R374" s="19">
        <v>0.31698991186149</v>
      </c>
      <c r="S374" s="18">
        <v>0.26897179850601999</v>
      </c>
      <c r="T374" s="18">
        <v>0.26897179850601999</v>
      </c>
      <c r="U374" s="16">
        <v>1.4469949374836788</v>
      </c>
      <c r="V374" s="14">
        <v>1.4845999999999999</v>
      </c>
      <c r="W374" s="14">
        <v>1.37</v>
      </c>
      <c r="X374" s="74">
        <f>'2080回测'!$O$13*G374/$G$4+'2080回测'!$O$14*H374/$H$4+'2080回测'!$O$15*I374/$I$4+'2080回测'!$O$17*K374/$K$4+'2080回测'!$O$18*L374/$L$4+'2080回测'!$O$16*J374/$J$4</f>
        <v>1.2483100496692585</v>
      </c>
    </row>
    <row r="375" spans="1:24">
      <c r="A375" s="11">
        <v>44392</v>
      </c>
      <c r="B375" s="17">
        <v>98.465316144873995</v>
      </c>
      <c r="C375" s="17">
        <v>68.161180476731005</v>
      </c>
      <c r="D375" s="17">
        <v>74.384615384615003</v>
      </c>
      <c r="E375" s="17">
        <v>109.7265625</v>
      </c>
      <c r="F375" s="13">
        <v>1.8768441862655501</v>
      </c>
      <c r="G375" s="14">
        <f>[1]!thsiFinD("ths_adjustment_nv_fund",G$2,$A375)</f>
        <v>1.3059000000000001</v>
      </c>
      <c r="H375" s="14">
        <f>[1]!thsiFinD("ths_adjustment_nv_fund",H$2,$A375)</f>
        <v>2.3044148147999999</v>
      </c>
      <c r="I375" s="14">
        <v>2477.29</v>
      </c>
      <c r="J375" s="14">
        <f>[1]!thsiFinD("ths_close_price_index",J$1,$A375)</f>
        <v>9295.8268000000007</v>
      </c>
      <c r="K375" s="14">
        <f>[1]!thsiFinD("ths_adjustment_nv_fund",K$2,$A375)</f>
        <v>6.4544434417999996</v>
      </c>
      <c r="L375" s="14">
        <f>[1]!thsiFinD("ths_adjustment_nv_fund",L$2,$A375)</f>
        <v>2.2888611379000001</v>
      </c>
      <c r="M375" s="18">
        <v>0.51694373401534999</v>
      </c>
      <c r="N375" s="18">
        <v>0.44348883676482997</v>
      </c>
      <c r="O375" s="18">
        <v>0.71734962856457996</v>
      </c>
      <c r="P375" s="18">
        <v>0.77761956619171002</v>
      </c>
      <c r="Q375" s="19">
        <v>0.30119871752152</v>
      </c>
      <c r="R375" s="19">
        <v>0.30119871752152</v>
      </c>
      <c r="S375" s="18">
        <v>0.25908014964496001</v>
      </c>
      <c r="T375" s="18">
        <v>0.25908014964496001</v>
      </c>
      <c r="U375" s="16">
        <v>1.4544073319175901</v>
      </c>
      <c r="V375" s="14">
        <v>1.4837</v>
      </c>
      <c r="W375" s="14">
        <v>1.3801000000000001</v>
      </c>
      <c r="X375" s="74">
        <f>'2080回测'!$O$13*G375/$G$4+'2080回测'!$O$14*H375/$H$4+'2080回测'!$O$15*I375/$I$4+'2080回测'!$O$17*K375/$K$4+'2080回测'!$O$18*L375/$L$4+'2080回测'!$O$16*J375/$J$4</f>
        <v>1.2538666036758122</v>
      </c>
    </row>
    <row r="376" spans="1:24">
      <c r="A376" s="11">
        <v>44393</v>
      </c>
      <c r="B376" s="17">
        <v>95.027624309391996</v>
      </c>
      <c r="C376" s="17">
        <v>64.301929625425998</v>
      </c>
      <c r="D376" s="17">
        <v>79.769230769231001</v>
      </c>
      <c r="E376" s="17">
        <v>106.7578125</v>
      </c>
      <c r="F376" s="13">
        <v>1.8646414930101201</v>
      </c>
      <c r="G376" s="14">
        <f>[1]!thsiFinD("ths_adjustment_nv_fund",G$2,$A376)</f>
        <v>1.3121</v>
      </c>
      <c r="H376" s="14">
        <f>[1]!thsiFinD("ths_adjustment_nv_fund",H$2,$A376)</f>
        <v>2.3088000000000002</v>
      </c>
      <c r="I376" s="14">
        <v>2484.65</v>
      </c>
      <c r="J376" s="14">
        <f>[1]!thsiFinD("ths_close_price_index",J$1,$A376)</f>
        <v>9273.1923999999999</v>
      </c>
      <c r="K376" s="14">
        <f>[1]!thsiFinD("ths_adjustment_nv_fund",K$2,$A376)</f>
        <v>6.4387264529000001</v>
      </c>
      <c r="L376" s="14">
        <f>[1]!thsiFinD("ths_adjustment_nv_fund",L$2,$A376)</f>
        <v>2.2848225650999998</v>
      </c>
      <c r="M376" s="18">
        <v>0.53788363171355003</v>
      </c>
      <c r="N376" s="18">
        <v>0.46616280079924</v>
      </c>
      <c r="O376" s="18">
        <v>0.73292595255212001</v>
      </c>
      <c r="P376" s="18">
        <v>0.79989948915451003</v>
      </c>
      <c r="Q376" s="19">
        <v>0.30080477338646999</v>
      </c>
      <c r="R376" s="19">
        <v>0.30080477338646999</v>
      </c>
      <c r="S376" s="18">
        <v>0.24838861717418001</v>
      </c>
      <c r="T376" s="18">
        <v>0.24838861717418001</v>
      </c>
      <c r="U376" s="16">
        <v>1.4505824973220525</v>
      </c>
      <c r="V376" s="14">
        <v>1.4845999999999999</v>
      </c>
      <c r="W376" s="14">
        <v>1.3756999999999999</v>
      </c>
      <c r="X376" s="74">
        <f>'2080回测'!$O$13*G376/$G$4+'2080回测'!$O$14*H376/$H$4+'2080回测'!$O$15*I376/$I$4+'2080回测'!$O$17*K376/$K$4+'2080回测'!$O$18*L376/$L$4+'2080回测'!$O$16*J376/$J$4</f>
        <v>1.2578207971573336</v>
      </c>
    </row>
    <row r="377" spans="1:24">
      <c r="A377" s="11">
        <v>44396</v>
      </c>
      <c r="B377" s="17">
        <v>92.817679558010994</v>
      </c>
      <c r="C377" s="17">
        <v>63.110102156639996</v>
      </c>
      <c r="D377" s="17">
        <v>75.769230769231001</v>
      </c>
      <c r="E377" s="17">
        <v>105.068359375</v>
      </c>
      <c r="F377" s="13">
        <v>1.8419134296472</v>
      </c>
      <c r="G377" s="14">
        <f>[1]!thsiFinD("ths_adjustment_nv_fund",G$2,$A377)</f>
        <v>1.3140000000000001</v>
      </c>
      <c r="H377" s="14">
        <f>[1]!thsiFinD("ths_adjustment_nv_fund",H$2,$A377)</f>
        <v>2.3044148147999999</v>
      </c>
      <c r="I377" s="14">
        <v>2458.83</v>
      </c>
      <c r="J377" s="14">
        <f>[1]!thsiFinD("ths_close_price_index",J$1,$A377)</f>
        <v>9216.7749000000003</v>
      </c>
      <c r="K377" s="14">
        <f>[1]!thsiFinD("ths_adjustment_nv_fund",K$2,$A377)</f>
        <v>6.4387264529000001</v>
      </c>
      <c r="L377" s="14">
        <f>[1]!thsiFinD("ths_adjustment_nv_fund",L$2,$A377)</f>
        <v>2.2817936355000001</v>
      </c>
      <c r="M377" s="18">
        <v>0.52006074168798</v>
      </c>
      <c r="N377" s="18">
        <v>0.45087307792546</v>
      </c>
      <c r="O377" s="18">
        <v>0.73699976036424997</v>
      </c>
      <c r="P377" s="18">
        <v>0.80115587576483005</v>
      </c>
      <c r="Q377" s="19">
        <v>0.29842289420593998</v>
      </c>
      <c r="R377" s="19">
        <v>0.29842289420593998</v>
      </c>
      <c r="S377" s="18">
        <v>0.24936236721100999</v>
      </c>
      <c r="T377" s="18">
        <v>0.24936236721100999</v>
      </c>
      <c r="U377" s="16">
        <v>1.4481137745721913</v>
      </c>
      <c r="V377" s="14">
        <v>1.4852000000000001</v>
      </c>
      <c r="W377" s="14">
        <v>1.3660000000000001</v>
      </c>
      <c r="X377" s="74">
        <f>'2080回测'!$O$13*G377/$G$4+'2080回测'!$O$14*H377/$H$4+'2080回测'!$O$15*I377/$I$4+'2080回测'!$O$17*K377/$K$4+'2080回测'!$O$18*L377/$L$4+'2080回测'!$O$16*J377/$J$4</f>
        <v>1.2590041085435568</v>
      </c>
    </row>
    <row r="378" spans="1:24">
      <c r="A378" s="11">
        <v>44397</v>
      </c>
      <c r="B378" s="17">
        <v>95.948434622468</v>
      </c>
      <c r="C378" s="17">
        <v>64.358683314415003</v>
      </c>
      <c r="D378" s="17">
        <v>76.846153846153996</v>
      </c>
      <c r="E378" s="17">
        <v>110.068359375</v>
      </c>
      <c r="F378" s="13">
        <v>1.86805407789509</v>
      </c>
      <c r="G378" s="14">
        <f>[1]!thsiFinD("ths_adjustment_nv_fund",G$2,$A378)</f>
        <v>1.3109</v>
      </c>
      <c r="H378" s="14">
        <f>[1]!thsiFinD("ths_adjustment_nv_fund",H$2,$A378)</f>
        <v>2.2978370369999999</v>
      </c>
      <c r="I378" s="14">
        <v>2423.0700000000002</v>
      </c>
      <c r="J378" s="14">
        <f>[1]!thsiFinD("ths_close_price_index",J$1,$A378)</f>
        <v>9185.3598999999995</v>
      </c>
      <c r="K378" s="14">
        <f>[1]!thsiFinD("ths_adjustment_nv_fund",K$2,$A378)</f>
        <v>6.4177704676999996</v>
      </c>
      <c r="L378" s="14">
        <f>[1]!thsiFinD("ths_adjustment_nv_fund",L$2,$A378)</f>
        <v>2.2767454195000001</v>
      </c>
      <c r="M378" s="18">
        <v>0.52677429667519005</v>
      </c>
      <c r="N378" s="18">
        <v>0.45695421770479999</v>
      </c>
      <c r="O378" s="18">
        <v>0.72681524083393001</v>
      </c>
      <c r="P378" s="18">
        <v>0.78817321391905004</v>
      </c>
      <c r="Q378" s="19">
        <v>0.29427431093008</v>
      </c>
      <c r="R378" s="19">
        <v>0.29427431093008</v>
      </c>
      <c r="S378" s="18">
        <v>0.2488223027922</v>
      </c>
      <c r="T378" s="18">
        <v>0.2488223027922</v>
      </c>
      <c r="U378" s="16">
        <v>1.4508505150052062</v>
      </c>
      <c r="V378" s="14">
        <v>1.4863</v>
      </c>
      <c r="W378" s="14">
        <v>1.3727</v>
      </c>
      <c r="X378" s="74">
        <f>'2080回测'!$O$13*G378/$G$4+'2080回测'!$O$14*H378/$H$4+'2080回测'!$O$15*I378/$I$4+'2080回测'!$O$17*K378/$K$4+'2080回测'!$O$18*L378/$L$4+'2080回测'!$O$16*J378/$J$4</f>
        <v>1.2559400107228149</v>
      </c>
    </row>
    <row r="379" spans="1:24">
      <c r="A379" s="11">
        <v>44398</v>
      </c>
      <c r="B379" s="17">
        <v>104.17434008594</v>
      </c>
      <c r="C379" s="17">
        <v>72.928490351872995</v>
      </c>
      <c r="D379" s="17">
        <v>82.615384615384997</v>
      </c>
      <c r="E379" s="17">
        <v>115.48828125</v>
      </c>
      <c r="F379" s="13">
        <v>1.9380162407579999</v>
      </c>
      <c r="G379" s="14">
        <f>[1]!thsiFinD("ths_adjustment_nv_fund",G$2,$A379)</f>
        <v>1.3022</v>
      </c>
      <c r="H379" s="14">
        <f>[1]!thsiFinD("ths_adjustment_nv_fund",H$2,$A379)</f>
        <v>2.2989333332999999</v>
      </c>
      <c r="I379" s="14">
        <v>2423.44</v>
      </c>
      <c r="J379" s="14">
        <f>[1]!thsiFinD("ths_close_price_index",J$1,$A379)</f>
        <v>9166.4015999999992</v>
      </c>
      <c r="K379" s="14">
        <f>[1]!thsiFinD("ths_adjustment_nv_fund",K$2,$A379)</f>
        <v>6.4177704676999996</v>
      </c>
      <c r="L379" s="14">
        <f>[1]!thsiFinD("ths_adjustment_nv_fund",L$2,$A379)</f>
        <v>2.2858322083</v>
      </c>
      <c r="M379" s="18">
        <v>0.52405690537084004</v>
      </c>
      <c r="N379" s="18">
        <v>0.45443488836765</v>
      </c>
      <c r="O379" s="18">
        <v>0.72346034028276995</v>
      </c>
      <c r="P379" s="18">
        <v>0.78892704583895001</v>
      </c>
      <c r="Q379" s="19">
        <v>0.30289802485452999</v>
      </c>
      <c r="R379" s="19">
        <v>0.30289802485452999</v>
      </c>
      <c r="S379" s="18">
        <v>0.25506444523618998</v>
      </c>
      <c r="T379" s="18">
        <v>0.25506444523618998</v>
      </c>
      <c r="U379" s="16">
        <v>1.4702696856038249</v>
      </c>
      <c r="V379" s="14">
        <v>1.4874000000000001</v>
      </c>
      <c r="W379" s="14">
        <v>1.3676999999999999</v>
      </c>
      <c r="X379" s="74">
        <f>'2080回测'!$O$13*G379/$G$4+'2080回测'!$O$14*H379/$H$4+'2080回测'!$O$15*I379/$I$4+'2080回测'!$O$17*K379/$K$4+'2080回测'!$O$18*L379/$L$4+'2080回测'!$O$16*J379/$J$4</f>
        <v>1.2501835858038257</v>
      </c>
    </row>
    <row r="380" spans="1:24">
      <c r="A380" s="11">
        <v>44399</v>
      </c>
      <c r="B380" s="17">
        <v>108.10313075505999</v>
      </c>
      <c r="C380" s="17">
        <v>76.958002270148</v>
      </c>
      <c r="D380" s="17">
        <v>86</v>
      </c>
      <c r="E380" s="17">
        <v>117.94921875</v>
      </c>
      <c r="F380" s="13">
        <v>1.97252587943802</v>
      </c>
      <c r="G380" s="14">
        <f>[1]!thsiFinD("ths_adjustment_nv_fund",G$2,$A380)</f>
        <v>1.3145</v>
      </c>
      <c r="H380" s="14">
        <f>[1]!thsiFinD("ths_adjustment_nv_fund",H$2,$A380)</f>
        <v>2.3241481480999999</v>
      </c>
      <c r="I380" s="14">
        <v>2455.09</v>
      </c>
      <c r="J380" s="14">
        <f>[1]!thsiFinD("ths_close_price_index",J$1,$A380)</f>
        <v>9216.7715000000007</v>
      </c>
      <c r="K380" s="14">
        <f>[1]!thsiFinD("ths_adjustment_nv_fund",K$2,$A380)</f>
        <v>6.4596824380999998</v>
      </c>
      <c r="L380" s="14">
        <f>[1]!thsiFinD("ths_adjustment_nv_fund",L$2,$A380)</f>
        <v>2.3060250723000002</v>
      </c>
      <c r="M380" s="18">
        <v>0.53932225063938999</v>
      </c>
      <c r="N380" s="18">
        <v>0.46260099035704999</v>
      </c>
      <c r="O380" s="18">
        <v>0.73843757488617001</v>
      </c>
      <c r="P380" s="18">
        <v>0.81321718740912996</v>
      </c>
      <c r="Q380" s="19">
        <v>0.32903979552482998</v>
      </c>
      <c r="R380" s="19">
        <v>0.32903979552482998</v>
      </c>
      <c r="S380" s="18">
        <v>0.2752499452446</v>
      </c>
      <c r="T380" s="18">
        <v>0.2752499452446</v>
      </c>
      <c r="U380" s="16">
        <v>1.4817569350989488</v>
      </c>
      <c r="V380" s="14">
        <v>1.4876</v>
      </c>
      <c r="W380" s="14">
        <v>1.3602000000000001</v>
      </c>
      <c r="X380" s="74">
        <f>'2080回测'!$O$13*G380/$G$4+'2080回测'!$O$14*H380/$H$4+'2080回测'!$O$15*I380/$I$4+'2080回测'!$O$17*K380/$K$4+'2080回测'!$O$18*L380/$L$4+'2080回测'!$O$16*J380/$J$4</f>
        <v>1.2615120885312252</v>
      </c>
    </row>
    <row r="381" spans="1:24">
      <c r="A381" s="11">
        <v>44400</v>
      </c>
      <c r="B381" s="17">
        <v>108.5942295887</v>
      </c>
      <c r="C381" s="17">
        <v>74.517593643587006</v>
      </c>
      <c r="D381" s="17">
        <v>84.923076923077005</v>
      </c>
      <c r="E381" s="17">
        <v>117.099609375</v>
      </c>
      <c r="F381" s="13">
        <v>1.96283627382591</v>
      </c>
      <c r="G381" s="14">
        <f>[1]!thsiFinD("ths_adjustment_nv_fund",G$2,$A381)</f>
        <v>1.3081</v>
      </c>
      <c r="H381" s="14">
        <f>[1]!thsiFinD("ths_adjustment_nv_fund",H$2,$A381)</f>
        <v>2.2956444444000002</v>
      </c>
      <c r="I381" s="14">
        <v>2451.2199999999998</v>
      </c>
      <c r="J381" s="14">
        <f>[1]!thsiFinD("ths_close_price_index",J$1,$A381)</f>
        <v>9152.4354000000003</v>
      </c>
      <c r="K381" s="14">
        <f>[1]!thsiFinD("ths_adjustment_nv_fund",K$2,$A381)</f>
        <v>6.4334874566</v>
      </c>
      <c r="L381" s="14">
        <f>[1]!thsiFinD("ths_adjustment_nv_fund",L$2,$A381)</f>
        <v>2.2918900674999998</v>
      </c>
      <c r="M381" s="18">
        <v>0.54219948849105004</v>
      </c>
      <c r="N381" s="18">
        <v>0.46842150986012998</v>
      </c>
      <c r="O381" s="18">
        <v>0.75796788880901</v>
      </c>
      <c r="P381" s="18">
        <v>0.83189546866821995</v>
      </c>
      <c r="Q381" s="19">
        <v>0.33760320802840998</v>
      </c>
      <c r="R381" s="19">
        <v>0.33760320802840998</v>
      </c>
      <c r="S381" s="18">
        <v>0.28918235445318002</v>
      </c>
      <c r="T381" s="18">
        <v>0.28918235445318002</v>
      </c>
      <c r="U381" s="16">
        <v>1.4678599952867351</v>
      </c>
      <c r="V381" s="14">
        <v>1.4891000000000001</v>
      </c>
      <c r="W381" s="14">
        <v>1.3649</v>
      </c>
      <c r="X381" s="74">
        <f>'2080回测'!$O$13*G381/$G$4+'2080回测'!$O$14*H381/$H$4+'2080回测'!$O$15*I381/$I$4+'2080回测'!$O$17*K381/$K$4+'2080回测'!$O$18*L381/$L$4+'2080回测'!$O$16*J381/$J$4</f>
        <v>1.2552716602302481</v>
      </c>
    </row>
    <row r="382" spans="1:24">
      <c r="A382" s="11">
        <v>44403</v>
      </c>
      <c r="B382" s="17">
        <v>107.85758133824</v>
      </c>
      <c r="C382" s="17">
        <v>75.936435868331003</v>
      </c>
      <c r="D382" s="17">
        <v>84.692307692308006</v>
      </c>
      <c r="E382" s="17">
        <v>120.56640625</v>
      </c>
      <c r="F382" s="13">
        <v>1.9726318278721999</v>
      </c>
      <c r="G382" s="14">
        <f>[1]!thsiFinD("ths_adjustment_nv_fund",G$2,$A382)</f>
        <v>1.2827999999999999</v>
      </c>
      <c r="H382" s="14">
        <f>[1]!thsiFinD("ths_adjustment_nv_fund",H$2,$A382)</f>
        <v>2.2528888888999998</v>
      </c>
      <c r="I382" s="14">
        <v>2402.15</v>
      </c>
      <c r="J382" s="14">
        <f>[1]!thsiFinD("ths_close_price_index",J$1,$A382)</f>
        <v>8975.2037</v>
      </c>
      <c r="K382" s="14">
        <f>[1]!thsiFinD("ths_adjustment_nv_fund",K$2,$A382)</f>
        <v>6.3968144825</v>
      </c>
      <c r="L382" s="14">
        <f>[1]!thsiFinD("ths_adjustment_nv_fund",L$2,$A382)</f>
        <v>2.2605911283000002</v>
      </c>
      <c r="M382" s="18">
        <v>0.52165920716113001</v>
      </c>
      <c r="N382" s="18">
        <v>0.45000434367127001</v>
      </c>
      <c r="O382" s="18">
        <v>0.75317517373592002</v>
      </c>
      <c r="P382" s="18">
        <v>0.81857777041360003</v>
      </c>
      <c r="Q382" s="19">
        <v>0.32562363111553</v>
      </c>
      <c r="R382" s="19">
        <v>0.32562363111553</v>
      </c>
      <c r="S382" s="18">
        <v>0.27410810254044998</v>
      </c>
      <c r="T382" s="18">
        <v>0.27410810254044998</v>
      </c>
      <c r="U382" s="16">
        <v>1.4407915363522399</v>
      </c>
      <c r="V382" s="14">
        <v>1.4915</v>
      </c>
      <c r="W382" s="14">
        <v>1.3694</v>
      </c>
      <c r="X382" s="74">
        <f>'2080回测'!$O$13*G382/$G$4+'2080回测'!$O$14*H382/$H$4+'2080回测'!$O$15*I382/$I$4+'2080回测'!$O$17*K382/$K$4+'2080回测'!$O$18*L382/$L$4+'2080回测'!$O$16*J382/$J$4</f>
        <v>1.233703336438815</v>
      </c>
    </row>
    <row r="383" spans="1:24">
      <c r="A383" s="11">
        <v>44404</v>
      </c>
      <c r="B383" s="17">
        <v>99.693063228975006</v>
      </c>
      <c r="C383" s="17">
        <v>71.225879682178999</v>
      </c>
      <c r="D383" s="17">
        <v>74.538461538462002</v>
      </c>
      <c r="E383" s="17">
        <v>113.310546875</v>
      </c>
      <c r="F383" s="13">
        <v>1.89691987831154</v>
      </c>
      <c r="G383" s="14">
        <f>[1]!thsiFinD("ths_adjustment_nv_fund",G$2,$A383)</f>
        <v>1.2484</v>
      </c>
      <c r="H383" s="14">
        <f>[1]!thsiFinD("ths_adjustment_nv_fund",H$2,$A383)</f>
        <v>2.1903999999999999</v>
      </c>
      <c r="I383" s="14">
        <v>2349.17</v>
      </c>
      <c r="J383" s="14">
        <f>[1]!thsiFinD("ths_close_price_index",J$1,$A383)</f>
        <v>8822.0221000000001</v>
      </c>
      <c r="K383" s="14">
        <f>[1]!thsiFinD("ths_adjustment_nv_fund",K$2,$A383)</f>
        <v>6.3182295379999998</v>
      </c>
      <c r="L383" s="14">
        <f>[1]!thsiFinD("ths_adjustment_nv_fund",L$2,$A383)</f>
        <v>2.219195757</v>
      </c>
      <c r="M383" s="18">
        <v>0.47162723785166</v>
      </c>
      <c r="N383" s="18">
        <v>0.40535140300582001</v>
      </c>
      <c r="O383" s="18">
        <v>0.72106398274622996</v>
      </c>
      <c r="P383" s="18">
        <v>0.78901080501832999</v>
      </c>
      <c r="Q383" s="19">
        <v>0.30880264226922999</v>
      </c>
      <c r="R383" s="19">
        <v>0.30880264226922999</v>
      </c>
      <c r="S383" s="18">
        <v>0.26083678882870998</v>
      </c>
      <c r="T383" s="18">
        <v>0.26083678882870998</v>
      </c>
      <c r="U383" s="16">
        <v>1.4028817395638637</v>
      </c>
      <c r="V383" s="14">
        <v>1.4903</v>
      </c>
      <c r="W383" s="14">
        <v>1.365</v>
      </c>
      <c r="X383" s="74">
        <f>'2080回测'!$O$13*G383/$G$4+'2080回测'!$O$14*H383/$H$4+'2080回测'!$O$15*I383/$I$4+'2080回测'!$O$17*K383/$K$4+'2080回测'!$O$18*L383/$L$4+'2080回测'!$O$16*J383/$J$4</f>
        <v>1.2038738759305194</v>
      </c>
    </row>
    <row r="384" spans="1:24">
      <c r="A384" s="11">
        <v>44405</v>
      </c>
      <c r="B384" s="17">
        <v>97.851442602823994</v>
      </c>
      <c r="C384" s="17">
        <v>72.020431328035997</v>
      </c>
      <c r="D384" s="17">
        <v>67.923076923077005</v>
      </c>
      <c r="E384" s="17">
        <v>110.908203125</v>
      </c>
      <c r="F384" s="13">
        <v>1.87175788494734</v>
      </c>
      <c r="G384" s="14">
        <f>[1]!thsiFinD("ths_adjustment_nv_fund",G$2,$A384)</f>
        <v>1.2466999999999999</v>
      </c>
      <c r="H384" s="14">
        <f>[1]!thsiFinD("ths_adjustment_nv_fund",H$2,$A384)</f>
        <v>2.1684740741000001</v>
      </c>
      <c r="I384" s="14">
        <v>2351.66</v>
      </c>
      <c r="J384" s="14">
        <f>[1]!thsiFinD("ths_close_price_index",J$1,$A384)</f>
        <v>8793.6708999999992</v>
      </c>
      <c r="K384" s="14">
        <f>[1]!thsiFinD("ths_adjustment_nv_fund",K$2,$A384)</f>
        <v>6.2815565638999997</v>
      </c>
      <c r="L384" s="14">
        <f>[1]!thsiFinD("ths_adjustment_nv_fund",L$2,$A384)</f>
        <v>2.1889064609000002</v>
      </c>
      <c r="M384" s="18">
        <v>0.42047634271099998</v>
      </c>
      <c r="N384" s="18">
        <v>0.36104595604204998</v>
      </c>
      <c r="O384" s="18">
        <v>0.68559789120536996</v>
      </c>
      <c r="P384" s="18">
        <v>0.74294329517576996</v>
      </c>
      <c r="Q384" s="19">
        <v>0.27426397508332001</v>
      </c>
      <c r="R384" s="19">
        <v>0.27426397508332001</v>
      </c>
      <c r="S384" s="18">
        <v>0.23223124060504</v>
      </c>
      <c r="T384" s="18">
        <v>0.23223124060504</v>
      </c>
      <c r="U384" s="16">
        <v>1.3818008667005364</v>
      </c>
      <c r="V384" s="14">
        <v>1.4892000000000001</v>
      </c>
      <c r="W384" s="14">
        <v>1.3706</v>
      </c>
      <c r="X384" s="74">
        <f>'2080回测'!$O$13*G384/$G$4+'2080回测'!$O$14*H384/$H$4+'2080回测'!$O$15*I384/$I$4+'2080回测'!$O$17*K384/$K$4+'2080回测'!$O$18*L384/$L$4+'2080回测'!$O$16*J384/$J$4</f>
        <v>1.1997346570338605</v>
      </c>
    </row>
    <row r="385" spans="1:24">
      <c r="A385" s="11">
        <v>44406</v>
      </c>
      <c r="B385" s="17">
        <v>109.26949048496</v>
      </c>
      <c r="C385" s="17">
        <v>81.668558456300005</v>
      </c>
      <c r="D385" s="17">
        <v>76.307692307691994</v>
      </c>
      <c r="E385" s="17">
        <v>122.900390625</v>
      </c>
      <c r="F385" s="13">
        <v>1.9753653296848801</v>
      </c>
      <c r="G385" s="14">
        <f>[1]!thsiFinD("ths_adjustment_nv_fund",G$2,$A385)</f>
        <v>1.2485999999999999</v>
      </c>
      <c r="H385" s="14">
        <f>[1]!thsiFinD("ths_adjustment_nv_fund",H$2,$A385)</f>
        <v>2.1914962963</v>
      </c>
      <c r="I385" s="14">
        <v>2368.2800000000002</v>
      </c>
      <c r="J385" s="14">
        <f>[1]!thsiFinD("ths_close_price_index",J$1,$A385)</f>
        <v>8771.8521000000001</v>
      </c>
      <c r="K385" s="14">
        <f>[1]!thsiFinD("ths_adjustment_nv_fund",K$2,$A385)</f>
        <v>6.3549025120999998</v>
      </c>
      <c r="L385" s="14">
        <f>[1]!thsiFinD("ths_adjustment_nv_fund",L$2,$A385)</f>
        <v>2.2303018321999999</v>
      </c>
      <c r="M385" s="18">
        <v>0.42183503836316999</v>
      </c>
      <c r="N385" s="18">
        <v>0.35852662670488999</v>
      </c>
      <c r="O385" s="18">
        <v>0.66462976276060004</v>
      </c>
      <c r="P385" s="18">
        <v>0.72191975882328996</v>
      </c>
      <c r="Q385" s="19">
        <v>0.24761407018784001</v>
      </c>
      <c r="R385" s="19">
        <v>0.24761407018784001</v>
      </c>
      <c r="S385" s="18">
        <v>0.19613380328832999</v>
      </c>
      <c r="T385" s="18">
        <v>0.19613380328832999</v>
      </c>
      <c r="U385" s="16">
        <v>1.4197846249162676</v>
      </c>
      <c r="V385" s="14">
        <v>1.4905999999999999</v>
      </c>
      <c r="W385" s="14">
        <v>1.3735999999999999</v>
      </c>
      <c r="X385" s="74">
        <f>'2080回测'!$O$13*G385/$G$4+'2080回测'!$O$14*H385/$H$4+'2080回测'!$O$15*I385/$I$4+'2080回测'!$O$17*K385/$K$4+'2080回测'!$O$18*L385/$L$4+'2080回测'!$O$16*J385/$J$4</f>
        <v>1.2055536752807452</v>
      </c>
    </row>
    <row r="386" spans="1:24">
      <c r="A386" s="11">
        <v>44407</v>
      </c>
      <c r="B386" s="17">
        <v>109.7605893186</v>
      </c>
      <c r="C386" s="17">
        <v>83.484676503973006</v>
      </c>
      <c r="D386" s="17">
        <v>75.076923076922995</v>
      </c>
      <c r="E386" s="17">
        <v>125.3515625</v>
      </c>
      <c r="F386" s="13">
        <v>1.9841843784987401</v>
      </c>
      <c r="G386" s="14">
        <f>[1]!thsiFinD("ths_adjustment_nv_fund",G$2,$A386)</f>
        <v>1.2507999999999999</v>
      </c>
      <c r="H386" s="14">
        <f>[1]!thsiFinD("ths_adjustment_nv_fund",H$2,$A386)</f>
        <v>2.2178074074</v>
      </c>
      <c r="I386" s="14">
        <v>2369.77</v>
      </c>
      <c r="J386" s="14">
        <f>[1]!thsiFinD("ths_close_price_index",J$1,$A386)</f>
        <v>8788.5874000000003</v>
      </c>
      <c r="K386" s="14">
        <f>[1]!thsiFinD("ths_adjustment_nv_fund",K$2,$A386)</f>
        <v>6.3915754861999998</v>
      </c>
      <c r="L386" s="14">
        <f>[1]!thsiFinD("ths_adjustment_nv_fund",L$2,$A386)</f>
        <v>2.2403982642</v>
      </c>
      <c r="M386" s="18">
        <v>0.45100703324808</v>
      </c>
      <c r="N386" s="18">
        <v>0.38154808444096999</v>
      </c>
      <c r="O386" s="18">
        <v>0.69374550682962</v>
      </c>
      <c r="P386" s="18">
        <v>0.76296172214739</v>
      </c>
      <c r="Q386" s="19">
        <v>0.29467215301221</v>
      </c>
      <c r="R386" s="19">
        <v>0.29467215301221</v>
      </c>
      <c r="S386" s="18">
        <v>0.23983517331983001</v>
      </c>
      <c r="T386" s="18">
        <v>0.23983517331983001</v>
      </c>
      <c r="U386" s="16">
        <v>1.4236811530183713</v>
      </c>
      <c r="V386" s="14">
        <v>1.4925999999999999</v>
      </c>
      <c r="W386" s="14">
        <v>1.3812</v>
      </c>
      <c r="X386" s="74">
        <f>'2080回测'!$O$13*G386/$G$4+'2080回测'!$O$14*H386/$H$4+'2080回测'!$O$15*I386/$I$4+'2080回测'!$O$17*K386/$K$4+'2080回测'!$O$18*L386/$L$4+'2080回测'!$O$16*J386/$J$4</f>
        <v>1.2086330908838574</v>
      </c>
    </row>
    <row r="387" spans="1:24">
      <c r="A387" s="11">
        <v>44410</v>
      </c>
      <c r="B387" s="17">
        <v>110.80417434009</v>
      </c>
      <c r="C387" s="17">
        <v>81.101021566401997</v>
      </c>
      <c r="D387" s="17">
        <v>75.923076923077005</v>
      </c>
      <c r="E387" s="17">
        <v>126.494140625</v>
      </c>
      <c r="F387" s="13">
        <v>1.9858060336364201</v>
      </c>
      <c r="G387" s="14">
        <f>[1]!thsiFinD("ths_adjustment_nv_fund",G$2,$A387)</f>
        <v>1.2464999999999999</v>
      </c>
      <c r="H387" s="14">
        <f>[1]!thsiFinD("ths_adjustment_nv_fund",H$2,$A387)</f>
        <v>2.2232888889</v>
      </c>
      <c r="I387" s="14">
        <v>2435.21</v>
      </c>
      <c r="J387" s="14">
        <f>[1]!thsiFinD("ths_close_price_index",J$1,$A387)</f>
        <v>8848.7687999999998</v>
      </c>
      <c r="K387" s="14">
        <f>[1]!thsiFinD("ths_adjustment_nv_fund",K$2,$A387)</f>
        <v>6.4544434417999996</v>
      </c>
      <c r="L387" s="14">
        <f>[1]!thsiFinD("ths_adjustment_nv_fund",L$2,$A387)</f>
        <v>2.2666489875</v>
      </c>
      <c r="M387" s="18">
        <v>0.43861892583119999</v>
      </c>
      <c r="N387" s="18">
        <v>0.36790895665015999</v>
      </c>
      <c r="O387" s="18">
        <v>0.69098969566259005</v>
      </c>
      <c r="P387" s="18">
        <v>0.76547449544519997</v>
      </c>
      <c r="Q387" s="19">
        <v>0.30453385133517002</v>
      </c>
      <c r="R387" s="19">
        <v>0.30453385133517002</v>
      </c>
      <c r="S387" s="18">
        <v>0.25869472394373999</v>
      </c>
      <c r="T387" s="18">
        <v>0.25869472394373999</v>
      </c>
      <c r="U387" s="16">
        <v>1.450821915710635</v>
      </c>
      <c r="V387" s="14">
        <v>1.4941</v>
      </c>
      <c r="W387" s="14">
        <v>1.3647</v>
      </c>
      <c r="X387" s="74">
        <f>'2080回测'!$O$13*G387/$G$4+'2080回测'!$O$14*H387/$H$4+'2080回测'!$O$15*I387/$I$4+'2080回测'!$O$17*K387/$K$4+'2080回测'!$O$18*L387/$L$4+'2080回测'!$O$16*J387/$J$4</f>
        <v>1.2086077797002936</v>
      </c>
    </row>
    <row r="388" spans="1:24">
      <c r="A388" s="11">
        <v>44411</v>
      </c>
      <c r="B388" s="17">
        <v>103.99017802333</v>
      </c>
      <c r="C388" s="17">
        <v>72.020431328035997</v>
      </c>
      <c r="D388" s="17">
        <v>66.846153846153996</v>
      </c>
      <c r="E388" s="17">
        <v>115.166015625</v>
      </c>
      <c r="F388" s="13">
        <v>1.8950569470562999</v>
      </c>
      <c r="G388" s="14">
        <f>[1]!thsiFinD("ths_adjustment_nv_fund",G$2,$A388)</f>
        <v>1.2378</v>
      </c>
      <c r="H388" s="14">
        <f>[1]!thsiFinD("ths_adjustment_nv_fund",H$2,$A388)</f>
        <v>2.1980740741</v>
      </c>
      <c r="I388" s="14">
        <v>2454.06</v>
      </c>
      <c r="J388" s="14">
        <f>[1]!thsiFinD("ths_close_price_index",J$1,$A388)</f>
        <v>8847.4408999999996</v>
      </c>
      <c r="K388" s="14">
        <f>[1]!thsiFinD("ths_adjustment_nv_fund",K$2,$A388)</f>
        <v>6.4334874566</v>
      </c>
      <c r="L388" s="14">
        <f>[1]!thsiFinD("ths_adjustment_nv_fund",L$2,$A388)</f>
        <v>2.2383789778000001</v>
      </c>
      <c r="M388" s="18">
        <v>0.47130754475703002</v>
      </c>
      <c r="N388" s="18">
        <v>0.40187646598905002</v>
      </c>
      <c r="O388" s="18">
        <v>0.71818835370237</v>
      </c>
      <c r="P388" s="18">
        <v>0.78725186371757006</v>
      </c>
      <c r="Q388" s="19">
        <v>0.32967670570661001</v>
      </c>
      <c r="R388" s="19">
        <v>0.32967670570661001</v>
      </c>
      <c r="S388" s="18">
        <v>0.28429884305292002</v>
      </c>
      <c r="T388" s="18">
        <v>0.28429884305292002</v>
      </c>
      <c r="U388" s="16">
        <v>1.4358547334910061</v>
      </c>
      <c r="V388" s="14">
        <v>1.4938</v>
      </c>
      <c r="W388" s="14">
        <v>1.3668</v>
      </c>
      <c r="X388" s="74">
        <f>'2080回测'!$O$13*G388/$G$4+'2080回测'!$O$14*H388/$H$4+'2080回测'!$O$15*I388/$I$4+'2080回测'!$O$17*K388/$K$4+'2080回测'!$O$18*L388/$L$4+'2080回测'!$O$16*J388/$J$4</f>
        <v>1.1997832146113749</v>
      </c>
    </row>
    <row r="389" spans="1:24">
      <c r="A389" s="11">
        <v>44412</v>
      </c>
      <c r="B389" s="17">
        <v>112.89134438306</v>
      </c>
      <c r="C389" s="17">
        <v>80.136208853574999</v>
      </c>
      <c r="D389" s="17">
        <v>72.692307692308006</v>
      </c>
      <c r="E389" s="17">
        <v>126.611328125</v>
      </c>
      <c r="F389" s="13">
        <v>1.9808279726348601</v>
      </c>
      <c r="G389" s="14">
        <f>[1]!thsiFinD("ths_adjustment_nv_fund",G$2,$A389)</f>
        <v>1.2478</v>
      </c>
      <c r="H389" s="14">
        <f>[1]!thsiFinD("ths_adjustment_nv_fund",H$2,$A389)</f>
        <v>2.2298666667</v>
      </c>
      <c r="I389" s="14">
        <v>2461.2600000000002</v>
      </c>
      <c r="J389" s="14">
        <f>[1]!thsiFinD("ths_close_price_index",J$1,$A389)</f>
        <v>8841.8816000000006</v>
      </c>
      <c r="K389" s="14">
        <f>[1]!thsiFinD("ths_adjustment_nv_fund",K$2,$A389)</f>
        <v>6.4439654492000003</v>
      </c>
      <c r="L389" s="14">
        <f>[1]!thsiFinD("ths_adjustment_nv_fund",L$2,$A389)</f>
        <v>2.2676586307000002</v>
      </c>
      <c r="M389" s="18">
        <v>0.4681905370844</v>
      </c>
      <c r="N389" s="18">
        <v>0.40057336460776999</v>
      </c>
      <c r="O389" s="18">
        <v>0.69530313922836995</v>
      </c>
      <c r="P389" s="18">
        <v>0.75550716143332997</v>
      </c>
      <c r="Q389" s="19">
        <v>0.31289958223706998</v>
      </c>
      <c r="R389" s="19">
        <v>0.31289958223706998</v>
      </c>
      <c r="S389" s="18">
        <v>0.27073225055001998</v>
      </c>
      <c r="T389" s="18">
        <v>0.27073225055001998</v>
      </c>
      <c r="U389" s="16">
        <v>1.4617075352559676</v>
      </c>
      <c r="V389" s="14">
        <v>1.4939</v>
      </c>
      <c r="W389" s="14">
        <v>1.3687</v>
      </c>
      <c r="X389" s="74">
        <f>'2080回测'!$O$13*G389/$G$4+'2080回测'!$O$14*H389/$H$4+'2080回测'!$O$15*I389/$I$4+'2080回测'!$O$17*K389/$K$4+'2080回测'!$O$18*L389/$L$4+'2080回测'!$O$16*J389/$J$4</f>
        <v>1.2094217185678697</v>
      </c>
    </row>
    <row r="390" spans="1:24">
      <c r="A390" s="11">
        <v>44413</v>
      </c>
      <c r="B390" s="17">
        <v>111.41804788214</v>
      </c>
      <c r="C390" s="17">
        <v>78.887627695800006</v>
      </c>
      <c r="D390" s="17">
        <v>72.846153846153996</v>
      </c>
      <c r="E390" s="17">
        <v>126.689453125</v>
      </c>
      <c r="F390" s="13">
        <v>1.9746032063727399</v>
      </c>
      <c r="G390" s="14">
        <f>[1]!thsiFinD("ths_adjustment_nv_fund",G$2,$A390)</f>
        <v>1.2465999999999999</v>
      </c>
      <c r="H390" s="14">
        <f>[1]!thsiFinD("ths_adjustment_nv_fund",H$2,$A390)</f>
        <v>2.2167111111</v>
      </c>
      <c r="I390" s="14">
        <v>2450.2800000000002</v>
      </c>
      <c r="J390" s="14">
        <f>[1]!thsiFinD("ths_close_price_index",J$1,$A390)</f>
        <v>8847.7204000000002</v>
      </c>
      <c r="K390" s="14">
        <f>[1]!thsiFinD("ths_adjustment_nv_fund",K$2,$A390)</f>
        <v>6.4492044455000004</v>
      </c>
      <c r="L390" s="14">
        <f>[1]!thsiFinD("ths_adjustment_nv_fund",L$2,$A390)</f>
        <v>2.2565525553999999</v>
      </c>
      <c r="M390" s="18">
        <v>0.48665281329922999</v>
      </c>
      <c r="N390" s="18">
        <v>0.41473373295109001</v>
      </c>
      <c r="O390" s="18">
        <v>0.72549724418882999</v>
      </c>
      <c r="P390" s="18">
        <v>0.79805678875154995</v>
      </c>
      <c r="Q390" s="19">
        <v>0.34330211442970998</v>
      </c>
      <c r="R390" s="19">
        <v>0.34330211442970998</v>
      </c>
      <c r="S390" s="18">
        <v>0.29105773699880999</v>
      </c>
      <c r="T390" s="18">
        <v>0.29105773699880999</v>
      </c>
      <c r="U390" s="16">
        <v>1.4519440997290887</v>
      </c>
      <c r="V390" s="14">
        <v>1.4956</v>
      </c>
      <c r="W390" s="14">
        <v>1.3665</v>
      </c>
      <c r="X390" s="74">
        <f>'2080回测'!$O$13*G390/$G$4+'2080回测'!$O$14*H390/$H$4+'2080回测'!$O$15*I390/$I$4+'2080回测'!$O$17*K390/$K$4+'2080回测'!$O$18*L390/$L$4+'2080回测'!$O$16*J390/$J$4</f>
        <v>1.2078607611540249</v>
      </c>
    </row>
    <row r="391" spans="1:24">
      <c r="A391" s="11">
        <v>44414</v>
      </c>
      <c r="B391" s="17">
        <v>112.52302025783</v>
      </c>
      <c r="C391" s="17">
        <v>78.320090805901998</v>
      </c>
      <c r="D391" s="17">
        <v>76.923076923077005</v>
      </c>
      <c r="E391" s="17">
        <v>130.01953125</v>
      </c>
      <c r="F391" s="13">
        <v>1.99446429809202</v>
      </c>
      <c r="G391" s="14">
        <f>[1]!thsiFinD("ths_adjustment_nv_fund",G$2,$A391)</f>
        <v>1.2544</v>
      </c>
      <c r="H391" s="14">
        <f>[1]!thsiFinD("ths_adjustment_nv_fund",H$2,$A391)</f>
        <v>2.2287703703999999</v>
      </c>
      <c r="I391" s="14">
        <v>2443.61</v>
      </c>
      <c r="J391" s="14">
        <f>[1]!thsiFinD("ths_close_price_index",J$1,$A391)</f>
        <v>8863.8104999999996</v>
      </c>
      <c r="K391" s="14">
        <f>[1]!thsiFinD("ths_adjustment_nv_fund",K$2,$A391)</f>
        <v>6.4544434417999996</v>
      </c>
      <c r="L391" s="14">
        <f>[1]!thsiFinD("ths_adjustment_nv_fund",L$2,$A391)</f>
        <v>2.2686682738999999</v>
      </c>
      <c r="M391" s="18">
        <v>0.47754156010229998</v>
      </c>
      <c r="N391" s="18">
        <v>0.40717574493962</v>
      </c>
      <c r="O391" s="18">
        <v>0.71159837047688002</v>
      </c>
      <c r="P391" s="18">
        <v>0.78507412690577005</v>
      </c>
      <c r="Q391" s="19">
        <v>0.3378651428867</v>
      </c>
      <c r="R391" s="19">
        <v>0.3378651428867</v>
      </c>
      <c r="S391" s="18">
        <v>0.27921635481737</v>
      </c>
      <c r="T391" s="18">
        <v>0.27921635481737</v>
      </c>
      <c r="U391" s="16">
        <v>1.45733185948333</v>
      </c>
      <c r="V391" s="14">
        <v>1.4958</v>
      </c>
      <c r="W391" s="14">
        <v>1.3589</v>
      </c>
      <c r="X391" s="74">
        <f>'2080回测'!$O$13*G391/$G$4+'2080回测'!$O$14*H391/$H$4+'2080回测'!$O$15*I391/$I$4+'2080回测'!$O$17*K391/$K$4+'2080回测'!$O$18*L391/$L$4+'2080回测'!$O$16*J391/$J$4</f>
        <v>1.2145609605437893</v>
      </c>
    </row>
    <row r="392" spans="1:24">
      <c r="A392" s="11">
        <v>44417</v>
      </c>
      <c r="B392" s="17">
        <v>109.02394106814</v>
      </c>
      <c r="C392" s="17">
        <v>75.595913734392994</v>
      </c>
      <c r="D392" s="17">
        <v>80.692307692308006</v>
      </c>
      <c r="E392" s="17">
        <v>123.583984375</v>
      </c>
      <c r="F392" s="13">
        <v>1.9722403671746001</v>
      </c>
      <c r="G392" s="14">
        <f>[1]!thsiFinD("ths_adjustment_nv_fund",G$2,$A392)</f>
        <v>1.2707999999999999</v>
      </c>
      <c r="H392" s="14">
        <f>[1]!thsiFinD("ths_adjustment_nv_fund",H$2,$A392)</f>
        <v>2.2572740741000001</v>
      </c>
      <c r="I392" s="14">
        <v>2474.73</v>
      </c>
      <c r="J392" s="14">
        <f>[1]!thsiFinD("ths_close_price_index",J$1,$A392)</f>
        <v>8965.6823000000004</v>
      </c>
      <c r="K392" s="14">
        <f>[1]!thsiFinD("ths_adjustment_nv_fund",K$2,$A392)</f>
        <v>6.5173113974000003</v>
      </c>
      <c r="L392" s="14">
        <f>[1]!thsiFinD("ths_adjustment_nv_fund",L$2,$A392)</f>
        <v>2.2767454195000001</v>
      </c>
      <c r="M392" s="18">
        <v>0.47162723785166</v>
      </c>
      <c r="N392" s="18">
        <v>0.40500390930413999</v>
      </c>
      <c r="O392" s="18">
        <v>0.72238197939132998</v>
      </c>
      <c r="P392" s="18">
        <v>0.80098835756040998</v>
      </c>
      <c r="Q392" s="19">
        <v>0.34401461245155002</v>
      </c>
      <c r="R392" s="19">
        <v>0.34401461245155002</v>
      </c>
      <c r="S392" s="18">
        <v>0.28531208342800002</v>
      </c>
      <c r="T392" s="18">
        <v>0.28531208342800002</v>
      </c>
      <c r="U392" s="16">
        <v>1.4671156046793563</v>
      </c>
      <c r="V392" s="14">
        <v>1.4936</v>
      </c>
      <c r="W392" s="14">
        <v>1.3252999999999999</v>
      </c>
      <c r="X392" s="74">
        <f>'2080回测'!$O$13*G392/$G$4+'2080回测'!$O$14*H392/$H$4+'2080回测'!$O$15*I392/$I$4+'2080回测'!$O$17*K392/$K$4+'2080回测'!$O$18*L392/$L$4+'2080回测'!$O$16*J392/$J$4</f>
        <v>1.2284756390274862</v>
      </c>
    </row>
    <row r="393" spans="1:24">
      <c r="A393" s="11">
        <v>44418</v>
      </c>
      <c r="B393" s="17">
        <v>108.77839165132001</v>
      </c>
      <c r="C393" s="17">
        <v>73.382519863791003</v>
      </c>
      <c r="D393" s="17">
        <v>80.538461538462002</v>
      </c>
      <c r="E393" s="17">
        <v>121.8359375</v>
      </c>
      <c r="F393" s="13">
        <v>1.96133827638393</v>
      </c>
      <c r="G393" s="14">
        <f>[1]!thsiFinD("ths_adjustment_nv_fund",G$2,$A393)</f>
        <v>1.2753000000000001</v>
      </c>
      <c r="H393" s="14">
        <f>[1]!thsiFinD("ths_adjustment_nv_fund",H$2,$A393)</f>
        <v>2.2627555556000001</v>
      </c>
      <c r="I393" s="14">
        <v>2484.21</v>
      </c>
      <c r="J393" s="14">
        <f>[1]!thsiFinD("ths_close_price_index",J$1,$A393)</f>
        <v>9000.7618999999995</v>
      </c>
      <c r="K393" s="14">
        <f>[1]!thsiFinD("ths_adjustment_nv_fund",K$2,$A393)</f>
        <v>6.5225503936999996</v>
      </c>
      <c r="L393" s="14">
        <f>[1]!thsiFinD("ths_adjustment_nv_fund",L$2,$A393)</f>
        <v>2.2716972035</v>
      </c>
      <c r="M393" s="18">
        <v>0.48609335038363</v>
      </c>
      <c r="N393" s="18">
        <v>0.42289983494048999</v>
      </c>
      <c r="O393" s="18">
        <v>0.73064941289240004</v>
      </c>
      <c r="P393" s="18">
        <v>0.80978306398701005</v>
      </c>
      <c r="Q393" s="19">
        <v>0.34848893477010001</v>
      </c>
      <c r="R393" s="19">
        <v>0.34848893477010001</v>
      </c>
      <c r="S393" s="18">
        <v>0.29526065284556002</v>
      </c>
      <c r="T393" s="18">
        <v>0.29526065284556002</v>
      </c>
      <c r="U393" s="16">
        <v>1.4769963676170113</v>
      </c>
      <c r="V393" s="14">
        <v>1.4933000000000001</v>
      </c>
      <c r="W393" s="14">
        <v>1.3183</v>
      </c>
      <c r="X393" s="74">
        <f>'2080回测'!$O$13*G393/$G$4+'2080回测'!$O$14*H393/$H$4+'2080回测'!$O$15*I393/$I$4+'2080回测'!$O$17*K393/$K$4+'2080回测'!$O$18*L393/$L$4+'2080回测'!$O$16*J393/$J$4</f>
        <v>1.231535279589278</v>
      </c>
    </row>
    <row r="394" spans="1:24">
      <c r="A394" s="11">
        <v>44419</v>
      </c>
      <c r="B394" s="17">
        <v>109.7605893186</v>
      </c>
      <c r="C394" s="17">
        <v>73.836549375708998</v>
      </c>
      <c r="D394" s="17">
        <v>83.384615384615003</v>
      </c>
      <c r="E394" s="17">
        <v>123.69140625</v>
      </c>
      <c r="F394" s="13">
        <v>1.9766829008223099</v>
      </c>
      <c r="G394" s="14">
        <f>[1]!thsiFinD("ths_adjustment_nv_fund",G$2,$A394)</f>
        <v>1.302</v>
      </c>
      <c r="H394" s="14">
        <f>[1]!thsiFinD("ths_adjustment_nv_fund",H$2,$A394)</f>
        <v>2.2956444444000002</v>
      </c>
      <c r="I394" s="14">
        <v>2527.71</v>
      </c>
      <c r="J394" s="14">
        <f>[1]!thsiFinD("ths_close_price_index",J$1,$A394)</f>
        <v>9070.4513999999999</v>
      </c>
      <c r="K394" s="14">
        <f>[1]!thsiFinD("ths_adjustment_nv_fund",K$2,$A394)</f>
        <v>6.5592233677999996</v>
      </c>
      <c r="L394" s="14">
        <f>[1]!thsiFinD("ths_adjustment_nv_fund",L$2,$A394)</f>
        <v>2.2989575699000002</v>
      </c>
      <c r="M394" s="18">
        <v>0.50231777493606</v>
      </c>
      <c r="N394" s="18">
        <v>0.44253322908522003</v>
      </c>
      <c r="O394" s="18">
        <v>0.73364485981308003</v>
      </c>
      <c r="P394" s="18">
        <v>0.81246335541207004</v>
      </c>
      <c r="Q394" s="19">
        <v>0.35611770219432998</v>
      </c>
      <c r="R394" s="19">
        <v>0.35611770219432998</v>
      </c>
      <c r="S394" s="18">
        <v>0.30638815865050001</v>
      </c>
      <c r="T394" s="18">
        <v>0.30638815865050001</v>
      </c>
      <c r="U394" s="16">
        <v>1.48723765112844</v>
      </c>
      <c r="V394" s="14">
        <v>1.4931000000000001</v>
      </c>
      <c r="W394" s="14">
        <v>1.3144</v>
      </c>
      <c r="X394" s="74">
        <f>'2080回测'!$O$13*G394/$G$4+'2080回测'!$O$14*H394/$H$4+'2080回测'!$O$15*I394/$I$4+'2080回测'!$O$17*K394/$K$4+'2080回测'!$O$18*L394/$L$4+'2080回测'!$O$16*J394/$J$4</f>
        <v>1.2538477887195543</v>
      </c>
    </row>
    <row r="395" spans="1:24">
      <c r="A395" s="11">
        <v>44420</v>
      </c>
      <c r="B395" s="17">
        <v>109.02394106814</v>
      </c>
      <c r="C395" s="17">
        <v>74.631101021565996</v>
      </c>
      <c r="D395" s="17">
        <v>90.076923076922995</v>
      </c>
      <c r="E395" s="17">
        <v>123.88671875</v>
      </c>
      <c r="F395" s="13">
        <v>1.9940467097915699</v>
      </c>
      <c r="G395" s="14">
        <f>[1]!thsiFinD("ths_adjustment_nv_fund",G$2,$A395)</f>
        <v>1.3162</v>
      </c>
      <c r="H395" s="14">
        <f>[1]!thsiFinD("ths_adjustment_nv_fund",H$2,$A395)</f>
        <v>2.3230518518999999</v>
      </c>
      <c r="I395" s="14">
        <v>2534.85</v>
      </c>
      <c r="J395" s="14">
        <f>[1]!thsiFinD("ths_close_price_index",J$1,$A395)</f>
        <v>9049.1686000000009</v>
      </c>
      <c r="K395" s="14">
        <f>[1]!thsiFinD("ths_adjustment_nv_fund",K$2,$A395)</f>
        <v>6.5592233677999996</v>
      </c>
      <c r="L395" s="14">
        <f>[1]!thsiFinD("ths_adjustment_nv_fund",L$2,$A395)</f>
        <v>2.3171311475</v>
      </c>
      <c r="M395" s="18">
        <v>0.49544437340153002</v>
      </c>
      <c r="N395" s="18">
        <v>0.43801581096343001</v>
      </c>
      <c r="O395" s="18">
        <v>0.75413371675053997</v>
      </c>
      <c r="P395" s="18">
        <v>0.83708853346825995</v>
      </c>
      <c r="Q395" s="19">
        <v>0.36624257481499001</v>
      </c>
      <c r="R395" s="19">
        <v>0.36624257481499001</v>
      </c>
      <c r="S395" s="18">
        <v>0.32036681240689002</v>
      </c>
      <c r="T395" s="18">
        <v>0.32036681240689002</v>
      </c>
      <c r="U395" s="16">
        <v>1.4926508701723149</v>
      </c>
      <c r="V395" s="14">
        <v>1.4943</v>
      </c>
      <c r="W395" s="14">
        <v>1.3298000000000001</v>
      </c>
      <c r="X395" s="74">
        <f>'2080回测'!$O$13*G395/$G$4+'2080回测'!$O$14*H395/$H$4+'2080回测'!$O$15*I395/$I$4+'2080回测'!$O$17*K395/$K$4+'2080回测'!$O$18*L395/$L$4+'2080回测'!$O$16*J395/$J$4</f>
        <v>1.2655766415569465</v>
      </c>
    </row>
    <row r="396" spans="1:24">
      <c r="A396" s="11">
        <v>44421</v>
      </c>
      <c r="B396" s="17">
        <v>106.99815837937</v>
      </c>
      <c r="C396" s="17">
        <v>69.977298524404006</v>
      </c>
      <c r="D396" s="17">
        <v>93.538461538462002</v>
      </c>
      <c r="E396" s="17">
        <v>119.853515625</v>
      </c>
      <c r="F396" s="13">
        <v>1.97591858516809</v>
      </c>
      <c r="G396" s="14">
        <f>[1]!thsiFinD("ths_adjustment_nv_fund",G$2,$A396)</f>
        <v>1.3152999999999999</v>
      </c>
      <c r="H396" s="14">
        <f>[1]!thsiFinD("ths_adjustment_nv_fund",H$2,$A396)</f>
        <v>2.3263407407000001</v>
      </c>
      <c r="I396" s="14">
        <v>2542.89</v>
      </c>
      <c r="J396" s="14">
        <f>[1]!thsiFinD("ths_close_price_index",J$1,$A396)</f>
        <v>9037.0727000000006</v>
      </c>
      <c r="K396" s="14">
        <f>[1]!thsiFinD("ths_adjustment_nv_fund",K$2,$A396)</f>
        <v>6.5539843715000003</v>
      </c>
      <c r="L396" s="14">
        <f>[1]!thsiFinD("ths_adjustment_nv_fund",L$2,$A396)</f>
        <v>2.3040057858999998</v>
      </c>
      <c r="M396" s="18">
        <v>0.48481457800511002</v>
      </c>
      <c r="N396" s="18">
        <v>0.43297715228910999</v>
      </c>
      <c r="O396" s="18">
        <v>0.76779295470884001</v>
      </c>
      <c r="P396" s="18">
        <v>0.85291900502069995</v>
      </c>
      <c r="Q396" s="19">
        <v>0.37551309647346998</v>
      </c>
      <c r="R396" s="19">
        <v>0.37551309647346998</v>
      </c>
      <c r="S396" s="18">
        <v>0.32583853920390998</v>
      </c>
      <c r="T396" s="18">
        <v>0.32583853920390998</v>
      </c>
      <c r="U396" s="16">
        <v>1.4915981158709337</v>
      </c>
      <c r="V396" s="14">
        <v>1.4938</v>
      </c>
      <c r="W396" s="14">
        <v>1.3331</v>
      </c>
      <c r="X396" s="74">
        <f>'2080回测'!$O$13*G396/$G$4+'2080回测'!$O$14*H396/$H$4+'2080回测'!$O$15*I396/$I$4+'2080回测'!$O$17*K396/$K$4+'2080回测'!$O$18*L396/$L$4+'2080回测'!$O$16*J396/$J$4</f>
        <v>1.2638799933356608</v>
      </c>
    </row>
    <row r="397" spans="1:24">
      <c r="A397" s="11">
        <v>44424</v>
      </c>
      <c r="B397" s="17">
        <v>103.99017802333</v>
      </c>
      <c r="C397" s="17">
        <v>67.934165720772</v>
      </c>
      <c r="D397" s="17">
        <v>92.384615384615003</v>
      </c>
      <c r="E397" s="17">
        <v>112.578125</v>
      </c>
      <c r="F397" s="13">
        <v>1.9422177103217899</v>
      </c>
      <c r="G397" s="14">
        <f>[1]!thsiFinD("ths_adjustment_nv_fund",G$2,$A397)</f>
        <v>1.3249</v>
      </c>
      <c r="H397" s="14">
        <f>[1]!thsiFinD("ths_adjustment_nv_fund",H$2,$A397)</f>
        <v>2.3263407407000001</v>
      </c>
      <c r="I397" s="14">
        <v>2555.2600000000002</v>
      </c>
      <c r="J397" s="14">
        <f>[1]!thsiFinD("ths_close_price_index",J$1,$A397)</f>
        <v>9108.2934999999998</v>
      </c>
      <c r="K397" s="14">
        <f>[1]!thsiFinD("ths_adjustment_nv_fund",K$2,$A397)</f>
        <v>6.5749403567</v>
      </c>
      <c r="L397" s="14">
        <f>[1]!thsiFinD("ths_adjustment_nv_fund",L$2,$A397)</f>
        <v>2.2939093539000002</v>
      </c>
      <c r="M397" s="18">
        <v>0.47810102301789997</v>
      </c>
      <c r="N397" s="18">
        <v>0.43097906350447002</v>
      </c>
      <c r="O397" s="18">
        <v>0.76479750778816002</v>
      </c>
      <c r="P397" s="18">
        <v>0.85827958794799997</v>
      </c>
      <c r="Q397" s="19">
        <v>0.37270910734676999</v>
      </c>
      <c r="R397" s="19">
        <v>0.37270910734676999</v>
      </c>
      <c r="S397" s="18">
        <v>0.32760476500770003</v>
      </c>
      <c r="T397" s="18">
        <v>0.32760476500770003</v>
      </c>
      <c r="U397" s="16">
        <v>1.4834119975207751</v>
      </c>
      <c r="V397" s="14">
        <v>1.4939</v>
      </c>
      <c r="W397" s="14">
        <v>1.3454999999999999</v>
      </c>
      <c r="X397" s="74">
        <f>'2080回测'!$O$13*G397/$G$4+'2080回测'!$O$14*H397/$H$4+'2080回测'!$O$15*I397/$I$4+'2080回测'!$O$17*K397/$K$4+'2080回测'!$O$18*L397/$L$4+'2080回测'!$O$16*J397/$J$4</f>
        <v>1.2706541573271977</v>
      </c>
    </row>
    <row r="398" spans="1:24">
      <c r="A398" s="11">
        <v>44425</v>
      </c>
      <c r="B398" s="17">
        <v>98.710865561694007</v>
      </c>
      <c r="C398" s="17">
        <v>62.712826333712002</v>
      </c>
      <c r="D398" s="17">
        <v>85.923076923077005</v>
      </c>
      <c r="E398" s="17">
        <v>109.1015625</v>
      </c>
      <c r="F398" s="13">
        <v>1.89112082829621</v>
      </c>
      <c r="G398" s="14">
        <f>[1]!thsiFinD("ths_adjustment_nv_fund",G$2,$A398)</f>
        <v>1.3075000000000001</v>
      </c>
      <c r="H398" s="14">
        <f>[1]!thsiFinD("ths_adjustment_nv_fund",H$2,$A398)</f>
        <v>2.2857777777999999</v>
      </c>
      <c r="I398" s="14">
        <v>2522.56</v>
      </c>
      <c r="J398" s="14">
        <f>[1]!thsiFinD("ths_close_price_index",J$1,$A398)</f>
        <v>9015.9793000000009</v>
      </c>
      <c r="K398" s="14">
        <f>[1]!thsiFinD("ths_adjustment_nv_fund",K$2,$A398)</f>
        <v>6.5015944084999999</v>
      </c>
      <c r="L398" s="14">
        <f>[1]!thsiFinD("ths_adjustment_nv_fund",L$2,$A398)</f>
        <v>2.2555429122000001</v>
      </c>
      <c r="M398" s="18">
        <v>0.47482416879794997</v>
      </c>
      <c r="N398" s="18">
        <v>0.42958908869777002</v>
      </c>
      <c r="O398" s="18">
        <v>0.75664989216390999</v>
      </c>
      <c r="P398" s="18">
        <v>0.84479437141179003</v>
      </c>
      <c r="Q398" s="19">
        <v>0.35945617710547001</v>
      </c>
      <c r="R398" s="19">
        <v>0.35945617710547001</v>
      </c>
      <c r="S398" s="18">
        <v>0.32126305244191999</v>
      </c>
      <c r="T398" s="18">
        <v>0.32126305244191999</v>
      </c>
      <c r="U398" s="16">
        <v>1.4467845647952688</v>
      </c>
      <c r="V398" s="14">
        <v>1.4943</v>
      </c>
      <c r="W398" s="14">
        <v>1.3583000000000001</v>
      </c>
      <c r="X398" s="74">
        <f>'2080回测'!$O$13*G398/$G$4+'2080回测'!$O$14*H398/$H$4+'2080回测'!$O$15*I398/$I$4+'2080回测'!$O$17*K398/$K$4+'2080回测'!$O$18*L398/$L$4+'2080回测'!$O$16*J398/$J$4</f>
        <v>1.2536490695806395</v>
      </c>
    </row>
    <row r="399" spans="1:24">
      <c r="A399" s="11">
        <v>44426</v>
      </c>
      <c r="B399" s="17">
        <v>98.895027624308995</v>
      </c>
      <c r="C399" s="17">
        <v>63.734392735527997</v>
      </c>
      <c r="D399" s="17">
        <v>86.461538461537998</v>
      </c>
      <c r="E399" s="17">
        <v>113.3984375</v>
      </c>
      <c r="F399" s="13">
        <v>1.9062234908034399</v>
      </c>
      <c r="G399" s="14">
        <f>[1]!thsiFinD("ths_adjustment_nv_fund",G$2,$A399)</f>
        <v>1.3132999999999999</v>
      </c>
      <c r="H399" s="14">
        <f>[1]!thsiFinD("ths_adjustment_nv_fund",H$2,$A399)</f>
        <v>2.3000296296</v>
      </c>
      <c r="I399" s="14">
        <v>2544.4</v>
      </c>
      <c r="J399" s="14">
        <f>[1]!thsiFinD("ths_close_price_index",J$1,$A399)</f>
        <v>9118.1293000000005</v>
      </c>
      <c r="K399" s="14">
        <f>[1]!thsiFinD("ths_adjustment_nv_fund",K$2,$A399)</f>
        <v>6.5435063789000001</v>
      </c>
      <c r="L399" s="14">
        <f>[1]!thsiFinD("ths_adjustment_nv_fund",L$2,$A399)</f>
        <v>2.2646297011000001</v>
      </c>
      <c r="M399" s="18">
        <v>0.44253516624041001</v>
      </c>
      <c r="N399" s="18">
        <v>0.39961775692815998</v>
      </c>
      <c r="O399" s="18">
        <v>0.72118380062304999</v>
      </c>
      <c r="P399" s="18">
        <v>0.80157467127588999</v>
      </c>
      <c r="Q399" s="19">
        <v>0.32207461317365998</v>
      </c>
      <c r="R399" s="19">
        <v>0.32207461317365998</v>
      </c>
      <c r="S399" s="18">
        <v>0.28260794847366</v>
      </c>
      <c r="T399" s="18">
        <v>0.28260794847366</v>
      </c>
      <c r="U399" s="16">
        <v>1.4583865340870787</v>
      </c>
      <c r="V399" s="14">
        <v>1.4957</v>
      </c>
      <c r="W399" s="14">
        <v>1.3567</v>
      </c>
      <c r="X399" s="74">
        <f>'2080回测'!$O$13*G399/$G$4+'2080回测'!$O$14*H399/$H$4+'2080回测'!$O$15*I399/$I$4+'2080回测'!$O$17*K399/$K$4+'2080回测'!$O$18*L399/$L$4+'2080回测'!$O$16*J399/$J$4</f>
        <v>1.2594116888738236</v>
      </c>
    </row>
    <row r="400" spans="1:24">
      <c r="A400" s="11">
        <v>44427</v>
      </c>
      <c r="B400" s="17">
        <v>102.02578268876999</v>
      </c>
      <c r="C400" s="17">
        <v>67.480136208854006</v>
      </c>
      <c r="D400" s="17">
        <v>83</v>
      </c>
      <c r="E400" s="17">
        <v>121.2890625</v>
      </c>
      <c r="F400" s="13">
        <v>1.9344874534940599</v>
      </c>
      <c r="G400" s="14">
        <f>[1]!thsiFinD("ths_adjustment_nv_fund",G$2,$A400)</f>
        <v>1.2999000000000001</v>
      </c>
      <c r="H400" s="14">
        <f>[1]!thsiFinD("ths_adjustment_nv_fund",H$2,$A400)</f>
        <v>2.2879703704000001</v>
      </c>
      <c r="I400" s="14">
        <v>2518.52</v>
      </c>
      <c r="J400" s="14">
        <f>[1]!thsiFinD("ths_close_price_index",J$1,$A400)</f>
        <v>9035.7913000000008</v>
      </c>
      <c r="K400" s="14">
        <f>[1]!thsiFinD("ths_adjustment_nv_fund",K$2,$A400)</f>
        <v>6.5068334048000001</v>
      </c>
      <c r="L400" s="14">
        <f>[1]!thsiFinD("ths_adjustment_nv_fund",L$2,$A400)</f>
        <v>2.2616007714999999</v>
      </c>
      <c r="M400" s="18">
        <v>0.46035805626597998</v>
      </c>
      <c r="N400" s="18">
        <v>0.4161237077578</v>
      </c>
      <c r="O400" s="18">
        <v>0.72417924754372998</v>
      </c>
      <c r="P400" s="18">
        <v>0.81355222389514004</v>
      </c>
      <c r="Q400" s="19">
        <v>0.33023921359906</v>
      </c>
      <c r="R400" s="19">
        <v>0.33023921359906</v>
      </c>
      <c r="S400" s="18">
        <v>0.29620030501792999</v>
      </c>
      <c r="T400" s="18">
        <v>0.29620030501792999</v>
      </c>
      <c r="U400" s="16">
        <v>1.4582101728611112</v>
      </c>
      <c r="V400" s="14">
        <v>1.4964999999999999</v>
      </c>
      <c r="W400" s="14">
        <v>1.3517999999999999</v>
      </c>
      <c r="X400" s="74">
        <f>'2080回测'!$O$13*G400/$G$4+'2080回测'!$O$14*H400/$H$4+'2080回测'!$O$15*I400/$I$4+'2080回测'!$O$17*K400/$K$4+'2080回测'!$O$18*L400/$L$4+'2080回测'!$O$16*J400/$J$4</f>
        <v>1.2485943508768025</v>
      </c>
    </row>
    <row r="401" spans="1:24">
      <c r="A401" s="11">
        <v>44428</v>
      </c>
      <c r="B401" s="17">
        <v>101.78023327195</v>
      </c>
      <c r="C401" s="17">
        <v>67.253121452894007</v>
      </c>
      <c r="D401" s="17">
        <v>85.230769230768999</v>
      </c>
      <c r="E401" s="17">
        <v>123.6328125</v>
      </c>
      <c r="F401" s="13">
        <v>1.9447423411390301</v>
      </c>
      <c r="G401" s="14">
        <f>[1]!thsiFinD("ths_adjustment_nv_fund",G$2,$A401)</f>
        <v>1.302</v>
      </c>
      <c r="H401" s="14">
        <f>[1]!thsiFinD("ths_adjustment_nv_fund",H$2,$A401)</f>
        <v>2.2912592592999999</v>
      </c>
      <c r="I401" s="14">
        <v>2500.61</v>
      </c>
      <c r="J401" s="14">
        <f>[1]!thsiFinD("ths_close_price_index",J$1,$A401)</f>
        <v>9050.0100999999995</v>
      </c>
      <c r="K401" s="14">
        <f>[1]!thsiFinD("ths_adjustment_nv_fund",K$2,$A401)</f>
        <v>6.5749403567</v>
      </c>
      <c r="L401" s="14">
        <f>[1]!thsiFinD("ths_adjustment_nv_fund",L$2,$A401)</f>
        <v>2.2454464802</v>
      </c>
      <c r="M401" s="18">
        <v>0.45356457800511002</v>
      </c>
      <c r="N401" s="18">
        <v>0.40630701068543001</v>
      </c>
      <c r="O401" s="18">
        <v>0.72429906542056</v>
      </c>
      <c r="P401" s="18">
        <v>0.81254711459145001</v>
      </c>
      <c r="Q401" s="19">
        <v>0.34160740559648001</v>
      </c>
      <c r="R401" s="19">
        <v>0.34160740559648001</v>
      </c>
      <c r="S401" s="18">
        <v>0.29287440149668997</v>
      </c>
      <c r="T401" s="18">
        <v>0.29287440149668997</v>
      </c>
      <c r="U401" s="16">
        <v>1.451628100958775</v>
      </c>
      <c r="V401" s="14">
        <v>1.4962</v>
      </c>
      <c r="W401" s="14">
        <v>1.3573</v>
      </c>
      <c r="X401" s="74">
        <f>'2080回测'!$O$13*G401/$G$4+'2080回测'!$O$14*H401/$H$4+'2080回测'!$O$15*I401/$I$4+'2080回测'!$O$17*K401/$K$4+'2080回测'!$O$18*L401/$L$4+'2080回测'!$O$16*J401/$J$4</f>
        <v>1.2503851536580124</v>
      </c>
    </row>
    <row r="402" spans="1:24">
      <c r="A402" s="11">
        <v>44431</v>
      </c>
      <c r="B402" s="17">
        <v>106.0773480663</v>
      </c>
      <c r="C402" s="17">
        <v>72.758229284904004</v>
      </c>
      <c r="D402" s="17">
        <v>89.615384615384997</v>
      </c>
      <c r="E402" s="17">
        <v>128.525390625</v>
      </c>
      <c r="F402" s="13">
        <v>1.99244088147897</v>
      </c>
      <c r="G402" s="14">
        <f>[1]!thsiFinD("ths_adjustment_nv_fund",G$2,$A402)</f>
        <v>1.3122</v>
      </c>
      <c r="H402" s="14">
        <f>[1]!thsiFinD("ths_adjustment_nv_fund",H$2,$A402)</f>
        <v>2.3153777778000002</v>
      </c>
      <c r="I402" s="14">
        <v>2575.66</v>
      </c>
      <c r="J402" s="14">
        <f>[1]!thsiFinD("ths_close_price_index",J$1,$A402)</f>
        <v>9066.6206000000002</v>
      </c>
      <c r="K402" s="14">
        <f>[1]!thsiFinD("ths_adjustment_nv_fund",K$2,$A402)</f>
        <v>6.6954372716000004</v>
      </c>
      <c r="L402" s="14">
        <f>[1]!thsiFinD("ths_adjustment_nv_fund",L$2,$A402)</f>
        <v>2.2737164899</v>
      </c>
      <c r="M402" s="18">
        <v>0.42846867007673001</v>
      </c>
      <c r="N402" s="18">
        <v>0.38493614803232001</v>
      </c>
      <c r="O402" s="18">
        <v>0.72465851905103995</v>
      </c>
      <c r="P402" s="18">
        <v>0.80978306398701005</v>
      </c>
      <c r="Q402" s="19">
        <v>0.34135384144481001</v>
      </c>
      <c r="R402" s="19">
        <v>0.34135384144481001</v>
      </c>
      <c r="S402" s="18">
        <v>0.29123536181673998</v>
      </c>
      <c r="T402" s="18">
        <v>0.29123536181673998</v>
      </c>
      <c r="U402" s="16">
        <v>1.4794019651883539</v>
      </c>
      <c r="V402" s="14">
        <v>1.4961</v>
      </c>
      <c r="W402" s="14">
        <v>1.3546</v>
      </c>
      <c r="X402" s="74">
        <f>'2080回测'!$O$13*G402/$G$4+'2080回测'!$O$14*H402/$H$4+'2080回测'!$O$15*I402/$I$4+'2080回测'!$O$17*K402/$K$4+'2080回测'!$O$18*L402/$L$4+'2080回测'!$O$16*J402/$J$4</f>
        <v>1.2623420189280394</v>
      </c>
    </row>
    <row r="403" spans="1:24">
      <c r="A403" s="11">
        <v>44432</v>
      </c>
      <c r="B403" s="17">
        <v>108.28729281768</v>
      </c>
      <c r="C403" s="17">
        <v>75.198637911464004</v>
      </c>
      <c r="D403" s="17">
        <v>92.384615384615003</v>
      </c>
      <c r="E403" s="17">
        <v>131.513671875</v>
      </c>
      <c r="F403" s="13">
        <v>2.0184605449719002</v>
      </c>
      <c r="G403" s="14">
        <f>[1]!thsiFinD("ths_adjustment_nv_fund",G$2,$A403)</f>
        <v>1.3188</v>
      </c>
      <c r="H403" s="14">
        <f>[1]!thsiFinD("ths_adjustment_nv_fund",H$2,$A403)</f>
        <v>2.3340148148000002</v>
      </c>
      <c r="I403" s="14">
        <v>2584.02</v>
      </c>
      <c r="J403" s="14">
        <f>[1]!thsiFinD("ths_close_price_index",J$1,$A403)</f>
        <v>9129.1849000000002</v>
      </c>
      <c r="K403" s="14">
        <f>[1]!thsiFinD("ths_adjustment_nv_fund",K$2,$A403)</f>
        <v>6.6797202827</v>
      </c>
      <c r="L403" s="14">
        <f>[1]!thsiFinD("ths_adjustment_nv_fund",L$2,$A403)</f>
        <v>2.2787647059</v>
      </c>
      <c r="M403" s="18">
        <v>0.45260549872123002</v>
      </c>
      <c r="N403" s="18">
        <v>0.40083398488402</v>
      </c>
      <c r="O403" s="18">
        <v>0.73831775700934998</v>
      </c>
      <c r="P403" s="18">
        <v>0.83348689176455004</v>
      </c>
      <c r="Q403" s="19">
        <v>0.37462068214791999</v>
      </c>
      <c r="R403" s="19">
        <v>0.37462068214791999</v>
      </c>
      <c r="S403" s="18">
        <v>0.33036511241591998</v>
      </c>
      <c r="T403" s="18">
        <v>0.33036511241591998</v>
      </c>
      <c r="U403" s="16">
        <v>1.4935683919777663</v>
      </c>
      <c r="V403" s="14">
        <v>1.4964999999999999</v>
      </c>
      <c r="W403" s="14">
        <v>1.3648</v>
      </c>
      <c r="X403" s="74">
        <f>'2080回测'!$O$13*G403/$G$4+'2080回测'!$O$14*H403/$H$4+'2080回测'!$O$15*I403/$I$4+'2080回测'!$O$17*K403/$K$4+'2080回测'!$O$18*L403/$L$4+'2080回测'!$O$16*J403/$J$4</f>
        <v>1.2672328094635419</v>
      </c>
    </row>
    <row r="404" spans="1:24">
      <c r="A404" s="11">
        <v>44433</v>
      </c>
      <c r="B404" s="17">
        <v>108.5942295887</v>
      </c>
      <c r="C404" s="17">
        <v>74.517593643587006</v>
      </c>
      <c r="D404" s="17">
        <v>97.923076923077005</v>
      </c>
      <c r="E404" s="17">
        <v>128.876953125</v>
      </c>
      <c r="F404" s="13">
        <v>2.02477963320091</v>
      </c>
      <c r="G404" s="14">
        <f>[1]!thsiFinD("ths_adjustment_nv_fund",G$2,$A404)</f>
        <v>1.3263</v>
      </c>
      <c r="H404" s="14">
        <f>[1]!thsiFinD("ths_adjustment_nv_fund",H$2,$A404)</f>
        <v>2.3614222221999999</v>
      </c>
      <c r="I404" s="14">
        <v>2619.04</v>
      </c>
      <c r="J404" s="14">
        <f>[1]!thsiFinD("ths_close_price_index",J$1,$A404)</f>
        <v>9178.2134000000005</v>
      </c>
      <c r="K404" s="14">
        <f>[1]!thsiFinD("ths_adjustment_nv_fund",K$2,$A404)</f>
        <v>6.7006762678999996</v>
      </c>
      <c r="L404" s="14">
        <f>[1]!thsiFinD("ths_adjustment_nv_fund",L$2,$A404)</f>
        <v>2.2959286403000001</v>
      </c>
      <c r="M404" s="18">
        <v>0.47042838874679999</v>
      </c>
      <c r="N404" s="18">
        <v>0.41725306228824999</v>
      </c>
      <c r="O404" s="18">
        <v>0.75808770668584002</v>
      </c>
      <c r="P404" s="18">
        <v>0.85978725194212002</v>
      </c>
      <c r="Q404" s="19">
        <v>0.38585009285916</v>
      </c>
      <c r="R404" s="19">
        <v>0.38585009285916</v>
      </c>
      <c r="S404" s="18">
        <v>0.33564527022040003</v>
      </c>
      <c r="T404" s="18">
        <v>0.33564527022040003</v>
      </c>
      <c r="U404" s="16">
        <v>1.5062293909408488</v>
      </c>
      <c r="V404" s="14">
        <v>1.4970000000000001</v>
      </c>
      <c r="W404" s="14">
        <v>1.3574999999999999</v>
      </c>
      <c r="X404" s="74">
        <f>'2080回测'!$O$13*G404/$G$4+'2080回测'!$O$14*H404/$H$4+'2080回测'!$O$15*I404/$I$4+'2080回测'!$O$17*K404/$K$4+'2080回测'!$O$18*L404/$L$4+'2080回测'!$O$16*J404/$J$4</f>
        <v>1.2743896247806712</v>
      </c>
    </row>
    <row r="405" spans="1:24">
      <c r="A405" s="11">
        <v>44434</v>
      </c>
      <c r="B405" s="17">
        <v>105.77041129526999</v>
      </c>
      <c r="C405" s="17">
        <v>70.998864926219994</v>
      </c>
      <c r="D405" s="17">
        <v>97.769230769231001</v>
      </c>
      <c r="E405" s="17">
        <v>126.220703125</v>
      </c>
      <c r="F405" s="13">
        <v>2.0018980252893002</v>
      </c>
      <c r="G405" s="14">
        <f>[1]!thsiFinD("ths_adjustment_nv_fund",G$2,$A405)</f>
        <v>1.3363</v>
      </c>
      <c r="H405" s="14">
        <f>[1]!thsiFinD("ths_adjustment_nv_fund",H$2,$A405)</f>
        <v>2.3701925926</v>
      </c>
      <c r="I405" s="14">
        <v>2605.6999999999998</v>
      </c>
      <c r="J405" s="14">
        <f>[1]!thsiFinD("ths_close_price_index",J$1,$A405)</f>
        <v>9166.0746999999992</v>
      </c>
      <c r="K405" s="14">
        <f>[1]!thsiFinD("ths_adjustment_nv_fund",K$2,$A405)</f>
        <v>6.7006762678999996</v>
      </c>
      <c r="L405" s="14">
        <f>[1]!thsiFinD("ths_adjustment_nv_fund",L$2,$A405)</f>
        <v>2.2868418515000002</v>
      </c>
      <c r="M405" s="18">
        <v>0.47178708439897998</v>
      </c>
      <c r="N405" s="18">
        <v>0.42124923985752999</v>
      </c>
      <c r="O405" s="18">
        <v>0.78217109992810996</v>
      </c>
      <c r="P405" s="18">
        <v>0.88784655334327001</v>
      </c>
      <c r="Q405" s="19">
        <v>0.39564949588047998</v>
      </c>
      <c r="R405" s="19">
        <v>0.39564949588047998</v>
      </c>
      <c r="S405" s="18">
        <v>0.34774107911897001</v>
      </c>
      <c r="T405" s="18">
        <v>0.34774107911897001</v>
      </c>
      <c r="U405" s="16">
        <v>1.4928819543597149</v>
      </c>
      <c r="V405" s="14">
        <v>1.4954000000000001</v>
      </c>
      <c r="W405" s="14">
        <v>1.3531</v>
      </c>
      <c r="X405" s="74">
        <f>'2080回测'!$O$13*G405/$G$4+'2080回测'!$O$14*H405/$H$4+'2080回测'!$O$15*I405/$I$4+'2080回测'!$O$17*K405/$K$4+'2080回测'!$O$18*L405/$L$4+'2080回测'!$O$16*J405/$J$4</f>
        <v>1.2811021956957991</v>
      </c>
    </row>
    <row r="406" spans="1:24">
      <c r="A406" s="11">
        <v>44435</v>
      </c>
      <c r="B406" s="17">
        <v>106.0773480663</v>
      </c>
      <c r="C406" s="17">
        <v>71.906923950057006</v>
      </c>
      <c r="D406" s="17">
        <v>107.76923076923001</v>
      </c>
      <c r="E406" s="17">
        <v>132.421875</v>
      </c>
      <c r="F406" s="13">
        <v>2.0454384444639699</v>
      </c>
      <c r="G406" s="14">
        <f>[1]!thsiFinD("ths_adjustment_nv_fund",G$2,$A406)</f>
        <v>1.3496999999999999</v>
      </c>
      <c r="H406" s="14">
        <f>[1]!thsiFinD("ths_adjustment_nv_fund",H$2,$A406)</f>
        <v>2.3855407407000002</v>
      </c>
      <c r="I406" s="14">
        <v>2600.12</v>
      </c>
      <c r="J406" s="14">
        <f>[1]!thsiFinD("ths_close_price_index",J$1,$A406)</f>
        <v>9177.0095000000001</v>
      </c>
      <c r="K406" s="14">
        <f>[1]!thsiFinD("ths_adjustment_nv_fund",K$2,$A406)</f>
        <v>6.6901982753000002</v>
      </c>
      <c r="L406" s="14">
        <f>[1]!thsiFinD("ths_adjustment_nv_fund",L$2,$A406)</f>
        <v>2.3100636451000001</v>
      </c>
      <c r="M406" s="18">
        <v>0.4440537084399</v>
      </c>
      <c r="N406" s="18">
        <v>0.39805403527061001</v>
      </c>
      <c r="O406" s="18">
        <v>0.78265037143542004</v>
      </c>
      <c r="P406" s="18">
        <v>0.88248597041596999</v>
      </c>
      <c r="Q406" s="19">
        <v>0.37766889472363002</v>
      </c>
      <c r="R406" s="19">
        <v>0.37766889472363002</v>
      </c>
      <c r="S406" s="18">
        <v>0.34023687993427998</v>
      </c>
      <c r="T406" s="18">
        <v>0.34023687993427998</v>
      </c>
      <c r="U406" s="16">
        <v>1.5016977960289761</v>
      </c>
      <c r="V406" s="14">
        <v>1.4959</v>
      </c>
      <c r="W406" s="14">
        <v>1.3641000000000001</v>
      </c>
      <c r="X406" s="74">
        <f>'2080回测'!$O$13*G406/$G$4+'2080回测'!$O$14*H406/$H$4+'2080回测'!$O$15*I406/$I$4+'2080回测'!$O$17*K406/$K$4+'2080回测'!$O$18*L406/$L$4+'2080回测'!$O$16*J406/$J$4</f>
        <v>1.2923859542178489</v>
      </c>
    </row>
    <row r="407" spans="1:24">
      <c r="A407" s="11">
        <v>44438</v>
      </c>
      <c r="B407" s="17">
        <v>105.58624923265999</v>
      </c>
      <c r="C407" s="17">
        <v>71.679909194098002</v>
      </c>
      <c r="D407" s="17">
        <v>114.76923076923001</v>
      </c>
      <c r="E407" s="17">
        <v>137.421875</v>
      </c>
      <c r="F407" s="13">
        <v>2.0736431604899699</v>
      </c>
      <c r="G407" s="14">
        <f>[1]!thsiFinD("ths_adjustment_nv_fund",G$2,$A407)</f>
        <v>1.3542000000000001</v>
      </c>
      <c r="H407" s="14">
        <f>[1]!thsiFinD("ths_adjustment_nv_fund",H$2,$A407)</f>
        <v>2.3986962962999998</v>
      </c>
      <c r="I407" s="14">
        <v>2635.92</v>
      </c>
      <c r="J407" s="14">
        <f>[1]!thsiFinD("ths_close_price_index",J$1,$A407)</f>
        <v>9160.5084000000006</v>
      </c>
      <c r="K407" s="14">
        <f>[1]!thsiFinD("ths_adjustment_nv_fund",K$2,$A407)</f>
        <v>6.7478272345999999</v>
      </c>
      <c r="L407" s="14">
        <f>[1]!thsiFinD("ths_adjustment_nv_fund",L$2,$A407)</f>
        <v>2.3272275796000002</v>
      </c>
      <c r="M407" s="18">
        <v>0.45284526854219997</v>
      </c>
      <c r="N407" s="18">
        <v>0.40778385891756003</v>
      </c>
      <c r="O407" s="18">
        <v>0.80457704289480003</v>
      </c>
      <c r="P407" s="18">
        <v>0.91213669491344995</v>
      </c>
      <c r="Q407" s="19">
        <v>0.37956396162910999</v>
      </c>
      <c r="R407" s="19">
        <v>0.37956396162910999</v>
      </c>
      <c r="S407" s="18">
        <v>0.33855578985279</v>
      </c>
      <c r="T407" s="18">
        <v>0.33855578985279</v>
      </c>
      <c r="U407" s="16">
        <v>1.5090111797368126</v>
      </c>
      <c r="V407" s="14">
        <v>1.4965999999999999</v>
      </c>
      <c r="W407" s="14">
        <v>1.3684000000000001</v>
      </c>
      <c r="X407" s="74">
        <f>'2080回测'!$O$13*G407/$G$4+'2080回测'!$O$14*H407/$H$4+'2080回测'!$O$15*I407/$I$4+'2080回测'!$O$17*K407/$K$4+'2080回测'!$O$18*L407/$L$4+'2080回测'!$O$16*J407/$J$4</f>
        <v>1.2980838252873406</v>
      </c>
    </row>
    <row r="408" spans="1:24">
      <c r="A408" s="11">
        <v>44439</v>
      </c>
      <c r="B408" s="17">
        <v>103.06936771025001</v>
      </c>
      <c r="C408" s="17">
        <v>68.388195232689995</v>
      </c>
      <c r="D408" s="17">
        <v>120.38461538462001</v>
      </c>
      <c r="E408" s="17">
        <v>134.013671875</v>
      </c>
      <c r="F408" s="13">
        <v>2.0646396255064001</v>
      </c>
      <c r="G408" s="14">
        <f>[1]!thsiFinD("ths_adjustment_nv_fund",G$2,$A408)</f>
        <v>1.3865000000000001</v>
      </c>
      <c r="H408" s="14">
        <f>[1]!thsiFinD("ths_adjustment_nv_fund",H$2,$A408)</f>
        <v>2.4469333333000001</v>
      </c>
      <c r="I408" s="14">
        <v>2666.42</v>
      </c>
      <c r="J408" s="14">
        <f>[1]!thsiFinD("ths_close_price_index",J$1,$A408)</f>
        <v>9295.3109000000004</v>
      </c>
      <c r="K408" s="14">
        <f>[1]!thsiFinD("ths_adjustment_nv_fund",K$2,$A408)</f>
        <v>6.8526071605999999</v>
      </c>
      <c r="L408" s="14">
        <f>[1]!thsiFinD("ths_adjustment_nv_fund",L$2,$A408)</f>
        <v>2.3797290260000001</v>
      </c>
      <c r="M408" s="18">
        <v>0.45172634271099998</v>
      </c>
      <c r="N408" s="18">
        <v>0.40830509947006999</v>
      </c>
      <c r="O408" s="18">
        <v>0.81595974119338999</v>
      </c>
      <c r="P408" s="18">
        <v>0.93307647216372003</v>
      </c>
      <c r="Q408" s="19">
        <v>0.38812638617375</v>
      </c>
      <c r="R408" s="19">
        <v>0.38812638617375</v>
      </c>
      <c r="S408" s="18">
        <v>0.34338450500440998</v>
      </c>
      <c r="T408" s="18">
        <v>0.34338450500440998</v>
      </c>
      <c r="U408" s="16">
        <v>1.5094874404088099</v>
      </c>
      <c r="V408" s="14">
        <v>1.4968999999999999</v>
      </c>
      <c r="W408" s="14">
        <v>1.3687</v>
      </c>
      <c r="X408" s="74">
        <f>'2080回测'!$O$13*G408/$G$4+'2080回测'!$O$14*H408/$H$4+'2080回测'!$O$15*I408/$I$4+'2080回测'!$O$17*K408/$K$4+'2080回测'!$O$18*L408/$L$4+'2080回测'!$O$16*J408/$J$4</f>
        <v>1.3276878575066575</v>
      </c>
    </row>
    <row r="409" spans="1:24">
      <c r="A409" s="11">
        <v>44440</v>
      </c>
      <c r="B409" s="17">
        <v>100.06138735421</v>
      </c>
      <c r="C409" s="17">
        <v>65.153234960272002</v>
      </c>
      <c r="D409" s="17">
        <v>110.53846153846</v>
      </c>
      <c r="E409" s="17">
        <v>126.50390625</v>
      </c>
      <c r="F409" s="13">
        <v>2.0056424752573601</v>
      </c>
      <c r="G409" s="14">
        <f>[1]!thsiFinD("ths_adjustment_nv_fund",G$2,$A409)</f>
        <v>1.3876999999999999</v>
      </c>
      <c r="H409" s="14">
        <f>[1]!thsiFinD("ths_adjustment_nv_fund",H$2,$A409)</f>
        <v>2.4370666666999998</v>
      </c>
      <c r="I409" s="14">
        <v>2679.56</v>
      </c>
      <c r="J409" s="14">
        <f>[1]!thsiFinD("ths_close_price_index",J$1,$A409)</f>
        <v>9419.1751000000004</v>
      </c>
      <c r="K409" s="14">
        <f>[1]!thsiFinD("ths_adjustment_nv_fund",K$2,$A409)</f>
        <v>6.8997581273000002</v>
      </c>
      <c r="L409" s="14">
        <f>[1]!thsiFinD("ths_adjustment_nv_fund",L$2,$A409)</f>
        <v>2.3666036643999999</v>
      </c>
      <c r="M409" s="18">
        <v>0.45084718670077001</v>
      </c>
      <c r="N409" s="18">
        <v>0.40387455477369</v>
      </c>
      <c r="O409" s="18">
        <v>0.82231008866523003</v>
      </c>
      <c r="P409" s="18">
        <v>0.94371387891611003</v>
      </c>
      <c r="Q409" s="19">
        <v>0.38824786919711002</v>
      </c>
      <c r="R409" s="19">
        <v>0.38824786919711002</v>
      </c>
      <c r="S409" s="18">
        <v>0.33932903791023</v>
      </c>
      <c r="T409" s="18">
        <v>0.33932903791023</v>
      </c>
      <c r="U409" s="16">
        <v>1.4955058357470887</v>
      </c>
      <c r="V409" s="14">
        <v>1.4981</v>
      </c>
      <c r="W409" s="14">
        <v>1.3677999999999999</v>
      </c>
      <c r="X409" s="74">
        <f>'2080回测'!$O$13*G409/$G$4+'2080回测'!$O$14*H409/$H$4+'2080回测'!$O$15*I409/$I$4+'2080回测'!$O$17*K409/$K$4+'2080回测'!$O$18*L409/$L$4+'2080回测'!$O$16*J409/$J$4</f>
        <v>1.3286036763970419</v>
      </c>
    </row>
    <row r="410" spans="1:24">
      <c r="A410" s="11">
        <v>44441</v>
      </c>
      <c r="B410" s="17">
        <v>100.55248618784999</v>
      </c>
      <c r="C410" s="17">
        <v>63.904653802497002</v>
      </c>
      <c r="D410" s="17">
        <v>122.76923076923001</v>
      </c>
      <c r="E410" s="17">
        <v>124.6875</v>
      </c>
      <c r="F410" s="13">
        <v>2.0297846768989398</v>
      </c>
      <c r="G410" s="14">
        <f>[1]!thsiFinD("ths_adjustment_nv_fund",G$2,$A410)</f>
        <v>1.4118999999999999</v>
      </c>
      <c r="H410" s="14">
        <f>[1]!thsiFinD("ths_adjustment_nv_fund",H$2,$A410)</f>
        <v>2.4743407407000002</v>
      </c>
      <c r="I410" s="14">
        <v>2730.56</v>
      </c>
      <c r="J410" s="14">
        <f>[1]!thsiFinD("ths_close_price_index",J$1,$A410)</f>
        <v>9540.8309000000008</v>
      </c>
      <c r="K410" s="14">
        <f>[1]!thsiFinD("ths_adjustment_nv_fund",K$2,$A410)</f>
        <v>6.9521480902999997</v>
      </c>
      <c r="L410" s="14">
        <f>[1]!thsiFinD("ths_adjustment_nv_fund",L$2,$A410)</f>
        <v>2.4009315333000001</v>
      </c>
      <c r="M410" s="18">
        <v>0.46283567774936002</v>
      </c>
      <c r="N410" s="18">
        <v>0.41412561897316003</v>
      </c>
      <c r="O410" s="18">
        <v>0.80936975796789001</v>
      </c>
      <c r="P410" s="18">
        <v>0.91188541760681996</v>
      </c>
      <c r="Q410" s="19">
        <v>0.36641442578119998</v>
      </c>
      <c r="R410" s="19">
        <v>0.36641442578119998</v>
      </c>
      <c r="S410" s="18">
        <v>0.31650068105854001</v>
      </c>
      <c r="T410" s="18">
        <v>0.31650068105854001</v>
      </c>
      <c r="U410" s="16">
        <v>1.5133603649423026</v>
      </c>
      <c r="V410" s="14">
        <v>1.4981</v>
      </c>
      <c r="W410" s="14">
        <v>1.3675999999999999</v>
      </c>
      <c r="X410" s="74">
        <f>'2080回测'!$O$13*G410/$G$4+'2080回测'!$O$14*H410/$H$4+'2080回测'!$O$15*I410/$I$4+'2080回测'!$O$17*K410/$K$4+'2080回测'!$O$18*L410/$L$4+'2080回测'!$O$16*J410/$J$4</f>
        <v>1.3498974634192409</v>
      </c>
    </row>
    <row r="411" spans="1:24">
      <c r="A411" s="11">
        <v>44442</v>
      </c>
      <c r="B411" s="17">
        <v>99.631675874769996</v>
      </c>
      <c r="C411" s="17">
        <v>62.769580022701</v>
      </c>
      <c r="D411" s="17">
        <v>114.61538461537999</v>
      </c>
      <c r="E411" s="17">
        <v>117.470703125</v>
      </c>
      <c r="F411" s="13">
        <v>1.9862183590946301</v>
      </c>
      <c r="G411" s="14">
        <f>[1]!thsiFinD("ths_adjustment_nv_fund",G$2,$A411)</f>
        <v>1.4061999999999999</v>
      </c>
      <c r="H411" s="14">
        <f>[1]!thsiFinD("ths_adjustment_nv_fund",H$2,$A411)</f>
        <v>2.4666666667000001</v>
      </c>
      <c r="I411" s="14">
        <v>2780.75</v>
      </c>
      <c r="J411" s="14">
        <f>[1]!thsiFinD("ths_close_price_index",J$1,$A411)</f>
        <v>9607.8385999999991</v>
      </c>
      <c r="K411" s="14">
        <f>[1]!thsiFinD("ths_adjustment_nv_fund",K$2,$A411)</f>
        <v>6.9469090939999996</v>
      </c>
      <c r="L411" s="14">
        <f>[1]!thsiFinD("ths_adjustment_nv_fund",L$2,$A411)</f>
        <v>2.3867965284000001</v>
      </c>
      <c r="M411" s="18">
        <v>0.46875</v>
      </c>
      <c r="N411" s="18">
        <v>0.41690556858657002</v>
      </c>
      <c r="O411" s="18">
        <v>0.83393242271747003</v>
      </c>
      <c r="P411" s="18">
        <v>0.94396515629989997</v>
      </c>
      <c r="Q411" s="19">
        <v>0.38150050484702003</v>
      </c>
      <c r="R411" s="19">
        <v>0.38150050484702003</v>
      </c>
      <c r="S411" s="18">
        <v>0.34016438112022002</v>
      </c>
      <c r="T411" s="18">
        <v>0.34016438112022002</v>
      </c>
      <c r="U411" s="16">
        <v>1.50383230418372</v>
      </c>
      <c r="V411" s="14">
        <v>1.4982</v>
      </c>
      <c r="W411" s="14">
        <v>1.3663000000000001</v>
      </c>
      <c r="X411" s="74">
        <f>'2080回测'!$O$13*G411/$G$4+'2080回测'!$O$14*H411/$H$4+'2080回测'!$O$15*I411/$I$4+'2080回测'!$O$17*K411/$K$4+'2080回测'!$O$18*L411/$L$4+'2080回测'!$O$16*J411/$J$4</f>
        <v>1.3445990523870472</v>
      </c>
    </row>
    <row r="412" spans="1:24">
      <c r="A412" s="11">
        <v>44445</v>
      </c>
      <c r="B412" s="17">
        <v>101.53468385513</v>
      </c>
      <c r="C412" s="17">
        <v>66.742338251985998</v>
      </c>
      <c r="D412" s="17">
        <v>107.07692307692</v>
      </c>
      <c r="E412" s="17">
        <v>123.18359375</v>
      </c>
      <c r="F412" s="13">
        <v>1.9963438473350901</v>
      </c>
      <c r="G412" s="14">
        <f>[1]!thsiFinD("ths_adjustment_nv_fund",G$2,$A412)</f>
        <v>1.4201999999999999</v>
      </c>
      <c r="H412" s="14">
        <f>[1]!thsiFinD("ths_adjustment_nv_fund",H$2,$A412)</f>
        <v>2.4885925925999999</v>
      </c>
      <c r="I412" s="14">
        <v>2805.53</v>
      </c>
      <c r="J412" s="14">
        <f>[1]!thsiFinD("ths_close_price_index",J$1,$A412)</f>
        <v>9716.6697999999997</v>
      </c>
      <c r="K412" s="14">
        <f>[1]!thsiFinD("ths_adjustment_nv_fund",K$2,$A412)</f>
        <v>7.0674060088999999</v>
      </c>
      <c r="L412" s="14">
        <f>[1]!thsiFinD("ths_adjustment_nv_fund",L$2,$A412)</f>
        <v>2.4231436837000002</v>
      </c>
      <c r="M412" s="18">
        <v>0.45524296675192</v>
      </c>
      <c r="N412" s="18">
        <v>0.40335331422117998</v>
      </c>
      <c r="O412" s="18">
        <v>0.83081715791996003</v>
      </c>
      <c r="P412" s="18">
        <v>0.92001005113856005</v>
      </c>
      <c r="Q412" s="19">
        <v>0.37071960952989003</v>
      </c>
      <c r="R412" s="19">
        <v>0.37071960952989003</v>
      </c>
      <c r="S412" s="18">
        <v>0.33989786218918</v>
      </c>
      <c r="T412" s="18">
        <v>0.33989786218918</v>
      </c>
      <c r="U412" s="16">
        <v>1.52144210800534</v>
      </c>
      <c r="V412" s="14">
        <v>1.4984</v>
      </c>
      <c r="W412" s="14">
        <v>1.3753</v>
      </c>
      <c r="X412" s="74">
        <f>'2080回测'!$O$13*G412/$G$4+'2080回测'!$O$14*H412/$H$4+'2080回测'!$O$15*I412/$I$4+'2080回测'!$O$17*K412/$K$4+'2080回测'!$O$18*L412/$L$4+'2080回测'!$O$16*J412/$J$4</f>
        <v>1.3599218266520916</v>
      </c>
    </row>
    <row r="413" spans="1:24">
      <c r="A413" s="11">
        <v>44446</v>
      </c>
      <c r="B413" s="17">
        <v>102.08717004297</v>
      </c>
      <c r="C413" s="17">
        <v>68.161180476731005</v>
      </c>
      <c r="D413" s="17">
        <v>115.23076923076999</v>
      </c>
      <c r="E413" s="17">
        <v>128.0859375</v>
      </c>
      <c r="F413" s="13">
        <v>2.0339126431261798</v>
      </c>
      <c r="G413" s="14">
        <f>[1]!thsiFinD("ths_adjustment_nv_fund",G$2,$A413)</f>
        <v>1.448</v>
      </c>
      <c r="H413" s="14">
        <f>[1]!thsiFinD("ths_adjustment_nv_fund",H$2,$A413)</f>
        <v>2.5357333333000001</v>
      </c>
      <c r="I413" s="14">
        <v>2805.52</v>
      </c>
      <c r="J413" s="14">
        <f>[1]!thsiFinD("ths_close_price_index",J$1,$A413)</f>
        <v>9853.1919999999991</v>
      </c>
      <c r="K413" s="14">
        <f>[1]!thsiFinD("ths_adjustment_nv_fund",K$2,$A413)</f>
        <v>7.1145569756000002</v>
      </c>
      <c r="L413" s="14">
        <f>[1]!thsiFinD("ths_adjustment_nv_fund",L$2,$A413)</f>
        <v>2.4524233364999999</v>
      </c>
      <c r="M413" s="18">
        <v>0.48249680306905002</v>
      </c>
      <c r="N413" s="18">
        <v>0.42672226565893001</v>
      </c>
      <c r="O413" s="18">
        <v>0.84339803498681998</v>
      </c>
      <c r="P413" s="18">
        <v>0.93952592349691999</v>
      </c>
      <c r="Q413" s="19">
        <v>0.38944741301156</v>
      </c>
      <c r="R413" s="19">
        <v>0.38944741301156</v>
      </c>
      <c r="S413" s="18">
        <v>0.35024950540394001</v>
      </c>
      <c r="T413" s="18">
        <v>0.35024950540394001</v>
      </c>
      <c r="U413" s="16">
        <v>1.5508582334873275</v>
      </c>
      <c r="V413" s="14">
        <v>1.4979</v>
      </c>
      <c r="W413" s="14">
        <v>1.3720000000000001</v>
      </c>
      <c r="X413" s="74">
        <f>'2080回测'!$O$13*G413/$G$4+'2080回测'!$O$14*H413/$H$4+'2080回测'!$O$15*I413/$I$4+'2080回测'!$O$17*K413/$K$4+'2080回测'!$O$18*L413/$L$4+'2080回测'!$O$16*J413/$J$4</f>
        <v>1.3833997222850276</v>
      </c>
    </row>
    <row r="414" spans="1:24">
      <c r="A414" s="11">
        <v>44447</v>
      </c>
      <c r="B414" s="17">
        <v>100.73664825045999</v>
      </c>
      <c r="C414" s="17">
        <v>66.685584562996993</v>
      </c>
      <c r="D414" s="17">
        <v>118.61538461537999</v>
      </c>
      <c r="E414" s="17">
        <v>127.87109375</v>
      </c>
      <c r="F414" s="13">
        <v>2.03477177794709</v>
      </c>
      <c r="G414" s="14">
        <f>[1]!thsiFinD("ths_adjustment_nv_fund",G$2,$A414)</f>
        <v>1.4705999999999999</v>
      </c>
      <c r="H414" s="14">
        <f>[1]!thsiFinD("ths_adjustment_nv_fund",H$2,$A414)</f>
        <v>2.5554666667000001</v>
      </c>
      <c r="I414" s="14">
        <v>2802.67</v>
      </c>
      <c r="J414" s="14">
        <f>[1]!thsiFinD("ths_close_price_index",J$1,$A414)</f>
        <v>9991.5571</v>
      </c>
      <c r="K414" s="14">
        <f>[1]!thsiFinD("ths_adjustment_nv_fund",K$2,$A414)</f>
        <v>7.1302739644999997</v>
      </c>
      <c r="L414" s="14">
        <f>[1]!thsiFinD("ths_adjustment_nv_fund",L$2,$A414)</f>
        <v>2.4544426229999998</v>
      </c>
      <c r="M414" s="18">
        <v>0.50471547314578002</v>
      </c>
      <c r="N414" s="18">
        <v>0.45243679958300997</v>
      </c>
      <c r="O414" s="18">
        <v>0.88761083153606002</v>
      </c>
      <c r="P414" s="18">
        <v>0.99254543936311002</v>
      </c>
      <c r="Q414" s="19">
        <v>0.41517910887182002</v>
      </c>
      <c r="R414" s="19">
        <v>0.41517910887182002</v>
      </c>
      <c r="S414" s="18">
        <v>0.36959955326351002</v>
      </c>
      <c r="T414" s="18">
        <v>0.36959955326351002</v>
      </c>
      <c r="U414" s="16">
        <v>1.5562425586875561</v>
      </c>
      <c r="V414" s="14">
        <v>1.4975000000000001</v>
      </c>
      <c r="W414" s="14">
        <v>1.3585</v>
      </c>
      <c r="X414" s="74">
        <f>'2080回测'!$O$13*G414/$G$4+'2080回测'!$O$14*H414/$H$4+'2080回测'!$O$15*I414/$I$4+'2080回测'!$O$17*K414/$K$4+'2080回测'!$O$18*L414/$L$4+'2080回测'!$O$16*J414/$J$4</f>
        <v>1.4004850849349939</v>
      </c>
    </row>
    <row r="415" spans="1:24">
      <c r="A415" s="11">
        <v>44448</v>
      </c>
      <c r="B415" s="17">
        <v>98.710865561694007</v>
      </c>
      <c r="C415" s="17">
        <v>65.493757094211006</v>
      </c>
      <c r="D415" s="17">
        <v>120.23076923076999</v>
      </c>
      <c r="E415" s="17">
        <v>127.265625</v>
      </c>
      <c r="F415" s="13">
        <v>2.0292525422166898</v>
      </c>
      <c r="G415" s="14">
        <f>[1]!thsiFinD("ths_adjustment_nv_fund",G$2,$A415)</f>
        <v>1.5052000000000001</v>
      </c>
      <c r="H415" s="14">
        <f>[1]!thsiFinD("ths_adjustment_nv_fund",H$2,$A415)</f>
        <v>2.6015111111000002</v>
      </c>
      <c r="I415" s="14">
        <v>2809.41</v>
      </c>
      <c r="J415" s="14">
        <f>[1]!thsiFinD("ths_close_price_index",J$1,$A415)</f>
        <v>10156.217000000001</v>
      </c>
      <c r="K415" s="14">
        <f>[1]!thsiFinD("ths_adjustment_nv_fund",K$2,$A415)</f>
        <v>7.1983809163999997</v>
      </c>
      <c r="L415" s="14">
        <f>[1]!thsiFinD("ths_adjustment_nv_fund",L$2,$A415)</f>
        <v>2.4867512054000001</v>
      </c>
      <c r="M415" s="18">
        <v>0.49744245524296998</v>
      </c>
      <c r="N415" s="18">
        <v>0.44600816610199001</v>
      </c>
      <c r="O415" s="18">
        <v>0.90522405942966999</v>
      </c>
      <c r="P415" s="18">
        <v>0.99849233608304</v>
      </c>
      <c r="Q415" s="19">
        <v>0.41803571130258999</v>
      </c>
      <c r="R415" s="19">
        <v>0.41803571130258999</v>
      </c>
      <c r="S415" s="18">
        <v>0.38335101501879998</v>
      </c>
      <c r="T415" s="18">
        <v>0.38335101501879998</v>
      </c>
      <c r="U415" s="16">
        <v>1.5621060465788386</v>
      </c>
      <c r="V415" s="14">
        <v>1.4972000000000001</v>
      </c>
      <c r="W415" s="14">
        <v>1.3521000000000001</v>
      </c>
      <c r="X415" s="74">
        <f>'2080回测'!$O$13*G415/$G$4+'2080回测'!$O$14*H415/$H$4+'2080回测'!$O$15*I415/$I$4+'2080回测'!$O$17*K415/$K$4+'2080回测'!$O$18*L415/$L$4+'2080回测'!$O$16*J415/$J$4</f>
        <v>1.4296056618184134</v>
      </c>
    </row>
    <row r="416" spans="1:24">
      <c r="A416" s="11">
        <v>44449</v>
      </c>
      <c r="B416" s="17">
        <v>101.59607120933001</v>
      </c>
      <c r="C416" s="17">
        <v>68.955732122588003</v>
      </c>
      <c r="D416" s="17">
        <v>124.30769230769</v>
      </c>
      <c r="E416" s="17">
        <v>130.3515625</v>
      </c>
      <c r="F416" s="13">
        <v>2.0630276453490199</v>
      </c>
      <c r="G416" s="14">
        <f>[1]!thsiFinD("ths_adjustment_nv_fund",G$2,$A416)</f>
        <v>1.4957</v>
      </c>
      <c r="H416" s="14">
        <f>[1]!thsiFinD("ths_adjustment_nv_fund",H$2,$A416)</f>
        <v>2.5686222222000001</v>
      </c>
      <c r="I416" s="14">
        <v>2809.39</v>
      </c>
      <c r="J416" s="14">
        <f>[1]!thsiFinD("ths_close_price_index",J$1,$A416)</f>
        <v>10060.8081</v>
      </c>
      <c r="K416" s="14">
        <f>[1]!thsiFinD("ths_adjustment_nv_fund",K$2,$A416)</f>
        <v>7.1459909534000001</v>
      </c>
      <c r="L416" s="14">
        <f>[1]!thsiFinD("ths_adjustment_nv_fund",L$2,$A416)</f>
        <v>2.4786740597999999</v>
      </c>
      <c r="M416" s="18">
        <v>0.49768222506394</v>
      </c>
      <c r="N416" s="18">
        <v>0.44861436886456002</v>
      </c>
      <c r="O416" s="18">
        <v>0.92846872753415</v>
      </c>
      <c r="P416" s="18">
        <v>1.0248764553628</v>
      </c>
      <c r="Q416" s="19">
        <v>0.41911095191998998</v>
      </c>
      <c r="R416" s="19">
        <v>0.41911095191998998</v>
      </c>
      <c r="S416" s="18">
        <v>0.37949234598263998</v>
      </c>
      <c r="T416" s="18">
        <v>0.37949234598263998</v>
      </c>
      <c r="U416" s="16">
        <v>1.5648573127750365</v>
      </c>
      <c r="V416" s="14">
        <v>1.4971000000000001</v>
      </c>
      <c r="W416" s="14">
        <v>1.3553999999999999</v>
      </c>
      <c r="X416" s="74">
        <f>'2080回测'!$O$13*G416/$G$4+'2080回测'!$O$14*H416/$H$4+'2080回测'!$O$15*I416/$I$4+'2080回测'!$O$17*K416/$K$4+'2080回测'!$O$18*L416/$L$4+'2080回测'!$O$16*J416/$J$4</f>
        <v>1.4209794967993417</v>
      </c>
    </row>
    <row r="417" spans="1:24">
      <c r="A417" s="11">
        <v>44452</v>
      </c>
      <c r="B417" s="17">
        <v>98.342541436464003</v>
      </c>
      <c r="C417" s="17">
        <v>64.642451759363993</v>
      </c>
      <c r="D417" s="17">
        <v>128.69230769231001</v>
      </c>
      <c r="E417" s="17">
        <v>129.169921875</v>
      </c>
      <c r="F417" s="13">
        <v>2.0521180569078399</v>
      </c>
      <c r="G417" s="14">
        <f>[1]!thsiFinD("ths_adjustment_nv_fund",G$2,$A417)</f>
        <v>1.5348999999999999</v>
      </c>
      <c r="H417" s="14">
        <f>[1]!thsiFinD("ths_adjustment_nv_fund",H$2,$A417)</f>
        <v>2.6124740741000001</v>
      </c>
      <c r="I417" s="14">
        <v>2850.96</v>
      </c>
      <c r="J417" s="14">
        <f>[1]!thsiFinD("ths_close_price_index",J$1,$A417)</f>
        <v>10198.774299999999</v>
      </c>
      <c r="K417" s="14">
        <f>[1]!thsiFinD("ths_adjustment_nv_fund",K$2,$A417)</f>
        <v>7.2402928867999998</v>
      </c>
      <c r="L417" s="14">
        <f>[1]!thsiFinD("ths_adjustment_nv_fund",L$2,$A417)</f>
        <v>2.4988669238000001</v>
      </c>
      <c r="M417" s="18">
        <v>0.51278772378517001</v>
      </c>
      <c r="N417" s="18">
        <v>0.46190600295369999</v>
      </c>
      <c r="O417" s="18">
        <v>0.92403546609153997</v>
      </c>
      <c r="P417" s="18">
        <v>1.0273054695584001</v>
      </c>
      <c r="Q417" s="19">
        <v>0.42493338911409001</v>
      </c>
      <c r="R417" s="19">
        <v>0.42493338911409001</v>
      </c>
      <c r="S417" s="18">
        <v>0.37147853079165</v>
      </c>
      <c r="T417" s="18">
        <v>0.37147853079165</v>
      </c>
      <c r="U417" s="16">
        <v>1.5715176881679187</v>
      </c>
      <c r="V417" s="14">
        <v>1.4964999999999999</v>
      </c>
      <c r="W417" s="14">
        <v>1.3512</v>
      </c>
      <c r="X417" s="74">
        <f>'2080回测'!$O$13*G417/$G$4+'2080回测'!$O$14*H417/$H$4+'2080回测'!$O$15*I417/$I$4+'2080回测'!$O$17*K417/$K$4+'2080回测'!$O$18*L417/$L$4+'2080回测'!$O$16*J417/$J$4</f>
        <v>1.4531607902570565</v>
      </c>
    </row>
    <row r="418" spans="1:24">
      <c r="A418" s="11">
        <v>44453</v>
      </c>
      <c r="B418" s="17">
        <v>100.24554941682</v>
      </c>
      <c r="C418" s="17">
        <v>65.947786606129</v>
      </c>
      <c r="D418" s="17">
        <v>126.76923076923001</v>
      </c>
      <c r="E418" s="17">
        <v>132.158203125</v>
      </c>
      <c r="F418" s="13">
        <v>2.0628019247929501</v>
      </c>
      <c r="G418" s="14">
        <f>[1]!thsiFinD("ths_adjustment_nv_fund",G$2,$A418)</f>
        <v>1.5088999999999999</v>
      </c>
      <c r="H418" s="14">
        <f>[1]!thsiFinD("ths_adjustment_nv_fund",H$2,$A418)</f>
        <v>2.5686222222000001</v>
      </c>
      <c r="I418" s="14">
        <v>2800.88</v>
      </c>
      <c r="J418" s="14">
        <f>[1]!thsiFinD("ths_close_price_index",J$1,$A418)</f>
        <v>9976.0944999999992</v>
      </c>
      <c r="K418" s="14">
        <f>[1]!thsiFinD("ths_adjustment_nv_fund",K$2,$A418)</f>
        <v>7.1617079422999996</v>
      </c>
      <c r="L418" s="14">
        <f>[1]!thsiFinD("ths_adjustment_nv_fund",L$2,$A418)</f>
        <v>2.4554522662</v>
      </c>
      <c r="M418" s="18">
        <v>0.51126918158568002</v>
      </c>
      <c r="N418" s="18">
        <v>0.45704109113022001</v>
      </c>
      <c r="O418" s="18">
        <v>0.94272705487659003</v>
      </c>
      <c r="P418" s="18">
        <v>1.0414607589122999</v>
      </c>
      <c r="Q418" s="19">
        <v>0.42759728566366001</v>
      </c>
      <c r="R418" s="19">
        <v>0.42759728566366001</v>
      </c>
      <c r="S418" s="18">
        <v>0.38222442375561999</v>
      </c>
      <c r="T418" s="18">
        <v>0.38222442375561999</v>
      </c>
      <c r="U418" s="16">
        <v>1.5592871579226526</v>
      </c>
      <c r="V418" s="14">
        <v>1.4961</v>
      </c>
      <c r="W418" s="14">
        <v>1.3514999999999999</v>
      </c>
      <c r="X418" s="74">
        <f>'2080回测'!$O$13*G418/$G$4+'2080回测'!$O$14*H418/$H$4+'2080回测'!$O$15*I418/$I$4+'2080回测'!$O$17*K418/$K$4+'2080回测'!$O$18*L418/$L$4+'2080回测'!$O$16*J418/$J$4</f>
        <v>1.4293667487100732</v>
      </c>
    </row>
    <row r="419" spans="1:24">
      <c r="A419" s="11">
        <v>44454</v>
      </c>
      <c r="B419" s="17">
        <v>100.92081031308</v>
      </c>
      <c r="C419" s="17">
        <v>66.118047673098999</v>
      </c>
      <c r="D419" s="17">
        <v>129.69230769231001</v>
      </c>
      <c r="E419" s="17">
        <v>134.560546875</v>
      </c>
      <c r="F419" s="13">
        <v>2.0782292813837202</v>
      </c>
      <c r="G419" s="14">
        <f>[1]!thsiFinD("ths_adjustment_nv_fund",G$2,$A419)</f>
        <v>1.504</v>
      </c>
      <c r="H419" s="14">
        <f>[1]!thsiFinD("ths_adjustment_nv_fund",H$2,$A419)</f>
        <v>2.5762962962999998</v>
      </c>
      <c r="I419" s="14">
        <v>2762.11</v>
      </c>
      <c r="J419" s="14">
        <f>[1]!thsiFinD("ths_close_price_index",J$1,$A419)</f>
        <v>9968.2957000000006</v>
      </c>
      <c r="K419" s="14">
        <f>[1]!thsiFinD("ths_adjustment_nv_fund",K$2,$A419)</f>
        <v>7.1879029238000003</v>
      </c>
      <c r="L419" s="14">
        <f>[1]!thsiFinD("ths_adjustment_nv_fund",L$2,$A419)</f>
        <v>2.4483847637</v>
      </c>
      <c r="M419" s="18">
        <v>0.49208759590793</v>
      </c>
      <c r="N419" s="18">
        <v>0.44114325427852003</v>
      </c>
      <c r="O419" s="18">
        <v>0.91780493649653005</v>
      </c>
      <c r="P419" s="18">
        <v>1.0309908702871999</v>
      </c>
      <c r="Q419" s="19">
        <v>0.42210329990859002</v>
      </c>
      <c r="R419" s="19">
        <v>0.42210329990859002</v>
      </c>
      <c r="S419" s="18">
        <v>0.37403200329692998</v>
      </c>
      <c r="T419" s="18">
        <v>0.37403200329692998</v>
      </c>
      <c r="U419" s="16">
        <v>1.5681579665104999</v>
      </c>
      <c r="V419" s="14">
        <v>1.4958</v>
      </c>
      <c r="W419" s="14">
        <v>1.3554999999999999</v>
      </c>
      <c r="X419" s="74">
        <f>'2080回测'!$O$13*G419/$G$4+'2080回测'!$O$14*H419/$H$4+'2080回测'!$O$15*I419/$I$4+'2080回测'!$O$17*K419/$K$4+'2080回测'!$O$18*L419/$L$4+'2080回测'!$O$16*J419/$J$4</f>
        <v>1.4257971324729182</v>
      </c>
    </row>
    <row r="420" spans="1:24">
      <c r="A420" s="11">
        <v>44455</v>
      </c>
      <c r="B420" s="17">
        <v>98.219766728053997</v>
      </c>
      <c r="C420" s="17">
        <v>60.442678774119997</v>
      </c>
      <c r="D420" s="17">
        <v>122.76923076923001</v>
      </c>
      <c r="E420" s="17">
        <v>123.06640625</v>
      </c>
      <c r="F420" s="13">
        <v>2.01124520630351</v>
      </c>
      <c r="G420" s="14">
        <f>[1]!thsiFinD("ths_adjustment_nv_fund",G$2,$A420)</f>
        <v>1.4954000000000001</v>
      </c>
      <c r="H420" s="14">
        <f>[1]!thsiFinD("ths_adjustment_nv_fund",H$2,$A420)</f>
        <v>2.5401185184999999</v>
      </c>
      <c r="I420" s="14">
        <v>2701.46</v>
      </c>
      <c r="J420" s="14">
        <f>[1]!thsiFinD("ths_close_price_index",J$1,$A420)</f>
        <v>9860.6103000000003</v>
      </c>
      <c r="K420" s="14">
        <f>[1]!thsiFinD("ths_adjustment_nv_fund",K$2,$A420)</f>
        <v>7.1459909534000001</v>
      </c>
      <c r="L420" s="14">
        <f>[1]!thsiFinD("ths_adjustment_nv_fund",L$2,$A420)</f>
        <v>2.4130472517000001</v>
      </c>
      <c r="M420" s="18">
        <v>0.47914002557544999</v>
      </c>
      <c r="N420" s="18">
        <v>0.43289027886370002</v>
      </c>
      <c r="O420" s="18">
        <v>0.92990654205607004</v>
      </c>
      <c r="P420" s="18">
        <v>1.0512605746426</v>
      </c>
      <c r="Q420" s="19">
        <v>0.43204333439373999</v>
      </c>
      <c r="R420" s="19">
        <v>0.43204333439373999</v>
      </c>
      <c r="S420" s="18">
        <v>0.39398982107934999</v>
      </c>
      <c r="T420" s="18">
        <v>0.39398982107934999</v>
      </c>
      <c r="U420" s="16">
        <v>1.5385533004149061</v>
      </c>
      <c r="V420" s="14">
        <v>1.4958</v>
      </c>
      <c r="W420" s="14">
        <v>1.3448</v>
      </c>
      <c r="X420" s="74">
        <f>'2080回测'!$O$13*G420/$G$4+'2080回测'!$O$14*H420/$H$4+'2080回测'!$O$15*I420/$I$4+'2080回测'!$O$17*K420/$K$4+'2080回测'!$O$18*L420/$L$4+'2080回测'!$O$16*J420/$J$4</f>
        <v>1.4161193045400158</v>
      </c>
    </row>
    <row r="421" spans="1:24">
      <c r="A421" s="11">
        <v>44456</v>
      </c>
      <c r="B421" s="17">
        <v>99.570288520565001</v>
      </c>
      <c r="C421" s="17">
        <v>61.520998864926</v>
      </c>
      <c r="D421" s="17">
        <v>119.53846153846</v>
      </c>
      <c r="E421" s="17">
        <v>124.111328125</v>
      </c>
      <c r="F421" s="13">
        <v>2.0118526926223801</v>
      </c>
      <c r="G421" s="14">
        <f>[1]!thsiFinD("ths_adjustment_nv_fund",G$2,$A421)</f>
        <v>1.4681</v>
      </c>
      <c r="H421" s="14">
        <f>[1]!thsiFinD("ths_adjustment_nv_fund",H$2,$A421)</f>
        <v>2.4962666667</v>
      </c>
      <c r="I421" s="14">
        <v>2694.38</v>
      </c>
      <c r="J421" s="14">
        <f>[1]!thsiFinD("ths_close_price_index",J$1,$A421)</f>
        <v>9835.7229000000007</v>
      </c>
      <c r="K421" s="14">
        <f>[1]!thsiFinD("ths_adjustment_nv_fund",K$2,$A421)</f>
        <v>7.0569280162999997</v>
      </c>
      <c r="L421" s="14">
        <f>[1]!thsiFinD("ths_adjustment_nv_fund",L$2,$A421)</f>
        <v>2.3989122469000002</v>
      </c>
      <c r="M421" s="18">
        <v>0.45883951406649998</v>
      </c>
      <c r="N421" s="18">
        <v>0.41091130223264999</v>
      </c>
      <c r="O421" s="18">
        <v>0.89479990414569999</v>
      </c>
      <c r="P421" s="18">
        <v>1.0170030991376999</v>
      </c>
      <c r="Q421" s="19">
        <v>0.39301256162843001</v>
      </c>
      <c r="R421" s="19">
        <v>0.39301256162843001</v>
      </c>
      <c r="S421" s="18">
        <v>0.37042373023991998</v>
      </c>
      <c r="T421" s="18">
        <v>0.37042373023991998</v>
      </c>
      <c r="U421" s="16">
        <v>1.5354354247900925</v>
      </c>
      <c r="V421" s="14">
        <v>1.496</v>
      </c>
      <c r="W421" s="14">
        <v>1.3322000000000001</v>
      </c>
      <c r="X421" s="74">
        <f>'2080回测'!$O$13*G421/$G$4+'2080回测'!$O$14*H421/$H$4+'2080回测'!$O$15*I421/$I$4+'2080回测'!$O$17*K421/$K$4+'2080回测'!$O$18*L421/$L$4+'2080回测'!$O$16*J421/$J$4</f>
        <v>1.393225482313474</v>
      </c>
    </row>
    <row r="422" spans="1:24">
      <c r="A422" s="11">
        <v>44461</v>
      </c>
      <c r="B422" s="17">
        <v>101.04358502149</v>
      </c>
      <c r="C422" s="17">
        <v>62.599318955732002</v>
      </c>
      <c r="D422" s="17">
        <v>123.38461538462001</v>
      </c>
      <c r="E422" s="17">
        <v>122.294921875</v>
      </c>
      <c r="F422" s="13">
        <v>2.0233061030921098</v>
      </c>
      <c r="G422" s="14">
        <f>[1]!thsiFinD("ths_adjustment_nv_fund",G$2,$A422)</f>
        <v>1.5067999999999999</v>
      </c>
      <c r="H422" s="14">
        <f>[1]!thsiFinD("ths_adjustment_nv_fund",H$2,$A422)</f>
        <v>2.5291555556</v>
      </c>
      <c r="I422" s="14">
        <v>2670.75</v>
      </c>
      <c r="J422" s="14">
        <f>[1]!thsiFinD("ths_close_price_index",J$1,$A422)</f>
        <v>9996.9848999999995</v>
      </c>
      <c r="K422" s="14">
        <f>[1]!thsiFinD("ths_adjustment_nv_fund",K$2,$A422)</f>
        <v>7.1355129607999999</v>
      </c>
      <c r="L422" s="14">
        <f>[1]!thsiFinD("ths_adjustment_nv_fund",L$2,$A422)</f>
        <v>2.4170858245</v>
      </c>
      <c r="M422" s="18">
        <v>0.47602301790280999</v>
      </c>
      <c r="N422" s="18">
        <v>0.42029363217791998</v>
      </c>
      <c r="O422" s="18">
        <v>0.87562904385333995</v>
      </c>
      <c r="P422" s="18">
        <v>0.99974872277052995</v>
      </c>
      <c r="Q422" s="19">
        <v>0.38857159639613997</v>
      </c>
      <c r="R422" s="19">
        <v>0.38857159639613997</v>
      </c>
      <c r="S422" s="18">
        <v>0.36732289441193</v>
      </c>
      <c r="T422" s="18">
        <v>0.36732289441193</v>
      </c>
      <c r="U422" s="16">
        <v>1.5408796028845027</v>
      </c>
      <c r="V422" s="14">
        <v>1.4971000000000001</v>
      </c>
      <c r="W422" s="14">
        <v>1.3481000000000001</v>
      </c>
      <c r="X422" s="74">
        <f>'2080回测'!$O$13*G422/$G$4+'2080回测'!$O$14*H422/$H$4+'2080回测'!$O$15*I422/$I$4+'2080回测'!$O$17*K422/$K$4+'2080回测'!$O$18*L422/$L$4+'2080回测'!$O$16*J422/$J$4</f>
        <v>1.4245758950626484</v>
      </c>
    </row>
    <row r="423" spans="1:24">
      <c r="A423" s="11">
        <v>44462</v>
      </c>
      <c r="B423" s="17">
        <v>100.18416206262</v>
      </c>
      <c r="C423" s="17">
        <v>63.847900113507002</v>
      </c>
      <c r="D423" s="17">
        <v>111.23076923076999</v>
      </c>
      <c r="E423" s="17">
        <v>122.05078125</v>
      </c>
      <c r="F423" s="13">
        <v>1.99328403164224</v>
      </c>
      <c r="G423" s="14">
        <f>[1]!thsiFinD("ths_adjustment_nv_fund",G$2,$A423)</f>
        <v>1.5033000000000001</v>
      </c>
      <c r="H423" s="14">
        <f>[1]!thsiFinD("ths_adjustment_nv_fund",H$2,$A423)</f>
        <v>2.5313481481000002</v>
      </c>
      <c r="I423" s="14">
        <v>2792.11</v>
      </c>
      <c r="J423" s="14">
        <f>[1]!thsiFinD("ths_close_price_index",J$1,$A423)</f>
        <v>10143.8637</v>
      </c>
      <c r="K423" s="14">
        <f>[1]!thsiFinD("ths_adjustment_nv_fund",K$2,$A423)</f>
        <v>7.1774249312</v>
      </c>
      <c r="L423" s="14">
        <f>[1]!thsiFinD("ths_adjustment_nv_fund",L$2,$A423)</f>
        <v>2.4281918996999998</v>
      </c>
      <c r="M423" s="18">
        <v>0.4693094629156</v>
      </c>
      <c r="N423" s="18">
        <v>0.41151941621058002</v>
      </c>
      <c r="O423" s="18">
        <v>0.87994248741911996</v>
      </c>
      <c r="P423" s="18">
        <v>1.0178406902370001</v>
      </c>
      <c r="Q423" s="19">
        <v>0.39554770018427998</v>
      </c>
      <c r="R423" s="19">
        <v>0.39554770018427998</v>
      </c>
      <c r="S423" s="18">
        <v>0.37866468296257999</v>
      </c>
      <c r="T423" s="18">
        <v>0.37866468296257999</v>
      </c>
      <c r="U423" s="16">
        <v>1.5452608601600537</v>
      </c>
      <c r="V423" s="14">
        <v>1.4972000000000001</v>
      </c>
      <c r="W423" s="14">
        <v>1.3351999999999999</v>
      </c>
      <c r="X423" s="74">
        <f>'2080回测'!$O$13*G423/$G$4+'2080回测'!$O$14*H423/$H$4+'2080回测'!$O$15*I423/$I$4+'2080回测'!$O$17*K423/$K$4+'2080回测'!$O$18*L423/$L$4+'2080回测'!$O$16*J423/$J$4</f>
        <v>1.423641148166424</v>
      </c>
    </row>
    <row r="424" spans="1:24">
      <c r="A424" s="11">
        <v>44463</v>
      </c>
      <c r="B424" s="17">
        <v>99.140577041130001</v>
      </c>
      <c r="C424" s="17">
        <v>63.847900113507002</v>
      </c>
      <c r="D424" s="17">
        <v>103.15384615385</v>
      </c>
      <c r="E424" s="17">
        <v>121.044921875</v>
      </c>
      <c r="F424" s="13">
        <v>1.9679681129587201</v>
      </c>
      <c r="G424" s="14">
        <f>[1]!thsiFinD("ths_adjustment_nv_fund",G$2,$A424)</f>
        <v>1.4585999999999999</v>
      </c>
      <c r="H424" s="14">
        <f>[1]!thsiFinD("ths_adjustment_nv_fund",H$2,$A424)</f>
        <v>2.4567999999999999</v>
      </c>
      <c r="I424" s="14">
        <v>2762.86</v>
      </c>
      <c r="J424" s="14">
        <f>[1]!thsiFinD("ths_close_price_index",J$1,$A424)</f>
        <v>9964.9796999999999</v>
      </c>
      <c r="K424" s="14">
        <f>[1]!thsiFinD("ths_adjustment_nv_fund",K$2,$A424)</f>
        <v>7.0359720311</v>
      </c>
      <c r="L424" s="14">
        <f>[1]!thsiFinD("ths_adjustment_nv_fund",L$2,$A424)</f>
        <v>2.4009315333000001</v>
      </c>
      <c r="M424" s="18">
        <v>0.47234654731457998</v>
      </c>
      <c r="N424" s="18">
        <v>0.41508122665276997</v>
      </c>
      <c r="O424" s="18">
        <v>0.89444045051522003</v>
      </c>
      <c r="P424" s="18">
        <v>1.0175056538281</v>
      </c>
      <c r="Q424" s="19">
        <v>0.40232720014412998</v>
      </c>
      <c r="R424" s="19">
        <v>0.40232720014412998</v>
      </c>
      <c r="S424" s="18">
        <v>0.37902930134075002</v>
      </c>
      <c r="T424" s="18">
        <v>0.37902930134075002</v>
      </c>
      <c r="U424" s="16">
        <v>1.5224365028129463</v>
      </c>
      <c r="V424" s="14">
        <v>1.4967999999999999</v>
      </c>
      <c r="W424" s="14">
        <v>1.3282</v>
      </c>
      <c r="X424" s="74">
        <f>'2080回测'!$O$13*G424/$G$4+'2080回测'!$O$14*H424/$H$4+'2080回测'!$O$15*I424/$I$4+'2080回测'!$O$17*K424/$K$4+'2080回测'!$O$18*L424/$L$4+'2080回测'!$O$16*J424/$J$4</f>
        <v>1.3859538473153352</v>
      </c>
    </row>
    <row r="425" spans="1:24">
      <c r="A425" s="11">
        <v>44466</v>
      </c>
      <c r="B425" s="17">
        <v>96.807857581337998</v>
      </c>
      <c r="C425" s="17">
        <v>61.691259931895999</v>
      </c>
      <c r="D425" s="17">
        <v>94.153846153846004</v>
      </c>
      <c r="E425" s="17">
        <v>116.93359375</v>
      </c>
      <c r="F425" s="13">
        <v>1.9239663935427</v>
      </c>
      <c r="G425" s="14">
        <f>[1]!thsiFinD("ths_adjustment_nv_fund",G$2,$A425)</f>
        <v>1.4258</v>
      </c>
      <c r="H425" s="14">
        <f>[1]!thsiFinD("ths_adjustment_nv_fund",H$2,$A425)</f>
        <v>2.3921185184999998</v>
      </c>
      <c r="I425" s="14">
        <v>2731.4</v>
      </c>
      <c r="J425" s="14">
        <f>[1]!thsiFinD("ths_close_price_index",J$1,$A425)</f>
        <v>9731.3737000000001</v>
      </c>
      <c r="K425" s="14">
        <f>[1]!thsiFinD("ths_adjustment_nv_fund",K$2,$A425)</f>
        <v>6.9102361199000004</v>
      </c>
      <c r="L425" s="14">
        <f>[1]!thsiFinD("ths_adjustment_nv_fund",L$2,$A425)</f>
        <v>2.3847772420000002</v>
      </c>
      <c r="M425" s="18">
        <v>0.46779092071611</v>
      </c>
      <c r="N425" s="18">
        <v>0.40813135261923</v>
      </c>
      <c r="O425" s="18">
        <v>0.86053199137310998</v>
      </c>
      <c r="P425" s="18">
        <v>0.98634726533654005</v>
      </c>
      <c r="Q425" s="19">
        <v>0.38235530488142999</v>
      </c>
      <c r="R425" s="19">
        <v>0.38235530488142999</v>
      </c>
      <c r="S425" s="18">
        <v>0.34598994134785999</v>
      </c>
      <c r="T425" s="18">
        <v>0.34598994134785999</v>
      </c>
      <c r="U425" s="16">
        <v>1.4848547866141888</v>
      </c>
      <c r="V425" s="14">
        <v>1.4963</v>
      </c>
      <c r="W425" s="14">
        <v>1.3314999999999999</v>
      </c>
      <c r="X425" s="74">
        <f>'2080回测'!$O$13*G425/$G$4+'2080回测'!$O$14*H425/$H$4+'2080回测'!$O$15*I425/$I$4+'2080回测'!$O$17*K425/$K$4+'2080回测'!$O$18*L425/$L$4+'2080回测'!$O$16*J425/$J$4</f>
        <v>1.3581244903408722</v>
      </c>
    </row>
    <row r="426" spans="1:24">
      <c r="A426" s="11">
        <v>44467</v>
      </c>
      <c r="B426" s="17">
        <v>97.360343769183999</v>
      </c>
      <c r="C426" s="17">
        <v>61.861520998864997</v>
      </c>
      <c r="D426" s="17">
        <v>92.846153846153996</v>
      </c>
      <c r="E426" s="17">
        <v>113.603515625</v>
      </c>
      <c r="F426" s="13">
        <v>1.9141788355980101</v>
      </c>
      <c r="G426" s="14">
        <f>[1]!thsiFinD("ths_adjustment_nv_fund",G$2,$A426)</f>
        <v>1.464</v>
      </c>
      <c r="H426" s="14">
        <f>[1]!thsiFinD("ths_adjustment_nv_fund",H$2,$A426)</f>
        <v>2.4272</v>
      </c>
      <c r="I426" s="14">
        <v>2811.05</v>
      </c>
      <c r="J426" s="14">
        <f>[1]!thsiFinD("ths_close_price_index",J$1,$A426)</f>
        <v>9923.7847000000002</v>
      </c>
      <c r="K426" s="14">
        <f>[1]!thsiFinD("ths_adjustment_nv_fund",K$2,$A426)</f>
        <v>6.9416700977000003</v>
      </c>
      <c r="L426" s="14">
        <f>[1]!thsiFinD("ths_adjustment_nv_fund",L$2,$A426)</f>
        <v>2.4130472517000001</v>
      </c>
      <c r="M426" s="18">
        <v>0.46954923273657001</v>
      </c>
      <c r="N426" s="18">
        <v>0.40326644079576002</v>
      </c>
      <c r="O426" s="18">
        <v>0.81296429427271</v>
      </c>
      <c r="P426" s="18">
        <v>0.92428176573712995</v>
      </c>
      <c r="Q426" s="19">
        <v>0.34143587796227998</v>
      </c>
      <c r="R426" s="19">
        <v>0.34143587796227998</v>
      </c>
      <c r="S426" s="18">
        <v>0.29295240172338999</v>
      </c>
      <c r="T426" s="18">
        <v>0.29295240172338999</v>
      </c>
      <c r="U426" s="16">
        <v>1.4876947457898551</v>
      </c>
      <c r="V426" s="14">
        <v>1.4957</v>
      </c>
      <c r="W426" s="14">
        <v>1.3208</v>
      </c>
      <c r="X426" s="74">
        <f>'2080回测'!$O$13*G426/$G$4+'2080回测'!$O$14*H426/$H$4+'2080回测'!$O$15*I426/$I$4+'2080回测'!$O$17*K426/$K$4+'2080回测'!$O$18*L426/$L$4+'2080回测'!$O$16*J426/$J$4</f>
        <v>1.3888597992888263</v>
      </c>
    </row>
    <row r="427" spans="1:24">
      <c r="A427" s="11">
        <v>44468</v>
      </c>
      <c r="B427" s="17">
        <v>93.984039287906995</v>
      </c>
      <c r="C427" s="17">
        <v>58.115777525539002</v>
      </c>
      <c r="D427" s="17">
        <v>79.461538461537998</v>
      </c>
      <c r="E427" s="17">
        <v>109.609375</v>
      </c>
      <c r="F427" s="13">
        <v>1.85292682568746</v>
      </c>
      <c r="G427" s="14">
        <f>[1]!thsiFinD("ths_adjustment_nv_fund",G$2,$A427)</f>
        <v>1.4255</v>
      </c>
      <c r="H427" s="14">
        <f>[1]!thsiFinD("ths_adjustment_nv_fund",H$2,$A427)</f>
        <v>2.3548444443999998</v>
      </c>
      <c r="I427" s="14">
        <v>2772.89</v>
      </c>
      <c r="J427" s="14">
        <f>[1]!thsiFinD("ths_close_price_index",J$1,$A427)</f>
        <v>9759.3058000000001</v>
      </c>
      <c r="K427" s="14">
        <f>[1]!thsiFinD("ths_adjustment_nv_fund",K$2,$A427)</f>
        <v>6.7845002086999999</v>
      </c>
      <c r="L427" s="14">
        <f>[1]!thsiFinD("ths_adjustment_nv_fund",L$2,$A427)</f>
        <v>2.3878061715999999</v>
      </c>
      <c r="M427" s="18">
        <v>0.47634271099744002</v>
      </c>
      <c r="N427" s="18">
        <v>0.40465641560247001</v>
      </c>
      <c r="O427" s="18">
        <v>0.81188593338126003</v>
      </c>
      <c r="P427" s="18">
        <v>0.92553815234744996</v>
      </c>
      <c r="Q427" s="19">
        <v>0.34160023840346998</v>
      </c>
      <c r="R427" s="19">
        <v>0.34160023840346998</v>
      </c>
      <c r="S427" s="18">
        <v>0.29996713859163998</v>
      </c>
      <c r="T427" s="18">
        <v>0.29996713859163998</v>
      </c>
      <c r="U427" s="16">
        <v>1.4434929638422338</v>
      </c>
      <c r="V427" s="14">
        <v>1.4961</v>
      </c>
      <c r="W427" s="14">
        <v>1.3170999999999999</v>
      </c>
      <c r="X427" s="74">
        <f>'2080回测'!$O$13*G427/$G$4+'2080回测'!$O$14*H427/$H$4+'2080回测'!$O$15*I427/$I$4+'2080回测'!$O$17*K427/$K$4+'2080回测'!$O$18*L427/$L$4+'2080回测'!$O$16*J427/$J$4</f>
        <v>1.3555549574361487</v>
      </c>
    </row>
    <row r="428" spans="1:24">
      <c r="A428" s="11">
        <v>44469</v>
      </c>
      <c r="B428" s="17">
        <v>97.483118477594005</v>
      </c>
      <c r="C428" s="17">
        <v>61.918274687855003</v>
      </c>
      <c r="D428" s="17">
        <v>87.538461538462002</v>
      </c>
      <c r="E428" s="17">
        <v>116.6796875</v>
      </c>
      <c r="F428" s="13">
        <v>1.90904885550978</v>
      </c>
      <c r="G428" s="14">
        <f>[1]!thsiFinD("ths_adjustment_nv_fund",G$2,$A428)</f>
        <v>1.4432</v>
      </c>
      <c r="H428" s="14">
        <f>[1]!thsiFinD("ths_adjustment_nv_fund",H$2,$A428)</f>
        <v>2.3910222222000002</v>
      </c>
      <c r="I428" s="14">
        <v>2801.96</v>
      </c>
      <c r="J428" s="14">
        <f>[1]!thsiFinD("ths_close_price_index",J$1,$A428)</f>
        <v>9778.8902999999991</v>
      </c>
      <c r="K428" s="14">
        <f>[1]!thsiFinD("ths_adjustment_nv_fund",K$2,$A428)</f>
        <v>6.9207141124999998</v>
      </c>
      <c r="L428" s="14">
        <f>[1]!thsiFinD("ths_adjustment_nv_fund",L$2,$A428)</f>
        <v>2.4069893924999999</v>
      </c>
      <c r="M428" s="18">
        <v>0.45923913043477999</v>
      </c>
      <c r="N428" s="18">
        <v>0.37989748935800999</v>
      </c>
      <c r="O428" s="18">
        <v>0.75617062065660001</v>
      </c>
      <c r="P428" s="18">
        <v>0.85752575595094005</v>
      </c>
      <c r="Q428" s="19">
        <v>0.29318065835069002</v>
      </c>
      <c r="R428" s="19">
        <v>0.29318065835069002</v>
      </c>
      <c r="S428" s="18">
        <v>0.25437469881808</v>
      </c>
      <c r="T428" s="18">
        <v>0.25437469881808</v>
      </c>
      <c r="U428" s="16">
        <v>1.4722288807296287</v>
      </c>
      <c r="V428" s="14">
        <v>1.4963</v>
      </c>
      <c r="W428" s="14">
        <v>1.3120000000000001</v>
      </c>
      <c r="X428" s="74">
        <f>'2080回测'!$O$13*G428/$G$4+'2080回测'!$O$14*H428/$H$4+'2080回测'!$O$15*I428/$I$4+'2080回测'!$O$17*K428/$K$4+'2080回测'!$O$18*L428/$L$4+'2080回测'!$O$16*J428/$J$4</f>
        <v>1.3727060283948704</v>
      </c>
    </row>
    <row r="429" spans="1:24">
      <c r="A429" s="11">
        <v>44477</v>
      </c>
      <c r="B429" s="17">
        <v>96.807857581337998</v>
      </c>
      <c r="C429" s="17">
        <v>60.272417707151</v>
      </c>
      <c r="D429" s="17">
        <v>83.923076923077005</v>
      </c>
      <c r="E429" s="17">
        <v>110.9375</v>
      </c>
      <c r="F429" s="13">
        <v>1.87985213052891</v>
      </c>
      <c r="G429" s="14">
        <f>[1]!thsiFinD("ths_adjustment_nv_fund",G$2,$A429)</f>
        <v>1.4319999999999999</v>
      </c>
      <c r="H429" s="14">
        <f>[1]!thsiFinD("ths_adjustment_nv_fund",H$2,$A429)</f>
        <v>2.3899259259000001</v>
      </c>
      <c r="I429" s="14">
        <v>2775.59</v>
      </c>
      <c r="J429" s="14">
        <f>[1]!thsiFinD("ths_close_price_index",J$1,$A429)</f>
        <v>9871.7605000000003</v>
      </c>
      <c r="K429" s="14">
        <f>[1]!thsiFinD("ths_adjustment_nv_fund",K$2,$A429)</f>
        <v>6.9416700977000003</v>
      </c>
      <c r="L429" s="14">
        <f>[1]!thsiFinD("ths_adjustment_nv_fund",L$2,$A429)</f>
        <v>2.4170858245</v>
      </c>
      <c r="M429" s="18">
        <v>0.47242647058824</v>
      </c>
      <c r="N429" s="18">
        <v>0.39397098427590999</v>
      </c>
      <c r="O429" s="18">
        <v>0.77641984184040003</v>
      </c>
      <c r="P429" s="18">
        <v>0.8926208225551</v>
      </c>
      <c r="Q429" s="19">
        <v>0.33023502824575002</v>
      </c>
      <c r="R429" s="19">
        <v>0.33023502824575002</v>
      </c>
      <c r="S429" s="18">
        <v>0.29096143504293998</v>
      </c>
      <c r="T429" s="18">
        <v>0.29096143504293998</v>
      </c>
      <c r="U429" s="16">
        <v>1.4760304078076314</v>
      </c>
      <c r="V429" s="14">
        <v>1.4958</v>
      </c>
      <c r="W429" s="14">
        <v>1.3251999999999999</v>
      </c>
      <c r="X429" s="74">
        <f>'2080回测'!$O$13*G429/$G$4+'2080回测'!$O$14*H429/$H$4+'2080回测'!$O$15*I429/$I$4+'2080回测'!$O$17*K429/$K$4+'2080回测'!$O$18*L429/$L$4+'2080回测'!$O$16*J429/$J$4</f>
        <v>1.3656094081947197</v>
      </c>
    </row>
    <row r="430" spans="1:24">
      <c r="A430" s="11">
        <v>44480</v>
      </c>
      <c r="B430" s="17">
        <v>96.378146101902999</v>
      </c>
      <c r="C430" s="17">
        <v>59.137343927354998</v>
      </c>
      <c r="D430" s="17">
        <v>82.076923076922995</v>
      </c>
      <c r="E430" s="17">
        <v>111.240234375</v>
      </c>
      <c r="F430" s="13">
        <v>1.8720816187029501</v>
      </c>
      <c r="G430" s="14">
        <f>[1]!thsiFinD("ths_adjustment_nv_fund",G$2,$A430)</f>
        <v>1.444</v>
      </c>
      <c r="H430" s="14">
        <f>[1]!thsiFinD("ths_adjustment_nv_fund",H$2,$A430)</f>
        <v>2.4030814815000001</v>
      </c>
      <c r="I430" s="14">
        <v>2749.37</v>
      </c>
      <c r="J430" s="14">
        <f>[1]!thsiFinD("ths_close_price_index",J$1,$A430)</f>
        <v>9836.9984999999997</v>
      </c>
      <c r="K430" s="14">
        <f>[1]!thsiFinD("ths_adjustment_nv_fund",K$2,$A430)</f>
        <v>6.9678650792000001</v>
      </c>
      <c r="L430" s="14">
        <f>[1]!thsiFinD("ths_adjustment_nv_fund",L$2,$A430)</f>
        <v>2.4413172613</v>
      </c>
      <c r="M430" s="18">
        <v>0.48353580562659998</v>
      </c>
      <c r="N430" s="18">
        <v>0.40335331422117998</v>
      </c>
      <c r="O430" s="18">
        <v>0.77270548765876002</v>
      </c>
      <c r="P430" s="18">
        <v>0.87285367289010996</v>
      </c>
      <c r="Q430" s="19">
        <v>0.33386469956259002</v>
      </c>
      <c r="R430" s="19">
        <v>0.33386469956259002</v>
      </c>
      <c r="S430" s="18">
        <v>0.30403279146960999</v>
      </c>
      <c r="T430" s="18">
        <v>0.30403279146960999</v>
      </c>
      <c r="U430" s="16">
        <v>1.4708588090400974</v>
      </c>
      <c r="V430" s="14">
        <v>1.494</v>
      </c>
      <c r="W430" s="14">
        <v>1.3228</v>
      </c>
      <c r="X430" s="74">
        <f>'2080回测'!$O$13*G430/$G$4+'2080回测'!$O$14*H430/$H$4+'2080回测'!$O$15*I430/$I$4+'2080回测'!$O$17*K430/$K$4+'2080回测'!$O$18*L430/$L$4+'2080回测'!$O$16*J430/$J$4</f>
        <v>1.3766823951215592</v>
      </c>
    </row>
    <row r="431" spans="1:24">
      <c r="A431" s="11">
        <v>44481</v>
      </c>
      <c r="B431" s="17">
        <v>92.756292203805998</v>
      </c>
      <c r="C431" s="17">
        <v>54.710556186151997</v>
      </c>
      <c r="D431" s="17">
        <v>74.230769230768999</v>
      </c>
      <c r="E431" s="17">
        <v>103.7890625</v>
      </c>
      <c r="F431" s="13">
        <v>1.81371670030182</v>
      </c>
      <c r="G431" s="14">
        <f>[1]!thsiFinD("ths_adjustment_nv_fund",G$2,$A431)</f>
        <v>1.4362999999999999</v>
      </c>
      <c r="H431" s="14">
        <f>[1]!thsiFinD("ths_adjustment_nv_fund",H$2,$A431)</f>
        <v>2.3658074074000002</v>
      </c>
      <c r="I431" s="14">
        <v>2751.92</v>
      </c>
      <c r="J431" s="14">
        <f>[1]!thsiFinD("ths_close_price_index",J$1,$A431)</f>
        <v>9707.3688000000002</v>
      </c>
      <c r="K431" s="14">
        <f>[1]!thsiFinD("ths_adjustment_nv_fund",K$2,$A431)</f>
        <v>6.9049971236000003</v>
      </c>
      <c r="L431" s="14">
        <f>[1]!thsiFinD("ths_adjustment_nv_fund",L$2,$A431)</f>
        <v>2.4251629701000001</v>
      </c>
      <c r="M431" s="18">
        <v>0.48537404092072001</v>
      </c>
      <c r="N431" s="18">
        <v>0.40604639040917001</v>
      </c>
      <c r="O431" s="18">
        <v>0.76228133237479001</v>
      </c>
      <c r="P431" s="18">
        <v>0.86900075387975995</v>
      </c>
      <c r="Q431" s="19">
        <v>0.32653131389737</v>
      </c>
      <c r="R431" s="19">
        <v>0.32653131389737</v>
      </c>
      <c r="S431" s="18">
        <v>0.2955526634708</v>
      </c>
      <c r="T431" s="18">
        <v>0.2955526634708</v>
      </c>
      <c r="U431" s="16">
        <v>1.4426834596307576</v>
      </c>
      <c r="V431" s="14">
        <v>1.4936</v>
      </c>
      <c r="W431" s="14">
        <v>1.3301000000000001</v>
      </c>
      <c r="X431" s="74">
        <f>'2080回测'!$O$13*G431/$G$4+'2080回测'!$O$14*H431/$H$4+'2080回测'!$O$15*I431/$I$4+'2080回测'!$O$17*K431/$K$4+'2080回测'!$O$18*L431/$L$4+'2080回测'!$O$16*J431/$J$4</f>
        <v>1.3685955191441781</v>
      </c>
    </row>
    <row r="432" spans="1:24">
      <c r="A432" s="11">
        <v>44482</v>
      </c>
      <c r="B432" s="17">
        <v>95.395948434621999</v>
      </c>
      <c r="C432" s="17">
        <v>57.718501702611</v>
      </c>
      <c r="D432" s="17">
        <v>74.307692307691994</v>
      </c>
      <c r="E432" s="17">
        <v>112.021484375</v>
      </c>
      <c r="F432" s="13">
        <v>1.8486090670498101</v>
      </c>
      <c r="G432" s="14">
        <f>[1]!thsiFinD("ths_adjustment_nv_fund",G$2,$A432)</f>
        <v>1.4138999999999999</v>
      </c>
      <c r="H432" s="14">
        <f>[1]!thsiFinD("ths_adjustment_nv_fund",H$2,$A432)</f>
        <v>2.3504592593</v>
      </c>
      <c r="I432" s="14">
        <v>2751.92</v>
      </c>
      <c r="J432" s="14">
        <f>[1]!thsiFinD("ths_close_price_index",J$1,$A432)</f>
        <v>9612.6618999999992</v>
      </c>
      <c r="K432" s="14">
        <f>[1]!thsiFinD("ths_adjustment_nv_fund",K$2,$A432)</f>
        <v>6.8630851532000001</v>
      </c>
      <c r="L432" s="14">
        <f>[1]!thsiFinD("ths_adjustment_nv_fund",L$2,$A432)</f>
        <v>2.4211243972999998</v>
      </c>
      <c r="M432" s="18">
        <v>0.47194693094628998</v>
      </c>
      <c r="N432" s="18">
        <v>0.38693423681695999</v>
      </c>
      <c r="O432" s="18">
        <v>0.72597651569613997</v>
      </c>
      <c r="P432" s="18">
        <v>0.82904765896156996</v>
      </c>
      <c r="Q432" s="19">
        <v>0.29485005747227</v>
      </c>
      <c r="R432" s="19">
        <v>0.29485005747227</v>
      </c>
      <c r="S432" s="18">
        <v>0.26893110984028001</v>
      </c>
      <c r="T432" s="18">
        <v>0.26893110984028001</v>
      </c>
      <c r="U432" s="16">
        <v>1.4529517956248463</v>
      </c>
      <c r="V432" s="14">
        <v>1.4933000000000001</v>
      </c>
      <c r="W432" s="14">
        <v>1.3294999999999999</v>
      </c>
      <c r="X432" s="74">
        <f>'2080回测'!$O$13*G432/$G$4+'2080回测'!$O$14*H432/$H$4+'2080回测'!$O$15*I432/$I$4+'2080回测'!$O$17*K432/$K$4+'2080回测'!$O$18*L432/$L$4+'2080回测'!$O$16*J432/$J$4</f>
        <v>1.350980538920926</v>
      </c>
    </row>
    <row r="433" spans="1:24">
      <c r="A433" s="11">
        <v>44483</v>
      </c>
      <c r="B433" s="17">
        <v>96.193984039287997</v>
      </c>
      <c r="C433" s="17">
        <v>58.399545970487999</v>
      </c>
      <c r="D433" s="17">
        <v>76.461538461537998</v>
      </c>
      <c r="E433" s="17">
        <v>114.150390625</v>
      </c>
      <c r="F433" s="13">
        <v>1.8630136477407899</v>
      </c>
      <c r="G433" s="14">
        <f>[1]!thsiFinD("ths_adjustment_nv_fund",G$2,$A433)</f>
        <v>1.4005000000000001</v>
      </c>
      <c r="H433" s="14">
        <f>[1]!thsiFinD("ths_adjustment_nv_fund",H$2,$A433)</f>
        <v>2.3416888888999998</v>
      </c>
      <c r="I433" s="14">
        <v>2751.92</v>
      </c>
      <c r="J433" s="14">
        <f>[1]!thsiFinD("ths_close_price_index",J$1,$A433)</f>
        <v>9562.7450000000008</v>
      </c>
      <c r="K433" s="14">
        <f>[1]!thsiFinD("ths_adjustment_nv_fund",K$2,$A433)</f>
        <v>6.8630851532000001</v>
      </c>
      <c r="L433" s="14">
        <f>[1]!thsiFinD("ths_adjustment_nv_fund",L$2,$A433)</f>
        <v>2.4100183221</v>
      </c>
      <c r="M433" s="18">
        <v>0.49048913043477999</v>
      </c>
      <c r="N433" s="18">
        <v>0.40196333941446999</v>
      </c>
      <c r="O433" s="18">
        <v>0.73112868439971002</v>
      </c>
      <c r="P433" s="18">
        <v>0.84177904350070998</v>
      </c>
      <c r="Q433" s="19">
        <v>0.30938018510039</v>
      </c>
      <c r="R433" s="19">
        <v>0.30938018510039</v>
      </c>
      <c r="S433" s="18">
        <v>0.26974689852416001</v>
      </c>
      <c r="T433" s="18">
        <v>0.26974689852416001</v>
      </c>
      <c r="U433" s="16">
        <v>1.4592900637797712</v>
      </c>
      <c r="V433" s="14">
        <v>1.4934000000000001</v>
      </c>
      <c r="W433" s="14">
        <v>1.3467</v>
      </c>
      <c r="X433" s="74">
        <f>'2080回测'!$O$13*G433/$G$4+'2080回测'!$O$14*H433/$H$4+'2080回测'!$O$15*I433/$I$4+'2080回测'!$O$17*K433/$K$4+'2080回测'!$O$18*L433/$L$4+'2080回测'!$O$16*J433/$J$4</f>
        <v>1.3403397267309052</v>
      </c>
    </row>
    <row r="434" spans="1:24">
      <c r="A434" s="11">
        <v>44484</v>
      </c>
      <c r="B434" s="17">
        <v>97.483118477594005</v>
      </c>
      <c r="C434" s="17">
        <v>63.337116912599001</v>
      </c>
      <c r="D434" s="17">
        <v>78.692307692308006</v>
      </c>
      <c r="E434" s="17">
        <v>120.56640625</v>
      </c>
      <c r="F434" s="13">
        <v>1.9001973733312501</v>
      </c>
      <c r="G434" s="14">
        <f>[1]!thsiFinD("ths_adjustment_nv_fund",G$2,$A434)</f>
        <v>1.4087000000000001</v>
      </c>
      <c r="H434" s="14">
        <f>[1]!thsiFinD("ths_adjustment_nv_fund",H$2,$A434)</f>
        <v>2.3482666666999998</v>
      </c>
      <c r="I434" s="14">
        <v>2737.4</v>
      </c>
      <c r="J434" s="14">
        <f>[1]!thsiFinD("ths_close_price_index",J$1,$A434)</f>
        <v>9504.3408999999992</v>
      </c>
      <c r="K434" s="14">
        <f>[1]!thsiFinD("ths_adjustment_nv_fund",K$2,$A434)</f>
        <v>6.8630851532000001</v>
      </c>
      <c r="L434" s="14">
        <f>[1]!thsiFinD("ths_adjustment_nv_fund",L$2,$A434)</f>
        <v>2.4211243972999998</v>
      </c>
      <c r="M434" s="18">
        <v>0.48337595907927999</v>
      </c>
      <c r="N434" s="18">
        <v>0.39883589609938003</v>
      </c>
      <c r="O434" s="18">
        <v>0.73376467768991005</v>
      </c>
      <c r="P434" s="18">
        <v>0.85434290983544003</v>
      </c>
      <c r="Q434" s="19">
        <v>0.31888106285700002</v>
      </c>
      <c r="R434" s="19">
        <v>0.31888106285700002</v>
      </c>
      <c r="S434" s="18">
        <v>0.28311947091008</v>
      </c>
      <c r="T434" s="18">
        <v>0.28311947091008</v>
      </c>
      <c r="U434" s="16">
        <v>1.4619098497014675</v>
      </c>
      <c r="V434" s="14">
        <v>1.4932000000000001</v>
      </c>
      <c r="W434" s="14">
        <v>1.3441000000000001</v>
      </c>
      <c r="X434" s="74">
        <f>'2080回测'!$O$13*G434/$G$4+'2080回测'!$O$14*H434/$H$4+'2080回测'!$O$15*I434/$I$4+'2080回测'!$O$17*K434/$K$4+'2080回测'!$O$18*L434/$L$4+'2080回测'!$O$16*J434/$J$4</f>
        <v>1.3471559549363716</v>
      </c>
    </row>
    <row r="435" spans="1:24">
      <c r="A435" s="11">
        <v>44487</v>
      </c>
      <c r="B435" s="17">
        <v>97.114794352363006</v>
      </c>
      <c r="C435" s="17">
        <v>64.018161180476994</v>
      </c>
      <c r="D435" s="17">
        <v>83.230769230768999</v>
      </c>
      <c r="E435" s="17">
        <v>123.515625</v>
      </c>
      <c r="F435" s="13">
        <v>1.9196983744090199</v>
      </c>
      <c r="G435" s="14">
        <f>[1]!thsiFinD("ths_adjustment_nv_fund",G$2,$A435)</f>
        <v>1.4348000000000001</v>
      </c>
      <c r="H435" s="14">
        <f>[1]!thsiFinD("ths_adjustment_nv_fund",H$2,$A435)</f>
        <v>2.3811555555999999</v>
      </c>
      <c r="I435" s="14">
        <v>2728.33</v>
      </c>
      <c r="J435" s="14">
        <f>[1]!thsiFinD("ths_close_price_index",J$1,$A435)</f>
        <v>9568.2731000000003</v>
      </c>
      <c r="K435" s="14">
        <f>[1]!thsiFinD("ths_adjustment_nv_fund",K$2,$A435)</f>
        <v>6.9049971236000003</v>
      </c>
      <c r="L435" s="14">
        <f>[1]!thsiFinD("ths_adjustment_nv_fund",L$2,$A435)</f>
        <v>2.4211243972999998</v>
      </c>
      <c r="M435" s="18">
        <v>0.49256713554987003</v>
      </c>
      <c r="N435" s="18">
        <v>0.41030318825471002</v>
      </c>
      <c r="O435" s="18">
        <v>0.73747903187156005</v>
      </c>
      <c r="P435" s="18">
        <v>0.87251863648126005</v>
      </c>
      <c r="Q435" s="19">
        <v>0.32034656521706001</v>
      </c>
      <c r="R435" s="19">
        <v>0.32034656521706001</v>
      </c>
      <c r="S435" s="18">
        <v>0.27085883751010997</v>
      </c>
      <c r="T435" s="18">
        <v>0.27085883751010997</v>
      </c>
      <c r="U435" s="16">
        <v>1.4696079482079825</v>
      </c>
      <c r="V435" s="14">
        <v>1.49</v>
      </c>
      <c r="W435" s="14">
        <v>1.3267</v>
      </c>
      <c r="X435" s="74">
        <f>'2080回测'!$O$13*G435/$G$4+'2080回测'!$O$14*H435/$H$4+'2080回测'!$O$15*I435/$I$4+'2080回测'!$O$17*K435/$K$4+'2080回测'!$O$18*L435/$L$4+'2080回测'!$O$16*J435/$J$4</f>
        <v>1.3672067634147123</v>
      </c>
    </row>
    <row r="436" spans="1:24">
      <c r="A436" s="11">
        <v>44488</v>
      </c>
      <c r="B436" s="17">
        <v>97.237569060772998</v>
      </c>
      <c r="C436" s="17">
        <v>63.791146424517997</v>
      </c>
      <c r="D436" s="17">
        <v>85.230769230768999</v>
      </c>
      <c r="E436" s="17">
        <v>125.5078125</v>
      </c>
      <c r="F436" s="13">
        <v>1.9294182430401501</v>
      </c>
      <c r="G436" s="14">
        <f>[1]!thsiFinD("ths_adjustment_nv_fund",G$2,$A436)</f>
        <v>1.4349000000000001</v>
      </c>
      <c r="H436" s="14">
        <f>[1]!thsiFinD("ths_adjustment_nv_fund",H$2,$A436)</f>
        <v>2.3976000000000002</v>
      </c>
      <c r="I436" s="14">
        <v>2759.78</v>
      </c>
      <c r="J436" s="14">
        <f>[1]!thsiFinD("ths_close_price_index",J$1,$A436)</f>
        <v>9587.3974999999991</v>
      </c>
      <c r="K436" s="14">
        <f>[1]!thsiFinD("ths_adjustment_nv_fund",K$2,$A436)</f>
        <v>6.9049971236000003</v>
      </c>
      <c r="L436" s="14">
        <f>[1]!thsiFinD("ths_adjustment_nv_fund",L$2,$A436)</f>
        <v>2.4302111861000002</v>
      </c>
      <c r="M436" s="18">
        <v>0.47258631713554999</v>
      </c>
      <c r="N436" s="18">
        <v>0.40031274433150998</v>
      </c>
      <c r="O436" s="18">
        <v>0.74994009106158999</v>
      </c>
      <c r="P436" s="18">
        <v>0.88767903513885005</v>
      </c>
      <c r="Q436" s="19">
        <v>0.33457545518412002</v>
      </c>
      <c r="R436" s="19">
        <v>0.33457545518412002</v>
      </c>
      <c r="S436" s="18">
        <v>0.28859724381405999</v>
      </c>
      <c r="T436" s="18">
        <v>0.28859724381405999</v>
      </c>
      <c r="U436" s="16">
        <v>1.4813510894689874</v>
      </c>
      <c r="V436" s="14">
        <v>1.4905999999999999</v>
      </c>
      <c r="W436" s="14">
        <v>1.3317000000000001</v>
      </c>
      <c r="X436" s="74">
        <f>'2080回测'!$O$13*G436/$G$4+'2080回测'!$O$14*H436/$H$4+'2080回测'!$O$15*I436/$I$4+'2080回测'!$O$17*K436/$K$4+'2080回测'!$O$18*L436/$L$4+'2080回测'!$O$16*J436/$J$4</f>
        <v>1.3679227113926615</v>
      </c>
    </row>
    <row r="437" spans="1:24">
      <c r="A437" s="11">
        <v>44489</v>
      </c>
      <c r="B437" s="17">
        <v>97.360343769183999</v>
      </c>
      <c r="C437" s="17">
        <v>64.755959137344007</v>
      </c>
      <c r="D437" s="17">
        <v>86.923076923077005</v>
      </c>
      <c r="E437" s="17">
        <v>129.12109375</v>
      </c>
      <c r="F437" s="13">
        <v>1.94540118394901</v>
      </c>
      <c r="G437" s="14">
        <f>[1]!thsiFinD("ths_adjustment_nv_fund",G$2,$A437)</f>
        <v>1.4094</v>
      </c>
      <c r="H437" s="14">
        <f>[1]!thsiFinD("ths_adjustment_nv_fund",H$2,$A437)</f>
        <v>2.3745777777999999</v>
      </c>
      <c r="I437" s="14">
        <v>2749.79</v>
      </c>
      <c r="J437" s="14">
        <f>[1]!thsiFinD("ths_close_price_index",J$1,$A437)</f>
        <v>9567.7491000000009</v>
      </c>
      <c r="K437" s="14">
        <f>[1]!thsiFinD("ths_adjustment_nv_fund",K$2,$A437)</f>
        <v>6.8578461569</v>
      </c>
      <c r="L437" s="14">
        <f>[1]!thsiFinD("ths_adjustment_nv_fund",L$2,$A437)</f>
        <v>2.4100183221</v>
      </c>
      <c r="M437" s="18">
        <v>0.48601342710996998</v>
      </c>
      <c r="N437" s="18">
        <v>0.41334375814438001</v>
      </c>
      <c r="O437" s="18">
        <v>0.76108315360652001</v>
      </c>
      <c r="P437" s="18">
        <v>0.90183432456990997</v>
      </c>
      <c r="Q437" s="19">
        <v>0.34794503643142999</v>
      </c>
      <c r="R437" s="19">
        <v>0.34794503643142999</v>
      </c>
      <c r="S437" s="18">
        <v>0.29632198972912999</v>
      </c>
      <c r="T437" s="18">
        <v>0.29632198972912999</v>
      </c>
      <c r="U437" s="16">
        <v>1.4822425018229313</v>
      </c>
      <c r="V437" s="14">
        <v>1.4912000000000001</v>
      </c>
      <c r="W437" s="14">
        <v>1.3271999999999999</v>
      </c>
      <c r="X437" s="74">
        <f>'2080回测'!$O$13*G437/$G$4+'2080回测'!$O$14*H437/$H$4+'2080回测'!$O$15*I437/$I$4+'2080回测'!$O$17*K437/$K$4+'2080回测'!$O$18*L437/$L$4+'2080回测'!$O$16*J437/$J$4</f>
        <v>1.3467788569619097</v>
      </c>
    </row>
    <row r="438" spans="1:24">
      <c r="A438" s="11">
        <v>44490</v>
      </c>
      <c r="B438" s="17">
        <v>96.378146101902999</v>
      </c>
      <c r="C438" s="17">
        <v>62.315550510782998</v>
      </c>
      <c r="D438" s="17">
        <v>90.153846153846004</v>
      </c>
      <c r="E438" s="17">
        <v>125.966796875</v>
      </c>
      <c r="F438" s="13">
        <v>1.93703584910383</v>
      </c>
      <c r="G438" s="14">
        <f>[1]!thsiFinD("ths_adjustment_nv_fund",G$2,$A438)</f>
        <v>1.4259999999999999</v>
      </c>
      <c r="H438" s="14">
        <f>[1]!thsiFinD("ths_adjustment_nv_fund",H$2,$A438)</f>
        <v>2.3910222222000002</v>
      </c>
      <c r="I438" s="14">
        <v>2762.42</v>
      </c>
      <c r="J438" s="14">
        <f>[1]!thsiFinD("ths_close_price_index",J$1,$A438)</f>
        <v>9596.0382000000009</v>
      </c>
      <c r="K438" s="14">
        <f>[1]!thsiFinD("ths_adjustment_nv_fund",K$2,$A438)</f>
        <v>6.9259531087999999</v>
      </c>
      <c r="L438" s="14">
        <f>[1]!thsiFinD("ths_adjustment_nv_fund",L$2,$A438)</f>
        <v>2.4312208292999999</v>
      </c>
      <c r="M438" s="18">
        <v>0.48377557544756999</v>
      </c>
      <c r="N438" s="18">
        <v>0.41012944140386998</v>
      </c>
      <c r="O438" s="18">
        <v>0.76347951114306001</v>
      </c>
      <c r="P438" s="18">
        <v>0.90032666057579003</v>
      </c>
      <c r="Q438" s="19">
        <v>0.35144903937159999</v>
      </c>
      <c r="R438" s="19">
        <v>0.35144903937159999</v>
      </c>
      <c r="S438" s="18">
        <v>0.29866537363498002</v>
      </c>
      <c r="T438" s="18">
        <v>0.29866537363498002</v>
      </c>
      <c r="U438" s="16">
        <v>1.4812153081199724</v>
      </c>
      <c r="V438" s="14">
        <v>1.4925999999999999</v>
      </c>
      <c r="W438" s="14">
        <v>1.333</v>
      </c>
      <c r="X438" s="74">
        <f>'2080回测'!$O$13*G438/$G$4+'2080回测'!$O$14*H438/$H$4+'2080回测'!$O$15*I438/$I$4+'2080回测'!$O$17*K438/$K$4+'2080回测'!$O$18*L438/$L$4+'2080回测'!$O$16*J438/$J$4</f>
        <v>1.3618753358228175</v>
      </c>
    </row>
    <row r="439" spans="1:24">
      <c r="A439" s="11">
        <v>44491</v>
      </c>
      <c r="B439" s="17">
        <v>95.211786372006998</v>
      </c>
      <c r="C439" s="17">
        <v>63.450624290579</v>
      </c>
      <c r="D439" s="17">
        <v>86.384615384615003</v>
      </c>
      <c r="E439" s="17">
        <v>125.087890625</v>
      </c>
      <c r="F439" s="13">
        <v>1.9253372916805001</v>
      </c>
      <c r="G439" s="14">
        <f>[1]!thsiFinD("ths_adjustment_nv_fund",G$2,$A439)</f>
        <v>1.3972</v>
      </c>
      <c r="H439" s="14">
        <f>[1]!thsiFinD("ths_adjustment_nv_fund",H$2,$A439)</f>
        <v>2.3515555556000001</v>
      </c>
      <c r="I439" s="14">
        <v>2749.34</v>
      </c>
      <c r="J439" s="14">
        <f>[1]!thsiFinD("ths_close_price_index",J$1,$A439)</f>
        <v>9519.4305999999997</v>
      </c>
      <c r="K439" s="14">
        <f>[1]!thsiFinD("ths_adjustment_nv_fund",K$2,$A439)</f>
        <v>6.8159341864999998</v>
      </c>
      <c r="L439" s="14">
        <f>[1]!thsiFinD("ths_adjustment_nv_fund",L$2,$A439)</f>
        <v>2.4292015429</v>
      </c>
      <c r="M439" s="18">
        <v>0.48793158567775002</v>
      </c>
      <c r="N439" s="18">
        <v>0.41638432803405001</v>
      </c>
      <c r="O439" s="18">
        <v>0.76216151449795999</v>
      </c>
      <c r="P439" s="18">
        <v>0.90116425167505998</v>
      </c>
      <c r="Q439" s="19">
        <v>0.34785159347896999</v>
      </c>
      <c r="R439" s="19">
        <v>0.34785159347896999</v>
      </c>
      <c r="S439" s="18">
        <v>0.29318879905850997</v>
      </c>
      <c r="T439" s="18">
        <v>0.29318879905850997</v>
      </c>
      <c r="U439" s="16">
        <v>1.4698481614373038</v>
      </c>
      <c r="V439" s="14">
        <v>1.4926999999999999</v>
      </c>
      <c r="W439" s="14">
        <v>1.3388</v>
      </c>
      <c r="X439" s="74">
        <f>'2080回测'!$O$13*G439/$G$4+'2080回测'!$O$14*H439/$H$4+'2080回测'!$O$15*I439/$I$4+'2080回测'!$O$17*K439/$K$4+'2080回测'!$O$18*L439/$L$4+'2080回测'!$O$16*J439/$J$4</f>
        <v>1.3383076298322558</v>
      </c>
    </row>
    <row r="440" spans="1:24">
      <c r="A440" s="11">
        <v>44494</v>
      </c>
      <c r="B440" s="17">
        <v>98.956414978514005</v>
      </c>
      <c r="C440" s="17">
        <v>66.345062429058004</v>
      </c>
      <c r="D440" s="17">
        <v>90.923076923077005</v>
      </c>
      <c r="E440" s="17">
        <v>130.087890625</v>
      </c>
      <c r="F440" s="13">
        <v>1.96578111238912</v>
      </c>
      <c r="G440" s="14">
        <f>[1]!thsiFinD("ths_adjustment_nv_fund",G$2,$A440)</f>
        <v>1.4000999999999999</v>
      </c>
      <c r="H440" s="14">
        <f>[1]!thsiFinD("ths_adjustment_nv_fund",H$2,$A440)</f>
        <v>2.3537481481000002</v>
      </c>
      <c r="I440" s="14">
        <v>2754.03</v>
      </c>
      <c r="J440" s="14">
        <f>[1]!thsiFinD("ths_close_price_index",J$1,$A440)</f>
        <v>9507.7553000000007</v>
      </c>
      <c r="K440" s="14">
        <f>[1]!thsiFinD("ths_adjustment_nv_fund",K$2,$A440)</f>
        <v>6.8578461569</v>
      </c>
      <c r="L440" s="14">
        <f>[1]!thsiFinD("ths_adjustment_nv_fund",L$2,$A440)</f>
        <v>2.4281918996999998</v>
      </c>
      <c r="M440" s="18">
        <v>0.49656329923274001</v>
      </c>
      <c r="N440" s="18">
        <v>0.42107549300669</v>
      </c>
      <c r="O440" s="18">
        <v>0.73951593577761998</v>
      </c>
      <c r="P440" s="18">
        <v>0.87737666479529997</v>
      </c>
      <c r="Q440" s="19">
        <v>0.33616606907126001</v>
      </c>
      <c r="R440" s="19">
        <v>0.33616606907126001</v>
      </c>
      <c r="S440" s="18">
        <v>0.27596088027178001</v>
      </c>
      <c r="T440" s="18">
        <v>0.27596088027178001</v>
      </c>
      <c r="U440" s="16">
        <v>1.48449025645696</v>
      </c>
      <c r="V440" s="14">
        <v>1.4934000000000001</v>
      </c>
      <c r="W440" s="14">
        <v>1.3376999999999999</v>
      </c>
      <c r="X440" s="74">
        <f>'2080回测'!$O$13*G440/$G$4+'2080回测'!$O$14*H440/$H$4+'2080回测'!$O$15*I440/$I$4+'2080回测'!$O$17*K440/$K$4+'2080回测'!$O$18*L440/$L$4+'2080回测'!$O$16*J440/$J$4</f>
        <v>1.3412235321767951</v>
      </c>
    </row>
    <row r="441" spans="1:24">
      <c r="A441" s="11">
        <v>44495</v>
      </c>
      <c r="B441" s="17">
        <v>97.360343769183999</v>
      </c>
      <c r="C441" s="17">
        <v>66.345062429058004</v>
      </c>
      <c r="D441" s="17">
        <v>88.615384615384997</v>
      </c>
      <c r="E441" s="17">
        <v>132.28515625</v>
      </c>
      <c r="F441" s="13">
        <v>1.9615148676590699</v>
      </c>
      <c r="G441" s="14">
        <f>[1]!thsiFinD("ths_adjustment_nv_fund",G$2,$A441)</f>
        <v>1.3913</v>
      </c>
      <c r="H441" s="14">
        <f>[1]!thsiFinD("ths_adjustment_nv_fund",H$2,$A441)</f>
        <v>2.3438814815</v>
      </c>
      <c r="I441" s="14">
        <v>2711.78</v>
      </c>
      <c r="J441" s="14">
        <f>[1]!thsiFinD("ths_close_price_index",J$1,$A441)</f>
        <v>9435.6918999999998</v>
      </c>
      <c r="K441" s="14">
        <f>[1]!thsiFinD("ths_adjustment_nv_fund",K$2,$A441)</f>
        <v>6.8002171976000003</v>
      </c>
      <c r="L441" s="14">
        <f>[1]!thsiFinD("ths_adjustment_nv_fund",L$2,$A441)</f>
        <v>2.4140568948999999</v>
      </c>
      <c r="M441" s="18">
        <v>0.50399616368286004</v>
      </c>
      <c r="N441" s="18">
        <v>0.42880722786899</v>
      </c>
      <c r="O441" s="18">
        <v>0.74970045530792995</v>
      </c>
      <c r="P441" s="18">
        <v>0.89965658768094003</v>
      </c>
      <c r="Q441" s="19">
        <v>0.35303178551303999</v>
      </c>
      <c r="R441" s="19">
        <v>0.35303178551303999</v>
      </c>
      <c r="S441" s="18">
        <v>0.29384902304443999</v>
      </c>
      <c r="T441" s="18">
        <v>0.29384902304443999</v>
      </c>
      <c r="U441" s="16">
        <v>1.4804802408371875</v>
      </c>
      <c r="V441" s="14">
        <v>1.4943</v>
      </c>
      <c r="W441" s="14">
        <v>1.341</v>
      </c>
      <c r="X441" s="74">
        <f>'2080回测'!$O$13*G441/$G$4+'2080回测'!$O$14*H441/$H$4+'2080回测'!$O$15*I441/$I$4+'2080回测'!$O$17*K441/$K$4+'2080回测'!$O$18*L441/$L$4+'2080回测'!$O$16*J441/$J$4</f>
        <v>1.3325771571198946</v>
      </c>
    </row>
    <row r="442" spans="1:24">
      <c r="A442" s="11">
        <v>44496</v>
      </c>
      <c r="B442" s="17">
        <v>98.403928790668999</v>
      </c>
      <c r="C442" s="17">
        <v>67.480136208854006</v>
      </c>
      <c r="D442" s="17">
        <v>90.384615384615003</v>
      </c>
      <c r="E442" s="17">
        <v>134.501953125</v>
      </c>
      <c r="F442" s="13">
        <v>1.97692658377285</v>
      </c>
      <c r="G442" s="14">
        <f>[1]!thsiFinD("ths_adjustment_nv_fund",G$2,$A442)</f>
        <v>1.3660000000000001</v>
      </c>
      <c r="H442" s="14">
        <f>[1]!thsiFinD("ths_adjustment_nv_fund",H$2,$A442)</f>
        <v>2.3098962962999998</v>
      </c>
      <c r="I442" s="14">
        <v>2728.39</v>
      </c>
      <c r="J442" s="14">
        <f>[1]!thsiFinD("ths_close_price_index",J$1,$A442)</f>
        <v>9343.0583000000006</v>
      </c>
      <c r="K442" s="14">
        <f>[1]!thsiFinD("ths_adjustment_nv_fund",K$2,$A442)</f>
        <v>6.7163932568</v>
      </c>
      <c r="L442" s="14">
        <f>[1]!thsiFinD("ths_adjustment_nv_fund",L$2,$A442)</f>
        <v>2.3898254580999998</v>
      </c>
      <c r="M442" s="18">
        <v>0.49920076726342999</v>
      </c>
      <c r="N442" s="18">
        <v>0.42541916427764997</v>
      </c>
      <c r="O442" s="18">
        <v>0.74430865085070996</v>
      </c>
      <c r="P442" s="18">
        <v>0.89396096834479</v>
      </c>
      <c r="Q442" s="19">
        <v>0.34877745470522997</v>
      </c>
      <c r="R442" s="19">
        <v>0.34877745470522997</v>
      </c>
      <c r="S442" s="18">
        <v>0.29169873327522999</v>
      </c>
      <c r="T442" s="18">
        <v>0.29169873327522999</v>
      </c>
      <c r="U442" s="16">
        <v>1.4651075687794637</v>
      </c>
      <c r="V442" s="14">
        <v>1.4951000000000001</v>
      </c>
      <c r="W442" s="14">
        <v>1.3301000000000001</v>
      </c>
      <c r="X442" s="74">
        <f>'2080回测'!$O$13*G442/$G$4+'2080回测'!$O$14*H442/$H$4+'2080回测'!$O$15*I442/$I$4+'2080回测'!$O$17*K442/$K$4+'2080回测'!$O$18*L442/$L$4+'2080回测'!$O$16*J442/$J$4</f>
        <v>1.3105473452182457</v>
      </c>
    </row>
    <row r="443" spans="1:24">
      <c r="A443" s="11">
        <v>44497</v>
      </c>
      <c r="B443" s="17">
        <v>96.009821976672995</v>
      </c>
      <c r="C443" s="17">
        <v>65.947786606129</v>
      </c>
      <c r="D443" s="17">
        <v>83.923076923077005</v>
      </c>
      <c r="E443" s="17">
        <v>132.041015625</v>
      </c>
      <c r="F443" s="13">
        <v>1.9448042528272</v>
      </c>
      <c r="G443" s="14">
        <f>[1]!thsiFinD("ths_adjustment_nv_fund",G$2,$A443)</f>
        <v>1.3303</v>
      </c>
      <c r="H443" s="14">
        <f>[1]!thsiFinD("ths_adjustment_nv_fund",H$2,$A443)</f>
        <v>2.2616592593</v>
      </c>
      <c r="I443" s="14">
        <v>2701.69</v>
      </c>
      <c r="J443" s="14">
        <f>[1]!thsiFinD("ths_close_price_index",J$1,$A443)</f>
        <v>9255.1897000000008</v>
      </c>
      <c r="K443" s="14">
        <f>[1]!thsiFinD("ths_adjustment_nv_fund",K$2,$A443)</f>
        <v>6.5906573456000004</v>
      </c>
      <c r="L443" s="14">
        <f>[1]!thsiFinD("ths_adjustment_nv_fund",L$2,$A443)</f>
        <v>2.3595361619999999</v>
      </c>
      <c r="M443" s="18">
        <v>0.48361572890026</v>
      </c>
      <c r="N443" s="18">
        <v>0.40639388411084998</v>
      </c>
      <c r="O443" s="18">
        <v>0.72705487658759005</v>
      </c>
      <c r="P443" s="18">
        <v>0.88307228420860995</v>
      </c>
      <c r="Q443" s="19">
        <v>0.33527965435089002</v>
      </c>
      <c r="R443" s="19">
        <v>0.33527965435089002</v>
      </c>
      <c r="S443" s="18">
        <v>0.27508223386330999</v>
      </c>
      <c r="T443" s="18">
        <v>0.27508223386330999</v>
      </c>
      <c r="U443" s="16">
        <v>1.4390484581477989</v>
      </c>
      <c r="V443" s="14">
        <v>1.4961</v>
      </c>
      <c r="W443" s="14">
        <v>1.3448</v>
      </c>
      <c r="X443" s="74">
        <f>'2080回测'!$O$13*G443/$G$4+'2080回测'!$O$14*H443/$H$4+'2080回测'!$O$15*I443/$I$4+'2080回测'!$O$17*K443/$K$4+'2080回测'!$O$18*L443/$L$4+'2080回测'!$O$16*J443/$J$4</f>
        <v>1.2795857609529018</v>
      </c>
    </row>
    <row r="444" spans="1:24">
      <c r="A444" s="11">
        <v>44498</v>
      </c>
      <c r="B444" s="17">
        <v>97.237569060772998</v>
      </c>
      <c r="C444" s="17">
        <v>69.977298524404006</v>
      </c>
      <c r="D444" s="17">
        <v>87.461538461537998</v>
      </c>
      <c r="E444" s="17">
        <v>135.966796875</v>
      </c>
      <c r="F444" s="13">
        <v>1.97660800730429</v>
      </c>
      <c r="G444" s="14">
        <f>[1]!thsiFinD("ths_adjustment_nv_fund",G$2,$A444)</f>
        <v>1.3248</v>
      </c>
      <c r="H444" s="14">
        <f>[1]!thsiFinD("ths_adjustment_nv_fund",H$2,$A444)</f>
        <v>2.2715259258999998</v>
      </c>
      <c r="I444" s="14">
        <v>2700.07</v>
      </c>
      <c r="J444" s="14">
        <f>[1]!thsiFinD("ths_close_price_index",J$1,$A444)</f>
        <v>9280.8011999999999</v>
      </c>
      <c r="K444" s="14">
        <f>[1]!thsiFinD("ths_adjustment_nv_fund",K$2,$A444)</f>
        <v>6.5539843715000003</v>
      </c>
      <c r="L444" s="14">
        <f>[1]!thsiFinD("ths_adjustment_nv_fund",L$2,$A444)</f>
        <v>2.3676133076000001</v>
      </c>
      <c r="M444" s="18">
        <v>0.47450447570331999</v>
      </c>
      <c r="N444" s="18">
        <v>0.39371036399964998</v>
      </c>
      <c r="O444" s="18">
        <v>0.69781931464173996</v>
      </c>
      <c r="P444" s="18">
        <v>0.84621827630369995</v>
      </c>
      <c r="Q444" s="19">
        <v>0.30551599029500998</v>
      </c>
      <c r="R444" s="19">
        <v>0.30551599029500998</v>
      </c>
      <c r="S444" s="18">
        <v>0.24455162697197999</v>
      </c>
      <c r="T444" s="18">
        <v>0.24455162697197999</v>
      </c>
      <c r="U444" s="16">
        <v>1.4554810478741227</v>
      </c>
      <c r="V444" s="14">
        <v>1.4964999999999999</v>
      </c>
      <c r="W444" s="14">
        <v>1.3399000000000001</v>
      </c>
      <c r="X444" s="74">
        <f>'2080回测'!$O$13*G444/$G$4+'2080回测'!$O$14*H444/$H$4+'2080回测'!$O$15*I444/$I$4+'2080回测'!$O$17*K444/$K$4+'2080回测'!$O$18*L444/$L$4+'2080回测'!$O$16*J444/$J$4</f>
        <v>1.275364002085315</v>
      </c>
    </row>
    <row r="445" spans="1:24">
      <c r="A445" s="11">
        <v>44501</v>
      </c>
      <c r="B445" s="17">
        <v>96.255371393492993</v>
      </c>
      <c r="C445" s="17">
        <v>70.998864926219994</v>
      </c>
      <c r="D445" s="17">
        <v>88.923076923077005</v>
      </c>
      <c r="E445" s="17">
        <v>134.775390625</v>
      </c>
      <c r="F445" s="13">
        <v>1.97738175966948</v>
      </c>
      <c r="G445" s="14">
        <f>[1]!thsiFinD("ths_adjustment_nv_fund",G$2,$A445)</f>
        <v>1.3385</v>
      </c>
      <c r="H445" s="14">
        <f>[1]!thsiFinD("ths_adjustment_nv_fund",H$2,$A445)</f>
        <v>2.2824888889000001</v>
      </c>
      <c r="I445" s="14">
        <v>2706.58</v>
      </c>
      <c r="J445" s="14">
        <f>[1]!thsiFinD("ths_close_price_index",J$1,$A445)</f>
        <v>9330.4516000000003</v>
      </c>
      <c r="K445" s="14">
        <f>[1]!thsiFinD("ths_adjustment_nv_fund",K$2,$A445)</f>
        <v>6.5435063789000001</v>
      </c>
      <c r="L445" s="14">
        <f>[1]!thsiFinD("ths_adjustment_nv_fund",L$2,$A445)</f>
        <v>2.3706422371999998</v>
      </c>
      <c r="M445" s="18">
        <v>0.48537404092072001</v>
      </c>
      <c r="N445" s="18">
        <v>0.40274520024325</v>
      </c>
      <c r="O445" s="18">
        <v>0.71111909896957004</v>
      </c>
      <c r="P445" s="18">
        <v>0.85786079243694002</v>
      </c>
      <c r="Q445" s="19">
        <v>0.32661417670776999</v>
      </c>
      <c r="R445" s="19">
        <v>0.32661417670776999</v>
      </c>
      <c r="S445" s="18">
        <v>0.26676044850348002</v>
      </c>
      <c r="T445" s="18">
        <v>0.26676044850348002</v>
      </c>
      <c r="U445" s="16">
        <v>1.46409138773986</v>
      </c>
      <c r="V445" s="14">
        <v>1.4983</v>
      </c>
      <c r="W445" s="14">
        <v>1.3337000000000001</v>
      </c>
      <c r="X445" s="74">
        <f>'2080回测'!$O$13*G445/$G$4+'2080回测'!$O$14*H445/$H$4+'2080回测'!$O$15*I445/$I$4+'2080回测'!$O$17*K445/$K$4+'2080回测'!$O$18*L445/$L$4+'2080回测'!$O$16*J445/$J$4</f>
        <v>1.2854408579368664</v>
      </c>
    </row>
    <row r="446" spans="1:24">
      <c r="A446" s="11">
        <v>44502</v>
      </c>
      <c r="B446" s="17">
        <v>95.764272559852998</v>
      </c>
      <c r="C446" s="17">
        <v>71.793416572077007</v>
      </c>
      <c r="D446" s="17">
        <v>85.461538461537998</v>
      </c>
      <c r="E446" s="17">
        <v>136.826171875</v>
      </c>
      <c r="F446" s="13">
        <v>1.9746134986711701</v>
      </c>
      <c r="G446" s="14">
        <f>[1]!thsiFinD("ths_adjustment_nv_fund",G$2,$A446)</f>
        <v>1.3063</v>
      </c>
      <c r="H446" s="14">
        <f>[1]!thsiFinD("ths_adjustment_nv_fund",H$2,$A446)</f>
        <v>2.2386370370000002</v>
      </c>
      <c r="I446" s="14">
        <v>2663.86</v>
      </c>
      <c r="J446" s="14">
        <f>[1]!thsiFinD("ths_close_price_index",J$1,$A446)</f>
        <v>9161.1162000000004</v>
      </c>
      <c r="K446" s="14">
        <f>[1]!thsiFinD("ths_adjustment_nv_fund",K$2,$A446)</f>
        <v>6.5277893899999997</v>
      </c>
      <c r="L446" s="14">
        <f>[1]!thsiFinD("ths_adjustment_nv_fund",L$2,$A446)</f>
        <v>2.3524686596</v>
      </c>
      <c r="M446" s="18">
        <v>0.47706202046036</v>
      </c>
      <c r="N446" s="18">
        <v>0.39275475632003998</v>
      </c>
      <c r="O446" s="18">
        <v>0.72094416486940005</v>
      </c>
      <c r="P446" s="18">
        <v>0.86531535307384</v>
      </c>
      <c r="Q446" s="19">
        <v>0.33924309412213</v>
      </c>
      <c r="R446" s="19">
        <v>0.33924309412213</v>
      </c>
      <c r="S446" s="18">
        <v>0.28908430947549002</v>
      </c>
      <c r="T446" s="18">
        <v>0.28908430947549002</v>
      </c>
      <c r="U446" s="16">
        <v>1.4456738543429251</v>
      </c>
      <c r="V446" s="14">
        <v>1.4998</v>
      </c>
      <c r="W446" s="14">
        <v>1.3396999999999999</v>
      </c>
      <c r="X446" s="74">
        <f>'2080回测'!$O$13*G446/$G$4+'2080回测'!$O$14*H446/$H$4+'2080回测'!$O$15*I446/$I$4+'2080回测'!$O$17*K446/$K$4+'2080回测'!$O$18*L446/$L$4+'2080回测'!$O$16*J446/$J$4</f>
        <v>1.2601526834637207</v>
      </c>
    </row>
    <row r="447" spans="1:24">
      <c r="A447" s="11">
        <v>44503</v>
      </c>
      <c r="B447" s="17">
        <v>94.536525475752001</v>
      </c>
      <c r="C447" s="17">
        <v>70.715096481271004</v>
      </c>
      <c r="D447" s="17">
        <v>84.307692307691994</v>
      </c>
      <c r="E447" s="17">
        <v>133.7890625</v>
      </c>
      <c r="F447" s="13">
        <v>1.9583709419117901</v>
      </c>
      <c r="G447" s="14">
        <f>[1]!thsiFinD("ths_adjustment_nv_fund",G$2,$A447)</f>
        <v>1.3305</v>
      </c>
      <c r="H447" s="14">
        <f>[1]!thsiFinD("ths_adjustment_nv_fund",H$2,$A447)</f>
        <v>2.2660444443999999</v>
      </c>
      <c r="I447" s="14">
        <v>2662.58</v>
      </c>
      <c r="J447" s="14">
        <f>[1]!thsiFinD("ths_close_price_index",J$1,$A447)</f>
        <v>9227.7621999999992</v>
      </c>
      <c r="K447" s="14">
        <f>[1]!thsiFinD("ths_adjustment_nv_fund",K$2,$A447)</f>
        <v>6.6011353381999998</v>
      </c>
      <c r="L447" s="14">
        <f>[1]!thsiFinD("ths_adjustment_nv_fund",L$2,$A447)</f>
        <v>2.3615554483999999</v>
      </c>
      <c r="M447" s="18">
        <v>0.46243606138107002</v>
      </c>
      <c r="N447" s="18">
        <v>0.37781252714794999</v>
      </c>
      <c r="O447" s="18">
        <v>0.69326623532231002</v>
      </c>
      <c r="P447" s="18">
        <v>0.84186280260293</v>
      </c>
      <c r="Q447" s="19">
        <v>0.32361347597543999</v>
      </c>
      <c r="R447" s="19">
        <v>0.32361347597543999</v>
      </c>
      <c r="S447" s="18">
        <v>0.27139312816913003</v>
      </c>
      <c r="T447" s="18">
        <v>0.27139312816913003</v>
      </c>
      <c r="U447" s="16">
        <v>1.446218393592545</v>
      </c>
      <c r="V447" s="14">
        <v>1.5001</v>
      </c>
      <c r="W447" s="14">
        <v>1.3294999999999999</v>
      </c>
      <c r="X447" s="74">
        <f>'2080回测'!$O$13*G447/$G$4+'2080回测'!$O$14*H447/$H$4+'2080回测'!$O$15*I447/$I$4+'2080回测'!$O$17*K447/$K$4+'2080回测'!$O$18*L447/$L$4+'2080回测'!$O$16*J447/$J$4</f>
        <v>1.2800892002274651</v>
      </c>
    </row>
    <row r="448" spans="1:24">
      <c r="A448" s="11">
        <v>44504</v>
      </c>
      <c r="B448" s="17">
        <v>95.887047268263004</v>
      </c>
      <c r="C448" s="17">
        <v>73.212258796821999</v>
      </c>
      <c r="D448" s="17">
        <v>86.615384615384997</v>
      </c>
      <c r="E448" s="17">
        <v>137.021484375</v>
      </c>
      <c r="F448" s="13">
        <v>1.98184043763868</v>
      </c>
      <c r="G448" s="14">
        <f>[1]!thsiFinD("ths_adjustment_nv_fund",G$2,$A448)</f>
        <v>1.3274999999999999</v>
      </c>
      <c r="H448" s="14">
        <f>[1]!thsiFinD("ths_adjustment_nv_fund",H$2,$A448)</f>
        <v>2.2671407406999999</v>
      </c>
      <c r="I448" s="14">
        <v>2666.96</v>
      </c>
      <c r="J448" s="14">
        <f>[1]!thsiFinD("ths_close_price_index",J$1,$A448)</f>
        <v>9244.1846999999998</v>
      </c>
      <c r="K448" s="14">
        <f>[1]!thsiFinD("ths_adjustment_nv_fund",K$2,$A448)</f>
        <v>6.6797202827</v>
      </c>
      <c r="L448" s="14">
        <f>[1]!thsiFinD("ths_adjustment_nv_fund",L$2,$A448)</f>
        <v>2.3736711667999999</v>
      </c>
      <c r="M448" s="18">
        <v>0.45372442455243001</v>
      </c>
      <c r="N448" s="18">
        <v>0.36990704543480002</v>
      </c>
      <c r="O448" s="18">
        <v>0.69602204648933996</v>
      </c>
      <c r="P448" s="18">
        <v>0.84295167108599001</v>
      </c>
      <c r="Q448" s="19">
        <v>0.32659522585909001</v>
      </c>
      <c r="R448" s="19">
        <v>0.32659522585909001</v>
      </c>
      <c r="S448" s="18">
        <v>0.27697575472981001</v>
      </c>
      <c r="T448" s="18">
        <v>0.27697575472981001</v>
      </c>
      <c r="U448" s="16">
        <v>1.4623783717621688</v>
      </c>
      <c r="V448" s="14">
        <v>1.5013000000000001</v>
      </c>
      <c r="W448" s="14">
        <v>1.3257000000000001</v>
      </c>
      <c r="X448" s="74">
        <f>'2080回测'!$O$13*G448/$G$4+'2080回测'!$O$14*H448/$H$4+'2080回测'!$O$15*I448/$I$4+'2080回测'!$O$17*K448/$K$4+'2080回测'!$O$18*L448/$L$4+'2080回测'!$O$16*J448/$J$4</f>
        <v>1.2803411258842332</v>
      </c>
    </row>
    <row r="449" spans="1:24">
      <c r="A449" s="11">
        <v>44505</v>
      </c>
      <c r="B449" s="17">
        <v>92.879066912216004</v>
      </c>
      <c r="C449" s="17">
        <v>71.566401816118002</v>
      </c>
      <c r="D449" s="17">
        <v>81.538461538462002</v>
      </c>
      <c r="E449" s="17">
        <v>136.6015625</v>
      </c>
      <c r="F449" s="13">
        <v>1.95646373191699</v>
      </c>
      <c r="G449" s="14">
        <f>[1]!thsiFinD("ths_adjustment_nv_fund",G$2,$A449)</f>
        <v>1.3005</v>
      </c>
      <c r="H449" s="14">
        <f>[1]!thsiFinD("ths_adjustment_nv_fund",H$2,$A449)</f>
        <v>2.2364444444</v>
      </c>
      <c r="I449" s="14">
        <v>2611.29</v>
      </c>
      <c r="J449" s="14">
        <f>[1]!thsiFinD("ths_close_price_index",J$1,$A449)</f>
        <v>9145.8515000000007</v>
      </c>
      <c r="K449" s="14">
        <f>[1]!thsiFinD("ths_adjustment_nv_fund",K$2,$A449)</f>
        <v>6.7059152641999997</v>
      </c>
      <c r="L449" s="14">
        <f>[1]!thsiFinD("ths_adjustment_nv_fund",L$2,$A449)</f>
        <v>2.3635747347999998</v>
      </c>
      <c r="M449" s="18">
        <v>0.47090792838875001</v>
      </c>
      <c r="N449" s="18">
        <v>0.38085309703761999</v>
      </c>
      <c r="O449" s="18">
        <v>0.70381020848311004</v>
      </c>
      <c r="P449" s="18">
        <v>0.85300276412290998</v>
      </c>
      <c r="Q449" s="19">
        <v>0.34428739689526</v>
      </c>
      <c r="R449" s="19">
        <v>0.34428739689526</v>
      </c>
      <c r="S449" s="18">
        <v>0.30093909113722001</v>
      </c>
      <c r="T449" s="18">
        <v>0.30093909113722001</v>
      </c>
      <c r="U449" s="16">
        <v>1.4468882729369987</v>
      </c>
      <c r="V449" s="14">
        <v>1.5033000000000001</v>
      </c>
      <c r="W449" s="14">
        <v>1.3415999999999999</v>
      </c>
      <c r="X449" s="74">
        <f>'2080回测'!$O$13*G449/$G$4+'2080回测'!$O$14*H449/$H$4+'2080回测'!$O$15*I449/$I$4+'2080回测'!$O$17*K449/$K$4+'2080回测'!$O$18*L449/$L$4+'2080回测'!$O$16*J449/$J$4</f>
        <v>1.2603028949578114</v>
      </c>
    </row>
    <row r="450" spans="1:24">
      <c r="A450" s="11">
        <v>44508</v>
      </c>
      <c r="B450" s="17">
        <v>96.316758747698003</v>
      </c>
      <c r="C450" s="17">
        <v>72.758229284904004</v>
      </c>
      <c r="D450" s="17">
        <v>82.923076923077005</v>
      </c>
      <c r="E450" s="17">
        <v>140.498046875</v>
      </c>
      <c r="F450" s="13">
        <v>1.9812402795766999</v>
      </c>
      <c r="G450" s="14">
        <f>[1]!thsiFinD("ths_adjustment_nv_fund",G$2,$A450)</f>
        <v>1.3047</v>
      </c>
      <c r="H450" s="14">
        <f>[1]!thsiFinD("ths_adjustment_nv_fund",H$2,$A450)</f>
        <v>2.2485037037</v>
      </c>
      <c r="I450" s="14">
        <v>2617.85</v>
      </c>
      <c r="J450" s="14">
        <f>[1]!thsiFinD("ths_close_price_index",J$1,$A450)</f>
        <v>9136.9940000000006</v>
      </c>
      <c r="K450" s="14">
        <f>[1]!thsiFinD("ths_adjustment_nv_fund",K$2,$A450)</f>
        <v>6.7635442235000003</v>
      </c>
      <c r="L450" s="14">
        <f>[1]!thsiFinD("ths_adjustment_nv_fund",L$2,$A450)</f>
        <v>2.3706422371999998</v>
      </c>
      <c r="M450" s="18">
        <v>0.45987851662404</v>
      </c>
      <c r="N450" s="18">
        <v>0.37381634957866</v>
      </c>
      <c r="O450" s="18">
        <v>0.67948717948717996</v>
      </c>
      <c r="P450" s="18">
        <v>0.82787503145344998</v>
      </c>
      <c r="Q450" s="19">
        <v>0.32738329375809</v>
      </c>
      <c r="R450" s="19">
        <v>0.32738329375809</v>
      </c>
      <c r="S450" s="18">
        <v>0.28964125941823998</v>
      </c>
      <c r="T450" s="18">
        <v>0.28964125941823998</v>
      </c>
      <c r="U450" s="16">
        <v>1.4532674181466874</v>
      </c>
      <c r="V450" s="14">
        <v>1.5035000000000001</v>
      </c>
      <c r="W450" s="14">
        <v>1.3553999999999999</v>
      </c>
      <c r="X450" s="74">
        <f>'2080回测'!$O$13*G450/$G$4+'2080回测'!$O$14*H450/$H$4+'2080回测'!$O$15*I450/$I$4+'2080回测'!$O$17*K450/$K$4+'2080回测'!$O$18*L450/$L$4+'2080回测'!$O$16*J450/$J$4</f>
        <v>1.2650663410709362</v>
      </c>
    </row>
    <row r="451" spans="1:24">
      <c r="A451" s="11">
        <v>44509</v>
      </c>
      <c r="B451" s="17">
        <v>99.570288520565001</v>
      </c>
      <c r="C451" s="17">
        <v>74.914869466515</v>
      </c>
      <c r="D451" s="17">
        <v>85.615384615384997</v>
      </c>
      <c r="E451" s="17">
        <v>142.890625</v>
      </c>
      <c r="F451" s="13">
        <v>2.0074779190061598</v>
      </c>
      <c r="G451" s="14">
        <f>[1]!thsiFinD("ths_adjustment_nv_fund",G$2,$A451)</f>
        <v>1.3005</v>
      </c>
      <c r="H451" s="14">
        <f>[1]!thsiFinD("ths_adjustment_nv_fund",H$2,$A451)</f>
        <v>2.2594666666999998</v>
      </c>
      <c r="I451" s="14">
        <v>2627.98</v>
      </c>
      <c r="J451" s="14">
        <f>[1]!thsiFinD("ths_close_price_index",J$1,$A451)</f>
        <v>9136.7137000000002</v>
      </c>
      <c r="K451" s="14">
        <f>[1]!thsiFinD("ths_adjustment_nv_fund",K$2,$A451)</f>
        <v>6.7845002086999999</v>
      </c>
      <c r="L451" s="14">
        <f>[1]!thsiFinD("ths_adjustment_nv_fund",L$2,$A451)</f>
        <v>2.3797290260000001</v>
      </c>
      <c r="M451" s="18">
        <v>0.46227621483376002</v>
      </c>
      <c r="N451" s="18">
        <v>0.37329510902614998</v>
      </c>
      <c r="O451" s="18">
        <v>0.68631679846632998</v>
      </c>
      <c r="P451" s="18">
        <v>0.83767484718373997</v>
      </c>
      <c r="Q451" s="19">
        <v>0.33336854658486997</v>
      </c>
      <c r="R451" s="19">
        <v>0.33336854658486997</v>
      </c>
      <c r="S451" s="18">
        <v>0.29991964124689002</v>
      </c>
      <c r="T451" s="18">
        <v>0.29991964124689002</v>
      </c>
      <c r="U451" s="16">
        <v>1.4665117582593825</v>
      </c>
      <c r="V451" s="14">
        <v>1.5033000000000001</v>
      </c>
      <c r="W451" s="14">
        <v>1.3603000000000001</v>
      </c>
      <c r="X451" s="74">
        <f>'2080回测'!$O$13*G451/$G$4+'2080回测'!$O$14*H451/$H$4+'2080回测'!$O$15*I451/$I$4+'2080回测'!$O$17*K451/$K$4+'2080回测'!$O$18*L451/$L$4+'2080回测'!$O$16*J451/$J$4</f>
        <v>1.2630468217242055</v>
      </c>
    </row>
    <row r="452" spans="1:24">
      <c r="A452" s="11">
        <v>44510</v>
      </c>
      <c r="B452" s="17">
        <v>99.079189686923996</v>
      </c>
      <c r="C452" s="17">
        <v>75.255391600454004</v>
      </c>
      <c r="D452" s="17">
        <v>85.307692307691994</v>
      </c>
      <c r="E452" s="17">
        <v>139.5703125</v>
      </c>
      <c r="F452" s="13">
        <v>1.99803146523768</v>
      </c>
      <c r="G452" s="14">
        <f>[1]!thsiFinD("ths_adjustment_nv_fund",G$2,$A452)</f>
        <v>1.2976000000000001</v>
      </c>
      <c r="H452" s="14">
        <f>[1]!thsiFinD("ths_adjustment_nv_fund",H$2,$A452)</f>
        <v>2.2572740741000001</v>
      </c>
      <c r="I452" s="14">
        <v>2619.4</v>
      </c>
      <c r="J452" s="14">
        <f>[1]!thsiFinD("ths_close_price_index",J$1,$A452)</f>
        <v>9137.0226999999995</v>
      </c>
      <c r="K452" s="14">
        <f>[1]!thsiFinD("ths_adjustment_nv_fund",K$2,$A452)</f>
        <v>6.7949782013000002</v>
      </c>
      <c r="L452" s="14">
        <f>[1]!thsiFinD("ths_adjustment_nv_fund",L$2,$A452)</f>
        <v>2.3787193827999999</v>
      </c>
      <c r="M452" s="18">
        <v>0.46139705882352999</v>
      </c>
      <c r="N452" s="18">
        <v>0.37520632438536999</v>
      </c>
      <c r="O452" s="18">
        <v>0.69841840402587996</v>
      </c>
      <c r="P452" s="18">
        <v>0.85384035522218005</v>
      </c>
      <c r="Q452" s="19">
        <v>0.35295736526081001</v>
      </c>
      <c r="R452" s="19">
        <v>0.35295736526081001</v>
      </c>
      <c r="S452" s="18">
        <v>0.31865859654824003</v>
      </c>
      <c r="T452" s="18">
        <v>0.31865859654824003</v>
      </c>
      <c r="U452" s="16">
        <v>1.4640528393882675</v>
      </c>
      <c r="V452" s="14">
        <v>1.5034000000000001</v>
      </c>
      <c r="W452" s="14">
        <v>1.3595999999999999</v>
      </c>
      <c r="X452" s="74">
        <f>'2080回测'!$O$13*G452/$G$4+'2080回测'!$O$14*H452/$H$4+'2080回测'!$O$15*I452/$I$4+'2080回测'!$O$17*K452/$K$4+'2080回测'!$O$18*L452/$L$4+'2080回测'!$O$16*J452/$J$4</f>
        <v>1.2610560877844592</v>
      </c>
    </row>
    <row r="453" spans="1:24">
      <c r="A453" s="11">
        <v>44511</v>
      </c>
      <c r="B453" s="17">
        <v>100.49109883364</v>
      </c>
      <c r="C453" s="17">
        <v>78.547105561861997</v>
      </c>
      <c r="D453" s="17">
        <v>87.153846153846004</v>
      </c>
      <c r="E453" s="17">
        <v>140.419921875</v>
      </c>
      <c r="F453" s="13">
        <v>2.01652993106087</v>
      </c>
      <c r="G453" s="14">
        <f>[1]!thsiFinD("ths_adjustment_nv_fund",G$2,$A453)</f>
        <v>1.3252999999999999</v>
      </c>
      <c r="H453" s="14">
        <f>[1]!thsiFinD("ths_adjustment_nv_fund",H$2,$A453)</f>
        <v>2.2890666667000001</v>
      </c>
      <c r="I453" s="14">
        <v>2648.13</v>
      </c>
      <c r="J453" s="14">
        <f>[1]!thsiFinD("ths_close_price_index",J$1,$A453)</f>
        <v>9314.2260000000006</v>
      </c>
      <c r="K453" s="14">
        <f>[1]!thsiFinD("ths_adjustment_nv_fund",K$2,$A453)</f>
        <v>6.8368901717000004</v>
      </c>
      <c r="L453" s="14">
        <f>[1]!thsiFinD("ths_adjustment_nv_fund",L$2,$A453)</f>
        <v>2.4009315333000001</v>
      </c>
      <c r="M453" s="18">
        <v>0.45444373401534999</v>
      </c>
      <c r="N453" s="18">
        <v>0.36677960211971</v>
      </c>
      <c r="O453" s="18">
        <v>0.69374550682962</v>
      </c>
      <c r="P453" s="18">
        <v>0.83767484718373997</v>
      </c>
      <c r="Q453" s="19">
        <v>0.35354467990400001</v>
      </c>
      <c r="R453" s="19">
        <v>0.35354467990400001</v>
      </c>
      <c r="S453" s="18">
        <v>0.32634483257486002</v>
      </c>
      <c r="T453" s="18">
        <v>0.32634483257486002</v>
      </c>
      <c r="U453" s="16">
        <v>1.4782821178498562</v>
      </c>
      <c r="V453" s="14">
        <v>1.5026999999999999</v>
      </c>
      <c r="W453" s="14">
        <v>1.3832</v>
      </c>
      <c r="X453" s="74">
        <f>'2080回测'!$O$13*G453/$G$4+'2080回测'!$O$14*H453/$H$4+'2080回测'!$O$15*I453/$I$4+'2080回测'!$O$17*K453/$K$4+'2080回测'!$O$18*L453/$L$4+'2080回测'!$O$16*J453/$J$4</f>
        <v>1.2838539982632233</v>
      </c>
    </row>
    <row r="454" spans="1:24">
      <c r="A454" s="11">
        <v>44512</v>
      </c>
      <c r="B454" s="17">
        <v>101.28913443831</v>
      </c>
      <c r="C454" s="17">
        <v>79.625425652667005</v>
      </c>
      <c r="D454" s="17">
        <v>88.230769230768999</v>
      </c>
      <c r="E454" s="17">
        <v>139.580078125</v>
      </c>
      <c r="F454" s="13">
        <v>2.0218135186168702</v>
      </c>
      <c r="G454" s="14">
        <f>[1]!thsiFinD("ths_adjustment_nv_fund",G$2,$A454)</f>
        <v>1.3162</v>
      </c>
      <c r="H454" s="14">
        <f>[1]!thsiFinD("ths_adjustment_nv_fund",H$2,$A454)</f>
        <v>2.2737185185</v>
      </c>
      <c r="I454" s="14">
        <v>2642.56</v>
      </c>
      <c r="J454" s="14">
        <f>[1]!thsiFinD("ths_close_price_index",J$1,$A454)</f>
        <v>9306.9048000000003</v>
      </c>
      <c r="K454" s="14">
        <f>[1]!thsiFinD("ths_adjustment_nv_fund",K$2,$A454)</f>
        <v>6.8630851532000001</v>
      </c>
      <c r="L454" s="14">
        <f>[1]!thsiFinD("ths_adjustment_nv_fund",L$2,$A454)</f>
        <v>2.4039604629000002</v>
      </c>
      <c r="M454" s="18">
        <v>0.47386508951407003</v>
      </c>
      <c r="N454" s="18">
        <v>0.38780297107115003</v>
      </c>
      <c r="O454" s="18">
        <v>0.71040019170860003</v>
      </c>
      <c r="P454" s="18">
        <v>0.85467794632145</v>
      </c>
      <c r="Q454" s="19">
        <v>0.36405361707035</v>
      </c>
      <c r="R454" s="19">
        <v>0.36405361707035</v>
      </c>
      <c r="S454" s="18">
        <v>0.33570175502144001</v>
      </c>
      <c r="T454" s="18">
        <v>0.33570175502144001</v>
      </c>
      <c r="U454" s="16">
        <v>1.4885154656965627</v>
      </c>
      <c r="V454" s="14">
        <v>1.5028999999999999</v>
      </c>
      <c r="W454" s="14">
        <v>1.3835</v>
      </c>
      <c r="X454" s="74">
        <f>'2080回测'!$O$13*G454/$G$4+'2080回测'!$O$14*H454/$H$4+'2080回测'!$O$15*I454/$I$4+'2080回测'!$O$17*K454/$K$4+'2080回测'!$O$18*L454/$L$4+'2080回测'!$O$16*J454/$J$4</f>
        <v>1.2779090708419556</v>
      </c>
    </row>
    <row r="455" spans="1:24">
      <c r="A455" s="11">
        <v>44515</v>
      </c>
      <c r="B455" s="17">
        <v>98.035604665438996</v>
      </c>
      <c r="C455" s="17">
        <v>75.482406356412994</v>
      </c>
      <c r="D455" s="17">
        <v>83.846153846153996</v>
      </c>
      <c r="E455" s="17">
        <v>136.669921875</v>
      </c>
      <c r="F455" s="13">
        <v>1.9850852168575099</v>
      </c>
      <c r="G455" s="14">
        <f>[1]!thsiFinD("ths_adjustment_nv_fund",G$2,$A455)</f>
        <v>1.3134999999999999</v>
      </c>
      <c r="H455" s="14">
        <f>[1]!thsiFinD("ths_adjustment_nv_fund",H$2,$A455)</f>
        <v>2.2781037036999998</v>
      </c>
      <c r="I455" s="14">
        <v>2615.7199999999998</v>
      </c>
      <c r="J455" s="14">
        <f>[1]!thsiFinD("ths_close_price_index",J$1,$A455)</f>
        <v>9352.9377000000004</v>
      </c>
      <c r="K455" s="14">
        <f>[1]!thsiFinD("ths_adjustment_nv_fund",K$2,$A455)</f>
        <v>6.894519131</v>
      </c>
      <c r="L455" s="14">
        <f>[1]!thsiFinD("ths_adjustment_nv_fund",L$2,$A455)</f>
        <v>2.4049701060999999</v>
      </c>
      <c r="M455" s="18">
        <v>0.47442455242967002</v>
      </c>
      <c r="N455" s="18">
        <v>0.38745547736947</v>
      </c>
      <c r="O455" s="18">
        <v>0.71734962856457996</v>
      </c>
      <c r="P455" s="18">
        <v>0.85978725194212002</v>
      </c>
      <c r="Q455" s="19">
        <v>0.38274879994423999</v>
      </c>
      <c r="R455" s="19">
        <v>0.38274879994423999</v>
      </c>
      <c r="S455" s="18">
        <v>0.35180460768909</v>
      </c>
      <c r="T455" s="18">
        <v>0.35180460768909</v>
      </c>
      <c r="U455" s="16">
        <v>1.4826489083498386</v>
      </c>
      <c r="V455" s="14">
        <v>1.5041</v>
      </c>
      <c r="W455" s="14">
        <v>1.3779999999999999</v>
      </c>
      <c r="X455" s="74">
        <f>'2080回测'!$O$13*G455/$G$4+'2080回测'!$O$14*H455/$H$4+'2080回测'!$O$15*I455/$I$4+'2080回测'!$O$17*K455/$K$4+'2080回测'!$O$18*L455/$L$4+'2080回测'!$O$16*J455/$J$4</f>
        <v>1.2766353608926619</v>
      </c>
    </row>
    <row r="456" spans="1:24">
      <c r="A456" s="11">
        <v>44516</v>
      </c>
      <c r="B456" s="17">
        <v>94.966236955187</v>
      </c>
      <c r="C456" s="17">
        <v>72.814982973892995</v>
      </c>
      <c r="D456" s="17">
        <v>79.230769230768999</v>
      </c>
      <c r="E456" s="17">
        <v>136.015625</v>
      </c>
      <c r="F456" s="13">
        <v>1.95756903539962</v>
      </c>
      <c r="G456" s="14">
        <f>[1]!thsiFinD("ths_adjustment_nv_fund",G$2,$A456)</f>
        <v>1.3038000000000001</v>
      </c>
      <c r="H456" s="14">
        <f>[1]!thsiFinD("ths_adjustment_nv_fund",H$2,$A456)</f>
        <v>2.2660444443999999</v>
      </c>
      <c r="I456" s="14">
        <v>2627.05</v>
      </c>
      <c r="J456" s="14">
        <f>[1]!thsiFinD("ths_close_price_index",J$1,$A456)</f>
        <v>9298.2456000000002</v>
      </c>
      <c r="K456" s="14">
        <f>[1]!thsiFinD("ths_adjustment_nv_fund",K$2,$A456)</f>
        <v>6.9416700977000003</v>
      </c>
      <c r="L456" s="14">
        <f>[1]!thsiFinD("ths_adjustment_nv_fund",L$2,$A456)</f>
        <v>2.3948736740999998</v>
      </c>
      <c r="M456" s="18">
        <v>0.46499360613811003</v>
      </c>
      <c r="N456" s="18">
        <v>0.38102684388844998</v>
      </c>
      <c r="O456" s="18">
        <v>0.70416966211359</v>
      </c>
      <c r="P456" s="18">
        <v>0.83390568727559999</v>
      </c>
      <c r="Q456" s="19">
        <v>0.37891848314892002</v>
      </c>
      <c r="R456" s="19">
        <v>0.37891848314892002</v>
      </c>
      <c r="S456" s="18">
        <v>0.35962925054256001</v>
      </c>
      <c r="T456" s="18">
        <v>0.35962925054256001</v>
      </c>
      <c r="U456" s="16">
        <v>1.4715107664482039</v>
      </c>
      <c r="V456" s="14">
        <v>1.5043</v>
      </c>
      <c r="W456" s="14">
        <v>1.3842000000000001</v>
      </c>
      <c r="X456" s="74">
        <f>'2080回测'!$O$13*G456/$G$4+'2080回测'!$O$14*H456/$H$4+'2080回测'!$O$15*I456/$I$4+'2080回测'!$O$17*K456/$K$4+'2080回测'!$O$18*L456/$L$4+'2080回测'!$O$16*J456/$J$4</f>
        <v>1.269748396115864</v>
      </c>
    </row>
    <row r="457" spans="1:24">
      <c r="A457" s="11">
        <v>44517</v>
      </c>
      <c r="B457" s="17">
        <v>99.140577041130001</v>
      </c>
      <c r="C457" s="17">
        <v>75.312145289444004</v>
      </c>
      <c r="D457" s="17">
        <v>80.538461538462002</v>
      </c>
      <c r="E457" s="17">
        <v>139.091796875</v>
      </c>
      <c r="F457" s="13">
        <v>1.98520745186009</v>
      </c>
      <c r="G457" s="14">
        <f>[1]!thsiFinD("ths_adjustment_nv_fund",G$2,$A457)</f>
        <v>1.3015000000000001</v>
      </c>
      <c r="H457" s="14">
        <f>[1]!thsiFinD("ths_adjustment_nv_fund",H$2,$A457)</f>
        <v>2.2835851852000002</v>
      </c>
      <c r="I457" s="14">
        <v>2630.68</v>
      </c>
      <c r="J457" s="14">
        <f>[1]!thsiFinD("ths_close_price_index",J$1,$A457)</f>
        <v>9303.5665000000008</v>
      </c>
      <c r="K457" s="14">
        <f>[1]!thsiFinD("ths_adjustment_nv_fund",K$2,$A457)</f>
        <v>6.9835820680999996</v>
      </c>
      <c r="L457" s="14">
        <f>[1]!thsiFinD("ths_adjustment_nv_fund",L$2,$A457)</f>
        <v>2.4029508197</v>
      </c>
      <c r="M457" s="18">
        <v>0.46603260869565</v>
      </c>
      <c r="N457" s="18">
        <v>0.38024498305968002</v>
      </c>
      <c r="O457" s="18">
        <v>0.68751497723459998</v>
      </c>
      <c r="P457" s="18">
        <v>0.81874528861801998</v>
      </c>
      <c r="Q457" s="19">
        <v>0.36323628762394999</v>
      </c>
      <c r="R457" s="19">
        <v>0.36323628762394999</v>
      </c>
      <c r="S457" s="18">
        <v>0.34653784936489002</v>
      </c>
      <c r="T457" s="18">
        <v>0.34653784936489002</v>
      </c>
      <c r="U457" s="16">
        <v>1.488014252995445</v>
      </c>
      <c r="V457" s="14">
        <v>1.5043</v>
      </c>
      <c r="W457" s="14">
        <v>1.3815999999999999</v>
      </c>
      <c r="X457" s="74">
        <f>'2080回测'!$O$13*G457/$G$4+'2080回测'!$O$14*H457/$H$4+'2080回测'!$O$15*I457/$I$4+'2080回测'!$O$17*K457/$K$4+'2080回测'!$O$18*L457/$L$4+'2080回测'!$O$16*J457/$J$4</f>
        <v>1.2694821127617879</v>
      </c>
    </row>
    <row r="458" spans="1:24">
      <c r="A458" s="11">
        <v>44518</v>
      </c>
      <c r="B458" s="17">
        <v>97.912829957029004</v>
      </c>
      <c r="C458" s="17">
        <v>75.198637911464004</v>
      </c>
      <c r="D458" s="17">
        <v>81</v>
      </c>
      <c r="E458" s="17">
        <v>138.14453125</v>
      </c>
      <c r="F458" s="13">
        <v>1.9806399977962299</v>
      </c>
      <c r="G458" s="14">
        <f>[1]!thsiFinD("ths_adjustment_nv_fund",G$2,$A458)</f>
        <v>1.3009999999999999</v>
      </c>
      <c r="H458" s="14">
        <f>[1]!thsiFinD("ths_adjustment_nv_fund",H$2,$A458)</f>
        <v>2.2824888889000001</v>
      </c>
      <c r="I458" s="14">
        <v>2609.85</v>
      </c>
      <c r="J458" s="14">
        <f>[1]!thsiFinD("ths_close_price_index",J$1,$A458)</f>
        <v>9262.7491000000009</v>
      </c>
      <c r="K458" s="14">
        <f>[1]!thsiFinD("ths_adjustment_nv_fund",K$2,$A458)</f>
        <v>7.0202550421999996</v>
      </c>
      <c r="L458" s="14">
        <f>[1]!thsiFinD("ths_adjustment_nv_fund",L$2,$A458)</f>
        <v>2.3948736740999998</v>
      </c>
      <c r="M458" s="18">
        <v>0.46587276214834</v>
      </c>
      <c r="N458" s="18">
        <v>0.38493614803232001</v>
      </c>
      <c r="O458" s="18">
        <v>0.69901749341001995</v>
      </c>
      <c r="P458" s="18">
        <v>0.83005276826525998</v>
      </c>
      <c r="Q458" s="19">
        <v>0.38764983070874998</v>
      </c>
      <c r="R458" s="19">
        <v>0.38764983070874998</v>
      </c>
      <c r="S458" s="18">
        <v>0.37446759534506002</v>
      </c>
      <c r="T458" s="18">
        <v>0.37446759534506002</v>
      </c>
      <c r="U458" s="16">
        <v>1.4823691884758687</v>
      </c>
      <c r="V458" s="14">
        <v>1.5049999999999999</v>
      </c>
      <c r="W458" s="14">
        <v>1.3845000000000001</v>
      </c>
      <c r="X458" s="74">
        <f>'2080回测'!$O$13*G458/$G$4+'2080回测'!$O$14*H458/$H$4+'2080回测'!$O$15*I458/$I$4+'2080回测'!$O$17*K458/$K$4+'2080回测'!$O$18*L458/$L$4+'2080回测'!$O$16*J458/$J$4</f>
        <v>1.2692908901087345</v>
      </c>
    </row>
    <row r="459" spans="1:24">
      <c r="A459" s="11">
        <v>44519</v>
      </c>
      <c r="B459" s="17">
        <v>100</v>
      </c>
      <c r="C459" s="17">
        <v>76.503972758228997</v>
      </c>
      <c r="D459" s="17">
        <v>82.384615384615003</v>
      </c>
      <c r="E459" s="17">
        <v>140.9375</v>
      </c>
      <c r="F459" s="13">
        <v>1.9995652203571099</v>
      </c>
      <c r="G459" s="14">
        <f>[1]!thsiFinD("ths_adjustment_nv_fund",G$2,$A459)</f>
        <v>1.3187</v>
      </c>
      <c r="H459" s="14">
        <f>[1]!thsiFinD("ths_adjustment_nv_fund",H$2,$A459)</f>
        <v>2.3120888889</v>
      </c>
      <c r="I459" s="14">
        <v>2632.84</v>
      </c>
      <c r="J459" s="14">
        <f>[1]!thsiFinD("ths_close_price_index",J$1,$A459)</f>
        <v>9359.2515000000003</v>
      </c>
      <c r="K459" s="14">
        <f>[1]!thsiFinD("ths_adjustment_nv_fund",K$2,$A459)</f>
        <v>7.0674060088999999</v>
      </c>
      <c r="L459" s="14">
        <f>[1]!thsiFinD("ths_adjustment_nv_fund",L$2,$A459)</f>
        <v>2.4201147541000001</v>
      </c>
      <c r="M459" s="18">
        <v>0.45124680306905002</v>
      </c>
      <c r="N459" s="18">
        <v>0.37529319781079001</v>
      </c>
      <c r="O459" s="18">
        <v>0.69422477833692997</v>
      </c>
      <c r="P459" s="18">
        <v>0.82988525006084002</v>
      </c>
      <c r="Q459" s="19">
        <v>0.38580040750611999</v>
      </c>
      <c r="R459" s="19">
        <v>0.38580040750611999</v>
      </c>
      <c r="S459" s="18">
        <v>0.36835133175855</v>
      </c>
      <c r="T459" s="18">
        <v>0.36835133175855</v>
      </c>
      <c r="U459" s="16">
        <v>1.4985551539471449</v>
      </c>
      <c r="V459" s="14">
        <v>1.5045999999999999</v>
      </c>
      <c r="W459" s="14">
        <v>1.385</v>
      </c>
      <c r="X459" s="74">
        <f>'2080回测'!$O$13*G459/$G$4+'2080回测'!$O$14*H459/$H$4+'2080回测'!$O$15*I459/$I$4+'2080回测'!$O$17*K459/$K$4+'2080回测'!$O$18*L459/$L$4+'2080回测'!$O$16*J459/$J$4</f>
        <v>1.2850547564992874</v>
      </c>
    </row>
    <row r="460" spans="1:24">
      <c r="A460" s="11">
        <v>44522</v>
      </c>
      <c r="B460" s="17">
        <v>106.50705954573</v>
      </c>
      <c r="C460" s="17">
        <v>83.314415437003007</v>
      </c>
      <c r="D460" s="17">
        <v>86</v>
      </c>
      <c r="E460" s="17">
        <v>151.71875</v>
      </c>
      <c r="F460" s="13">
        <v>2.0688505624568299</v>
      </c>
      <c r="G460" s="14">
        <f>[1]!thsiFinD("ths_adjustment_nv_fund",G$2,$A460)</f>
        <v>1.3163</v>
      </c>
      <c r="H460" s="14">
        <f>[1]!thsiFinD("ths_adjustment_nv_fund",H$2,$A460)</f>
        <v>2.3153777778000002</v>
      </c>
      <c r="I460" s="14">
        <v>2604.84</v>
      </c>
      <c r="J460" s="14">
        <f>[1]!thsiFinD("ths_close_price_index",J$1,$A460)</f>
        <v>9322.4094000000005</v>
      </c>
      <c r="K460" s="14">
        <f>[1]!thsiFinD("ths_adjustment_nv_fund",K$2,$A460)</f>
        <v>7.0516890200000004</v>
      </c>
      <c r="L460" s="14">
        <f>[1]!thsiFinD("ths_adjustment_nv_fund",L$2,$A460)</f>
        <v>2.4221340405</v>
      </c>
      <c r="M460" s="18">
        <v>0.46914961636829</v>
      </c>
      <c r="N460" s="18">
        <v>0.38676048996612</v>
      </c>
      <c r="O460" s="18">
        <v>0.71111909896957004</v>
      </c>
      <c r="P460" s="18">
        <v>0.84856353131992002</v>
      </c>
      <c r="Q460" s="19">
        <v>0.40178127199892999</v>
      </c>
      <c r="R460" s="19">
        <v>0.40178127199892999</v>
      </c>
      <c r="S460" s="18">
        <v>0.38464297547769999</v>
      </c>
      <c r="T460" s="18">
        <v>0.38464297547769999</v>
      </c>
      <c r="U460" s="16">
        <v>1.5173548155276737</v>
      </c>
      <c r="V460" s="14">
        <v>1.5057</v>
      </c>
      <c r="W460" s="14">
        <v>1.3705000000000001</v>
      </c>
      <c r="X460" s="74">
        <f>'2080回测'!$O$13*G460/$G$4+'2080回测'!$O$14*H460/$H$4+'2080回测'!$O$15*I460/$I$4+'2080回测'!$O$17*K460/$K$4+'2080回测'!$O$18*L460/$L$4+'2080回测'!$O$16*J460/$J$4</f>
        <v>1.2831119419918504</v>
      </c>
    </row>
    <row r="461" spans="1:24">
      <c r="A461" s="11">
        <v>44523</v>
      </c>
      <c r="B461" s="17">
        <v>105.03376304481</v>
      </c>
      <c r="C461" s="17">
        <v>81.838819523268995</v>
      </c>
      <c r="D461" s="17">
        <v>84.307692307691994</v>
      </c>
      <c r="E461" s="17">
        <v>151.15234375</v>
      </c>
      <c r="F461" s="13">
        <v>2.0558315465644301</v>
      </c>
      <c r="G461" s="14">
        <f>[1]!thsiFinD("ths_adjustment_nv_fund",G$2,$A461)</f>
        <v>1.3292999999999999</v>
      </c>
      <c r="H461" s="14">
        <f>[1]!thsiFinD("ths_adjustment_nv_fund",H$2,$A461)</f>
        <v>2.3285333332999998</v>
      </c>
      <c r="I461" s="14">
        <v>2616.63</v>
      </c>
      <c r="J461" s="14">
        <f>[1]!thsiFinD("ths_close_price_index",J$1,$A461)</f>
        <v>9348.7286999999997</v>
      </c>
      <c r="K461" s="14">
        <f>[1]!thsiFinD("ths_adjustment_nv_fund",K$2,$A461)</f>
        <v>7.0516890200000004</v>
      </c>
      <c r="L461" s="14">
        <f>[1]!thsiFinD("ths_adjustment_nv_fund",L$2,$A461)</f>
        <v>2.4251629701000001</v>
      </c>
      <c r="M461" s="18">
        <v>0.47666240409207</v>
      </c>
      <c r="N461" s="18">
        <v>0.39518721223177999</v>
      </c>
      <c r="O461" s="18">
        <v>0.72921159837048</v>
      </c>
      <c r="P461" s="18">
        <v>0.87771170120413999</v>
      </c>
      <c r="Q461" s="19">
        <v>0.42757761629938001</v>
      </c>
      <c r="R461" s="19">
        <v>0.42757761629938001</v>
      </c>
      <c r="S461" s="18">
        <v>0.40245518786208001</v>
      </c>
      <c r="T461" s="18">
        <v>0.40245518786208001</v>
      </c>
      <c r="U461" s="16">
        <v>1.5172396198902325</v>
      </c>
      <c r="V461" s="14">
        <v>1.5059</v>
      </c>
      <c r="W461" s="14">
        <v>1.3484</v>
      </c>
      <c r="X461" s="74">
        <f>'2080回测'!$O$13*G461/$G$4+'2080回测'!$O$14*H461/$H$4+'2080回测'!$O$15*I461/$I$4+'2080回测'!$O$17*K461/$K$4+'2080回测'!$O$18*L461/$L$4+'2080回测'!$O$16*J461/$J$4</f>
        <v>1.2928875347152164</v>
      </c>
    </row>
    <row r="462" spans="1:24">
      <c r="A462" s="11">
        <v>44524</v>
      </c>
      <c r="B462" s="17">
        <v>103.80601596071</v>
      </c>
      <c r="C462" s="17">
        <v>79.114642451758996</v>
      </c>
      <c r="D462" s="17">
        <v>82.538461538462002</v>
      </c>
      <c r="E462" s="17">
        <v>148.0859375</v>
      </c>
      <c r="F462" s="13">
        <v>2.0338626436273302</v>
      </c>
      <c r="G462" s="14">
        <f>[1]!thsiFinD("ths_adjustment_nv_fund",G$2,$A462)</f>
        <v>1.3448</v>
      </c>
      <c r="H462" s="14">
        <f>[1]!thsiFinD("ths_adjustment_nv_fund",H$2,$A462)</f>
        <v>2.3384</v>
      </c>
      <c r="I462" s="14">
        <v>2648.75</v>
      </c>
      <c r="J462" s="14">
        <f>[1]!thsiFinD("ths_close_price_index",J$1,$A462)</f>
        <v>9385.9434000000001</v>
      </c>
      <c r="K462" s="14">
        <f>[1]!thsiFinD("ths_adjustment_nv_fund",K$2,$A462)</f>
        <v>7.0621670125999998</v>
      </c>
      <c r="L462" s="14">
        <f>[1]!thsiFinD("ths_adjustment_nv_fund",L$2,$A462)</f>
        <v>2.4352594020999998</v>
      </c>
      <c r="M462" s="18">
        <v>0.4753037084399</v>
      </c>
      <c r="N462" s="18">
        <v>0.39266788289462001</v>
      </c>
      <c r="O462" s="18">
        <v>0.72981068775461</v>
      </c>
      <c r="P462" s="18">
        <v>0.87620403728718999</v>
      </c>
      <c r="Q462" s="19">
        <v>0.42653343351835998</v>
      </c>
      <c r="R462" s="19">
        <v>0.42653343351835998</v>
      </c>
      <c r="S462" s="18">
        <v>0.40543188785440998</v>
      </c>
      <c r="T462" s="18">
        <v>0.40543188785440998</v>
      </c>
      <c r="U462" s="16">
        <v>1.51646882835482</v>
      </c>
      <c r="V462" s="14">
        <v>1.5072000000000001</v>
      </c>
      <c r="W462" s="14">
        <v>1.3388</v>
      </c>
      <c r="X462" s="74">
        <f>'2080回测'!$O$13*G462/$G$4+'2080回测'!$O$14*H462/$H$4+'2080回测'!$O$15*I462/$I$4+'2080回测'!$O$17*K462/$K$4+'2080回测'!$O$18*L462/$L$4+'2080回测'!$O$16*J462/$J$4</f>
        <v>1.3052150975660242</v>
      </c>
    </row>
    <row r="463" spans="1:24">
      <c r="A463" s="11">
        <v>44525</v>
      </c>
      <c r="B463" s="17">
        <v>102.02578268876999</v>
      </c>
      <c r="C463" s="17">
        <v>77.866061293984004</v>
      </c>
      <c r="D463" s="17">
        <v>82.615384615384997</v>
      </c>
      <c r="E463" s="17">
        <v>148.203125</v>
      </c>
      <c r="F463" s="13">
        <v>2.02677588399535</v>
      </c>
      <c r="G463" s="14">
        <f>[1]!thsiFinD("ths_adjustment_nv_fund",G$2,$A463)</f>
        <v>1.3419000000000001</v>
      </c>
      <c r="H463" s="14">
        <f>[1]!thsiFinD("ths_adjustment_nv_fund",H$2,$A463)</f>
        <v>2.3285333332999998</v>
      </c>
      <c r="I463" s="14">
        <v>2660.74</v>
      </c>
      <c r="J463" s="14">
        <f>[1]!thsiFinD("ths_close_price_index",J$1,$A463)</f>
        <v>9404.4791000000005</v>
      </c>
      <c r="K463" s="14">
        <f>[1]!thsiFinD("ths_adjustment_nv_fund",K$2,$A463)</f>
        <v>7.0412110274000002</v>
      </c>
      <c r="L463" s="14">
        <f>[1]!thsiFinD("ths_adjustment_nv_fund",L$2,$A463)</f>
        <v>2.4362690453</v>
      </c>
      <c r="M463" s="18">
        <v>0.47602301790280999</v>
      </c>
      <c r="N463" s="18">
        <v>0.39266788289462001</v>
      </c>
      <c r="O463" s="18">
        <v>0.72765396597172005</v>
      </c>
      <c r="P463" s="18">
        <v>0.87226735917463005</v>
      </c>
      <c r="Q463" s="19">
        <v>0.42603316703888999</v>
      </c>
      <c r="R463" s="19">
        <v>0.42603316703888999</v>
      </c>
      <c r="S463" s="18">
        <v>0.40553603340849997</v>
      </c>
      <c r="T463" s="18">
        <v>0.40553603340849997</v>
      </c>
      <c r="U463" s="16">
        <v>1.5140570519423513</v>
      </c>
      <c r="V463" s="14">
        <v>1.5076000000000001</v>
      </c>
      <c r="W463" s="14">
        <v>1.3382000000000001</v>
      </c>
      <c r="X463" s="74">
        <f>'2080回测'!$O$13*G463/$G$4+'2080回测'!$O$14*H463/$H$4+'2080回测'!$O$15*I463/$I$4+'2080回测'!$O$17*K463/$K$4+'2080回测'!$O$18*L463/$L$4+'2080回测'!$O$16*J463/$J$4</f>
        <v>1.302726364653263</v>
      </c>
    </row>
    <row r="464" spans="1:24">
      <c r="A464" s="11">
        <v>44526</v>
      </c>
      <c r="B464" s="17">
        <v>101.96439533456</v>
      </c>
      <c r="C464" s="17">
        <v>76.617480136208997</v>
      </c>
      <c r="D464" s="17">
        <v>84.153846153846004</v>
      </c>
      <c r="E464" s="17">
        <v>147.734375</v>
      </c>
      <c r="F464" s="13">
        <v>2.0261752415615399</v>
      </c>
      <c r="G464" s="14">
        <f>[1]!thsiFinD("ths_adjustment_nv_fund",G$2,$A464)</f>
        <v>1.3255999999999999</v>
      </c>
      <c r="H464" s="14">
        <f>[1]!thsiFinD("ths_adjustment_nv_fund",H$2,$A464)</f>
        <v>2.3131851852</v>
      </c>
      <c r="I464" s="14">
        <v>2608.41</v>
      </c>
      <c r="J464" s="14">
        <f>[1]!thsiFinD("ths_close_price_index",J$1,$A464)</f>
        <v>9353.2515999999996</v>
      </c>
      <c r="K464" s="14">
        <f>[1]!thsiFinD("ths_adjustment_nv_fund",K$2,$A464)</f>
        <v>7.0097770496000003</v>
      </c>
      <c r="L464" s="14">
        <f>[1]!thsiFinD("ths_adjustment_nv_fund",L$2,$A464)</f>
        <v>2.4271822565000001</v>
      </c>
      <c r="M464" s="18">
        <v>0.46867007672633998</v>
      </c>
      <c r="N464" s="18">
        <v>0.38954043957953</v>
      </c>
      <c r="O464" s="18">
        <v>0.72417924754372998</v>
      </c>
      <c r="P464" s="18">
        <v>0.86816316278048999</v>
      </c>
      <c r="Q464" s="19">
        <v>0.42369556638159001</v>
      </c>
      <c r="R464" s="19">
        <v>0.42369556638159001</v>
      </c>
      <c r="S464" s="18">
        <v>0.40725617807276998</v>
      </c>
      <c r="T464" s="18">
        <v>0.40725617807276998</v>
      </c>
      <c r="U464" s="16">
        <v>1.5125736121483699</v>
      </c>
      <c r="V464" s="14">
        <v>1.5091000000000001</v>
      </c>
      <c r="W464" s="14">
        <v>1.3464</v>
      </c>
      <c r="X464" s="74">
        <f>'2080回测'!$O$13*G464/$G$4+'2080回测'!$O$14*H464/$H$4+'2080回测'!$O$15*I464/$I$4+'2080回测'!$O$17*K464/$K$4+'2080回测'!$O$18*L464/$L$4+'2080回测'!$O$16*J464/$J$4</f>
        <v>1.2894546124219177</v>
      </c>
    </row>
    <row r="465" spans="1:24">
      <c r="A465" s="11">
        <v>44529</v>
      </c>
      <c r="B465" s="17">
        <v>103.80601596071</v>
      </c>
      <c r="C465" s="17">
        <v>80.760499432463007</v>
      </c>
      <c r="D465" s="17">
        <v>86.692307692308006</v>
      </c>
      <c r="E465" s="17">
        <v>152.666015625</v>
      </c>
      <c r="F465" s="13">
        <v>2.0598120967761999</v>
      </c>
      <c r="G465" s="14">
        <f>[1]!thsiFinD("ths_adjustment_nv_fund",G$2,$A465)</f>
        <v>1.3143</v>
      </c>
      <c r="H465" s="14">
        <f>[1]!thsiFinD("ths_adjustment_nv_fund",H$2,$A465)</f>
        <v>2.3000296296</v>
      </c>
      <c r="I465" s="14">
        <v>2623.84</v>
      </c>
      <c r="J465" s="14">
        <f>[1]!thsiFinD("ths_close_price_index",J$1,$A465)</f>
        <v>9324.6980000000003</v>
      </c>
      <c r="K465" s="14">
        <f>[1]!thsiFinD("ths_adjustment_nv_fund",K$2,$A465)</f>
        <v>7.0307330347999999</v>
      </c>
      <c r="L465" s="14">
        <f>[1]!thsiFinD("ths_adjustment_nv_fund",L$2,$A465)</f>
        <v>2.4231436837000002</v>
      </c>
      <c r="M465" s="18">
        <v>0.45995843989770002</v>
      </c>
      <c r="N465" s="18">
        <v>0.38285118582226002</v>
      </c>
      <c r="O465" s="18">
        <v>0.72322070452912002</v>
      </c>
      <c r="P465" s="18">
        <v>0.86255130254655998</v>
      </c>
      <c r="Q465" s="19">
        <v>0.42639513723019001</v>
      </c>
      <c r="R465" s="19">
        <v>0.42639513723019001</v>
      </c>
      <c r="S465" s="18">
        <v>0.40960849496547003</v>
      </c>
      <c r="T465" s="18">
        <v>0.40960849496547003</v>
      </c>
      <c r="U465" s="16">
        <v>1.5195473089867839</v>
      </c>
      <c r="V465" s="14">
        <v>1.5094000000000001</v>
      </c>
      <c r="W465" s="14">
        <v>1.3375999999999999</v>
      </c>
      <c r="X465" s="74">
        <f>'2080回测'!$O$13*G465/$G$4+'2080回测'!$O$14*H465/$H$4+'2080回测'!$O$15*I465/$I$4+'2080回测'!$O$17*K465/$K$4+'2080回测'!$O$18*L465/$L$4+'2080回测'!$O$16*J465/$J$4</f>
        <v>1.2812851563071854</v>
      </c>
    </row>
    <row r="466" spans="1:24">
      <c r="A466" s="11">
        <v>44530</v>
      </c>
      <c r="B466" s="17">
        <v>102.88520564764001</v>
      </c>
      <c r="C466" s="17">
        <v>81.725312145288996</v>
      </c>
      <c r="D466" s="17">
        <v>85.923076923077005</v>
      </c>
      <c r="E466" s="17">
        <v>150.673828125</v>
      </c>
      <c r="F466" s="13">
        <v>2.0530185571025199</v>
      </c>
      <c r="G466" s="14">
        <f>[1]!thsiFinD("ths_adjustment_nv_fund",G$2,$A466)</f>
        <v>1.3117000000000001</v>
      </c>
      <c r="H466" s="14">
        <f>[1]!thsiFinD("ths_adjustment_nv_fund",H$2,$A466)</f>
        <v>2.3055111111</v>
      </c>
      <c r="I466" s="14">
        <v>2602.84</v>
      </c>
      <c r="J466" s="14">
        <f>[1]!thsiFinD("ths_close_price_index",J$1,$A466)</f>
        <v>9319.1543999999994</v>
      </c>
      <c r="K466" s="14">
        <f>[1]!thsiFinD("ths_adjustment_nv_fund",K$2,$A466)</f>
        <v>7.0569280162999997</v>
      </c>
      <c r="L466" s="14">
        <f>[1]!thsiFinD("ths_adjustment_nv_fund",L$2,$A466)</f>
        <v>2.4140568948999999</v>
      </c>
      <c r="M466" s="18">
        <v>0.46259590792839</v>
      </c>
      <c r="N466" s="18">
        <v>0.38484927460689999</v>
      </c>
      <c r="O466" s="18">
        <v>0.72729451234123998</v>
      </c>
      <c r="P466" s="18">
        <v>0.87293743199231999</v>
      </c>
      <c r="Q466" s="19">
        <v>0.43700119974141</v>
      </c>
      <c r="R466" s="19">
        <v>0.43700119974141</v>
      </c>
      <c r="S466" s="18">
        <v>0.41734947277130002</v>
      </c>
      <c r="T466" s="18">
        <v>0.41734947277130002</v>
      </c>
      <c r="U466" s="16">
        <v>1.5252314807932539</v>
      </c>
      <c r="V466" s="14">
        <v>1.5093000000000001</v>
      </c>
      <c r="W466" s="14">
        <v>1.3340000000000001</v>
      </c>
      <c r="X466" s="74">
        <f>'2080回测'!$O$13*G466/$G$4+'2080回测'!$O$14*H466/$H$4+'2080回测'!$O$15*I466/$I$4+'2080回测'!$O$17*K466/$K$4+'2080回测'!$O$18*L466/$L$4+'2080回测'!$O$16*J466/$J$4</f>
        <v>1.2792644278186924</v>
      </c>
    </row>
    <row r="467" spans="1:24">
      <c r="A467" s="11">
        <v>44531</v>
      </c>
      <c r="B467" s="17">
        <v>101.35052179250999</v>
      </c>
      <c r="C467" s="17">
        <v>79.852440408627004</v>
      </c>
      <c r="D467" s="17">
        <v>85.461538461537998</v>
      </c>
      <c r="E467" s="17">
        <v>148.3203125</v>
      </c>
      <c r="F467" s="13">
        <v>2.0374620329066899</v>
      </c>
      <c r="G467" s="14">
        <f>[1]!thsiFinD("ths_adjustment_nv_fund",G$2,$A467)</f>
        <v>1.3307</v>
      </c>
      <c r="H467" s="14">
        <f>[1]!thsiFinD("ths_adjustment_nv_fund",H$2,$A467)</f>
        <v>2.3318222222</v>
      </c>
      <c r="I467" s="14">
        <v>2655.74</v>
      </c>
      <c r="J467" s="14">
        <f>[1]!thsiFinD("ths_close_price_index",J$1,$A467)</f>
        <v>9427.6617999999999</v>
      </c>
      <c r="K467" s="14">
        <f>[1]!thsiFinD("ths_adjustment_nv_fund",K$2,$A467)</f>
        <v>7.1721859348999999</v>
      </c>
      <c r="L467" s="14">
        <f>[1]!thsiFinD("ths_adjustment_nv_fund",L$2,$A467)</f>
        <v>2.4302111861000002</v>
      </c>
      <c r="M467" s="18">
        <v>0.45716112531969</v>
      </c>
      <c r="N467" s="18">
        <v>0.38250369212058</v>
      </c>
      <c r="O467" s="18">
        <v>0.73136832015337006</v>
      </c>
      <c r="P467" s="18">
        <v>0.87762794210192996</v>
      </c>
      <c r="Q467" s="19">
        <v>0.4467833044999</v>
      </c>
      <c r="R467" s="19">
        <v>0.4467833044999</v>
      </c>
      <c r="S467" s="18">
        <v>0.42981207882533001</v>
      </c>
      <c r="T467" s="18">
        <v>0.42981207882533001</v>
      </c>
      <c r="U467" s="16">
        <v>1.5295968673676013</v>
      </c>
      <c r="V467" s="14">
        <v>1.5088999999999999</v>
      </c>
      <c r="W467" s="14">
        <v>1.3297000000000001</v>
      </c>
      <c r="X467" s="74">
        <f>'2080回测'!$O$13*G467/$G$4+'2080回测'!$O$14*H467/$H$4+'2080回测'!$O$15*I467/$I$4+'2080回测'!$O$17*K467/$K$4+'2080回测'!$O$18*L467/$L$4+'2080回测'!$O$16*J467/$J$4</f>
        <v>1.2967303425727248</v>
      </c>
    </row>
    <row r="468" spans="1:24">
      <c r="A468" s="11">
        <v>44532</v>
      </c>
      <c r="B468" s="17">
        <v>99.508901166360005</v>
      </c>
      <c r="C468" s="17">
        <v>78.433598183881998</v>
      </c>
      <c r="D468" s="17">
        <v>85.538461538462002</v>
      </c>
      <c r="E468" s="17">
        <v>150.390625</v>
      </c>
      <c r="F468" s="13">
        <v>2.0346789647217598</v>
      </c>
      <c r="G468" s="14">
        <f>[1]!thsiFinD("ths_adjustment_nv_fund",G$2,$A468)</f>
        <v>1.3352999999999999</v>
      </c>
      <c r="H468" s="14">
        <f>[1]!thsiFinD("ths_adjustment_nv_fund",H$2,$A468)</f>
        <v>2.3362074073999999</v>
      </c>
      <c r="I468" s="14">
        <v>2673.91</v>
      </c>
      <c r="J468" s="14">
        <f>[1]!thsiFinD("ths_close_price_index",J$1,$A468)</f>
        <v>9470.7886999999992</v>
      </c>
      <c r="K468" s="14">
        <f>[1]!thsiFinD("ths_adjustment_nv_fund",K$2,$A468)</f>
        <v>7.1564689460000004</v>
      </c>
      <c r="L468" s="14">
        <f>[1]!thsiFinD("ths_adjustment_nv_fund",L$2,$A468)</f>
        <v>2.4403076180999999</v>
      </c>
      <c r="M468" s="18">
        <v>0.45955882352941002</v>
      </c>
      <c r="N468" s="18">
        <v>0.38458865433063999</v>
      </c>
      <c r="O468" s="18">
        <v>0.73352504193626</v>
      </c>
      <c r="P468" s="18">
        <v>0.87787921940855995</v>
      </c>
      <c r="Q468" s="19">
        <v>0.44705819060170998</v>
      </c>
      <c r="R468" s="19">
        <v>0.44705819060170998</v>
      </c>
      <c r="S468" s="18">
        <v>0.44355340926626002</v>
      </c>
      <c r="T468" s="18">
        <v>0.44355340926626002</v>
      </c>
      <c r="U468" s="16">
        <v>1.5173001939415138</v>
      </c>
      <c r="V468" s="14">
        <v>1.5085</v>
      </c>
      <c r="W468" s="14">
        <v>1.3238000000000001</v>
      </c>
      <c r="X468" s="74">
        <f>'2080回测'!$O$13*G468/$G$4+'2080回测'!$O$14*H468/$H$4+'2080回测'!$O$15*I468/$I$4+'2080回测'!$O$17*K468/$K$4+'2080回测'!$O$18*L468/$L$4+'2080回测'!$O$16*J468/$J$4</f>
        <v>1.3005070272046471</v>
      </c>
    </row>
    <row r="469" spans="1:24">
      <c r="A469" s="11">
        <v>44533</v>
      </c>
      <c r="B469" s="17">
        <v>100.67526089626</v>
      </c>
      <c r="C469" s="17">
        <v>79.965947786605994</v>
      </c>
      <c r="D469" s="17">
        <v>87.923076923077005</v>
      </c>
      <c r="E469" s="17">
        <v>152.216796875</v>
      </c>
      <c r="F469" s="13">
        <v>2.0519527062023601</v>
      </c>
      <c r="G469" s="14">
        <f>[1]!thsiFinD("ths_adjustment_nv_fund",G$2,$A469)</f>
        <v>1.3551</v>
      </c>
      <c r="H469" s="14">
        <f>[1]!thsiFinD("ths_adjustment_nv_fund",H$2,$A469)</f>
        <v>2.3515555556000001</v>
      </c>
      <c r="I469" s="14">
        <v>2741.83</v>
      </c>
      <c r="J469" s="14">
        <f>[1]!thsiFinD("ths_close_price_index",J$1,$A469)</f>
        <v>9573.5455000000002</v>
      </c>
      <c r="K469" s="14">
        <f>[1]!thsiFinD("ths_adjustment_nv_fund",K$2,$A469)</f>
        <v>7.2140979053000001</v>
      </c>
      <c r="L469" s="14">
        <f>[1]!thsiFinD("ths_adjustment_nv_fund",L$2,$A469)</f>
        <v>2.4675679846</v>
      </c>
      <c r="M469" s="18">
        <v>0.46107736572890001</v>
      </c>
      <c r="N469" s="18">
        <v>0.38424116062896002</v>
      </c>
      <c r="O469" s="18">
        <v>0.72633596932662003</v>
      </c>
      <c r="P469" s="18">
        <v>0.86556663045763005</v>
      </c>
      <c r="Q469" s="19">
        <v>0.43132526787608</v>
      </c>
      <c r="R469" s="19">
        <v>0.43132526787608</v>
      </c>
      <c r="S469" s="18">
        <v>0.41926494481892002</v>
      </c>
      <c r="T469" s="18">
        <v>0.41926494481892002</v>
      </c>
      <c r="U469" s="16">
        <v>1.5282447453230887</v>
      </c>
      <c r="V469" s="14">
        <v>1.5081</v>
      </c>
      <c r="W469" s="14">
        <v>1.3222</v>
      </c>
      <c r="X469" s="74">
        <f>'2080回测'!$O$13*G469/$G$4+'2080回测'!$O$14*H469/$H$4+'2080回测'!$O$15*I469/$I$4+'2080回测'!$O$17*K469/$K$4+'2080回测'!$O$18*L469/$L$4+'2080回测'!$O$16*J469/$J$4</f>
        <v>1.3181717770250354</v>
      </c>
    </row>
    <row r="470" spans="1:24">
      <c r="A470" s="11">
        <v>44536</v>
      </c>
      <c r="B470" s="17">
        <v>96.193984039287997</v>
      </c>
      <c r="C470" s="17">
        <v>76.333711691260007</v>
      </c>
      <c r="D470" s="17">
        <v>84.384615384615003</v>
      </c>
      <c r="E470" s="17">
        <v>147.890625</v>
      </c>
      <c r="F470" s="13">
        <v>2.01200734028791</v>
      </c>
      <c r="G470" s="14">
        <f>[1]!thsiFinD("ths_adjustment_nv_fund",G$2,$A470)</f>
        <v>1.3503000000000001</v>
      </c>
      <c r="H470" s="14">
        <f>[1]!thsiFinD("ths_adjustment_nv_fund",H$2,$A470)</f>
        <v>2.3274370370000002</v>
      </c>
      <c r="I470" s="14">
        <v>2722.02</v>
      </c>
      <c r="J470" s="14">
        <f>[1]!thsiFinD("ths_close_price_index",J$1,$A470)</f>
        <v>9557.9678000000004</v>
      </c>
      <c r="K470" s="14">
        <f>[1]!thsiFinD("ths_adjustment_nv_fund",K$2,$A470)</f>
        <v>7.1145569756000002</v>
      </c>
      <c r="L470" s="14">
        <f>[1]!thsiFinD("ths_adjustment_nv_fund",L$2,$A470)</f>
        <v>2.4655486982000001</v>
      </c>
      <c r="M470" s="18">
        <v>0.47698209718669998</v>
      </c>
      <c r="N470" s="18">
        <v>0.39796716184518999</v>
      </c>
      <c r="O470" s="18">
        <v>0.73628085310327995</v>
      </c>
      <c r="P470" s="18">
        <v>0.88206717490492004</v>
      </c>
      <c r="Q470" s="19">
        <v>0.44133569892615998</v>
      </c>
      <c r="R470" s="19">
        <v>0.44133569892615998</v>
      </c>
      <c r="S470" s="18">
        <v>0.42499463884615002</v>
      </c>
      <c r="T470" s="18">
        <v>0.42499463884615002</v>
      </c>
      <c r="U470" s="16">
        <v>1.51131804999784</v>
      </c>
      <c r="V470" s="14">
        <v>1.5108999999999999</v>
      </c>
      <c r="W470" s="14">
        <v>1.3318000000000001</v>
      </c>
      <c r="X470" s="74">
        <f>'2080回测'!$O$13*G470/$G$4+'2080回测'!$O$14*H470/$H$4+'2080回测'!$O$15*I470/$I$4+'2080回测'!$O$17*K470/$K$4+'2080回测'!$O$18*L470/$L$4+'2080回测'!$O$16*J470/$J$4</f>
        <v>1.3124695818329224</v>
      </c>
    </row>
    <row r="471" spans="1:24">
      <c r="A471" s="11">
        <v>44537</v>
      </c>
      <c r="B471" s="17">
        <v>91.835481890731003</v>
      </c>
      <c r="C471" s="17">
        <v>71.906923950057006</v>
      </c>
      <c r="D471" s="17">
        <v>80.076923076922995</v>
      </c>
      <c r="E471" s="17">
        <v>141.23046875</v>
      </c>
      <c r="F471" s="13">
        <v>1.9626244941692801</v>
      </c>
      <c r="G471" s="14">
        <f>[1]!thsiFinD("ths_adjustment_nv_fund",G$2,$A471)</f>
        <v>1.3694</v>
      </c>
      <c r="H471" s="14">
        <f>[1]!thsiFinD("ths_adjustment_nv_fund",H$2,$A471)</f>
        <v>2.3384</v>
      </c>
      <c r="I471" s="14">
        <v>2746.74</v>
      </c>
      <c r="J471" s="14">
        <f>[1]!thsiFinD("ths_close_price_index",J$1,$A471)</f>
        <v>9659.2900000000009</v>
      </c>
      <c r="K471" s="14">
        <f>[1]!thsiFinD("ths_adjustment_nv_fund",K$2,$A471)</f>
        <v>7.0674060088999999</v>
      </c>
      <c r="L471" s="14">
        <f>[1]!thsiFinD("ths_adjustment_nv_fund",L$2,$A471)</f>
        <v>2.4756451302000002</v>
      </c>
      <c r="M471" s="18">
        <v>0.47042838874679999</v>
      </c>
      <c r="N471" s="18">
        <v>0.39362349057423002</v>
      </c>
      <c r="O471" s="18">
        <v>0.72238197939132998</v>
      </c>
      <c r="P471" s="18">
        <v>0.86213250695833998</v>
      </c>
      <c r="Q471" s="19">
        <v>0.42028191677685001</v>
      </c>
      <c r="R471" s="19">
        <v>0.42028191677685001</v>
      </c>
      <c r="S471" s="18">
        <v>0.40070710037916002</v>
      </c>
      <c r="T471" s="18">
        <v>0.40070710037916002</v>
      </c>
      <c r="U471" s="16">
        <v>1.4980560721561</v>
      </c>
      <c r="V471" s="14">
        <v>1.5101</v>
      </c>
      <c r="W471" s="14">
        <v>1.3302</v>
      </c>
      <c r="X471" s="74">
        <f>'2080回测'!$O$13*G471/$G$4+'2080回测'!$O$14*H471/$H$4+'2080回测'!$O$15*I471/$I$4+'2080回测'!$O$17*K471/$K$4+'2080回测'!$O$18*L471/$L$4+'2080回测'!$O$16*J471/$J$4</f>
        <v>1.3262702176587231</v>
      </c>
    </row>
    <row r="472" spans="1:24">
      <c r="A472" s="11">
        <v>44538</v>
      </c>
      <c r="B472" s="17">
        <v>96.500920810313005</v>
      </c>
      <c r="C472" s="17">
        <v>76.276958002270007</v>
      </c>
      <c r="D472" s="17">
        <v>83.769230769231001</v>
      </c>
      <c r="E472" s="17">
        <v>148.92578125</v>
      </c>
      <c r="F472" s="13">
        <v>2.0136822270795398</v>
      </c>
      <c r="G472" s="14">
        <f>[1]!thsiFinD("ths_adjustment_nv_fund",G$2,$A472)</f>
        <v>1.3695999999999999</v>
      </c>
      <c r="H472" s="14">
        <f>[1]!thsiFinD("ths_adjustment_nv_fund",H$2,$A472)</f>
        <v>2.3394962963000001</v>
      </c>
      <c r="I472" s="14">
        <v>2785.23</v>
      </c>
      <c r="J472" s="14">
        <f>[1]!thsiFinD("ths_close_price_index",J$1,$A472)</f>
        <v>9690.8615000000009</v>
      </c>
      <c r="K472" s="14">
        <f>[1]!thsiFinD("ths_adjustment_nv_fund",K$2,$A472)</f>
        <v>7.0831229978000003</v>
      </c>
      <c r="L472" s="14">
        <f>[1]!thsiFinD("ths_adjustment_nv_fund",L$2,$A472)</f>
        <v>2.4776644166000001</v>
      </c>
      <c r="M472" s="18">
        <v>0.47450447570331999</v>
      </c>
      <c r="N472" s="18">
        <v>0.39779341499435</v>
      </c>
      <c r="O472" s="18">
        <v>0.71207764198418</v>
      </c>
      <c r="P472" s="18">
        <v>0.84445933500295001</v>
      </c>
      <c r="Q472" s="19">
        <v>0.39777177537837</v>
      </c>
      <c r="R472" s="19">
        <v>0.39777177537837</v>
      </c>
      <c r="S472" s="18">
        <v>0.38003507940363002</v>
      </c>
      <c r="T472" s="18">
        <v>0.38003507940363002</v>
      </c>
      <c r="U472" s="16">
        <v>1.522318627394565</v>
      </c>
      <c r="V472" s="14">
        <v>1.5097</v>
      </c>
      <c r="W472" s="14">
        <v>1.3310999999999999</v>
      </c>
      <c r="X472" s="74">
        <f>'2080回测'!$O$13*G472/$G$4+'2080回测'!$O$14*H472/$H$4+'2080回测'!$O$15*I472/$I$4+'2080回测'!$O$17*K472/$K$4+'2080回测'!$O$18*L472/$L$4+'2080回测'!$O$16*J472/$J$4</f>
        <v>1.3268804492912314</v>
      </c>
    </row>
    <row r="473" spans="1:24">
      <c r="A473" s="11">
        <v>44539</v>
      </c>
      <c r="B473" s="17">
        <v>96.746470227133003</v>
      </c>
      <c r="C473" s="17">
        <v>75.141884222474005</v>
      </c>
      <c r="D473" s="17">
        <v>82.615384615384997</v>
      </c>
      <c r="E473" s="17">
        <v>147.67578125</v>
      </c>
      <c r="F473" s="13">
        <v>2.0054488007874798</v>
      </c>
      <c r="G473" s="14">
        <f>[1]!thsiFinD("ths_adjustment_nv_fund",G$2,$A473)</f>
        <v>1.3749</v>
      </c>
      <c r="H473" s="14">
        <f>[1]!thsiFinD("ths_adjustment_nv_fund",H$2,$A473)</f>
        <v>2.3460740741000001</v>
      </c>
      <c r="I473" s="14">
        <v>2836.14</v>
      </c>
      <c r="J473" s="14">
        <f>[1]!thsiFinD("ths_close_price_index",J$1,$A473)</f>
        <v>9756.3871999999992</v>
      </c>
      <c r="K473" s="14">
        <f>[1]!thsiFinD("ths_adjustment_nv_fund",K$2,$A473)</f>
        <v>7.104078983</v>
      </c>
      <c r="L473" s="14">
        <f>[1]!thsiFinD("ths_adjustment_nv_fund",L$2,$A473)</f>
        <v>2.4897801350000002</v>
      </c>
      <c r="M473" s="18">
        <v>0.49696291560102002</v>
      </c>
      <c r="N473" s="18">
        <v>0.42055425245417</v>
      </c>
      <c r="O473" s="18">
        <v>0.73376467768991005</v>
      </c>
      <c r="P473" s="18">
        <v>0.87494765059970003</v>
      </c>
      <c r="Q473" s="19">
        <v>0.42311924502692999</v>
      </c>
      <c r="R473" s="19">
        <v>0.42311924502692999</v>
      </c>
      <c r="S473" s="18">
        <v>0.40304051637893001</v>
      </c>
      <c r="T473" s="18">
        <v>0.40304051637893001</v>
      </c>
      <c r="U473" s="16">
        <v>1.5286214987873663</v>
      </c>
      <c r="V473" s="14">
        <v>1.5102</v>
      </c>
      <c r="W473" s="14">
        <v>1.3272999999999999</v>
      </c>
      <c r="X473" s="74">
        <f>'2080回测'!$O$13*G473/$G$4+'2080回测'!$O$14*H473/$H$4+'2080回测'!$O$15*I473/$I$4+'2080回测'!$O$17*K473/$K$4+'2080回测'!$O$18*L473/$L$4+'2080回测'!$O$16*J473/$J$4</f>
        <v>1.3320622834474933</v>
      </c>
    </row>
    <row r="474" spans="1:24">
      <c r="A474" s="11">
        <v>44540</v>
      </c>
      <c r="B474" s="17">
        <v>96.930632289748004</v>
      </c>
      <c r="C474" s="17">
        <v>75.993189557321003</v>
      </c>
      <c r="D474" s="17">
        <v>83.461538461537998</v>
      </c>
      <c r="E474" s="17">
        <v>147.861328125</v>
      </c>
      <c r="F474" s="13">
        <v>2.0106167210840198</v>
      </c>
      <c r="G474" s="14">
        <f>[1]!thsiFinD("ths_adjustment_nv_fund",G$2,$A474)</f>
        <v>1.3584000000000001</v>
      </c>
      <c r="H474" s="14">
        <f>[1]!thsiFinD("ths_adjustment_nv_fund",H$2,$A474)</f>
        <v>2.3274370370000002</v>
      </c>
      <c r="I474" s="14">
        <v>2798.05</v>
      </c>
      <c r="J474" s="14">
        <f>[1]!thsiFinD("ths_close_price_index",J$1,$A474)</f>
        <v>9674.4176000000007</v>
      </c>
      <c r="K474" s="14">
        <f>[1]!thsiFinD("ths_adjustment_nv_fund",K$2,$A474)</f>
        <v>7.1302739644999997</v>
      </c>
      <c r="L474" s="14">
        <f>[1]!thsiFinD("ths_adjustment_nv_fund",L$2,$A474)</f>
        <v>2.4786740597999999</v>
      </c>
      <c r="M474" s="18">
        <v>0.51782289002558002</v>
      </c>
      <c r="N474" s="18">
        <v>0.43801581096343001</v>
      </c>
      <c r="O474" s="18">
        <v>0.73783848550204001</v>
      </c>
      <c r="P474" s="18">
        <v>0.88039199270638002</v>
      </c>
      <c r="Q474" s="19">
        <v>0.42477267513952</v>
      </c>
      <c r="R474" s="19">
        <v>0.42477267513952</v>
      </c>
      <c r="S474" s="18">
        <v>0.40267873041122998</v>
      </c>
      <c r="T474" s="18">
        <v>0.40267873041122998</v>
      </c>
      <c r="U474" s="16">
        <v>1.5303338583028787</v>
      </c>
      <c r="V474" s="14">
        <v>1.5108999999999999</v>
      </c>
      <c r="W474" s="14">
        <v>1.3245</v>
      </c>
      <c r="X474" s="74">
        <f>'2080回测'!$O$13*G474/$G$4+'2080回测'!$O$14*H474/$H$4+'2080回测'!$O$15*I474/$I$4+'2080回测'!$O$17*K474/$K$4+'2080回测'!$O$18*L474/$L$4+'2080回测'!$O$16*J474/$J$4</f>
        <v>1.3196753925948652</v>
      </c>
    </row>
    <row r="475" spans="1:24">
      <c r="A475" s="11">
        <v>44543</v>
      </c>
      <c r="B475" s="17">
        <v>97.298956414979003</v>
      </c>
      <c r="C475" s="17">
        <v>77.695800227014999</v>
      </c>
      <c r="D475" s="17">
        <v>82.230769230768999</v>
      </c>
      <c r="E475" s="17">
        <v>149.19921875</v>
      </c>
      <c r="F475" s="13">
        <v>2.0160618615569099</v>
      </c>
      <c r="G475" s="14">
        <f>[1]!thsiFinD("ths_adjustment_nv_fund",G$2,$A475)</f>
        <v>1.3565</v>
      </c>
      <c r="H475" s="14">
        <f>[1]!thsiFinD("ths_adjustment_nv_fund",H$2,$A475)</f>
        <v>2.3263407407000001</v>
      </c>
      <c r="I475" s="14">
        <v>2814.43</v>
      </c>
      <c r="J475" s="14">
        <f>[1]!thsiFinD("ths_close_price_index",J$1,$A475)</f>
        <v>9678.0912000000008</v>
      </c>
      <c r="K475" s="14">
        <f>[1]!thsiFinD("ths_adjustment_nv_fund",K$2,$A475)</f>
        <v>7.1983809163999997</v>
      </c>
      <c r="L475" s="14">
        <f>[1]!thsiFinD("ths_adjustment_nv_fund",L$2,$A475)</f>
        <v>2.4786740597999999</v>
      </c>
      <c r="M475" s="18">
        <v>0.51286764705882004</v>
      </c>
      <c r="N475" s="18">
        <v>0.43436712709581998</v>
      </c>
      <c r="O475" s="18">
        <v>0.73256649892164005</v>
      </c>
      <c r="P475" s="18">
        <v>0.88449618902335003</v>
      </c>
      <c r="Q475" s="19">
        <v>0.42789254168244001</v>
      </c>
      <c r="R475" s="19">
        <v>0.42789254168244001</v>
      </c>
      <c r="S475" s="18">
        <v>0.41129416047925998</v>
      </c>
      <c r="T475" s="18">
        <v>0.41129416047925998</v>
      </c>
      <c r="U475" s="16">
        <v>1.5366729980364</v>
      </c>
      <c r="V475" s="14">
        <v>1.5112000000000001</v>
      </c>
      <c r="W475" s="14">
        <v>1.3302</v>
      </c>
      <c r="X475" s="74">
        <f>'2080回测'!$O$13*G475/$G$4+'2080回测'!$O$14*H475/$H$4+'2080回测'!$O$15*I475/$I$4+'2080回测'!$O$17*K475/$K$4+'2080回测'!$O$18*L475/$L$4+'2080回测'!$O$16*J475/$J$4</f>
        <v>1.3196662490999429</v>
      </c>
    </row>
    <row r="476" spans="1:24">
      <c r="A476" s="11">
        <v>44544</v>
      </c>
      <c r="B476" s="17">
        <v>96.623695518722997</v>
      </c>
      <c r="C476" s="17">
        <v>77.979568671964003</v>
      </c>
      <c r="D476" s="17">
        <v>81</v>
      </c>
      <c r="E476" s="17">
        <v>148.3984375</v>
      </c>
      <c r="F476" s="13">
        <v>2.01000425422672</v>
      </c>
      <c r="G476" s="14">
        <f>[1]!thsiFinD("ths_adjustment_nv_fund",G$2,$A476)</f>
        <v>1.343</v>
      </c>
      <c r="H476" s="14">
        <f>[1]!thsiFinD("ths_adjustment_nv_fund",H$2,$A476)</f>
        <v>2.3033185184999998</v>
      </c>
      <c r="I476" s="14">
        <v>2786.72</v>
      </c>
      <c r="J476" s="14">
        <f>[1]!thsiFinD("ths_close_price_index",J$1,$A476)</f>
        <v>9622.5987000000005</v>
      </c>
      <c r="K476" s="14">
        <f>[1]!thsiFinD("ths_adjustment_nv_fund",K$2,$A476)</f>
        <v>7.1721859348999999</v>
      </c>
      <c r="L476" s="14">
        <f>[1]!thsiFinD("ths_adjustment_nv_fund",L$2,$A476)</f>
        <v>2.4615101253999998</v>
      </c>
      <c r="M476" s="18">
        <v>0.51750319693095004</v>
      </c>
      <c r="N476" s="18">
        <v>0.43905829206845998</v>
      </c>
      <c r="O476" s="18">
        <v>0.7359213994728</v>
      </c>
      <c r="P476" s="18">
        <v>0.89178323145583005</v>
      </c>
      <c r="Q476" s="19">
        <v>0.43431865771229</v>
      </c>
      <c r="R476" s="19">
        <v>0.43431865771229</v>
      </c>
      <c r="S476" s="18">
        <v>0.42024027446929002</v>
      </c>
      <c r="T476" s="18">
        <v>0.42024027446929002</v>
      </c>
      <c r="U476" s="16">
        <v>1.5353282878789964</v>
      </c>
      <c r="V476" s="14">
        <v>1.512</v>
      </c>
      <c r="W476" s="14">
        <v>1.3307</v>
      </c>
      <c r="X476" s="74">
        <f>'2080回测'!$O$13*G476/$G$4+'2080回测'!$O$14*H476/$H$4+'2080回测'!$O$15*I476/$I$4+'2080回测'!$O$17*K476/$K$4+'2080回测'!$O$18*L476/$L$4+'2080回测'!$O$16*J476/$J$4</f>
        <v>1.3079896599042287</v>
      </c>
    </row>
    <row r="477" spans="1:24">
      <c r="A477" s="11">
        <v>44545</v>
      </c>
      <c r="B477" s="17">
        <v>95.395948434621999</v>
      </c>
      <c r="C477" s="17">
        <v>77.525539160045</v>
      </c>
      <c r="D477" s="17">
        <v>79.307692307691994</v>
      </c>
      <c r="E477" s="17">
        <v>145.4296875</v>
      </c>
      <c r="F477" s="13">
        <v>1.9941471685059</v>
      </c>
      <c r="G477" s="14">
        <f>[1]!thsiFinD("ths_adjustment_nv_fund",G$2,$A477)</f>
        <v>1.3537999999999999</v>
      </c>
      <c r="H477" s="14">
        <f>[1]!thsiFinD("ths_adjustment_nv_fund",H$2,$A477)</f>
        <v>2.3131851852</v>
      </c>
      <c r="I477" s="14">
        <v>2811.8</v>
      </c>
      <c r="J477" s="14">
        <f>[1]!thsiFinD("ths_close_price_index",J$1,$A477)</f>
        <v>9648.6242999999995</v>
      </c>
      <c r="K477" s="14">
        <f>[1]!thsiFinD("ths_adjustment_nv_fund",K$2,$A477)</f>
        <v>7.1774249312</v>
      </c>
      <c r="L477" s="14">
        <f>[1]!thsiFinD("ths_adjustment_nv_fund",L$2,$A477)</f>
        <v>2.4645390549999999</v>
      </c>
      <c r="M477" s="18">
        <v>0.50735294117647001</v>
      </c>
      <c r="N477" s="18">
        <v>0.43245591173659997</v>
      </c>
      <c r="O477" s="18">
        <v>0.72705487658759005</v>
      </c>
      <c r="P477" s="18">
        <v>0.88901918092855003</v>
      </c>
      <c r="Q477" s="19">
        <v>0.43376687366501998</v>
      </c>
      <c r="R477" s="19">
        <v>0.43376687366501998</v>
      </c>
      <c r="S477" s="18">
        <v>0.42960482263636002</v>
      </c>
      <c r="T477" s="18">
        <v>0.42960482263636002</v>
      </c>
      <c r="U477" s="16">
        <v>1.5299206700206838</v>
      </c>
      <c r="V477" s="14">
        <v>1.5124</v>
      </c>
      <c r="W477" s="14">
        <v>1.3174999999999999</v>
      </c>
      <c r="X477" s="74">
        <f>'2080回测'!$O$13*G477/$G$4+'2080回测'!$O$14*H477/$H$4+'2080回测'!$O$15*I477/$I$4+'2080回测'!$O$17*K477/$K$4+'2080回测'!$O$18*L477/$L$4+'2080回测'!$O$16*J477/$J$4</f>
        <v>1.3162539517613048</v>
      </c>
    </row>
    <row r="478" spans="1:24">
      <c r="A478" s="11">
        <v>44546</v>
      </c>
      <c r="B478" s="17">
        <v>96.255371393492993</v>
      </c>
      <c r="C478" s="17">
        <v>78.093076049942994</v>
      </c>
      <c r="D478" s="17">
        <v>79.230769230768999</v>
      </c>
      <c r="E478" s="17">
        <v>146.943359375</v>
      </c>
      <c r="F478" s="13">
        <v>2.0013064401230101</v>
      </c>
      <c r="G478" s="14">
        <f>[1]!thsiFinD("ths_adjustment_nv_fund",G$2,$A478)</f>
        <v>1.3751</v>
      </c>
      <c r="H478" s="14">
        <f>[1]!thsiFinD("ths_adjustment_nv_fund",H$2,$A478)</f>
        <v>2.3460740741000001</v>
      </c>
      <c r="I478" s="14">
        <v>2848.22</v>
      </c>
      <c r="J478" s="14">
        <f>[1]!thsiFinD("ths_close_price_index",J$1,$A478)</f>
        <v>9728.6103999999996</v>
      </c>
      <c r="K478" s="14">
        <f>[1]!thsiFinD("ths_adjustment_nv_fund",K$2,$A478)</f>
        <v>7.2560098757000002</v>
      </c>
      <c r="L478" s="14">
        <f>[1]!thsiFinD("ths_adjustment_nv_fund",L$2,$A478)</f>
        <v>2.4837222757999999</v>
      </c>
      <c r="M478" s="18">
        <v>0.49432544757032998</v>
      </c>
      <c r="N478" s="18">
        <v>0.42038050560334</v>
      </c>
      <c r="O478" s="18">
        <v>0.72250179726815</v>
      </c>
      <c r="P478" s="18">
        <v>0.87779546030635003</v>
      </c>
      <c r="Q478" s="19">
        <v>0.42905229769609998</v>
      </c>
      <c r="R478" s="19">
        <v>0.42905229769609998</v>
      </c>
      <c r="S478" s="18">
        <v>0.43312877701254998</v>
      </c>
      <c r="T478" s="18">
        <v>0.43312877701254998</v>
      </c>
      <c r="U478" s="16">
        <v>1.5405792644809289</v>
      </c>
      <c r="V478" s="14">
        <v>1.5122</v>
      </c>
      <c r="W478" s="14">
        <v>1.3290999999999999</v>
      </c>
      <c r="X478" s="74">
        <f>'2080回测'!$O$13*G478/$G$4+'2080回测'!$O$14*H478/$H$4+'2080回测'!$O$15*I478/$I$4+'2080回测'!$O$17*K478/$K$4+'2080回测'!$O$18*L478/$L$4+'2080回测'!$O$16*J478/$J$4</f>
        <v>1.3348780956879498</v>
      </c>
    </row>
    <row r="479" spans="1:24">
      <c r="A479" s="11">
        <v>44547</v>
      </c>
      <c r="B479" s="17">
        <v>92.387968078575994</v>
      </c>
      <c r="C479" s="17">
        <v>74.404086265607006</v>
      </c>
      <c r="D479" s="17">
        <v>76</v>
      </c>
      <c r="E479" s="17">
        <v>141.328125</v>
      </c>
      <c r="F479" s="13">
        <v>1.96030044836046</v>
      </c>
      <c r="G479" s="14">
        <f>[1]!thsiFinD("ths_adjustment_nv_fund",G$2,$A479)</f>
        <v>1.3752</v>
      </c>
      <c r="H479" s="14">
        <f>[1]!thsiFinD("ths_adjustment_nv_fund",H$2,$A479)</f>
        <v>2.3318222222</v>
      </c>
      <c r="I479" s="14">
        <v>2840.66</v>
      </c>
      <c r="J479" s="14">
        <f>[1]!thsiFinD("ths_close_price_index",J$1,$A479)</f>
        <v>9721.4961000000003</v>
      </c>
      <c r="K479" s="14">
        <f>[1]!thsiFinD("ths_adjustment_nv_fund",K$2,$A479)</f>
        <v>7.1669469385999998</v>
      </c>
      <c r="L479" s="14">
        <f>[1]!thsiFinD("ths_adjustment_nv_fund",L$2,$A479)</f>
        <v>2.4726162006000001</v>
      </c>
      <c r="M479" s="18">
        <v>0.50127877237852003</v>
      </c>
      <c r="N479" s="18">
        <v>0.42733037963686998</v>
      </c>
      <c r="O479" s="18">
        <v>0.73735921399473003</v>
      </c>
      <c r="P479" s="18">
        <v>0.89153195414918995</v>
      </c>
      <c r="Q479" s="19">
        <v>0.43810449839259002</v>
      </c>
      <c r="R479" s="19">
        <v>0.43810449839259002</v>
      </c>
      <c r="S479" s="18">
        <v>0.44546239945146998</v>
      </c>
      <c r="T479" s="18">
        <v>0.44546239945146998</v>
      </c>
      <c r="U479" s="16">
        <v>1.5213465953686163</v>
      </c>
      <c r="V479" s="14">
        <v>1.5125</v>
      </c>
      <c r="W479" s="14">
        <v>1.3454999999999999</v>
      </c>
      <c r="X479" s="74">
        <f>'2080回测'!$O$13*G479/$G$4+'2080回测'!$O$14*H479/$H$4+'2080回测'!$O$15*I479/$I$4+'2080回测'!$O$17*K479/$K$4+'2080回测'!$O$18*L479/$L$4+'2080回测'!$O$16*J479/$J$4</f>
        <v>1.33235102183431</v>
      </c>
    </row>
    <row r="480" spans="1:24">
      <c r="A480" s="11">
        <v>44550</v>
      </c>
      <c r="B480" s="17">
        <v>88.213627992634002</v>
      </c>
      <c r="C480" s="17">
        <v>70.090805902384005</v>
      </c>
      <c r="D480" s="17">
        <v>73.076923076922995</v>
      </c>
      <c r="E480" s="17">
        <v>132.87109375</v>
      </c>
      <c r="F480" s="13">
        <v>1.9106311268048499</v>
      </c>
      <c r="G480" s="14">
        <f>[1]!thsiFinD("ths_adjustment_nv_fund",G$2,$A480)</f>
        <v>1.37</v>
      </c>
      <c r="H480" s="14">
        <f>[1]!thsiFinD("ths_adjustment_nv_fund",H$2,$A480)</f>
        <v>2.3120888889</v>
      </c>
      <c r="I480" s="14">
        <v>2789.41</v>
      </c>
      <c r="J480" s="14">
        <f>[1]!thsiFinD("ths_close_price_index",J$1,$A480)</f>
        <v>9776.6470000000008</v>
      </c>
      <c r="K480" s="14">
        <f>[1]!thsiFinD("ths_adjustment_nv_fund",K$2,$A480)</f>
        <v>7.1250349681999996</v>
      </c>
      <c r="L480" s="14">
        <f>[1]!thsiFinD("ths_adjustment_nv_fund",L$2,$A480)</f>
        <v>2.4524233364999999</v>
      </c>
      <c r="M480" s="18">
        <v>0.47818094629155999</v>
      </c>
      <c r="N480" s="18">
        <v>0.40335331422117998</v>
      </c>
      <c r="O480" s="18">
        <v>0.72118380062304999</v>
      </c>
      <c r="P480" s="18">
        <v>0.86548287135542001</v>
      </c>
      <c r="Q480" s="19">
        <v>0.41800909029999</v>
      </c>
      <c r="R480" s="19">
        <v>0.41800909029999</v>
      </c>
      <c r="S480" s="18">
        <v>0.43327682492886999</v>
      </c>
      <c r="T480" s="18">
        <v>0.43327682492886999</v>
      </c>
      <c r="U480" s="16">
        <v>1.4970767510652487</v>
      </c>
      <c r="V480" s="14">
        <v>1.5123</v>
      </c>
      <c r="W480" s="14">
        <v>1.3425</v>
      </c>
      <c r="X480" s="74">
        <f>'2080回测'!$O$13*G480/$G$4+'2080回测'!$O$14*H480/$H$4+'2080回测'!$O$15*I480/$I$4+'2080回测'!$O$17*K480/$K$4+'2080回测'!$O$18*L480/$L$4+'2080回测'!$O$16*J480/$J$4</f>
        <v>1.3262445472325983</v>
      </c>
    </row>
    <row r="481" spans="1:24">
      <c r="A481" s="11">
        <v>44551</v>
      </c>
      <c r="B481" s="17">
        <v>90.239410681400003</v>
      </c>
      <c r="C481" s="17">
        <v>72.077185017025997</v>
      </c>
      <c r="D481" s="17">
        <v>74.769230769231001</v>
      </c>
      <c r="E481" s="17">
        <v>136.669921875</v>
      </c>
      <c r="F481" s="13">
        <v>1.93438937085664</v>
      </c>
      <c r="G481" s="14">
        <f>[1]!thsiFinD("ths_adjustment_nv_fund",G$2,$A481)</f>
        <v>1.3922000000000001</v>
      </c>
      <c r="H481" s="14">
        <f>[1]!thsiFinD("ths_adjustment_nv_fund",H$2,$A481)</f>
        <v>2.3559407406999999</v>
      </c>
      <c r="I481" s="14">
        <v>2826.81</v>
      </c>
      <c r="J481" s="14">
        <f>[1]!thsiFinD("ths_close_price_index",J$1,$A481)</f>
        <v>9953.3011000000006</v>
      </c>
      <c r="K481" s="14">
        <f>[1]!thsiFinD("ths_adjustment_nv_fund",K$2,$A481)</f>
        <v>7.1983809163999997</v>
      </c>
      <c r="L481" s="14">
        <f>[1]!thsiFinD("ths_adjustment_nv_fund",L$2,$A481)</f>
        <v>2.4776644166000001</v>
      </c>
      <c r="M481" s="18">
        <v>0.45812020460357999</v>
      </c>
      <c r="N481" s="18">
        <v>0.38128746416470999</v>
      </c>
      <c r="O481" s="18">
        <v>0.69110951353941996</v>
      </c>
      <c r="P481" s="18">
        <v>0.83156043225938003</v>
      </c>
      <c r="Q481" s="19">
        <v>0.39247437548870001</v>
      </c>
      <c r="R481" s="19">
        <v>0.39247437548870001</v>
      </c>
      <c r="S481" s="18">
        <v>0.41479382148874999</v>
      </c>
      <c r="T481" s="18">
        <v>0.41479382148874999</v>
      </c>
      <c r="U481" s="16">
        <v>1.5130236856314325</v>
      </c>
      <c r="V481" s="14">
        <v>1.5123</v>
      </c>
      <c r="W481" s="14">
        <v>1.3348</v>
      </c>
      <c r="X481" s="74">
        <f>'2080回测'!$O$13*G481/$G$4+'2080回测'!$O$14*H481/$H$4+'2080回测'!$O$15*I481/$I$4+'2080回测'!$O$17*K481/$K$4+'2080回测'!$O$18*L481/$L$4+'2080回测'!$O$16*J481/$J$4</f>
        <v>1.3458521115604236</v>
      </c>
    </row>
    <row r="482" spans="1:24">
      <c r="A482" s="11">
        <v>44552</v>
      </c>
      <c r="B482" s="17">
        <v>92.387968078575994</v>
      </c>
      <c r="C482" s="17">
        <v>73.439273552781003</v>
      </c>
      <c r="D482" s="17">
        <v>76.923076923077005</v>
      </c>
      <c r="E482" s="17">
        <v>143.8671875</v>
      </c>
      <c r="F482" s="13">
        <v>1.96654376513608</v>
      </c>
      <c r="G482" s="14">
        <f>[1]!thsiFinD("ths_adjustment_nv_fund",G$2,$A482)</f>
        <v>1.3882000000000001</v>
      </c>
      <c r="H482" s="14">
        <f>[1]!thsiFinD("ths_adjustment_nv_fund",H$2,$A482)</f>
        <v>2.3471703704000002</v>
      </c>
      <c r="I482" s="14">
        <v>2822.33</v>
      </c>
      <c r="J482" s="14">
        <f>[1]!thsiFinD("ths_close_price_index",J$1,$A482)</f>
        <v>9911.9730999999992</v>
      </c>
      <c r="K482" s="14">
        <f>[1]!thsiFinD("ths_adjustment_nv_fund",K$2,$A482)</f>
        <v>7.1826639275000002</v>
      </c>
      <c r="L482" s="14">
        <f>[1]!thsiFinD("ths_adjustment_nv_fund",L$2,$A482)</f>
        <v>2.4806933461999998</v>
      </c>
      <c r="M482" s="18">
        <v>0.46763107416880001</v>
      </c>
      <c r="N482" s="18">
        <v>0.38858483189991999</v>
      </c>
      <c r="O482" s="18">
        <v>0.71135873472321998</v>
      </c>
      <c r="P482" s="18">
        <v>0.84244911639555997</v>
      </c>
      <c r="Q482" s="19">
        <v>0.40991305422475</v>
      </c>
      <c r="R482" s="19">
        <v>0.40991305422475</v>
      </c>
      <c r="S482" s="18">
        <v>0.43716980970723002</v>
      </c>
      <c r="T482" s="18">
        <v>0.43716980970723002</v>
      </c>
      <c r="U482" s="16">
        <v>1.5206064562156838</v>
      </c>
      <c r="V482" s="14">
        <v>1.5130999999999999</v>
      </c>
      <c r="W482" s="14">
        <v>1.331</v>
      </c>
      <c r="X482" s="74">
        <f>'2080回测'!$O$13*G482/$G$4+'2080回测'!$O$14*H482/$H$4+'2080回测'!$O$15*I482/$I$4+'2080回测'!$O$17*K482/$K$4+'2080回测'!$O$18*L482/$L$4+'2080回测'!$O$16*J482/$J$4</f>
        <v>1.3428038795681427</v>
      </c>
    </row>
    <row r="483" spans="1:24">
      <c r="A483" s="11">
        <v>44553</v>
      </c>
      <c r="B483" s="17">
        <v>93.247391037445993</v>
      </c>
      <c r="C483" s="17">
        <v>75.198637911464004</v>
      </c>
      <c r="D483" s="17">
        <v>78.923076923077005</v>
      </c>
      <c r="E483" s="17">
        <v>146.4453125</v>
      </c>
      <c r="F483" s="13">
        <v>1.9845360459299699</v>
      </c>
      <c r="G483" s="14">
        <f>[1]!thsiFinD("ths_adjustment_nv_fund",G$2,$A483)</f>
        <v>1.3934</v>
      </c>
      <c r="H483" s="14">
        <f>[1]!thsiFinD("ths_adjustment_nv_fund",H$2,$A483)</f>
        <v>2.3559407406999999</v>
      </c>
      <c r="I483" s="14">
        <v>2916.06</v>
      </c>
      <c r="J483" s="14">
        <f>[1]!thsiFinD("ths_close_price_index",J$1,$A483)</f>
        <v>9869.5252</v>
      </c>
      <c r="K483" s="14">
        <f>[1]!thsiFinD("ths_adjustment_nv_fund",K$2,$A483)</f>
        <v>7.2036199126999998</v>
      </c>
      <c r="L483" s="14">
        <f>[1]!thsiFinD("ths_adjustment_nv_fund",L$2,$A483)</f>
        <v>2.4948283510000002</v>
      </c>
      <c r="M483" s="18">
        <v>0.46938938618926002</v>
      </c>
      <c r="N483" s="18">
        <v>0.39058292068456002</v>
      </c>
      <c r="O483" s="18">
        <v>0.71950635034747001</v>
      </c>
      <c r="P483" s="18">
        <v>0.84839601311549995</v>
      </c>
      <c r="Q483" s="19">
        <v>0.42460292583141002</v>
      </c>
      <c r="R483" s="19">
        <v>0.42460292583141002</v>
      </c>
      <c r="S483" s="18">
        <v>0.44388556386292999</v>
      </c>
      <c r="T483" s="18">
        <v>0.44388556386292999</v>
      </c>
      <c r="U483" s="16">
        <v>1.5232799690401824</v>
      </c>
      <c r="V483" s="14">
        <v>1.5141</v>
      </c>
      <c r="W483" s="14">
        <v>1.345</v>
      </c>
      <c r="X483" s="74">
        <f>'2080回测'!$O$13*G483/$G$4+'2080回测'!$O$14*H483/$H$4+'2080回测'!$O$15*I483/$I$4+'2080回测'!$O$17*K483/$K$4+'2080回测'!$O$18*L483/$L$4+'2080回测'!$O$16*J483/$J$4</f>
        <v>1.3480549192070468</v>
      </c>
    </row>
    <row r="484" spans="1:24">
      <c r="A484" s="11">
        <v>44554</v>
      </c>
      <c r="B484" s="17">
        <v>89.011663597299005</v>
      </c>
      <c r="C484" s="17">
        <v>72.985244040862995</v>
      </c>
      <c r="D484" s="17">
        <v>77.769230769231001</v>
      </c>
      <c r="E484" s="17">
        <v>143.916015625</v>
      </c>
      <c r="F484" s="13">
        <v>1.9592053850809801</v>
      </c>
      <c r="G484" s="14">
        <f>[1]!thsiFinD("ths_adjustment_nv_fund",G$2,$A484)</f>
        <v>1.3845000000000001</v>
      </c>
      <c r="H484" s="14">
        <f>[1]!thsiFinD("ths_adjustment_nv_fund",H$2,$A484)</f>
        <v>2.3427851851999999</v>
      </c>
      <c r="I484" s="14">
        <v>2943.77</v>
      </c>
      <c r="J484" s="14">
        <f>[1]!thsiFinD("ths_close_price_index",J$1,$A484)</f>
        <v>9851.8241999999991</v>
      </c>
      <c r="K484" s="14">
        <f>[1]!thsiFinD("ths_adjustment_nv_fund",K$2,$A484)</f>
        <v>7.1302739644999997</v>
      </c>
      <c r="L484" s="14">
        <f>[1]!thsiFinD("ths_adjustment_nv_fund",L$2,$A484)</f>
        <v>2.4917994214000001</v>
      </c>
      <c r="M484" s="18">
        <v>0.47706202046036</v>
      </c>
      <c r="N484" s="18">
        <v>0.40057336460776999</v>
      </c>
      <c r="O484" s="18">
        <v>0.72633596932662003</v>
      </c>
      <c r="P484" s="18">
        <v>0.85744199684873001</v>
      </c>
      <c r="Q484" s="19">
        <v>0.42493525725462999</v>
      </c>
      <c r="R484" s="19">
        <v>0.42493525725462999</v>
      </c>
      <c r="S484" s="18">
        <v>0.43747794328436002</v>
      </c>
      <c r="T484" s="18">
        <v>0.43747794328436002</v>
      </c>
      <c r="U484" s="16">
        <v>1.5038898255573738</v>
      </c>
      <c r="V484" s="14">
        <v>1.5142</v>
      </c>
      <c r="W484" s="14">
        <v>1.3481000000000001</v>
      </c>
      <c r="X484" s="74">
        <f>'2080回测'!$O$13*G484/$G$4+'2080回测'!$O$14*H484/$H$4+'2080回测'!$O$15*I484/$I$4+'2080回测'!$O$17*K484/$K$4+'2080回测'!$O$18*L484/$L$4+'2080回测'!$O$16*J484/$J$4</f>
        <v>1.3397997708448937</v>
      </c>
    </row>
    <row r="485" spans="1:24">
      <c r="A485" s="11">
        <v>44557</v>
      </c>
      <c r="B485" s="17">
        <v>89.195825659913993</v>
      </c>
      <c r="C485" s="17">
        <v>71.906923950057006</v>
      </c>
      <c r="D485" s="17">
        <v>78.230769230768999</v>
      </c>
      <c r="E485" s="17">
        <v>140.99609375</v>
      </c>
      <c r="F485" s="13">
        <v>1.9508240314768499</v>
      </c>
      <c r="G485" s="14">
        <f>[1]!thsiFinD("ths_adjustment_nv_fund",G$2,$A485)</f>
        <v>1.3904000000000001</v>
      </c>
      <c r="H485" s="14">
        <f>[1]!thsiFinD("ths_adjustment_nv_fund",H$2,$A485)</f>
        <v>2.3559407406999999</v>
      </c>
      <c r="I485" s="14">
        <v>2943.77</v>
      </c>
      <c r="J485" s="14">
        <f>[1]!thsiFinD("ths_close_price_index",J$1,$A485)</f>
        <v>9939.3453000000009</v>
      </c>
      <c r="K485" s="14">
        <f>[1]!thsiFinD("ths_adjustment_nv_fund",K$2,$A485)</f>
        <v>7.1721859348999999</v>
      </c>
      <c r="L485" s="14">
        <f>[1]!thsiFinD("ths_adjustment_nv_fund",L$2,$A485)</f>
        <v>2.5099729989999999</v>
      </c>
      <c r="M485" s="18">
        <v>0.47186700767263001</v>
      </c>
      <c r="N485" s="18">
        <v>0.39153852836417002</v>
      </c>
      <c r="O485" s="18">
        <v>0.71459381739756</v>
      </c>
      <c r="P485" s="18">
        <v>0.84504564879558997</v>
      </c>
      <c r="Q485" s="19">
        <v>0.3969032337333</v>
      </c>
      <c r="R485" s="19">
        <v>0.3969032337333</v>
      </c>
      <c r="S485" s="18">
        <v>0.40713356738121997</v>
      </c>
      <c r="T485" s="18">
        <v>0.40713356738121997</v>
      </c>
      <c r="U485" s="16">
        <v>1.5048213304109086</v>
      </c>
      <c r="V485" s="14">
        <v>1.5152000000000001</v>
      </c>
      <c r="W485" s="14">
        <v>1.3467</v>
      </c>
      <c r="X485" s="74">
        <f>'2080回测'!$O$13*G485/$G$4+'2080回测'!$O$14*H485/$H$4+'2080回测'!$O$15*I485/$I$4+'2080回测'!$O$17*K485/$K$4+'2080回测'!$O$18*L485/$L$4+'2080回测'!$O$16*J485/$J$4</f>
        <v>1.3462783381089576</v>
      </c>
    </row>
    <row r="486" spans="1:24">
      <c r="A486" s="11">
        <v>44558</v>
      </c>
      <c r="B486" s="17">
        <v>91.098833640270001</v>
      </c>
      <c r="C486" s="17">
        <v>72.758229284904004</v>
      </c>
      <c r="D486" s="17">
        <v>77.615384615384997</v>
      </c>
      <c r="E486" s="17">
        <v>144.296875</v>
      </c>
      <c r="F486" s="13">
        <v>1.9644233063514001</v>
      </c>
      <c r="G486" s="14">
        <f>[1]!thsiFinD("ths_adjustment_nv_fund",G$2,$A486)</f>
        <v>1.3796999999999999</v>
      </c>
      <c r="H486" s="14">
        <f>[1]!thsiFinD("ths_adjustment_nv_fund",H$2,$A486)</f>
        <v>2.3449777778000001</v>
      </c>
      <c r="I486" s="14">
        <v>2918.87</v>
      </c>
      <c r="J486" s="14">
        <f>[1]!thsiFinD("ths_close_price_index",J$1,$A486)</f>
        <v>9898.4809999999998</v>
      </c>
      <c r="K486" s="14">
        <f>[1]!thsiFinD("ths_adjustment_nv_fund",K$2,$A486)</f>
        <v>7.1721859348999999</v>
      </c>
      <c r="L486" s="14">
        <f>[1]!thsiFinD("ths_adjustment_nv_fund",L$2,$A486)</f>
        <v>2.5029054965999999</v>
      </c>
      <c r="M486" s="18">
        <v>0.4693094629156</v>
      </c>
      <c r="N486" s="18">
        <v>0.38745547736947</v>
      </c>
      <c r="O486" s="18">
        <v>0.71591181404266002</v>
      </c>
      <c r="P486" s="18">
        <v>0.84010386137934001</v>
      </c>
      <c r="Q486" s="19">
        <v>0.39687176275045999</v>
      </c>
      <c r="R486" s="19">
        <v>0.39687176275045999</v>
      </c>
      <c r="S486" s="18">
        <v>0.41602325103964</v>
      </c>
      <c r="T486" s="18">
        <v>0.41602325103964</v>
      </c>
      <c r="U486" s="16">
        <v>1.5152124574291312</v>
      </c>
      <c r="V486" s="14">
        <v>1.5161</v>
      </c>
      <c r="W486" s="14">
        <v>1.351</v>
      </c>
      <c r="X486" s="74">
        <f>'2080回测'!$O$13*G486/$G$4+'2080回测'!$O$14*H486/$H$4+'2080回测'!$O$15*I486/$I$4+'2080回测'!$O$17*K486/$K$4+'2080回测'!$O$18*L486/$L$4+'2080回测'!$O$16*J486/$J$4</f>
        <v>1.3379088779525306</v>
      </c>
    </row>
    <row r="487" spans="1:24">
      <c r="A487" s="11">
        <v>44559</v>
      </c>
      <c r="B487" s="17">
        <v>90.669122160835002</v>
      </c>
      <c r="C487" s="17">
        <v>70.658342792281999</v>
      </c>
      <c r="D487" s="17">
        <v>76.153846153846004</v>
      </c>
      <c r="E487" s="17">
        <v>142.59765625</v>
      </c>
      <c r="F487" s="13">
        <v>1.95019741839241</v>
      </c>
      <c r="G487" s="14">
        <f>[1]!thsiFinD("ths_adjustment_nv_fund",G$2,$A487)</f>
        <v>1.3734</v>
      </c>
      <c r="H487" s="14">
        <f>[1]!thsiFinD("ths_adjustment_nv_fund",H$2,$A487)</f>
        <v>2.3384</v>
      </c>
      <c r="I487" s="14">
        <v>2896.66</v>
      </c>
      <c r="J487" s="14">
        <f>[1]!thsiFinD("ths_close_price_index",J$1,$A487)</f>
        <v>9874.6352000000006</v>
      </c>
      <c r="K487" s="14">
        <f>[1]!thsiFinD("ths_adjustment_nv_fund",K$2,$A487)</f>
        <v>7.1512299497000003</v>
      </c>
      <c r="L487" s="14">
        <f>[1]!thsiFinD("ths_adjustment_nv_fund",L$2,$A487)</f>
        <v>2.4897801350000002</v>
      </c>
      <c r="M487" s="18">
        <v>0.46890984654730999</v>
      </c>
      <c r="N487" s="18">
        <v>0.40187646598905002</v>
      </c>
      <c r="O487" s="18">
        <v>0.7169901749341</v>
      </c>
      <c r="P487" s="18">
        <v>0.85074126820888996</v>
      </c>
      <c r="Q487" s="19">
        <v>0.41251720620302001</v>
      </c>
      <c r="R487" s="19">
        <v>0.41251720620302001</v>
      </c>
      <c r="S487" s="18">
        <v>0.42907374567383</v>
      </c>
      <c r="T487" s="18">
        <v>0.42907374567383</v>
      </c>
      <c r="U487" s="16">
        <v>1.5085544996216025</v>
      </c>
      <c r="V487" s="14">
        <v>1.5173000000000001</v>
      </c>
      <c r="W487" s="14">
        <v>1.3444</v>
      </c>
      <c r="X487" s="74">
        <f>'2080回测'!$O$13*G487/$G$4+'2080回测'!$O$14*H487/$H$4+'2080回测'!$O$15*I487/$I$4+'2080回测'!$O$17*K487/$K$4+'2080回测'!$O$18*L487/$L$4+'2080回测'!$O$16*J487/$J$4</f>
        <v>1.3319201692888349</v>
      </c>
    </row>
    <row r="488" spans="1:24">
      <c r="A488" s="11">
        <v>44560</v>
      </c>
      <c r="B488" s="17">
        <v>93.738489871086998</v>
      </c>
      <c r="C488" s="17">
        <v>73.950056753688997</v>
      </c>
      <c r="D488" s="17">
        <v>76.538461538462002</v>
      </c>
      <c r="E488" s="17">
        <v>145.322265625</v>
      </c>
      <c r="F488" s="13">
        <v>1.9738731844705999</v>
      </c>
      <c r="G488" s="14">
        <f>[1]!thsiFinD("ths_adjustment_nv_fund",G$2,$A488)</f>
        <v>1.3778999999999999</v>
      </c>
      <c r="H488" s="14">
        <f>[1]!thsiFinD("ths_adjustment_nv_fund",H$2,$A488)</f>
        <v>2.3438814815</v>
      </c>
      <c r="I488" s="14">
        <v>2888.54</v>
      </c>
      <c r="J488" s="14">
        <f>[1]!thsiFinD("ths_close_price_index",J$1,$A488)</f>
        <v>9945.1831999999995</v>
      </c>
      <c r="K488" s="14">
        <f>[1]!thsiFinD("ths_adjustment_nv_fund",K$2,$A488)</f>
        <v>7.1407519571</v>
      </c>
      <c r="L488" s="14">
        <f>[1]!thsiFinD("ths_adjustment_nv_fund",L$2,$A488)</f>
        <v>2.4938187078</v>
      </c>
      <c r="M488" s="18">
        <v>0.44812979539642001</v>
      </c>
      <c r="N488" s="18">
        <v>0.38311180609850998</v>
      </c>
      <c r="O488" s="18">
        <v>0.71147855260005</v>
      </c>
      <c r="P488" s="18">
        <v>0.84261663459998004</v>
      </c>
      <c r="Q488" s="19">
        <v>0.41106210435613</v>
      </c>
      <c r="R488" s="19">
        <v>0.41106210435613</v>
      </c>
      <c r="S488" s="18">
        <v>0.43048749978279999</v>
      </c>
      <c r="T488" s="18">
        <v>0.43048749978279999</v>
      </c>
      <c r="U488" s="16">
        <v>1.5215470422891599</v>
      </c>
      <c r="V488" s="14">
        <v>1.5186999999999999</v>
      </c>
      <c r="W488" s="14">
        <v>1.3375999999999999</v>
      </c>
      <c r="X488" s="74">
        <f>'2080回测'!$O$13*G488/$G$4+'2080回测'!$O$14*H488/$H$4+'2080回测'!$O$15*I488/$I$4+'2080回测'!$O$17*K488/$K$4+'2080回测'!$O$18*L488/$L$4+'2080回测'!$O$16*J488/$J$4</f>
        <v>1.335301831062732</v>
      </c>
    </row>
    <row r="489" spans="1:24">
      <c r="A489" s="11">
        <v>44561</v>
      </c>
      <c r="B489" s="17">
        <v>95.764272559852998</v>
      </c>
      <c r="C489" s="17">
        <v>74.574347332577005</v>
      </c>
      <c r="D489" s="17">
        <v>79</v>
      </c>
      <c r="E489" s="17">
        <v>146.0546875</v>
      </c>
      <c r="F489" s="13">
        <v>1.98848326848108</v>
      </c>
      <c r="G489" s="14">
        <f>[1]!thsiFinD("ths_adjustment_nv_fund",G$2,$A489)</f>
        <v>1.3874</v>
      </c>
      <c r="H489" s="14">
        <f>[1]!thsiFinD("ths_adjustment_nv_fund",H$2,$A489)</f>
        <v>2.3658074074000002</v>
      </c>
      <c r="I489" s="14">
        <v>2900.72</v>
      </c>
      <c r="J489" s="14">
        <f>[1]!thsiFinD("ths_close_price_index",J$1,$A489)</f>
        <v>10086.270399999999</v>
      </c>
      <c r="K489" s="14">
        <f>[1]!thsiFinD("ths_adjustment_nv_fund",K$2,$A489)</f>
        <v>7.1879029238000003</v>
      </c>
      <c r="L489" s="14">
        <f>[1]!thsiFinD("ths_adjustment_nv_fund",L$2,$A489)</f>
        <v>2.5119922853999999</v>
      </c>
      <c r="M489" s="18">
        <v>0.45947890025575</v>
      </c>
      <c r="N489" s="18">
        <v>0.39562157935886999</v>
      </c>
      <c r="O489" s="18">
        <v>0.72286125089862996</v>
      </c>
      <c r="P489" s="18">
        <v>0.85668816492883004</v>
      </c>
      <c r="Q489" s="19">
        <v>0.42347413783966997</v>
      </c>
      <c r="R489" s="19">
        <v>0.42347413783966997</v>
      </c>
      <c r="S489" s="18">
        <v>0.44538908359592999</v>
      </c>
      <c r="T489" s="18">
        <v>0.44538908359592999</v>
      </c>
      <c r="U489" s="16">
        <v>1.5316405571403049</v>
      </c>
      <c r="V489" s="14">
        <v>1.5188999999999999</v>
      </c>
      <c r="W489" s="14">
        <v>1.3521000000000001</v>
      </c>
      <c r="X489" s="74">
        <f>'2080回测'!$O$13*G489/$G$4+'2080回测'!$O$14*H489/$H$4+'2080回测'!$O$15*I489/$I$4+'2080回测'!$O$17*K489/$K$4+'2080回测'!$O$18*L489/$L$4+'2080回测'!$O$16*J489/$J$4</f>
        <v>1.3445349795971242</v>
      </c>
    </row>
    <row r="490" spans="1:24">
      <c r="A490" s="11">
        <v>44565</v>
      </c>
      <c r="B490" s="17">
        <v>91.958256599140995</v>
      </c>
      <c r="C490" s="17">
        <v>70.544835414302</v>
      </c>
      <c r="D490" s="17">
        <v>85.384615384615003</v>
      </c>
      <c r="E490" s="17">
        <v>142.685546875</v>
      </c>
      <c r="F490" s="13">
        <v>1.9764331356826501</v>
      </c>
      <c r="G490" s="14">
        <f>[1]!thsiFinD("ths_adjustment_nv_fund",G$2,$A490)</f>
        <v>1.4079999999999999</v>
      </c>
      <c r="H490" s="14">
        <f>[1]!thsiFinD("ths_adjustment_nv_fund",H$2,$A490)</f>
        <v>2.3921185184999998</v>
      </c>
      <c r="I490" s="14">
        <v>2908.11</v>
      </c>
      <c r="J490" s="14">
        <f>[1]!thsiFinD("ths_close_price_index",J$1,$A490)</f>
        <v>10295.188</v>
      </c>
      <c r="K490" s="14">
        <f>[1]!thsiFinD("ths_adjustment_nv_fund",K$2,$A490)</f>
        <v>7.2350538904999997</v>
      </c>
      <c r="L490" s="14">
        <f>[1]!thsiFinD("ths_adjustment_nv_fund",L$2,$A490)</f>
        <v>2.5321851495000001</v>
      </c>
      <c r="M490" s="18">
        <v>0.46795076726342999</v>
      </c>
      <c r="N490" s="18">
        <v>0.39718530101642002</v>
      </c>
      <c r="O490" s="18">
        <v>0.73652048885693999</v>
      </c>
      <c r="P490" s="18">
        <v>0.86833068098490995</v>
      </c>
      <c r="Q490" s="19">
        <v>0.43888557872748002</v>
      </c>
      <c r="R490" s="19">
        <v>0.43888557872748002</v>
      </c>
      <c r="S490" s="18">
        <v>0.45268303077289002</v>
      </c>
      <c r="T490" s="18">
        <v>0.45268303077289002</v>
      </c>
      <c r="U490" s="16">
        <v>1.5273603319819089</v>
      </c>
      <c r="V490" s="14">
        <v>1.5193000000000001</v>
      </c>
      <c r="W490" s="14">
        <v>1.3428</v>
      </c>
      <c r="X490" s="74">
        <f>'2080回测'!$O$13*G490/$G$4+'2080回测'!$O$14*H490/$H$4+'2080回测'!$O$15*I490/$I$4+'2080回测'!$O$17*K490/$K$4+'2080回测'!$O$18*L490/$L$4+'2080回测'!$O$16*J490/$J$4</f>
        <v>1.3620748991264231</v>
      </c>
    </row>
    <row r="491" spans="1:24">
      <c r="A491" s="11">
        <v>44566</v>
      </c>
      <c r="B491" s="17">
        <v>87.906691221608</v>
      </c>
      <c r="C491" s="17">
        <v>65.096481271282997</v>
      </c>
      <c r="D491" s="17">
        <v>85.384615384615003</v>
      </c>
      <c r="E491" s="17">
        <v>132.041015625</v>
      </c>
      <c r="F491" s="13">
        <v>1.9260720087562699</v>
      </c>
      <c r="G491" s="14">
        <f>[1]!thsiFinD("ths_adjustment_nv_fund",G$2,$A491)</f>
        <v>1.415</v>
      </c>
      <c r="H491" s="14">
        <f>[1]!thsiFinD("ths_adjustment_nv_fund",H$2,$A491)</f>
        <v>2.3855407407000002</v>
      </c>
      <c r="I491" s="14">
        <v>2892.81</v>
      </c>
      <c r="J491" s="14">
        <f>[1]!thsiFinD("ths_close_price_index",J$1,$A491)</f>
        <v>10251.820900000001</v>
      </c>
      <c r="K491" s="14">
        <f>[1]!thsiFinD("ths_adjustment_nv_fund",K$2,$A491)</f>
        <v>7.2245758979000003</v>
      </c>
      <c r="L491" s="14">
        <f>[1]!thsiFinD("ths_adjustment_nv_fund",L$2,$A491)</f>
        <v>2.5230983607000002</v>
      </c>
      <c r="M491" s="18">
        <v>0.45460358056265998</v>
      </c>
      <c r="N491" s="18">
        <v>0.37981061593259002</v>
      </c>
      <c r="O491" s="18">
        <v>0.73148813803018997</v>
      </c>
      <c r="P491" s="18">
        <v>0.84613451720149002</v>
      </c>
      <c r="Q491" s="19">
        <v>0.43398964942367002</v>
      </c>
      <c r="R491" s="19">
        <v>0.43398964942367002</v>
      </c>
      <c r="S491" s="18">
        <v>0.46943325264050001</v>
      </c>
      <c r="T491" s="18">
        <v>0.46943325264050001</v>
      </c>
      <c r="U491" s="16">
        <v>1.4990910223185412</v>
      </c>
      <c r="V491" s="14">
        <v>1.5186999999999999</v>
      </c>
      <c r="W491" s="14">
        <v>1.3483000000000001</v>
      </c>
      <c r="X491" s="74">
        <f>'2080回测'!$O$13*G491/$G$4+'2080回测'!$O$14*H491/$H$4+'2080回测'!$O$15*I491/$I$4+'2080回测'!$O$17*K491/$K$4+'2080回测'!$O$18*L491/$L$4+'2080回测'!$O$16*J491/$J$4</f>
        <v>1.3663673945653418</v>
      </c>
    </row>
    <row r="492" spans="1:24">
      <c r="A492" s="11">
        <v>44567</v>
      </c>
      <c r="B492" s="17">
        <v>88.643339472069002</v>
      </c>
      <c r="C492" s="17">
        <v>64.926220204312997</v>
      </c>
      <c r="D492" s="17">
        <v>85.384615384615003</v>
      </c>
      <c r="E492" s="17">
        <v>131.66015625</v>
      </c>
      <c r="F492" s="13">
        <v>1.92653582827749</v>
      </c>
      <c r="G492" s="14">
        <f>[1]!thsiFinD("ths_adjustment_nv_fund",G$2,$A492)</f>
        <v>1.4216</v>
      </c>
      <c r="H492" s="14">
        <f>[1]!thsiFinD("ths_adjustment_nv_fund",H$2,$A492)</f>
        <v>2.3954074074</v>
      </c>
      <c r="I492" s="14">
        <v>2874.76</v>
      </c>
      <c r="J492" s="14">
        <f>[1]!thsiFinD("ths_close_price_index",J$1,$A492)</f>
        <v>10337.497600000001</v>
      </c>
      <c r="K492" s="14">
        <f>[1]!thsiFinD("ths_adjustment_nv_fund",K$2,$A492)</f>
        <v>7.2193369016000002</v>
      </c>
      <c r="L492" s="14">
        <f>[1]!thsiFinD("ths_adjustment_nv_fund",L$2,$A492)</f>
        <v>2.5170405013999999</v>
      </c>
      <c r="M492" s="18">
        <v>0.43558184143222001</v>
      </c>
      <c r="N492" s="18">
        <v>0.36087220919120999</v>
      </c>
      <c r="O492" s="18">
        <v>0.70584711238916997</v>
      </c>
      <c r="P492" s="18">
        <v>0.80902923198995003</v>
      </c>
      <c r="Q492" s="19">
        <v>0.39781420372395998</v>
      </c>
      <c r="R492" s="19">
        <v>0.39781420372395998</v>
      </c>
      <c r="S492" s="18">
        <v>0.44288468804893</v>
      </c>
      <c r="T492" s="18">
        <v>0.44288468804893</v>
      </c>
      <c r="U492" s="16">
        <v>1.5024832953065976</v>
      </c>
      <c r="V492" s="14">
        <v>1.518</v>
      </c>
      <c r="W492" s="14">
        <v>1.3413999999999999</v>
      </c>
      <c r="X492" s="74">
        <f>'2080回测'!$O$13*G492/$G$4+'2080回测'!$O$14*H492/$H$4+'2080回测'!$O$15*I492/$I$4+'2080回测'!$O$17*K492/$K$4+'2080回测'!$O$18*L492/$L$4+'2080回测'!$O$16*J492/$J$4</f>
        <v>1.3706866163490721</v>
      </c>
    </row>
    <row r="493" spans="1:24">
      <c r="A493" s="11">
        <v>44568</v>
      </c>
      <c r="B493" s="17">
        <v>86.003683241252006</v>
      </c>
      <c r="C493" s="17">
        <v>62.712826333712002</v>
      </c>
      <c r="D493" s="17">
        <v>82.153846153846004</v>
      </c>
      <c r="E493" s="17">
        <v>125.13671875</v>
      </c>
      <c r="F493" s="13">
        <v>1.8900176861970299</v>
      </c>
      <c r="G493" s="14">
        <f>[1]!thsiFinD("ths_adjustment_nv_fund",G$2,$A493)</f>
        <v>1.4354</v>
      </c>
      <c r="H493" s="14">
        <f>[1]!thsiFinD("ths_adjustment_nv_fund",H$2,$A493)</f>
        <v>2.4019851852</v>
      </c>
      <c r="I493" s="14">
        <v>2884.48</v>
      </c>
      <c r="J493" s="14">
        <f>[1]!thsiFinD("ths_close_price_index",J$1,$A493)</f>
        <v>10395.838100000001</v>
      </c>
      <c r="K493" s="14">
        <f>[1]!thsiFinD("ths_adjustment_nv_fund",K$2,$A493)</f>
        <v>7.2455318831</v>
      </c>
      <c r="L493" s="14">
        <f>[1]!thsiFinD("ths_adjustment_nv_fund",L$2,$A493)</f>
        <v>2.5200694311</v>
      </c>
      <c r="M493" s="18">
        <v>0.42295396419436998</v>
      </c>
      <c r="N493" s="18">
        <v>0.34653809399704999</v>
      </c>
      <c r="O493" s="18">
        <v>0.70980110232447002</v>
      </c>
      <c r="P493" s="18">
        <v>0.80559510849064997</v>
      </c>
      <c r="Q493" s="19">
        <v>0.40910186808664001</v>
      </c>
      <c r="R493" s="19">
        <v>0.40910186808664001</v>
      </c>
      <c r="S493" s="18">
        <v>0.45838717863647999</v>
      </c>
      <c r="T493" s="18">
        <v>0.45838717863647999</v>
      </c>
      <c r="U493" s="16">
        <v>1.4824664935323688</v>
      </c>
      <c r="V493" s="14">
        <v>1.5182</v>
      </c>
      <c r="W493" s="14">
        <v>1.3323</v>
      </c>
      <c r="X493" s="74">
        <f>'2080回测'!$O$13*G493/$G$4+'2080回测'!$O$14*H493/$H$4+'2080回测'!$O$15*I493/$I$4+'2080回测'!$O$17*K493/$K$4+'2080回测'!$O$18*L493/$L$4+'2080回测'!$O$16*J493/$J$4</f>
        <v>1.3815845684053161</v>
      </c>
    </row>
    <row r="494" spans="1:24">
      <c r="A494" s="11">
        <v>44571</v>
      </c>
      <c r="B494" s="17">
        <v>87.292817679557999</v>
      </c>
      <c r="C494" s="17">
        <v>63.223609534620003</v>
      </c>
      <c r="D494" s="17">
        <v>88.769230769231001</v>
      </c>
      <c r="E494" s="17">
        <v>125.751953125</v>
      </c>
      <c r="F494" s="13">
        <v>1.9125940277710201</v>
      </c>
      <c r="G494" s="14">
        <f>[1]!thsiFinD("ths_adjustment_nv_fund",G$2,$A494)</f>
        <v>1.4448000000000001</v>
      </c>
      <c r="H494" s="14">
        <f>[1]!thsiFinD("ths_adjustment_nv_fund",H$2,$A494)</f>
        <v>2.4239111110999998</v>
      </c>
      <c r="I494" s="14">
        <v>2894.22</v>
      </c>
      <c r="J494" s="14">
        <f>[1]!thsiFinD("ths_close_price_index",J$1,$A494)</f>
        <v>10485.747300000001</v>
      </c>
      <c r="K494" s="14">
        <f>[1]!thsiFinD("ths_adjustment_nv_fund",K$2,$A494)</f>
        <v>7.3345948202000004</v>
      </c>
      <c r="L494" s="14">
        <f>[1]!thsiFinD("ths_adjustment_nv_fund",L$2,$A494)</f>
        <v>2.5301658631000001</v>
      </c>
      <c r="M494" s="18">
        <v>0.42031649616368</v>
      </c>
      <c r="N494" s="18">
        <v>0.34037008079228998</v>
      </c>
      <c r="O494" s="18">
        <v>0.70045530793194</v>
      </c>
      <c r="P494" s="18">
        <v>0.79093726452349999</v>
      </c>
      <c r="Q494" s="19">
        <v>0.38003444563737998</v>
      </c>
      <c r="R494" s="19">
        <v>0.38003444563737998</v>
      </c>
      <c r="S494" s="18">
        <v>0.42379195378639001</v>
      </c>
      <c r="T494" s="18">
        <v>0.42379195378639001</v>
      </c>
      <c r="U494" s="16">
        <v>1.4911937674740037</v>
      </c>
      <c r="V494" s="14">
        <v>1.5194000000000001</v>
      </c>
      <c r="W494" s="14">
        <v>1.3339000000000001</v>
      </c>
      <c r="X494" s="74">
        <f>'2080回测'!$O$13*G494/$G$4+'2080回测'!$O$14*H494/$H$4+'2080回测'!$O$15*I494/$I$4+'2080回测'!$O$17*K494/$K$4+'2080回测'!$O$18*L494/$L$4+'2080回测'!$O$16*J494/$J$4</f>
        <v>1.3910274854126428</v>
      </c>
    </row>
    <row r="495" spans="1:24">
      <c r="A495" s="11">
        <v>44572</v>
      </c>
      <c r="B495" s="17">
        <v>84.162062615100993</v>
      </c>
      <c r="C495" s="17">
        <v>59.591373439274001</v>
      </c>
      <c r="D495" s="17">
        <v>84.076923076922995</v>
      </c>
      <c r="E495" s="17">
        <v>121.865234375</v>
      </c>
      <c r="F495" s="13">
        <v>1.87423898376575</v>
      </c>
      <c r="G495" s="14">
        <f>[1]!thsiFinD("ths_adjustment_nv_fund",G$2,$A495)</f>
        <v>1.4467000000000001</v>
      </c>
      <c r="H495" s="14">
        <f>[1]!thsiFinD("ths_adjustment_nv_fund",H$2,$A495)</f>
        <v>2.4337777778</v>
      </c>
      <c r="I495" s="14">
        <v>2916.74</v>
      </c>
      <c r="J495" s="14">
        <f>[1]!thsiFinD("ths_close_price_index",J$1,$A495)</f>
        <v>10515.903200000001</v>
      </c>
      <c r="K495" s="14">
        <f>[1]!thsiFinD("ths_adjustment_nv_fund",K$2,$A495)</f>
        <v>7.3136388349999999</v>
      </c>
      <c r="L495" s="14">
        <f>[1]!thsiFinD("ths_adjustment_nv_fund",L$2,$A495)</f>
        <v>2.5271369335</v>
      </c>
      <c r="M495" s="18">
        <v>0.42567135549871998</v>
      </c>
      <c r="N495" s="18">
        <v>0.34549561289202002</v>
      </c>
      <c r="O495" s="18">
        <v>0.70512820512820995</v>
      </c>
      <c r="P495" s="18">
        <v>0.80283105796337995</v>
      </c>
      <c r="Q495" s="19">
        <v>0.38928339386527999</v>
      </c>
      <c r="R495" s="19">
        <v>0.38928339386527999</v>
      </c>
      <c r="S495" s="18">
        <v>0.43592856028957</v>
      </c>
      <c r="T495" s="18">
        <v>0.43592856028957</v>
      </c>
      <c r="U495" s="16">
        <v>1.4797636862894101</v>
      </c>
      <c r="V495" s="14">
        <v>1.5202</v>
      </c>
      <c r="W495" s="14">
        <v>1.3451</v>
      </c>
      <c r="X495" s="74">
        <f>'2080回测'!$O$13*G495/$G$4+'2080回测'!$O$14*H495/$H$4+'2080回测'!$O$15*I495/$I$4+'2080回测'!$O$17*K495/$K$4+'2080回测'!$O$18*L495/$L$4+'2080回测'!$O$16*J495/$J$4</f>
        <v>1.3917836273670872</v>
      </c>
    </row>
    <row r="496" spans="1:24">
      <c r="A496" s="11">
        <v>44573</v>
      </c>
      <c r="B496" s="17">
        <v>87.783916513197994</v>
      </c>
      <c r="C496" s="17">
        <v>62.599318955732002</v>
      </c>
      <c r="D496" s="17">
        <v>87.230769230768999</v>
      </c>
      <c r="E496" s="17">
        <v>128.02734375</v>
      </c>
      <c r="F496" s="13">
        <v>1.9141033711242501</v>
      </c>
      <c r="G496" s="14">
        <f>[1]!thsiFinD("ths_adjustment_nv_fund",G$2,$A496)</f>
        <v>1.4399</v>
      </c>
      <c r="H496" s="14">
        <f>[1]!thsiFinD("ths_adjustment_nv_fund",H$2,$A496)</f>
        <v>2.4239111110999998</v>
      </c>
      <c r="I496" s="14">
        <v>2934.83</v>
      </c>
      <c r="J496" s="14">
        <f>[1]!thsiFinD("ths_close_price_index",J$1,$A496)</f>
        <v>10445.0893</v>
      </c>
      <c r="K496" s="14">
        <f>[1]!thsiFinD("ths_adjustment_nv_fund",K$2,$A496)</f>
        <v>7.3503118090999999</v>
      </c>
      <c r="L496" s="14">
        <f>[1]!thsiFinD("ths_adjustment_nv_fund",L$2,$A496)</f>
        <v>2.5301658631000001</v>
      </c>
      <c r="M496" s="18">
        <v>0.41160485933503999</v>
      </c>
      <c r="N496" s="18">
        <v>0.33463643471462001</v>
      </c>
      <c r="O496" s="18">
        <v>0.69446441409058002</v>
      </c>
      <c r="P496" s="18">
        <v>0.78993215514264004</v>
      </c>
      <c r="Q496" s="19">
        <v>0.37356706884978003</v>
      </c>
      <c r="R496" s="19">
        <v>0.37356706884978003</v>
      </c>
      <c r="S496" s="18">
        <v>0.43016874466642002</v>
      </c>
      <c r="T496" s="18">
        <v>0.43016874466642002</v>
      </c>
      <c r="U496" s="16">
        <v>1.4992109594746936</v>
      </c>
      <c r="V496" s="14">
        <v>1.5206999999999999</v>
      </c>
      <c r="W496" s="14">
        <v>1.35</v>
      </c>
      <c r="X496" s="74">
        <f>'2080回测'!$O$13*G496/$G$4+'2080回测'!$O$14*H496/$H$4+'2080回测'!$O$15*I496/$I$4+'2080回测'!$O$17*K496/$K$4+'2080回测'!$O$18*L496/$L$4+'2080回测'!$O$16*J496/$J$4</f>
        <v>1.387743927577954</v>
      </c>
    </row>
    <row r="497" spans="1:24">
      <c r="A497" s="11">
        <v>44574</v>
      </c>
      <c r="B497" s="17">
        <v>85.267034990791998</v>
      </c>
      <c r="C497" s="17">
        <v>59.534619750284001</v>
      </c>
      <c r="D497" s="17">
        <v>81.384615384615003</v>
      </c>
      <c r="E497" s="17">
        <v>122.87109375</v>
      </c>
      <c r="F497" s="13">
        <v>1.8726434096892299</v>
      </c>
      <c r="G497" s="14">
        <f>[1]!thsiFinD("ths_adjustment_nv_fund",G$2,$A497)</f>
        <v>1.4332</v>
      </c>
      <c r="H497" s="14">
        <f>[1]!thsiFinD("ths_adjustment_nv_fund",H$2,$A497)</f>
        <v>2.4173333333000002</v>
      </c>
      <c r="I497" s="14">
        <v>2935.32</v>
      </c>
      <c r="J497" s="14">
        <f>[1]!thsiFinD("ths_close_price_index",J$1,$A497)</f>
        <v>10381.406300000001</v>
      </c>
      <c r="K497" s="14">
        <f>[1]!thsiFinD("ths_adjustment_nv_fund",K$2,$A497)</f>
        <v>7.3241168276000002</v>
      </c>
      <c r="L497" s="14">
        <f>[1]!thsiFinD("ths_adjustment_nv_fund",L$2,$A497)</f>
        <v>2.5160308582000002</v>
      </c>
      <c r="M497" s="18">
        <v>0.42463235294118001</v>
      </c>
      <c r="N497" s="18">
        <v>0.34975241073756003</v>
      </c>
      <c r="O497" s="18">
        <v>0.70596693026599999</v>
      </c>
      <c r="P497" s="18">
        <v>0.80919675019436998</v>
      </c>
      <c r="Q497" s="19">
        <v>0.39742726511590998</v>
      </c>
      <c r="R497" s="19">
        <v>0.39742726511590998</v>
      </c>
      <c r="S497" s="18">
        <v>0.45464235071331</v>
      </c>
      <c r="T497" s="18">
        <v>0.45464235071331</v>
      </c>
      <c r="U497" s="16">
        <v>1.4795209892804748</v>
      </c>
      <c r="V497" s="14">
        <v>1.5210999999999999</v>
      </c>
      <c r="W497" s="14">
        <v>1.3535999999999999</v>
      </c>
      <c r="X497" s="74">
        <f>'2080回测'!$O$13*G497/$G$4+'2080回测'!$O$14*H497/$H$4+'2080回测'!$O$15*I497/$I$4+'2080回测'!$O$17*K497/$K$4+'2080回测'!$O$18*L497/$L$4+'2080回测'!$O$16*J497/$J$4</f>
        <v>1.3812828501938752</v>
      </c>
    </row>
    <row r="498" spans="1:24">
      <c r="A498" s="11">
        <v>44575</v>
      </c>
      <c r="B498" s="17">
        <v>87.231430325353003</v>
      </c>
      <c r="C498" s="17">
        <v>61.520998864926</v>
      </c>
      <c r="D498" s="17">
        <v>79.923076923077005</v>
      </c>
      <c r="E498" s="17">
        <v>128.251953125</v>
      </c>
      <c r="F498" s="13">
        <v>1.89231864809589</v>
      </c>
      <c r="G498" s="14">
        <f>[1]!thsiFinD("ths_adjustment_nv_fund",G$2,$A498)</f>
        <v>1.4093</v>
      </c>
      <c r="H498" s="14">
        <f>[1]!thsiFinD("ths_adjustment_nv_fund",H$2,$A498)</f>
        <v>2.3767703704000001</v>
      </c>
      <c r="I498" s="14">
        <v>2921.29</v>
      </c>
      <c r="J498" s="14">
        <f>[1]!thsiFinD("ths_close_price_index",J$1,$A498)</f>
        <v>10253.83</v>
      </c>
      <c r="K498" s="14">
        <f>[1]!thsiFinD("ths_adjustment_nv_fund",K$2,$A498)</f>
        <v>7.2822048572</v>
      </c>
      <c r="L498" s="14">
        <f>[1]!thsiFinD("ths_adjustment_nv_fund",L$2,$A498)</f>
        <v>2.4968476374000002</v>
      </c>
      <c r="M498" s="18">
        <v>0.40145460358056001</v>
      </c>
      <c r="N498" s="18">
        <v>0.33237772565371998</v>
      </c>
      <c r="O498" s="18">
        <v>0.68499880182122996</v>
      </c>
      <c r="P498" s="18">
        <v>0.78842449122569003</v>
      </c>
      <c r="Q498" s="19">
        <v>0.37322471413407998</v>
      </c>
      <c r="R498" s="19">
        <v>0.37322471413407998</v>
      </c>
      <c r="S498" s="18">
        <v>0.44123143184722002</v>
      </c>
      <c r="T498" s="18">
        <v>0.44123143184722002</v>
      </c>
      <c r="U498" s="16">
        <v>1.4775650992849976</v>
      </c>
      <c r="V498" s="14">
        <v>1.5212000000000001</v>
      </c>
      <c r="W498" s="14">
        <v>1.3531</v>
      </c>
      <c r="X498" s="74">
        <f>'2080回测'!$O$13*G498/$G$4+'2080回测'!$O$14*H498/$H$4+'2080回测'!$O$15*I498/$I$4+'2080回测'!$O$17*K498/$K$4+'2080回测'!$O$18*L498/$L$4+'2080回测'!$O$16*J498/$J$4</f>
        <v>1.3614939607805654</v>
      </c>
    </row>
    <row r="499" spans="1:24">
      <c r="A499" s="11">
        <v>44578</v>
      </c>
      <c r="B499" s="17">
        <v>91.651319828115007</v>
      </c>
      <c r="C499" s="17">
        <v>65.720771850169996</v>
      </c>
      <c r="D499" s="17">
        <v>81.615384615384997</v>
      </c>
      <c r="E499" s="17">
        <v>133.681640625</v>
      </c>
      <c r="F499" s="13">
        <v>1.9316727922966801</v>
      </c>
      <c r="G499" s="14">
        <f>[1]!thsiFinD("ths_adjustment_nv_fund",G$2,$A499)</f>
        <v>1.4140999999999999</v>
      </c>
      <c r="H499" s="14">
        <f>[1]!thsiFinD("ths_adjustment_nv_fund",H$2,$A499)</f>
        <v>2.3833481481000001</v>
      </c>
      <c r="I499" s="14">
        <v>2897.85</v>
      </c>
      <c r="J499" s="14">
        <f>[1]!thsiFinD("ths_close_price_index",J$1,$A499)</f>
        <v>10302.913699999999</v>
      </c>
      <c r="K499" s="14">
        <f>[1]!thsiFinD("ths_adjustment_nv_fund",K$2,$A499)</f>
        <v>7.2822048572</v>
      </c>
      <c r="L499" s="14">
        <f>[1]!thsiFinD("ths_adjustment_nv_fund",L$2,$A499)</f>
        <v>2.4988669238000001</v>
      </c>
      <c r="M499" s="18">
        <v>0.39282289002558002</v>
      </c>
      <c r="N499" s="18">
        <v>0.32334288941013001</v>
      </c>
      <c r="O499" s="18">
        <v>0.67780972921159999</v>
      </c>
      <c r="P499" s="18">
        <v>0.78574419972345</v>
      </c>
      <c r="Q499" s="19">
        <v>0.37871837655714002</v>
      </c>
      <c r="R499" s="19">
        <v>0.37871837655714002</v>
      </c>
      <c r="S499" s="18">
        <v>0.44168216639746999</v>
      </c>
      <c r="T499" s="18">
        <v>0.44168216639746999</v>
      </c>
      <c r="U499" s="16">
        <v>1.4973535952643962</v>
      </c>
      <c r="V499" s="14">
        <v>1.522</v>
      </c>
      <c r="W499" s="14">
        <v>1.3484</v>
      </c>
      <c r="X499" s="74">
        <f>'2080回测'!$O$13*G499/$G$4+'2080回测'!$O$14*H499/$H$4+'2080回测'!$O$15*I499/$I$4+'2080回测'!$O$17*K499/$K$4+'2080回测'!$O$18*L499/$L$4+'2080回测'!$O$16*J499/$J$4</f>
        <v>1.3651671011717306</v>
      </c>
    </row>
    <row r="500" spans="1:24">
      <c r="A500" s="11">
        <v>44579</v>
      </c>
      <c r="B500" s="17">
        <v>90.055248618785001</v>
      </c>
      <c r="C500" s="17">
        <v>66.061293984109</v>
      </c>
      <c r="D500" s="17">
        <v>81</v>
      </c>
      <c r="E500" s="17">
        <v>133.41796875</v>
      </c>
      <c r="F500" s="13">
        <v>1.92633627838224</v>
      </c>
      <c r="G500" s="14">
        <f>[1]!thsiFinD("ths_adjustment_nv_fund",G$2,$A500)</f>
        <v>1.4302999999999999</v>
      </c>
      <c r="H500" s="14">
        <f>[1]!thsiFinD("ths_adjustment_nv_fund",H$2,$A500)</f>
        <v>2.4052740740999998</v>
      </c>
      <c r="I500" s="14">
        <v>2939.57</v>
      </c>
      <c r="J500" s="14">
        <f>[1]!thsiFinD("ths_close_price_index",J$1,$A500)</f>
        <v>10365.1458</v>
      </c>
      <c r="K500" s="14">
        <f>[1]!thsiFinD("ths_adjustment_nv_fund",K$2,$A500)</f>
        <v>7.3293558239000003</v>
      </c>
      <c r="L500" s="14">
        <f>[1]!thsiFinD("ths_adjustment_nv_fund",L$2,$A500)</f>
        <v>2.5099729989999999</v>
      </c>
      <c r="M500" s="18">
        <v>0.40577046035806003</v>
      </c>
      <c r="N500" s="18">
        <v>0.33802449830596998</v>
      </c>
      <c r="O500" s="18">
        <v>0.68847352024922004</v>
      </c>
      <c r="P500" s="18">
        <v>0.80350113078106</v>
      </c>
      <c r="Q500" s="19">
        <v>0.40255789753715998</v>
      </c>
      <c r="R500" s="19">
        <v>0.40255789753715998</v>
      </c>
      <c r="S500" s="18">
        <v>0.46897167867327</v>
      </c>
      <c r="T500" s="18">
        <v>0.46897167867327</v>
      </c>
      <c r="U500" s="16">
        <v>1.4927971344483737</v>
      </c>
      <c r="V500" s="14">
        <v>1.5245</v>
      </c>
      <c r="W500" s="14">
        <v>1.3440000000000001</v>
      </c>
      <c r="X500" s="74">
        <f>'2080回测'!$O$13*G500/$G$4+'2080回测'!$O$14*H500/$H$4+'2080回测'!$O$15*I500/$I$4+'2080回测'!$O$17*K500/$K$4+'2080回测'!$O$18*L500/$L$4+'2080回测'!$O$16*J500/$J$4</f>
        <v>1.3788284359595515</v>
      </c>
    </row>
    <row r="501" spans="1:24">
      <c r="A501" s="11">
        <v>44580</v>
      </c>
      <c r="B501" s="17">
        <v>86.924493554327995</v>
      </c>
      <c r="C501" s="17">
        <v>63.450624290579</v>
      </c>
      <c r="D501" s="17">
        <v>80.076923076922995</v>
      </c>
      <c r="E501" s="17">
        <v>127.587890625</v>
      </c>
      <c r="F501" s="13">
        <v>1.8950998288670799</v>
      </c>
      <c r="G501" s="14">
        <f>[1]!thsiFinD("ths_adjustment_nv_fund",G$2,$A501)</f>
        <v>1.4450000000000001</v>
      </c>
      <c r="H501" s="14">
        <f>[1]!thsiFinD("ths_adjustment_nv_fund",H$2,$A501)</f>
        <v>2.4195259258999999</v>
      </c>
      <c r="I501" s="14">
        <v>2984.53</v>
      </c>
      <c r="J501" s="14">
        <f>[1]!thsiFinD("ths_close_price_index",J$1,$A501)</f>
        <v>10422.073700000001</v>
      </c>
      <c r="K501" s="14">
        <f>[1]!thsiFinD("ths_adjustment_nv_fund",K$2,$A501)</f>
        <v>7.3188778313</v>
      </c>
      <c r="L501" s="14">
        <f>[1]!thsiFinD("ths_adjustment_nv_fund",L$2,$A501)</f>
        <v>2.5130019286</v>
      </c>
      <c r="M501" s="18">
        <v>0.41943734015345002</v>
      </c>
      <c r="N501" s="18">
        <v>0.34931804361045998</v>
      </c>
      <c r="O501" s="18">
        <v>0.69434459621375</v>
      </c>
      <c r="P501" s="18">
        <v>0.81103945059732996</v>
      </c>
      <c r="Q501" s="19">
        <v>0.39366962617251</v>
      </c>
      <c r="R501" s="19">
        <v>0.39366962617251</v>
      </c>
      <c r="S501" s="18">
        <v>0.44044919633349</v>
      </c>
      <c r="T501" s="18">
        <v>0.44044919633349</v>
      </c>
      <c r="U501" s="16">
        <v>1.4820438093041812</v>
      </c>
      <c r="V501" s="14">
        <v>1.5261</v>
      </c>
      <c r="W501" s="14">
        <v>1.3444</v>
      </c>
      <c r="X501" s="74">
        <f>'2080回测'!$O$13*G501/$G$4+'2080回测'!$O$14*H501/$H$4+'2080回测'!$O$15*I501/$I$4+'2080回测'!$O$17*K501/$K$4+'2080回测'!$O$18*L501/$L$4+'2080回测'!$O$16*J501/$J$4</f>
        <v>1.3896407887312097</v>
      </c>
    </row>
    <row r="502" spans="1:24">
      <c r="A502" s="11">
        <v>44581</v>
      </c>
      <c r="B502" s="17">
        <v>83.670963781460998</v>
      </c>
      <c r="C502" s="17">
        <v>62.429057888762998</v>
      </c>
      <c r="D502" s="17">
        <v>84.692307692308006</v>
      </c>
      <c r="E502" s="17">
        <v>125.390625</v>
      </c>
      <c r="F502" s="13">
        <v>1.8904573859063301</v>
      </c>
      <c r="G502" s="14">
        <f>[1]!thsiFinD("ths_adjustment_nv_fund",G$2,$A502)</f>
        <v>1.4419</v>
      </c>
      <c r="H502" s="14">
        <f>[1]!thsiFinD("ths_adjustment_nv_fund",H$2,$A502)</f>
        <v>2.4107555556000002</v>
      </c>
      <c r="I502" s="14">
        <v>2988.52</v>
      </c>
      <c r="J502" s="14">
        <f>[1]!thsiFinD("ths_close_price_index",J$1,$A502)</f>
        <v>10389.928599999999</v>
      </c>
      <c r="K502" s="14">
        <f>[1]!thsiFinD("ths_adjustment_nv_fund",K$2,$A502)</f>
        <v>7.3014192712000003</v>
      </c>
      <c r="L502" s="14">
        <f>[1]!thsiFinD("ths_adjustment_nv_fund",L$2,$A502)</f>
        <v>2.5039151398000001</v>
      </c>
      <c r="M502" s="18">
        <v>0.40577046035806003</v>
      </c>
      <c r="N502" s="18">
        <v>0.33785075145512999</v>
      </c>
      <c r="O502" s="18">
        <v>0.68607716271268004</v>
      </c>
      <c r="P502" s="18">
        <v>0.79219365113382001</v>
      </c>
      <c r="Q502" s="19">
        <v>0.37688869457034002</v>
      </c>
      <c r="R502" s="19">
        <v>0.37688869457034002</v>
      </c>
      <c r="S502" s="18">
        <v>0.44034052981653998</v>
      </c>
      <c r="T502" s="18">
        <v>0.44034052981653998</v>
      </c>
      <c r="U502" s="16">
        <v>1.4611885507727589</v>
      </c>
      <c r="V502" s="14">
        <v>1.5267999999999999</v>
      </c>
      <c r="W502" s="14">
        <v>1.3608</v>
      </c>
      <c r="X502" s="74">
        <f>'2080回测'!$O$13*G502/$G$4+'2080回测'!$O$14*H502/$H$4+'2080回测'!$O$15*I502/$I$4+'2080回测'!$O$17*K502/$K$4+'2080回测'!$O$18*L502/$L$4+'2080回测'!$O$16*J502/$J$4</f>
        <v>1.3863624725132411</v>
      </c>
    </row>
    <row r="503" spans="1:24">
      <c r="A503" s="11">
        <v>44582</v>
      </c>
      <c r="B503" s="17">
        <v>81.092694904850006</v>
      </c>
      <c r="C503" s="17">
        <v>59.931895573212003</v>
      </c>
      <c r="D503" s="17">
        <v>81.615384615384997</v>
      </c>
      <c r="E503" s="17">
        <v>122.65625</v>
      </c>
      <c r="F503" s="13">
        <v>1.8632405627336199</v>
      </c>
      <c r="G503" s="14">
        <f>[1]!thsiFinD("ths_adjustment_nv_fund",G$2,$A503)</f>
        <v>1.4297</v>
      </c>
      <c r="H503" s="14">
        <f>[1]!thsiFinD("ths_adjustment_nv_fund",H$2,$A503)</f>
        <v>2.3932148147999999</v>
      </c>
      <c r="I503" s="14">
        <v>2995.53</v>
      </c>
      <c r="J503" s="14">
        <f>[1]!thsiFinD("ths_close_price_index",J$1,$A503)</f>
        <v>10271.681399999999</v>
      </c>
      <c r="K503" s="14">
        <f>[1]!thsiFinD("ths_adjustment_nv_fund",K$2,$A503)</f>
        <v>7.3201248714</v>
      </c>
      <c r="L503" s="14">
        <f>[1]!thsiFinD("ths_adjustment_nv_fund",L$2,$A503)</f>
        <v>2.4917994214000001</v>
      </c>
      <c r="M503" s="18">
        <v>0.41264386189258001</v>
      </c>
      <c r="N503" s="18">
        <v>0.34384501780905002</v>
      </c>
      <c r="O503" s="18">
        <v>0.67157919961657997</v>
      </c>
      <c r="P503" s="18">
        <v>0.77770332529391994</v>
      </c>
      <c r="Q503" s="19">
        <v>0.34588918369983002</v>
      </c>
      <c r="R503" s="19">
        <v>0.34588918369983002</v>
      </c>
      <c r="S503" s="18">
        <v>0.39597931708514</v>
      </c>
      <c r="T503" s="18">
        <v>0.39597931708514</v>
      </c>
      <c r="U503" s="16">
        <v>1.444640464479295</v>
      </c>
      <c r="V503" s="14">
        <v>1.5283</v>
      </c>
      <c r="W503" s="14">
        <v>1.3619000000000001</v>
      </c>
      <c r="X503" s="74">
        <f>'2080回测'!$O$13*G503/$G$4+'2080回测'!$O$14*H503/$H$4+'2080回测'!$O$15*I503/$I$4+'2080回测'!$O$17*K503/$K$4+'2080回测'!$O$18*L503/$L$4+'2080回测'!$O$16*J503/$J$4</f>
        <v>1.376914176341592</v>
      </c>
    </row>
    <row r="504" spans="1:24">
      <c r="A504" s="11">
        <v>44585</v>
      </c>
      <c r="B504" s="17">
        <v>82.074892572129997</v>
      </c>
      <c r="C504" s="17">
        <v>60.556186152099997</v>
      </c>
      <c r="D504" s="17">
        <v>81.615384615384997</v>
      </c>
      <c r="E504" s="17">
        <v>129.82421875</v>
      </c>
      <c r="F504" s="13">
        <v>1.88517670522404</v>
      </c>
      <c r="G504" s="14">
        <f>[1]!thsiFinD("ths_adjustment_nv_fund",G$2,$A504)</f>
        <v>1.4319</v>
      </c>
      <c r="H504" s="14">
        <f>[1]!thsiFinD("ths_adjustment_nv_fund",H$2,$A504)</f>
        <v>2.3833481481000001</v>
      </c>
      <c r="I504" s="14">
        <v>2982.58</v>
      </c>
      <c r="J504" s="14">
        <f>[1]!thsiFinD("ths_close_price_index",J$1,$A504)</f>
        <v>10222.710800000001</v>
      </c>
      <c r="K504" s="14">
        <f>[1]!thsiFinD("ths_adjustment_nv_fund",K$2,$A504)</f>
        <v>7.2827136709999998</v>
      </c>
      <c r="L504" s="14">
        <f>[1]!thsiFinD("ths_adjustment_nv_fund",L$2,$A504)</f>
        <v>2.4907897781999999</v>
      </c>
      <c r="M504" s="18">
        <v>0.3996962915601</v>
      </c>
      <c r="N504" s="18">
        <v>0.33298583963166001</v>
      </c>
      <c r="O504" s="18">
        <v>0.65276779295470999</v>
      </c>
      <c r="P504" s="18">
        <v>0.76204037194591001</v>
      </c>
      <c r="Q504" s="19">
        <v>0.32723199233775002</v>
      </c>
      <c r="R504" s="19">
        <v>0.32723199233775002</v>
      </c>
      <c r="S504" s="18">
        <v>0.37758471753324002</v>
      </c>
      <c r="T504" s="18">
        <v>0.37758471753324002</v>
      </c>
      <c r="U504" s="16">
        <v>1.4478821090982037</v>
      </c>
      <c r="V504" s="14">
        <v>1.5306</v>
      </c>
      <c r="W504" s="14">
        <v>1.3583000000000001</v>
      </c>
      <c r="X504" s="74">
        <f>'2080回测'!$O$13*G504/$G$4+'2080回测'!$O$14*H504/$H$4+'2080回测'!$O$15*I504/$I$4+'2080回测'!$O$17*K504/$K$4+'2080回测'!$O$18*L504/$L$4+'2080回测'!$O$16*J504/$J$4</f>
        <v>1.3776982973753591</v>
      </c>
    </row>
    <row r="505" spans="1:24">
      <c r="A505" s="11">
        <v>44586</v>
      </c>
      <c r="B505" s="17">
        <v>76.734192756292003</v>
      </c>
      <c r="C505" s="17">
        <v>56.242905788876001</v>
      </c>
      <c r="D505" s="17">
        <v>77.846153846153996</v>
      </c>
      <c r="E505" s="17">
        <v>123.984375</v>
      </c>
      <c r="F505" s="13">
        <v>1.8370190684783101</v>
      </c>
      <c r="G505" s="14">
        <f>[1]!thsiFinD("ths_adjustment_nv_fund",G$2,$A505)</f>
        <v>1.3935999999999999</v>
      </c>
      <c r="H505" s="14">
        <f>[1]!thsiFinD("ths_adjustment_nv_fund",H$2,$A505)</f>
        <v>2.3077037037000001</v>
      </c>
      <c r="I505" s="14">
        <v>2919.95</v>
      </c>
      <c r="J505" s="14">
        <f>[1]!thsiFinD("ths_close_price_index",J$1,$A505)</f>
        <v>9902.6725999999999</v>
      </c>
      <c r="K505" s="14">
        <f>[1]!thsiFinD("ths_adjustment_nv_fund",K$2,$A505)</f>
        <v>7.1205984694</v>
      </c>
      <c r="L505" s="14">
        <f>[1]!thsiFinD("ths_adjustment_nv_fund",L$2,$A505)</f>
        <v>2.4544426229999998</v>
      </c>
      <c r="M505" s="18">
        <v>0.40089514066496001</v>
      </c>
      <c r="N505" s="18">
        <v>0.33672139692468001</v>
      </c>
      <c r="O505" s="18">
        <v>0.65432542535346006</v>
      </c>
      <c r="P505" s="18">
        <v>0.77033252368206995</v>
      </c>
      <c r="Q505" s="19">
        <v>0.33381677457274</v>
      </c>
      <c r="R505" s="19">
        <v>0.33381677457274</v>
      </c>
      <c r="S505" s="18">
        <v>0.37657441850749002</v>
      </c>
      <c r="T505" s="18">
        <v>0.37657441850749002</v>
      </c>
      <c r="U505" s="16">
        <v>1.4006549078457988</v>
      </c>
      <c r="V505" s="14">
        <v>1.5299</v>
      </c>
      <c r="W505" s="14">
        <v>1.3603000000000001</v>
      </c>
      <c r="X505" s="74">
        <f>'2080回测'!$O$13*G505/$G$4+'2080回测'!$O$14*H505/$H$4+'2080回测'!$O$15*I505/$I$4+'2080回测'!$O$17*K505/$K$4+'2080回测'!$O$18*L505/$L$4+'2080回测'!$O$16*J505/$J$4</f>
        <v>1.3436545955806269</v>
      </c>
    </row>
    <row r="506" spans="1:24">
      <c r="A506" s="11">
        <v>44587</v>
      </c>
      <c r="B506" s="17">
        <v>79.251074278698994</v>
      </c>
      <c r="C506" s="17">
        <v>58.115777525539002</v>
      </c>
      <c r="D506" s="17">
        <v>78</v>
      </c>
      <c r="E506" s="17">
        <v>126.23046875</v>
      </c>
      <c r="F506" s="13">
        <v>1.8539933013856</v>
      </c>
      <c r="G506" s="14">
        <f>[1]!thsiFinD("ths_adjustment_nv_fund",G$2,$A506)</f>
        <v>1.4040999999999999</v>
      </c>
      <c r="H506" s="14">
        <f>[1]!thsiFinD("ths_adjustment_nv_fund",H$2,$A506)</f>
        <v>2.3219555556000002</v>
      </c>
      <c r="I506" s="14">
        <v>2934.4</v>
      </c>
      <c r="J506" s="14">
        <f>[1]!thsiFinD("ths_close_price_index",J$1,$A506)</f>
        <v>9976.9753000000001</v>
      </c>
      <c r="K506" s="14">
        <f>[1]!thsiFinD("ths_adjustment_nv_fund",K$2,$A506)</f>
        <v>7.1330688694999997</v>
      </c>
      <c r="L506" s="14">
        <f>[1]!thsiFinD("ths_adjustment_nv_fund",L$2,$A506)</f>
        <v>2.4564619094000002</v>
      </c>
      <c r="M506" s="18">
        <v>0.37124360613811003</v>
      </c>
      <c r="N506" s="18">
        <v>0.31100686300060998</v>
      </c>
      <c r="O506" s="18">
        <v>0.60352264557872004</v>
      </c>
      <c r="P506" s="18">
        <v>0.72711282354617002</v>
      </c>
      <c r="Q506" s="19">
        <v>0.281304835089</v>
      </c>
      <c r="R506" s="19">
        <v>0.281304835089</v>
      </c>
      <c r="S506" s="18">
        <v>0.31487182716238998</v>
      </c>
      <c r="T506" s="18">
        <v>0.31487182716238998</v>
      </c>
      <c r="U506" s="16">
        <v>1.4084304267502701</v>
      </c>
      <c r="V506" s="14">
        <v>1.5287999999999999</v>
      </c>
      <c r="W506" s="14">
        <v>1.3616999999999999</v>
      </c>
      <c r="X506" s="74">
        <f>'2080回测'!$O$13*G506/$G$4+'2080回测'!$O$14*H506/$H$4+'2080回测'!$O$15*I506/$I$4+'2080回测'!$O$17*K506/$K$4+'2080回测'!$O$18*L506/$L$4+'2080回测'!$O$16*J506/$J$4</f>
        <v>1.3517742666167671</v>
      </c>
    </row>
    <row r="507" spans="1:24">
      <c r="A507" s="11">
        <v>44588</v>
      </c>
      <c r="B507" s="17">
        <v>73.173726212399998</v>
      </c>
      <c r="C507" s="17">
        <v>54.143019296254003</v>
      </c>
      <c r="D507" s="17">
        <v>75.692307692308006</v>
      </c>
      <c r="E507" s="17">
        <v>121.171875</v>
      </c>
      <c r="F507" s="13">
        <v>1.8104523205024099</v>
      </c>
      <c r="G507" s="14">
        <f>[1]!thsiFinD("ths_adjustment_nv_fund",G$2,$A507)</f>
        <v>1.3914</v>
      </c>
      <c r="H507" s="14">
        <f>[1]!thsiFinD("ths_adjustment_nv_fund",H$2,$A507)</f>
        <v>2.2923555555999999</v>
      </c>
      <c r="I507" s="14">
        <v>2902.26</v>
      </c>
      <c r="J507" s="14">
        <f>[1]!thsiFinD("ths_close_price_index",J$1,$A507)</f>
        <v>9840.1484999999993</v>
      </c>
      <c r="K507" s="14">
        <f>[1]!thsiFinD("ths_adjustment_nv_fund",K$2,$A507)</f>
        <v>7.0769520689999998</v>
      </c>
      <c r="L507" s="14">
        <f>[1]!thsiFinD("ths_adjustment_nv_fund",L$2,$A507)</f>
        <v>2.4362690453</v>
      </c>
      <c r="M507" s="18">
        <v>0.37955562659846998</v>
      </c>
      <c r="N507" s="18">
        <v>0.31882547128833</v>
      </c>
      <c r="O507" s="18">
        <v>0.61238916846392999</v>
      </c>
      <c r="P507" s="18">
        <v>0.73238964744843005</v>
      </c>
      <c r="Q507" s="19">
        <v>0.28812401507230001</v>
      </c>
      <c r="R507" s="19">
        <v>0.28812401507230001</v>
      </c>
      <c r="S507" s="18">
        <v>0.3240177350292</v>
      </c>
      <c r="T507" s="18">
        <v>0.3240177350292</v>
      </c>
      <c r="U507" s="16">
        <v>1.3723534044457186</v>
      </c>
      <c r="V507" s="14">
        <v>1.5283</v>
      </c>
      <c r="W507" s="14">
        <v>1.3387</v>
      </c>
      <c r="X507" s="74">
        <f>'2080回测'!$O$13*G507/$G$4+'2080回测'!$O$14*H507/$H$4+'2080回测'!$O$15*I507/$I$4+'2080回测'!$O$17*K507/$K$4+'2080回测'!$O$18*L507/$L$4+'2080回测'!$O$16*J507/$J$4</f>
        <v>1.3398620120751397</v>
      </c>
    </row>
    <row r="508" spans="1:24">
      <c r="A508" s="11">
        <v>44589</v>
      </c>
      <c r="B508" s="17">
        <v>72.437077961940005</v>
      </c>
      <c r="C508" s="17">
        <v>52.837684449488997</v>
      </c>
      <c r="D508" s="17">
        <v>79.461538461537998</v>
      </c>
      <c r="E508" s="17">
        <v>117.79296875</v>
      </c>
      <c r="F508" s="13">
        <v>1.8063231740574199</v>
      </c>
      <c r="G508" s="14">
        <f>[1]!thsiFinD("ths_adjustment_nv_fund",G$2,$A508)</f>
        <v>1.3774999999999999</v>
      </c>
      <c r="H508" s="14">
        <f>[1]!thsiFinD("ths_adjustment_nv_fund",H$2,$A508)</f>
        <v>2.2835851852000002</v>
      </c>
      <c r="I508" s="14">
        <v>2859.88</v>
      </c>
      <c r="J508" s="14">
        <f>[1]!thsiFinD("ths_close_price_index",J$1,$A508)</f>
        <v>9828.2085000000006</v>
      </c>
      <c r="K508" s="14">
        <f>[1]!thsiFinD("ths_adjustment_nv_fund",K$2,$A508)</f>
        <v>7.0644816689000001</v>
      </c>
      <c r="L508" s="14">
        <f>[1]!thsiFinD("ths_adjustment_nv_fund",L$2,$A508)</f>
        <v>2.4281918996999998</v>
      </c>
      <c r="M508" s="18">
        <v>0.35461956521739002</v>
      </c>
      <c r="N508" s="18">
        <v>0.29545651985058002</v>
      </c>
      <c r="O508" s="18">
        <v>0.57476635514019003</v>
      </c>
      <c r="P508" s="18">
        <v>0.69411173472876997</v>
      </c>
      <c r="Q508" s="19">
        <v>0.25023681375698997</v>
      </c>
      <c r="R508" s="19">
        <v>0.25023681375698997</v>
      </c>
      <c r="S508" s="18">
        <v>0.27969971655741999</v>
      </c>
      <c r="T508" s="18">
        <v>0.27969971655741999</v>
      </c>
      <c r="U508" s="16">
        <v>1.3725666017605351</v>
      </c>
      <c r="V508" s="14">
        <v>1.5297000000000001</v>
      </c>
      <c r="W508" s="14">
        <v>1.3337000000000001</v>
      </c>
      <c r="X508" s="74">
        <f>'2080回测'!$O$13*G508/$G$4+'2080回测'!$O$14*H508/$H$4+'2080回测'!$O$15*I508/$I$4+'2080回测'!$O$17*K508/$K$4+'2080回测'!$O$18*L508/$L$4+'2080回测'!$O$16*J508/$J$4</f>
        <v>1.3288133859866775</v>
      </c>
    </row>
    <row r="509" spans="1:24">
      <c r="A509" s="11">
        <v>44599</v>
      </c>
      <c r="B509" s="17">
        <v>72.375690607734995</v>
      </c>
      <c r="C509" s="17">
        <v>52.610669693529999</v>
      </c>
      <c r="D509" s="17">
        <v>80.769230769231001</v>
      </c>
      <c r="E509" s="17">
        <v>116.494140625</v>
      </c>
      <c r="F509" s="13">
        <v>1.8056243292387399</v>
      </c>
      <c r="G509" s="14">
        <f>[1]!thsiFinD("ths_adjustment_nv_fund",G$2,$A509)</f>
        <v>1.4136</v>
      </c>
      <c r="H509" s="14">
        <f>[1]!thsiFinD("ths_adjustment_nv_fund",H$2,$A509)</f>
        <v>2.3329185185000001</v>
      </c>
      <c r="I509" s="14">
        <v>2967.62</v>
      </c>
      <c r="J509" s="14">
        <f>[1]!thsiFinD("ths_close_price_index",J$1,$A509)</f>
        <v>10055.0841</v>
      </c>
      <c r="K509" s="14">
        <f>[1]!thsiFinD("ths_adjustment_nv_fund",K$2,$A509)</f>
        <v>7.1517744697000003</v>
      </c>
      <c r="L509" s="14">
        <f>[1]!thsiFinD("ths_adjustment_nv_fund",L$2,$A509)</f>
        <v>2.4534329797000001</v>
      </c>
      <c r="M509" s="18">
        <v>0.33983375959078999</v>
      </c>
      <c r="N509" s="18">
        <v>0.28155677178351002</v>
      </c>
      <c r="O509" s="18">
        <v>0.56661873951594</v>
      </c>
      <c r="P509" s="18">
        <v>0.68506575091837996</v>
      </c>
      <c r="Q509" s="19">
        <v>0.25255417023754001</v>
      </c>
      <c r="R509" s="19">
        <v>0.25255417023754001</v>
      </c>
      <c r="S509" s="18">
        <v>0.30117472590028999</v>
      </c>
      <c r="T509" s="18">
        <v>0.30117472590028999</v>
      </c>
      <c r="U509" s="16">
        <v>1.39032073105313</v>
      </c>
      <c r="V509" s="14">
        <v>1.5302</v>
      </c>
      <c r="W509" s="14">
        <v>1.3413999999999999</v>
      </c>
      <c r="X509" s="74">
        <f>'2080回测'!$O$13*G509/$G$4+'2080回测'!$O$14*H509/$H$4+'2080回测'!$O$15*I509/$I$4+'2080回测'!$O$17*K509/$K$4+'2080回测'!$O$18*L509/$L$4+'2080回测'!$O$16*J509/$J$4</f>
        <v>1.3589286518903017</v>
      </c>
    </row>
    <row r="510" spans="1:24">
      <c r="A510" s="11">
        <v>44600</v>
      </c>
      <c r="B510" s="17">
        <v>68.753836709637994</v>
      </c>
      <c r="C510" s="17">
        <v>48.637911464245001</v>
      </c>
      <c r="D510" s="17">
        <v>84.615384615384997</v>
      </c>
      <c r="E510" s="17">
        <v>107.548828125</v>
      </c>
      <c r="F510" s="13">
        <v>1.77388990228567</v>
      </c>
      <c r="G510" s="14">
        <f>[1]!thsiFinD("ths_adjustment_nv_fund",G$2,$A510)</f>
        <v>1.4424999999999999</v>
      </c>
      <c r="H510" s="14">
        <f>[1]!thsiFinD("ths_adjustment_nv_fund",H$2,$A510)</f>
        <v>2.3811555555999999</v>
      </c>
      <c r="I510" s="14">
        <v>3004.15</v>
      </c>
      <c r="J510" s="14">
        <f>[1]!thsiFinD("ths_close_price_index",J$1,$A510)</f>
        <v>10285.909</v>
      </c>
      <c r="K510" s="14">
        <f>[1]!thsiFinD("ths_adjustment_nv_fund",K$2,$A510)</f>
        <v>7.2390672705999997</v>
      </c>
      <c r="L510" s="14">
        <f>[1]!thsiFinD("ths_adjustment_nv_fund",L$2,$A510)</f>
        <v>2.4756451302000002</v>
      </c>
      <c r="M510" s="18">
        <v>0.35805626598465001</v>
      </c>
      <c r="N510" s="18">
        <v>0.29623838067934999</v>
      </c>
      <c r="O510" s="18">
        <v>0.59561466570812005</v>
      </c>
      <c r="P510" s="18">
        <v>0.70332523666642</v>
      </c>
      <c r="Q510" s="19">
        <v>0.26847108684284998</v>
      </c>
      <c r="R510" s="19">
        <v>0.26847108684284998</v>
      </c>
      <c r="S510" s="18">
        <v>0.31619456285039998</v>
      </c>
      <c r="T510" s="18">
        <v>0.31619456285039998</v>
      </c>
      <c r="U510" s="16">
        <v>1.3949590186773775</v>
      </c>
      <c r="V510" s="14">
        <v>1.5304</v>
      </c>
      <c r="W510" s="14">
        <v>1.3476999999999999</v>
      </c>
      <c r="X510" s="74">
        <f>'2080回测'!$O$13*G510/$G$4+'2080回测'!$O$14*H510/$H$4+'2080回测'!$O$15*I510/$I$4+'2080回测'!$O$17*K510/$K$4+'2080回测'!$O$18*L510/$L$4+'2080回测'!$O$16*J510/$J$4</f>
        <v>1.3835342072162859</v>
      </c>
    </row>
    <row r="511" spans="1:24">
      <c r="A511" s="11">
        <v>44601</v>
      </c>
      <c r="B511" s="17">
        <v>71.270718232044004</v>
      </c>
      <c r="C511" s="17">
        <v>50.908059023836998</v>
      </c>
      <c r="D511" s="17">
        <v>92</v>
      </c>
      <c r="E511" s="17">
        <v>109.62890625</v>
      </c>
      <c r="F511" s="13">
        <v>1.8095192087647001</v>
      </c>
      <c r="G511" s="14">
        <f>[1]!thsiFinD("ths_adjustment_nv_fund",G$2,$A511)</f>
        <v>1.4493</v>
      </c>
      <c r="H511" s="14">
        <f>[1]!thsiFinD("ths_adjustment_nv_fund",H$2,$A511)</f>
        <v>2.3921185184999998</v>
      </c>
      <c r="I511" s="14">
        <v>3038.2</v>
      </c>
      <c r="J511" s="14">
        <f>[1]!thsiFinD("ths_close_price_index",J$1,$A511)</f>
        <v>10379.063599999999</v>
      </c>
      <c r="K511" s="14">
        <f>[1]!thsiFinD("ths_adjustment_nv_fund",K$2,$A511)</f>
        <v>7.2827136709999998</v>
      </c>
      <c r="L511" s="14">
        <f>[1]!thsiFinD("ths_adjustment_nv_fund",L$2,$A511)</f>
        <v>2.4897801350000002</v>
      </c>
      <c r="M511" s="18">
        <v>0.35254156010229998</v>
      </c>
      <c r="N511" s="18">
        <v>0.28173051863435</v>
      </c>
      <c r="O511" s="18">
        <v>0.61155044332613995</v>
      </c>
      <c r="P511" s="18">
        <v>0.69788089463691005</v>
      </c>
      <c r="Q511" s="19">
        <v>0.27188362274841998</v>
      </c>
      <c r="R511" s="19">
        <v>0.27188362274841998</v>
      </c>
      <c r="S511" s="18">
        <v>0.33610074361123998</v>
      </c>
      <c r="T511" s="18">
        <v>0.33610074361123998</v>
      </c>
      <c r="U511" s="16">
        <v>1.4146349368188562</v>
      </c>
      <c r="V511" s="14">
        <v>1.53</v>
      </c>
      <c r="W511" s="14">
        <v>1.3540000000000001</v>
      </c>
      <c r="X511" s="74">
        <f>'2080回测'!$O$13*G511/$G$4+'2080回测'!$O$14*H511/$H$4+'2080回测'!$O$15*I511/$I$4+'2080回测'!$O$17*K511/$K$4+'2080回测'!$O$18*L511/$L$4+'2080回测'!$O$16*J511/$J$4</f>
        <v>1.3904245661978882</v>
      </c>
    </row>
    <row r="512" spans="1:24">
      <c r="A512" s="11">
        <v>44602</v>
      </c>
      <c r="B512" s="17">
        <v>69.244935543278004</v>
      </c>
      <c r="C512" s="17">
        <v>49.716231555051003</v>
      </c>
      <c r="D512" s="17">
        <v>99.153846153846004</v>
      </c>
      <c r="E512" s="17">
        <v>105.908203125</v>
      </c>
      <c r="F512" s="13">
        <v>1.8100580409429401</v>
      </c>
      <c r="G512" s="14">
        <f>[1]!thsiFinD("ths_adjustment_nv_fund",G$2,$A512)</f>
        <v>1.4683999999999999</v>
      </c>
      <c r="H512" s="14">
        <f>[1]!thsiFinD("ths_adjustment_nv_fund",H$2,$A512)</f>
        <v>2.4162370370000001</v>
      </c>
      <c r="I512" s="14">
        <v>3075.27</v>
      </c>
      <c r="J512" s="14">
        <f>[1]!thsiFinD("ths_close_price_index",J$1,$A512)</f>
        <v>10468.3316</v>
      </c>
      <c r="K512" s="14">
        <f>[1]!thsiFinD("ths_adjustment_nv_fund",K$2,$A512)</f>
        <v>7.3138896713000001</v>
      </c>
      <c r="L512" s="14">
        <f>[1]!thsiFinD("ths_adjustment_nv_fund",L$2,$A512)</f>
        <v>2.5029054965999999</v>
      </c>
      <c r="M512" s="18">
        <v>0.36373081841431998</v>
      </c>
      <c r="N512" s="18">
        <v>0.29258969681175001</v>
      </c>
      <c r="O512" s="18">
        <v>0.63659237958303005</v>
      </c>
      <c r="P512" s="18">
        <v>0.71806683981295005</v>
      </c>
      <c r="Q512" s="19">
        <v>0.29538120215920999</v>
      </c>
      <c r="R512" s="19">
        <v>0.29538120215920999</v>
      </c>
      <c r="S512" s="18">
        <v>0.35766867780519002</v>
      </c>
      <c r="T512" s="18">
        <v>0.35766867780519002</v>
      </c>
      <c r="U512" s="16">
        <v>1.4088691472688999</v>
      </c>
      <c r="V512" s="14">
        <v>1.5303</v>
      </c>
      <c r="W512" s="14">
        <v>1.3572</v>
      </c>
      <c r="X512" s="74">
        <f>'2080回测'!$O$13*G512/$G$4+'2080回测'!$O$14*H512/$H$4+'2080回测'!$O$15*I512/$I$4+'2080回测'!$O$17*K512/$K$4+'2080回测'!$O$18*L512/$L$4+'2080回测'!$O$16*J512/$J$4</f>
        <v>1.406035961509108</v>
      </c>
    </row>
    <row r="513" spans="1:24">
      <c r="A513" s="11">
        <v>44603</v>
      </c>
      <c r="B513" s="17">
        <v>63.167587476980003</v>
      </c>
      <c r="C513" s="17">
        <v>45.800227014755997</v>
      </c>
      <c r="D513" s="17">
        <v>96.153846153846004</v>
      </c>
      <c r="E513" s="17">
        <v>103.408203125</v>
      </c>
      <c r="F513" s="13">
        <v>1.77132465942646</v>
      </c>
      <c r="G513" s="14">
        <f>[1]!thsiFinD("ths_adjustment_nv_fund",G$2,$A513)</f>
        <v>1.4722999999999999</v>
      </c>
      <c r="H513" s="14">
        <f>[1]!thsiFinD("ths_adjustment_nv_fund",H$2,$A513)</f>
        <v>2.4107555556000002</v>
      </c>
      <c r="I513" s="14">
        <v>3073.72</v>
      </c>
      <c r="J513" s="14">
        <f>[1]!thsiFinD("ths_close_price_index",J$1,$A513)</f>
        <v>10394.135399999999</v>
      </c>
      <c r="K513" s="14">
        <f>[1]!thsiFinD("ths_adjustment_nv_fund",K$2,$A513)</f>
        <v>7.2827136709999998</v>
      </c>
      <c r="L513" s="14">
        <f>[1]!thsiFinD("ths_adjustment_nv_fund",L$2,$A513)</f>
        <v>2.4948283510000002</v>
      </c>
      <c r="M513" s="18">
        <v>0.36484974424552002</v>
      </c>
      <c r="N513" s="18">
        <v>0.28277299973938003</v>
      </c>
      <c r="O513" s="18">
        <v>0.63767074047448002</v>
      </c>
      <c r="P513" s="18">
        <v>0.70851830138930005</v>
      </c>
      <c r="Q513" s="19">
        <v>0.28894818837969999</v>
      </c>
      <c r="R513" s="19">
        <v>0.28894818837969999</v>
      </c>
      <c r="S513" s="18">
        <v>0.34962250777156001</v>
      </c>
      <c r="T513" s="18">
        <v>0.34962250777156001</v>
      </c>
      <c r="U513" s="16">
        <v>1.3862042692258876</v>
      </c>
      <c r="V513" s="14">
        <v>1.5269999999999999</v>
      </c>
      <c r="W513" s="14">
        <v>1.3506</v>
      </c>
      <c r="X513" s="74">
        <f>'2080回测'!$O$13*G513/$G$4+'2080回测'!$O$14*H513/$H$4+'2080回测'!$O$15*I513/$I$4+'2080回测'!$O$17*K513/$K$4+'2080回测'!$O$18*L513/$L$4+'2080回测'!$O$16*J513/$J$4</f>
        <v>1.4076978832969738</v>
      </c>
    </row>
    <row r="514" spans="1:24">
      <c r="A514" s="11">
        <v>44606</v>
      </c>
      <c r="B514" s="17">
        <v>62.246777163904</v>
      </c>
      <c r="C514" s="17">
        <v>44.551645856980997</v>
      </c>
      <c r="D514" s="17">
        <v>92.230769230768999</v>
      </c>
      <c r="E514" s="17">
        <v>105.419921875</v>
      </c>
      <c r="F514" s="13">
        <v>1.76112278531664</v>
      </c>
      <c r="G514" s="14">
        <f>[1]!thsiFinD("ths_adjustment_nv_fund",G$2,$A514)</f>
        <v>1.4457</v>
      </c>
      <c r="H514" s="14">
        <f>[1]!thsiFinD("ths_adjustment_nv_fund",H$2,$A514)</f>
        <v>2.3767703704000001</v>
      </c>
      <c r="I514" s="14">
        <v>3000.77</v>
      </c>
      <c r="J514" s="14">
        <f>[1]!thsiFinD("ths_close_price_index",J$1,$A514)</f>
        <v>10261.608899999999</v>
      </c>
      <c r="K514" s="14">
        <f>[1]!thsiFinD("ths_adjustment_nv_fund",K$2,$A514)</f>
        <v>7.2016560702000003</v>
      </c>
      <c r="L514" s="14">
        <f>[1]!thsiFinD("ths_adjustment_nv_fund",L$2,$A514)</f>
        <v>2.4716065573999999</v>
      </c>
      <c r="M514" s="18">
        <v>0.35725703324808</v>
      </c>
      <c r="N514" s="18">
        <v>0.27165320128573001</v>
      </c>
      <c r="O514" s="18">
        <v>0.61646297627605995</v>
      </c>
      <c r="P514" s="18">
        <v>0.68481447361174996</v>
      </c>
      <c r="Q514" s="19">
        <v>0.26348297198885001</v>
      </c>
      <c r="R514" s="19">
        <v>0.26348297198885001</v>
      </c>
      <c r="S514" s="18">
        <v>0.31624026270389</v>
      </c>
      <c r="T514" s="18">
        <v>0.31624026270389</v>
      </c>
      <c r="U514" s="16">
        <v>1.3807342404538026</v>
      </c>
      <c r="V514" s="14">
        <v>1.5264</v>
      </c>
      <c r="W514" s="14">
        <v>1.3723000000000001</v>
      </c>
      <c r="X514" s="74">
        <f>'2080回测'!$O$13*G514/$G$4+'2080回测'!$O$14*H514/$H$4+'2080回测'!$O$15*I514/$I$4+'2080回测'!$O$17*K514/$K$4+'2080回测'!$O$18*L514/$L$4+'2080回测'!$O$16*J514/$J$4</f>
        <v>1.3848396924081805</v>
      </c>
    </row>
    <row r="515" spans="1:24">
      <c r="A515" s="11">
        <v>44607</v>
      </c>
      <c r="B515" s="17">
        <v>66.359729895640996</v>
      </c>
      <c r="C515" s="17">
        <v>49.262202043133001</v>
      </c>
      <c r="D515" s="17">
        <v>91.384615384615003</v>
      </c>
      <c r="E515" s="17">
        <v>113.291015625</v>
      </c>
      <c r="F515" s="13">
        <v>1.8007439073709699</v>
      </c>
      <c r="G515" s="14">
        <f>[1]!thsiFinD("ths_adjustment_nv_fund",G$2,$A515)</f>
        <v>1.4358</v>
      </c>
      <c r="H515" s="14">
        <f>[1]!thsiFinD("ths_adjustment_nv_fund",H$2,$A515)</f>
        <v>2.3669037036999998</v>
      </c>
      <c r="I515" s="14">
        <v>2964.41</v>
      </c>
      <c r="J515" s="14">
        <f>[1]!thsiFinD("ths_close_price_index",J$1,$A515)</f>
        <v>10238.636200000001</v>
      </c>
      <c r="K515" s="14">
        <f>[1]!thsiFinD("ths_adjustment_nv_fund",K$2,$A515)</f>
        <v>7.1704800699</v>
      </c>
      <c r="L515" s="14">
        <f>[1]!thsiFinD("ths_adjustment_nv_fund",L$2,$A515)</f>
        <v>2.469587271</v>
      </c>
      <c r="M515" s="18">
        <v>0.33951406649616001</v>
      </c>
      <c r="N515" s="18">
        <v>0.26218399791503999</v>
      </c>
      <c r="O515" s="18">
        <v>0.60496046010064997</v>
      </c>
      <c r="P515" s="18">
        <v>0.68188290480289004</v>
      </c>
      <c r="Q515" s="19">
        <v>0.25849356380679001</v>
      </c>
      <c r="R515" s="19">
        <v>0.25849356380679001</v>
      </c>
      <c r="S515" s="18">
        <v>0.32017268335104998</v>
      </c>
      <c r="T515" s="18">
        <v>0.32017268335104998</v>
      </c>
      <c r="U515" s="16">
        <v>1.3965478798892699</v>
      </c>
      <c r="V515" s="14">
        <v>1.5264</v>
      </c>
      <c r="W515" s="14">
        <v>1.3875</v>
      </c>
      <c r="X515" s="74">
        <f>'2080回测'!$O$13*G515/$G$4+'2080回测'!$O$14*H515/$H$4+'2080回测'!$O$15*I515/$I$4+'2080回测'!$O$17*K515/$K$4+'2080回测'!$O$18*L515/$L$4+'2080回测'!$O$16*J515/$J$4</f>
        <v>1.3767800222225337</v>
      </c>
    </row>
    <row r="516" spans="1:24">
      <c r="A516" s="11">
        <v>44608</v>
      </c>
      <c r="B516" s="17">
        <v>66.973603437692006</v>
      </c>
      <c r="C516" s="17">
        <v>48.297389330305997</v>
      </c>
      <c r="D516" s="17">
        <v>86.692307692308006</v>
      </c>
      <c r="E516" s="17">
        <v>112.91015625</v>
      </c>
      <c r="F516" s="13">
        <v>1.78718364177577</v>
      </c>
      <c r="G516" s="14">
        <f>[1]!thsiFinD("ths_adjustment_nv_fund",G$2,$A516)</f>
        <v>1.4493</v>
      </c>
      <c r="H516" s="14">
        <f>[1]!thsiFinD("ths_adjustment_nv_fund",H$2,$A516)</f>
        <v>2.3866370369999999</v>
      </c>
      <c r="I516" s="14">
        <v>2977.55</v>
      </c>
      <c r="J516" s="14">
        <f>[1]!thsiFinD("ths_close_price_index",J$1,$A516)</f>
        <v>10307.858700000001</v>
      </c>
      <c r="K516" s="14">
        <f>[1]!thsiFinD("ths_adjustment_nv_fund",K$2,$A516)</f>
        <v>7.2203616704</v>
      </c>
      <c r="L516" s="14">
        <f>[1]!thsiFinD("ths_adjustment_nv_fund",L$2,$A516)</f>
        <v>2.4766547734</v>
      </c>
      <c r="M516" s="18">
        <v>0.34846547314578002</v>
      </c>
      <c r="N516" s="18">
        <v>0.28268612631396001</v>
      </c>
      <c r="O516" s="18">
        <v>0.61957824107356996</v>
      </c>
      <c r="P516" s="18">
        <v>0.70918837428415005</v>
      </c>
      <c r="Q516" s="19">
        <v>0.27982875258688</v>
      </c>
      <c r="R516" s="19">
        <v>0.27982875258688</v>
      </c>
      <c r="S516" s="18">
        <v>0.32640365956146999</v>
      </c>
      <c r="T516" s="18">
        <v>0.32640365956146999</v>
      </c>
      <c r="U516" s="16">
        <v>1.4072268068092524</v>
      </c>
      <c r="V516" s="14">
        <v>1.5267999999999999</v>
      </c>
      <c r="W516" s="14">
        <v>1.3688</v>
      </c>
      <c r="X516" s="74">
        <f>'2080回测'!$O$13*G516/$G$4+'2080回测'!$O$14*H516/$H$4+'2080回测'!$O$15*I516/$I$4+'2080回测'!$O$17*K516/$K$4+'2080回测'!$O$18*L516/$L$4+'2080回测'!$O$16*J516/$J$4</f>
        <v>1.3882256665587673</v>
      </c>
    </row>
    <row r="517" spans="1:24">
      <c r="A517" s="11">
        <v>44609</v>
      </c>
      <c r="B517" s="17">
        <v>67.587476979741993</v>
      </c>
      <c r="C517" s="17">
        <v>49.148694665153002</v>
      </c>
      <c r="D517" s="17">
        <v>89.230769230768999</v>
      </c>
      <c r="E517" s="17">
        <v>121.044921875</v>
      </c>
      <c r="F517" s="13">
        <v>1.8175296568766599</v>
      </c>
      <c r="G517" s="14">
        <f>[1]!thsiFinD("ths_adjustment_nv_fund",G$2,$A517)</f>
        <v>1.4438</v>
      </c>
      <c r="H517" s="14">
        <f>[1]!thsiFinD("ths_adjustment_nv_fund",H$2,$A517)</f>
        <v>2.3767703704000001</v>
      </c>
      <c r="I517" s="14">
        <v>2993.44</v>
      </c>
      <c r="J517" s="14">
        <f>[1]!thsiFinD("ths_close_price_index",J$1,$A517)</f>
        <v>10216.959699999999</v>
      </c>
      <c r="K517" s="14">
        <f>[1]!thsiFinD("ths_adjustment_nv_fund",K$2,$A517)</f>
        <v>7.2078912703000002</v>
      </c>
      <c r="L517" s="14">
        <f>[1]!thsiFinD("ths_adjustment_nv_fund",L$2,$A517)</f>
        <v>2.4776644166000001</v>
      </c>
      <c r="M517" s="18">
        <v>0.35437979539642001</v>
      </c>
      <c r="N517" s="18">
        <v>0.29119972200504002</v>
      </c>
      <c r="O517" s="18">
        <v>0.62664749580637003</v>
      </c>
      <c r="P517" s="18">
        <v>0.71245497950184999</v>
      </c>
      <c r="Q517" s="19">
        <v>0.29029337530422</v>
      </c>
      <c r="R517" s="19">
        <v>0.29029337530422</v>
      </c>
      <c r="S517" s="18">
        <v>0.34627285557795001</v>
      </c>
      <c r="T517" s="18">
        <v>0.34627285557795001</v>
      </c>
      <c r="U517" s="16">
        <v>1.4103336585236588</v>
      </c>
      <c r="V517" s="14">
        <v>1.5274000000000001</v>
      </c>
      <c r="W517" s="14">
        <v>1.3808</v>
      </c>
      <c r="X517" s="74">
        <f>'2080回测'!$O$13*G517/$G$4+'2080回测'!$O$14*H517/$H$4+'2080回测'!$O$15*I517/$I$4+'2080回测'!$O$17*K517/$K$4+'2080回测'!$O$18*L517/$L$4+'2080回测'!$O$16*J517/$J$4</f>
        <v>1.3839976128851401</v>
      </c>
    </row>
    <row r="518" spans="1:24">
      <c r="A518" s="11">
        <v>44610</v>
      </c>
      <c r="B518" s="17">
        <v>67.096378146101998</v>
      </c>
      <c r="C518" s="17">
        <v>49.035187287173997</v>
      </c>
      <c r="D518" s="17">
        <v>92.615384615384997</v>
      </c>
      <c r="E518" s="17">
        <v>117.87109375</v>
      </c>
      <c r="F518" s="13">
        <v>1.81654510949665</v>
      </c>
      <c r="G518" s="14">
        <f>[1]!thsiFinD("ths_adjustment_nv_fund",G$2,$A518)</f>
        <v>1.4724999999999999</v>
      </c>
      <c r="H518" s="14">
        <f>[1]!thsiFinD("ths_adjustment_nv_fund",H$2,$A518)</f>
        <v>2.4195259258999999</v>
      </c>
      <c r="I518" s="14">
        <v>2999.46</v>
      </c>
      <c r="J518" s="14">
        <f>[1]!thsiFinD("ths_close_price_index",J$1,$A518)</f>
        <v>10390.887000000001</v>
      </c>
      <c r="K518" s="14">
        <f>[1]!thsiFinD("ths_adjustment_nv_fund",K$2,$A518)</f>
        <v>7.2453024706000004</v>
      </c>
      <c r="L518" s="14">
        <f>[1]!thsiFinD("ths_adjustment_nv_fund",L$2,$A518)</f>
        <v>2.4988669238000001</v>
      </c>
      <c r="M518" s="18">
        <v>0.35885549872123002</v>
      </c>
      <c r="N518" s="18">
        <v>0.29528277299973998</v>
      </c>
      <c r="O518" s="18">
        <v>0.62664749580637003</v>
      </c>
      <c r="P518" s="18">
        <v>0.71848563540117005</v>
      </c>
      <c r="Q518" s="19">
        <v>0.29702960266268003</v>
      </c>
      <c r="R518" s="19">
        <v>0.29702960266268003</v>
      </c>
      <c r="S518" s="18">
        <v>0.3446693299677</v>
      </c>
      <c r="T518" s="18">
        <v>0.3446693299677</v>
      </c>
      <c r="U518" s="16">
        <v>1.4173511414473938</v>
      </c>
      <c r="V518" s="14">
        <v>1.5267999999999999</v>
      </c>
      <c r="W518" s="14">
        <v>1.3926000000000001</v>
      </c>
      <c r="X518" s="74">
        <f>'2080回测'!$O$13*G518/$G$4+'2080回测'!$O$14*H518/$H$4+'2080回测'!$O$15*I518/$I$4+'2080回测'!$O$17*K518/$K$4+'2080回测'!$O$18*L518/$L$4+'2080回测'!$O$16*J518/$J$4</f>
        <v>1.4073678984271605</v>
      </c>
    </row>
    <row r="519" spans="1:24">
      <c r="A519" s="11">
        <v>44613</v>
      </c>
      <c r="B519" s="17">
        <v>67.587476979741993</v>
      </c>
      <c r="C519" s="17">
        <v>48.808172531215</v>
      </c>
      <c r="D519" s="17">
        <v>92.615384615384997</v>
      </c>
      <c r="E519" s="17">
        <v>117.01171875</v>
      </c>
      <c r="F519" s="13">
        <v>1.8150568821908599</v>
      </c>
      <c r="G519" s="14">
        <f>[1]!thsiFinD("ths_adjustment_nv_fund",G$2,$A519)</f>
        <v>1.4761</v>
      </c>
      <c r="H519" s="14">
        <f>[1]!thsiFinD("ths_adjustment_nv_fund",H$2,$A519)</f>
        <v>2.4337777778</v>
      </c>
      <c r="I519" s="14">
        <v>2996.72</v>
      </c>
      <c r="J519" s="14">
        <f>[1]!thsiFinD("ths_close_price_index",J$1,$A519)</f>
        <v>10423.648800000001</v>
      </c>
      <c r="K519" s="14">
        <f>[1]!thsiFinD("ths_adjustment_nv_fund",K$2,$A519)</f>
        <v>7.2827136709999998</v>
      </c>
      <c r="L519" s="14">
        <f>[1]!thsiFinD("ths_adjustment_nv_fund",L$2,$A519)</f>
        <v>2.5029054965999999</v>
      </c>
      <c r="M519" s="18">
        <v>0.36484974424552002</v>
      </c>
      <c r="N519" s="18">
        <v>0.30119016592823999</v>
      </c>
      <c r="O519" s="18">
        <v>0.63539420081475995</v>
      </c>
      <c r="P519" s="18">
        <v>0.72460005032552999</v>
      </c>
      <c r="Q519" s="19">
        <v>0.30263145557068</v>
      </c>
      <c r="R519" s="19">
        <v>0.30263145557068</v>
      </c>
      <c r="S519" s="18">
        <v>0.35375602956187002</v>
      </c>
      <c r="T519" s="18">
        <v>0.35375602956187002</v>
      </c>
      <c r="U519" s="16">
        <v>1.4267264657652801</v>
      </c>
      <c r="V519" s="14">
        <v>1.5245</v>
      </c>
      <c r="W519" s="14">
        <v>1.3919999999999999</v>
      </c>
      <c r="X519" s="74">
        <f>'2080回测'!$O$13*G519/$G$4+'2080回测'!$O$14*H519/$H$4+'2080回测'!$O$15*I519/$I$4+'2080回测'!$O$17*K519/$K$4+'2080回测'!$O$18*L519/$L$4+'2080回测'!$O$16*J519/$J$4</f>
        <v>1.4110637922919913</v>
      </c>
    </row>
    <row r="520" spans="1:24">
      <c r="A520" s="11">
        <v>44614</v>
      </c>
      <c r="B520" s="17">
        <v>65.254757519950999</v>
      </c>
      <c r="C520" s="17">
        <v>46.935300794551999</v>
      </c>
      <c r="D520" s="17">
        <v>90.615384615384997</v>
      </c>
      <c r="E520" s="17">
        <v>118.7890625</v>
      </c>
      <c r="F520" s="13">
        <v>1.8039862635747199</v>
      </c>
      <c r="G520" s="14">
        <f>[1]!thsiFinD("ths_adjustment_nv_fund",G$2,$A520)</f>
        <v>1.4633</v>
      </c>
      <c r="H520" s="14">
        <f>[1]!thsiFinD("ths_adjustment_nv_fund",H$2,$A520)</f>
        <v>2.4151407407000001</v>
      </c>
      <c r="I520" s="14">
        <v>2968.16</v>
      </c>
      <c r="J520" s="14">
        <f>[1]!thsiFinD("ths_close_price_index",J$1,$A520)</f>
        <v>10285.0453</v>
      </c>
      <c r="K520" s="14">
        <f>[1]!thsiFinD("ths_adjustment_nv_fund",K$2,$A520)</f>
        <v>7.2078912703000002</v>
      </c>
      <c r="L520" s="14">
        <f>[1]!thsiFinD("ths_adjustment_nv_fund",L$2,$A520)</f>
        <v>2.4928090645999998</v>
      </c>
      <c r="M520" s="18">
        <v>0.36077365728900002</v>
      </c>
      <c r="N520" s="18">
        <v>0.29693336808269999</v>
      </c>
      <c r="O520" s="18">
        <v>0.64222381979390997</v>
      </c>
      <c r="P520" s="18">
        <v>0.72342742281741002</v>
      </c>
      <c r="Q520" s="19">
        <v>0.31750453068987</v>
      </c>
      <c r="R520" s="19">
        <v>0.31750453068987</v>
      </c>
      <c r="S520" s="18">
        <v>0.37772219837974003</v>
      </c>
      <c r="T520" s="18">
        <v>0.37772219837974003</v>
      </c>
      <c r="U520" s="16">
        <v>1.4123973326275612</v>
      </c>
      <c r="V520" s="14">
        <v>1.5234000000000001</v>
      </c>
      <c r="W520" s="14">
        <v>1.41</v>
      </c>
      <c r="X520" s="74">
        <f>'2080回测'!$O$13*G520/$G$4+'2080回测'!$O$14*H520/$H$4+'2080回测'!$O$15*I520/$I$4+'2080回测'!$O$17*K520/$K$4+'2080回测'!$O$18*L520/$L$4+'2080回测'!$O$16*J520/$J$4</f>
        <v>1.3994104666371177</v>
      </c>
    </row>
    <row r="521" spans="1:24">
      <c r="A521" s="11">
        <v>44615</v>
      </c>
      <c r="B521" s="17">
        <v>69.981583793737997</v>
      </c>
      <c r="C521" s="17">
        <v>51.872871736663001</v>
      </c>
      <c r="D521" s="17">
        <v>87.846153846153996</v>
      </c>
      <c r="E521" s="17">
        <v>127.724609375</v>
      </c>
      <c r="F521" s="13">
        <v>1.8435630468788899</v>
      </c>
      <c r="G521" s="14">
        <f>[1]!thsiFinD("ths_adjustment_nv_fund",G$2,$A521)</f>
        <v>1.4505999999999999</v>
      </c>
      <c r="H521" s="14">
        <f>[1]!thsiFinD("ths_adjustment_nv_fund",H$2,$A521)</f>
        <v>2.4085629630000001</v>
      </c>
      <c r="I521" s="14">
        <v>2957.94</v>
      </c>
      <c r="J521" s="14">
        <f>[1]!thsiFinD("ths_close_price_index",J$1,$A521)</f>
        <v>10255.718999999999</v>
      </c>
      <c r="K521" s="14">
        <f>[1]!thsiFinD("ths_adjustment_nv_fund",K$2,$A521)</f>
        <v>7.2453024706000004</v>
      </c>
      <c r="L521" s="14">
        <f>[1]!thsiFinD("ths_adjustment_nv_fund",L$2,$A521)</f>
        <v>2.4917994214000001</v>
      </c>
      <c r="M521" s="18">
        <v>0.34790601023017997</v>
      </c>
      <c r="N521" s="18">
        <v>0.28398922769524998</v>
      </c>
      <c r="O521" s="18">
        <v>0.62089623771866997</v>
      </c>
      <c r="P521" s="18">
        <v>0.70324147756420996</v>
      </c>
      <c r="Q521" s="19">
        <v>0.30756104732987999</v>
      </c>
      <c r="R521" s="19">
        <v>0.30756104732987999</v>
      </c>
      <c r="S521" s="18">
        <v>0.36401180657621002</v>
      </c>
      <c r="T521" s="18">
        <v>0.36401180657621002</v>
      </c>
      <c r="U521" s="16">
        <v>1.4387485424061088</v>
      </c>
      <c r="V521" s="14">
        <v>1.5242</v>
      </c>
      <c r="W521" s="14">
        <v>1.3960999999999999</v>
      </c>
      <c r="X521" s="74">
        <f>'2080回测'!$O$13*G521/$G$4+'2080回测'!$O$14*H521/$H$4+'2080回测'!$O$15*I521/$I$4+'2080回测'!$O$17*K521/$K$4+'2080回测'!$O$18*L521/$L$4+'2080回测'!$O$16*J521/$J$4</f>
        <v>1.3907608727655392</v>
      </c>
    </row>
    <row r="522" spans="1:24">
      <c r="A522" s="11">
        <v>44616</v>
      </c>
      <c r="B522" s="17">
        <v>66.666666666666998</v>
      </c>
      <c r="C522" s="17">
        <v>48.921679909193998</v>
      </c>
      <c r="D522" s="17">
        <v>84.230769230768999</v>
      </c>
      <c r="E522" s="17">
        <v>124.2578125</v>
      </c>
      <c r="F522" s="13">
        <v>1.81019232076657</v>
      </c>
      <c r="G522" s="14">
        <f>[1]!thsiFinD("ths_adjustment_nv_fund",G$2,$A522)</f>
        <v>1.4255</v>
      </c>
      <c r="H522" s="14">
        <f>[1]!thsiFinD("ths_adjustment_nv_fund",H$2,$A522)</f>
        <v>2.3647111111000001</v>
      </c>
      <c r="I522" s="14">
        <v>2906</v>
      </c>
      <c r="J522" s="14">
        <f>[1]!thsiFinD("ths_close_price_index",J$1,$A522)</f>
        <v>10050.2212</v>
      </c>
      <c r="K522" s="14">
        <f>[1]!thsiFinD("ths_adjustment_nv_fund",K$2,$A522)</f>
        <v>7.1330688694999997</v>
      </c>
      <c r="L522" s="14">
        <f>[1]!thsiFinD("ths_adjustment_nv_fund",L$2,$A522)</f>
        <v>2.4736258437999998</v>
      </c>
      <c r="M522" s="18">
        <v>0.36053388746803</v>
      </c>
      <c r="N522" s="18">
        <v>0.30431760924333001</v>
      </c>
      <c r="O522" s="18">
        <v>0.64737598849748001</v>
      </c>
      <c r="P522" s="18">
        <v>0.74051428098017003</v>
      </c>
      <c r="Q522" s="19">
        <v>0.33830710182605001</v>
      </c>
      <c r="R522" s="19">
        <v>0.33830710182605001</v>
      </c>
      <c r="S522" s="18">
        <v>0.39031618470388002</v>
      </c>
      <c r="T522" s="18">
        <v>0.39031618470388002</v>
      </c>
      <c r="U522" s="16">
        <v>1.4090454186345589</v>
      </c>
      <c r="V522" s="14">
        <v>1.5244</v>
      </c>
      <c r="W522" s="14">
        <v>1.4266000000000001</v>
      </c>
      <c r="X522" s="74">
        <f>'2080回测'!$O$13*G522/$G$4+'2080回测'!$O$14*H522/$H$4+'2080回测'!$O$15*I522/$I$4+'2080回测'!$O$17*K522/$K$4+'2080回测'!$O$18*L522/$L$4+'2080回测'!$O$16*J522/$J$4</f>
        <v>1.3687273196916006</v>
      </c>
    </row>
    <row r="523" spans="1:24">
      <c r="A523" s="11">
        <v>44617</v>
      </c>
      <c r="B523" s="17">
        <v>68.385512584408005</v>
      </c>
      <c r="C523" s="17">
        <v>51.078320090806002</v>
      </c>
      <c r="D523" s="17">
        <v>84.846153846153996</v>
      </c>
      <c r="E523" s="17">
        <v>127.353515625</v>
      </c>
      <c r="F523" s="13">
        <v>1.8291587553659201</v>
      </c>
      <c r="G523" s="14">
        <f>[1]!thsiFinD("ths_adjustment_nv_fund",G$2,$A523)</f>
        <v>1.4238</v>
      </c>
      <c r="H523" s="14">
        <f>[1]!thsiFinD("ths_adjustment_nv_fund",H$2,$A523)</f>
        <v>2.3647111111000001</v>
      </c>
      <c r="I523" s="14">
        <v>2922.59</v>
      </c>
      <c r="J523" s="14">
        <f>[1]!thsiFinD("ths_close_price_index",J$1,$A523)</f>
        <v>10063.769</v>
      </c>
      <c r="K523" s="14">
        <f>[1]!thsiFinD("ths_adjustment_nv_fund",K$2,$A523)</f>
        <v>7.1580096698000002</v>
      </c>
      <c r="L523" s="14">
        <f>[1]!thsiFinD("ths_adjustment_nv_fund",L$2,$A523)</f>
        <v>2.474635487</v>
      </c>
      <c r="M523" s="18">
        <v>0.33527813299233</v>
      </c>
      <c r="N523" s="18">
        <v>0.27955868299886999</v>
      </c>
      <c r="O523" s="18">
        <v>0.61706206566020005</v>
      </c>
      <c r="P523" s="18">
        <v>0.71488399369745004</v>
      </c>
      <c r="Q523" s="19">
        <v>0.30861757061616002</v>
      </c>
      <c r="R523" s="19">
        <v>0.30861757061616002</v>
      </c>
      <c r="S523" s="18">
        <v>0.35417266624764998</v>
      </c>
      <c r="T523" s="18">
        <v>0.35417266624764998</v>
      </c>
      <c r="U523" s="16">
        <v>1.4238196517842174</v>
      </c>
      <c r="V523" s="14">
        <v>1.5250999999999999</v>
      </c>
      <c r="W523" s="14">
        <v>1.4085000000000001</v>
      </c>
      <c r="X523" s="74">
        <f>'2080回测'!$O$13*G523/$G$4+'2080回测'!$O$14*H523/$H$4+'2080回测'!$O$15*I523/$I$4+'2080回测'!$O$17*K523/$K$4+'2080回测'!$O$18*L523/$L$4+'2080回测'!$O$16*J523/$J$4</f>
        <v>1.3680567489175193</v>
      </c>
    </row>
    <row r="524" spans="1:24">
      <c r="A524" s="11">
        <v>44620</v>
      </c>
      <c r="B524" s="17">
        <v>69.306322897483</v>
      </c>
      <c r="C524" s="17">
        <v>52.383654937571002</v>
      </c>
      <c r="D524" s="17">
        <v>85.615384615384997</v>
      </c>
      <c r="E524" s="17">
        <v>128.69140625</v>
      </c>
      <c r="F524" s="13">
        <v>1.8399919217511</v>
      </c>
      <c r="G524" s="14">
        <f>[1]!thsiFinD("ths_adjustment_nv_fund",G$2,$A524)</f>
        <v>1.4240999999999999</v>
      </c>
      <c r="H524" s="14">
        <f>[1]!thsiFinD("ths_adjustment_nv_fund",H$2,$A524)</f>
        <v>2.3658074074000002</v>
      </c>
      <c r="I524" s="14">
        <v>2941.18</v>
      </c>
      <c r="J524" s="14">
        <f>[1]!thsiFinD("ths_close_price_index",J$1,$A524)</f>
        <v>10039.0227</v>
      </c>
      <c r="K524" s="14">
        <f>[1]!thsiFinD("ths_adjustment_nv_fund",K$2,$A524)</f>
        <v>7.1704800699</v>
      </c>
      <c r="L524" s="14">
        <f>[1]!thsiFinD("ths_adjustment_nv_fund",L$2,$A524)</f>
        <v>2.4756451302000002</v>
      </c>
      <c r="M524" s="18">
        <v>0.34590792838875001</v>
      </c>
      <c r="N524" s="18">
        <v>0.29424029189471002</v>
      </c>
      <c r="O524" s="18">
        <v>0.63299784327821995</v>
      </c>
      <c r="P524" s="18">
        <v>0.73431610695359995</v>
      </c>
      <c r="Q524" s="19">
        <v>0.32242027306107002</v>
      </c>
      <c r="R524" s="19">
        <v>0.32242027306107002</v>
      </c>
      <c r="S524" s="18">
        <v>0.36912724881816</v>
      </c>
      <c r="T524" s="18">
        <v>0.36912724881816</v>
      </c>
      <c r="U524" s="16">
        <v>1.4303120245093348</v>
      </c>
      <c r="V524" s="14">
        <v>1.5256000000000001</v>
      </c>
      <c r="W524" s="14">
        <v>1.3976</v>
      </c>
      <c r="X524" s="74">
        <f>'2080回测'!$O$13*G524/$G$4+'2080回测'!$O$14*H524/$H$4+'2080回测'!$O$15*I524/$I$4+'2080回测'!$O$17*K524/$K$4+'2080回测'!$O$18*L524/$L$4+'2080回测'!$O$16*J524/$J$4</f>
        <v>1.3686029737812451</v>
      </c>
    </row>
    <row r="525" spans="1:24">
      <c r="A525" s="11">
        <v>44621</v>
      </c>
      <c r="B525" s="17">
        <v>69.613259668507993</v>
      </c>
      <c r="C525" s="17">
        <v>53.121452894438001</v>
      </c>
      <c r="D525" s="17">
        <v>94</v>
      </c>
      <c r="E525" s="17">
        <v>126.103515625</v>
      </c>
      <c r="F525" s="13">
        <v>1.8570955704698699</v>
      </c>
      <c r="G525" s="14">
        <f>[1]!thsiFinD("ths_adjustment_nv_fund",G$2,$A525)</f>
        <v>1.4375</v>
      </c>
      <c r="H525" s="14">
        <f>[1]!thsiFinD("ths_adjustment_nv_fund",H$2,$A525)</f>
        <v>2.3844444444000001</v>
      </c>
      <c r="I525" s="14">
        <v>2943.92</v>
      </c>
      <c r="J525" s="14">
        <f>[1]!thsiFinD("ths_close_price_index",J$1,$A525)</f>
        <v>10108.096</v>
      </c>
      <c r="K525" s="14">
        <f>[1]!thsiFinD("ths_adjustment_nv_fund",K$2,$A525)</f>
        <v>7.1954208701000004</v>
      </c>
      <c r="L525" s="14">
        <f>[1]!thsiFinD("ths_adjustment_nv_fund",L$2,$A525)</f>
        <v>2.4897801350000002</v>
      </c>
      <c r="M525" s="18">
        <v>0.3503037084399</v>
      </c>
      <c r="N525" s="18">
        <v>0.29736773520979998</v>
      </c>
      <c r="O525" s="18">
        <v>0.64006709801102002</v>
      </c>
      <c r="P525" s="18">
        <v>0.74620990039348001</v>
      </c>
      <c r="Q525" s="19">
        <v>0.33281599013334001</v>
      </c>
      <c r="R525" s="19">
        <v>0.33281599013334001</v>
      </c>
      <c r="S525" s="18">
        <v>0.37145788687690001</v>
      </c>
      <c r="T525" s="18">
        <v>0.37145788687690001</v>
      </c>
      <c r="U525" s="16">
        <v>1.4371321844232887</v>
      </c>
      <c r="V525" s="14">
        <v>1.5243</v>
      </c>
      <c r="W525" s="14">
        <v>1.4016999999999999</v>
      </c>
      <c r="X525" s="74">
        <f>'2080回测'!$O$13*G525/$G$4+'2080回测'!$O$14*H525/$H$4+'2080回测'!$O$15*I525/$I$4+'2080回测'!$O$17*K525/$K$4+'2080回测'!$O$18*L525/$L$4+'2080回测'!$O$16*J525/$J$4</f>
        <v>1.3799663151339807</v>
      </c>
    </row>
    <row r="526" spans="1:24">
      <c r="A526" s="11">
        <v>44622</v>
      </c>
      <c r="B526" s="17">
        <v>68.262737875997999</v>
      </c>
      <c r="C526" s="17">
        <v>51.191827468785</v>
      </c>
      <c r="D526" s="17">
        <v>92.769230769231001</v>
      </c>
      <c r="E526" s="17">
        <v>121.58203125</v>
      </c>
      <c r="F526" s="13">
        <v>1.8345145684100399</v>
      </c>
      <c r="G526" s="14">
        <f>[1]!thsiFinD("ths_adjustment_nv_fund",G$2,$A526)</f>
        <v>1.4489000000000001</v>
      </c>
      <c r="H526" s="14">
        <f>[1]!thsiFinD("ths_adjustment_nv_fund",H$2,$A526)</f>
        <v>2.3997925925999999</v>
      </c>
      <c r="I526" s="14">
        <v>2901.79</v>
      </c>
      <c r="J526" s="14">
        <f>[1]!thsiFinD("ths_close_price_index",J$1,$A526)</f>
        <v>10182.4707</v>
      </c>
      <c r="K526" s="14">
        <f>[1]!thsiFinD("ths_adjustment_nv_fund",K$2,$A526)</f>
        <v>7.1954208701000004</v>
      </c>
      <c r="L526" s="14">
        <f>[1]!thsiFinD("ths_adjustment_nv_fund",L$2,$A526)</f>
        <v>2.5008862102</v>
      </c>
      <c r="M526" s="18">
        <v>0.36125319693094998</v>
      </c>
      <c r="N526" s="18">
        <v>0.30440448266874998</v>
      </c>
      <c r="O526" s="18">
        <v>0.64605799185238</v>
      </c>
      <c r="P526" s="18">
        <v>0.74889019189571004</v>
      </c>
      <c r="Q526" s="19">
        <v>0.33454269087322003</v>
      </c>
      <c r="R526" s="19">
        <v>0.33454269087322003</v>
      </c>
      <c r="S526" s="18">
        <v>0.38368311514603998</v>
      </c>
      <c r="T526" s="18">
        <v>0.38368311514603998</v>
      </c>
      <c r="U526" s="16">
        <v>1.4346156063261062</v>
      </c>
      <c r="V526" s="14">
        <v>1.5235000000000001</v>
      </c>
      <c r="W526" s="14">
        <v>1.4249000000000001</v>
      </c>
      <c r="X526" s="74">
        <f>'2080回测'!$O$13*G526/$G$4+'2080回测'!$O$14*H526/$H$4+'2080回测'!$O$15*I526/$I$4+'2080回测'!$O$17*K526/$K$4+'2080回测'!$O$18*L526/$L$4+'2080回测'!$O$16*J526/$J$4</f>
        <v>1.3891361334837884</v>
      </c>
    </row>
    <row r="527" spans="1:24">
      <c r="A527" s="11">
        <v>44623</v>
      </c>
      <c r="B527" s="17">
        <v>65.316144874155995</v>
      </c>
      <c r="C527" s="17">
        <v>48.070374574346999</v>
      </c>
      <c r="D527" s="17">
        <v>91.076923076922995</v>
      </c>
      <c r="E527" s="17">
        <v>116.005859375</v>
      </c>
      <c r="F527" s="13">
        <v>1.8011732547510699</v>
      </c>
      <c r="G527" s="14">
        <f>[1]!thsiFinD("ths_adjustment_nv_fund",G$2,$A527)</f>
        <v>1.4686999999999999</v>
      </c>
      <c r="H527" s="14">
        <f>[1]!thsiFinD("ths_adjustment_nv_fund",H$2,$A527)</f>
        <v>2.4228148148000002</v>
      </c>
      <c r="I527" s="14">
        <v>2942.41</v>
      </c>
      <c r="J527" s="14">
        <f>[1]!thsiFinD("ths_close_price_index",J$1,$A527)</f>
        <v>10323.9185</v>
      </c>
      <c r="K527" s="14">
        <f>[1]!thsiFinD("ths_adjustment_nv_fund",K$2,$A527)</f>
        <v>7.2016560702000003</v>
      </c>
      <c r="L527" s="14">
        <f>[1]!thsiFinD("ths_adjustment_nv_fund",L$2,$A527)</f>
        <v>2.5069440693999998</v>
      </c>
      <c r="M527" s="18">
        <v>0.34990409207161</v>
      </c>
      <c r="N527" s="18">
        <v>0.29397967161845001</v>
      </c>
      <c r="O527" s="18">
        <v>0.64222381979390997</v>
      </c>
      <c r="P527" s="18">
        <v>0.74260825868975999</v>
      </c>
      <c r="Q527" s="19">
        <v>0.33182409732437002</v>
      </c>
      <c r="R527" s="19">
        <v>0.33182409732437002</v>
      </c>
      <c r="S527" s="18">
        <v>0.39228040689318999</v>
      </c>
      <c r="T527" s="18">
        <v>0.39228040689318999</v>
      </c>
      <c r="U527" s="16">
        <v>1.426112957796605</v>
      </c>
      <c r="V527" s="14">
        <v>1.522</v>
      </c>
      <c r="W527" s="14">
        <v>1.4157999999999999</v>
      </c>
      <c r="X527" s="74">
        <f>'2080回测'!$O$13*G527/$G$4+'2080回测'!$O$14*H527/$H$4+'2080回测'!$O$15*I527/$I$4+'2080回测'!$O$17*K527/$K$4+'2080回测'!$O$18*L527/$L$4+'2080回测'!$O$16*J527/$J$4</f>
        <v>1.4042543371270617</v>
      </c>
    </row>
    <row r="528" spans="1:24">
      <c r="A528" s="11">
        <v>44624</v>
      </c>
      <c r="B528" s="17">
        <v>62.860650705955003</v>
      </c>
      <c r="C528" s="17">
        <v>46.651532349603002</v>
      </c>
      <c r="D528" s="17">
        <v>92.538461538462002</v>
      </c>
      <c r="E528" s="17">
        <v>113.125</v>
      </c>
      <c r="F528" s="13">
        <v>1.78793911148505</v>
      </c>
      <c r="G528" s="14">
        <f>[1]!thsiFinD("ths_adjustment_nv_fund",G$2,$A528)</f>
        <v>1.4575</v>
      </c>
      <c r="H528" s="14">
        <f>[1]!thsiFinD("ths_adjustment_nv_fund",H$2,$A528)</f>
        <v>2.4118518518999998</v>
      </c>
      <c r="I528" s="14">
        <v>2908.93</v>
      </c>
      <c r="J528" s="14">
        <f>[1]!thsiFinD("ths_close_price_index",J$1,$A528)</f>
        <v>10251.7366</v>
      </c>
      <c r="K528" s="14">
        <f>[1]!thsiFinD("ths_adjustment_nv_fund",K$2,$A528)</f>
        <v>7.1642448698000001</v>
      </c>
      <c r="L528" s="14">
        <f>[1]!thsiFinD("ths_adjustment_nv_fund",L$2,$A528)</f>
        <v>2.5049247829999999</v>
      </c>
      <c r="M528" s="18">
        <v>0.34263107416880001</v>
      </c>
      <c r="N528" s="18">
        <v>0.28477108852402</v>
      </c>
      <c r="O528" s="18">
        <v>0.64090582314880995</v>
      </c>
      <c r="P528" s="18">
        <v>0.73046318794325005</v>
      </c>
      <c r="Q528" s="19">
        <v>0.31894556759407999</v>
      </c>
      <c r="R528" s="19">
        <v>0.31894556759407999</v>
      </c>
      <c r="S528" s="18">
        <v>0.38612067669990002</v>
      </c>
      <c r="T528" s="18">
        <v>0.38612067669990002</v>
      </c>
      <c r="U528" s="16">
        <v>1.4097350503712662</v>
      </c>
      <c r="V528" s="14">
        <v>1.5221</v>
      </c>
      <c r="W528" s="14">
        <v>1.423</v>
      </c>
      <c r="X528" s="74">
        <f>'2080回测'!$O$13*G528/$G$4+'2080回测'!$O$14*H528/$H$4+'2080回测'!$O$15*I528/$I$4+'2080回测'!$O$17*K528/$K$4+'2080回测'!$O$18*L528/$L$4+'2080回测'!$O$16*J528/$J$4</f>
        <v>1.3951114218440737</v>
      </c>
    </row>
    <row r="529" spans="1:24">
      <c r="A529" s="11">
        <v>44627</v>
      </c>
      <c r="B529" s="17">
        <v>58.686310620012001</v>
      </c>
      <c r="C529" s="17">
        <v>41.940976163450998</v>
      </c>
      <c r="D529" s="17">
        <v>87.846153846153996</v>
      </c>
      <c r="E529" s="17">
        <v>104.462890625</v>
      </c>
      <c r="F529" s="13">
        <v>1.73234082813654</v>
      </c>
      <c r="G529" s="14">
        <f>[1]!thsiFinD("ths_adjustment_nv_fund",G$2,$A529)</f>
        <v>1.4454</v>
      </c>
      <c r="H529" s="14">
        <f>[1]!thsiFinD("ths_adjustment_nv_fund",H$2,$A529)</f>
        <v>2.3877333332999999</v>
      </c>
      <c r="I529" s="14">
        <v>2857.33</v>
      </c>
      <c r="J529" s="14">
        <f>[1]!thsiFinD("ths_close_price_index",J$1,$A529)</f>
        <v>10195.564200000001</v>
      </c>
      <c r="K529" s="14">
        <f>[1]!thsiFinD("ths_adjustment_nv_fund",K$2,$A529)</f>
        <v>7.0395408685999996</v>
      </c>
      <c r="L529" s="14">
        <f>[1]!thsiFinD("ths_adjustment_nv_fund",L$2,$A529)</f>
        <v>2.4907897781999999</v>
      </c>
      <c r="M529" s="18">
        <v>0.32888427109974</v>
      </c>
      <c r="N529" s="18">
        <v>0.27156632786030999</v>
      </c>
      <c r="O529" s="18">
        <v>0.62437095614666005</v>
      </c>
      <c r="P529" s="18">
        <v>0.71856939450337998</v>
      </c>
      <c r="Q529" s="19">
        <v>0.30079388787528</v>
      </c>
      <c r="R529" s="19">
        <v>0.30079388787528</v>
      </c>
      <c r="S529" s="18">
        <v>0.36645083880474</v>
      </c>
      <c r="T529" s="18">
        <v>0.36645083880474</v>
      </c>
      <c r="U529" s="16">
        <v>1.3797721968427501</v>
      </c>
      <c r="V529" s="14">
        <v>1.5223</v>
      </c>
      <c r="W529" s="14">
        <v>1.45</v>
      </c>
      <c r="X529" s="74">
        <f>'2080回测'!$O$13*G529/$G$4+'2080回测'!$O$14*H529/$H$4+'2080回测'!$O$15*I529/$I$4+'2080回测'!$O$17*K529/$K$4+'2080回测'!$O$18*L529/$L$4+'2080回测'!$O$16*J529/$J$4</f>
        <v>1.3826706408804599</v>
      </c>
    </row>
    <row r="530" spans="1:24">
      <c r="A530" s="11">
        <v>44628</v>
      </c>
      <c r="B530" s="17">
        <v>56.537753222836002</v>
      </c>
      <c r="C530" s="17">
        <v>40.692395005675003</v>
      </c>
      <c r="D530" s="17">
        <v>81.461538461537998</v>
      </c>
      <c r="E530" s="17">
        <v>100.78125</v>
      </c>
      <c r="F530" s="13">
        <v>1.69868234172512</v>
      </c>
      <c r="G530" s="14">
        <f>[1]!thsiFinD("ths_adjustment_nv_fund",G$2,$A530)</f>
        <v>1.4018999999999999</v>
      </c>
      <c r="H530" s="14">
        <f>[1]!thsiFinD("ths_adjustment_nv_fund",H$2,$A530)</f>
        <v>2.3098962962999998</v>
      </c>
      <c r="I530" s="14">
        <v>2810.78</v>
      </c>
      <c r="J530" s="14">
        <f>[1]!thsiFinD("ths_close_price_index",J$1,$A530)</f>
        <v>9910.1262999999999</v>
      </c>
      <c r="K530" s="14">
        <f>[1]!thsiFinD("ths_adjustment_nv_fund",K$2,$A530)</f>
        <v>6.9023664673000003</v>
      </c>
      <c r="L530" s="14">
        <f>[1]!thsiFinD("ths_adjustment_nv_fund",L$2,$A530)</f>
        <v>2.4352594020999998</v>
      </c>
      <c r="M530" s="18">
        <v>0.29435741687979999</v>
      </c>
      <c r="N530" s="18">
        <v>0.23342889410129</v>
      </c>
      <c r="O530" s="18">
        <v>0.58914450035944999</v>
      </c>
      <c r="P530" s="18">
        <v>0.67920261337781995</v>
      </c>
      <c r="Q530" s="19">
        <v>0.27280215511566003</v>
      </c>
      <c r="R530" s="19">
        <v>0.27280215511566003</v>
      </c>
      <c r="S530" s="18">
        <v>0.34821991989616002</v>
      </c>
      <c r="T530" s="18">
        <v>0.34821991989616002</v>
      </c>
      <c r="U530" s="16">
        <v>1.3386595127260088</v>
      </c>
      <c r="V530" s="14">
        <v>1.5221</v>
      </c>
      <c r="W530" s="14">
        <v>1.4789000000000001</v>
      </c>
      <c r="X530" s="74">
        <f>'2080回测'!$O$13*G530/$G$4+'2080回测'!$O$14*H530/$H$4+'2080回测'!$O$15*I530/$I$4+'2080回测'!$O$17*K530/$K$4+'2080回测'!$O$18*L530/$L$4+'2080回测'!$O$16*J530/$J$4</f>
        <v>1.3439545773376729</v>
      </c>
    </row>
    <row r="531" spans="1:24">
      <c r="A531" s="11">
        <v>44629</v>
      </c>
      <c r="B531" s="17">
        <v>57.028852056475998</v>
      </c>
      <c r="C531" s="17">
        <v>40.976163450624</v>
      </c>
      <c r="D531" s="17">
        <v>81.461538461537998</v>
      </c>
      <c r="E531" s="17">
        <v>103.603515625</v>
      </c>
      <c r="F531" s="13">
        <v>1.7076751739841001</v>
      </c>
      <c r="G531" s="14">
        <f>[1]!thsiFinD("ths_adjustment_nv_fund",G$2,$A531)</f>
        <v>1.3889</v>
      </c>
      <c r="H531" s="14">
        <f>[1]!thsiFinD("ths_adjustment_nv_fund",H$2,$A531)</f>
        <v>2.2824888889000001</v>
      </c>
      <c r="I531" s="14">
        <v>2802.67</v>
      </c>
      <c r="J531" s="14">
        <f>[1]!thsiFinD("ths_close_price_index",J$1,$A531)</f>
        <v>9764.1980999999996</v>
      </c>
      <c r="K531" s="14">
        <f>[1]!thsiFinD("ths_adjustment_nv_fund",K$2,$A531)</f>
        <v>6.8337792665999997</v>
      </c>
      <c r="L531" s="14">
        <f>[1]!thsiFinD("ths_adjustment_nv_fund",L$2,$A531)</f>
        <v>2.4231436837000002</v>
      </c>
      <c r="M531" s="18">
        <v>0.26918158567775002</v>
      </c>
      <c r="N531" s="18">
        <v>0.2080618538789</v>
      </c>
      <c r="O531" s="18">
        <v>0.53450754852624005</v>
      </c>
      <c r="P531" s="18">
        <v>0.62333528772781999</v>
      </c>
      <c r="Q531" s="19">
        <v>0.23426970883772</v>
      </c>
      <c r="R531" s="19">
        <v>0.23426970883772</v>
      </c>
      <c r="S531" s="18">
        <v>0.30282520416095998</v>
      </c>
      <c r="T531" s="18">
        <v>0.30282520416095998</v>
      </c>
      <c r="U531" s="16">
        <v>1.3234127251249075</v>
      </c>
      <c r="V531" s="14">
        <v>1.5208999999999999</v>
      </c>
      <c r="W531" s="14">
        <v>1.4982</v>
      </c>
      <c r="X531" s="74">
        <f>'2080回测'!$O$13*G531/$G$4+'2080回测'!$O$14*H531/$H$4+'2080回测'!$O$15*I531/$I$4+'2080回测'!$O$17*K531/$K$4+'2080回测'!$O$18*L531/$L$4+'2080回测'!$O$16*J531/$J$4</f>
        <v>1.3321384962232892</v>
      </c>
    </row>
    <row r="532" spans="1:24">
      <c r="A532" s="11">
        <v>44630</v>
      </c>
      <c r="B532" s="17">
        <v>59.914057704112999</v>
      </c>
      <c r="C532" s="17">
        <v>42.395005675368999</v>
      </c>
      <c r="D532" s="17">
        <v>80.769230769231001</v>
      </c>
      <c r="E532" s="17">
        <v>109.296875</v>
      </c>
      <c r="F532" s="13">
        <v>1.7309379228717801</v>
      </c>
      <c r="G532" s="14">
        <f>[1]!thsiFinD("ths_adjustment_nv_fund",G$2,$A532)</f>
        <v>1.4000999999999999</v>
      </c>
      <c r="H532" s="14">
        <f>[1]!thsiFinD("ths_adjustment_nv_fund",H$2,$A532)</f>
        <v>2.3088000000000002</v>
      </c>
      <c r="I532" s="14">
        <v>2859.34</v>
      </c>
      <c r="J532" s="14">
        <f>[1]!thsiFinD("ths_close_price_index",J$1,$A532)</f>
        <v>9924.7656999999999</v>
      </c>
      <c r="K532" s="14">
        <f>[1]!thsiFinD("ths_adjustment_nv_fund",K$2,$A532)</f>
        <v>6.8774256669999998</v>
      </c>
      <c r="L532" s="14">
        <f>[1]!thsiFinD("ths_adjustment_nv_fund",L$2,$A532)</f>
        <v>2.4392979749000001</v>
      </c>
      <c r="M532" s="18">
        <v>0.25807225063938999</v>
      </c>
      <c r="N532" s="18">
        <v>0.19989575188950001</v>
      </c>
      <c r="O532" s="18">
        <v>0.50694943685598004</v>
      </c>
      <c r="P532" s="18">
        <v>0.60281430614292997</v>
      </c>
      <c r="Q532" s="19">
        <v>0.2207650466595</v>
      </c>
      <c r="R532" s="19">
        <v>0.2207650466595</v>
      </c>
      <c r="S532" s="18">
        <v>0.28901998107623</v>
      </c>
      <c r="T532" s="18">
        <v>0.28901998107623</v>
      </c>
      <c r="U532" s="16">
        <v>1.3503781932899188</v>
      </c>
      <c r="V532" s="14">
        <v>1.5201</v>
      </c>
      <c r="W532" s="14">
        <v>1.4528000000000001</v>
      </c>
      <c r="X532" s="74">
        <f>'2080回测'!$O$13*G532/$G$4+'2080回测'!$O$14*H532/$H$4+'2080回测'!$O$15*I532/$I$4+'2080回测'!$O$17*K532/$K$4+'2080回测'!$O$18*L532/$L$4+'2080回测'!$O$16*J532/$J$4</f>
        <v>1.3424077968280133</v>
      </c>
    </row>
    <row r="533" spans="1:24">
      <c r="A533" s="11">
        <v>44631</v>
      </c>
      <c r="B533" s="17">
        <v>58.870472682627003</v>
      </c>
      <c r="C533" s="17">
        <v>42.962542565267</v>
      </c>
      <c r="D533" s="17">
        <v>86.846153846153996</v>
      </c>
      <c r="E533" s="17">
        <v>107.734375</v>
      </c>
      <c r="F533" s="13">
        <v>1.7410338602351201</v>
      </c>
      <c r="G533" s="14">
        <f>[1]!thsiFinD("ths_adjustment_nv_fund",G$2,$A533)</f>
        <v>1.4072</v>
      </c>
      <c r="H533" s="14">
        <f>[1]!thsiFinD("ths_adjustment_nv_fund",H$2,$A533)</f>
        <v>2.3230518518999999</v>
      </c>
      <c r="I533" s="14">
        <v>2788.88</v>
      </c>
      <c r="J533" s="14">
        <f>[1]!thsiFinD("ths_close_price_index",J$1,$A533)</f>
        <v>10020.4216</v>
      </c>
      <c r="K533" s="14">
        <f>[1]!thsiFinD("ths_adjustment_nv_fund",K$2,$A533)</f>
        <v>6.9148368674</v>
      </c>
      <c r="L533" s="14">
        <f>[1]!thsiFinD("ths_adjustment_nv_fund",L$2,$A533)</f>
        <v>2.4463654773000001</v>
      </c>
      <c r="M533" s="18">
        <v>0.27813299232736999</v>
      </c>
      <c r="N533" s="18">
        <v>0.22508904526105</v>
      </c>
      <c r="O533" s="18">
        <v>0.53654445243229998</v>
      </c>
      <c r="P533" s="18">
        <v>0.63749057715887003</v>
      </c>
      <c r="Q533" s="19">
        <v>0.24887357412826999</v>
      </c>
      <c r="R533" s="19">
        <v>0.24887357412826999</v>
      </c>
      <c r="S533" s="18">
        <v>0.31401066544160999</v>
      </c>
      <c r="T533" s="18">
        <v>0.31401066544160999</v>
      </c>
      <c r="U533" s="16">
        <v>1.3571390887568675</v>
      </c>
      <c r="V533" s="14">
        <v>1.5217000000000001</v>
      </c>
      <c r="W533" s="14">
        <v>1.458</v>
      </c>
      <c r="X533" s="74">
        <f>'2080回测'!$O$13*G533/$G$4+'2080回测'!$O$14*H533/$H$4+'2080回测'!$O$15*I533/$I$4+'2080回测'!$O$17*K533/$K$4+'2080回测'!$O$18*L533/$L$4+'2080回测'!$O$16*J533/$J$4</f>
        <v>1.3488920626751975</v>
      </c>
    </row>
    <row r="534" spans="1:24">
      <c r="A534" s="11">
        <v>44634</v>
      </c>
      <c r="B534" s="17">
        <v>54.75751995089</v>
      </c>
      <c r="C534" s="17">
        <v>37.911464245175999</v>
      </c>
      <c r="D534" s="17">
        <v>77.153846153846004</v>
      </c>
      <c r="E534" s="17">
        <v>102.44140625</v>
      </c>
      <c r="F534" s="13">
        <v>1.6806605914997801</v>
      </c>
      <c r="G534" s="14">
        <f>[1]!thsiFinD("ths_adjustment_nv_fund",G$2,$A534)</f>
        <v>1.3815999999999999</v>
      </c>
      <c r="H534" s="14">
        <f>[1]!thsiFinD("ths_adjustment_nv_fund",H$2,$A534)</f>
        <v>2.2759111111000001</v>
      </c>
      <c r="I534" s="14">
        <v>2649.54</v>
      </c>
      <c r="J534" s="14">
        <f>[1]!thsiFinD("ths_close_price_index",J$1,$A534)</f>
        <v>9892.8958000000002</v>
      </c>
      <c r="K534" s="14">
        <f>[1]!thsiFinD("ths_adjustment_nv_fund",K$2,$A534)</f>
        <v>6.7714272659999999</v>
      </c>
      <c r="L534" s="14">
        <f>[1]!thsiFinD("ths_adjustment_nv_fund",L$2,$A534)</f>
        <v>2.4009315333000001</v>
      </c>
      <c r="M534" s="18">
        <v>0.28132992327366002</v>
      </c>
      <c r="N534" s="18">
        <v>0.22517591868646999</v>
      </c>
      <c r="O534" s="18">
        <v>0.54900551162233002</v>
      </c>
      <c r="P534" s="18">
        <v>0.64444258318250003</v>
      </c>
      <c r="Q534" s="19">
        <v>0.25574576259921999</v>
      </c>
      <c r="R534" s="19">
        <v>0.25574576259921999</v>
      </c>
      <c r="S534" s="18">
        <v>0.32283362404576998</v>
      </c>
      <c r="T534" s="18">
        <v>0.32283362404576998</v>
      </c>
      <c r="U534" s="16">
        <v>1.3211283988862275</v>
      </c>
      <c r="V534" s="14">
        <v>1.5243</v>
      </c>
      <c r="W534" s="14">
        <v>1.4475</v>
      </c>
      <c r="X534" s="74">
        <f>'2080回测'!$O$13*G534/$G$4+'2080回测'!$O$14*H534/$H$4+'2080回测'!$O$15*I534/$I$4+'2080回测'!$O$17*K534/$K$4+'2080回测'!$O$18*L534/$L$4+'2080回测'!$O$16*J534/$J$4</f>
        <v>1.3239280707814509</v>
      </c>
    </row>
    <row r="535" spans="1:24">
      <c r="A535" s="11">
        <v>44635</v>
      </c>
      <c r="B535" s="17">
        <v>50.276243093923</v>
      </c>
      <c r="C535" s="17">
        <v>34.392735527809002</v>
      </c>
      <c r="D535" s="17">
        <v>71</v>
      </c>
      <c r="E535" s="17">
        <v>99.51171875</v>
      </c>
      <c r="F535" s="13">
        <v>1.63795174342933</v>
      </c>
      <c r="G535" s="14">
        <f>[1]!thsiFinD("ths_adjustment_nv_fund",G$2,$A535)</f>
        <v>1.3068</v>
      </c>
      <c r="H535" s="14">
        <f>[1]!thsiFinD("ths_adjustment_nv_fund",H$2,$A535)</f>
        <v>2.1432592593000002</v>
      </c>
      <c r="I535" s="14">
        <v>2460.62</v>
      </c>
      <c r="J535" s="14">
        <f>[1]!thsiFinD("ths_close_price_index",J$1,$A535)</f>
        <v>9413.4351999999999</v>
      </c>
      <c r="K535" s="14">
        <f>[1]!thsiFinD("ths_adjustment_nv_fund",K$2,$A535)</f>
        <v>6.4846080631999996</v>
      </c>
      <c r="L535" s="14">
        <f>[1]!thsiFinD("ths_adjustment_nv_fund",L$2,$A535)</f>
        <v>2.2959286403000001</v>
      </c>
      <c r="M535" s="18">
        <v>0.24760230179028</v>
      </c>
      <c r="N535" s="18">
        <v>0.18964468769004</v>
      </c>
      <c r="O535" s="18">
        <v>0.51413850946561002</v>
      </c>
      <c r="P535" s="18">
        <v>0.60398693365105005</v>
      </c>
      <c r="Q535" s="19">
        <v>0.22158332813906001</v>
      </c>
      <c r="R535" s="19">
        <v>0.22158332813906001</v>
      </c>
      <c r="S535" s="18">
        <v>0.28524405110736001</v>
      </c>
      <c r="T535" s="18">
        <v>0.28524405110736001</v>
      </c>
      <c r="U535" s="16">
        <v>1.2585016804825488</v>
      </c>
      <c r="V535" s="14">
        <v>1.5219</v>
      </c>
      <c r="W535" s="14">
        <v>1.4225000000000001</v>
      </c>
      <c r="X535" s="74">
        <f>'2080回测'!$O$13*G535/$G$4+'2080回测'!$O$14*H535/$H$4+'2080回测'!$O$15*I535/$I$4+'2080回测'!$O$17*K535/$K$4+'2080回测'!$O$18*L535/$L$4+'2080回测'!$O$16*J535/$J$4</f>
        <v>1.2556430734427311</v>
      </c>
    </row>
    <row r="536" spans="1:24">
      <c r="A536" s="11">
        <v>44636</v>
      </c>
      <c r="B536" s="17">
        <v>55.003069367709998</v>
      </c>
      <c r="C536" s="17">
        <v>40.408626560725999</v>
      </c>
      <c r="D536" s="17">
        <v>76.846153846153996</v>
      </c>
      <c r="E536" s="17">
        <v>111.015625</v>
      </c>
      <c r="F536" s="13">
        <v>1.7081836869364799</v>
      </c>
      <c r="G536" s="14">
        <f>[1]!thsiFinD("ths_adjustment_nv_fund",G$2,$A536)</f>
        <v>1.3371999999999999</v>
      </c>
      <c r="H536" s="14">
        <f>[1]!thsiFinD("ths_adjustment_nv_fund",H$2,$A536)</f>
        <v>2.1925925926000001</v>
      </c>
      <c r="I536" s="14">
        <v>2591.83</v>
      </c>
      <c r="J536" s="14">
        <f>[1]!thsiFinD("ths_close_price_index",J$1,$A536)</f>
        <v>9661.8579000000009</v>
      </c>
      <c r="K536" s="14">
        <f>[1]!thsiFinD("ths_adjustment_nv_fund",K$2,$A536)</f>
        <v>6.6404880647000004</v>
      </c>
      <c r="L536" s="14">
        <f>[1]!thsiFinD("ths_adjustment_nv_fund",L$2,$A536)</f>
        <v>2.3292468660000001</v>
      </c>
      <c r="M536" s="18">
        <v>0.19541240409207</v>
      </c>
      <c r="N536" s="18">
        <v>0.14325427851620001</v>
      </c>
      <c r="O536" s="18">
        <v>0.42858854541098002</v>
      </c>
      <c r="P536" s="18">
        <v>0.52927380861469997</v>
      </c>
      <c r="Q536" s="19">
        <v>0.16282420097024999</v>
      </c>
      <c r="R536" s="19">
        <v>0.16282420097024999</v>
      </c>
      <c r="S536" s="18">
        <v>0.22291800264296999</v>
      </c>
      <c r="T536" s="18">
        <v>0.22291800264296999</v>
      </c>
      <c r="U536" s="16">
        <v>1.3013067226305599</v>
      </c>
      <c r="V536" s="14">
        <v>1.5221</v>
      </c>
      <c r="W536" s="14">
        <v>1.413</v>
      </c>
      <c r="X536" s="74">
        <f>'2080回测'!$O$13*G536/$G$4+'2080回测'!$O$14*H536/$H$4+'2080回测'!$O$15*I536/$I$4+'2080回测'!$O$17*K536/$K$4+'2080回测'!$O$18*L536/$L$4+'2080回测'!$O$16*J536/$J$4</f>
        <v>1.2835351177125081</v>
      </c>
    </row>
    <row r="537" spans="1:24">
      <c r="A537" s="11">
        <v>44637</v>
      </c>
      <c r="B537" s="17">
        <v>57.335788827502</v>
      </c>
      <c r="C537" s="17">
        <v>42.451759364358999</v>
      </c>
      <c r="D537" s="17">
        <v>82.769230769231001</v>
      </c>
      <c r="E537" s="17">
        <v>114.39453125</v>
      </c>
      <c r="F537" s="13">
        <v>1.7423782755277299</v>
      </c>
      <c r="G537" s="14">
        <f>[1]!thsiFinD("ths_adjustment_nv_fund",G$2,$A537)</f>
        <v>1.353</v>
      </c>
      <c r="H537" s="14">
        <f>[1]!thsiFinD("ths_adjustment_nv_fund",H$2,$A537)</f>
        <v>2.2287703703999999</v>
      </c>
      <c r="I537" s="14">
        <v>2734.11</v>
      </c>
      <c r="J537" s="14">
        <f>[1]!thsiFinD("ths_close_price_index",J$1,$A537)</f>
        <v>9764.9977999999992</v>
      </c>
      <c r="K537" s="14">
        <f>[1]!thsiFinD("ths_adjustment_nv_fund",K$2,$A537)</f>
        <v>6.6778992650999998</v>
      </c>
      <c r="L537" s="14">
        <f>[1]!thsiFinD("ths_adjustment_nv_fund",L$2,$A537)</f>
        <v>2.3635747347999998</v>
      </c>
      <c r="M537" s="18">
        <v>0.24256713554987</v>
      </c>
      <c r="N537" s="18">
        <v>0.19094778907132001</v>
      </c>
      <c r="O537" s="18">
        <v>0.47016534867002002</v>
      </c>
      <c r="P537" s="18">
        <v>0.57534131845725001</v>
      </c>
      <c r="Q537" s="19">
        <v>0.20225017527290001</v>
      </c>
      <c r="R537" s="19">
        <v>0.20225017527290001</v>
      </c>
      <c r="S537" s="18">
        <v>0.26346591937510999</v>
      </c>
      <c r="T537" s="18">
        <v>0.26346591937510999</v>
      </c>
      <c r="U537" s="16">
        <v>1.3236921797465624</v>
      </c>
      <c r="V537" s="14">
        <v>1.5221</v>
      </c>
      <c r="W537" s="14">
        <v>1.4227000000000001</v>
      </c>
      <c r="X537" s="74">
        <f>'2080回测'!$O$13*G537/$G$4+'2080回测'!$O$14*H537/$H$4+'2080回测'!$O$15*I537/$I$4+'2080回测'!$O$17*K537/$K$4+'2080回测'!$O$18*L537/$L$4+'2080回测'!$O$16*J537/$J$4</f>
        <v>1.2983454016224358</v>
      </c>
    </row>
    <row r="538" spans="1:24">
      <c r="A538" s="11">
        <v>44638</v>
      </c>
      <c r="B538" s="17">
        <v>55.494168201351002</v>
      </c>
      <c r="C538" s="17">
        <v>41.770715096480998</v>
      </c>
      <c r="D538" s="17">
        <v>89.384615384615003</v>
      </c>
      <c r="E538" s="17">
        <v>112.109375</v>
      </c>
      <c r="F538" s="13">
        <v>1.7468971842061201</v>
      </c>
      <c r="G538" s="14">
        <f>[1]!thsiFinD("ths_adjustment_nv_fund",G$2,$A538)</f>
        <v>1.3868</v>
      </c>
      <c r="H538" s="14">
        <f>[1]!thsiFinD("ths_adjustment_nv_fund",H$2,$A538)</f>
        <v>2.2835851852000002</v>
      </c>
      <c r="I538" s="14">
        <v>2781.67</v>
      </c>
      <c r="J538" s="14">
        <f>[1]!thsiFinD("ths_close_price_index",J$1,$A538)</f>
        <v>9988.5792999999994</v>
      </c>
      <c r="K538" s="14">
        <f>[1]!thsiFinD("ths_adjustment_nv_fund",K$2,$A538)</f>
        <v>6.7589568659000001</v>
      </c>
      <c r="L538" s="14">
        <f>[1]!thsiFinD("ths_adjustment_nv_fund",L$2,$A538)</f>
        <v>2.4100183221</v>
      </c>
      <c r="M538" s="18">
        <v>0.25911125319693001</v>
      </c>
      <c r="N538" s="18">
        <v>0.21136304404483</v>
      </c>
      <c r="O538" s="18">
        <v>0.49556673855738997</v>
      </c>
      <c r="P538" s="18">
        <v>0.60130664214881002</v>
      </c>
      <c r="Q538" s="19">
        <v>0.22480768481164001</v>
      </c>
      <c r="R538" s="19">
        <v>0.22480768481164001</v>
      </c>
      <c r="S538" s="18">
        <v>0.28628719520063001</v>
      </c>
      <c r="T538" s="18">
        <v>0.28628719520063001</v>
      </c>
      <c r="U538" s="16">
        <v>1.3350456863955087</v>
      </c>
      <c r="V538" s="14">
        <v>1.5226</v>
      </c>
      <c r="W538" s="14">
        <v>1.4285000000000001</v>
      </c>
      <c r="X538" s="74">
        <f>'2080回测'!$O$13*G538/$G$4+'2080回测'!$O$14*H538/$H$4+'2080回测'!$O$15*I538/$I$4+'2080回测'!$O$17*K538/$K$4+'2080回测'!$O$18*L538/$L$4+'2080回测'!$O$16*J538/$J$4</f>
        <v>1.328140854851577</v>
      </c>
    </row>
    <row r="539" spans="1:24">
      <c r="A539" s="11">
        <v>44641</v>
      </c>
      <c r="B539" s="17">
        <v>57.458563535911999</v>
      </c>
      <c r="C539" s="17">
        <v>42.735527809308003</v>
      </c>
      <c r="D539" s="17">
        <v>94.538461538462002</v>
      </c>
      <c r="E539" s="17">
        <v>113.3203125</v>
      </c>
      <c r="F539" s="13">
        <v>1.77013216345921</v>
      </c>
      <c r="G539" s="14">
        <f>[1]!thsiFinD("ths_adjustment_nv_fund",G$2,$A539)</f>
        <v>1.3814</v>
      </c>
      <c r="H539" s="14">
        <f>[1]!thsiFinD("ths_adjustment_nv_fund",H$2,$A539)</f>
        <v>2.2923555555999999</v>
      </c>
      <c r="I539" s="14">
        <v>2739.26</v>
      </c>
      <c r="J539" s="14">
        <f>[1]!thsiFinD("ths_close_price_index",J$1,$A539)</f>
        <v>10039.538399999999</v>
      </c>
      <c r="K539" s="14">
        <f>[1]!thsiFinD("ths_adjustment_nv_fund",K$2,$A539)</f>
        <v>6.7651920659</v>
      </c>
      <c r="L539" s="14">
        <f>[1]!thsiFinD("ths_adjustment_nv_fund",L$2,$A539)</f>
        <v>2.4201147541000001</v>
      </c>
      <c r="M539" s="18">
        <v>0.26662404092072001</v>
      </c>
      <c r="N539" s="18">
        <v>0.21622795586829999</v>
      </c>
      <c r="O539" s="18">
        <v>0.51150251617540998</v>
      </c>
      <c r="P539" s="18">
        <v>0.61253036269383998</v>
      </c>
      <c r="Q539" s="19">
        <v>0.23573291194789001</v>
      </c>
      <c r="R539" s="19">
        <v>0.23573291194789001</v>
      </c>
      <c r="S539" s="18">
        <v>0.30100739580501001</v>
      </c>
      <c r="T539" s="18">
        <v>0.30100739580501001</v>
      </c>
      <c r="U539" s="16">
        <v>1.345150297671595</v>
      </c>
      <c r="V539" s="14">
        <v>1.5224</v>
      </c>
      <c r="W539" s="14">
        <v>1.4216</v>
      </c>
      <c r="X539" s="74">
        <f>'2080回测'!$O$13*G539/$G$4+'2080回测'!$O$14*H539/$H$4+'2080回测'!$O$15*I539/$I$4+'2080回测'!$O$17*K539/$K$4+'2080回测'!$O$18*L539/$L$4+'2080回测'!$O$16*J539/$J$4</f>
        <v>1.3250100464554309</v>
      </c>
    </row>
    <row r="540" spans="1:24">
      <c r="A540" s="11">
        <v>44642</v>
      </c>
      <c r="B540" s="17">
        <v>56.599140577040998</v>
      </c>
      <c r="C540" s="17">
        <v>40.862656072645002</v>
      </c>
      <c r="D540" s="17">
        <v>96.615384615384997</v>
      </c>
      <c r="E540" s="17">
        <v>112.275390625</v>
      </c>
      <c r="F540" s="13">
        <v>1.7658814297251799</v>
      </c>
      <c r="G540" s="14">
        <f>[1]!thsiFinD("ths_adjustment_nv_fund",G$2,$A540)</f>
        <v>1.4068000000000001</v>
      </c>
      <c r="H540" s="14">
        <f>[1]!thsiFinD("ths_adjustment_nv_fund",H$2,$A540)</f>
        <v>2.3285333332999998</v>
      </c>
      <c r="I540" s="14">
        <v>2813.37</v>
      </c>
      <c r="J540" s="14">
        <f>[1]!thsiFinD("ths_close_price_index",J$1,$A540)</f>
        <v>10163.2191</v>
      </c>
      <c r="K540" s="14">
        <f>[1]!thsiFinD("ths_adjustment_nv_fund",K$2,$A540)</f>
        <v>6.7651920659</v>
      </c>
      <c r="L540" s="14">
        <f>[1]!thsiFinD("ths_adjustment_nv_fund",L$2,$A540)</f>
        <v>2.4433365477</v>
      </c>
      <c r="M540" s="18">
        <v>0.26574488491048998</v>
      </c>
      <c r="N540" s="18">
        <v>0.21744418382417</v>
      </c>
      <c r="O540" s="18">
        <v>0.51317996645098996</v>
      </c>
      <c r="P540" s="18">
        <v>0.62023620071453001</v>
      </c>
      <c r="Q540" s="19">
        <v>0.24921221052579001</v>
      </c>
      <c r="R540" s="19">
        <v>0.24921221052579001</v>
      </c>
      <c r="S540" s="18">
        <v>0.32308636221050002</v>
      </c>
      <c r="T540" s="18">
        <v>0.32308636221050002</v>
      </c>
      <c r="U540" s="16">
        <v>1.34208664527833</v>
      </c>
      <c r="V540" s="14">
        <v>1.5216000000000001</v>
      </c>
      <c r="W540" s="14">
        <v>1.4305000000000001</v>
      </c>
      <c r="X540" s="74">
        <f>'2080回测'!$O$13*G540/$G$4+'2080回测'!$O$14*H540/$H$4+'2080回测'!$O$15*I540/$I$4+'2080回测'!$O$17*K540/$K$4+'2080回测'!$O$18*L540/$L$4+'2080回测'!$O$16*J540/$J$4</f>
        <v>1.3453333527346498</v>
      </c>
    </row>
    <row r="541" spans="1:24">
      <c r="A541" s="11">
        <v>44643</v>
      </c>
      <c r="B541" s="17">
        <v>58.011049723756997</v>
      </c>
      <c r="C541" s="17">
        <v>41.657207718502001</v>
      </c>
      <c r="D541" s="17">
        <v>95</v>
      </c>
      <c r="E541" s="17">
        <v>111.005859375</v>
      </c>
      <c r="F541" s="13">
        <v>1.76418529204315</v>
      </c>
      <c r="G541" s="14">
        <f>[1]!thsiFinD("ths_adjustment_nv_fund",G$2,$A541)</f>
        <v>1.4068000000000001</v>
      </c>
      <c r="H541" s="14">
        <f>[1]!thsiFinD("ths_adjustment_nv_fund",H$2,$A541)</f>
        <v>2.3340148148000002</v>
      </c>
      <c r="I541" s="14">
        <v>2793.95</v>
      </c>
      <c r="J541" s="14">
        <f>[1]!thsiFinD("ths_close_price_index",J$1,$A541)</f>
        <v>10155.2088</v>
      </c>
      <c r="K541" s="14">
        <f>[1]!thsiFinD("ths_adjustment_nv_fund",K$2,$A541)</f>
        <v>6.8026032663000002</v>
      </c>
      <c r="L541" s="14">
        <f>[1]!thsiFinD("ths_adjustment_nv_fund",L$2,$A541)</f>
        <v>2.4473751204999998</v>
      </c>
      <c r="M541" s="18">
        <v>0.26358695652174002</v>
      </c>
      <c r="N541" s="18">
        <v>0.21700981669707001</v>
      </c>
      <c r="O541" s="18">
        <v>0.51317996645098996</v>
      </c>
      <c r="P541" s="18">
        <v>0.61613200439756</v>
      </c>
      <c r="Q541" s="19">
        <v>0.24365037893614</v>
      </c>
      <c r="R541" s="19">
        <v>0.24365037893614</v>
      </c>
      <c r="S541" s="18">
        <v>0.31974183014349999</v>
      </c>
      <c r="T541" s="18">
        <v>0.31974183014349999</v>
      </c>
      <c r="U541" s="16">
        <v>1.3488339266187037</v>
      </c>
      <c r="V541" s="14">
        <v>1.5218</v>
      </c>
      <c r="W541" s="14">
        <v>1.4218</v>
      </c>
      <c r="X541" s="74">
        <f>'2080回测'!$O$13*G541/$G$4+'2080回测'!$O$14*H541/$H$4+'2080回测'!$O$15*I541/$I$4+'2080回测'!$O$17*K541/$K$4+'2080回测'!$O$18*L541/$L$4+'2080回测'!$O$16*J541/$J$4</f>
        <v>1.3463814576870967</v>
      </c>
    </row>
    <row r="542" spans="1:24">
      <c r="A542" s="11">
        <v>44644</v>
      </c>
      <c r="B542" s="17">
        <v>56.721915285450997</v>
      </c>
      <c r="C542" s="17">
        <v>39.330306469920998</v>
      </c>
      <c r="D542" s="17">
        <v>94.384615384615003</v>
      </c>
      <c r="E542" s="17">
        <v>108.5546875</v>
      </c>
      <c r="F542" s="13">
        <v>1.74747881159997</v>
      </c>
      <c r="G542" s="14">
        <f>[1]!thsiFinD("ths_adjustment_nv_fund",G$2,$A542)</f>
        <v>1.399</v>
      </c>
      <c r="H542" s="14">
        <f>[1]!thsiFinD("ths_adjustment_nv_fund",H$2,$A542)</f>
        <v>2.3263407407000001</v>
      </c>
      <c r="I542" s="14">
        <v>2792.16</v>
      </c>
      <c r="J542" s="14">
        <f>[1]!thsiFinD("ths_close_price_index",J$1,$A542)</f>
        <v>10147.634700000001</v>
      </c>
      <c r="K542" s="14">
        <f>[1]!thsiFinD("ths_adjustment_nv_fund",K$2,$A542)</f>
        <v>6.8275440665999998</v>
      </c>
      <c r="L542" s="14">
        <f>[1]!thsiFinD("ths_adjustment_nv_fund",L$2,$A542)</f>
        <v>2.4443461909000002</v>
      </c>
      <c r="M542" s="18">
        <v>0.26694373401534999</v>
      </c>
      <c r="N542" s="18">
        <v>0.22300408305099001</v>
      </c>
      <c r="O542" s="18">
        <v>0.52240594296668996</v>
      </c>
      <c r="P542" s="18">
        <v>0.62743948412196004</v>
      </c>
      <c r="Q542" s="19">
        <v>0.25146601430241</v>
      </c>
      <c r="R542" s="19">
        <v>0.25146601430241</v>
      </c>
      <c r="S542" s="18">
        <v>0.32397307009491</v>
      </c>
      <c r="T542" s="18">
        <v>0.32397307009491</v>
      </c>
      <c r="U542" s="16">
        <v>1.3385513787017413</v>
      </c>
      <c r="V542" s="14">
        <v>1.5225</v>
      </c>
      <c r="W542" s="14">
        <v>1.4365000000000001</v>
      </c>
      <c r="X542" s="74">
        <f>'2080回测'!$O$13*G542/$G$4+'2080回测'!$O$14*H542/$H$4+'2080回测'!$O$15*I542/$I$4+'2080回测'!$O$17*K542/$K$4+'2080回测'!$O$18*L542/$L$4+'2080回测'!$O$16*J542/$J$4</f>
        <v>1.3409388453510587</v>
      </c>
    </row>
    <row r="543" spans="1:24">
      <c r="A543" s="11">
        <v>44645</v>
      </c>
      <c r="B543" s="17">
        <v>54.75751995089</v>
      </c>
      <c r="C543" s="17">
        <v>36.662883087400999</v>
      </c>
      <c r="D543" s="17">
        <v>94.076923076922995</v>
      </c>
      <c r="E543" s="17">
        <v>104.541015625</v>
      </c>
      <c r="F543" s="13">
        <v>1.7250958543505299</v>
      </c>
      <c r="G543" s="14">
        <f>[1]!thsiFinD("ths_adjustment_nv_fund",G$2,$A543)</f>
        <v>1.4016999999999999</v>
      </c>
      <c r="H543" s="14">
        <f>[1]!thsiFinD("ths_adjustment_nv_fund",H$2,$A543)</f>
        <v>2.3241481480999999</v>
      </c>
      <c r="I543" s="14">
        <v>2754.18</v>
      </c>
      <c r="J543" s="14">
        <f>[1]!thsiFinD("ths_close_price_index",J$1,$A543)</f>
        <v>10149.597400000001</v>
      </c>
      <c r="K543" s="14">
        <f>[1]!thsiFinD("ths_adjustment_nv_fund",K$2,$A543)</f>
        <v>6.7776624660999998</v>
      </c>
      <c r="L543" s="14">
        <f>[1]!thsiFinD("ths_adjustment_nv_fund",L$2,$A543)</f>
        <v>2.4312208292999999</v>
      </c>
      <c r="M543" s="18">
        <v>0.26182864450128002</v>
      </c>
      <c r="N543" s="18">
        <v>0.21831291807836001</v>
      </c>
      <c r="O543" s="18">
        <v>0.51365923795830004</v>
      </c>
      <c r="P543" s="18">
        <v>0.62006868251011005</v>
      </c>
      <c r="Q543" s="19">
        <v>0.23958428124999001</v>
      </c>
      <c r="R543" s="19">
        <v>0.23958428124999001</v>
      </c>
      <c r="S543" s="18">
        <v>0.30768649203295001</v>
      </c>
      <c r="T543" s="18">
        <v>0.30768649203295001</v>
      </c>
      <c r="U543" s="16">
        <v>1.3236100563465687</v>
      </c>
      <c r="V543" s="14">
        <v>1.5230999999999999</v>
      </c>
      <c r="W543" s="14">
        <v>1.444</v>
      </c>
      <c r="X543" s="74">
        <f>'2080回测'!$O$13*G543/$G$4+'2080回测'!$O$14*H543/$H$4+'2080回测'!$O$15*I543/$I$4+'2080回测'!$O$17*K543/$K$4+'2080回测'!$O$18*L543/$L$4+'2080回测'!$O$16*J543/$J$4</f>
        <v>1.3409799855965934</v>
      </c>
    </row>
    <row r="544" spans="1:24">
      <c r="A544" s="11">
        <v>44648</v>
      </c>
      <c r="B544" s="17">
        <v>52.854511970533999</v>
      </c>
      <c r="C544" s="17">
        <v>35.073779795687003</v>
      </c>
      <c r="D544" s="17">
        <v>93.307692307691994</v>
      </c>
      <c r="E544" s="17">
        <v>99.70703125</v>
      </c>
      <c r="F544" s="13">
        <v>1.70235753830978</v>
      </c>
      <c r="G544" s="14">
        <f>[1]!thsiFinD("ths_adjustment_nv_fund",G$2,$A544)</f>
        <v>1.4295</v>
      </c>
      <c r="H544" s="14">
        <f>[1]!thsiFinD("ths_adjustment_nv_fund",H$2,$A544)</f>
        <v>2.3504592593</v>
      </c>
      <c r="I544" s="14">
        <v>2796.25</v>
      </c>
      <c r="J544" s="14">
        <f>[1]!thsiFinD("ths_close_price_index",J$1,$A544)</f>
        <v>10281.660400000001</v>
      </c>
      <c r="K544" s="14">
        <f>[1]!thsiFinD("ths_adjustment_nv_fund",K$2,$A544)</f>
        <v>6.7402512657000004</v>
      </c>
      <c r="L544" s="14">
        <f>[1]!thsiFinD("ths_adjustment_nv_fund",L$2,$A544)</f>
        <v>2.4423269044999998</v>
      </c>
      <c r="M544" s="18">
        <v>0.23745204603580999</v>
      </c>
      <c r="N544" s="18">
        <v>0.19720267570149999</v>
      </c>
      <c r="O544" s="18">
        <v>0.50083872513779004</v>
      </c>
      <c r="P544" s="18">
        <v>0.59804003693110996</v>
      </c>
      <c r="Q544" s="19">
        <v>0.22503543629075001</v>
      </c>
      <c r="R544" s="19">
        <v>0.22503543629075001</v>
      </c>
      <c r="S544" s="18">
        <v>0.30263804719241999</v>
      </c>
      <c r="T544" s="18">
        <v>0.30263804719241999</v>
      </c>
      <c r="U544" s="16">
        <v>1.3173004982294174</v>
      </c>
      <c r="V544" s="14">
        <v>1.5235000000000001</v>
      </c>
      <c r="W544" s="14">
        <v>1.4317</v>
      </c>
      <c r="X544" s="74">
        <f>'2080回测'!$O$13*G544/$G$4+'2080回测'!$O$14*H544/$H$4+'2080回测'!$O$15*I544/$I$4+'2080回测'!$O$17*K544/$K$4+'2080回测'!$O$18*L544/$L$4+'2080回测'!$O$16*J544/$J$4</f>
        <v>1.3614493588330092</v>
      </c>
    </row>
    <row r="545" spans="1:24">
      <c r="A545" s="11">
        <v>44649</v>
      </c>
      <c r="B545" s="17">
        <v>52.363413136894003</v>
      </c>
      <c r="C545" s="17">
        <v>34.619750283767999</v>
      </c>
      <c r="D545" s="17">
        <v>99.538461538462002</v>
      </c>
      <c r="E545" s="17">
        <v>98.49609375</v>
      </c>
      <c r="F545" s="13">
        <v>1.7125442967728099</v>
      </c>
      <c r="G545" s="14">
        <f>[1]!thsiFinD("ths_adjustment_nv_fund",G$2,$A545)</f>
        <v>1.4246000000000001</v>
      </c>
      <c r="H545" s="14">
        <f>[1]!thsiFinD("ths_adjustment_nv_fund",H$2,$A545)</f>
        <v>2.3460740741000001</v>
      </c>
      <c r="I545" s="14">
        <v>2788.67</v>
      </c>
      <c r="J545" s="14">
        <f>[1]!thsiFinD("ths_close_price_index",J$1,$A545)</f>
        <v>10258.5023</v>
      </c>
      <c r="K545" s="14">
        <f>[1]!thsiFinD("ths_adjustment_nv_fund",K$2,$A545)</f>
        <v>6.7153104655</v>
      </c>
      <c r="L545" s="14">
        <f>[1]!thsiFinD("ths_adjustment_nv_fund",L$2,$A545)</f>
        <v>2.4413172613</v>
      </c>
      <c r="M545" s="18">
        <v>0.23129795396419001</v>
      </c>
      <c r="N545" s="18">
        <v>0.18808096603249</v>
      </c>
      <c r="O545" s="18">
        <v>0.49808291397075999</v>
      </c>
      <c r="P545" s="18">
        <v>0.59720244583184001</v>
      </c>
      <c r="Q545" s="19">
        <v>0.21559388995897999</v>
      </c>
      <c r="R545" s="19">
        <v>0.21559388995897999</v>
      </c>
      <c r="S545" s="18">
        <v>0.29627596305905002</v>
      </c>
      <c r="T545" s="18">
        <v>0.29627596305905002</v>
      </c>
      <c r="U545" s="16">
        <v>1.3120298971462137</v>
      </c>
      <c r="V545" s="14">
        <v>1.5236000000000001</v>
      </c>
      <c r="W545" s="14">
        <v>1.4225000000000001</v>
      </c>
      <c r="X545" s="74">
        <f>'2080回测'!$O$13*G545/$G$4+'2080回测'!$O$14*H545/$H$4+'2080回测'!$O$15*I545/$I$4+'2080回测'!$O$17*K545/$K$4+'2080回测'!$O$18*L545/$L$4+'2080回测'!$O$16*J545/$J$4</f>
        <v>1.3572656499364251</v>
      </c>
    </row>
    <row r="546" spans="1:24">
      <c r="A546" s="11">
        <v>44650</v>
      </c>
      <c r="B546" s="17">
        <v>55.923879680786001</v>
      </c>
      <c r="C546" s="17">
        <v>38.251986379115003</v>
      </c>
      <c r="D546" s="17">
        <v>100</v>
      </c>
      <c r="E546" s="17">
        <v>105.517578125</v>
      </c>
      <c r="F546" s="13">
        <v>1.7492336104622499</v>
      </c>
      <c r="G546" s="14">
        <f>[1]!thsiFinD("ths_adjustment_nv_fund",G$2,$A546)</f>
        <v>1.446</v>
      </c>
      <c r="H546" s="14">
        <f>[1]!thsiFinD("ths_adjustment_nv_fund",H$2,$A546)</f>
        <v>2.3745777777999999</v>
      </c>
      <c r="I546" s="14">
        <v>2846.74</v>
      </c>
      <c r="J546" s="14">
        <f>[1]!thsiFinD("ths_close_price_index",J$1,$A546)</f>
        <v>10465.4211</v>
      </c>
      <c r="K546" s="14">
        <f>[1]!thsiFinD("ths_adjustment_nv_fund",K$2,$A546)</f>
        <v>6.7776624660999998</v>
      </c>
      <c r="L546" s="14">
        <f>[1]!thsiFinD("ths_adjustment_nv_fund",L$2,$A546)</f>
        <v>2.4605004822000001</v>
      </c>
      <c r="M546" s="18">
        <v>0.23393542199487999</v>
      </c>
      <c r="N546" s="18">
        <v>0.18686473807661999</v>
      </c>
      <c r="O546" s="18">
        <v>0.49281092739037002</v>
      </c>
      <c r="P546" s="18">
        <v>0.59535974542888004</v>
      </c>
      <c r="Q546" s="19">
        <v>0.20812594428666001</v>
      </c>
      <c r="R546" s="19">
        <v>0.20812594428666001</v>
      </c>
      <c r="S546" s="18">
        <v>0.28550822785281998</v>
      </c>
      <c r="T546" s="18">
        <v>0.28550822785281998</v>
      </c>
      <c r="U546" s="16">
        <v>1.3369303753830502</v>
      </c>
      <c r="V546" s="14">
        <v>1.5246999999999999</v>
      </c>
      <c r="W546" s="14">
        <v>1.4211</v>
      </c>
      <c r="X546" s="74">
        <f>'2080回测'!$O$13*G546/$G$4+'2080回测'!$O$14*H546/$H$4+'2080回测'!$O$15*I546/$I$4+'2080回测'!$O$17*K546/$K$4+'2080回测'!$O$18*L546/$L$4+'2080回测'!$O$16*J546/$J$4</f>
        <v>1.375632449196857</v>
      </c>
    </row>
    <row r="547" spans="1:24">
      <c r="A547" s="11">
        <v>44651</v>
      </c>
      <c r="B547" s="17">
        <v>53.529772866789003</v>
      </c>
      <c r="C547" s="17">
        <v>36.038592508512998</v>
      </c>
      <c r="D547" s="17">
        <v>96.153846153846004</v>
      </c>
      <c r="E547" s="17">
        <v>99.2578125</v>
      </c>
      <c r="F547" s="13">
        <v>1.71245006007287</v>
      </c>
      <c r="G547" s="14">
        <f>[1]!thsiFinD("ths_adjustment_nv_fund",G$2,$A547)</f>
        <v>1.4611000000000001</v>
      </c>
      <c r="H547" s="14">
        <f>[1]!thsiFinD("ths_adjustment_nv_fund",H$2,$A547)</f>
        <v>2.3997925925999999</v>
      </c>
      <c r="I547" s="14">
        <v>2837.02</v>
      </c>
      <c r="J547" s="14">
        <f>[1]!thsiFinD("ths_close_price_index",J$1,$A547)</f>
        <v>10522.5031</v>
      </c>
      <c r="K547" s="14">
        <f>[1]!thsiFinD("ths_adjustment_nv_fund",K$2,$A547)</f>
        <v>6.7527216658000002</v>
      </c>
      <c r="L547" s="14">
        <f>[1]!thsiFinD("ths_adjustment_nv_fund",L$2,$A547)</f>
        <v>2.4574715525999999</v>
      </c>
      <c r="M547" s="18">
        <v>0.26190856777493998</v>
      </c>
      <c r="N547" s="18">
        <v>0.21709669012249</v>
      </c>
      <c r="O547" s="18">
        <v>0.51581595974118999</v>
      </c>
      <c r="P547" s="18">
        <v>0.62408911972488001</v>
      </c>
      <c r="Q547" s="19">
        <v>0.23310722246481999</v>
      </c>
      <c r="R547" s="19">
        <v>0.23310722246481999</v>
      </c>
      <c r="S547" s="18">
        <v>0.30515911038562998</v>
      </c>
      <c r="T547" s="18">
        <v>0.30515911038562998</v>
      </c>
      <c r="U547" s="16">
        <v>1.326819160627845</v>
      </c>
      <c r="V547" s="14">
        <v>1.5246999999999999</v>
      </c>
      <c r="W547" s="14">
        <v>1.4226000000000001</v>
      </c>
      <c r="X547" s="74">
        <f>'2080回测'!$O$13*G547/$G$4+'2080回测'!$O$14*H547/$H$4+'2080回测'!$O$15*I547/$I$4+'2080回测'!$O$17*K547/$K$4+'2080回测'!$O$18*L547/$L$4+'2080回测'!$O$16*J547/$J$4</f>
        <v>1.3860159235257146</v>
      </c>
    </row>
    <row r="548" spans="1:24">
      <c r="A548" s="11">
        <v>44652</v>
      </c>
      <c r="B548" s="17">
        <v>54.818907305095003</v>
      </c>
      <c r="C548" s="17">
        <v>36.435868331442002</v>
      </c>
      <c r="D548" s="17">
        <v>101.38461538462001</v>
      </c>
      <c r="E548" s="17">
        <v>100.693359375</v>
      </c>
      <c r="F548" s="13">
        <v>1.73333187599039</v>
      </c>
      <c r="G548" s="14">
        <f>[1]!thsiFinD("ths_adjustment_nv_fund",G$2,$A548)</f>
        <v>1.4856</v>
      </c>
      <c r="H548" s="14">
        <f>[1]!thsiFinD("ths_adjustment_nv_fund",H$2,$A548)</f>
        <v>2.4228148148000002</v>
      </c>
      <c r="I548" s="14">
        <v>2861.13</v>
      </c>
      <c r="J548" s="14">
        <f>[1]!thsiFinD("ths_close_price_index",J$1,$A548)</f>
        <v>10660.444299999999</v>
      </c>
      <c r="K548" s="14">
        <f>[1]!thsiFinD("ths_adjustment_nv_fund",K$2,$A548)</f>
        <v>6.8026032663000002</v>
      </c>
      <c r="L548" s="14">
        <f>[1]!thsiFinD("ths_adjustment_nv_fund",L$2,$A548)</f>
        <v>2.4705969142000002</v>
      </c>
      <c r="M548" s="18">
        <v>0.25191815856777</v>
      </c>
      <c r="N548" s="18">
        <v>0.20866996785683001</v>
      </c>
      <c r="O548" s="18">
        <v>0.50575125808771004</v>
      </c>
      <c r="P548" s="18">
        <v>0.61026886677983005</v>
      </c>
      <c r="Q548" s="19">
        <v>0.21645860550853999</v>
      </c>
      <c r="R548" s="19">
        <v>0.21645860550853999</v>
      </c>
      <c r="S548" s="18">
        <v>0.30251391135677003</v>
      </c>
      <c r="T548" s="18">
        <v>0.30251391135677003</v>
      </c>
      <c r="U548" s="16">
        <v>1.3311726740554588</v>
      </c>
      <c r="V548" s="14">
        <v>1.526</v>
      </c>
      <c r="W548" s="14">
        <v>1.4265000000000001</v>
      </c>
      <c r="X548" s="74">
        <f>'2080回测'!$O$13*G548/$G$4+'2080回测'!$O$14*H548/$H$4+'2080回测'!$O$15*I548/$I$4+'2080回测'!$O$17*K548/$K$4+'2080回测'!$O$18*L548/$L$4+'2080回测'!$O$16*J548/$J$4</f>
        <v>1.4059802995070803</v>
      </c>
    </row>
    <row r="549" spans="1:24">
      <c r="A549" s="11">
        <v>44657</v>
      </c>
      <c r="B549" s="17">
        <v>52.793124616329003</v>
      </c>
      <c r="C549" s="17">
        <v>32.179341657207999</v>
      </c>
      <c r="D549" s="17">
        <v>100.15384615385</v>
      </c>
      <c r="E549" s="17">
        <v>94.375</v>
      </c>
      <c r="F549" s="13">
        <v>1.69875328106847</v>
      </c>
      <c r="G549" s="14">
        <f>[1]!thsiFinD("ths_adjustment_nv_fund",G$2,$A549)</f>
        <v>1.5094000000000001</v>
      </c>
      <c r="H549" s="14">
        <f>[1]!thsiFinD("ths_adjustment_nv_fund",H$2,$A549)</f>
        <v>2.4611851852000002</v>
      </c>
      <c r="I549" s="14">
        <v>2934.17</v>
      </c>
      <c r="J549" s="14">
        <f>[1]!thsiFinD("ths_close_price_index",J$1,$A549)</f>
        <v>10855.61</v>
      </c>
      <c r="K549" s="14">
        <f>[1]!thsiFinD("ths_adjustment_nv_fund",K$2,$A549)</f>
        <v>6.8026032663000002</v>
      </c>
      <c r="L549" s="14">
        <f>[1]!thsiFinD("ths_adjustment_nv_fund",L$2,$A549)</f>
        <v>2.4837222757999999</v>
      </c>
      <c r="M549" s="18">
        <v>0.26598465473145999</v>
      </c>
      <c r="N549" s="18">
        <v>0.22352532360350999</v>
      </c>
      <c r="O549" s="18">
        <v>0.51545650611071003</v>
      </c>
      <c r="P549" s="18">
        <v>0.62266521491013005</v>
      </c>
      <c r="Q549" s="19">
        <v>0.21655542548427001</v>
      </c>
      <c r="R549" s="19">
        <v>0.21655542548427001</v>
      </c>
      <c r="S549" s="18">
        <v>0.29431942105966002</v>
      </c>
      <c r="T549" s="18">
        <v>0.29431942105966002</v>
      </c>
      <c r="U549" s="16">
        <v>1.3296983913951324</v>
      </c>
      <c r="V549" s="14">
        <v>1.5277000000000001</v>
      </c>
      <c r="W549" s="14">
        <v>1.4195</v>
      </c>
      <c r="X549" s="74">
        <f>'2080回测'!$O$13*G549/$G$4+'2080回测'!$O$14*H549/$H$4+'2080回测'!$O$15*I549/$I$4+'2080回测'!$O$17*K549/$K$4+'2080回测'!$O$18*L549/$L$4+'2080回测'!$O$16*J549/$J$4</f>
        <v>1.4244130348408639</v>
      </c>
    </row>
    <row r="550" spans="1:24">
      <c r="A550" s="11">
        <v>44658</v>
      </c>
      <c r="B550" s="17">
        <v>50.092081031307998</v>
      </c>
      <c r="C550" s="17">
        <v>29.738933030647001</v>
      </c>
      <c r="D550" s="17">
        <v>93.769230769231001</v>
      </c>
      <c r="E550" s="17">
        <v>92.03125</v>
      </c>
      <c r="F550" s="13">
        <v>1.6640787370779599</v>
      </c>
      <c r="G550" s="14">
        <f>[1]!thsiFinD("ths_adjustment_nv_fund",G$2,$A550)</f>
        <v>1.4864999999999999</v>
      </c>
      <c r="H550" s="14">
        <f>[1]!thsiFinD("ths_adjustment_nv_fund",H$2,$A550)</f>
        <v>2.4173333333000002</v>
      </c>
      <c r="I550" s="14">
        <v>2880.2</v>
      </c>
      <c r="J550" s="14">
        <f>[1]!thsiFinD("ths_close_price_index",J$1,$A550)</f>
        <v>10579.6569</v>
      </c>
      <c r="K550" s="14">
        <f>[1]!thsiFinD("ths_adjustment_nv_fund",K$2,$A550)</f>
        <v>6.6966048653000003</v>
      </c>
      <c r="L550" s="14">
        <f>[1]!thsiFinD("ths_adjustment_nv_fund",L$2,$A550)</f>
        <v>2.4594908389999999</v>
      </c>
      <c r="M550" s="18">
        <v>0.26054987212275998</v>
      </c>
      <c r="N550" s="18">
        <v>0.21449048735991999</v>
      </c>
      <c r="O550" s="18">
        <v>0.51222142343638</v>
      </c>
      <c r="P550" s="18">
        <v>0.60624842956505998</v>
      </c>
      <c r="Q550" s="19">
        <v>0.21506164953576001</v>
      </c>
      <c r="R550" s="19">
        <v>0.21506164953576001</v>
      </c>
      <c r="S550" s="18">
        <v>0.30697680980271003</v>
      </c>
      <c r="T550" s="18">
        <v>0.30697680980271003</v>
      </c>
      <c r="U550" s="16">
        <v>1.3040640775326313</v>
      </c>
      <c r="V550" s="14">
        <v>1.5291999999999999</v>
      </c>
      <c r="W550" s="14">
        <v>1.4231</v>
      </c>
      <c r="X550" s="74">
        <f>'2080回测'!$O$13*G550/$G$4+'2080回测'!$O$14*H550/$H$4+'2080回测'!$O$15*I550/$I$4+'2080回测'!$O$17*K550/$K$4+'2080回测'!$O$18*L550/$L$4+'2080回测'!$O$16*J550/$J$4</f>
        <v>1.4036964085684032</v>
      </c>
    </row>
    <row r="551" spans="1:24">
      <c r="A551" s="11">
        <v>44659</v>
      </c>
      <c r="B551" s="17">
        <v>48.987108655617</v>
      </c>
      <c r="C551" s="17">
        <v>29.795686719637001</v>
      </c>
      <c r="D551" s="17">
        <v>93.076923076922995</v>
      </c>
      <c r="E551" s="17">
        <v>89.716796875</v>
      </c>
      <c r="F551" s="13">
        <v>1.6539412883179401</v>
      </c>
      <c r="G551" s="14">
        <f>[1]!thsiFinD("ths_adjustment_nv_fund",G$2,$A551)</f>
        <v>1.5036</v>
      </c>
      <c r="H551" s="14">
        <f>[1]!thsiFinD("ths_adjustment_nv_fund",H$2,$A551)</f>
        <v>2.4414518519000001</v>
      </c>
      <c r="I551" s="14">
        <v>2932.78</v>
      </c>
      <c r="J551" s="14">
        <f>[1]!thsiFinD("ths_close_price_index",J$1,$A551)</f>
        <v>10649.5543</v>
      </c>
      <c r="K551" s="14">
        <f>[1]!thsiFinD("ths_adjustment_nv_fund",K$2,$A551)</f>
        <v>6.7090752654000001</v>
      </c>
      <c r="L551" s="14">
        <f>[1]!thsiFinD("ths_adjustment_nv_fund",L$2,$A551)</f>
        <v>2.4645390549999999</v>
      </c>
      <c r="M551" s="18">
        <v>0.24608375959079001</v>
      </c>
      <c r="N551" s="18">
        <v>0.20015637216575</v>
      </c>
      <c r="O551" s="18">
        <v>0.48490294751976998</v>
      </c>
      <c r="P551" s="18">
        <v>0.58045062407792003</v>
      </c>
      <c r="Q551" s="19">
        <v>0.18978739662581001</v>
      </c>
      <c r="R551" s="19">
        <v>0.18978739662581001</v>
      </c>
      <c r="S551" s="18">
        <v>0.27067206182760001</v>
      </c>
      <c r="T551" s="18">
        <v>0.27067206182760001</v>
      </c>
      <c r="U551" s="16">
        <v>1.3014782175648349</v>
      </c>
      <c r="V551" s="14">
        <v>1.5295000000000001</v>
      </c>
      <c r="W551" s="14">
        <v>1.4260999999999999</v>
      </c>
      <c r="X551" s="74">
        <f>'2080回测'!$O$13*G551/$G$4+'2080回测'!$O$14*H551/$H$4+'2080回测'!$O$15*I551/$I$4+'2080回测'!$O$17*K551/$K$4+'2080回测'!$O$18*L551/$L$4+'2080回测'!$O$16*J551/$J$4</f>
        <v>1.4168844920392274</v>
      </c>
    </row>
    <row r="552" spans="1:24">
      <c r="A552" s="11">
        <v>44662</v>
      </c>
      <c r="B552" s="17">
        <v>43.769183548188998</v>
      </c>
      <c r="C552" s="17">
        <v>24.404086265606999</v>
      </c>
      <c r="D552" s="17">
        <v>92.153846153846004</v>
      </c>
      <c r="E552" s="17">
        <v>77.763671875</v>
      </c>
      <c r="F552" s="13">
        <v>1.5952269696066099</v>
      </c>
      <c r="G552" s="14">
        <f>[1]!thsiFinD("ths_adjustment_nv_fund",G$2,$A552)</f>
        <v>1.4823</v>
      </c>
      <c r="H552" s="14">
        <f>[1]!thsiFinD("ths_adjustment_nv_fund",H$2,$A552)</f>
        <v>2.3910222222000002</v>
      </c>
      <c r="I552" s="14">
        <v>2865.65</v>
      </c>
      <c r="J552" s="14">
        <f>[1]!thsiFinD("ths_close_price_index",J$1,$A552)</f>
        <v>10471.5101</v>
      </c>
      <c r="K552" s="14">
        <f>[1]!thsiFinD("ths_adjustment_nv_fund",K$2,$A552)</f>
        <v>6.5906064642000004</v>
      </c>
      <c r="L552" s="14">
        <f>[1]!thsiFinD("ths_adjustment_nv_fund",L$2,$A552)</f>
        <v>2.4332401156999999</v>
      </c>
      <c r="M552" s="18">
        <v>0.25407608695652001</v>
      </c>
      <c r="N552" s="18">
        <v>0.20250195465206999</v>
      </c>
      <c r="O552" s="18">
        <v>0.49149293074527001</v>
      </c>
      <c r="P552" s="18">
        <v>0.58271211999193995</v>
      </c>
      <c r="Q552" s="19">
        <v>0.18111087180550001</v>
      </c>
      <c r="R552" s="19">
        <v>0.18111087180550001</v>
      </c>
      <c r="S552" s="18">
        <v>0.25941045228094001</v>
      </c>
      <c r="T552" s="18">
        <v>0.25941045228094001</v>
      </c>
      <c r="U552" s="16">
        <v>1.2611546531636488</v>
      </c>
      <c r="V552" s="14">
        <v>1.5295000000000001</v>
      </c>
      <c r="W552" s="14">
        <v>1.4374</v>
      </c>
      <c r="X552" s="74">
        <f>'2080回测'!$O$13*G552/$G$4+'2080回测'!$O$14*H552/$H$4+'2080回测'!$O$15*I552/$I$4+'2080回测'!$O$17*K552/$K$4+'2080回测'!$O$18*L552/$L$4+'2080回测'!$O$16*J552/$J$4</f>
        <v>1.3965908195181764</v>
      </c>
    </row>
    <row r="553" spans="1:24">
      <c r="A553" s="11">
        <v>44663</v>
      </c>
      <c r="B553" s="17">
        <v>44.198895027623998</v>
      </c>
      <c r="C553" s="17">
        <v>26.049943246310999</v>
      </c>
      <c r="D553" s="17">
        <v>97.384615384615003</v>
      </c>
      <c r="E553" s="17">
        <v>79.62890625</v>
      </c>
      <c r="F553" s="13">
        <v>1.6181558997713801</v>
      </c>
      <c r="G553" s="14">
        <f>[1]!thsiFinD("ths_adjustment_nv_fund",G$2,$A553)</f>
        <v>1.4823</v>
      </c>
      <c r="H553" s="14">
        <f>[1]!thsiFinD("ths_adjustment_nv_fund",H$2,$A553)</f>
        <v>2.3844444444000001</v>
      </c>
      <c r="I553" s="14">
        <v>2844.28</v>
      </c>
      <c r="J553" s="14">
        <f>[1]!thsiFinD("ths_close_price_index",J$1,$A553)</f>
        <v>10568.584500000001</v>
      </c>
      <c r="K553" s="14">
        <f>[1]!thsiFinD("ths_adjustment_nv_fund",K$2,$A553)</f>
        <v>6.6467232648000003</v>
      </c>
      <c r="L553" s="14">
        <f>[1]!thsiFinD("ths_adjustment_nv_fund",L$2,$A553)</f>
        <v>2.4514136933000001</v>
      </c>
      <c r="M553" s="18">
        <v>0.22202685421995</v>
      </c>
      <c r="N553" s="18">
        <v>0.16262705238468</v>
      </c>
      <c r="O553" s="18">
        <v>0.44967649173257002</v>
      </c>
      <c r="P553" s="18">
        <v>0.53530446443684998</v>
      </c>
      <c r="Q553" s="19">
        <v>0.13670337502939001</v>
      </c>
      <c r="R553" s="19">
        <v>0.13670337502939001</v>
      </c>
      <c r="S553" s="18">
        <v>0.22309780623818001</v>
      </c>
      <c r="T553" s="18">
        <v>0.22309780623818001</v>
      </c>
      <c r="U553" s="16">
        <v>1.2811210765400176</v>
      </c>
      <c r="V553" s="14">
        <v>1.5296000000000001</v>
      </c>
      <c r="W553" s="14">
        <v>1.4442999999999999</v>
      </c>
      <c r="X553" s="74">
        <f>'2080回测'!$O$13*G553/$G$4+'2080回测'!$O$14*H553/$H$4+'2080回测'!$O$15*I553/$I$4+'2080回测'!$O$17*K553/$K$4+'2080回测'!$O$18*L553/$L$4+'2080回测'!$O$16*J553/$J$4</f>
        <v>1.3990195079947654</v>
      </c>
    </row>
    <row r="554" spans="1:24">
      <c r="A554" s="11">
        <v>44664</v>
      </c>
      <c r="B554" s="17">
        <v>40.515653775322001</v>
      </c>
      <c r="C554" s="17">
        <v>23.325766174801</v>
      </c>
      <c r="D554" s="17">
        <v>92.153846153846004</v>
      </c>
      <c r="E554" s="17">
        <v>77.01171875</v>
      </c>
      <c r="F554" s="13">
        <v>1.5825174621349201</v>
      </c>
      <c r="G554" s="14">
        <f>[1]!thsiFinD("ths_adjustment_nv_fund",G$2,$A554)</f>
        <v>1.4729000000000001</v>
      </c>
      <c r="H554" s="14">
        <f>[1]!thsiFinD("ths_adjustment_nv_fund",H$2,$A554)</f>
        <v>2.3800592592999998</v>
      </c>
      <c r="I554" s="14">
        <v>2864.7</v>
      </c>
      <c r="J554" s="14">
        <f>[1]!thsiFinD("ths_close_price_index",J$1,$A554)</f>
        <v>10440.1554</v>
      </c>
      <c r="K554" s="14">
        <f>[1]!thsiFinD("ths_adjustment_nv_fund",K$2,$A554)</f>
        <v>6.5843712641999996</v>
      </c>
      <c r="L554" s="14">
        <f>[1]!thsiFinD("ths_adjustment_nv_fund",L$2,$A554)</f>
        <v>2.4605004822000001</v>
      </c>
      <c r="M554" s="18">
        <v>0.24168797953964</v>
      </c>
      <c r="N554" s="18">
        <v>0.18486664929197999</v>
      </c>
      <c r="O554" s="18">
        <v>0.47375988497484001</v>
      </c>
      <c r="P554" s="18">
        <v>0.55875701490775997</v>
      </c>
      <c r="Q554" s="19">
        <v>0.15221494106465999</v>
      </c>
      <c r="R554" s="19">
        <v>0.15221494106465999</v>
      </c>
      <c r="S554" s="18">
        <v>0.2427336007383</v>
      </c>
      <c r="T554" s="18">
        <v>0.2427336007383</v>
      </c>
      <c r="U554" s="16">
        <v>1.2629432297923662</v>
      </c>
      <c r="V554" s="14">
        <v>1.5302</v>
      </c>
      <c r="W554" s="14">
        <v>1.4501999999999999</v>
      </c>
      <c r="X554" s="74">
        <f>'2080回测'!$O$13*G554/$G$4+'2080回测'!$O$14*H554/$H$4+'2080回测'!$O$15*I554/$I$4+'2080回测'!$O$17*K554/$K$4+'2080回测'!$O$18*L554/$L$4+'2080回测'!$O$16*J554/$J$4</f>
        <v>1.3914772442348953</v>
      </c>
    </row>
    <row r="555" spans="1:24">
      <c r="A555" s="11">
        <v>44665</v>
      </c>
      <c r="B555" s="17">
        <v>41.866175567832997</v>
      </c>
      <c r="C555" s="17">
        <v>24.517593643586999</v>
      </c>
      <c r="D555" s="17">
        <v>97.230769230768999</v>
      </c>
      <c r="E555" s="17">
        <v>78.18359375</v>
      </c>
      <c r="F555" s="13">
        <v>1.6044953304804701</v>
      </c>
      <c r="G555" s="14">
        <f>[1]!thsiFinD("ths_adjustment_nv_fund",G$2,$A555)</f>
        <v>1.4984999999999999</v>
      </c>
      <c r="H555" s="14">
        <f>[1]!thsiFinD("ths_adjustment_nv_fund",H$2,$A555)</f>
        <v>2.4326814815</v>
      </c>
      <c r="I555" s="14">
        <v>2894.15</v>
      </c>
      <c r="J555" s="14">
        <f>[1]!thsiFinD("ths_close_price_index",J$1,$A555)</f>
        <v>10549.644399999999</v>
      </c>
      <c r="K555" s="14">
        <f>[1]!thsiFinD("ths_adjustment_nv_fund",K$2,$A555)</f>
        <v>6.6155472645</v>
      </c>
      <c r="L555" s="14">
        <f>[1]!thsiFinD("ths_adjustment_nv_fund",L$2,$A555)</f>
        <v>2.4948283510000002</v>
      </c>
      <c r="M555" s="18">
        <v>0.23265664961637</v>
      </c>
      <c r="N555" s="18">
        <v>0.17322561028580999</v>
      </c>
      <c r="O555" s="18">
        <v>0.46249700455308002</v>
      </c>
      <c r="P555" s="18">
        <v>0.54510428016712997</v>
      </c>
      <c r="Q555" s="19">
        <v>0.12919231842168</v>
      </c>
      <c r="R555" s="19">
        <v>0.12919231842168</v>
      </c>
      <c r="S555" s="18">
        <v>0.21583882843659</v>
      </c>
      <c r="T555" s="18">
        <v>0.21583882843659</v>
      </c>
      <c r="U555" s="16">
        <v>1.2765463067201626</v>
      </c>
      <c r="V555" s="14">
        <v>1.5310999999999999</v>
      </c>
      <c r="W555" s="14">
        <v>1.4554</v>
      </c>
      <c r="X555" s="74">
        <f>'2080回测'!$O$13*G555/$G$4+'2080回测'!$O$14*H555/$H$4+'2080回测'!$O$15*I555/$I$4+'2080回测'!$O$17*K555/$K$4+'2080回测'!$O$18*L555/$L$4+'2080回测'!$O$16*J555/$J$4</f>
        <v>1.4133682988606653</v>
      </c>
    </row>
    <row r="556" spans="1:24">
      <c r="A556" s="11">
        <v>44666</v>
      </c>
      <c r="B556" s="17">
        <v>41.068139963168001</v>
      </c>
      <c r="C556" s="17">
        <v>23.552780930760001</v>
      </c>
      <c r="D556" s="17">
        <v>94.461538461537998</v>
      </c>
      <c r="E556" s="17">
        <v>78.388671875</v>
      </c>
      <c r="F556" s="13">
        <v>1.5936778280761701</v>
      </c>
      <c r="G556" s="14">
        <f>[1]!thsiFinD("ths_adjustment_nv_fund",G$2,$A556)</f>
        <v>1.4916</v>
      </c>
      <c r="H556" s="14">
        <f>[1]!thsiFinD("ths_adjustment_nv_fund",H$2,$A556)</f>
        <v>2.4195259258999999</v>
      </c>
      <c r="I556" s="14">
        <v>2894.15</v>
      </c>
      <c r="J556" s="14">
        <f>[1]!thsiFinD("ths_close_price_index",J$1,$A556)</f>
        <v>10512.0969</v>
      </c>
      <c r="K556" s="14">
        <f>[1]!thsiFinD("ths_adjustment_nv_fund",K$2,$A556)</f>
        <v>6.565665664</v>
      </c>
      <c r="L556" s="14">
        <f>[1]!thsiFinD("ths_adjustment_nv_fund",L$2,$A556)</f>
        <v>2.4907897781999999</v>
      </c>
      <c r="M556" s="18">
        <v>0.24696291560101999</v>
      </c>
      <c r="N556" s="18">
        <v>0.18825471288333001</v>
      </c>
      <c r="O556" s="18">
        <v>0.47687514977235002</v>
      </c>
      <c r="P556" s="18">
        <v>0.56135354723062003</v>
      </c>
      <c r="Q556" s="19">
        <v>0.14238739019509999</v>
      </c>
      <c r="R556" s="19">
        <v>0.14238739019509999</v>
      </c>
      <c r="S556" s="18">
        <v>0.22707467394188999</v>
      </c>
      <c r="T556" s="18">
        <v>0.22707467394188999</v>
      </c>
      <c r="U556" s="16">
        <v>1.2606426753778213</v>
      </c>
      <c r="V556" s="14">
        <v>1.5317000000000001</v>
      </c>
      <c r="W556" s="14">
        <v>1.4590000000000001</v>
      </c>
      <c r="X556" s="74">
        <f>'2080回测'!$O$13*G556/$G$4+'2080回测'!$O$14*H556/$H$4+'2080回测'!$O$15*I556/$I$4+'2080回测'!$O$17*K556/$K$4+'2080回测'!$O$18*L556/$L$4+'2080回测'!$O$16*J556/$J$4</f>
        <v>1.4069910669591148</v>
      </c>
    </row>
    <row r="557" spans="1:24">
      <c r="A557" s="11">
        <v>44669</v>
      </c>
      <c r="B557" s="17">
        <v>43.400859422959002</v>
      </c>
      <c r="C557" s="17">
        <v>27.582292849034999</v>
      </c>
      <c r="D557" s="17">
        <v>103.07692307692</v>
      </c>
      <c r="E557" s="17">
        <v>83.544921875</v>
      </c>
      <c r="F557" s="13">
        <v>1.6440124930597899</v>
      </c>
      <c r="G557" s="14">
        <f>[1]!thsiFinD("ths_adjustment_nv_fund",G$2,$A557)</f>
        <v>1.4711000000000001</v>
      </c>
      <c r="H557" s="14">
        <f>[1]!thsiFinD("ths_adjustment_nv_fund",H$2,$A557)</f>
        <v>2.3899259259000001</v>
      </c>
      <c r="I557" s="14">
        <v>2894.15</v>
      </c>
      <c r="J557" s="14">
        <f>[1]!thsiFinD("ths_close_price_index",J$1,$A557)</f>
        <v>10422.2225</v>
      </c>
      <c r="K557" s="14">
        <f>[1]!thsiFinD("ths_adjustment_nv_fund",K$2,$A557)</f>
        <v>6.5531952639000002</v>
      </c>
      <c r="L557" s="14">
        <f>[1]!thsiFinD("ths_adjustment_nv_fund",L$2,$A557)</f>
        <v>2.4776644166000001</v>
      </c>
      <c r="M557" s="18">
        <v>0.24552429667518999</v>
      </c>
      <c r="N557" s="18">
        <v>0.18590913039700999</v>
      </c>
      <c r="O557" s="18">
        <v>0.45914210400192002</v>
      </c>
      <c r="P557" s="18">
        <v>0.54234022956269001</v>
      </c>
      <c r="Q557" s="19">
        <v>0.12718435475414</v>
      </c>
      <c r="R557" s="19">
        <v>0.12718435475414</v>
      </c>
      <c r="S557" s="18">
        <v>0.19892846643873999</v>
      </c>
      <c r="T557" s="18">
        <v>0.19892846643873999</v>
      </c>
      <c r="U557" s="16">
        <v>1.2646420744436386</v>
      </c>
      <c r="V557" s="14">
        <v>1.5303</v>
      </c>
      <c r="W557" s="14">
        <v>1.4673</v>
      </c>
      <c r="X557" s="74">
        <f>'2080回测'!$O$13*G557/$G$4+'2080回测'!$O$14*H557/$H$4+'2080回测'!$O$15*I557/$I$4+'2080回测'!$O$17*K557/$K$4+'2080回测'!$O$18*L557/$L$4+'2080回测'!$O$16*J557/$J$4</f>
        <v>1.3907312732613164</v>
      </c>
    </row>
    <row r="558" spans="1:24">
      <c r="A558" s="11">
        <v>44670</v>
      </c>
      <c r="B558" s="17">
        <v>42.173112338857997</v>
      </c>
      <c r="C558" s="17">
        <v>26.560726447219</v>
      </c>
      <c r="D558" s="17">
        <v>100.15384615385</v>
      </c>
      <c r="E558" s="17">
        <v>79.990234375</v>
      </c>
      <c r="F558" s="13">
        <v>1.6221947982873199</v>
      </c>
      <c r="G558" s="14">
        <f>[1]!thsiFinD("ths_adjustment_nv_fund",G$2,$A558)</f>
        <v>1.4879</v>
      </c>
      <c r="H558" s="14">
        <f>[1]!thsiFinD("ths_adjustment_nv_fund",H$2,$A558)</f>
        <v>2.4151407407000001</v>
      </c>
      <c r="I558" s="14">
        <v>2888.67</v>
      </c>
      <c r="J558" s="14">
        <f>[1]!thsiFinD("ths_close_price_index",J$1,$A558)</f>
        <v>10514.2497</v>
      </c>
      <c r="K558" s="14">
        <f>[1]!thsiFinD("ths_adjustment_nv_fund",K$2,$A558)</f>
        <v>6.565665664</v>
      </c>
      <c r="L558" s="14">
        <f>[1]!thsiFinD("ths_adjustment_nv_fund",L$2,$A558)</f>
        <v>2.4867512054000001</v>
      </c>
      <c r="M558" s="18">
        <v>0.23561381074168999</v>
      </c>
      <c r="N558" s="18">
        <v>0.18556163669532999</v>
      </c>
      <c r="O558" s="18">
        <v>0.46069973640067002</v>
      </c>
      <c r="P558" s="18">
        <v>0.54317782066195996</v>
      </c>
      <c r="Q558" s="19">
        <v>0.1363368243012</v>
      </c>
      <c r="R558" s="19">
        <v>0.1363368243012</v>
      </c>
      <c r="S558" s="18">
        <v>0.20970497122352999</v>
      </c>
      <c r="T558" s="18">
        <v>0.20970497122352999</v>
      </c>
      <c r="U558" s="16">
        <v>1.2673827083814462</v>
      </c>
      <c r="V558" s="14">
        <v>1.53</v>
      </c>
      <c r="W558" s="14">
        <v>1.4601999999999999</v>
      </c>
      <c r="X558" s="74">
        <f>'2080回测'!$O$13*G558/$G$4+'2080回测'!$O$14*H558/$H$4+'2080回测'!$O$15*I558/$I$4+'2080回测'!$O$17*K558/$K$4+'2080回测'!$O$18*L558/$L$4+'2080回测'!$O$16*J558/$J$4</f>
        <v>1.4039842180054143</v>
      </c>
    </row>
    <row r="559" spans="1:24">
      <c r="A559" s="11">
        <v>44671</v>
      </c>
      <c r="B559" s="17">
        <v>40.883977900551997</v>
      </c>
      <c r="C559" s="17">
        <v>24.687854710556</v>
      </c>
      <c r="D559" s="17">
        <v>95.461538461537998</v>
      </c>
      <c r="E559" s="17">
        <v>75.5078125</v>
      </c>
      <c r="F559" s="13">
        <v>1.59135295893162</v>
      </c>
      <c r="G559" s="14">
        <f>[1]!thsiFinD("ths_adjustment_nv_fund",G$2,$A559)</f>
        <v>1.4517</v>
      </c>
      <c r="H559" s="14">
        <f>[1]!thsiFinD("ths_adjustment_nv_fund",H$2,$A559)</f>
        <v>2.3504592593</v>
      </c>
      <c r="I559" s="14">
        <v>2826.96</v>
      </c>
      <c r="J559" s="14">
        <f>[1]!thsiFinD("ths_close_price_index",J$1,$A559)</f>
        <v>10310.6047</v>
      </c>
      <c r="K559" s="14">
        <f>[1]!thsiFinD("ths_adjustment_nv_fund",K$2,$A559)</f>
        <v>6.5282544635999997</v>
      </c>
      <c r="L559" s="14">
        <f>[1]!thsiFinD("ths_adjustment_nv_fund",L$2,$A559)</f>
        <v>2.4453558340999999</v>
      </c>
      <c r="M559" s="18">
        <v>0.22754156010230001</v>
      </c>
      <c r="N559" s="18">
        <v>0.17696116757884001</v>
      </c>
      <c r="O559" s="18">
        <v>0.46645099448838001</v>
      </c>
      <c r="P559" s="18">
        <v>0.54862216269147002</v>
      </c>
      <c r="Q559" s="19">
        <v>0.13988656075867001</v>
      </c>
      <c r="R559" s="19">
        <v>0.13988656075867001</v>
      </c>
      <c r="S559" s="18">
        <v>0.21985633033662</v>
      </c>
      <c r="T559" s="18">
        <v>0.21985633033662</v>
      </c>
      <c r="U559" s="16">
        <v>1.2458406609660626</v>
      </c>
      <c r="V559" s="14">
        <v>1.5299</v>
      </c>
      <c r="W559" s="14">
        <v>1.4426000000000001</v>
      </c>
      <c r="X559" s="74">
        <f>'2080回测'!$O$13*G559/$G$4+'2080回测'!$O$14*H559/$H$4+'2080回测'!$O$15*I559/$I$4+'2080回测'!$O$17*K559/$K$4+'2080回测'!$O$18*L559/$L$4+'2080回测'!$O$16*J559/$J$4</f>
        <v>1.3736701538069553</v>
      </c>
    </row>
    <row r="560" spans="1:24">
      <c r="A560" s="11">
        <v>44672</v>
      </c>
      <c r="B560" s="17">
        <v>38.121546961325997</v>
      </c>
      <c r="C560" s="17">
        <v>21.793416572077</v>
      </c>
      <c r="D560" s="17">
        <v>87.692307692308006</v>
      </c>
      <c r="E560" s="17">
        <v>71.787109375</v>
      </c>
      <c r="F560" s="13">
        <v>1.5484859515017799</v>
      </c>
      <c r="G560" s="14">
        <f>[1]!thsiFinD("ths_adjustment_nv_fund",G$2,$A560)</f>
        <v>1.4273</v>
      </c>
      <c r="H560" s="14">
        <f>[1]!thsiFinD("ths_adjustment_nv_fund",H$2,$A560)</f>
        <v>2.2989333332999999</v>
      </c>
      <c r="I560" s="14">
        <v>2781.88</v>
      </c>
      <c r="J560" s="14">
        <f>[1]!thsiFinD("ths_close_price_index",J$1,$A560)</f>
        <v>10115.075500000001</v>
      </c>
      <c r="K560" s="14">
        <f>[1]!thsiFinD("ths_adjustment_nv_fund",K$2,$A560)</f>
        <v>6.4222560625999998</v>
      </c>
      <c r="L560" s="14">
        <f>[1]!thsiFinD("ths_adjustment_nv_fund",L$2,$A560)</f>
        <v>2.4069893924999999</v>
      </c>
      <c r="M560" s="18">
        <v>0.20899936061381</v>
      </c>
      <c r="N560" s="18">
        <v>0.15819650768829999</v>
      </c>
      <c r="O560" s="18">
        <v>0.43481907500598999</v>
      </c>
      <c r="P560" s="18">
        <v>0.51235446857919997</v>
      </c>
      <c r="Q560" s="19">
        <v>0.1198517055674</v>
      </c>
      <c r="R560" s="19">
        <v>0.1198517055674</v>
      </c>
      <c r="S560" s="18">
        <v>0.2063262323532</v>
      </c>
      <c r="T560" s="18">
        <v>0.2063262323532</v>
      </c>
      <c r="U560" s="16">
        <v>1.2047082136088125</v>
      </c>
      <c r="V560" s="14">
        <v>1.5304</v>
      </c>
      <c r="W560" s="14">
        <v>1.4558</v>
      </c>
      <c r="X560" s="74">
        <f>'2080回测'!$O$13*G560/$G$4+'2080回测'!$O$14*H560/$H$4+'2080回测'!$O$15*I560/$I$4+'2080回测'!$O$17*K560/$K$4+'2080回测'!$O$18*L560/$L$4+'2080回测'!$O$16*J560/$J$4</f>
        <v>1.3508509959317636</v>
      </c>
    </row>
    <row r="561" spans="1:24">
      <c r="A561" s="11">
        <v>44673</v>
      </c>
      <c r="B561" s="17">
        <v>38.060159607121001</v>
      </c>
      <c r="C561" s="17">
        <v>20.034052213393998</v>
      </c>
      <c r="D561" s="17">
        <v>84.153846153846004</v>
      </c>
      <c r="E561" s="17">
        <v>68.5546875</v>
      </c>
      <c r="F561" s="13">
        <v>1.5270068636859</v>
      </c>
      <c r="G561" s="14">
        <f>[1]!thsiFinD("ths_adjustment_nv_fund",G$2,$A561)</f>
        <v>1.452</v>
      </c>
      <c r="H561" s="14">
        <f>[1]!thsiFinD("ths_adjustment_nv_fund",H$2,$A561)</f>
        <v>2.3274370370000002</v>
      </c>
      <c r="I561" s="14">
        <v>2811.11</v>
      </c>
      <c r="J561" s="14">
        <f>[1]!thsiFinD("ths_close_price_index",J$1,$A561)</f>
        <v>10197.3827</v>
      </c>
      <c r="K561" s="14">
        <f>[1]!thsiFinD("ths_adjustment_nv_fund",K$2,$A561)</f>
        <v>6.459667263</v>
      </c>
      <c r="L561" s="14">
        <f>[1]!thsiFinD("ths_adjustment_nv_fund",L$2,$A561)</f>
        <v>2.4201147541000001</v>
      </c>
      <c r="M561" s="18">
        <v>0.18917838874680001</v>
      </c>
      <c r="N561" s="18">
        <v>0.13630440448267001</v>
      </c>
      <c r="O561" s="18">
        <v>0.3868919242751</v>
      </c>
      <c r="P561" s="18">
        <v>0.46771086362855002</v>
      </c>
      <c r="Q561" s="19">
        <v>7.4429467186560003E-2</v>
      </c>
      <c r="R561" s="19">
        <v>7.4429467186560003E-2</v>
      </c>
      <c r="S561" s="18">
        <v>0.15436059668213001</v>
      </c>
      <c r="T561" s="18">
        <v>0.15436059668213001</v>
      </c>
      <c r="U561" s="16">
        <v>1.1967643215698003</v>
      </c>
      <c r="V561" s="14">
        <v>1.5304</v>
      </c>
      <c r="W561" s="14">
        <v>1.4631000000000001</v>
      </c>
      <c r="X561" s="74">
        <f>'2080回测'!$O$13*G561/$G$4+'2080回测'!$O$14*H561/$H$4+'2080回测'!$O$15*I561/$I$4+'2080回测'!$O$17*K561/$K$4+'2080回测'!$O$18*L561/$L$4+'2080回测'!$O$16*J561/$J$4</f>
        <v>1.3707082730967837</v>
      </c>
    </row>
    <row r="562" spans="1:24">
      <c r="A562" s="11">
        <v>44676</v>
      </c>
      <c r="B562" s="17">
        <v>31.246163290361999</v>
      </c>
      <c r="C562" s="17">
        <v>12.883087400680999</v>
      </c>
      <c r="D562" s="17">
        <v>73.615384615384997</v>
      </c>
      <c r="E562" s="17">
        <v>56.69921875</v>
      </c>
      <c r="F562" s="13">
        <v>1.43610963514107</v>
      </c>
      <c r="G562" s="14">
        <f>[1]!thsiFinD("ths_adjustment_nv_fund",G$2,$A562)</f>
        <v>1.3978999999999999</v>
      </c>
      <c r="H562" s="14">
        <f>[1]!thsiFinD("ths_adjustment_nv_fund",H$2,$A562)</f>
        <v>2.2112296296</v>
      </c>
      <c r="I562" s="14">
        <v>2715.05</v>
      </c>
      <c r="J562" s="14">
        <f>[1]!thsiFinD("ths_close_price_index",J$1,$A562)</f>
        <v>9772.5139999999992</v>
      </c>
      <c r="K562" s="14">
        <f>[1]!thsiFinD("ths_adjustment_nv_fund",K$2,$A562)</f>
        <v>6.2414352608000003</v>
      </c>
      <c r="L562" s="14">
        <f>[1]!thsiFinD("ths_adjustment_nv_fund",L$2,$A562)</f>
        <v>2.3484300868000001</v>
      </c>
      <c r="M562" s="18">
        <v>0.19781010230179</v>
      </c>
      <c r="N562" s="18">
        <v>0.13873686039440999</v>
      </c>
      <c r="O562" s="18">
        <v>0.37898394440451</v>
      </c>
      <c r="P562" s="18">
        <v>0.46720830893812998</v>
      </c>
      <c r="Q562" s="19">
        <v>5.8339029066291001E-2</v>
      </c>
      <c r="R562" s="19">
        <v>5.8339029066291001E-2</v>
      </c>
      <c r="S562" s="18">
        <v>0.13734864919348999</v>
      </c>
      <c r="T562" s="18">
        <v>0.13734864919348999</v>
      </c>
      <c r="U562" s="16">
        <v>1.1179326391922253</v>
      </c>
      <c r="V562" s="14">
        <v>1.5318000000000001</v>
      </c>
      <c r="W562" s="14">
        <v>1.4570000000000001</v>
      </c>
      <c r="X562" s="74">
        <f>'2080回测'!$O$13*G562/$G$4+'2080回测'!$O$14*H562/$H$4+'2080回测'!$O$15*I562/$I$4+'2080回测'!$O$17*K562/$K$4+'2080回测'!$O$18*L562/$L$4+'2080回测'!$O$16*J562/$J$4</f>
        <v>1.3214016124961567</v>
      </c>
    </row>
    <row r="563" spans="1:24">
      <c r="A563" s="11">
        <v>44677</v>
      </c>
      <c r="B563" s="17">
        <v>29.527317372620999</v>
      </c>
      <c r="C563" s="17">
        <v>10.61293984109</v>
      </c>
      <c r="D563" s="17">
        <v>67.615384615384997</v>
      </c>
      <c r="E563" s="17">
        <v>52.79296875</v>
      </c>
      <c r="F563" s="13">
        <v>1.40137152644774</v>
      </c>
      <c r="G563" s="14">
        <f>[1]!thsiFinD("ths_adjustment_nv_fund",G$2,$A563)</f>
        <v>1.3879999999999999</v>
      </c>
      <c r="H563" s="14">
        <f>[1]!thsiFinD("ths_adjustment_nv_fund",H$2,$A563)</f>
        <v>2.1717629629999999</v>
      </c>
      <c r="I563" s="14">
        <v>2696.25</v>
      </c>
      <c r="J563" s="14">
        <f>[1]!thsiFinD("ths_close_price_index",J$1,$A563)</f>
        <v>9651.3112000000001</v>
      </c>
      <c r="K563" s="14">
        <f>[1]!thsiFinD("ths_adjustment_nv_fund",K$2,$A563)</f>
        <v>6.1229664596999998</v>
      </c>
      <c r="L563" s="14">
        <f>[1]!thsiFinD("ths_adjustment_nv_fund",L$2,$A563)</f>
        <v>2.3191504339</v>
      </c>
      <c r="M563" s="18">
        <v>0.14362212276215</v>
      </c>
      <c r="N563" s="18">
        <v>8.4527842932847E-2</v>
      </c>
      <c r="O563" s="18">
        <v>0.28983944404505002</v>
      </c>
      <c r="P563" s="18">
        <v>0.38110394507516998</v>
      </c>
      <c r="Q563" s="19">
        <v>-2.4326261403516E-2</v>
      </c>
      <c r="R563" s="19">
        <v>-2.4326261403516E-2</v>
      </c>
      <c r="S563" s="18">
        <v>4.6510140764808999E-2</v>
      </c>
      <c r="T563" s="18">
        <v>4.6510140764808999E-2</v>
      </c>
      <c r="U563" s="16">
        <v>1.0896356657324979</v>
      </c>
      <c r="V563" s="14">
        <v>1.5319</v>
      </c>
      <c r="W563" s="14">
        <v>1.4432</v>
      </c>
      <c r="X563" s="74">
        <f>'2080回测'!$O$13*G563/$G$4+'2080回测'!$O$14*H563/$H$4+'2080回测'!$O$15*I563/$I$4+'2080回测'!$O$17*K563/$K$4+'2080回测'!$O$18*L563/$L$4+'2080回测'!$O$16*J563/$J$4</f>
        <v>1.3096353600410133</v>
      </c>
    </row>
    <row r="564" spans="1:24">
      <c r="A564" s="11">
        <v>44678</v>
      </c>
      <c r="B564" s="17">
        <v>34.131368937999</v>
      </c>
      <c r="C564" s="17">
        <v>17.026106696934999</v>
      </c>
      <c r="D564" s="17">
        <v>75.153846153846004</v>
      </c>
      <c r="E564" s="17">
        <v>66.611328125</v>
      </c>
      <c r="F564" s="13">
        <v>1.4823066247844501</v>
      </c>
      <c r="G564" s="14">
        <f>[1]!thsiFinD("ths_adjustment_nv_fund",G$2,$A564)</f>
        <v>1.3976</v>
      </c>
      <c r="H564" s="14">
        <f>[1]!thsiFinD("ths_adjustment_nv_fund",H$2,$A564)</f>
        <v>2.1947851852000002</v>
      </c>
      <c r="I564" s="14">
        <v>2729.03</v>
      </c>
      <c r="J564" s="14">
        <f>[1]!thsiFinD("ths_close_price_index",J$1,$A564)</f>
        <v>9731.6378000000004</v>
      </c>
      <c r="K564" s="14">
        <f>[1]!thsiFinD("ths_adjustment_nv_fund",K$2,$A564)</f>
        <v>6.2227296606999998</v>
      </c>
      <c r="L564" s="14">
        <f>[1]!thsiFinD("ths_adjustment_nv_fund",L$2,$A564)</f>
        <v>2.3565072323999998</v>
      </c>
      <c r="M564" s="18">
        <v>0.13467071611253001</v>
      </c>
      <c r="N564" s="18">
        <v>7.3494917904613002E-2</v>
      </c>
      <c r="O564" s="18">
        <v>0.25653007428708002</v>
      </c>
      <c r="P564" s="18">
        <v>0.34944300197029998</v>
      </c>
      <c r="Q564" s="19">
        <v>-5.3975160556798997E-2</v>
      </c>
      <c r="R564" s="19">
        <v>-5.3975160556798997E-2</v>
      </c>
      <c r="S564" s="18">
        <v>5.4484683495287997E-3</v>
      </c>
      <c r="T564" s="18">
        <v>5.4484683495287997E-3</v>
      </c>
      <c r="U564" s="16">
        <v>1.1316167051219042</v>
      </c>
      <c r="V564" s="14">
        <v>1.5317000000000001</v>
      </c>
      <c r="W564" s="14">
        <v>1.4450000000000001</v>
      </c>
      <c r="X564" s="74">
        <f>'2080回测'!$O$13*G564/$G$4+'2080回测'!$O$14*H564/$H$4+'2080回测'!$O$15*I564/$I$4+'2080回测'!$O$17*K564/$K$4+'2080回测'!$O$18*L564/$L$4+'2080回测'!$O$16*J564/$J$4</f>
        <v>1.321370686819205</v>
      </c>
    </row>
    <row r="565" spans="1:24">
      <c r="A565" s="11">
        <v>44679</v>
      </c>
      <c r="B565" s="17">
        <v>33.763044812769003</v>
      </c>
      <c r="C565" s="17">
        <v>16.628830874007001</v>
      </c>
      <c r="D565" s="17">
        <v>71.846153846153996</v>
      </c>
      <c r="E565" s="17">
        <v>68.837890625</v>
      </c>
      <c r="F565" s="13">
        <v>1.47768980039483</v>
      </c>
      <c r="G565" s="14">
        <f>[1]!thsiFinD("ths_adjustment_nv_fund",G$2,$A565)</f>
        <v>1.4246000000000001</v>
      </c>
      <c r="H565" s="14">
        <f>[1]!thsiFinD("ths_adjustment_nv_fund",H$2,$A565)</f>
        <v>2.2210962962999998</v>
      </c>
      <c r="I565" s="14">
        <v>2809.75</v>
      </c>
      <c r="J565" s="14">
        <f>[1]!thsiFinD("ths_close_price_index",J$1,$A565)</f>
        <v>9811.5391</v>
      </c>
      <c r="K565" s="14">
        <f>[1]!thsiFinD("ths_adjustment_nv_fund",K$2,$A565)</f>
        <v>6.2352000608000004</v>
      </c>
      <c r="L565" s="14">
        <f>[1]!thsiFinD("ths_adjustment_nv_fund",L$2,$A565)</f>
        <v>2.3635747347999998</v>
      </c>
      <c r="M565" s="18">
        <v>0.16328324808184</v>
      </c>
      <c r="N565" s="18">
        <v>0.11102423768569</v>
      </c>
      <c r="O565" s="18">
        <v>0.30733285406182997</v>
      </c>
      <c r="P565" s="18">
        <v>0.40296507252691</v>
      </c>
      <c r="Q565" s="19">
        <v>-4.7270601772973E-3</v>
      </c>
      <c r="R565" s="19">
        <v>-4.7270601772973E-3</v>
      </c>
      <c r="S565" s="18">
        <v>3.8891174486779E-2</v>
      </c>
      <c r="T565" s="18">
        <v>3.8891174486779E-2</v>
      </c>
      <c r="U565" s="16">
        <v>1.1262822086890087</v>
      </c>
      <c r="V565" s="14">
        <v>1.5314000000000001</v>
      </c>
      <c r="W565" s="14">
        <v>1.4422999999999999</v>
      </c>
      <c r="X565" s="74">
        <f>'2080回测'!$O$13*G565/$G$4+'2080回测'!$O$14*H565/$H$4+'2080回测'!$O$15*I565/$I$4+'2080回测'!$O$17*K565/$K$4+'2080回测'!$O$18*L565/$L$4+'2080回测'!$O$16*J565/$J$4</f>
        <v>1.3419829449737377</v>
      </c>
    </row>
    <row r="566" spans="1:24">
      <c r="A566" s="11">
        <v>44680</v>
      </c>
      <c r="B566" s="17">
        <v>39.410681399631997</v>
      </c>
      <c r="C566" s="17">
        <v>21.679909194097998</v>
      </c>
      <c r="D566" s="17">
        <v>70.307692307691994</v>
      </c>
      <c r="E566" s="17">
        <v>77.314453125</v>
      </c>
      <c r="F566" s="13">
        <v>1.5217818400660601</v>
      </c>
      <c r="G566" s="14">
        <f>[1]!thsiFinD("ths_adjustment_nv_fund",G$2,$A566)</f>
        <v>1.4469000000000001</v>
      </c>
      <c r="H566" s="14">
        <f>[1]!thsiFinD("ths_adjustment_nv_fund",H$2,$A566)</f>
        <v>2.2802962963</v>
      </c>
      <c r="I566" s="14">
        <v>2821.62</v>
      </c>
      <c r="J566" s="14">
        <f>[1]!thsiFinD("ths_close_price_index",J$1,$A566)</f>
        <v>10028.4679</v>
      </c>
      <c r="K566" s="14">
        <f>[1]!thsiFinD("ths_adjustment_nv_fund",K$2,$A566)</f>
        <v>6.3723744620999998</v>
      </c>
      <c r="L566" s="14">
        <f>[1]!thsiFinD("ths_adjustment_nv_fund",L$2,$A566)</f>
        <v>2.4090086788999998</v>
      </c>
      <c r="M566" s="18">
        <v>0.17239450127877001</v>
      </c>
      <c r="N566" s="18">
        <v>0.11780036486839</v>
      </c>
      <c r="O566" s="18">
        <v>0.30637431104721002</v>
      </c>
      <c r="P566" s="18">
        <v>0.40422145913724</v>
      </c>
      <c r="Q566" s="19">
        <v>-1.3135452942348001E-2</v>
      </c>
      <c r="R566" s="19">
        <v>-1.3135452942348001E-2</v>
      </c>
      <c r="S566" s="18">
        <v>1.7868969532578001E-2</v>
      </c>
      <c r="T566" s="18">
        <v>1.7868969532578001E-2</v>
      </c>
      <c r="U566" s="16">
        <v>1.167769977210644</v>
      </c>
      <c r="V566" s="14">
        <v>1.5322</v>
      </c>
      <c r="W566" s="14">
        <v>1.4614</v>
      </c>
      <c r="X566" s="74">
        <f>'2080回测'!$O$13*G566/$G$4+'2080回测'!$O$14*H566/$H$4+'2080回测'!$O$15*I566/$I$4+'2080回测'!$O$17*K566/$K$4+'2080回测'!$O$18*L566/$L$4+'2080回测'!$O$16*J566/$J$4</f>
        <v>1.3643926979369987</v>
      </c>
    </row>
    <row r="567" spans="1:24">
      <c r="A567" s="11">
        <v>44686</v>
      </c>
      <c r="B567" s="17">
        <v>40.638428483732</v>
      </c>
      <c r="C567" s="17">
        <v>22.871736662882999</v>
      </c>
      <c r="D567" s="17">
        <v>70.846153846153996</v>
      </c>
      <c r="E567" s="17">
        <v>76.337890625</v>
      </c>
      <c r="F567" s="13">
        <v>1.52673552404442</v>
      </c>
      <c r="G567" s="14">
        <f>[1]!thsiFinD("ths_adjustment_nv_fund",G$2,$A567)</f>
        <v>1.4492</v>
      </c>
      <c r="H567" s="14">
        <f>[1]!thsiFinD("ths_adjustment_nv_fund",H$2,$A567)</f>
        <v>2.2945481481000001</v>
      </c>
      <c r="I567" s="14">
        <v>2797.94</v>
      </c>
      <c r="J567" s="14">
        <f>[1]!thsiFinD("ths_close_price_index",J$1,$A567)</f>
        <v>10133.5733</v>
      </c>
      <c r="K567" s="14">
        <f>[1]!thsiFinD("ths_adjustment_nv_fund",K$2,$A567)</f>
        <v>6.4409616628000004</v>
      </c>
      <c r="L567" s="14">
        <f>[1]!thsiFinD("ths_adjustment_nv_fund",L$2,$A567)</f>
        <v>2.4110279653000002</v>
      </c>
      <c r="M567" s="18">
        <v>0.19820971867008</v>
      </c>
      <c r="N567" s="18">
        <v>0.14229867083659001</v>
      </c>
      <c r="O567" s="18">
        <v>0.36232925952551998</v>
      </c>
      <c r="P567" s="18">
        <v>0.45146159648790002</v>
      </c>
      <c r="Q567" s="19">
        <v>3.0080673134144999E-2</v>
      </c>
      <c r="R567" s="19">
        <v>3.0080673134144999E-2</v>
      </c>
      <c r="S567" s="18">
        <v>6.3849612948385995E-2</v>
      </c>
      <c r="T567" s="18">
        <v>6.3849612948385995E-2</v>
      </c>
      <c r="U567" s="16">
        <v>1.1810372131069564</v>
      </c>
      <c r="V567" s="14">
        <v>1.5330999999999999</v>
      </c>
      <c r="W567" s="14">
        <v>1.4529000000000001</v>
      </c>
      <c r="X567" s="74">
        <f>'2080回测'!$O$13*G567/$G$4+'2080回测'!$O$14*H567/$H$4+'2080回测'!$O$15*I567/$I$4+'2080回测'!$O$17*K567/$K$4+'2080回测'!$O$18*L567/$L$4+'2080回测'!$O$16*J567/$J$4</f>
        <v>1.367625186132976</v>
      </c>
    </row>
    <row r="568" spans="1:24">
      <c r="A568" s="11">
        <v>44687</v>
      </c>
      <c r="B568" s="17">
        <v>37.630448127686002</v>
      </c>
      <c r="C568" s="17">
        <v>20.828603859251</v>
      </c>
      <c r="D568" s="17">
        <v>66.538461538462002</v>
      </c>
      <c r="E568" s="17">
        <v>72.275390625</v>
      </c>
      <c r="F568" s="13">
        <v>1.4931822603760001</v>
      </c>
      <c r="G568" s="14">
        <f>[1]!thsiFinD("ths_adjustment_nv_fund",G$2,$A568)</f>
        <v>1.4104000000000001</v>
      </c>
      <c r="H568" s="14">
        <f>[1]!thsiFinD("ths_adjustment_nv_fund",H$2,$A568)</f>
        <v>2.2386370370000002</v>
      </c>
      <c r="I568" s="14">
        <v>2712.3</v>
      </c>
      <c r="J568" s="14">
        <f>[1]!thsiFinD("ths_close_price_index",J$1,$A568)</f>
        <v>9912.5277999999998</v>
      </c>
      <c r="K568" s="14">
        <f>[1]!thsiFinD("ths_adjustment_nv_fund",K$2,$A568)</f>
        <v>6.3786096621999997</v>
      </c>
      <c r="L568" s="14">
        <f>[1]!thsiFinD("ths_adjustment_nv_fund",L$2,$A568)</f>
        <v>2.3716518804</v>
      </c>
      <c r="M568" s="18">
        <v>0.1934942455243</v>
      </c>
      <c r="N568" s="18">
        <v>0.14064807575363</v>
      </c>
      <c r="O568" s="18">
        <v>0.38173975557153</v>
      </c>
      <c r="P568" s="18">
        <v>0.46352290813219998</v>
      </c>
      <c r="Q568" s="19">
        <v>4.8480959247053E-2</v>
      </c>
      <c r="R568" s="19">
        <v>4.8480959247053E-2</v>
      </c>
      <c r="S568" s="18">
        <v>8.5965400689943003E-2</v>
      </c>
      <c r="T568" s="18">
        <v>8.5965400689943003E-2</v>
      </c>
      <c r="U568" s="16">
        <v>1.1623250776153342</v>
      </c>
      <c r="V568" s="14">
        <v>1.5333000000000001</v>
      </c>
      <c r="W568" s="14">
        <v>1.4538</v>
      </c>
      <c r="X568" s="74">
        <f>'2080回测'!$O$13*G568/$G$4+'2080回测'!$O$14*H568/$H$4+'2080回测'!$O$15*I568/$I$4+'2080回测'!$O$17*K568/$K$4+'2080回测'!$O$18*L568/$L$4+'2080回测'!$O$16*J568/$J$4</f>
        <v>1.3350331887161579</v>
      </c>
    </row>
    <row r="569" spans="1:24">
      <c r="A569" s="11">
        <v>44690</v>
      </c>
      <c r="B569" s="17">
        <v>38.182934315531</v>
      </c>
      <c r="C569" s="17">
        <v>20.601589103292</v>
      </c>
      <c r="D569" s="17">
        <v>68</v>
      </c>
      <c r="E569" s="17">
        <v>69.58984375</v>
      </c>
      <c r="F569" s="13">
        <v>1.49093591792206</v>
      </c>
      <c r="G569" s="14">
        <f>[1]!thsiFinD("ths_adjustment_nv_fund",G$2,$A569)</f>
        <v>1.4184000000000001</v>
      </c>
      <c r="H569" s="14">
        <f>[1]!thsiFinD("ths_adjustment_nv_fund",H$2,$A569)</f>
        <v>2.2441185185000001</v>
      </c>
      <c r="I569" s="14">
        <v>2712.3</v>
      </c>
      <c r="J569" s="14">
        <f>[1]!thsiFinD("ths_close_price_index",J$1,$A569)</f>
        <v>10033.834500000001</v>
      </c>
      <c r="K569" s="14">
        <f>[1]!thsiFinD("ths_adjustment_nv_fund",K$2,$A569)</f>
        <v>6.3973152624000003</v>
      </c>
      <c r="L569" s="14">
        <f>[1]!thsiFinD("ths_adjustment_nv_fund",L$2,$A569)</f>
        <v>2.3716518804</v>
      </c>
      <c r="M569" s="18">
        <v>0.16520140664961999</v>
      </c>
      <c r="N569" s="18">
        <v>0.11762661801755001</v>
      </c>
      <c r="O569" s="18">
        <v>0.35693745506829999</v>
      </c>
      <c r="P569" s="18">
        <v>0.43479353383620001</v>
      </c>
      <c r="Q569" s="19">
        <v>3.5505250283229997E-2</v>
      </c>
      <c r="R569" s="19">
        <v>3.5505250283229997E-2</v>
      </c>
      <c r="S569" s="18">
        <v>7.6515553392272007E-2</v>
      </c>
      <c r="T569" s="18">
        <v>7.6515553392272007E-2</v>
      </c>
      <c r="U569" s="16">
        <v>1.170159967412677</v>
      </c>
      <c r="V569" s="14">
        <v>1.5344</v>
      </c>
      <c r="W569" s="14">
        <v>1.4568000000000001</v>
      </c>
      <c r="X569" s="74">
        <f>'2080回测'!$O$13*G569/$G$4+'2080回测'!$O$14*H569/$H$4+'2080回测'!$O$15*I569/$I$4+'2080回测'!$O$17*K569/$K$4+'2080回测'!$O$18*L569/$L$4+'2080回测'!$O$16*J569/$J$4</f>
        <v>1.3412984613785814</v>
      </c>
    </row>
    <row r="570" spans="1:24">
      <c r="A570" s="11">
        <v>44691</v>
      </c>
      <c r="B570" s="17">
        <v>40.024554941681998</v>
      </c>
      <c r="C570" s="17">
        <v>23.66628830874</v>
      </c>
      <c r="D570" s="17">
        <v>69.615384615384997</v>
      </c>
      <c r="E570" s="17">
        <v>76.279296875</v>
      </c>
      <c r="F570" s="13">
        <v>1.52396381185202</v>
      </c>
      <c r="G570" s="14">
        <f>[1]!thsiFinD("ths_adjustment_nv_fund",G$2,$A570)</f>
        <v>1.4315</v>
      </c>
      <c r="H570" s="14">
        <f>[1]!thsiFinD("ths_adjustment_nv_fund",H$2,$A570)</f>
        <v>2.2452148148000002</v>
      </c>
      <c r="I570" s="14">
        <v>2697.17</v>
      </c>
      <c r="J570" s="14">
        <f>[1]!thsiFinD("ths_close_price_index",J$1,$A570)</f>
        <v>10148.714400000001</v>
      </c>
      <c r="K570" s="14">
        <f>[1]!thsiFinD("ths_adjustment_nv_fund",K$2,$A570)</f>
        <v>6.4284912626999997</v>
      </c>
      <c r="L570" s="14">
        <f>[1]!thsiFinD("ths_adjustment_nv_fund",L$2,$A570)</f>
        <v>2.3756904531999998</v>
      </c>
      <c r="M570" s="18">
        <v>0.15497122762148</v>
      </c>
      <c r="N570" s="18">
        <v>0.10772304751976</v>
      </c>
      <c r="O570" s="18">
        <v>0.36736161035226</v>
      </c>
      <c r="P570" s="18">
        <v>0.43839517553990998</v>
      </c>
      <c r="Q570" s="19">
        <v>4.9192666901740997E-2</v>
      </c>
      <c r="R570" s="19">
        <v>4.9192666901740997E-2</v>
      </c>
      <c r="S570" s="18">
        <v>9.7221672232261996E-2</v>
      </c>
      <c r="T570" s="18">
        <v>9.7221672232261996E-2</v>
      </c>
      <c r="U570" s="16">
        <v>1.1877110576635497</v>
      </c>
      <c r="V570" s="14">
        <v>1.5353000000000001</v>
      </c>
      <c r="W570" s="14">
        <v>1.4514</v>
      </c>
      <c r="X570" s="74">
        <f>'2080回测'!$O$13*G570/$G$4+'2080回测'!$O$14*H570/$H$4+'2080回测'!$O$15*I570/$I$4+'2080回测'!$O$17*K570/$K$4+'2080回测'!$O$18*L570/$L$4+'2080回测'!$O$16*J570/$J$4</f>
        <v>1.3518544768832226</v>
      </c>
    </row>
    <row r="571" spans="1:24">
      <c r="A571" s="11">
        <v>44692</v>
      </c>
      <c r="B571" s="17">
        <v>41.006752608962998</v>
      </c>
      <c r="C571" s="17">
        <v>25.425652667423002</v>
      </c>
      <c r="D571" s="17">
        <v>69</v>
      </c>
      <c r="E571" s="17">
        <v>83.9453125</v>
      </c>
      <c r="F571" s="13">
        <v>1.54844429444096</v>
      </c>
      <c r="G571" s="14">
        <f>[1]!thsiFinD("ths_adjustment_nv_fund",G$2,$A571)</f>
        <v>1.43</v>
      </c>
      <c r="H571" s="14">
        <f>[1]!thsiFinD("ths_adjustment_nv_fund",H$2,$A571)</f>
        <v>2.2441185185000001</v>
      </c>
      <c r="I571" s="14">
        <v>2696.29</v>
      </c>
      <c r="J571" s="14">
        <f>[1]!thsiFinD("ths_close_price_index",J$1,$A571)</f>
        <v>10116.059600000001</v>
      </c>
      <c r="K571" s="14">
        <f>[1]!thsiFinD("ths_adjustment_nv_fund",K$2,$A571)</f>
        <v>6.4222560625999998</v>
      </c>
      <c r="L571" s="14">
        <f>[1]!thsiFinD("ths_adjustment_nv_fund",L$2,$A571)</f>
        <v>2.3847772420000002</v>
      </c>
      <c r="M571" s="18">
        <v>0.16695971867008</v>
      </c>
      <c r="N571" s="18">
        <v>0.12040656763096</v>
      </c>
      <c r="O571" s="18">
        <v>0.3829379343398</v>
      </c>
      <c r="P571" s="18">
        <v>0.45749225231004997</v>
      </c>
      <c r="Q571" s="19">
        <v>6.8911824305693994E-2</v>
      </c>
      <c r="R571" s="19">
        <v>6.8911824305693994E-2</v>
      </c>
      <c r="S571" s="18">
        <v>0.11803416987305999</v>
      </c>
      <c r="T571" s="18">
        <v>0.11803416987305999</v>
      </c>
      <c r="U571" s="16">
        <v>1.1968267016474818</v>
      </c>
      <c r="V571" s="14">
        <v>1.5354000000000001</v>
      </c>
      <c r="W571" s="14">
        <v>1.444</v>
      </c>
      <c r="X571" s="74">
        <f>'2080回测'!$O$13*G571/$G$4+'2080回测'!$O$14*H571/$H$4+'2080回测'!$O$15*I571/$I$4+'2080回测'!$O$17*K571/$K$4+'2080回测'!$O$18*L571/$L$4+'2080回测'!$O$16*J571/$J$4</f>
        <v>1.3512665306877985</v>
      </c>
    </row>
    <row r="572" spans="1:24">
      <c r="A572" s="11">
        <v>44693</v>
      </c>
      <c r="B572" s="17">
        <v>41.988950276243003</v>
      </c>
      <c r="C572" s="17">
        <v>25.822928490352002</v>
      </c>
      <c r="D572" s="17">
        <v>68.692307692308006</v>
      </c>
      <c r="E572" s="17">
        <v>82.275390625</v>
      </c>
      <c r="F572" s="13">
        <v>1.54694894270976</v>
      </c>
      <c r="G572" s="14">
        <f>[1]!thsiFinD("ths_adjustment_nv_fund",G$2,$A572)</f>
        <v>1.4307000000000001</v>
      </c>
      <c r="H572" s="14">
        <f>[1]!thsiFinD("ths_adjustment_nv_fund",H$2,$A572)</f>
        <v>2.2386370370000002</v>
      </c>
      <c r="I572" s="14">
        <v>2656.37</v>
      </c>
      <c r="J572" s="14">
        <f>[1]!thsiFinD("ths_close_price_index",J$1,$A572)</f>
        <v>10100.1916</v>
      </c>
      <c r="K572" s="14">
        <f>[1]!thsiFinD("ths_adjustment_nv_fund",K$2,$A572)</f>
        <v>6.4347264626999996</v>
      </c>
      <c r="L572" s="14">
        <f>[1]!thsiFinD("ths_adjustment_nv_fund",L$2,$A572)</f>
        <v>2.3797290260000001</v>
      </c>
      <c r="M572" s="18">
        <v>0.17950767263427</v>
      </c>
      <c r="N572" s="18">
        <v>0.13604378420641</v>
      </c>
      <c r="O572" s="18">
        <v>0.39060627845675</v>
      </c>
      <c r="P572" s="18">
        <v>0.46879973203446001</v>
      </c>
      <c r="Q572" s="19">
        <v>7.8317337080632002E-2</v>
      </c>
      <c r="R572" s="19">
        <v>7.8317337080632002E-2</v>
      </c>
      <c r="S572" s="18">
        <v>0.12151073584335</v>
      </c>
      <c r="T572" s="18">
        <v>0.12151073584335</v>
      </c>
      <c r="U572" s="16">
        <v>1.2009304505638922</v>
      </c>
      <c r="V572" s="14">
        <v>1.5363</v>
      </c>
      <c r="W572" s="14">
        <v>1.4524999999999999</v>
      </c>
      <c r="X572" s="74">
        <f>'2080回测'!$O$13*G572/$G$4+'2080回测'!$O$14*H572/$H$4+'2080回测'!$O$15*I572/$I$4+'2080回测'!$O$17*K572/$K$4+'2080回测'!$O$18*L572/$L$4+'2080回测'!$O$16*J572/$J$4</f>
        <v>1.3516786887956078</v>
      </c>
    </row>
    <row r="573" spans="1:24">
      <c r="A573" s="11">
        <v>44694</v>
      </c>
      <c r="B573" s="17">
        <v>42.848373235114003</v>
      </c>
      <c r="C573" s="17">
        <v>26.33371169126</v>
      </c>
      <c r="D573" s="17">
        <v>66.307692307691994</v>
      </c>
      <c r="E573" s="17">
        <v>84.072265625</v>
      </c>
      <c r="F573" s="13">
        <v>1.54890510714767</v>
      </c>
      <c r="G573" s="14">
        <f>[1]!thsiFinD("ths_adjustment_nv_fund",G$2,$A573)</f>
        <v>1.4629000000000001</v>
      </c>
      <c r="H573" s="14">
        <f>[1]!thsiFinD("ths_adjustment_nv_fund",H$2,$A573)</f>
        <v>2.2923555555999999</v>
      </c>
      <c r="I573" s="14">
        <v>2696.92</v>
      </c>
      <c r="J573" s="14">
        <f>[1]!thsiFinD("ths_close_price_index",J$1,$A573)</f>
        <v>10218.1129</v>
      </c>
      <c r="K573" s="14">
        <f>[1]!thsiFinD("ths_adjustment_nv_fund",K$2,$A573)</f>
        <v>6.4659024629999999</v>
      </c>
      <c r="L573" s="14">
        <f>[1]!thsiFinD("ths_adjustment_nv_fund",L$2,$A573)</f>
        <v>2.4009315333000001</v>
      </c>
      <c r="M573" s="18">
        <v>0.17679028132992</v>
      </c>
      <c r="N573" s="18">
        <v>0.13387194857092999</v>
      </c>
      <c r="O573" s="18">
        <v>0.39635753654445</v>
      </c>
      <c r="P573" s="18">
        <v>0.47039115505362</v>
      </c>
      <c r="Q573" s="19">
        <v>8.3983640837048998E-2</v>
      </c>
      <c r="R573" s="19">
        <v>8.3983640837048998E-2</v>
      </c>
      <c r="S573" s="18">
        <v>0.13103270066906</v>
      </c>
      <c r="T573" s="18">
        <v>0.13103270066906</v>
      </c>
      <c r="U573" s="16">
        <v>1.2096833131360265</v>
      </c>
      <c r="V573" s="14">
        <v>1.5367999999999999</v>
      </c>
      <c r="W573" s="14">
        <v>1.4397</v>
      </c>
      <c r="X573" s="74">
        <f>'2080回测'!$O$13*G573/$G$4+'2080回测'!$O$14*H573/$H$4+'2080回测'!$O$15*I573/$I$4+'2080回测'!$O$17*K573/$K$4+'2080回测'!$O$18*L573/$L$4+'2080回测'!$O$16*J573/$J$4</f>
        <v>1.3774961144659064</v>
      </c>
    </row>
    <row r="574" spans="1:24">
      <c r="A574" s="11">
        <v>44697</v>
      </c>
      <c r="B574" s="17">
        <v>41.866175567832997</v>
      </c>
      <c r="C574" s="17">
        <v>25.368898978434</v>
      </c>
      <c r="D574" s="17">
        <v>69.769230769231001</v>
      </c>
      <c r="E574" s="17">
        <v>81.923828125</v>
      </c>
      <c r="F574" s="13">
        <v>1.54732033360124</v>
      </c>
      <c r="G574" s="14">
        <f>[1]!thsiFinD("ths_adjustment_nv_fund",G$2,$A574)</f>
        <v>1.4691000000000001</v>
      </c>
      <c r="H574" s="14">
        <f>[1]!thsiFinD("ths_adjustment_nv_fund",H$2,$A574)</f>
        <v>2.3142814815000001</v>
      </c>
      <c r="I574" s="14">
        <v>2700.67</v>
      </c>
      <c r="J574" s="14">
        <f>[1]!thsiFinD("ths_close_price_index",J$1,$A574)</f>
        <v>10225.6304</v>
      </c>
      <c r="K574" s="14">
        <f>[1]!thsiFinD("ths_adjustment_nv_fund",K$2,$A574)</f>
        <v>6.4409616628000004</v>
      </c>
      <c r="L574" s="14">
        <f>[1]!thsiFinD("ths_adjustment_nv_fund",L$2,$A574)</f>
        <v>2.4079990357000001</v>
      </c>
      <c r="M574" s="18">
        <v>0.18526214833759999</v>
      </c>
      <c r="N574" s="18">
        <v>0.14125618973156001</v>
      </c>
      <c r="O574" s="18">
        <v>0.41097531751736999</v>
      </c>
      <c r="P574" s="18">
        <v>0.48370885338540998</v>
      </c>
      <c r="Q574" s="19">
        <v>9.0646902937345994E-2</v>
      </c>
      <c r="R574" s="19">
        <v>9.0646902937345994E-2</v>
      </c>
      <c r="S574" s="18">
        <v>0.13748509512078999</v>
      </c>
      <c r="T574" s="18">
        <v>0.13748509512078999</v>
      </c>
      <c r="U574" s="16">
        <v>1.209914004482745</v>
      </c>
      <c r="V574" s="14">
        <v>1.5374000000000001</v>
      </c>
      <c r="W574" s="14">
        <v>1.4296</v>
      </c>
      <c r="X574" s="74">
        <f>'2080回测'!$O$13*G574/$G$4+'2080回测'!$O$14*H574/$H$4+'2080回测'!$O$15*I574/$I$4+'2080回测'!$O$17*K574/$K$4+'2080回测'!$O$18*L574/$L$4+'2080回测'!$O$16*J574/$J$4</f>
        <v>1.3820474420811186</v>
      </c>
    </row>
    <row r="575" spans="1:24">
      <c r="A575" s="11">
        <v>44698</v>
      </c>
      <c r="B575" s="17">
        <v>43.523634131369</v>
      </c>
      <c r="C575" s="17">
        <v>27.809307604994</v>
      </c>
      <c r="D575" s="17">
        <v>68.461538461537998</v>
      </c>
      <c r="E575" s="17">
        <v>89.853515625</v>
      </c>
      <c r="F575" s="13">
        <v>1.57411998955725</v>
      </c>
      <c r="G575" s="14">
        <f>[1]!thsiFinD("ths_adjustment_nv_fund",G$2,$A575)</f>
        <v>1.4576</v>
      </c>
      <c r="H575" s="14">
        <f>[1]!thsiFinD("ths_adjustment_nv_fund",H$2,$A575)</f>
        <v>2.2989333332999999</v>
      </c>
      <c r="I575" s="14">
        <v>2724.18</v>
      </c>
      <c r="J575" s="14">
        <f>[1]!thsiFinD("ths_close_price_index",J$1,$A575)</f>
        <v>10082.904</v>
      </c>
      <c r="K575" s="14">
        <f>[1]!thsiFinD("ths_adjustment_nv_fund",K$2,$A575)</f>
        <v>6.4471968628000003</v>
      </c>
      <c r="L575" s="14">
        <f>[1]!thsiFinD("ths_adjustment_nv_fund",L$2,$A575)</f>
        <v>2.4211243972999998</v>
      </c>
      <c r="M575" s="18">
        <v>0.17535166240409</v>
      </c>
      <c r="N575" s="18">
        <v>0.13230822691339</v>
      </c>
      <c r="O575" s="18">
        <v>0.41816439012701001</v>
      </c>
      <c r="P575" s="18">
        <v>0.48731049508912</v>
      </c>
      <c r="Q575" s="19">
        <v>9.2661369170975005E-2</v>
      </c>
      <c r="R575" s="19">
        <v>9.2661369170975005E-2</v>
      </c>
      <c r="S575" s="18">
        <v>0.14042726149320001</v>
      </c>
      <c r="T575" s="18">
        <v>0.14042726149320001</v>
      </c>
      <c r="U575" s="16">
        <v>1.215831167006683</v>
      </c>
      <c r="V575" s="14">
        <v>1.5384</v>
      </c>
      <c r="W575" s="14">
        <v>1.4328000000000001</v>
      </c>
      <c r="X575" s="74">
        <f>'2080回测'!$O$13*G575/$G$4+'2080回测'!$O$14*H575/$H$4+'2080回测'!$O$15*I575/$I$4+'2080回测'!$O$17*K575/$K$4+'2080回测'!$O$18*L575/$L$4+'2080回测'!$O$16*J575/$J$4</f>
        <v>1.3746442352343016</v>
      </c>
    </row>
    <row r="576" spans="1:24">
      <c r="A576" s="11">
        <v>44699</v>
      </c>
      <c r="B576" s="17">
        <v>43.462246777163998</v>
      </c>
      <c r="C576" s="17">
        <v>27.695800227014999</v>
      </c>
      <c r="D576" s="17">
        <v>65.692307692308006</v>
      </c>
      <c r="E576" s="17">
        <v>90.185546875</v>
      </c>
      <c r="F576" s="13">
        <v>1.56758975392872</v>
      </c>
      <c r="G576" s="14">
        <f>[1]!thsiFinD("ths_adjustment_nv_fund",G$2,$A576)</f>
        <v>1.4491000000000001</v>
      </c>
      <c r="H576" s="14">
        <f>[1]!thsiFinD("ths_adjustment_nv_fund",H$2,$A576)</f>
        <v>2.2835851852000002</v>
      </c>
      <c r="I576" s="14">
        <v>2752.45</v>
      </c>
      <c r="J576" s="14">
        <f>[1]!thsiFinD("ths_close_price_index",J$1,$A576)</f>
        <v>10026.5013</v>
      </c>
      <c r="K576" s="14">
        <f>[1]!thsiFinD("ths_adjustment_nv_fund",K$2,$A576)</f>
        <v>6.4347264626999996</v>
      </c>
      <c r="L576" s="14">
        <f>[1]!thsiFinD("ths_adjustment_nv_fund",L$2,$A576)</f>
        <v>2.4090086788999998</v>
      </c>
      <c r="M576" s="18">
        <v>0.18558184143223</v>
      </c>
      <c r="N576" s="18">
        <v>0.14742420293632</v>
      </c>
      <c r="O576" s="18">
        <v>0.42391564821471001</v>
      </c>
      <c r="P576" s="18">
        <v>0.49501633310981003</v>
      </c>
      <c r="Q576" s="19">
        <v>9.9051721087336994E-2</v>
      </c>
      <c r="R576" s="19">
        <v>9.9051721087336994E-2</v>
      </c>
      <c r="S576" s="18">
        <v>0.13830393409285999</v>
      </c>
      <c r="T576" s="18">
        <v>0.13830393409285999</v>
      </c>
      <c r="U576" s="16">
        <v>1.2167277797545575</v>
      </c>
      <c r="V576" s="14">
        <v>1.5392999999999999</v>
      </c>
      <c r="W576" s="14">
        <v>1.4242999999999999</v>
      </c>
      <c r="X576" s="74">
        <f>'2080回测'!$O$13*G576/$G$4+'2080回测'!$O$14*H576/$H$4+'2080回测'!$O$15*I576/$I$4+'2080回测'!$O$17*K576/$K$4+'2080回测'!$O$18*L576/$L$4+'2080回测'!$O$16*J576/$J$4</f>
        <v>1.3672817821651091</v>
      </c>
    </row>
    <row r="577" spans="1:24">
      <c r="A577" s="11">
        <v>44700</v>
      </c>
      <c r="B577" s="17">
        <v>43.953345610804</v>
      </c>
      <c r="C577" s="17">
        <v>29.511918274688</v>
      </c>
      <c r="D577" s="17">
        <v>62.846153846154003</v>
      </c>
      <c r="E577" s="17">
        <v>93.798828125</v>
      </c>
      <c r="F577" s="13">
        <v>1.57527561464162</v>
      </c>
      <c r="G577" s="14">
        <f>[1]!thsiFinD("ths_adjustment_nv_fund",G$2,$A577)</f>
        <v>1.4587000000000001</v>
      </c>
      <c r="H577" s="14">
        <f>[1]!thsiFinD("ths_adjustment_nv_fund",H$2,$A577)</f>
        <v>2.2934518519</v>
      </c>
      <c r="I577" s="14">
        <v>2750.11</v>
      </c>
      <c r="J577" s="14">
        <f>[1]!thsiFinD("ths_close_price_index",J$1,$A577)</f>
        <v>10095.2399</v>
      </c>
      <c r="K577" s="14">
        <f>[1]!thsiFinD("ths_adjustment_nv_fund",K$2,$A577)</f>
        <v>6.4035504624000001</v>
      </c>
      <c r="L577" s="14">
        <f>[1]!thsiFinD("ths_adjustment_nv_fund",L$2,$A577)</f>
        <v>2.4130472517000001</v>
      </c>
      <c r="M577" s="18">
        <v>0.1809462915601</v>
      </c>
      <c r="N577" s="18">
        <v>0.14438363304665</v>
      </c>
      <c r="O577" s="18">
        <v>0.41864366163431999</v>
      </c>
      <c r="P577" s="18">
        <v>0.49040958210240998</v>
      </c>
      <c r="Q577" s="19">
        <v>0.1007306046147</v>
      </c>
      <c r="R577" s="19">
        <v>0.1007306046147</v>
      </c>
      <c r="S577" s="18">
        <v>0.14898893023179</v>
      </c>
      <c r="T577" s="18">
        <v>0.14898893023179</v>
      </c>
      <c r="U577" s="16">
        <v>1.2251402836495699</v>
      </c>
      <c r="V577" s="14">
        <v>1.5398000000000001</v>
      </c>
      <c r="W577" s="14">
        <v>1.4247000000000001</v>
      </c>
      <c r="X577" s="74">
        <f>'2080回测'!$O$13*G577/$G$4+'2080回测'!$O$14*H577/$H$4+'2080回测'!$O$15*I577/$I$4+'2080回测'!$O$17*K577/$K$4+'2080回测'!$O$18*L577/$L$4+'2080回测'!$O$16*J577/$J$4</f>
        <v>1.3739925674455016</v>
      </c>
    </row>
    <row r="578" spans="1:24">
      <c r="A578" s="11">
        <v>44701</v>
      </c>
      <c r="B578" s="17">
        <v>44.505831798648998</v>
      </c>
      <c r="C578" s="17">
        <v>29.909194097615998</v>
      </c>
      <c r="D578" s="17">
        <v>63.538461538462002</v>
      </c>
      <c r="E578" s="17">
        <v>94.423828125</v>
      </c>
      <c r="F578" s="13">
        <v>1.58094328889932</v>
      </c>
      <c r="G578" s="14">
        <f>[1]!thsiFinD("ths_adjustment_nv_fund",G$2,$A578)</f>
        <v>1.4648000000000001</v>
      </c>
      <c r="H578" s="14">
        <f>[1]!thsiFinD("ths_adjustment_nv_fund",H$2,$A578)</f>
        <v>2.3164740740999998</v>
      </c>
      <c r="I578" s="14">
        <v>2788.61</v>
      </c>
      <c r="J578" s="14">
        <f>[1]!thsiFinD("ths_close_price_index",J$1,$A578)</f>
        <v>10124.3316</v>
      </c>
      <c r="K578" s="14">
        <f>[1]!thsiFinD("ths_adjustment_nv_fund",K$2,$A578)</f>
        <v>6.4783728631999997</v>
      </c>
      <c r="L578" s="14">
        <f>[1]!thsiFinD("ths_adjustment_nv_fund",L$2,$A578)</f>
        <v>2.4362690453</v>
      </c>
      <c r="M578" s="18">
        <v>0.18654092071611</v>
      </c>
      <c r="N578" s="18">
        <v>0.14985665884805999</v>
      </c>
      <c r="O578" s="18">
        <v>0.42786963815001</v>
      </c>
      <c r="P578" s="18">
        <v>0.49995812052605998</v>
      </c>
      <c r="Q578" s="19">
        <v>0.1101400332996</v>
      </c>
      <c r="R578" s="19">
        <v>0.1101400332996</v>
      </c>
      <c r="S578" s="18">
        <v>0.15830843217856</v>
      </c>
      <c r="T578" s="18">
        <v>0.15830843217856</v>
      </c>
      <c r="U578" s="16">
        <v>1.2419025987318237</v>
      </c>
      <c r="V578" s="14">
        <v>1.5397000000000001</v>
      </c>
      <c r="W578" s="14">
        <v>1.4311</v>
      </c>
      <c r="X578" s="74">
        <f>'2080回测'!$O$13*G578/$G$4+'2080回测'!$O$14*H578/$H$4+'2080回测'!$O$15*I578/$I$4+'2080回测'!$O$17*K578/$K$4+'2080回测'!$O$18*L578/$L$4+'2080回测'!$O$16*J578/$J$4</f>
        <v>1.381645972372944</v>
      </c>
    </row>
    <row r="579" spans="1:24">
      <c r="A579" s="11">
        <v>44704</v>
      </c>
      <c r="B579" s="17">
        <v>44.751381215469998</v>
      </c>
      <c r="C579" s="17">
        <v>30.874006810442999</v>
      </c>
      <c r="D579" s="17">
        <v>65.769230769231001</v>
      </c>
      <c r="E579" s="17">
        <v>97.998046875</v>
      </c>
      <c r="F579" s="13">
        <v>1.5984816641753601</v>
      </c>
      <c r="G579" s="14">
        <f>[1]!thsiFinD("ths_adjustment_nv_fund",G$2,$A579)</f>
        <v>1.4581999999999999</v>
      </c>
      <c r="H579" s="14">
        <f>[1]!thsiFinD("ths_adjustment_nv_fund",H$2,$A579)</f>
        <v>2.3230518518999999</v>
      </c>
      <c r="I579" s="14">
        <v>2781.01</v>
      </c>
      <c r="J579" s="14">
        <f>[1]!thsiFinD("ths_close_price_index",J$1,$A579)</f>
        <v>10103.010899999999</v>
      </c>
      <c r="K579" s="14">
        <f>[1]!thsiFinD("ths_adjustment_nv_fund",K$2,$A579)</f>
        <v>6.4970784633000003</v>
      </c>
      <c r="L579" s="14">
        <f>[1]!thsiFinD("ths_adjustment_nv_fund",L$2,$A579)</f>
        <v>2.4453558340999999</v>
      </c>
      <c r="M579" s="18">
        <v>0.20644181585678001</v>
      </c>
      <c r="N579" s="18">
        <v>0.16792633133523999</v>
      </c>
      <c r="O579" s="18">
        <v>0.44716031631919001</v>
      </c>
      <c r="P579" s="18">
        <v>0.52240556169328001</v>
      </c>
      <c r="Q579" s="19">
        <v>0.12509539641673001</v>
      </c>
      <c r="R579" s="19">
        <v>0.12509539641673001</v>
      </c>
      <c r="S579" s="18">
        <v>0.17054798590831999</v>
      </c>
      <c r="T579" s="18">
        <v>0.17054798590831999</v>
      </c>
      <c r="U579" s="16">
        <v>1.2519777768391549</v>
      </c>
      <c r="V579" s="14">
        <v>1.5409999999999999</v>
      </c>
      <c r="W579" s="14">
        <v>1.4365000000000001</v>
      </c>
      <c r="X579" s="74">
        <f>'2080回测'!$O$13*G579/$G$4+'2080回测'!$O$14*H579/$H$4+'2080回测'!$O$15*I579/$I$4+'2080回测'!$O$17*K579/$K$4+'2080回测'!$O$18*L579/$L$4+'2080回测'!$O$16*J579/$J$4</f>
        <v>1.3778153882857107</v>
      </c>
    </row>
    <row r="580" spans="1:24">
      <c r="A580" s="11">
        <v>44705</v>
      </c>
      <c r="B580" s="17">
        <v>41.252302025783003</v>
      </c>
      <c r="C580" s="17">
        <v>26.560726447219</v>
      </c>
      <c r="D580" s="17">
        <v>61.538461538462002</v>
      </c>
      <c r="E580" s="17">
        <v>90.693359375</v>
      </c>
      <c r="F580" s="13">
        <v>1.5501121234661599</v>
      </c>
      <c r="G580" s="14">
        <f>[1]!thsiFinD("ths_adjustment_nv_fund",G$2,$A580)</f>
        <v>1.4281999999999999</v>
      </c>
      <c r="H580" s="14">
        <f>[1]!thsiFinD("ths_adjustment_nv_fund",H$2,$A580)</f>
        <v>2.2660444443999999</v>
      </c>
      <c r="I580" s="14">
        <v>2749.57</v>
      </c>
      <c r="J580" s="14">
        <f>[1]!thsiFinD("ths_close_price_index",J$1,$A580)</f>
        <v>9829.0962</v>
      </c>
      <c r="K580" s="14">
        <f>[1]!thsiFinD("ths_adjustment_nv_fund",K$2,$A580)</f>
        <v>6.3661392620999999</v>
      </c>
      <c r="L580" s="14">
        <f>[1]!thsiFinD("ths_adjustment_nv_fund",L$2,$A580)</f>
        <v>2.4201147541000001</v>
      </c>
      <c r="M580" s="18">
        <v>0.20332480818414</v>
      </c>
      <c r="N580" s="18">
        <v>0.16653635652854001</v>
      </c>
      <c r="O580" s="18">
        <v>0.45614665708124003</v>
      </c>
      <c r="P580" s="18">
        <v>0.52919004943532</v>
      </c>
      <c r="Q580" s="19">
        <v>0.13947001930830999</v>
      </c>
      <c r="R580" s="19">
        <v>0.13947001930830999</v>
      </c>
      <c r="S580" s="18">
        <v>0.19084215243368999</v>
      </c>
      <c r="T580" s="18">
        <v>0.19084215243368999</v>
      </c>
      <c r="U580" s="16">
        <v>1.2072271156212959</v>
      </c>
      <c r="V580" s="14">
        <v>1.5415000000000001</v>
      </c>
      <c r="W580" s="14">
        <v>1.4400999999999999</v>
      </c>
      <c r="X580" s="74">
        <f>'2080回测'!$O$13*G580/$G$4+'2080回测'!$O$14*H580/$H$4+'2080回测'!$O$15*I580/$I$4+'2080回测'!$O$17*K580/$K$4+'2080回测'!$O$18*L580/$L$4+'2080回测'!$O$16*J580/$J$4</f>
        <v>1.3512969598924316</v>
      </c>
    </row>
    <row r="581" spans="1:24">
      <c r="A581" s="11">
        <v>44706</v>
      </c>
      <c r="B581" s="17">
        <v>42.418661755678002</v>
      </c>
      <c r="C581" s="17">
        <v>27.355278093075999</v>
      </c>
      <c r="D581" s="17">
        <v>67</v>
      </c>
      <c r="E581" s="17">
        <v>89.86328125</v>
      </c>
      <c r="F581" s="13">
        <v>1.5665930527468901</v>
      </c>
      <c r="G581" s="14">
        <f>[1]!thsiFinD("ths_adjustment_nv_fund",G$2,$A581)</f>
        <v>1.4508000000000001</v>
      </c>
      <c r="H581" s="14">
        <f>[1]!thsiFinD("ths_adjustment_nv_fund",H$2,$A581)</f>
        <v>2.3011259259000001</v>
      </c>
      <c r="I581" s="14">
        <v>2754.85</v>
      </c>
      <c r="J581" s="14">
        <f>[1]!thsiFinD("ths_close_price_index",J$1,$A581)</f>
        <v>10005.997300000001</v>
      </c>
      <c r="K581" s="14">
        <f>[1]!thsiFinD("ths_adjustment_nv_fund",K$2,$A581)</f>
        <v>6.4284912626999997</v>
      </c>
      <c r="L581" s="14">
        <f>[1]!thsiFinD("ths_adjustment_nv_fund",L$2,$A581)</f>
        <v>2.4382883316999999</v>
      </c>
      <c r="M581" s="18">
        <v>0.17463235294118001</v>
      </c>
      <c r="N581" s="18">
        <v>0.13977934149943999</v>
      </c>
      <c r="O581" s="18">
        <v>0.40390606278456997</v>
      </c>
      <c r="P581" s="18">
        <v>0.47918586148020997</v>
      </c>
      <c r="Q581" s="19">
        <v>9.2438701189664005E-2</v>
      </c>
      <c r="R581" s="19">
        <v>9.2438701189664005E-2</v>
      </c>
      <c r="S581" s="18">
        <v>0.13771795194281999</v>
      </c>
      <c r="T581" s="18">
        <v>0.13771795194281999</v>
      </c>
      <c r="U581" s="16">
        <v>1.2250993625191926</v>
      </c>
      <c r="V581" s="14">
        <v>1.5418000000000001</v>
      </c>
      <c r="W581" s="14">
        <v>1.4406000000000001</v>
      </c>
      <c r="X581" s="74">
        <f>'2080回测'!$O$13*G581/$G$4+'2080回测'!$O$14*H581/$H$4+'2080回测'!$O$15*I581/$I$4+'2080回测'!$O$17*K581/$K$4+'2080回测'!$O$18*L581/$L$4+'2080回测'!$O$16*J581/$J$4</f>
        <v>1.3704749778625953</v>
      </c>
    </row>
    <row r="582" spans="1:24">
      <c r="A582" s="11">
        <v>44707</v>
      </c>
      <c r="B582" s="17">
        <v>44.628606507059999</v>
      </c>
      <c r="C582" s="17">
        <v>27.922814982974</v>
      </c>
      <c r="D582" s="17">
        <v>68.153846153846004</v>
      </c>
      <c r="E582" s="17">
        <v>89.12109375</v>
      </c>
      <c r="F582" s="13">
        <v>1.5745659034846999</v>
      </c>
      <c r="G582" s="14">
        <f>[1]!thsiFinD("ths_adjustment_nv_fund",G$2,$A582)</f>
        <v>1.4669000000000001</v>
      </c>
      <c r="H582" s="14">
        <f>[1]!thsiFinD("ths_adjustment_nv_fund",H$2,$A582)</f>
        <v>2.3274370370000002</v>
      </c>
      <c r="I582" s="14">
        <v>2750.02</v>
      </c>
      <c r="J582" s="14">
        <f>[1]!thsiFinD("ths_close_price_index",J$1,$A582)</f>
        <v>10099.3804</v>
      </c>
      <c r="K582" s="14">
        <f>[1]!thsiFinD("ths_adjustment_nv_fund",K$2,$A582)</f>
        <v>6.4908432633000004</v>
      </c>
      <c r="L582" s="14">
        <f>[1]!thsiFinD("ths_adjustment_nv_fund",L$2,$A582)</f>
        <v>2.4534329797000001</v>
      </c>
      <c r="M582" s="18">
        <v>0.18118606138106999</v>
      </c>
      <c r="N582" s="18">
        <v>0.14577360785335999</v>
      </c>
      <c r="O582" s="18">
        <v>0.42487419122933001</v>
      </c>
      <c r="P582" s="18">
        <v>0.50196833913343997</v>
      </c>
      <c r="Q582" s="19">
        <v>0.11159200960368</v>
      </c>
      <c r="R582" s="19">
        <v>0.11159200960368</v>
      </c>
      <c r="S582" s="18">
        <v>0.16190434067449</v>
      </c>
      <c r="T582" s="18">
        <v>0.16190434067449</v>
      </c>
      <c r="U582" s="16">
        <v>1.2317350217123113</v>
      </c>
      <c r="V582" s="14">
        <v>1.5438000000000001</v>
      </c>
      <c r="W582" s="14">
        <v>1.4457</v>
      </c>
      <c r="X582" s="74">
        <f>'2080回测'!$O$13*G582/$G$4+'2080回测'!$O$14*H582/$H$4+'2080回测'!$O$15*I582/$I$4+'2080回测'!$O$17*K582/$K$4+'2080回测'!$O$18*L582/$L$4+'2080回测'!$O$16*J582/$J$4</f>
        <v>1.3846581330900862</v>
      </c>
    </row>
    <row r="583" spans="1:24">
      <c r="A583" s="11">
        <v>44708</v>
      </c>
      <c r="B583" s="17">
        <v>44.260282381829001</v>
      </c>
      <c r="C583" s="17">
        <v>27.525539160045</v>
      </c>
      <c r="D583" s="17">
        <v>67.615384615384997</v>
      </c>
      <c r="E583" s="17">
        <v>88.349609375</v>
      </c>
      <c r="F583" s="13">
        <v>1.5693770388306501</v>
      </c>
      <c r="G583" s="14">
        <f>[1]!thsiFinD("ths_adjustment_nv_fund",G$2,$A583)</f>
        <v>1.474</v>
      </c>
      <c r="H583" s="14">
        <f>[1]!thsiFinD("ths_adjustment_nv_fund",H$2,$A583)</f>
        <v>2.3263407407000001</v>
      </c>
      <c r="I583" s="14">
        <v>2752.24</v>
      </c>
      <c r="J583" s="14">
        <f>[1]!thsiFinD("ths_close_price_index",J$1,$A583)</f>
        <v>10126.734700000001</v>
      </c>
      <c r="K583" s="14">
        <f>[1]!thsiFinD("ths_adjustment_nv_fund",K$2,$A583)</f>
        <v>6.4908432633000004</v>
      </c>
      <c r="L583" s="14">
        <f>[1]!thsiFinD("ths_adjustment_nv_fund",L$2,$A583)</f>
        <v>2.4463654773000001</v>
      </c>
      <c r="M583" s="18">
        <v>0.18334398976982</v>
      </c>
      <c r="N583" s="18">
        <v>0.14698983580923</v>
      </c>
      <c r="O583" s="18">
        <v>0.43745506829619002</v>
      </c>
      <c r="P583" s="18">
        <v>0.51712873779102997</v>
      </c>
      <c r="Q583" s="19">
        <v>0.11856699969265</v>
      </c>
      <c r="R583" s="19">
        <v>0.11856699969265</v>
      </c>
      <c r="S583" s="18">
        <v>0.16591427132346001</v>
      </c>
      <c r="T583" s="18">
        <v>0.16591427132346001</v>
      </c>
      <c r="U583" s="16">
        <v>1.2306659767338137</v>
      </c>
      <c r="V583" s="14">
        <v>1.5442</v>
      </c>
      <c r="W583" s="14">
        <v>1.4516</v>
      </c>
      <c r="X583" s="74">
        <f>'2080回测'!$O$13*G583/$G$4+'2080回测'!$O$14*H583/$H$4+'2080回测'!$O$15*I583/$I$4+'2080回测'!$O$17*K583/$K$4+'2080回测'!$O$18*L583/$L$4+'2080回测'!$O$16*J583/$J$4</f>
        <v>1.3893805181115577</v>
      </c>
    </row>
    <row r="584" spans="1:24">
      <c r="A584" s="11">
        <v>44711</v>
      </c>
      <c r="B584" s="17">
        <v>46.224677716389998</v>
      </c>
      <c r="C584" s="17">
        <v>29.341657207718001</v>
      </c>
      <c r="D584" s="17">
        <v>68.923076923077005</v>
      </c>
      <c r="E584" s="17">
        <v>93.0078125</v>
      </c>
      <c r="F584" s="13">
        <v>1.5937430608679599</v>
      </c>
      <c r="G584" s="14">
        <f>[1]!thsiFinD("ths_adjustment_nv_fund",G$2,$A584)</f>
        <v>1.474</v>
      </c>
      <c r="H584" s="14">
        <f>[1]!thsiFinD("ths_adjustment_nv_fund",H$2,$A584)</f>
        <v>2.3263407407000001</v>
      </c>
      <c r="I584" s="14">
        <v>2748.51</v>
      </c>
      <c r="J584" s="14">
        <f>[1]!thsiFinD("ths_close_price_index",J$1,$A584)</f>
        <v>10109.1423</v>
      </c>
      <c r="K584" s="14">
        <f>[1]!thsiFinD("ths_adjustment_nv_fund",K$2,$A584)</f>
        <v>6.5033136634000002</v>
      </c>
      <c r="L584" s="14">
        <f>[1]!thsiFinD("ths_adjustment_nv_fund",L$2,$A584)</f>
        <v>2.4524233364999999</v>
      </c>
      <c r="M584" s="18">
        <v>0.18214514066495999</v>
      </c>
      <c r="N584" s="18">
        <v>0.14933541829554001</v>
      </c>
      <c r="O584" s="18">
        <v>0.43134435657800002</v>
      </c>
      <c r="P584" s="18">
        <v>0.51536979649027004</v>
      </c>
      <c r="Q584" s="19">
        <v>0.11551228455086</v>
      </c>
      <c r="R584" s="19">
        <v>0.11551228455086</v>
      </c>
      <c r="S584" s="18">
        <v>0.16805426637001</v>
      </c>
      <c r="T584" s="18">
        <v>0.16805426637001</v>
      </c>
      <c r="U584" s="16">
        <v>1.2412922569975062</v>
      </c>
      <c r="V584" s="14">
        <v>1.5432999999999999</v>
      </c>
      <c r="W584" s="14">
        <v>1.4395</v>
      </c>
      <c r="X584" s="74">
        <f>'2080回测'!$O$13*G584/$G$4+'2080回测'!$O$14*H584/$H$4+'2080回测'!$O$15*I584/$I$4+'2080回测'!$O$17*K584/$K$4+'2080回测'!$O$18*L584/$L$4+'2080回测'!$O$16*J584/$J$4</f>
        <v>1.3900629818358845</v>
      </c>
    </row>
    <row r="585" spans="1:24">
      <c r="A585" s="11">
        <v>44712</v>
      </c>
      <c r="B585" s="17">
        <v>47.636586863105997</v>
      </c>
      <c r="C585" s="17">
        <v>31.044267877412</v>
      </c>
      <c r="D585" s="17">
        <v>71.384615384615003</v>
      </c>
      <c r="E585" s="17">
        <v>95.5078125</v>
      </c>
      <c r="F585" s="13">
        <v>1.61393320656283</v>
      </c>
      <c r="G585" s="14">
        <f>[1]!thsiFinD("ths_adjustment_nv_fund",G$2,$A585)</f>
        <v>1.4706999999999999</v>
      </c>
      <c r="H585" s="14">
        <f>[1]!thsiFinD("ths_adjustment_nv_fund",H$2,$A585)</f>
        <v>2.3285333332999998</v>
      </c>
      <c r="I585" s="14">
        <v>2798.27</v>
      </c>
      <c r="J585" s="14">
        <f>[1]!thsiFinD("ths_close_price_index",J$1,$A585)</f>
        <v>10108.861199999999</v>
      </c>
      <c r="K585" s="14">
        <f>[1]!thsiFinD("ths_adjustment_nv_fund",K$2,$A585)</f>
        <v>6.5407248638000004</v>
      </c>
      <c r="L585" s="14">
        <f>[1]!thsiFinD("ths_adjustment_nv_fund",L$2,$A585)</f>
        <v>2.4665583413999999</v>
      </c>
      <c r="M585" s="18">
        <v>0.19365409207161</v>
      </c>
      <c r="N585" s="18">
        <v>0.15784901398661999</v>
      </c>
      <c r="O585" s="18">
        <v>0.44092978672417998</v>
      </c>
      <c r="P585" s="18">
        <v>0.52592344421762005</v>
      </c>
      <c r="Q585" s="19">
        <v>0.12849257405156</v>
      </c>
      <c r="R585" s="19">
        <v>0.12849257405156</v>
      </c>
      <c r="S585" s="18">
        <v>0.17749828543845</v>
      </c>
      <c r="T585" s="18">
        <v>0.17749828543845</v>
      </c>
      <c r="U585" s="16">
        <v>1.2557589523250399</v>
      </c>
      <c r="V585" s="14">
        <v>1.5419</v>
      </c>
      <c r="W585" s="14">
        <v>1.4367000000000001</v>
      </c>
      <c r="X585" s="74">
        <f>'2080回测'!$O$13*G585/$G$4+'2080回测'!$O$14*H585/$H$4+'2080回测'!$O$15*I585/$I$4+'2080回测'!$O$17*K585/$K$4+'2080回测'!$O$18*L585/$L$4+'2080回测'!$O$16*J585/$J$4</f>
        <v>1.3893977228323142</v>
      </c>
    </row>
    <row r="586" spans="1:24">
      <c r="A586" s="11">
        <v>44713</v>
      </c>
      <c r="B586" s="17">
        <v>48.189073050951997</v>
      </c>
      <c r="C586" s="17">
        <v>31.555051078319998</v>
      </c>
      <c r="D586" s="17">
        <v>67.538461538462002</v>
      </c>
      <c r="E586" s="17">
        <v>95.78125</v>
      </c>
      <c r="F586" s="13">
        <v>1.6076595891693399</v>
      </c>
      <c r="G586" s="14">
        <f>[1]!thsiFinD("ths_adjustment_nv_fund",G$2,$A586)</f>
        <v>1.4741</v>
      </c>
      <c r="H586" s="14">
        <f>[1]!thsiFinD("ths_adjustment_nv_fund",H$2,$A586)</f>
        <v>2.3394962963000001</v>
      </c>
      <c r="I586" s="14">
        <v>2810.12</v>
      </c>
      <c r="J586" s="14">
        <f>[1]!thsiFinD("ths_close_price_index",J$1,$A586)</f>
        <v>10085.1752</v>
      </c>
      <c r="K586" s="14">
        <f>[1]!thsiFinD("ths_adjustment_nv_fund",K$2,$A586)</f>
        <v>6.5531952639000002</v>
      </c>
      <c r="L586" s="14">
        <f>[1]!thsiFinD("ths_adjustment_nv_fund",L$2,$A586)</f>
        <v>2.4635294118000002</v>
      </c>
      <c r="M586" s="18">
        <v>0.21283567774935999</v>
      </c>
      <c r="N586" s="18">
        <v>0.17261749630788001</v>
      </c>
      <c r="O586" s="18">
        <v>0.45698538221903001</v>
      </c>
      <c r="P586" s="18">
        <v>0.54326157976417</v>
      </c>
      <c r="Q586" s="19">
        <v>0.14124468096380999</v>
      </c>
      <c r="R586" s="19">
        <v>0.14124468096380999</v>
      </c>
      <c r="S586" s="18">
        <v>0.18894106031613001</v>
      </c>
      <c r="T586" s="18">
        <v>0.18894106031613001</v>
      </c>
      <c r="U586" s="16">
        <v>1.2589298674323013</v>
      </c>
      <c r="V586" s="14">
        <v>1.5414000000000001</v>
      </c>
      <c r="W586" s="14">
        <v>1.4272</v>
      </c>
      <c r="X586" s="74">
        <f>'2080回测'!$O$13*G586/$G$4+'2080回测'!$O$14*H586/$H$4+'2080回测'!$O$15*I586/$I$4+'2080回测'!$O$17*K586/$K$4+'2080回测'!$O$18*L586/$L$4+'2080回测'!$O$16*J586/$J$4</f>
        <v>1.3919384777990651</v>
      </c>
    </row>
    <row r="587" spans="1:24">
      <c r="A587" s="11">
        <v>44714</v>
      </c>
      <c r="B587" s="17">
        <v>49.785144260282003</v>
      </c>
      <c r="C587" s="17">
        <v>35.357548240636</v>
      </c>
      <c r="D587" s="17">
        <v>66</v>
      </c>
      <c r="E587" s="17">
        <v>99.697265625</v>
      </c>
      <c r="F587" s="13">
        <v>1.6270998953147999</v>
      </c>
      <c r="G587" s="14">
        <f>[1]!thsiFinD("ths_adjustment_nv_fund",G$2,$A587)</f>
        <v>1.4599</v>
      </c>
      <c r="H587" s="14">
        <f>[1]!thsiFinD("ths_adjustment_nv_fund",H$2,$A587)</f>
        <v>2.3230518518999999</v>
      </c>
      <c r="I587" s="14">
        <v>2789.92</v>
      </c>
      <c r="J587" s="14">
        <f>[1]!thsiFinD("ths_close_price_index",J$1,$A587)</f>
        <v>10031.2924</v>
      </c>
      <c r="K587" s="14">
        <f>[1]!thsiFinD("ths_adjustment_nv_fund",K$2,$A587)</f>
        <v>6.5719008640999999</v>
      </c>
      <c r="L587" s="14">
        <f>[1]!thsiFinD("ths_adjustment_nv_fund",L$2,$A587)</f>
        <v>2.4574715525999999</v>
      </c>
      <c r="M587" s="18">
        <v>0.21315537084399</v>
      </c>
      <c r="N587" s="18">
        <v>0.17157501520285001</v>
      </c>
      <c r="O587" s="18">
        <v>0.45902228612509</v>
      </c>
      <c r="P587" s="18">
        <v>0.54393165258186005</v>
      </c>
      <c r="Q587" s="19">
        <v>0.14483212152684999</v>
      </c>
      <c r="R587" s="19">
        <v>0.14483212152684999</v>
      </c>
      <c r="S587" s="18">
        <v>0.19704518582545999</v>
      </c>
      <c r="T587" s="18">
        <v>0.19704518582545999</v>
      </c>
      <c r="U587" s="16">
        <v>1.267359485767845</v>
      </c>
      <c r="V587" s="14">
        <v>1.5406</v>
      </c>
      <c r="W587" s="14">
        <v>1.4359999999999999</v>
      </c>
      <c r="X587" s="74">
        <f>'2080回测'!$O$13*G587/$G$4+'2080回测'!$O$14*H587/$H$4+'2080回测'!$O$15*I587/$I$4+'2080回测'!$O$17*K587/$K$4+'2080回测'!$O$18*L587/$L$4+'2080回测'!$O$16*J587/$J$4</f>
        <v>1.3814474533111616</v>
      </c>
    </row>
    <row r="588" spans="1:24">
      <c r="A588" s="11">
        <v>44718</v>
      </c>
      <c r="B588" s="17">
        <v>52.608962553714001</v>
      </c>
      <c r="C588" s="17">
        <v>39.273552780930999</v>
      </c>
      <c r="D588" s="17">
        <v>65.538461538462002</v>
      </c>
      <c r="E588" s="17">
        <v>110.458984375</v>
      </c>
      <c r="F588" s="13">
        <v>1.6696999031202699</v>
      </c>
      <c r="G588" s="14">
        <f>[1]!thsiFinD("ths_adjustment_nv_fund",G$2,$A588)</f>
        <v>1.4593</v>
      </c>
      <c r="H588" s="14">
        <f>[1]!thsiFinD("ths_adjustment_nv_fund",H$2,$A588)</f>
        <v>2.3318222222</v>
      </c>
      <c r="I588" s="14">
        <v>2770.85</v>
      </c>
      <c r="J588" s="14">
        <f>[1]!thsiFinD("ths_close_price_index",J$1,$A588)</f>
        <v>10008.249</v>
      </c>
      <c r="K588" s="14">
        <f>[1]!thsiFinD("ths_adjustment_nv_fund",K$2,$A588)</f>
        <v>6.6217824644999999</v>
      </c>
      <c r="L588" s="14">
        <f>[1]!thsiFinD("ths_adjustment_nv_fund",L$2,$A588)</f>
        <v>2.4837222757999999</v>
      </c>
      <c r="M588" s="18">
        <v>0.21579283887468001</v>
      </c>
      <c r="N588" s="18">
        <v>0.17496307879420001</v>
      </c>
      <c r="O588" s="18">
        <v>0.46489336208962001</v>
      </c>
      <c r="P588" s="18">
        <v>0.55096741778486003</v>
      </c>
      <c r="Q588" s="19">
        <v>0.15733709500195001</v>
      </c>
      <c r="R588" s="19">
        <v>0.15733709500195001</v>
      </c>
      <c r="S588" s="18">
        <v>0.20879249929775001</v>
      </c>
      <c r="T588" s="18">
        <v>0.20879249929775001</v>
      </c>
      <c r="U588" s="16">
        <v>1.2942925977060789</v>
      </c>
      <c r="V588" s="14">
        <v>1.5392999999999999</v>
      </c>
      <c r="W588" s="14">
        <v>1.4319</v>
      </c>
      <c r="X588" s="74">
        <f>'2080回测'!$O$13*G588/$G$4+'2080回测'!$O$14*H588/$H$4+'2080回测'!$O$15*I588/$I$4+'2080回测'!$O$17*K588/$K$4+'2080回测'!$O$18*L588/$L$4+'2080回测'!$O$16*J588/$J$4</f>
        <v>1.3838787652310574</v>
      </c>
    </row>
    <row r="589" spans="1:24">
      <c r="A589" s="11">
        <v>44719</v>
      </c>
      <c r="B589" s="17">
        <v>52.363413136894003</v>
      </c>
      <c r="C589" s="17">
        <v>38.138479001135003</v>
      </c>
      <c r="D589" s="17">
        <v>67.230769230768999</v>
      </c>
      <c r="E589" s="17">
        <v>107.59765625</v>
      </c>
      <c r="F589" s="13">
        <v>1.6633257940470001</v>
      </c>
      <c r="G589" s="14">
        <f>[1]!thsiFinD("ths_adjustment_nv_fund",G$2,$A589)</f>
        <v>1.4605999999999999</v>
      </c>
      <c r="H589" s="14">
        <f>[1]!thsiFinD("ths_adjustment_nv_fund",H$2,$A589)</f>
        <v>2.3405925926000002</v>
      </c>
      <c r="I589" s="14">
        <v>2764.61</v>
      </c>
      <c r="J589" s="14">
        <f>[1]!thsiFinD("ths_close_price_index",J$1,$A589)</f>
        <v>10045.708500000001</v>
      </c>
      <c r="K589" s="14">
        <f>[1]!thsiFinD("ths_adjustment_nv_fund",K$2,$A589)</f>
        <v>6.6280176645999997</v>
      </c>
      <c r="L589" s="14">
        <f>[1]!thsiFinD("ths_adjustment_nv_fund",L$2,$A589)</f>
        <v>2.4907897781999999</v>
      </c>
      <c r="M589" s="18">
        <v>0.24088874680306999</v>
      </c>
      <c r="N589" s="18">
        <v>0.19928763791156001</v>
      </c>
      <c r="O589" s="18">
        <v>0.50023963575365005</v>
      </c>
      <c r="P589" s="18">
        <v>0.58145573338161005</v>
      </c>
      <c r="Q589" s="19">
        <v>0.18644453876957001</v>
      </c>
      <c r="R589" s="19">
        <v>0.18644453876957001</v>
      </c>
      <c r="S589" s="18">
        <v>0.22978997512980001</v>
      </c>
      <c r="T589" s="18">
        <v>0.22978997512980001</v>
      </c>
      <c r="U589" s="16">
        <v>1.2957329447888064</v>
      </c>
      <c r="V589" s="14">
        <v>1.5390999999999999</v>
      </c>
      <c r="W589" s="14">
        <v>1.4292</v>
      </c>
      <c r="X589" s="74">
        <f>'2080回测'!$O$13*G589/$G$4+'2080回测'!$O$14*H589/$H$4+'2080回测'!$O$15*I589/$I$4+'2080回测'!$O$17*K589/$K$4+'2080回测'!$O$18*L589/$L$4+'2080回测'!$O$16*J589/$J$4</f>
        <v>1.3854616534396849</v>
      </c>
    </row>
    <row r="590" spans="1:24">
      <c r="A590" s="11">
        <v>44720</v>
      </c>
      <c r="B590" s="17">
        <v>52.793124616329003</v>
      </c>
      <c r="C590" s="17">
        <v>37.968217934165999</v>
      </c>
      <c r="D590" s="17">
        <v>69.153846153846004</v>
      </c>
      <c r="E590" s="17">
        <v>108.92578125</v>
      </c>
      <c r="F590" s="13">
        <v>1.67210242488585</v>
      </c>
      <c r="G590" s="14">
        <f>[1]!thsiFinD("ths_adjustment_nv_fund",G$2,$A590)</f>
        <v>1.4731000000000001</v>
      </c>
      <c r="H590" s="14">
        <f>[1]!thsiFinD("ths_adjustment_nv_fund",H$2,$A590)</f>
        <v>2.357037037</v>
      </c>
      <c r="I590" s="14">
        <v>2767.94</v>
      </c>
      <c r="J590" s="14">
        <f>[1]!thsiFinD("ths_close_price_index",J$1,$A590)</f>
        <v>10010.9064</v>
      </c>
      <c r="K590" s="14">
        <f>[1]!thsiFinD("ths_adjustment_nv_fund",K$2,$A590)</f>
        <v>6.6217824644999999</v>
      </c>
      <c r="L590" s="14">
        <f>[1]!thsiFinD("ths_adjustment_nv_fund",L$2,$A590)</f>
        <v>2.5119922853999999</v>
      </c>
      <c r="M590" s="18">
        <v>0.24216751918158999</v>
      </c>
      <c r="N590" s="18">
        <v>0.20484753713838999</v>
      </c>
      <c r="O590" s="18">
        <v>0.51270069494368997</v>
      </c>
      <c r="P590" s="18">
        <v>0.59108803090747997</v>
      </c>
      <c r="Q590" s="19">
        <v>0.1851618088127</v>
      </c>
      <c r="R590" s="19">
        <v>0.1851618088127</v>
      </c>
      <c r="S590" s="18">
        <v>0.22236807925695001</v>
      </c>
      <c r="T590" s="18">
        <v>0.22236807925695001</v>
      </c>
      <c r="U590" s="16">
        <v>1.3018803291713361</v>
      </c>
      <c r="V590" s="14">
        <v>1.5390999999999999</v>
      </c>
      <c r="W590" s="14">
        <v>1.4319</v>
      </c>
      <c r="X590" s="74">
        <f>'2080回测'!$O$13*G590/$G$4+'2080回测'!$O$14*H590/$H$4+'2080回测'!$O$15*I590/$I$4+'2080回测'!$O$17*K590/$K$4+'2080回测'!$O$18*L590/$L$4+'2080回测'!$O$16*J590/$J$4</f>
        <v>1.396027195173672</v>
      </c>
    </row>
    <row r="591" spans="1:24">
      <c r="A591" s="11">
        <v>44721</v>
      </c>
      <c r="B591" s="17">
        <v>50.705954573357999</v>
      </c>
      <c r="C591" s="17">
        <v>35.017026106697003</v>
      </c>
      <c r="D591" s="17">
        <v>71.769230769231001</v>
      </c>
      <c r="E591" s="17">
        <v>103.173828125</v>
      </c>
      <c r="F591" s="13">
        <v>1.65166509893572</v>
      </c>
      <c r="G591" s="14">
        <f>[1]!thsiFinD("ths_adjustment_nv_fund",G$2,$A591)</f>
        <v>1.4758</v>
      </c>
      <c r="H591" s="14">
        <f>[1]!thsiFinD("ths_adjustment_nv_fund",H$2,$A591)</f>
        <v>2.3460740741000001</v>
      </c>
      <c r="I591" s="14">
        <v>2756.97</v>
      </c>
      <c r="J591" s="14">
        <f>[1]!thsiFinD("ths_close_price_index",J$1,$A591)</f>
        <v>10002.5245</v>
      </c>
      <c r="K591" s="14">
        <f>[1]!thsiFinD("ths_adjustment_nv_fund",K$2,$A591)</f>
        <v>6.5344896636999996</v>
      </c>
      <c r="L591" s="14">
        <f>[1]!thsiFinD("ths_adjustment_nv_fund",L$2,$A591)</f>
        <v>2.5029054965999999</v>
      </c>
      <c r="M591" s="18">
        <v>0.25399616368285999</v>
      </c>
      <c r="N591" s="18">
        <v>0.22057162713926001</v>
      </c>
      <c r="O591" s="18">
        <v>0.52372393961178998</v>
      </c>
      <c r="P591" s="18">
        <v>0.60273054696355999</v>
      </c>
      <c r="Q591" s="19">
        <v>0.18714801942076001</v>
      </c>
      <c r="R591" s="19">
        <v>0.18714801942076001</v>
      </c>
      <c r="S591" s="18">
        <v>0.21986215856585001</v>
      </c>
      <c r="T591" s="18">
        <v>0.21986215856585001</v>
      </c>
      <c r="U591" s="16">
        <v>1.2843282067628174</v>
      </c>
      <c r="V591" s="14">
        <v>1.5398000000000001</v>
      </c>
      <c r="W591" s="14">
        <v>1.4366000000000001</v>
      </c>
      <c r="X591" s="74">
        <f>'2080回测'!$O$13*G591/$G$4+'2080回测'!$O$14*H591/$H$4+'2080回测'!$O$15*I591/$I$4+'2080回测'!$O$17*K591/$K$4+'2080回测'!$O$18*L591/$L$4+'2080回测'!$O$16*J591/$J$4</f>
        <v>1.3955912511674105</v>
      </c>
    </row>
    <row r="592" spans="1:24">
      <c r="A592" s="11">
        <v>44722</v>
      </c>
      <c r="B592" s="17">
        <v>54.573357888274998</v>
      </c>
      <c r="C592" s="17">
        <v>38.479001135074</v>
      </c>
      <c r="D592" s="17">
        <v>70.692307692308006</v>
      </c>
      <c r="E592" s="17">
        <v>107.578125</v>
      </c>
      <c r="F592" s="13">
        <v>1.6783069792891401</v>
      </c>
      <c r="G592" s="14">
        <f>[1]!thsiFinD("ths_adjustment_nv_fund",G$2,$A592)</f>
        <v>1.4805999999999999</v>
      </c>
      <c r="H592" s="14">
        <f>[1]!thsiFinD("ths_adjustment_nv_fund",H$2,$A592)</f>
        <v>2.3669037036999998</v>
      </c>
      <c r="I592" s="14">
        <v>2729.4</v>
      </c>
      <c r="J592" s="14">
        <f>[1]!thsiFinD("ths_close_price_index",J$1,$A592)</f>
        <v>10056.8256</v>
      </c>
      <c r="K592" s="14">
        <f>[1]!thsiFinD("ths_adjustment_nv_fund",K$2,$A592)</f>
        <v>6.565665664</v>
      </c>
      <c r="L592" s="14">
        <f>[1]!thsiFinD("ths_adjustment_nv_fund",L$2,$A592)</f>
        <v>2.5210790742999998</v>
      </c>
      <c r="M592" s="18">
        <v>0.23937020460357999</v>
      </c>
      <c r="N592" s="18">
        <v>0.21092867691773001</v>
      </c>
      <c r="O592" s="18">
        <v>0.50778816199376997</v>
      </c>
      <c r="P592" s="18">
        <v>0.59083675352368004</v>
      </c>
      <c r="Q592" s="19">
        <v>0.16585895934153999</v>
      </c>
      <c r="R592" s="19">
        <v>0.16585895934153999</v>
      </c>
      <c r="S592" s="18">
        <v>0.19699196919035</v>
      </c>
      <c r="T592" s="18">
        <v>0.19699196919035</v>
      </c>
      <c r="U592" s="16">
        <v>1.3093907540057399</v>
      </c>
      <c r="V592" s="14">
        <v>1.5402</v>
      </c>
      <c r="W592" s="14">
        <v>1.4325000000000001</v>
      </c>
      <c r="X592" s="74">
        <f>'2080回测'!$O$13*G592/$G$4+'2080回测'!$O$14*H592/$H$4+'2080回测'!$O$15*I592/$I$4+'2080回测'!$O$17*K592/$K$4+'2080回测'!$O$18*L592/$L$4+'2080回测'!$O$16*J592/$J$4</f>
        <v>1.4010419284648072</v>
      </c>
    </row>
    <row r="593" spans="1:24">
      <c r="A593" s="11">
        <v>44725</v>
      </c>
      <c r="B593" s="17">
        <v>56.599140577040998</v>
      </c>
      <c r="C593" s="17">
        <v>38.251986379115003</v>
      </c>
      <c r="D593" s="17">
        <v>73.153846153846004</v>
      </c>
      <c r="E593" s="17">
        <v>109.931640625</v>
      </c>
      <c r="F593" s="13">
        <v>1.6948415343375101</v>
      </c>
      <c r="G593" s="14">
        <f>[1]!thsiFinD("ths_adjustment_nv_fund",G$2,$A593)</f>
        <v>1.454</v>
      </c>
      <c r="H593" s="14">
        <f>[1]!thsiFinD("ths_adjustment_nv_fund",H$2,$A593)</f>
        <v>2.3394962963000001</v>
      </c>
      <c r="I593" s="14">
        <v>2683.09</v>
      </c>
      <c r="J593" s="14">
        <f>[1]!thsiFinD("ths_close_price_index",J$1,$A593)</f>
        <v>9932.8634999999995</v>
      </c>
      <c r="K593" s="14">
        <f>[1]!thsiFinD("ths_adjustment_nv_fund",K$2,$A593)</f>
        <v>6.5719008640999999</v>
      </c>
      <c r="L593" s="14">
        <f>[1]!thsiFinD("ths_adjustment_nv_fund",L$2,$A593)</f>
        <v>2.5059344262000001</v>
      </c>
      <c r="M593" s="18">
        <v>0.25863171355498998</v>
      </c>
      <c r="N593" s="18">
        <v>0.23325514725046001</v>
      </c>
      <c r="O593" s="18">
        <v>0.53271028037382995</v>
      </c>
      <c r="P593" s="18">
        <v>0.62408911972488001</v>
      </c>
      <c r="Q593" s="19">
        <v>0.19053501209710999</v>
      </c>
      <c r="R593" s="19">
        <v>0.19053501209710999</v>
      </c>
      <c r="S593" s="18">
        <v>0.22268487347377</v>
      </c>
      <c r="T593" s="18">
        <v>0.22268487347377</v>
      </c>
      <c r="U593" s="16">
        <v>1.3110236081129387</v>
      </c>
      <c r="V593" s="14">
        <v>1.5403</v>
      </c>
      <c r="W593" s="14">
        <v>1.4529000000000001</v>
      </c>
      <c r="X593" s="74">
        <f>'2080回测'!$O$13*G593/$G$4+'2080回测'!$O$14*H593/$H$4+'2080回测'!$O$15*I593/$I$4+'2080回测'!$O$17*K593/$K$4+'2080回测'!$O$18*L593/$L$4+'2080回测'!$O$16*J593/$J$4</f>
        <v>1.380534145674206</v>
      </c>
    </row>
    <row r="594" spans="1:24">
      <c r="A594" s="11">
        <v>44726</v>
      </c>
      <c r="B594" s="17">
        <v>55.432780847144997</v>
      </c>
      <c r="C594" s="17">
        <v>36.208853575482003</v>
      </c>
      <c r="D594" s="17">
        <v>78.307692307691994</v>
      </c>
      <c r="E594" s="17">
        <v>109.599609375</v>
      </c>
      <c r="F594" s="13">
        <v>1.6988723402632999</v>
      </c>
      <c r="G594" s="14">
        <f>[1]!thsiFinD("ths_adjustment_nv_fund",G$2,$A594)</f>
        <v>1.4728000000000001</v>
      </c>
      <c r="H594" s="14">
        <f>[1]!thsiFinD("ths_adjustment_nv_fund",H$2,$A594)</f>
        <v>2.3690962963</v>
      </c>
      <c r="I594" s="14">
        <v>2689.07</v>
      </c>
      <c r="J594" s="14">
        <f>[1]!thsiFinD("ths_close_price_index",J$1,$A594)</f>
        <v>10082.408600000001</v>
      </c>
      <c r="K594" s="14">
        <f>[1]!thsiFinD("ths_adjustment_nv_fund",K$2,$A594)</f>
        <v>6.6093120644000001</v>
      </c>
      <c r="L594" s="14">
        <f>[1]!thsiFinD("ths_adjustment_nv_fund",L$2,$A594)</f>
        <v>2.5271369335</v>
      </c>
      <c r="M594" s="18">
        <v>0.24920076726342999</v>
      </c>
      <c r="N594" s="18">
        <v>0.22621839979149999</v>
      </c>
      <c r="O594" s="18">
        <v>0.53366882338845001</v>
      </c>
      <c r="P594" s="18">
        <v>0.61747215018724999</v>
      </c>
      <c r="Q594" s="19">
        <v>0.19898761153382999</v>
      </c>
      <c r="R594" s="19">
        <v>0.19898761153382999</v>
      </c>
      <c r="S594" s="18">
        <v>0.23182675060260999</v>
      </c>
      <c r="T594" s="18">
        <v>0.23182675060260999</v>
      </c>
      <c r="U594" s="16">
        <v>1.3163063980731913</v>
      </c>
      <c r="V594" s="14">
        <v>1.5401</v>
      </c>
      <c r="W594" s="14">
        <v>1.4291</v>
      </c>
      <c r="X594" s="74">
        <f>'2080回测'!$O$13*G594/$G$4+'2080回测'!$O$14*H594/$H$4+'2080回测'!$O$15*I594/$I$4+'2080回测'!$O$17*K594/$K$4+'2080回测'!$O$18*L594/$L$4+'2080回测'!$O$16*J594/$J$4</f>
        <v>1.3966230117142402</v>
      </c>
    </row>
    <row r="595" spans="1:24">
      <c r="A595" s="11">
        <v>44727</v>
      </c>
      <c r="B595" s="17">
        <v>53.100061387354003</v>
      </c>
      <c r="C595" s="17">
        <v>35.981838819522999</v>
      </c>
      <c r="D595" s="17">
        <v>77.923076923077005</v>
      </c>
      <c r="E595" s="17">
        <v>108.505859375</v>
      </c>
      <c r="F595" s="13">
        <v>1.6887770912623901</v>
      </c>
      <c r="G595" s="14">
        <f>[1]!thsiFinD("ths_adjustment_nv_fund",G$2,$A595)</f>
        <v>1.4782999999999999</v>
      </c>
      <c r="H595" s="14">
        <f>[1]!thsiFinD("ths_adjustment_nv_fund",H$2,$A595)</f>
        <v>2.3690962963</v>
      </c>
      <c r="I595" s="14">
        <v>2706.23</v>
      </c>
      <c r="J595" s="14">
        <f>[1]!thsiFinD("ths_close_price_index",J$1,$A595)</f>
        <v>10194.7096</v>
      </c>
      <c r="K595" s="14">
        <f>[1]!thsiFinD("ths_adjustment_nv_fund",K$2,$A595)</f>
        <v>6.6778992650999998</v>
      </c>
      <c r="L595" s="14">
        <f>[1]!thsiFinD("ths_adjustment_nv_fund",L$2,$A595)</f>
        <v>2.5342044359</v>
      </c>
      <c r="M595" s="18">
        <v>0.26007033248082001</v>
      </c>
      <c r="N595" s="18">
        <v>0.23568760316219001</v>
      </c>
      <c r="O595" s="18">
        <v>0.54469206805655002</v>
      </c>
      <c r="P595" s="18">
        <v>0.63045481203303</v>
      </c>
      <c r="Q595" s="19">
        <v>0.19727204778560001</v>
      </c>
      <c r="R595" s="19">
        <v>0.19727204778560001</v>
      </c>
      <c r="S595" s="18">
        <v>0.23250113664086999</v>
      </c>
      <c r="T595" s="18">
        <v>0.23250113664086999</v>
      </c>
      <c r="U595" s="16">
        <v>1.3138300030821051</v>
      </c>
      <c r="V595" s="14">
        <v>1.5399</v>
      </c>
      <c r="W595" s="14">
        <v>1.4214</v>
      </c>
      <c r="X595" s="74">
        <f>'2080回测'!$O$13*G595/$G$4+'2080回测'!$O$14*H595/$H$4+'2080回测'!$O$15*I595/$I$4+'2080回测'!$O$17*K595/$K$4+'2080回测'!$O$18*L595/$L$4+'2080回测'!$O$16*J595/$J$4</f>
        <v>1.402565977991191</v>
      </c>
    </row>
    <row r="596" spans="1:24">
      <c r="A596" s="11">
        <v>44728</v>
      </c>
      <c r="B596" s="17">
        <v>54.02087170043</v>
      </c>
      <c r="C596" s="17">
        <v>37.514188422247003</v>
      </c>
      <c r="D596" s="17">
        <v>84.538461538462002</v>
      </c>
      <c r="E596" s="17">
        <v>108.828125</v>
      </c>
      <c r="F596" s="13">
        <v>1.71225411665285</v>
      </c>
      <c r="G596" s="14">
        <f>[1]!thsiFinD("ths_adjustment_nv_fund",G$2,$A596)</f>
        <v>1.4588000000000001</v>
      </c>
      <c r="H596" s="14">
        <f>[1]!thsiFinD("ths_adjustment_nv_fund",H$2,$A596)</f>
        <v>2.3384</v>
      </c>
      <c r="I596" s="14">
        <v>2655.44</v>
      </c>
      <c r="J596" s="14">
        <f>[1]!thsiFinD("ths_close_price_index",J$1,$A596)</f>
        <v>10058.459500000001</v>
      </c>
      <c r="K596" s="14">
        <f>[1]!thsiFinD("ths_adjustment_nv_fund",K$2,$A596)</f>
        <v>6.6467232648000003</v>
      </c>
      <c r="L596" s="14">
        <f>[1]!thsiFinD("ths_adjustment_nv_fund",L$2,$A596)</f>
        <v>2.5119922853999999</v>
      </c>
      <c r="M596" s="18">
        <v>0.26958120204604002</v>
      </c>
      <c r="N596" s="18">
        <v>0.23959690730606001</v>
      </c>
      <c r="O596" s="18">
        <v>0.54109753175174002</v>
      </c>
      <c r="P596" s="18">
        <v>0.62057123720053997</v>
      </c>
      <c r="Q596" s="19">
        <v>0.19520787823603999</v>
      </c>
      <c r="R596" s="19">
        <v>0.19520787823603999</v>
      </c>
      <c r="S596" s="18">
        <v>0.22468869494019</v>
      </c>
      <c r="T596" s="18">
        <v>0.22468869494019</v>
      </c>
      <c r="U596" s="16">
        <v>1.3151925976358501</v>
      </c>
      <c r="V596" s="14">
        <v>1.5406</v>
      </c>
      <c r="W596" s="14">
        <v>1.4244000000000001</v>
      </c>
      <c r="X596" s="74">
        <f>'2080回测'!$O$13*G596/$G$4+'2080回测'!$O$14*H596/$H$4+'2080回测'!$O$15*I596/$I$4+'2080回测'!$O$17*K596/$K$4+'2080回测'!$O$18*L596/$L$4+'2080回测'!$O$16*J596/$J$4</f>
        <v>1.3860179856189203</v>
      </c>
    </row>
    <row r="597" spans="1:24">
      <c r="A597" s="11">
        <v>44729</v>
      </c>
      <c r="B597" s="17">
        <v>56.537753222836002</v>
      </c>
      <c r="C597" s="17">
        <v>40.578887627695998</v>
      </c>
      <c r="D597" s="17">
        <v>84.153846153846004</v>
      </c>
      <c r="E597" s="17">
        <v>112.05078125</v>
      </c>
      <c r="F597" s="13">
        <v>1.7333031706359501</v>
      </c>
      <c r="G597" s="14">
        <f>[1]!thsiFinD("ths_adjustment_nv_fund",G$2,$A597)</f>
        <v>1.4545999999999999</v>
      </c>
      <c r="H597" s="14">
        <f>[1]!thsiFinD("ths_adjustment_nv_fund",H$2,$A597)</f>
        <v>2.3384</v>
      </c>
      <c r="I597" s="14">
        <v>2649.57</v>
      </c>
      <c r="J597" s="14">
        <f>[1]!thsiFinD("ths_close_price_index",J$1,$A597)</f>
        <v>10061.545</v>
      </c>
      <c r="K597" s="14">
        <f>[1]!thsiFinD("ths_adjustment_nv_fund",K$2,$A597)</f>
        <v>6.6716640649999999</v>
      </c>
      <c r="L597" s="14">
        <f>[1]!thsiFinD("ths_adjustment_nv_fund",L$2,$A597)</f>
        <v>2.5160308582000002</v>
      </c>
      <c r="M597" s="18">
        <v>0.25871163682864001</v>
      </c>
      <c r="N597" s="18">
        <v>0.23342889410129</v>
      </c>
      <c r="O597" s="18">
        <v>0.53570572729451005</v>
      </c>
      <c r="P597" s="18">
        <v>0.61403802668796004</v>
      </c>
      <c r="Q597" s="19">
        <v>0.20293213638216001</v>
      </c>
      <c r="R597" s="19">
        <v>0.20293213638216001</v>
      </c>
      <c r="S597" s="18">
        <v>0.23689611170503999</v>
      </c>
      <c r="T597" s="18">
        <v>0.23689611170503999</v>
      </c>
      <c r="U597" s="16">
        <v>1.3287081311245261</v>
      </c>
      <c r="V597" s="14">
        <v>1.5409999999999999</v>
      </c>
      <c r="W597" s="14">
        <v>1.4345000000000001</v>
      </c>
      <c r="X597" s="74">
        <f>'2080回测'!$O$13*G597/$G$4+'2080回测'!$O$14*H597/$H$4+'2080回测'!$O$15*I597/$I$4+'2080回测'!$O$17*K597/$K$4+'2080回测'!$O$18*L597/$L$4+'2080回测'!$O$16*J597/$J$4</f>
        <v>1.3837228053045136</v>
      </c>
    </row>
    <row r="598" spans="1:24">
      <c r="A598" s="11">
        <v>44732</v>
      </c>
      <c r="B598" s="17">
        <v>58.440761203191997</v>
      </c>
      <c r="C598" s="17">
        <v>40.522133938705998</v>
      </c>
      <c r="D598" s="17">
        <v>88.461538461537998</v>
      </c>
      <c r="E598" s="17">
        <v>115.849609375</v>
      </c>
      <c r="F598" s="13">
        <v>1.7581851074460899</v>
      </c>
      <c r="G598" s="14">
        <f>[1]!thsiFinD("ths_adjustment_nv_fund",G$2,$A598)</f>
        <v>1.4498</v>
      </c>
      <c r="H598" s="14">
        <f>[1]!thsiFinD("ths_adjustment_nv_fund",H$2,$A598)</f>
        <v>2.3285333332999998</v>
      </c>
      <c r="I598" s="14">
        <v>2657.25</v>
      </c>
      <c r="J598" s="14">
        <f>[1]!thsiFinD("ths_close_price_index",J$1,$A598)</f>
        <v>10061.936799999999</v>
      </c>
      <c r="K598" s="14">
        <f>[1]!thsiFinD("ths_adjustment_nv_fund",K$2,$A598)</f>
        <v>6.7153104655</v>
      </c>
      <c r="L598" s="14">
        <f>[1]!thsiFinD("ths_adjustment_nv_fund",L$2,$A598)</f>
        <v>2.5230983607000002</v>
      </c>
      <c r="M598" s="18">
        <v>0.27661445012788</v>
      </c>
      <c r="N598" s="18">
        <v>0.25236730084267001</v>
      </c>
      <c r="O598" s="18">
        <v>0.54852624011503004</v>
      </c>
      <c r="P598" s="18">
        <v>0.62970098003596997</v>
      </c>
      <c r="Q598" s="19">
        <v>0.21693862781126</v>
      </c>
      <c r="R598" s="19">
        <v>0.21693862781126</v>
      </c>
      <c r="S598" s="18">
        <v>0.24428941112607</v>
      </c>
      <c r="T598" s="18">
        <v>0.24428941112607</v>
      </c>
      <c r="U598" s="16">
        <v>1.3375997432463613</v>
      </c>
      <c r="V598" s="14">
        <v>1.5408999999999999</v>
      </c>
      <c r="W598" s="14">
        <v>1.4298</v>
      </c>
      <c r="X598" s="74">
        <f>'2080回测'!$O$13*G598/$G$4+'2080回测'!$O$14*H598/$H$4+'2080回测'!$O$15*I598/$I$4+'2080回测'!$O$17*K598/$K$4+'2080回测'!$O$18*L598/$L$4+'2080回测'!$O$16*J598/$J$4</f>
        <v>1.3815817569107007</v>
      </c>
    </row>
    <row r="599" spans="1:24">
      <c r="A599" s="11">
        <v>44733</v>
      </c>
      <c r="B599" s="17">
        <v>56.476365868631</v>
      </c>
      <c r="C599" s="17">
        <v>38.706015891032997</v>
      </c>
      <c r="D599" s="17">
        <v>87</v>
      </c>
      <c r="E599" s="17">
        <v>111.533203125</v>
      </c>
      <c r="F599" s="13">
        <v>1.73428896221166</v>
      </c>
      <c r="G599" s="14">
        <f>[1]!thsiFinD("ths_adjustment_nv_fund",G$2,$A599)</f>
        <v>1.4577</v>
      </c>
      <c r="H599" s="14">
        <f>[1]!thsiFinD("ths_adjustment_nv_fund",H$2,$A599)</f>
        <v>2.3318222222</v>
      </c>
      <c r="I599" s="14">
        <v>2691.22</v>
      </c>
      <c r="J599" s="14">
        <f>[1]!thsiFinD("ths_close_price_index",J$1,$A599)</f>
        <v>10073.4282</v>
      </c>
      <c r="K599" s="14">
        <f>[1]!thsiFinD("ths_adjustment_nv_fund",K$2,$A599)</f>
        <v>6.7402512657000004</v>
      </c>
      <c r="L599" s="14">
        <f>[1]!thsiFinD("ths_adjustment_nv_fund",L$2,$A599)</f>
        <v>2.5069440693999998</v>
      </c>
      <c r="M599" s="18">
        <v>0.28508631713554999</v>
      </c>
      <c r="N599" s="18">
        <v>0.25436538962730998</v>
      </c>
      <c r="O599" s="18">
        <v>0.55355859094176996</v>
      </c>
      <c r="P599" s="18">
        <v>0.62903090714111998</v>
      </c>
      <c r="Q599" s="19">
        <v>0.23023427380438</v>
      </c>
      <c r="R599" s="19">
        <v>0.23023427380438</v>
      </c>
      <c r="S599" s="18">
        <v>0.25914409675819</v>
      </c>
      <c r="T599" s="18">
        <v>0.25914409675819</v>
      </c>
      <c r="U599" s="16">
        <v>1.3278531579315276</v>
      </c>
      <c r="V599" s="14">
        <v>1.5409999999999999</v>
      </c>
      <c r="W599" s="14">
        <v>1.4255</v>
      </c>
      <c r="X599" s="74">
        <f>'2080回测'!$O$13*G599/$G$4+'2080回测'!$O$14*H599/$H$4+'2080回测'!$O$15*I599/$I$4+'2080回测'!$O$17*K599/$K$4+'2080回测'!$O$18*L599/$L$4+'2080回测'!$O$16*J599/$J$4</f>
        <v>1.3867585375759846</v>
      </c>
    </row>
    <row r="600" spans="1:24">
      <c r="A600" s="11">
        <v>44734</v>
      </c>
      <c r="B600" s="17">
        <v>56.476365868631</v>
      </c>
      <c r="C600" s="17">
        <v>37.741203178207002</v>
      </c>
      <c r="D600" s="17">
        <v>90.769230769231001</v>
      </c>
      <c r="E600" s="17">
        <v>107.880859375</v>
      </c>
      <c r="F600" s="13">
        <v>1.73216914797767</v>
      </c>
      <c r="G600" s="14">
        <f>[1]!thsiFinD("ths_adjustment_nv_fund",G$2,$A600)</f>
        <v>1.4349000000000001</v>
      </c>
      <c r="H600" s="14">
        <f>[1]!thsiFinD("ths_adjustment_nv_fund",H$2,$A600)</f>
        <v>2.3033185184999998</v>
      </c>
      <c r="I600" s="14">
        <v>2644.62</v>
      </c>
      <c r="J600" s="14">
        <f>[1]!thsiFinD("ths_close_price_index",J$1,$A600)</f>
        <v>9969.6967000000004</v>
      </c>
      <c r="K600" s="14">
        <f>[1]!thsiFinD("ths_adjustment_nv_fund",K$2,$A600)</f>
        <v>6.6591936649000001</v>
      </c>
      <c r="L600" s="14">
        <f>[1]!thsiFinD("ths_adjustment_nv_fund",L$2,$A600)</f>
        <v>2.4887704918</v>
      </c>
      <c r="M600" s="18">
        <v>0.28204923273657001</v>
      </c>
      <c r="N600" s="18">
        <v>0.25002171835635001</v>
      </c>
      <c r="O600" s="18">
        <v>0.53846153846153999</v>
      </c>
      <c r="P600" s="18">
        <v>0.61328419469090001</v>
      </c>
      <c r="Q600" s="19">
        <v>0.21773028828821001</v>
      </c>
      <c r="R600" s="19">
        <v>0.21773028828821001</v>
      </c>
      <c r="S600" s="18">
        <v>0.25177400131521999</v>
      </c>
      <c r="T600" s="18">
        <v>0.25177400131521999</v>
      </c>
      <c r="U600" s="16">
        <v>1.3136715964262713</v>
      </c>
      <c r="V600" s="14">
        <v>1.5414000000000001</v>
      </c>
      <c r="W600" s="14">
        <v>1.4268000000000001</v>
      </c>
      <c r="X600" s="74">
        <f>'2080回测'!$O$13*G600/$G$4+'2080回测'!$O$14*H600/$H$4+'2080回测'!$O$15*I600/$I$4+'2080回测'!$O$17*K600/$K$4+'2080回测'!$O$18*L600/$L$4+'2080回测'!$O$16*J600/$J$4</f>
        <v>1.3670521229202288</v>
      </c>
    </row>
    <row r="601" spans="1:24">
      <c r="A601" s="11">
        <v>44735</v>
      </c>
      <c r="B601" s="17">
        <v>62.001227747084002</v>
      </c>
      <c r="C601" s="17">
        <v>43.473325766175002</v>
      </c>
      <c r="D601" s="17">
        <v>90.769230769231001</v>
      </c>
      <c r="E601" s="17">
        <v>113.994140625</v>
      </c>
      <c r="F601" s="13">
        <v>1.7755948122687299</v>
      </c>
      <c r="G601" s="14">
        <f>[1]!thsiFinD("ths_adjustment_nv_fund",G$2,$A601)</f>
        <v>1.4464999999999999</v>
      </c>
      <c r="H601" s="14">
        <f>[1]!thsiFinD("ths_adjustment_nv_fund",H$2,$A601)</f>
        <v>2.3329185185000001</v>
      </c>
      <c r="I601" s="14">
        <v>2661.51</v>
      </c>
      <c r="J601" s="14">
        <f>[1]!thsiFinD("ths_close_price_index",J$1,$A601)</f>
        <v>10094.465200000001</v>
      </c>
      <c r="K601" s="14">
        <f>[1]!thsiFinD("ths_adjustment_nv_fund",K$2,$A601)</f>
        <v>6.7153104655</v>
      </c>
      <c r="L601" s="14">
        <f>[1]!thsiFinD("ths_adjustment_nv_fund",L$2,$A601)</f>
        <v>2.5140115717999998</v>
      </c>
      <c r="M601" s="18">
        <v>0.26886189258311999</v>
      </c>
      <c r="N601" s="18">
        <v>0.2393362870298</v>
      </c>
      <c r="O601" s="18">
        <v>0.52336448598131002</v>
      </c>
      <c r="P601" s="18">
        <v>0.59360080412812</v>
      </c>
      <c r="Q601" s="19">
        <v>0.20204277574787</v>
      </c>
      <c r="R601" s="19">
        <v>0.20204277574787</v>
      </c>
      <c r="S601" s="18">
        <v>0.24006187509603999</v>
      </c>
      <c r="T601" s="18">
        <v>0.24006187509603999</v>
      </c>
      <c r="U601" s="16">
        <v>1.3385220740834676</v>
      </c>
      <c r="V601" s="14">
        <v>1.5419</v>
      </c>
      <c r="W601" s="14">
        <v>1.4277</v>
      </c>
      <c r="X601" s="74">
        <f>'2080回测'!$O$13*G601/$G$4+'2080回测'!$O$14*H601/$H$4+'2080回测'!$O$15*I601/$I$4+'2080回测'!$O$17*K601/$K$4+'2080回测'!$O$18*L601/$L$4+'2080回测'!$O$16*J601/$J$4</f>
        <v>1.3785122187813406</v>
      </c>
    </row>
    <row r="602" spans="1:24">
      <c r="A602" s="11">
        <v>44736</v>
      </c>
      <c r="B602" s="17">
        <v>63.597298956415003</v>
      </c>
      <c r="C602" s="17">
        <v>44.665153234960002</v>
      </c>
      <c r="D602" s="17">
        <v>91.461538461537998</v>
      </c>
      <c r="E602" s="17">
        <v>117.373046875</v>
      </c>
      <c r="F602" s="13">
        <v>1.7927425938197801</v>
      </c>
      <c r="G602" s="14">
        <f>[1]!thsiFinD("ths_adjustment_nv_fund",G$2,$A602)</f>
        <v>1.4414</v>
      </c>
      <c r="H602" s="14">
        <f>[1]!thsiFinD("ths_adjustment_nv_fund",H$2,$A602)</f>
        <v>2.3318222222</v>
      </c>
      <c r="I602" s="14">
        <v>2651.73</v>
      </c>
      <c r="J602" s="14">
        <f>[1]!thsiFinD("ths_close_price_index",J$1,$A602)</f>
        <v>10090.753500000001</v>
      </c>
      <c r="K602" s="14">
        <f>[1]!thsiFinD("ths_adjustment_nv_fund",K$2,$A602)</f>
        <v>6.7277808655999998</v>
      </c>
      <c r="L602" s="14">
        <f>[1]!thsiFinD("ths_adjustment_nv_fund",L$2,$A602)</f>
        <v>2.5049247829999999</v>
      </c>
      <c r="M602" s="18">
        <v>0.28956202046036</v>
      </c>
      <c r="N602" s="18">
        <v>0.25888280774910999</v>
      </c>
      <c r="O602" s="18">
        <v>0.54804696860771995</v>
      </c>
      <c r="P602" s="18">
        <v>0.62140882829981003</v>
      </c>
      <c r="Q602" s="19">
        <v>0.22964149844271001</v>
      </c>
      <c r="R602" s="19">
        <v>0.22964149844271001</v>
      </c>
      <c r="S602" s="18">
        <v>0.26549648533266001</v>
      </c>
      <c r="T602" s="18">
        <v>0.26549648533266001</v>
      </c>
      <c r="U602" s="16">
        <v>1.3526241046127989</v>
      </c>
      <c r="V602" s="14">
        <v>1.5417000000000001</v>
      </c>
      <c r="W602" s="14">
        <v>1.4196</v>
      </c>
      <c r="X602" s="74">
        <f>'2080回测'!$O$13*G602/$G$4+'2080回测'!$O$14*H602/$H$4+'2080回测'!$O$15*I602/$I$4+'2080回测'!$O$17*K602/$K$4+'2080回测'!$O$18*L602/$L$4+'2080回测'!$O$16*J602/$J$4</f>
        <v>1.3743729844032253</v>
      </c>
    </row>
    <row r="603" spans="1:24">
      <c r="A603" s="11">
        <v>44739</v>
      </c>
      <c r="B603" s="17">
        <v>62.553713934929</v>
      </c>
      <c r="C603" s="17">
        <v>44.835414301930001</v>
      </c>
      <c r="D603" s="17">
        <v>96.461538461537998</v>
      </c>
      <c r="E603" s="17">
        <v>120.830078125</v>
      </c>
      <c r="F603" s="13">
        <v>1.8117018620584899</v>
      </c>
      <c r="G603" s="14">
        <f>[1]!thsiFinD("ths_adjustment_nv_fund",G$2,$A603)</f>
        <v>1.4552</v>
      </c>
      <c r="H603" s="14">
        <f>[1]!thsiFinD("ths_adjustment_nv_fund",H$2,$A603)</f>
        <v>2.3515555556000001</v>
      </c>
      <c r="I603" s="14">
        <v>2674.09</v>
      </c>
      <c r="J603" s="14">
        <f>[1]!thsiFinD("ths_close_price_index",J$1,$A603)</f>
        <v>10082.6891</v>
      </c>
      <c r="K603" s="14">
        <f>[1]!thsiFinD("ths_adjustment_nv_fund",K$2,$A603)</f>
        <v>6.7651920659</v>
      </c>
      <c r="L603" s="14">
        <f>[1]!thsiFinD("ths_adjustment_nv_fund",L$2,$A603)</f>
        <v>2.5301658631000001</v>
      </c>
      <c r="M603" s="18">
        <v>0.30282928388746999</v>
      </c>
      <c r="N603" s="18">
        <v>0.26904699852315</v>
      </c>
      <c r="O603" s="18">
        <v>0.56098729930505997</v>
      </c>
      <c r="P603" s="18">
        <v>0.63849568646257004</v>
      </c>
      <c r="Q603" s="19">
        <v>0.24512540162776</v>
      </c>
      <c r="R603" s="19">
        <v>0.24512540162776</v>
      </c>
      <c r="S603" s="18">
        <v>0.27969138273430999</v>
      </c>
      <c r="T603" s="18">
        <v>0.27969138273430999</v>
      </c>
      <c r="U603" s="16">
        <v>1.3672494240329287</v>
      </c>
      <c r="V603" s="14">
        <v>1.5403</v>
      </c>
      <c r="W603" s="14">
        <v>1.427</v>
      </c>
      <c r="X603" s="74">
        <f>'2080回测'!$O$13*G603/$G$4+'2080回测'!$O$14*H603/$H$4+'2080回测'!$O$15*I603/$I$4+'2080回测'!$O$17*K603/$K$4+'2080回测'!$O$18*L603/$L$4+'2080回测'!$O$16*J603/$J$4</f>
        <v>1.3870698761920326</v>
      </c>
    </row>
    <row r="604" spans="1:24">
      <c r="A604" s="11">
        <v>44740</v>
      </c>
      <c r="B604" s="17">
        <v>63.720073664825001</v>
      </c>
      <c r="C604" s="17">
        <v>46.765039727582</v>
      </c>
      <c r="D604" s="17">
        <v>95.538461538462002</v>
      </c>
      <c r="E604" s="17">
        <v>126.171875</v>
      </c>
      <c r="F604" s="13">
        <v>1.8304886248271699</v>
      </c>
      <c r="G604" s="14">
        <f>[1]!thsiFinD("ths_adjustment_nv_fund",G$2,$A604)</f>
        <v>1.4617</v>
      </c>
      <c r="H604" s="14">
        <f>[1]!thsiFinD("ths_adjustment_nv_fund",H$2,$A604)</f>
        <v>2.3712888889000001</v>
      </c>
      <c r="I604" s="14">
        <v>2701.91</v>
      </c>
      <c r="J604" s="14">
        <f>[1]!thsiFinD("ths_close_price_index",J$1,$A604)</f>
        <v>10178.229300000001</v>
      </c>
      <c r="K604" s="14">
        <f>[1]!thsiFinD("ths_adjustment_nv_fund",K$2,$A604)</f>
        <v>6.8088384664000001</v>
      </c>
      <c r="L604" s="14">
        <f>[1]!thsiFinD("ths_adjustment_nv_fund",L$2,$A604)</f>
        <v>2.5362237222999999</v>
      </c>
      <c r="M604" s="18">
        <v>0.32105179028133002</v>
      </c>
      <c r="N604" s="18">
        <v>0.28355486056814999</v>
      </c>
      <c r="O604" s="18">
        <v>0.57308890486460995</v>
      </c>
      <c r="P604" s="18">
        <v>0.65935170453346004</v>
      </c>
      <c r="Q604" s="19">
        <v>0.25792931351404003</v>
      </c>
      <c r="R604" s="19">
        <v>0.25792931351404003</v>
      </c>
      <c r="S604" s="18">
        <v>0.2925447524939</v>
      </c>
      <c r="T604" s="18">
        <v>0.2925447524939</v>
      </c>
      <c r="U604" s="16">
        <v>1.3857103992200599</v>
      </c>
      <c r="V604" s="14">
        <v>1.5397000000000001</v>
      </c>
      <c r="W604" s="14">
        <v>1.4193</v>
      </c>
      <c r="X604" s="74">
        <f>'2080回测'!$O$13*G604/$G$4+'2080回测'!$O$14*H604/$H$4+'2080回测'!$O$15*I604/$I$4+'2080回测'!$O$17*K604/$K$4+'2080回测'!$O$18*L604/$L$4+'2080回测'!$O$16*J604/$J$4</f>
        <v>1.3931685654010286</v>
      </c>
    </row>
    <row r="605" spans="1:24">
      <c r="A605" s="11">
        <v>44741</v>
      </c>
      <c r="B605" s="17">
        <v>58.502148557397</v>
      </c>
      <c r="C605" s="17">
        <v>42.054483541430002</v>
      </c>
      <c r="D605" s="17">
        <v>87.615384615384997</v>
      </c>
      <c r="E605" s="17">
        <v>121.845703125</v>
      </c>
      <c r="F605" s="13">
        <v>1.77504429959803</v>
      </c>
      <c r="G605" s="14">
        <f>[1]!thsiFinD("ths_adjustment_nv_fund",G$2,$A605)</f>
        <v>1.4739</v>
      </c>
      <c r="H605" s="14">
        <f>[1]!thsiFinD("ths_adjustment_nv_fund",H$2,$A605)</f>
        <v>2.3625185184999999</v>
      </c>
      <c r="I605" s="14">
        <v>2671.69</v>
      </c>
      <c r="J605" s="14">
        <f>[1]!thsiFinD("ths_close_price_index",J$1,$A605)</f>
        <v>10080.269399999999</v>
      </c>
      <c r="K605" s="14">
        <f>[1]!thsiFinD("ths_adjustment_nv_fund",K$2,$A605)</f>
        <v>6.7215456654999999</v>
      </c>
      <c r="L605" s="14">
        <f>[1]!thsiFinD("ths_adjustment_nv_fund",L$2,$A605)</f>
        <v>2.5241080038999999</v>
      </c>
      <c r="M605" s="18">
        <v>0.33591751918159002</v>
      </c>
      <c r="N605" s="18">
        <v>0.30049517852488999</v>
      </c>
      <c r="O605" s="18">
        <v>0.59717229810688</v>
      </c>
      <c r="P605" s="18">
        <v>0.68473071450954004</v>
      </c>
      <c r="Q605" s="19">
        <v>0.27172314229140998</v>
      </c>
      <c r="R605" s="19">
        <v>0.27172314229140998</v>
      </c>
      <c r="S605" s="18">
        <v>0.31196059942738003</v>
      </c>
      <c r="T605" s="18">
        <v>0.31196059942738003</v>
      </c>
      <c r="U605" s="16">
        <v>1.3552287043680176</v>
      </c>
      <c r="V605" s="14">
        <v>1.54</v>
      </c>
      <c r="W605" s="14">
        <v>1.4152</v>
      </c>
      <c r="X605" s="74">
        <f>'2080回测'!$O$13*G605/$G$4+'2080回测'!$O$14*H605/$H$4+'2080回测'!$O$15*I605/$I$4+'2080回测'!$O$17*K605/$K$4+'2080回测'!$O$18*L605/$L$4+'2080回测'!$O$16*J605/$J$4</f>
        <v>1.399505709371762</v>
      </c>
    </row>
    <row r="606" spans="1:24">
      <c r="A606" s="11">
        <v>44742</v>
      </c>
      <c r="B606" s="17">
        <v>63.044812768569997</v>
      </c>
      <c r="C606" s="17">
        <v>44.608399545970002</v>
      </c>
      <c r="D606" s="17">
        <v>89.692307692308006</v>
      </c>
      <c r="E606" s="17">
        <v>126.2890625</v>
      </c>
      <c r="F606" s="13">
        <v>1.8090864562671201</v>
      </c>
      <c r="G606" s="14">
        <f>[1]!thsiFinD("ths_adjustment_nv_fund",G$2,$A606)</f>
        <v>1.4773000000000001</v>
      </c>
      <c r="H606" s="14">
        <f>[1]!thsiFinD("ths_adjustment_nv_fund",H$2,$A606)</f>
        <v>2.3723851852000002</v>
      </c>
      <c r="I606" s="14">
        <v>2666.09</v>
      </c>
      <c r="J606" s="14">
        <f>[1]!thsiFinD("ths_close_price_index",J$1,$A606)</f>
        <v>10093.007</v>
      </c>
      <c r="K606" s="14">
        <f>[1]!thsiFinD("ths_adjustment_nv_fund",K$2,$A606)</f>
        <v>6.7277808655999998</v>
      </c>
      <c r="L606" s="14">
        <f>[1]!thsiFinD("ths_adjustment_nv_fund",L$2,$A606)</f>
        <v>2.5453105110999998</v>
      </c>
      <c r="M606" s="18">
        <v>0.31273976982097001</v>
      </c>
      <c r="N606" s="18">
        <v>0.27912431587177</v>
      </c>
      <c r="O606" s="18">
        <v>0.56350347471842999</v>
      </c>
      <c r="P606" s="18">
        <v>0.65273473491866996</v>
      </c>
      <c r="Q606" s="19">
        <v>0.23961769222491999</v>
      </c>
      <c r="R606" s="19">
        <v>0.23961769222491999</v>
      </c>
      <c r="S606" s="18">
        <v>0.27724597758223002</v>
      </c>
      <c r="T606" s="18">
        <v>0.27724597758223002</v>
      </c>
      <c r="U606" s="16">
        <v>1.3718145793031589</v>
      </c>
      <c r="V606" s="14">
        <v>1.5409999999999999</v>
      </c>
      <c r="W606" s="14">
        <v>1.4117999999999999</v>
      </c>
      <c r="X606" s="74">
        <f>'2080回测'!$O$13*G606/$G$4+'2080回测'!$O$14*H606/$H$4+'2080回测'!$O$15*I606/$I$4+'2080回测'!$O$17*K606/$K$4+'2080回测'!$O$18*L606/$L$4+'2080回测'!$O$16*J606/$J$4</f>
        <v>1.4036324273351848</v>
      </c>
    </row>
    <row r="607" spans="1:24">
      <c r="A607" s="11">
        <v>44743</v>
      </c>
      <c r="B607" s="17">
        <v>63.781461019029997</v>
      </c>
      <c r="C607" s="17">
        <v>43.984108967083003</v>
      </c>
      <c r="D607" s="17">
        <v>90.230769230768999</v>
      </c>
      <c r="E607" s="17">
        <v>127.578125</v>
      </c>
      <c r="F607" s="13">
        <v>1.8139361605422</v>
      </c>
      <c r="G607" s="14">
        <f>[1]!thsiFinD("ths_adjustment_nv_fund",G$2,$A607)</f>
        <v>1.4785999999999999</v>
      </c>
      <c r="H607" s="14">
        <f>[1]!thsiFinD("ths_adjustment_nv_fund",H$2,$A607)</f>
        <v>2.3800592592999998</v>
      </c>
      <c r="I607" s="14">
        <v>2666.09</v>
      </c>
      <c r="J607" s="14">
        <f>[1]!thsiFinD("ths_close_price_index",J$1,$A607)</f>
        <v>10087.733899999999</v>
      </c>
      <c r="K607" s="14">
        <f>[1]!thsiFinD("ths_adjustment_nv_fund",K$2,$A607)</f>
        <v>6.7402512657000004</v>
      </c>
      <c r="L607" s="14">
        <f>[1]!thsiFinD("ths_adjustment_nv_fund",L$2,$A607)</f>
        <v>2.5513683703000001</v>
      </c>
      <c r="M607" s="18">
        <v>0.33048273657289001</v>
      </c>
      <c r="N607" s="18">
        <v>0.29693336808269999</v>
      </c>
      <c r="O607" s="18">
        <v>0.58135633836568001</v>
      </c>
      <c r="P607" s="18">
        <v>0.67953764978665998</v>
      </c>
      <c r="Q607" s="19">
        <v>0.25659928726845999</v>
      </c>
      <c r="R607" s="19">
        <v>0.25659928726845999</v>
      </c>
      <c r="S607" s="18">
        <v>0.28650398354021001</v>
      </c>
      <c r="T607" s="18">
        <v>0.28650398354021001</v>
      </c>
      <c r="U607" s="16">
        <v>1.3731361031834024</v>
      </c>
      <c r="V607" s="14">
        <v>1.5414000000000001</v>
      </c>
      <c r="W607" s="14">
        <v>1.4003000000000001</v>
      </c>
      <c r="X607" s="74">
        <f>'2080回测'!$O$13*G607/$G$4+'2080回测'!$O$14*H607/$H$4+'2080回测'!$O$15*I607/$I$4+'2080回测'!$O$17*K607/$K$4+'2080回测'!$O$18*L607/$L$4+'2080回测'!$O$16*J607/$J$4</f>
        <v>1.40527103705565</v>
      </c>
    </row>
    <row r="608" spans="1:24">
      <c r="A608" s="11">
        <v>44746</v>
      </c>
      <c r="B608" s="17">
        <v>65.500306936770997</v>
      </c>
      <c r="C608" s="17">
        <v>45.459704880817</v>
      </c>
      <c r="D608" s="17">
        <v>100.46153846154</v>
      </c>
      <c r="E608" s="17">
        <v>127.83203125</v>
      </c>
      <c r="F608" s="13">
        <v>1.8481339538228201</v>
      </c>
      <c r="G608" s="14">
        <f>[1]!thsiFinD("ths_adjustment_nv_fund",G$2,$A608)</f>
        <v>1.4748000000000001</v>
      </c>
      <c r="H608" s="14">
        <f>[1]!thsiFinD("ths_adjustment_nv_fund",H$2,$A608)</f>
        <v>2.3877333332999999</v>
      </c>
      <c r="I608" s="14">
        <v>2651.66</v>
      </c>
      <c r="J608" s="14">
        <f>[1]!thsiFinD("ths_close_price_index",J$1,$A608)</f>
        <v>10090.100700000001</v>
      </c>
      <c r="K608" s="14">
        <f>[1]!thsiFinD("ths_adjustment_nv_fund",K$2,$A608)</f>
        <v>6.7527216658000002</v>
      </c>
      <c r="L608" s="14">
        <f>[1]!thsiFinD("ths_adjustment_nv_fund",L$2,$A608)</f>
        <v>2.5877155256000002</v>
      </c>
      <c r="M608" s="18">
        <v>0.32872442455243001</v>
      </c>
      <c r="N608" s="18">
        <v>0.29745460863522</v>
      </c>
      <c r="O608" s="18">
        <v>0.58614905343877</v>
      </c>
      <c r="P608" s="18">
        <v>0.68757852421620003</v>
      </c>
      <c r="Q608" s="19">
        <v>0.25641448505873998</v>
      </c>
      <c r="R608" s="19">
        <v>0.25641448505873998</v>
      </c>
      <c r="S608" s="18">
        <v>0.28617662225356</v>
      </c>
      <c r="T608" s="18">
        <v>0.28617662225356</v>
      </c>
      <c r="U608" s="16">
        <v>1.3890289304883714</v>
      </c>
      <c r="V608" s="14">
        <v>1.5406</v>
      </c>
      <c r="W608" s="14">
        <v>1.4071</v>
      </c>
      <c r="X608" s="74">
        <f>'2080回测'!$O$13*G608/$G$4+'2080回测'!$O$14*H608/$H$4+'2080回测'!$O$15*I608/$I$4+'2080回测'!$O$17*K608/$K$4+'2080回测'!$O$18*L608/$L$4+'2080回测'!$O$16*J608/$J$4</f>
        <v>1.4052999401104371</v>
      </c>
    </row>
    <row r="609" spans="1:24">
      <c r="A609" s="11">
        <v>44747</v>
      </c>
      <c r="B609" s="17">
        <v>64.518109269489997</v>
      </c>
      <c r="C609" s="17">
        <v>44.040862656073003</v>
      </c>
      <c r="D609" s="17">
        <v>102.69230769231</v>
      </c>
      <c r="E609" s="17">
        <v>125.9375</v>
      </c>
      <c r="F609" s="13">
        <v>1.8429719490446801</v>
      </c>
      <c r="G609" s="14">
        <f>[1]!thsiFinD("ths_adjustment_nv_fund",G$2,$A609)</f>
        <v>1.4791000000000001</v>
      </c>
      <c r="H609" s="14">
        <f>[1]!thsiFinD("ths_adjustment_nv_fund",H$2,$A609)</f>
        <v>2.3910222222000002</v>
      </c>
      <c r="I609" s="14">
        <v>2650.47</v>
      </c>
      <c r="J609" s="14">
        <f>[1]!thsiFinD("ths_close_price_index",J$1,$A609)</f>
        <v>10067.546899999999</v>
      </c>
      <c r="K609" s="14">
        <f>[1]!thsiFinD("ths_adjustment_nv_fund",K$2,$A609)</f>
        <v>6.7464864658000003</v>
      </c>
      <c r="L609" s="14">
        <f>[1]!thsiFinD("ths_adjustment_nv_fund",L$2,$A609)</f>
        <v>2.5937733848</v>
      </c>
      <c r="M609" s="18">
        <v>0.34351023017902999</v>
      </c>
      <c r="N609" s="18">
        <v>0.31126748327686998</v>
      </c>
      <c r="O609" s="18">
        <v>0.60855499640545996</v>
      </c>
      <c r="P609" s="18">
        <v>0.71639165761441004</v>
      </c>
      <c r="Q609" s="19">
        <v>0.27111190107908001</v>
      </c>
      <c r="R609" s="19">
        <v>0.27111190107908001</v>
      </c>
      <c r="S609" s="18">
        <v>0.29514163713651997</v>
      </c>
      <c r="T609" s="18">
        <v>0.29514163713651997</v>
      </c>
      <c r="U609" s="16">
        <v>1.3850518727913737</v>
      </c>
      <c r="V609" s="14">
        <v>1.5404</v>
      </c>
      <c r="W609" s="14">
        <v>1.4054</v>
      </c>
      <c r="X609" s="74">
        <f>'2080回测'!$O$13*G609/$G$4+'2080回测'!$O$14*H609/$H$4+'2080回测'!$O$15*I609/$I$4+'2080回测'!$O$17*K609/$K$4+'2080回测'!$O$18*L609/$L$4+'2080回测'!$O$16*J609/$J$4</f>
        <v>1.4087637432916904</v>
      </c>
    </row>
    <row r="610" spans="1:24">
      <c r="A610" s="11">
        <v>44748</v>
      </c>
      <c r="B610" s="17">
        <v>63.904235727440003</v>
      </c>
      <c r="C610" s="17">
        <v>44.665153234960002</v>
      </c>
      <c r="D610" s="17">
        <v>98.230769230768999</v>
      </c>
      <c r="E610" s="17">
        <v>127.578125</v>
      </c>
      <c r="F610" s="13">
        <v>1.83594570798292</v>
      </c>
      <c r="G610" s="14">
        <f>[1]!thsiFinD("ths_adjustment_nv_fund",G$2,$A610)</f>
        <v>1.4495</v>
      </c>
      <c r="H610" s="14">
        <f>[1]!thsiFinD("ths_adjustment_nv_fund",H$2,$A610)</f>
        <v>2.3482666666999998</v>
      </c>
      <c r="I610" s="14">
        <v>2610.2199999999998</v>
      </c>
      <c r="J610" s="14">
        <f>[1]!thsiFinD("ths_close_price_index",J$1,$A610)</f>
        <v>9943.4552000000003</v>
      </c>
      <c r="K610" s="14">
        <f>[1]!thsiFinD("ths_adjustment_nv_fund",K$2,$A610)</f>
        <v>6.6841344651999997</v>
      </c>
      <c r="L610" s="14">
        <f>[1]!thsiFinD("ths_adjustment_nv_fund",L$2,$A610)</f>
        <v>2.5432912246999999</v>
      </c>
      <c r="M610" s="18">
        <v>0.34638746803068998</v>
      </c>
      <c r="N610" s="18">
        <v>0.31343931891234</v>
      </c>
      <c r="O610" s="18">
        <v>0.60412173496286004</v>
      </c>
      <c r="P610" s="18">
        <v>0.72074713131517998</v>
      </c>
      <c r="Q610" s="19">
        <v>0.26386928189575998</v>
      </c>
      <c r="R610" s="19">
        <v>0.26386928189575998</v>
      </c>
      <c r="S610" s="18">
        <v>0.28399038265920001</v>
      </c>
      <c r="T610" s="18">
        <v>0.28399038265920001</v>
      </c>
      <c r="U610" s="16">
        <v>1.3682694680761114</v>
      </c>
      <c r="V610" s="14">
        <v>1.5408999999999999</v>
      </c>
      <c r="W610" s="14">
        <v>1.3793</v>
      </c>
      <c r="X610" s="74">
        <f>'2080回测'!$O$13*G610/$G$4+'2080回测'!$O$14*H610/$H$4+'2080回测'!$O$15*I610/$I$4+'2080回测'!$O$17*K610/$K$4+'2080回测'!$O$18*L610/$L$4+'2080回测'!$O$16*J610/$J$4</f>
        <v>1.3821531640792615</v>
      </c>
    </row>
    <row r="611" spans="1:24">
      <c r="A611" s="11">
        <v>44749</v>
      </c>
      <c r="B611" s="17">
        <v>68.139963167586998</v>
      </c>
      <c r="C611" s="17">
        <v>48.467650397276003</v>
      </c>
      <c r="D611" s="17">
        <v>103.84615384615</v>
      </c>
      <c r="E611" s="17">
        <v>130.9765625</v>
      </c>
      <c r="F611" s="13">
        <v>1.8785758247775299</v>
      </c>
      <c r="G611" s="14">
        <f>[1]!thsiFinD("ths_adjustment_nv_fund",G$2,$A611)</f>
        <v>1.4507000000000001</v>
      </c>
      <c r="H611" s="14">
        <f>[1]!thsiFinD("ths_adjustment_nv_fund",H$2,$A611)</f>
        <v>2.3658074074000002</v>
      </c>
      <c r="I611" s="14">
        <v>2588.1999999999998</v>
      </c>
      <c r="J611" s="14">
        <f>[1]!thsiFinD("ths_close_price_index",J$1,$A611)</f>
        <v>9907.3060999999998</v>
      </c>
      <c r="K611" s="14">
        <f>[1]!thsiFinD("ths_adjustment_nv_fund",K$2,$A611)</f>
        <v>6.7277808655999998</v>
      </c>
      <c r="L611" s="14">
        <f>[1]!thsiFinD("ths_adjustment_nv_fund",L$2,$A611)</f>
        <v>2.5513683703000001</v>
      </c>
      <c r="M611" s="18">
        <v>0.32680626598465001</v>
      </c>
      <c r="N611" s="18">
        <v>0.29641212753018997</v>
      </c>
      <c r="O611" s="18">
        <v>0.58159597411934005</v>
      </c>
      <c r="P611" s="18">
        <v>0.69243655253022995</v>
      </c>
      <c r="Q611" s="19">
        <v>0.24913579639280001</v>
      </c>
      <c r="R611" s="19">
        <v>0.24913579639280001</v>
      </c>
      <c r="S611" s="18">
        <v>0.27531661582944</v>
      </c>
      <c r="T611" s="18">
        <v>0.27531661582944</v>
      </c>
      <c r="U611" s="16">
        <v>1.3788585351929663</v>
      </c>
      <c r="V611" s="14">
        <v>1.5412999999999999</v>
      </c>
      <c r="W611" s="14">
        <v>1.3603000000000001</v>
      </c>
      <c r="X611" s="74">
        <f>'2080回测'!$O$13*G611/$G$4+'2080回测'!$O$14*H611/$H$4+'2080回测'!$O$15*I611/$I$4+'2080回测'!$O$17*K611/$K$4+'2080回测'!$O$18*L611/$L$4+'2080回测'!$O$16*J611/$J$4</f>
        <v>1.3844964747843072</v>
      </c>
    </row>
    <row r="612" spans="1:24">
      <c r="A612" s="11">
        <v>44750</v>
      </c>
      <c r="B612" s="17">
        <v>64.333947206874996</v>
      </c>
      <c r="C612" s="17">
        <v>46.765039727582</v>
      </c>
      <c r="D612" s="17">
        <v>106.76923076923001</v>
      </c>
      <c r="E612" s="17">
        <v>129.23828125</v>
      </c>
      <c r="F612" s="13">
        <v>1.86776624738422</v>
      </c>
      <c r="G612" s="14">
        <f>[1]!thsiFinD("ths_adjustment_nv_fund",G$2,$A612)</f>
        <v>1.4522999999999999</v>
      </c>
      <c r="H612" s="14">
        <f>[1]!thsiFinD("ths_adjustment_nv_fund",H$2,$A612)</f>
        <v>2.3679999999999999</v>
      </c>
      <c r="I612" s="14">
        <v>2609.69</v>
      </c>
      <c r="J612" s="14">
        <f>[1]!thsiFinD("ths_close_price_index",J$1,$A612)</f>
        <v>9911.6232999999993</v>
      </c>
      <c r="K612" s="14">
        <f>[1]!thsiFinD("ths_adjustment_nv_fund",K$2,$A612)</f>
        <v>6.7527216658000002</v>
      </c>
      <c r="L612" s="14">
        <f>[1]!thsiFinD("ths_adjustment_nv_fund",L$2,$A612)</f>
        <v>2.5493490839000001</v>
      </c>
      <c r="M612" s="18">
        <v>0.33096227621482999</v>
      </c>
      <c r="N612" s="18">
        <v>0.30492572322126998</v>
      </c>
      <c r="O612" s="18">
        <v>0.59225976515695999</v>
      </c>
      <c r="P612" s="18">
        <v>0.69779713545752997</v>
      </c>
      <c r="Q612" s="19">
        <v>0.26492273352790002</v>
      </c>
      <c r="R612" s="19">
        <v>0.26492273352790002</v>
      </c>
      <c r="S612" s="18">
        <v>0.28753895721867001</v>
      </c>
      <c r="T612" s="18">
        <v>0.28753895721867001</v>
      </c>
      <c r="U612" s="16">
        <v>1.37292935983898</v>
      </c>
      <c r="V612" s="14">
        <v>1.5416000000000001</v>
      </c>
      <c r="W612" s="14">
        <v>1.3563000000000001</v>
      </c>
      <c r="X612" s="74">
        <f>'2080回测'!$O$13*G612/$G$4+'2080回测'!$O$14*H612/$H$4+'2080回测'!$O$15*I612/$I$4+'2080回测'!$O$17*K612/$K$4+'2080回测'!$O$18*L612/$L$4+'2080回测'!$O$16*J612/$J$4</f>
        <v>1.3860389110825597</v>
      </c>
    </row>
    <row r="613" spans="1:24">
      <c r="A613" s="11">
        <v>44753</v>
      </c>
      <c r="B613" s="17">
        <v>65.070595457335997</v>
      </c>
      <c r="C613" s="17">
        <v>44.892167990918999</v>
      </c>
      <c r="D613" s="17">
        <v>110.76923076923001</v>
      </c>
      <c r="E613" s="17">
        <v>121.591796875</v>
      </c>
      <c r="F613" s="13">
        <v>1.85580947773121</v>
      </c>
      <c r="G613" s="14">
        <f>[1]!thsiFinD("ths_adjustment_nv_fund",G$2,$A613)</f>
        <v>1.4466000000000001</v>
      </c>
      <c r="H613" s="14">
        <f>[1]!thsiFinD("ths_adjustment_nv_fund",H$2,$A613)</f>
        <v>2.3405925926000002</v>
      </c>
      <c r="I613" s="14">
        <v>2577.77</v>
      </c>
      <c r="J613" s="14">
        <f>[1]!thsiFinD("ths_close_price_index",J$1,$A613)</f>
        <v>9891.4714999999997</v>
      </c>
      <c r="K613" s="14">
        <f>[1]!thsiFinD("ths_adjustment_nv_fund",K$2,$A613)</f>
        <v>6.6966048653000003</v>
      </c>
      <c r="L613" s="14">
        <f>[1]!thsiFinD("ths_adjustment_nv_fund",L$2,$A613)</f>
        <v>2.5230983607000002</v>
      </c>
      <c r="M613" s="18">
        <v>0.32632672634270998</v>
      </c>
      <c r="N613" s="18">
        <v>0.29936582399444001</v>
      </c>
      <c r="O613" s="18">
        <v>0.58315360651809001</v>
      </c>
      <c r="P613" s="18">
        <v>0.68313929149038</v>
      </c>
      <c r="Q613" s="19">
        <v>0.25754329101335999</v>
      </c>
      <c r="R613" s="19">
        <v>0.25754329101335999</v>
      </c>
      <c r="S613" s="18">
        <v>0.28818142416975001</v>
      </c>
      <c r="T613" s="18">
        <v>0.28818142416975001</v>
      </c>
      <c r="U613" s="16">
        <v>1.353538366105105</v>
      </c>
      <c r="V613" s="14">
        <v>1.5427999999999999</v>
      </c>
      <c r="W613" s="14">
        <v>1.3573</v>
      </c>
      <c r="X613" s="74">
        <f>'2080回测'!$O$13*G613/$G$4+'2080回测'!$O$14*H613/$H$4+'2080回测'!$O$15*I613/$I$4+'2080回测'!$O$17*K613/$K$4+'2080回测'!$O$18*L613/$L$4+'2080回测'!$O$16*J613/$J$4</f>
        <v>1.3788468694647891</v>
      </c>
    </row>
    <row r="614" spans="1:24">
      <c r="A614" s="11">
        <v>44754</v>
      </c>
      <c r="B614" s="17">
        <v>61.817065684469</v>
      </c>
      <c r="C614" s="17">
        <v>41.373439273552997</v>
      </c>
      <c r="D614" s="17">
        <v>105.53846153846</v>
      </c>
      <c r="E614" s="17">
        <v>116.25</v>
      </c>
      <c r="F614" s="13">
        <v>1.8124474162412101</v>
      </c>
      <c r="G614" s="14">
        <f>[1]!thsiFinD("ths_adjustment_nv_fund",G$2,$A614)</f>
        <v>1.4593</v>
      </c>
      <c r="H614" s="14">
        <f>[1]!thsiFinD("ths_adjustment_nv_fund",H$2,$A614)</f>
        <v>2.3449777778000001</v>
      </c>
      <c r="I614" s="14">
        <v>2572.17</v>
      </c>
      <c r="J614" s="14">
        <f>[1]!thsiFinD("ths_close_price_index",J$1,$A614)</f>
        <v>9909.3693999999996</v>
      </c>
      <c r="K614" s="14">
        <f>[1]!thsiFinD("ths_adjustment_nv_fund",K$2,$A614)</f>
        <v>6.6529584649000002</v>
      </c>
      <c r="L614" s="14">
        <f>[1]!thsiFinD("ths_adjustment_nv_fund",L$2,$A614)</f>
        <v>2.5089633558000002</v>
      </c>
      <c r="M614" s="18">
        <v>0.30338874680306999</v>
      </c>
      <c r="N614" s="18">
        <v>0.2746937711754</v>
      </c>
      <c r="O614" s="18">
        <v>0.55775221663072005</v>
      </c>
      <c r="P614" s="18">
        <v>0.65407488070837005</v>
      </c>
      <c r="Q614" s="19">
        <v>0.23829598279729999</v>
      </c>
      <c r="R614" s="19">
        <v>0.23829598279729999</v>
      </c>
      <c r="S614" s="18">
        <v>0.28090267396433999</v>
      </c>
      <c r="T614" s="18">
        <v>0.28090267396433999</v>
      </c>
      <c r="U614" s="16">
        <v>1.3346235280823338</v>
      </c>
      <c r="V614" s="14">
        <v>1.544</v>
      </c>
      <c r="W614" s="14">
        <v>1.3596999999999999</v>
      </c>
      <c r="X614" s="74">
        <f>'2080回测'!$O$13*G614/$G$4+'2080回测'!$O$14*H614/$H$4+'2080回测'!$O$15*I614/$I$4+'2080回测'!$O$17*K614/$K$4+'2080回测'!$O$18*L614/$L$4+'2080回测'!$O$16*J614/$J$4</f>
        <v>1.386298700418197</v>
      </c>
    </row>
    <row r="615" spans="1:24">
      <c r="A615" s="11">
        <v>44755</v>
      </c>
      <c r="B615" s="17">
        <v>63.290362185390002</v>
      </c>
      <c r="C615" s="17">
        <v>42.451759364358999</v>
      </c>
      <c r="D615" s="17">
        <v>107.53846153846</v>
      </c>
      <c r="E615" s="17">
        <v>116.123046875</v>
      </c>
      <c r="F615" s="13">
        <v>1.8235090749080201</v>
      </c>
      <c r="G615" s="14">
        <f>[1]!thsiFinD("ths_adjustment_nv_fund",G$2,$A615)</f>
        <v>1.4552</v>
      </c>
      <c r="H615" s="14">
        <f>[1]!thsiFinD("ths_adjustment_nv_fund",H$2,$A615)</f>
        <v>2.3482666666999998</v>
      </c>
      <c r="I615" s="14">
        <v>2557.04</v>
      </c>
      <c r="J615" s="14">
        <f>[1]!thsiFinD("ths_close_price_index",J$1,$A615)</f>
        <v>9922.6476000000002</v>
      </c>
      <c r="K615" s="14">
        <f>[1]!thsiFinD("ths_adjustment_nv_fund",K$2,$A615)</f>
        <v>6.6778992650999998</v>
      </c>
      <c r="L615" s="14">
        <f>[1]!thsiFinD("ths_adjustment_nv_fund",L$2,$A615)</f>
        <v>2.515021215</v>
      </c>
      <c r="M615" s="18">
        <v>0.29235933503835998</v>
      </c>
      <c r="N615" s="18">
        <v>0.26235774476587997</v>
      </c>
      <c r="O615" s="18">
        <v>0.53977953510664001</v>
      </c>
      <c r="P615" s="18">
        <v>0.63028729382861004</v>
      </c>
      <c r="Q615" s="19">
        <v>0.21780402595063</v>
      </c>
      <c r="R615" s="19">
        <v>0.21780402595063</v>
      </c>
      <c r="S615" s="18">
        <v>0.25829813200896001</v>
      </c>
      <c r="T615" s="18">
        <v>0.25829813200896001</v>
      </c>
      <c r="U615" s="16">
        <v>1.3438841765570237</v>
      </c>
      <c r="V615" s="14">
        <v>1.5448</v>
      </c>
      <c r="W615" s="14">
        <v>1.351</v>
      </c>
      <c r="X615" s="74">
        <f>'2080回测'!$O$13*G615/$G$4+'2080回测'!$O$14*H615/$H$4+'2080回测'!$O$15*I615/$I$4+'2080回测'!$O$17*K615/$K$4+'2080回测'!$O$18*L615/$L$4+'2080回测'!$O$16*J615/$J$4</f>
        <v>1.3842198249704538</v>
      </c>
    </row>
    <row r="616" spans="1:24">
      <c r="A616" s="11">
        <v>44756</v>
      </c>
      <c r="B616" s="17">
        <v>67.833026396562005</v>
      </c>
      <c r="C616" s="17">
        <v>47.162315550511003</v>
      </c>
      <c r="D616" s="17">
        <v>107.38461538462001</v>
      </c>
      <c r="E616" s="17">
        <v>117.32421875</v>
      </c>
      <c r="F616" s="13">
        <v>1.8492604402042301</v>
      </c>
      <c r="G616" s="14">
        <f>[1]!thsiFinD("ths_adjustment_nv_fund",G$2,$A616)</f>
        <v>1.4347000000000001</v>
      </c>
      <c r="H616" s="14">
        <f>[1]!thsiFinD("ths_adjustment_nv_fund",H$2,$A616)</f>
        <v>2.3241481480999999</v>
      </c>
      <c r="I616" s="14">
        <v>2534.5700000000002</v>
      </c>
      <c r="J616" s="14">
        <f>[1]!thsiFinD("ths_close_price_index",J$1,$A616)</f>
        <v>9813.6083999999992</v>
      </c>
      <c r="K616" s="14">
        <f>[1]!thsiFinD("ths_adjustment_nv_fund",K$2,$A616)</f>
        <v>6.6529584649000002</v>
      </c>
      <c r="L616" s="14">
        <f>[1]!thsiFinD("ths_adjustment_nv_fund",L$2,$A616)</f>
        <v>2.5008862102</v>
      </c>
      <c r="M616" s="18">
        <v>0.29259910485932999</v>
      </c>
      <c r="N616" s="18">
        <v>0.26531144123013001</v>
      </c>
      <c r="O616" s="18">
        <v>0.54325425353462997</v>
      </c>
      <c r="P616" s="18">
        <v>0.63573163585811998</v>
      </c>
      <c r="Q616" s="19">
        <v>0.22774598246499</v>
      </c>
      <c r="R616" s="19">
        <v>0.22774598246499</v>
      </c>
      <c r="S616" s="18">
        <v>0.279342506022</v>
      </c>
      <c r="T616" s="18">
        <v>0.279342506022</v>
      </c>
      <c r="U616" s="16">
        <v>1.3516922267836748</v>
      </c>
      <c r="V616" s="14">
        <v>1.5459000000000001</v>
      </c>
      <c r="W616" s="14">
        <v>1.3496999999999999</v>
      </c>
      <c r="X616" s="74">
        <f>'2080回测'!$O$13*G616/$G$4+'2080回测'!$O$14*H616/$H$4+'2080回测'!$O$15*I616/$I$4+'2080回测'!$O$17*K616/$K$4+'2080回测'!$O$18*L616/$L$4+'2080回测'!$O$16*J616/$J$4</f>
        <v>1.3676344554849615</v>
      </c>
    </row>
    <row r="617" spans="1:24">
      <c r="A617" s="11">
        <v>44757</v>
      </c>
      <c r="B617" s="17">
        <v>70.288520564763999</v>
      </c>
      <c r="C617" s="17">
        <v>48.240635641316999</v>
      </c>
      <c r="D617" s="17">
        <v>104.61538461537999</v>
      </c>
      <c r="E617" s="17">
        <v>117.998046875</v>
      </c>
      <c r="F617" s="13">
        <v>1.85285646924115</v>
      </c>
      <c r="G617" s="14">
        <f>[1]!thsiFinD("ths_adjustment_nv_fund",G$2,$A617)</f>
        <v>1.4126000000000001</v>
      </c>
      <c r="H617" s="14">
        <f>[1]!thsiFinD("ths_adjustment_nv_fund",H$2,$A617)</f>
        <v>2.2813925926</v>
      </c>
      <c r="I617" s="14">
        <v>2489.65</v>
      </c>
      <c r="J617" s="14">
        <f>[1]!thsiFinD("ths_close_price_index",J$1,$A617)</f>
        <v>9558.2553000000007</v>
      </c>
      <c r="K617" s="14">
        <f>[1]!thsiFinD("ths_adjustment_nv_fund",K$2,$A617)</f>
        <v>6.565665664</v>
      </c>
      <c r="L617" s="14">
        <f>[1]!thsiFinD("ths_adjustment_nv_fund",L$2,$A617)</f>
        <v>2.474635487</v>
      </c>
      <c r="M617" s="18">
        <v>0.28924232736573002</v>
      </c>
      <c r="N617" s="18">
        <v>0.26809139084354</v>
      </c>
      <c r="O617" s="18">
        <v>0.54684878983943996</v>
      </c>
      <c r="P617" s="18">
        <v>0.64511265607735002</v>
      </c>
      <c r="Q617" s="19">
        <v>0.24318887637275</v>
      </c>
      <c r="R617" s="19">
        <v>0.24318887637275</v>
      </c>
      <c r="S617" s="18">
        <v>0.28893244869891999</v>
      </c>
      <c r="T617" s="18">
        <v>0.28893244869891999</v>
      </c>
      <c r="U617" s="16">
        <v>1.3335225057905675</v>
      </c>
      <c r="V617" s="14">
        <v>1.5465</v>
      </c>
      <c r="W617" s="14">
        <v>1.341</v>
      </c>
      <c r="X617" s="74">
        <f>'2080回测'!$O$13*G617/$G$4+'2080回测'!$O$14*H617/$H$4+'2080回测'!$O$15*I617/$I$4+'2080回测'!$O$17*K617/$K$4+'2080回测'!$O$18*L617/$L$4+'2080回测'!$O$16*J617/$J$4</f>
        <v>1.3477447688734656</v>
      </c>
    </row>
    <row r="618" spans="1:24">
      <c r="A618" s="11">
        <v>44760</v>
      </c>
      <c r="B618" s="17">
        <v>71.516267648864002</v>
      </c>
      <c r="C618" s="17">
        <v>48.864926220203998</v>
      </c>
      <c r="D618" s="17">
        <v>105.23076923076999</v>
      </c>
      <c r="E618" s="17">
        <v>120.029296875</v>
      </c>
      <c r="F618" s="13">
        <v>1.8641031499370999</v>
      </c>
      <c r="G618" s="14">
        <f>[1]!thsiFinD("ths_adjustment_nv_fund",G$2,$A618)</f>
        <v>1.4412</v>
      </c>
      <c r="H618" s="14">
        <f>[1]!thsiFinD("ths_adjustment_nv_fund",H$2,$A618)</f>
        <v>2.3340148148000002</v>
      </c>
      <c r="I618" s="14">
        <v>2547.6799999999998</v>
      </c>
      <c r="J618" s="14">
        <f>[1]!thsiFinD("ths_close_price_index",J$1,$A618)</f>
        <v>9739.9079999999994</v>
      </c>
      <c r="K618" s="14">
        <f>[1]!thsiFinD("ths_adjustment_nv_fund",K$2,$A618)</f>
        <v>6.6841344651999997</v>
      </c>
      <c r="L618" s="14">
        <f>[1]!thsiFinD("ths_adjustment_nv_fund",L$2,$A618)</f>
        <v>2.4938187078</v>
      </c>
      <c r="M618" s="18">
        <v>0.27501598465472998</v>
      </c>
      <c r="N618" s="18">
        <v>0.25566849100860001</v>
      </c>
      <c r="O618" s="18">
        <v>0.51869158878504995</v>
      </c>
      <c r="P618" s="18">
        <v>0.6235028060094</v>
      </c>
      <c r="Q618" s="19">
        <v>0.23096383657146999</v>
      </c>
      <c r="R618" s="19">
        <v>0.23096383657146999</v>
      </c>
      <c r="S618" s="18">
        <v>0.26668675136191</v>
      </c>
      <c r="T618" s="18">
        <v>0.26668675136191</v>
      </c>
      <c r="U618" s="16">
        <v>1.3546971953645102</v>
      </c>
      <c r="V618" s="14">
        <v>1.5474000000000001</v>
      </c>
      <c r="W618" s="14">
        <v>1.3481000000000001</v>
      </c>
      <c r="X618" s="74">
        <f>'2080回测'!$O$13*G618/$G$4+'2080回测'!$O$14*H618/$H$4+'2080回测'!$O$15*I618/$I$4+'2080回测'!$O$17*K618/$K$4+'2080回测'!$O$18*L618/$L$4+'2080回测'!$O$16*J618/$J$4</f>
        <v>1.3725510378563068</v>
      </c>
    </row>
    <row r="619" spans="1:24">
      <c r="A619" s="11">
        <v>44761</v>
      </c>
      <c r="B619" s="17">
        <v>70.227133210559003</v>
      </c>
      <c r="C619" s="17">
        <v>48.240635641316999</v>
      </c>
      <c r="D619" s="17">
        <v>105.46153846154</v>
      </c>
      <c r="E619" s="17">
        <v>119.74609375</v>
      </c>
      <c r="F619" s="13">
        <v>1.85918850265854</v>
      </c>
      <c r="G619" s="14">
        <f>[1]!thsiFinD("ths_adjustment_nv_fund",G$2,$A619)</f>
        <v>1.4460999999999999</v>
      </c>
      <c r="H619" s="14">
        <f>[1]!thsiFinD("ths_adjustment_nv_fund",H$2,$A619)</f>
        <v>2.3416888888999998</v>
      </c>
      <c r="I619" s="14">
        <v>2546.8000000000002</v>
      </c>
      <c r="J619" s="14">
        <f>[1]!thsiFinD("ths_close_price_index",J$1,$A619)</f>
        <v>9787.1569999999992</v>
      </c>
      <c r="K619" s="14">
        <f>[1]!thsiFinD("ths_adjustment_nv_fund",K$2,$A619)</f>
        <v>6.7028400653000002</v>
      </c>
      <c r="L619" s="14">
        <f>[1]!thsiFinD("ths_adjustment_nv_fund",L$2,$A619)</f>
        <v>2.4958379942</v>
      </c>
      <c r="M619" s="18">
        <v>0.28093030690537002</v>
      </c>
      <c r="N619" s="18">
        <v>0.26001216227955998</v>
      </c>
      <c r="O619" s="18">
        <v>0.54397316079558999</v>
      </c>
      <c r="P619" s="18">
        <v>0.64896557508770003</v>
      </c>
      <c r="Q619" s="19">
        <v>0.24912712031705</v>
      </c>
      <c r="R619" s="19">
        <v>0.24912712031705</v>
      </c>
      <c r="S619" s="18">
        <v>0.30272105860687998</v>
      </c>
      <c r="T619" s="18">
        <v>0.30272105860687998</v>
      </c>
      <c r="U619" s="16">
        <v>1.3625591971441937</v>
      </c>
      <c r="V619" s="14">
        <v>1.5479000000000001</v>
      </c>
      <c r="W619" s="14">
        <v>1.3427</v>
      </c>
      <c r="X619" s="74">
        <f>'2080回测'!$O$13*G619/$G$4+'2080回测'!$O$14*H619/$H$4+'2080回测'!$O$15*I619/$I$4+'2080回测'!$O$17*K619/$K$4+'2080回测'!$O$18*L619/$L$4+'2080回测'!$O$16*J619/$J$4</f>
        <v>1.3766790252390142</v>
      </c>
    </row>
    <row r="620" spans="1:24">
      <c r="A620" s="11">
        <v>44762</v>
      </c>
      <c r="B620" s="17">
        <v>73.542050337630002</v>
      </c>
      <c r="C620" s="17">
        <v>49.035187287173997</v>
      </c>
      <c r="D620" s="17">
        <v>102.30769230769</v>
      </c>
      <c r="E620" s="17">
        <v>119.90234375</v>
      </c>
      <c r="F620" s="13">
        <v>1.8619681842062401</v>
      </c>
      <c r="G620" s="14">
        <f>[1]!thsiFinD("ths_adjustment_nv_fund",G$2,$A620)</f>
        <v>1.4477</v>
      </c>
      <c r="H620" s="14">
        <f>[1]!thsiFinD("ths_adjustment_nv_fund",H$2,$A620)</f>
        <v>2.3493629629999999</v>
      </c>
      <c r="I620" s="14">
        <v>2541.4</v>
      </c>
      <c r="J620" s="14">
        <f>[1]!thsiFinD("ths_close_price_index",J$1,$A620)</f>
        <v>9824.2610000000004</v>
      </c>
      <c r="K620" s="14">
        <f>[1]!thsiFinD("ths_adjustment_nv_fund",K$2,$A620)</f>
        <v>6.7090752654000001</v>
      </c>
      <c r="L620" s="14">
        <f>[1]!thsiFinD("ths_adjustment_nv_fund",L$2,$A620)</f>
        <v>2.5018958534000002</v>
      </c>
      <c r="M620" s="18">
        <v>0.27453644501279001</v>
      </c>
      <c r="N620" s="18">
        <v>0.25705846581531</v>
      </c>
      <c r="O620" s="18">
        <v>0.55763239875389004</v>
      </c>
      <c r="P620" s="18">
        <v>0.65801155882092</v>
      </c>
      <c r="Q620" s="19">
        <v>0.25907712420602003</v>
      </c>
      <c r="R620" s="19">
        <v>0.25907712420602003</v>
      </c>
      <c r="S620" s="18">
        <v>0.3175402301693</v>
      </c>
      <c r="T620" s="18">
        <v>0.3175402301693</v>
      </c>
      <c r="U620" s="16">
        <v>1.3752056020882875</v>
      </c>
      <c r="V620" s="14">
        <v>1.5488999999999999</v>
      </c>
      <c r="W620" s="14">
        <v>1.3427</v>
      </c>
      <c r="X620" s="74">
        <f>'2080回测'!$O$13*G620/$G$4+'2080回测'!$O$14*H620/$H$4+'2080回测'!$O$15*I620/$I$4+'2080回测'!$O$17*K620/$K$4+'2080回测'!$O$18*L620/$L$4+'2080回测'!$O$16*J620/$J$4</f>
        <v>1.3784111849363472</v>
      </c>
    </row>
    <row r="621" spans="1:24">
      <c r="A621" s="11">
        <v>44763</v>
      </c>
      <c r="B621" s="17">
        <v>70.165745856353993</v>
      </c>
      <c r="C621" s="17">
        <v>48.808172531215</v>
      </c>
      <c r="D621" s="17">
        <v>101.30769230769</v>
      </c>
      <c r="E621" s="17">
        <v>118.59375</v>
      </c>
      <c r="F621" s="13">
        <v>1.8471884017381499</v>
      </c>
      <c r="G621" s="14">
        <f>[1]!thsiFinD("ths_adjustment_nv_fund",G$2,$A621)</f>
        <v>1.4229000000000001</v>
      </c>
      <c r="H621" s="14">
        <f>[1]!thsiFinD("ths_adjustment_nv_fund",H$2,$A621)</f>
        <v>2.3197629630000001</v>
      </c>
      <c r="I621" s="14">
        <v>2520.54</v>
      </c>
      <c r="J621" s="14">
        <f>[1]!thsiFinD("ths_close_price_index",J$1,$A621)</f>
        <v>9719.2414000000008</v>
      </c>
      <c r="K621" s="14">
        <f>[1]!thsiFinD("ths_adjustment_nv_fund",K$2,$A621)</f>
        <v>6.6716640649999999</v>
      </c>
      <c r="L621" s="14">
        <f>[1]!thsiFinD("ths_adjustment_nv_fund",L$2,$A621)</f>
        <v>2.4776644166000001</v>
      </c>
      <c r="M621" s="18">
        <v>0.27933184143222001</v>
      </c>
      <c r="N621" s="18">
        <v>0.26340022587091</v>
      </c>
      <c r="O621" s="18">
        <v>0.56925473280613004</v>
      </c>
      <c r="P621" s="18">
        <v>0.67660608097779995</v>
      </c>
      <c r="Q621" s="19">
        <v>0.27718019634516</v>
      </c>
      <c r="R621" s="19">
        <v>0.27718019634516</v>
      </c>
      <c r="S621" s="18">
        <v>0.32934577146445998</v>
      </c>
      <c r="T621" s="18">
        <v>0.32934577146445998</v>
      </c>
      <c r="U621" s="16">
        <v>1.3645690847952638</v>
      </c>
      <c r="V621" s="14">
        <v>1.5501</v>
      </c>
      <c r="W621" s="14">
        <v>1.3328</v>
      </c>
      <c r="X621" s="74">
        <f>'2080回测'!$O$13*G621/$G$4+'2080回测'!$O$14*H621/$H$4+'2080回测'!$O$15*I621/$I$4+'2080回测'!$O$17*K621/$K$4+'2080回测'!$O$18*L621/$L$4+'2080回测'!$O$16*J621/$J$4</f>
        <v>1.3576952046187247</v>
      </c>
    </row>
    <row r="622" spans="1:24">
      <c r="A622" s="11">
        <v>44764</v>
      </c>
      <c r="B622" s="17">
        <v>70.227133210559003</v>
      </c>
      <c r="C622" s="17">
        <v>48.240635641316999</v>
      </c>
      <c r="D622" s="17">
        <v>98.846153846153996</v>
      </c>
      <c r="E622" s="17">
        <v>117.451171875</v>
      </c>
      <c r="F622" s="13">
        <v>1.8369127364325799</v>
      </c>
      <c r="G622" s="14">
        <f>[1]!thsiFinD("ths_adjustment_nv_fund",G$2,$A622)</f>
        <v>1.4221999999999999</v>
      </c>
      <c r="H622" s="14">
        <f>[1]!thsiFinD("ths_adjustment_nv_fund",H$2,$A622)</f>
        <v>2.3109925925999999</v>
      </c>
      <c r="I622" s="14">
        <v>2510.09</v>
      </c>
      <c r="J622" s="14">
        <f>[1]!thsiFinD("ths_close_price_index",J$1,$A622)</f>
        <v>9729.6237000000001</v>
      </c>
      <c r="K622" s="14">
        <f>[1]!thsiFinD("ths_adjustment_nv_fund",K$2,$A622)</f>
        <v>6.6778992650999998</v>
      </c>
      <c r="L622" s="14">
        <f>[1]!thsiFinD("ths_adjustment_nv_fund",L$2,$A622)</f>
        <v>2.4716065573999999</v>
      </c>
      <c r="M622" s="18">
        <v>0.26486572890026</v>
      </c>
      <c r="N622" s="18">
        <v>0.24906611067674</v>
      </c>
      <c r="O622" s="18">
        <v>0.55655403786244995</v>
      </c>
      <c r="P622" s="18">
        <v>0.65616885841796002</v>
      </c>
      <c r="Q622" s="19">
        <v>0.27092731442404</v>
      </c>
      <c r="R622" s="19">
        <v>0.27092731442404</v>
      </c>
      <c r="S622" s="18">
        <v>0.32402165682831002</v>
      </c>
      <c r="T622" s="18">
        <v>0.32402165682831002</v>
      </c>
      <c r="U622" s="16">
        <v>1.359070184738415</v>
      </c>
      <c r="V622" s="14">
        <v>1.5498000000000001</v>
      </c>
      <c r="W622" s="14">
        <v>1.3535999999999999</v>
      </c>
      <c r="X622" s="74">
        <f>'2080回测'!$O$13*G622/$G$4+'2080回测'!$O$14*H622/$H$4+'2080回测'!$O$15*I622/$I$4+'2080回测'!$O$17*K622/$K$4+'2080回测'!$O$18*L622/$L$4+'2080回测'!$O$16*J622/$J$4</f>
        <v>1.3568791903518937</v>
      </c>
    </row>
    <row r="623" spans="1:24">
      <c r="A623" s="11">
        <v>44767</v>
      </c>
      <c r="B623" s="17">
        <v>66.236955187231004</v>
      </c>
      <c r="C623" s="17">
        <v>45.913734392736004</v>
      </c>
      <c r="D623" s="17">
        <v>95</v>
      </c>
      <c r="E623" s="17">
        <v>113.76953125</v>
      </c>
      <c r="F623" s="13">
        <v>1.80230055207492</v>
      </c>
      <c r="G623" s="14">
        <f>[1]!thsiFinD("ths_adjustment_nv_fund",G$2,$A623)</f>
        <v>1.4228000000000001</v>
      </c>
      <c r="H623" s="14">
        <f>[1]!thsiFinD("ths_adjustment_nv_fund",H$2,$A623)</f>
        <v>2.3088000000000002</v>
      </c>
      <c r="I623" s="14">
        <v>2511.11</v>
      </c>
      <c r="J623" s="14">
        <f>[1]!thsiFinD("ths_close_price_index",J$1,$A623)</f>
        <v>9688.2913000000008</v>
      </c>
      <c r="K623" s="14">
        <f>[1]!thsiFinD("ths_adjustment_nv_fund",K$2,$A623)</f>
        <v>6.6342528646999996</v>
      </c>
      <c r="L623" s="14">
        <f>[1]!thsiFinD("ths_adjustment_nv_fund",L$2,$A623)</f>
        <v>2.4716065573999999</v>
      </c>
      <c r="M623" s="18">
        <v>0.26614450127876998</v>
      </c>
      <c r="N623" s="18">
        <v>0.24923985752757999</v>
      </c>
      <c r="O623" s="18">
        <v>0.54445243230289997</v>
      </c>
      <c r="P623" s="18">
        <v>0.64084094147879</v>
      </c>
      <c r="Q623" s="19">
        <v>0.26361699310926001</v>
      </c>
      <c r="R623" s="19">
        <v>0.26361699310926001</v>
      </c>
      <c r="S623" s="18">
        <v>0.32232487955037997</v>
      </c>
      <c r="T623" s="18">
        <v>0.32232487955037997</v>
      </c>
      <c r="U623" s="16">
        <v>1.3464625428822563</v>
      </c>
      <c r="V623" s="14">
        <v>1.5507</v>
      </c>
      <c r="W623" s="14">
        <v>1.3589</v>
      </c>
      <c r="X623" s="74">
        <f>'2080回测'!$O$13*G623/$G$4+'2080回测'!$O$14*H623/$H$4+'2080回测'!$O$15*I623/$I$4+'2080回测'!$O$17*K623/$K$4+'2080回测'!$O$18*L623/$L$4+'2080回测'!$O$16*J623/$J$4</f>
        <v>1.3564307948016525</v>
      </c>
    </row>
    <row r="624" spans="1:24">
      <c r="A624" s="11">
        <v>44768</v>
      </c>
      <c r="B624" s="17">
        <v>68.324125230202995</v>
      </c>
      <c r="C624" s="17">
        <v>47.900113507378002</v>
      </c>
      <c r="D624" s="17">
        <v>98</v>
      </c>
      <c r="E624" s="17">
        <v>117.353515625</v>
      </c>
      <c r="F624" s="13">
        <v>1.82894438590645</v>
      </c>
      <c r="G624" s="14">
        <f>[1]!thsiFinD("ths_adjustment_nv_fund",G$2,$A624)</f>
        <v>1.4419999999999999</v>
      </c>
      <c r="H624" s="14">
        <f>[1]!thsiFinD("ths_adjustment_nv_fund",H$2,$A624)</f>
        <v>2.3405925926000002</v>
      </c>
      <c r="I624" s="14">
        <v>2537.02</v>
      </c>
      <c r="J624" s="14">
        <f>[1]!thsiFinD("ths_close_price_index",J$1,$A624)</f>
        <v>9750.6779000000006</v>
      </c>
      <c r="K624" s="14">
        <f>[1]!thsiFinD("ths_adjustment_nv_fund",K$2,$A624)</f>
        <v>6.665428865</v>
      </c>
      <c r="L624" s="14">
        <f>[1]!thsiFinD("ths_adjustment_nv_fund",L$2,$A624)</f>
        <v>2.4978572805999999</v>
      </c>
      <c r="M624" s="18">
        <v>0.25735294117647001</v>
      </c>
      <c r="N624" s="18">
        <v>0.24072626183650001</v>
      </c>
      <c r="O624" s="18">
        <v>0.52983465132997998</v>
      </c>
      <c r="P624" s="18">
        <v>0.63464276745222004</v>
      </c>
      <c r="Q624" s="19">
        <v>0.24822482640214</v>
      </c>
      <c r="R624" s="19">
        <v>0.24822482640214</v>
      </c>
      <c r="S624" s="18">
        <v>0.30634703422929999</v>
      </c>
      <c r="T624" s="18">
        <v>0.30634703422929999</v>
      </c>
      <c r="U624" s="16">
        <v>1.3626917261523426</v>
      </c>
      <c r="V624" s="14">
        <v>1.5516000000000001</v>
      </c>
      <c r="W624" s="14">
        <v>1.3591</v>
      </c>
      <c r="X624" s="74">
        <f>'2080回测'!$O$13*G624/$G$4+'2080回测'!$O$14*H624/$H$4+'2080回测'!$O$15*I624/$I$4+'2080回测'!$O$17*K624/$K$4+'2080回测'!$O$18*L624/$L$4+'2080回测'!$O$16*J624/$J$4</f>
        <v>1.3730436484401276</v>
      </c>
    </row>
    <row r="625" spans="1:24">
      <c r="A625" s="11">
        <v>44769</v>
      </c>
      <c r="B625" s="17">
        <v>72.621240024554993</v>
      </c>
      <c r="C625" s="17">
        <v>49.659477866061003</v>
      </c>
      <c r="D625" s="17">
        <v>98.307692307691994</v>
      </c>
      <c r="E625" s="17">
        <v>116.357421875</v>
      </c>
      <c r="F625" s="13">
        <v>1.84236458018327</v>
      </c>
      <c r="G625" s="14">
        <f>[1]!thsiFinD("ths_adjustment_nv_fund",G$2,$A625)</f>
        <v>1.4367000000000001</v>
      </c>
      <c r="H625" s="14">
        <f>[1]!thsiFinD("ths_adjustment_nv_fund",H$2,$A625)</f>
        <v>2.3416888888999998</v>
      </c>
      <c r="I625" s="14">
        <v>2526.09</v>
      </c>
      <c r="J625" s="14">
        <f>[1]!thsiFinD("ths_close_price_index",J$1,$A625)</f>
        <v>9742.7135999999991</v>
      </c>
      <c r="K625" s="14">
        <f>[1]!thsiFinD("ths_adjustment_nv_fund",K$2,$A625)</f>
        <v>6.665428865</v>
      </c>
      <c r="L625" s="14">
        <f>[1]!thsiFinD("ths_adjustment_nv_fund",L$2,$A625)</f>
        <v>2.4978572805999999</v>
      </c>
      <c r="M625" s="18">
        <v>0.27085997442455001</v>
      </c>
      <c r="N625" s="18">
        <v>0.25514725045608999</v>
      </c>
      <c r="O625" s="18">
        <v>0.54660915408579003</v>
      </c>
      <c r="P625" s="18">
        <v>0.65851411343418997</v>
      </c>
      <c r="Q625" s="19">
        <v>0.26232750910584002</v>
      </c>
      <c r="R625" s="19">
        <v>0.26232750910584002</v>
      </c>
      <c r="S625" s="18">
        <v>0.32287414930322</v>
      </c>
      <c r="T625" s="18">
        <v>0.32287414930322</v>
      </c>
      <c r="U625" s="16">
        <v>1.3693444667424912</v>
      </c>
      <c r="V625" s="14">
        <v>1.5519000000000001</v>
      </c>
      <c r="W625" s="14">
        <v>1.3552999999999999</v>
      </c>
      <c r="X625" s="74">
        <f>'2080回测'!$O$13*G625/$G$4+'2080回测'!$O$14*H625/$H$4+'2080回测'!$O$15*I625/$I$4+'2080回测'!$O$17*K625/$K$4+'2080回测'!$O$18*L625/$L$4+'2080回测'!$O$16*J625/$J$4</f>
        <v>1.3691455147635627</v>
      </c>
    </row>
    <row r="626" spans="1:24">
      <c r="A626" s="11">
        <v>44770</v>
      </c>
      <c r="B626" s="17">
        <v>74.217311233885994</v>
      </c>
      <c r="C626" s="17">
        <v>50.170261066968997</v>
      </c>
      <c r="D626" s="17">
        <v>98.230769230768999</v>
      </c>
      <c r="E626" s="17">
        <v>115.625</v>
      </c>
      <c r="F626" s="13">
        <v>1.84560835382906</v>
      </c>
      <c r="G626" s="14">
        <f>[1]!thsiFinD("ths_adjustment_nv_fund",G$2,$A626)</f>
        <v>1.4411</v>
      </c>
      <c r="H626" s="14">
        <f>[1]!thsiFinD("ths_adjustment_nv_fund",H$2,$A626)</f>
        <v>2.3537481481000002</v>
      </c>
      <c r="I626" s="14">
        <v>2531.27</v>
      </c>
      <c r="J626" s="14">
        <f>[1]!thsiFinD("ths_close_price_index",J$1,$A626)</f>
        <v>9757.3348000000005</v>
      </c>
      <c r="K626" s="14">
        <f>[1]!thsiFinD("ths_adjustment_nv_fund",K$2,$A626)</f>
        <v>6.6778992650999998</v>
      </c>
      <c r="L626" s="14">
        <f>[1]!thsiFinD("ths_adjustment_nv_fund",L$2,$A626)</f>
        <v>2.4968476374000002</v>
      </c>
      <c r="M626" s="18">
        <v>0.26470588235294001</v>
      </c>
      <c r="N626" s="18">
        <v>0.25175918686474003</v>
      </c>
      <c r="O626" s="18">
        <v>0.54541097531752003</v>
      </c>
      <c r="P626" s="18">
        <v>0.66353966002981002</v>
      </c>
      <c r="Q626" s="19">
        <v>0.27526341230598</v>
      </c>
      <c r="R626" s="19">
        <v>0.27526341230598</v>
      </c>
      <c r="S626" s="18">
        <v>0.33940660238148002</v>
      </c>
      <c r="T626" s="18">
        <v>0.33940660238148002</v>
      </c>
      <c r="U626" s="16">
        <v>1.3748393665728811</v>
      </c>
      <c r="V626" s="14">
        <v>1.5515000000000001</v>
      </c>
      <c r="W626" s="14">
        <v>1.3672</v>
      </c>
      <c r="X626" s="74">
        <f>'2080回测'!$O$13*G626/$G$4+'2080回测'!$O$14*H626/$H$4+'2080回测'!$O$15*I626/$I$4+'2080回测'!$O$17*K626/$K$4+'2080回测'!$O$18*L626/$L$4+'2080回测'!$O$16*J626/$J$4</f>
        <v>1.3725645218250728</v>
      </c>
    </row>
    <row r="627" spans="1:24">
      <c r="A627" s="11">
        <v>44771</v>
      </c>
      <c r="B627" s="17">
        <v>74.217311233885994</v>
      </c>
      <c r="C627" s="17">
        <v>49.88649262202</v>
      </c>
      <c r="D627" s="17">
        <v>101.76923076923001</v>
      </c>
      <c r="E627" s="17">
        <v>114.1796875</v>
      </c>
      <c r="F627" s="13">
        <v>1.8501318053128399</v>
      </c>
      <c r="G627" s="14">
        <f>[1]!thsiFinD("ths_adjustment_nv_fund",G$2,$A627)</f>
        <v>1.4276</v>
      </c>
      <c r="H627" s="14">
        <f>[1]!thsiFinD("ths_adjustment_nv_fund",H$2,$A627)</f>
        <v>2.3362074073999999</v>
      </c>
      <c r="I627" s="14">
        <v>2504.79</v>
      </c>
      <c r="J627" s="14">
        <f>[1]!thsiFinD("ths_close_price_index",J$1,$A627)</f>
        <v>9716.0797000000002</v>
      </c>
      <c r="K627" s="14">
        <f>[1]!thsiFinD("ths_adjustment_nv_fund",K$2,$A627)</f>
        <v>6.6529584649000002</v>
      </c>
      <c r="L627" s="14">
        <f>[1]!thsiFinD("ths_adjustment_nv_fund",L$2,$A627)</f>
        <v>2.4786740597999999</v>
      </c>
      <c r="M627" s="18">
        <v>0.26406649616368</v>
      </c>
      <c r="N627" s="18">
        <v>0.24750238901919999</v>
      </c>
      <c r="O627" s="18">
        <v>0.55044332614425995</v>
      </c>
      <c r="P627" s="18">
        <v>0.66722506075857002</v>
      </c>
      <c r="Q627" s="19">
        <v>0.28438218347187999</v>
      </c>
      <c r="R627" s="19">
        <v>0.28438218347187999</v>
      </c>
      <c r="S627" s="18">
        <v>0.35035664677679001</v>
      </c>
      <c r="T627" s="18">
        <v>0.35035664677679001</v>
      </c>
      <c r="U627" s="16">
        <v>1.36496577800881</v>
      </c>
      <c r="V627" s="14">
        <v>1.5531999999999999</v>
      </c>
      <c r="W627" s="14">
        <v>1.3832</v>
      </c>
      <c r="X627" s="74">
        <f>'2080回测'!$O$13*G627/$G$4+'2080回测'!$O$14*H627/$H$4+'2080回测'!$O$15*I627/$I$4+'2080回测'!$O$17*K627/$K$4+'2080回测'!$O$18*L627/$L$4+'2080回测'!$O$16*J627/$J$4</f>
        <v>1.3608421204310204</v>
      </c>
    </row>
    <row r="628" spans="1:24">
      <c r="A628" s="11">
        <v>44774</v>
      </c>
      <c r="B628" s="17">
        <v>76.120319214242002</v>
      </c>
      <c r="C628" s="17">
        <v>52.270147559591003</v>
      </c>
      <c r="D628" s="17">
        <v>102.23076923076999</v>
      </c>
      <c r="E628" s="17">
        <v>117.763671875</v>
      </c>
      <c r="F628" s="13">
        <v>1.87096226969901</v>
      </c>
      <c r="G628" s="14">
        <f>[1]!thsiFinD("ths_adjustment_nv_fund",G$2,$A628)</f>
        <v>1.4285000000000001</v>
      </c>
      <c r="H628" s="14">
        <f>[1]!thsiFinD("ths_adjustment_nv_fund",H$2,$A628)</f>
        <v>2.3427851851999999</v>
      </c>
      <c r="I628" s="14">
        <v>2478.73</v>
      </c>
      <c r="J628" s="14">
        <f>[1]!thsiFinD("ths_close_price_index",J$1,$A628)</f>
        <v>9704.0496000000003</v>
      </c>
      <c r="K628" s="14">
        <f>[1]!thsiFinD("ths_adjustment_nv_fund",K$2,$A628)</f>
        <v>6.6280176645999997</v>
      </c>
      <c r="L628" s="14">
        <f>[1]!thsiFinD("ths_adjustment_nv_fund",L$2,$A628)</f>
        <v>2.4847319190000001</v>
      </c>
      <c r="M628" s="18">
        <v>0.25039961636829</v>
      </c>
      <c r="N628" s="18">
        <v>0.23160455216749001</v>
      </c>
      <c r="O628" s="18">
        <v>0.53438773064941003</v>
      </c>
      <c r="P628" s="18">
        <v>0.65147834830835005</v>
      </c>
      <c r="Q628" s="19">
        <v>0.27849684023788002</v>
      </c>
      <c r="R628" s="19">
        <v>0.27849684023788002</v>
      </c>
      <c r="S628" s="18">
        <v>0.34743114805059</v>
      </c>
      <c r="T628" s="18">
        <v>0.34743114805059</v>
      </c>
      <c r="U628" s="16">
        <v>1.3756853035677075</v>
      </c>
      <c r="V628" s="14">
        <v>1.5551999999999999</v>
      </c>
      <c r="W628" s="14">
        <v>1.3875</v>
      </c>
      <c r="X628" s="74">
        <f>'2080回测'!$O$13*G628/$G$4+'2080回测'!$O$14*H628/$H$4+'2080回测'!$O$15*I628/$I$4+'2080回测'!$O$17*K628/$K$4+'2080回测'!$O$18*L628/$L$4+'2080回测'!$O$16*J628/$J$4</f>
        <v>1.3614239367803025</v>
      </c>
    </row>
    <row r="629" spans="1:24">
      <c r="A629" s="11">
        <v>44775</v>
      </c>
      <c r="B629" s="17">
        <v>76.120319214242002</v>
      </c>
      <c r="C629" s="17">
        <v>51.872871736663001</v>
      </c>
      <c r="D629" s="17">
        <v>100.07692307692</v>
      </c>
      <c r="E629" s="17">
        <v>112.822265625</v>
      </c>
      <c r="F629" s="13">
        <v>1.8522309491320601</v>
      </c>
      <c r="G629" s="14">
        <f>[1]!thsiFinD("ths_adjustment_nv_fund",G$2,$A629)</f>
        <v>1.3969</v>
      </c>
      <c r="H629" s="14">
        <f>[1]!thsiFinD("ths_adjustment_nv_fund",H$2,$A629)</f>
        <v>2.2813925926</v>
      </c>
      <c r="I629" s="14">
        <v>2423.4499999999998</v>
      </c>
      <c r="J629" s="14">
        <f>[1]!thsiFinD("ths_close_price_index",J$1,$A629)</f>
        <v>9464.3374999999996</v>
      </c>
      <c r="K629" s="14">
        <f>[1]!thsiFinD("ths_adjustment_nv_fund",K$2,$A629)</f>
        <v>6.4783728631999997</v>
      </c>
      <c r="L629" s="14">
        <f>[1]!thsiFinD("ths_adjustment_nv_fund",L$2,$A629)</f>
        <v>2.4544426229999998</v>
      </c>
      <c r="M629" s="18">
        <v>0.25959079283886999</v>
      </c>
      <c r="N629" s="18">
        <v>0.24463556598037001</v>
      </c>
      <c r="O629" s="18">
        <v>0.54541097531752003</v>
      </c>
      <c r="P629" s="18">
        <v>0.66580115594382006</v>
      </c>
      <c r="Q629" s="19">
        <v>0.28981710724546</v>
      </c>
      <c r="R629" s="19">
        <v>0.28981710724546</v>
      </c>
      <c r="S629" s="18">
        <v>0.35520486198508</v>
      </c>
      <c r="T629" s="18">
        <v>0.35520486198508</v>
      </c>
      <c r="U629" s="16">
        <v>1.3340422933599951</v>
      </c>
      <c r="V629" s="14">
        <v>1.5558000000000001</v>
      </c>
      <c r="W629" s="14">
        <v>1.3951</v>
      </c>
      <c r="X629" s="74">
        <f>'2080回测'!$O$13*G629/$G$4+'2080回测'!$O$14*H629/$H$4+'2080回测'!$O$15*I629/$I$4+'2080回测'!$O$17*K629/$K$4+'2080回测'!$O$18*L629/$L$4+'2080回测'!$O$16*J629/$J$4</f>
        <v>1.3329905280766494</v>
      </c>
    </row>
    <row r="630" spans="1:24">
      <c r="A630" s="11">
        <v>44776</v>
      </c>
      <c r="B630" s="17">
        <v>73.480662983425006</v>
      </c>
      <c r="C630" s="17">
        <v>50.283768444948997</v>
      </c>
      <c r="D630" s="17">
        <v>92.769230769231001</v>
      </c>
      <c r="E630" s="17">
        <v>112.28515625</v>
      </c>
      <c r="F630" s="13">
        <v>1.8220470461190099</v>
      </c>
      <c r="G630" s="14">
        <f>[1]!thsiFinD("ths_adjustment_nv_fund",G$2,$A630)</f>
        <v>1.38</v>
      </c>
      <c r="H630" s="14">
        <f>[1]!thsiFinD("ths_adjustment_nv_fund",H$2,$A630)</f>
        <v>2.2539851851999999</v>
      </c>
      <c r="I630" s="14">
        <v>2416.14</v>
      </c>
      <c r="J630" s="14">
        <f>[1]!thsiFinD("ths_close_price_index",J$1,$A630)</f>
        <v>9377.1592000000001</v>
      </c>
      <c r="K630" s="14">
        <f>[1]!thsiFinD("ths_adjustment_nv_fund",K$2,$A630)</f>
        <v>6.459667263</v>
      </c>
      <c r="L630" s="14">
        <f>[1]!thsiFinD("ths_adjustment_nv_fund",L$2,$A630)</f>
        <v>2.4281918996999998</v>
      </c>
      <c r="M630" s="18">
        <v>0.23745204603580999</v>
      </c>
      <c r="N630" s="18">
        <v>0.22196160194596001</v>
      </c>
      <c r="O630" s="18">
        <v>0.49700455307932001</v>
      </c>
      <c r="P630" s="18">
        <v>0.62249769670570998</v>
      </c>
      <c r="Q630" s="19">
        <v>0.24985461735183001</v>
      </c>
      <c r="R630" s="19">
        <v>0.24985461735183001</v>
      </c>
      <c r="S630" s="18">
        <v>0.29685660720474999</v>
      </c>
      <c r="T630" s="18">
        <v>0.29685660720474999</v>
      </c>
      <c r="U630" s="16">
        <v>1.32366020147206</v>
      </c>
      <c r="V630" s="14">
        <v>1.5569999999999999</v>
      </c>
      <c r="W630" s="14">
        <v>1.3895</v>
      </c>
      <c r="X630" s="74">
        <f>'2080回测'!$O$13*G630/$G$4+'2080回测'!$O$14*H630/$H$4+'2080回测'!$O$15*I630/$I$4+'2080回测'!$O$17*K630/$K$4+'2080回测'!$O$18*L630/$L$4+'2080回测'!$O$16*J630/$J$4</f>
        <v>1.3183235155477171</v>
      </c>
    </row>
    <row r="631" spans="1:24">
      <c r="A631" s="11">
        <v>44777</v>
      </c>
      <c r="B631" s="17">
        <v>73.419275629219996</v>
      </c>
      <c r="C631" s="17">
        <v>50.454029511918002</v>
      </c>
      <c r="D631" s="17">
        <v>94.923076923077005</v>
      </c>
      <c r="E631" s="17">
        <v>115.8203125</v>
      </c>
      <c r="F631" s="13">
        <v>1.8365417364105401</v>
      </c>
      <c r="G631" s="14">
        <f>[1]!thsiFinD("ths_adjustment_nv_fund",G$2,$A631)</f>
        <v>1.39</v>
      </c>
      <c r="H631" s="14">
        <f>[1]!thsiFinD("ths_adjustment_nv_fund",H$2,$A631)</f>
        <v>2.2660444443999999</v>
      </c>
      <c r="I631" s="14">
        <v>2433.15</v>
      </c>
      <c r="J631" s="14">
        <f>[1]!thsiFinD("ths_close_price_index",J$1,$A631)</f>
        <v>9430.6897000000008</v>
      </c>
      <c r="K631" s="14">
        <f>[1]!thsiFinD("ths_adjustment_nv_fund",K$2,$A631)</f>
        <v>6.5033136634000002</v>
      </c>
      <c r="L631" s="14">
        <f>[1]!thsiFinD("ths_adjustment_nv_fund",L$2,$A631)</f>
        <v>2.4312208292999999</v>
      </c>
      <c r="M631" s="18">
        <v>0.22330562659847</v>
      </c>
      <c r="N631" s="18">
        <v>0.21231865172444001</v>
      </c>
      <c r="O631" s="18">
        <v>0.48861730170140999</v>
      </c>
      <c r="P631" s="18">
        <v>0.60608091136064002</v>
      </c>
      <c r="Q631" s="19">
        <v>0.24243387815376999</v>
      </c>
      <c r="R631" s="19">
        <v>0.24243387815376999</v>
      </c>
      <c r="S631" s="18">
        <v>0.28704568204198999</v>
      </c>
      <c r="T631" s="18">
        <v>0.28704568204198999</v>
      </c>
      <c r="U631" s="16">
        <v>1.3349414084566038</v>
      </c>
      <c r="V631" s="14">
        <v>1.5579000000000001</v>
      </c>
      <c r="W631" s="14">
        <v>1.3940999999999999</v>
      </c>
      <c r="X631" s="74">
        <f>'2080回测'!$O$13*G631/$G$4+'2080回测'!$O$14*H631/$H$4+'2080回测'!$O$15*I631/$I$4+'2080回测'!$O$17*K631/$K$4+'2080回测'!$O$18*L631/$L$4+'2080回测'!$O$16*J631/$J$4</f>
        <v>1.3267823112130688</v>
      </c>
    </row>
    <row r="632" spans="1:24">
      <c r="A632" s="11">
        <v>44778</v>
      </c>
      <c r="B632" s="17">
        <v>74.340085942296</v>
      </c>
      <c r="C632" s="17">
        <v>53.916004540294999</v>
      </c>
      <c r="D632" s="17">
        <v>94.307692307691994</v>
      </c>
      <c r="E632" s="17">
        <v>123.41796875</v>
      </c>
      <c r="F632" s="13">
        <v>1.8649543788507099</v>
      </c>
      <c r="G632" s="14">
        <f>[1]!thsiFinD("ths_adjustment_nv_fund",G$2,$A632)</f>
        <v>1.3977999999999999</v>
      </c>
      <c r="H632" s="14">
        <f>[1]!thsiFinD("ths_adjustment_nv_fund",H$2,$A632)</f>
        <v>2.2824888889000001</v>
      </c>
      <c r="I632" s="14">
        <v>2452.23</v>
      </c>
      <c r="J632" s="14">
        <f>[1]!thsiFinD("ths_close_price_index",J$1,$A632)</f>
        <v>9494.0133000000005</v>
      </c>
      <c r="K632" s="14">
        <f>[1]!thsiFinD("ths_adjustment_nv_fund",K$2,$A632)</f>
        <v>6.5843712641999996</v>
      </c>
      <c r="L632" s="14">
        <f>[1]!thsiFinD("ths_adjustment_nv_fund",L$2,$A632)</f>
        <v>2.4463654773000001</v>
      </c>
      <c r="M632" s="18">
        <v>0.23065856777494001</v>
      </c>
      <c r="N632" s="18">
        <v>0.22048475371383999</v>
      </c>
      <c r="O632" s="18">
        <v>0.49628564581835999</v>
      </c>
      <c r="P632" s="18">
        <v>0.61763966839166995</v>
      </c>
      <c r="Q632" s="19">
        <v>0.25027313472006002</v>
      </c>
      <c r="R632" s="19">
        <v>0.25027313472006002</v>
      </c>
      <c r="S632" s="18">
        <v>0.30695818125695001</v>
      </c>
      <c r="T632" s="18">
        <v>0.30695818125695001</v>
      </c>
      <c r="U632" s="16">
        <v>1.3536652398639686</v>
      </c>
      <c r="V632" s="14">
        <v>1.5573999999999999</v>
      </c>
      <c r="W632" s="14">
        <v>1.4055</v>
      </c>
      <c r="X632" s="74">
        <f>'2080回测'!$O$13*G632/$G$4+'2080回测'!$O$14*H632/$H$4+'2080回测'!$O$15*I632/$I$4+'2080回测'!$O$17*K632/$K$4+'2080回测'!$O$18*L632/$L$4+'2080回测'!$O$16*J632/$J$4</f>
        <v>1.3352421393052449</v>
      </c>
    </row>
    <row r="633" spans="1:24">
      <c r="A633" s="11">
        <v>44781</v>
      </c>
      <c r="B633" s="17">
        <v>77.286678944138004</v>
      </c>
      <c r="C633" s="17">
        <v>55.107832009081001</v>
      </c>
      <c r="D633" s="17">
        <v>94.461538461537998</v>
      </c>
      <c r="E633" s="17">
        <v>125.234375</v>
      </c>
      <c r="F633" s="13">
        <v>1.8802260610368899</v>
      </c>
      <c r="G633" s="14">
        <f>[1]!thsiFinD("ths_adjustment_nv_fund",G$2,$A633)</f>
        <v>1.4105000000000001</v>
      </c>
      <c r="H633" s="14">
        <f>[1]!thsiFinD("ths_adjustment_nv_fund",H$2,$A633)</f>
        <v>2.3164740740999998</v>
      </c>
      <c r="I633" s="14">
        <v>2456.02</v>
      </c>
      <c r="J633" s="14">
        <f>[1]!thsiFinD("ths_close_price_index",J$1,$A633)</f>
        <v>9509.1650000000009</v>
      </c>
      <c r="K633" s="14">
        <f>[1]!thsiFinD("ths_adjustment_nv_fund",K$2,$A633)</f>
        <v>6.6280176645999997</v>
      </c>
      <c r="L633" s="14">
        <f>[1]!thsiFinD("ths_adjustment_nv_fund",L$2,$A633)</f>
        <v>2.4544426229999998</v>
      </c>
      <c r="M633" s="18">
        <v>0.24632352941176</v>
      </c>
      <c r="N633" s="18">
        <v>0.23577447658761</v>
      </c>
      <c r="O633" s="18">
        <v>0.52827701893122003</v>
      </c>
      <c r="P633" s="18">
        <v>0.63983583217509998</v>
      </c>
      <c r="Q633" s="19">
        <v>0.27356936809966997</v>
      </c>
      <c r="R633" s="19">
        <v>0.27356936809966997</v>
      </c>
      <c r="S633" s="18">
        <v>0.31598616280336</v>
      </c>
      <c r="T633" s="18">
        <v>0.31598616280336</v>
      </c>
      <c r="U633" s="16">
        <v>1.3686200902225025</v>
      </c>
      <c r="V633" s="14">
        <v>1.5570999999999999</v>
      </c>
      <c r="W633" s="14">
        <v>1.3976999999999999</v>
      </c>
      <c r="X633" s="74">
        <f>'2080回测'!$O$13*G633/$G$4+'2080回测'!$O$14*H633/$H$4+'2080回测'!$O$15*I633/$I$4+'2080回测'!$O$17*K633/$K$4+'2080回测'!$O$18*L633/$L$4+'2080回测'!$O$16*J633/$J$4</f>
        <v>1.3460436645985867</v>
      </c>
    </row>
    <row r="634" spans="1:24">
      <c r="A634" s="11">
        <v>44782</v>
      </c>
      <c r="B634" s="17">
        <v>78.637200736647998</v>
      </c>
      <c r="C634" s="17">
        <v>56.640181611804998</v>
      </c>
      <c r="D634" s="17">
        <v>90.923076923077005</v>
      </c>
      <c r="E634" s="17">
        <v>126.357421875</v>
      </c>
      <c r="F634" s="13">
        <v>1.88139470286633</v>
      </c>
      <c r="G634" s="14">
        <f>[1]!thsiFinD("ths_adjustment_nv_fund",G$2,$A634)</f>
        <v>1.4144000000000001</v>
      </c>
      <c r="H634" s="14">
        <f>[1]!thsiFinD("ths_adjustment_nv_fund",H$2,$A634)</f>
        <v>2.3208592593000001</v>
      </c>
      <c r="I634" s="14">
        <v>2467.12</v>
      </c>
      <c r="J634" s="14">
        <f>[1]!thsiFinD("ths_close_price_index",J$1,$A634)</f>
        <v>9484.6154999999999</v>
      </c>
      <c r="K634" s="14">
        <f>[1]!thsiFinD("ths_adjustment_nv_fund",K$2,$A634)</f>
        <v>6.6155472645</v>
      </c>
      <c r="L634" s="14">
        <f>[1]!thsiFinD("ths_adjustment_nv_fund",L$2,$A634)</f>
        <v>2.4554522662</v>
      </c>
      <c r="M634" s="18">
        <v>0.24728260869565</v>
      </c>
      <c r="N634" s="18">
        <v>0.23838067935019</v>
      </c>
      <c r="O634" s="18">
        <v>0.53965971722980999</v>
      </c>
      <c r="P634" s="18">
        <v>0.65717396772165004</v>
      </c>
      <c r="Q634" s="19">
        <v>0.28903582931878002</v>
      </c>
      <c r="R634" s="19">
        <v>0.28903582931878002</v>
      </c>
      <c r="S634" s="18">
        <v>0.34419604507258</v>
      </c>
      <c r="T634" s="18">
        <v>0.34419604507258</v>
      </c>
      <c r="U634" s="16">
        <v>1.3757659863984575</v>
      </c>
      <c r="V634" s="14">
        <v>1.5565</v>
      </c>
      <c r="W634" s="14">
        <v>1.4025000000000001</v>
      </c>
      <c r="X634" s="74">
        <f>'2080回测'!$O$13*G634/$G$4+'2080回测'!$O$14*H634/$H$4+'2080回测'!$O$15*I634/$I$4+'2080回测'!$O$17*K634/$K$4+'2080回测'!$O$18*L634/$L$4+'2080回测'!$O$16*J634/$J$4</f>
        <v>1.3487292819739616</v>
      </c>
    </row>
    <row r="635" spans="1:24">
      <c r="A635" s="11">
        <v>44783</v>
      </c>
      <c r="B635" s="17">
        <v>79.803560466543999</v>
      </c>
      <c r="C635" s="17">
        <v>56.299659477866001</v>
      </c>
      <c r="D635" s="17">
        <v>90.307692307691994</v>
      </c>
      <c r="E635" s="17">
        <v>120.29296875</v>
      </c>
      <c r="F635" s="13">
        <v>1.86675970250526</v>
      </c>
      <c r="G635" s="14">
        <f>[1]!thsiFinD("ths_adjustment_nv_fund",G$2,$A635)</f>
        <v>1.4106000000000001</v>
      </c>
      <c r="H635" s="14">
        <f>[1]!thsiFinD("ths_adjustment_nv_fund",H$2,$A635)</f>
        <v>2.3120888889</v>
      </c>
      <c r="I635" s="14">
        <v>2429.27</v>
      </c>
      <c r="J635" s="14">
        <f>[1]!thsiFinD("ths_close_price_index",J$1,$A635)</f>
        <v>9486.3428000000004</v>
      </c>
      <c r="K635" s="14">
        <f>[1]!thsiFinD("ths_adjustment_nv_fund",K$2,$A635)</f>
        <v>6.6280176645999997</v>
      </c>
      <c r="L635" s="14">
        <f>[1]!thsiFinD("ths_adjustment_nv_fund",L$2,$A635)</f>
        <v>2.4433365477</v>
      </c>
      <c r="M635" s="18">
        <v>0.25351662404092001</v>
      </c>
      <c r="N635" s="18">
        <v>0.24437494570411</v>
      </c>
      <c r="O635" s="18">
        <v>0.54840642223820002</v>
      </c>
      <c r="P635" s="18">
        <v>0.67057542515565005</v>
      </c>
      <c r="Q635" s="19">
        <v>0.29465661511257002</v>
      </c>
      <c r="R635" s="19">
        <v>0.29465661511257002</v>
      </c>
      <c r="S635" s="18">
        <v>0.34997062191181999</v>
      </c>
      <c r="T635" s="18">
        <v>0.34997062191181999</v>
      </c>
      <c r="U635" s="16">
        <v>1.3739079369432037</v>
      </c>
      <c r="V635" s="14">
        <v>1.5563</v>
      </c>
      <c r="W635" s="14">
        <v>1.4058999999999999</v>
      </c>
      <c r="X635" s="74">
        <f>'2080回测'!$O$13*G635/$G$4+'2080回测'!$O$14*H635/$H$4+'2080回测'!$O$15*I635/$I$4+'2080回测'!$O$17*K635/$K$4+'2080回测'!$O$18*L635/$L$4+'2080回测'!$O$16*J635/$J$4</f>
        <v>1.3453320608229362</v>
      </c>
    </row>
    <row r="636" spans="1:24">
      <c r="A636" s="11">
        <v>44784</v>
      </c>
      <c r="B636" s="17">
        <v>78.453038674032996</v>
      </c>
      <c r="C636" s="17">
        <v>56.980703745743</v>
      </c>
      <c r="D636" s="17">
        <v>93.615384615384997</v>
      </c>
      <c r="E636" s="17">
        <v>123.095703125</v>
      </c>
      <c r="F636" s="13">
        <v>1.8803620754004</v>
      </c>
      <c r="G636" s="14">
        <f>[1]!thsiFinD("ths_adjustment_nv_fund",G$2,$A636)</f>
        <v>1.4269000000000001</v>
      </c>
      <c r="H636" s="14">
        <f>[1]!thsiFinD("ths_adjustment_nv_fund",H$2,$A636)</f>
        <v>2.3394962963000001</v>
      </c>
      <c r="I636" s="14">
        <v>2464.04</v>
      </c>
      <c r="J636" s="14">
        <f>[1]!thsiFinD("ths_close_price_index",J$1,$A636)</f>
        <v>9639.1427999999996</v>
      </c>
      <c r="K636" s="14">
        <f>[1]!thsiFinD("ths_adjustment_nv_fund",K$2,$A636)</f>
        <v>6.6966048653000003</v>
      </c>
      <c r="L636" s="14">
        <f>[1]!thsiFinD("ths_adjustment_nv_fund",L$2,$A636)</f>
        <v>2.4605004822000001</v>
      </c>
      <c r="M636" s="18">
        <v>0.24184782608696001</v>
      </c>
      <c r="N636" s="18">
        <v>0.23403700807923</v>
      </c>
      <c r="O636" s="18">
        <v>0.53834172058470997</v>
      </c>
      <c r="P636" s="18">
        <v>0.66219951424011003</v>
      </c>
      <c r="Q636" s="19">
        <v>0.29549711668674999</v>
      </c>
      <c r="R636" s="19">
        <v>0.29549711668674999</v>
      </c>
      <c r="S636" s="18">
        <v>0.36192159659056</v>
      </c>
      <c r="T636" s="18">
        <v>0.36192159659056</v>
      </c>
      <c r="U636" s="16">
        <v>1.3919202074313</v>
      </c>
      <c r="V636" s="14">
        <v>1.5563</v>
      </c>
      <c r="W636" s="14">
        <v>1.4004000000000001</v>
      </c>
      <c r="X636" s="74">
        <f>'2080回测'!$O$13*G636/$G$4+'2080回测'!$O$14*H636/$H$4+'2080回测'!$O$15*I636/$I$4+'2080回测'!$O$17*K636/$K$4+'2080回测'!$O$18*L636/$L$4+'2080回测'!$O$16*J636/$J$4</f>
        <v>1.3599321697173739</v>
      </c>
    </row>
    <row r="637" spans="1:24">
      <c r="A637" s="11">
        <v>44785</v>
      </c>
      <c r="B637" s="17">
        <v>74.033149171271006</v>
      </c>
      <c r="C637" s="17">
        <v>52.497162315551002</v>
      </c>
      <c r="D637" s="17">
        <v>90.461538461537998</v>
      </c>
      <c r="E637" s="17">
        <v>119.267578125</v>
      </c>
      <c r="F637" s="13">
        <v>1.8406485701833999</v>
      </c>
      <c r="G637" s="14">
        <f>[1]!thsiFinD("ths_adjustment_nv_fund",G$2,$A637)</f>
        <v>1.4365000000000001</v>
      </c>
      <c r="H637" s="14">
        <f>[1]!thsiFinD("ths_adjustment_nv_fund",H$2,$A637)</f>
        <v>2.3537481481000002</v>
      </c>
      <c r="I637" s="14">
        <v>2481.25</v>
      </c>
      <c r="J637" s="14">
        <f>[1]!thsiFinD("ths_close_price_index",J$1,$A637)</f>
        <v>9672.3984</v>
      </c>
      <c r="K637" s="14">
        <f>[1]!thsiFinD("ths_adjustment_nv_fund",K$2,$A637)</f>
        <v>6.7028400653000002</v>
      </c>
      <c r="L637" s="14">
        <f>[1]!thsiFinD("ths_adjustment_nv_fund",L$2,$A637)</f>
        <v>2.4655486982000001</v>
      </c>
      <c r="M637" s="18">
        <v>0.26086956521739002</v>
      </c>
      <c r="N637" s="18">
        <v>0.24993484493094001</v>
      </c>
      <c r="O637" s="18">
        <v>0.56877546129883005</v>
      </c>
      <c r="P637" s="18">
        <v>0.68581958291543998</v>
      </c>
      <c r="Q637" s="19">
        <v>0.31030053171950001</v>
      </c>
      <c r="R637" s="19">
        <v>0.31030053171950001</v>
      </c>
      <c r="S637" s="18">
        <v>0.37468057082439998</v>
      </c>
      <c r="T637" s="18">
        <v>0.37468057082439998</v>
      </c>
      <c r="U637" s="16">
        <v>1.3851172742735338</v>
      </c>
      <c r="V637" s="14">
        <v>1.5565</v>
      </c>
      <c r="W637" s="14">
        <v>1.4052</v>
      </c>
      <c r="X637" s="74">
        <f>'2080回测'!$O$13*G637/$G$4+'2080回测'!$O$14*H637/$H$4+'2080回测'!$O$15*I637/$I$4+'2080回测'!$O$17*K637/$K$4+'2080回测'!$O$18*L637/$L$4+'2080回测'!$O$16*J637/$J$4</f>
        <v>1.3674769271861948</v>
      </c>
    </row>
    <row r="638" spans="1:24">
      <c r="A638" s="11">
        <v>44788</v>
      </c>
      <c r="B638" s="17">
        <v>77.470841006753005</v>
      </c>
      <c r="C638" s="17">
        <v>55.164585698069999</v>
      </c>
      <c r="D638" s="17">
        <v>93</v>
      </c>
      <c r="E638" s="17">
        <v>119.70703125</v>
      </c>
      <c r="F638" s="13">
        <v>1.8633561448870599</v>
      </c>
      <c r="G638" s="14">
        <f>[1]!thsiFinD("ths_adjustment_nv_fund",G$2,$A638)</f>
        <v>1.4361999999999999</v>
      </c>
      <c r="H638" s="14">
        <f>[1]!thsiFinD("ths_adjustment_nv_fund",H$2,$A638)</f>
        <v>2.3592296296000002</v>
      </c>
      <c r="I638" s="14">
        <v>2451.77</v>
      </c>
      <c r="J638" s="14">
        <f>[1]!thsiFinD("ths_close_price_index",J$1,$A638)</f>
        <v>9634.9758000000002</v>
      </c>
      <c r="K638" s="14">
        <f>[1]!thsiFinD("ths_adjustment_nv_fund",K$2,$A638)</f>
        <v>6.6903696652000004</v>
      </c>
      <c r="L638" s="14">
        <f>[1]!thsiFinD("ths_adjustment_nv_fund",L$2,$A638)</f>
        <v>2.4665583413999999</v>
      </c>
      <c r="M638" s="18">
        <v>0.25687340153452998</v>
      </c>
      <c r="N638" s="18">
        <v>0.24758926244462001</v>
      </c>
      <c r="O638" s="18">
        <v>0.56530074287083998</v>
      </c>
      <c r="P638" s="18">
        <v>0.68163162749626005</v>
      </c>
      <c r="Q638" s="19">
        <v>0.29850757126820998</v>
      </c>
      <c r="R638" s="19">
        <v>0.29850757126820998</v>
      </c>
      <c r="S638" s="18">
        <v>0.36626400865280001</v>
      </c>
      <c r="T638" s="18">
        <v>0.36626400865280001</v>
      </c>
      <c r="U638" s="16">
        <v>1.3931960050965737</v>
      </c>
      <c r="V638" s="14">
        <v>1.5609</v>
      </c>
      <c r="W638" s="14">
        <v>1.407</v>
      </c>
      <c r="X638" s="74">
        <f>'2080回测'!$O$13*G638/$G$4+'2080回测'!$O$14*H638/$H$4+'2080回测'!$O$15*I638/$I$4+'2080回测'!$O$17*K638/$K$4+'2080回测'!$O$18*L638/$L$4+'2080回测'!$O$16*J638/$J$4</f>
        <v>1.3670734574971219</v>
      </c>
    </row>
    <row r="639" spans="1:24">
      <c r="A639" s="11">
        <v>44789</v>
      </c>
      <c r="B639" s="17">
        <v>78.575813382443002</v>
      </c>
      <c r="C639" s="17">
        <v>55.675368898978</v>
      </c>
      <c r="D639" s="17">
        <v>97.923076923077005</v>
      </c>
      <c r="E639" s="17">
        <v>119.55078125</v>
      </c>
      <c r="F639" s="13">
        <v>1.87931260113624</v>
      </c>
      <c r="G639" s="14">
        <f>[1]!thsiFinD("ths_adjustment_nv_fund",G$2,$A639)</f>
        <v>1.4387000000000001</v>
      </c>
      <c r="H639" s="14">
        <f>[1]!thsiFinD("ths_adjustment_nv_fund",H$2,$A639)</f>
        <v>2.3712888889000001</v>
      </c>
      <c r="I639" s="14">
        <v>2457.9699999999998</v>
      </c>
      <c r="J639" s="14">
        <f>[1]!thsiFinD("ths_close_price_index",J$1,$A639)</f>
        <v>9654.5031999999992</v>
      </c>
      <c r="K639" s="14">
        <f>[1]!thsiFinD("ths_adjustment_nv_fund",K$2,$A639)</f>
        <v>6.7090752654000001</v>
      </c>
      <c r="L639" s="14">
        <f>[1]!thsiFinD("ths_adjustment_nv_fund",L$2,$A639)</f>
        <v>2.4716065573999999</v>
      </c>
      <c r="M639" s="18">
        <v>0.25727301790280999</v>
      </c>
      <c r="N639" s="18">
        <v>0.25245417426809003</v>
      </c>
      <c r="O639" s="18">
        <v>0.56973400431344001</v>
      </c>
      <c r="P639" s="18">
        <v>0.69134768412433001</v>
      </c>
      <c r="Q639" s="19">
        <v>0.30832707476316001</v>
      </c>
      <c r="R639" s="19">
        <v>0.30832707476316001</v>
      </c>
      <c r="S639" s="18">
        <v>0.37905250531880003</v>
      </c>
      <c r="T639" s="18">
        <v>0.37905250531880003</v>
      </c>
      <c r="U639" s="16">
        <v>1.4006004904484837</v>
      </c>
      <c r="V639" s="14">
        <v>1.5625</v>
      </c>
      <c r="W639" s="14">
        <v>1.4054</v>
      </c>
      <c r="X639" s="74">
        <f>'2080回测'!$O$13*G639/$G$4+'2080回测'!$O$14*H639/$H$4+'2080回测'!$O$15*I639/$I$4+'2080回测'!$O$17*K639/$K$4+'2080回测'!$O$18*L639/$L$4+'2080回测'!$O$16*J639/$J$4</f>
        <v>1.3696503850355919</v>
      </c>
    </row>
    <row r="640" spans="1:24">
      <c r="A640" s="11">
        <v>44790</v>
      </c>
      <c r="B640" s="17">
        <v>80.847145488029</v>
      </c>
      <c r="C640" s="17">
        <v>55.788876276958</v>
      </c>
      <c r="D640" s="17">
        <v>98.538461538462002</v>
      </c>
      <c r="E640" s="17">
        <v>119.453125</v>
      </c>
      <c r="F640" s="13">
        <v>1.8865690207586201</v>
      </c>
      <c r="G640" s="14">
        <f>[1]!thsiFinD("ths_adjustment_nv_fund",G$2,$A640)</f>
        <v>1.4448000000000001</v>
      </c>
      <c r="H640" s="14">
        <f>[1]!thsiFinD("ths_adjustment_nv_fund",H$2,$A640)</f>
        <v>2.3789629630000002</v>
      </c>
      <c r="I640" s="14">
        <v>2481.06</v>
      </c>
      <c r="J640" s="14">
        <f>[1]!thsiFinD("ths_close_price_index",J$1,$A640)</f>
        <v>9719.2754000000004</v>
      </c>
      <c r="K640" s="14">
        <f>[1]!thsiFinD("ths_adjustment_nv_fund",K$2,$A640)</f>
        <v>6.7651920659</v>
      </c>
      <c r="L640" s="14">
        <f>[1]!thsiFinD("ths_adjustment_nv_fund",L$2,$A640)</f>
        <v>2.4847319190000001</v>
      </c>
      <c r="M640" s="18">
        <v>0.25511508951407003</v>
      </c>
      <c r="N640" s="18">
        <v>0.25210668056641</v>
      </c>
      <c r="O640" s="18">
        <v>0.57512580877066999</v>
      </c>
      <c r="P640" s="18">
        <v>0.69905352214502003</v>
      </c>
      <c r="Q640" s="19">
        <v>0.31571337910157998</v>
      </c>
      <c r="R640" s="19">
        <v>0.31571337910157998</v>
      </c>
      <c r="S640" s="18">
        <v>0.39598803219426998</v>
      </c>
      <c r="T640" s="18">
        <v>0.39598803219426998</v>
      </c>
      <c r="U640" s="16">
        <v>1.4029762728278752</v>
      </c>
      <c r="V640" s="14">
        <v>1.5628</v>
      </c>
      <c r="W640" s="14">
        <v>1.4</v>
      </c>
      <c r="X640" s="74">
        <f>'2080回测'!$O$13*G640/$G$4+'2080回测'!$O$14*H640/$H$4+'2080回测'!$O$15*I640/$I$4+'2080回测'!$O$17*K640/$K$4+'2080回测'!$O$18*L640/$L$4+'2080回测'!$O$16*J640/$J$4</f>
        <v>1.3762087167861599</v>
      </c>
    </row>
    <row r="641" spans="1:24">
      <c r="A641" s="11">
        <v>44791</v>
      </c>
      <c r="B641" s="17">
        <v>84.653161448741997</v>
      </c>
      <c r="C641" s="17">
        <v>59.818388195232998</v>
      </c>
      <c r="D641" s="17">
        <v>95.230769230768999</v>
      </c>
      <c r="E641" s="17">
        <v>119.58984375</v>
      </c>
      <c r="F641" s="13">
        <v>1.89823040656186</v>
      </c>
      <c r="G641" s="14">
        <f>[1]!thsiFinD("ths_adjustment_nv_fund",G$2,$A641)</f>
        <v>1.4329000000000001</v>
      </c>
      <c r="H641" s="14">
        <f>[1]!thsiFinD("ths_adjustment_nv_fund",H$2,$A641)</f>
        <v>2.3592296296000002</v>
      </c>
      <c r="I641" s="14">
        <v>2452.31</v>
      </c>
      <c r="J641" s="14">
        <f>[1]!thsiFinD("ths_close_price_index",J$1,$A641)</f>
        <v>9638.2929999999997</v>
      </c>
      <c r="K641" s="14">
        <f>[1]!thsiFinD("ths_adjustment_nv_fund",K$2,$A641)</f>
        <v>6.7776624660999998</v>
      </c>
      <c r="L641" s="14">
        <f>[1]!thsiFinD("ths_adjustment_nv_fund",L$2,$A641)</f>
        <v>2.4776644166000001</v>
      </c>
      <c r="M641" s="18">
        <v>0.26254795396419001</v>
      </c>
      <c r="N641" s="18">
        <v>0.25957779515245999</v>
      </c>
      <c r="O641" s="18">
        <v>0.57848070932183004</v>
      </c>
      <c r="P641" s="18">
        <v>0.69704330353763999</v>
      </c>
      <c r="Q641" s="19">
        <v>0.31644154076328002</v>
      </c>
      <c r="R641" s="19">
        <v>0.31644154076328002</v>
      </c>
      <c r="S641" s="18">
        <v>0.39663866956015997</v>
      </c>
      <c r="T641" s="18">
        <v>0.39663866956015997</v>
      </c>
      <c r="U641" s="16">
        <v>1.4022584175987576</v>
      </c>
      <c r="V641" s="14">
        <v>1.5640000000000001</v>
      </c>
      <c r="W641" s="14">
        <v>1.3944000000000001</v>
      </c>
      <c r="X641" s="74">
        <f>'2080回测'!$O$13*G641/$G$4+'2080回测'!$O$14*H641/$H$4+'2080回测'!$O$15*I641/$I$4+'2080回测'!$O$17*K641/$K$4+'2080回测'!$O$18*L641/$L$4+'2080回测'!$O$16*J641/$J$4</f>
        <v>1.3672108585280109</v>
      </c>
    </row>
    <row r="642" spans="1:24">
      <c r="A642" s="11">
        <v>44792</v>
      </c>
      <c r="B642" s="17">
        <v>77.286678944138004</v>
      </c>
      <c r="C642" s="17">
        <v>54.937570942111002</v>
      </c>
      <c r="D642" s="17">
        <v>92.846153846153996</v>
      </c>
      <c r="E642" s="17">
        <v>112.333984375</v>
      </c>
      <c r="F642" s="13">
        <v>1.84351097026851</v>
      </c>
      <c r="G642" s="14">
        <f>[1]!thsiFinD("ths_adjustment_nv_fund",G$2,$A642)</f>
        <v>1.4459</v>
      </c>
      <c r="H642" s="14">
        <f>[1]!thsiFinD("ths_adjustment_nv_fund",H$2,$A642)</f>
        <v>2.3767703704000001</v>
      </c>
      <c r="I642" s="14">
        <v>2473.5700000000002</v>
      </c>
      <c r="J642" s="14">
        <f>[1]!thsiFinD("ths_close_price_index",J$1,$A642)</f>
        <v>9633.7088000000003</v>
      </c>
      <c r="K642" s="14">
        <f>[1]!thsiFinD("ths_adjustment_nv_fund",K$2,$A642)</f>
        <v>6.7589568659000001</v>
      </c>
      <c r="L642" s="14">
        <f>[1]!thsiFinD("ths_adjustment_nv_fund",L$2,$A642)</f>
        <v>2.4928090645999998</v>
      </c>
      <c r="M642" s="18">
        <v>0.25135869565217001</v>
      </c>
      <c r="N642" s="18">
        <v>0.25314916167144003</v>
      </c>
      <c r="O642" s="18">
        <v>0.56865564342200003</v>
      </c>
      <c r="P642" s="18">
        <v>0.69025881571842995</v>
      </c>
      <c r="Q642" s="19">
        <v>0.32053057705963001</v>
      </c>
      <c r="R642" s="19">
        <v>0.32053057705963001</v>
      </c>
      <c r="S642" s="18">
        <v>0.40679193510338002</v>
      </c>
      <c r="T642" s="18">
        <v>0.40679193510338002</v>
      </c>
      <c r="U642" s="16">
        <v>1.3847464298311887</v>
      </c>
      <c r="V642" s="14">
        <v>1.5646</v>
      </c>
      <c r="W642" s="14">
        <v>1.3908</v>
      </c>
      <c r="X642" s="74">
        <f>'2080回测'!$O$13*G642/$G$4+'2080回测'!$O$14*H642/$H$4+'2080回测'!$O$15*I642/$I$4+'2080回测'!$O$17*K642/$K$4+'2080回测'!$O$18*L642/$L$4+'2080回测'!$O$16*J642/$J$4</f>
        <v>1.3774616849977248</v>
      </c>
    </row>
    <row r="643" spans="1:24">
      <c r="A643" s="11">
        <v>44795</v>
      </c>
      <c r="B643" s="17">
        <v>78.944137507673005</v>
      </c>
      <c r="C643" s="17">
        <v>55.959137343926997</v>
      </c>
      <c r="D643" s="17">
        <v>93.846153846153996</v>
      </c>
      <c r="E643" s="17">
        <v>119.443359375</v>
      </c>
      <c r="F643" s="13">
        <v>1.87048197018189</v>
      </c>
      <c r="G643" s="14">
        <f>[1]!thsiFinD("ths_adjustment_nv_fund",G$2,$A643)</f>
        <v>1.4571000000000001</v>
      </c>
      <c r="H643" s="14">
        <f>[1]!thsiFinD("ths_adjustment_nv_fund",H$2,$A643)</f>
        <v>2.3965037037000001</v>
      </c>
      <c r="I643" s="14">
        <v>2481.25</v>
      </c>
      <c r="J643" s="14">
        <f>[1]!thsiFinD("ths_close_price_index",J$1,$A643)</f>
        <v>9665.4946999999993</v>
      </c>
      <c r="K643" s="14">
        <f>[1]!thsiFinD("ths_adjustment_nv_fund",K$2,$A643)</f>
        <v>6.7776624660999998</v>
      </c>
      <c r="L643" s="14">
        <f>[1]!thsiFinD("ths_adjustment_nv_fund",L$2,$A643)</f>
        <v>2.5089633558000002</v>
      </c>
      <c r="M643" s="18">
        <v>0.24488491048593</v>
      </c>
      <c r="N643" s="18">
        <v>0.24350621144991999</v>
      </c>
      <c r="O643" s="18">
        <v>0.55295950155762996</v>
      </c>
      <c r="P643" s="18">
        <v>0.67317195747851</v>
      </c>
      <c r="Q643" s="19">
        <v>0.29950822996738002</v>
      </c>
      <c r="R643" s="19">
        <v>0.29950822996738002</v>
      </c>
      <c r="S643" s="18">
        <v>0.38221619887137998</v>
      </c>
      <c r="T643" s="18">
        <v>0.38221619887137998</v>
      </c>
      <c r="U643" s="16">
        <v>1.3980655382242837</v>
      </c>
      <c r="V643" s="14">
        <v>1.5647</v>
      </c>
      <c r="W643" s="14">
        <v>1.3871</v>
      </c>
      <c r="X643" s="74">
        <f>'2080回测'!$O$13*G643/$G$4+'2080回测'!$O$14*H643/$H$4+'2080回测'!$O$15*I643/$I$4+'2080回测'!$O$17*K643/$K$4+'2080回测'!$O$18*L643/$L$4+'2080回测'!$O$16*J643/$J$4</f>
        <v>1.3872225892017143</v>
      </c>
    </row>
    <row r="644" spans="1:24">
      <c r="A644" s="11">
        <v>44796</v>
      </c>
      <c r="B644" s="17">
        <v>81.952117863720005</v>
      </c>
      <c r="C644" s="17">
        <v>57.207718501702999</v>
      </c>
      <c r="D644" s="17">
        <v>96.692307692308006</v>
      </c>
      <c r="E644" s="17">
        <v>118.173828125</v>
      </c>
      <c r="F644" s="13">
        <v>1.8850649304568301</v>
      </c>
      <c r="G644" s="14">
        <f>[1]!thsiFinD("ths_adjustment_nv_fund",G$2,$A644)</f>
        <v>1.4576</v>
      </c>
      <c r="H644" s="14">
        <f>[1]!thsiFinD("ths_adjustment_nv_fund",H$2,$A644)</f>
        <v>2.4074666667</v>
      </c>
      <c r="I644" s="14">
        <v>2467.81</v>
      </c>
      <c r="J644" s="14">
        <f>[1]!thsiFinD("ths_close_price_index",J$1,$A644)</f>
        <v>9685.0565999999999</v>
      </c>
      <c r="K644" s="14">
        <f>[1]!thsiFinD("ths_adjustment_nv_fund",K$2,$A644)</f>
        <v>6.7838976660999997</v>
      </c>
      <c r="L644" s="14">
        <f>[1]!thsiFinD("ths_adjustment_nv_fund",L$2,$A644)</f>
        <v>2.5079537126</v>
      </c>
      <c r="M644" s="18">
        <v>0.25519501278772</v>
      </c>
      <c r="N644" s="18">
        <v>0.25436538962730998</v>
      </c>
      <c r="O644" s="18">
        <v>0.57656362329260002</v>
      </c>
      <c r="P644" s="18">
        <v>0.70315771846200004</v>
      </c>
      <c r="Q644" s="19">
        <v>0.30923897882409002</v>
      </c>
      <c r="R644" s="19">
        <v>0.30923897882409002</v>
      </c>
      <c r="S644" s="18">
        <v>0.38838230198822998</v>
      </c>
      <c r="T644" s="18">
        <v>0.38838230198822998</v>
      </c>
      <c r="U644" s="16">
        <v>1.4009981777476574</v>
      </c>
      <c r="V644" s="14">
        <v>1.5643</v>
      </c>
      <c r="W644" s="14">
        <v>1.3945000000000001</v>
      </c>
      <c r="X644" s="74">
        <f>'2080回测'!$O$13*G644/$G$4+'2080回测'!$O$14*H644/$H$4+'2080回测'!$O$15*I644/$I$4+'2080回测'!$O$17*K644/$K$4+'2080回测'!$O$18*L644/$L$4+'2080回测'!$O$16*J644/$J$4</f>
        <v>1.3876460591736055</v>
      </c>
    </row>
    <row r="645" spans="1:24">
      <c r="A645" s="11">
        <v>44797</v>
      </c>
      <c r="B645" s="17">
        <v>73.910374462861</v>
      </c>
      <c r="C645" s="17">
        <v>50.964812712826003</v>
      </c>
      <c r="D645" s="17">
        <v>93.538461538462002</v>
      </c>
      <c r="E645" s="17">
        <v>110.341796875</v>
      </c>
      <c r="F645" s="13">
        <v>1.8218886139728701</v>
      </c>
      <c r="G645" s="14">
        <f>[1]!thsiFinD("ths_adjustment_nv_fund",G$2,$A645)</f>
        <v>1.4434</v>
      </c>
      <c r="H645" s="14">
        <f>[1]!thsiFinD("ths_adjustment_nv_fund",H$2,$A645)</f>
        <v>2.3658074074000002</v>
      </c>
      <c r="I645" s="14">
        <v>2451.12</v>
      </c>
      <c r="J645" s="14">
        <f>[1]!thsiFinD("ths_close_price_index",J$1,$A645)</f>
        <v>9571.4194000000007</v>
      </c>
      <c r="K645" s="14">
        <f>[1]!thsiFinD("ths_adjustment_nv_fund",K$2,$A645)</f>
        <v>6.7090752654000001</v>
      </c>
      <c r="L645" s="14">
        <f>[1]!thsiFinD("ths_adjustment_nv_fund",L$2,$A645)</f>
        <v>2.4806933461999998</v>
      </c>
      <c r="M645" s="18">
        <v>0.25191815856777</v>
      </c>
      <c r="N645" s="18">
        <v>0.25080357918513002</v>
      </c>
      <c r="O645" s="18">
        <v>0.57644380541577001</v>
      </c>
      <c r="P645" s="18">
        <v>0.70265516377157</v>
      </c>
      <c r="Q645" s="19">
        <v>0.31237247920032002</v>
      </c>
      <c r="R645" s="19">
        <v>0.31237247920032002</v>
      </c>
      <c r="S645" s="18">
        <v>0.40070987832019</v>
      </c>
      <c r="T645" s="18">
        <v>0.40070987832019</v>
      </c>
      <c r="U645" s="16">
        <v>1.3599508411528076</v>
      </c>
      <c r="V645" s="14">
        <v>1.5642</v>
      </c>
      <c r="W645" s="14">
        <v>1.4000999999999999</v>
      </c>
      <c r="X645" s="74">
        <f>'2080回测'!$O$13*G645/$G$4+'2080回测'!$O$14*H645/$H$4+'2080回测'!$O$15*I645/$I$4+'2080回测'!$O$17*K645/$K$4+'2080回测'!$O$18*L645/$L$4+'2080回测'!$O$16*J645/$J$4</f>
        <v>1.3737496188460316</v>
      </c>
    </row>
    <row r="646" spans="1:24">
      <c r="A646" s="11">
        <v>44798</v>
      </c>
      <c r="B646" s="17">
        <v>70.104358502148997</v>
      </c>
      <c r="C646" s="17">
        <v>48.524404086266003</v>
      </c>
      <c r="D646" s="17">
        <v>94.307692307691994</v>
      </c>
      <c r="E646" s="17">
        <v>104.970703125</v>
      </c>
      <c r="F646" s="13">
        <v>1.7947678950527699</v>
      </c>
      <c r="G646" s="14">
        <f>[1]!thsiFinD("ths_adjustment_nv_fund",G$2,$A646)</f>
        <v>1.4771000000000001</v>
      </c>
      <c r="H646" s="14">
        <f>[1]!thsiFinD("ths_adjustment_nv_fund",H$2,$A646)</f>
        <v>2.4063703703999999</v>
      </c>
      <c r="I646" s="14">
        <v>2485.09</v>
      </c>
      <c r="J646" s="14">
        <f>[1]!thsiFinD("ths_close_price_index",J$1,$A646)</f>
        <v>9687.5041000000001</v>
      </c>
      <c r="K646" s="14">
        <f>[1]!thsiFinD("ths_adjustment_nv_fund",K$2,$A646)</f>
        <v>6.7464864658000003</v>
      </c>
      <c r="L646" s="14">
        <f>[1]!thsiFinD("ths_adjustment_nv_fund",L$2,$A646)</f>
        <v>2.5018958534000002</v>
      </c>
      <c r="M646" s="18">
        <v>0.22674232736573</v>
      </c>
      <c r="N646" s="18">
        <v>0.22613152636608</v>
      </c>
      <c r="O646" s="18">
        <v>0.53450754852624005</v>
      </c>
      <c r="P646" s="18">
        <v>0.65717396772165004</v>
      </c>
      <c r="Q646" s="19">
        <v>0.26448151106703</v>
      </c>
      <c r="R646" s="19">
        <v>0.26448151106703</v>
      </c>
      <c r="S646" s="18">
        <v>0.35304416855435</v>
      </c>
      <c r="T646" s="18">
        <v>0.35304416855435</v>
      </c>
      <c r="U646" s="16">
        <v>1.3604204643148123</v>
      </c>
      <c r="V646" s="14">
        <v>1.5627</v>
      </c>
      <c r="W646" s="14">
        <v>1.4041999999999999</v>
      </c>
      <c r="X646" s="74">
        <f>'2080回测'!$O$13*G646/$G$4+'2080回测'!$O$14*H646/$H$4+'2080回测'!$O$15*I646/$I$4+'2080回测'!$O$17*K646/$K$4+'2080回测'!$O$18*L646/$L$4+'2080回测'!$O$16*J646/$J$4</f>
        <v>1.4007973889906238</v>
      </c>
    </row>
    <row r="647" spans="1:24">
      <c r="A647" s="11">
        <v>44799</v>
      </c>
      <c r="B647" s="17">
        <v>69.244935543278004</v>
      </c>
      <c r="C647" s="17">
        <v>46.935300794551999</v>
      </c>
      <c r="D647" s="17">
        <v>93.692307692308006</v>
      </c>
      <c r="E647" s="17">
        <v>107.587890625</v>
      </c>
      <c r="F647" s="13">
        <v>1.7936510866378499</v>
      </c>
      <c r="G647" s="14">
        <f>[1]!thsiFinD("ths_adjustment_nv_fund",G$2,$A647)</f>
        <v>1.4734</v>
      </c>
      <c r="H647" s="14">
        <f>[1]!thsiFinD("ths_adjustment_nv_fund",H$2,$A647)</f>
        <v>2.3965037037000001</v>
      </c>
      <c r="I647" s="14">
        <v>2498.54</v>
      </c>
      <c r="J647" s="14">
        <f>[1]!thsiFinD("ths_close_price_index",J$1,$A647)</f>
        <v>9664.6538</v>
      </c>
      <c r="K647" s="14">
        <f>[1]!thsiFinD("ths_adjustment_nv_fund",K$2,$A647)</f>
        <v>6.7215456654999999</v>
      </c>
      <c r="L647" s="14">
        <f>[1]!thsiFinD("ths_adjustment_nv_fund",L$2,$A647)</f>
        <v>2.4998765669999998</v>
      </c>
      <c r="M647" s="18">
        <v>0.23665281329922999</v>
      </c>
      <c r="N647" s="18">
        <v>0.23438450178091</v>
      </c>
      <c r="O647" s="18">
        <v>0.54493170381021006</v>
      </c>
      <c r="P647" s="18">
        <v>0.66797889275563005</v>
      </c>
      <c r="Q647" s="19">
        <v>0.26033125724241002</v>
      </c>
      <c r="R647" s="19">
        <v>0.26033125724241002</v>
      </c>
      <c r="S647" s="18">
        <v>0.33937664419385</v>
      </c>
      <c r="T647" s="18">
        <v>0.33937664419385</v>
      </c>
      <c r="U647" s="16">
        <v>1.3543074807831412</v>
      </c>
      <c r="V647" s="14">
        <v>1.5623</v>
      </c>
      <c r="W647" s="14">
        <v>1.4057999999999999</v>
      </c>
      <c r="X647" s="74">
        <f>'2080回测'!$O$13*G647/$G$4+'2080回测'!$O$14*H647/$H$4+'2080回测'!$O$15*I647/$I$4+'2080回测'!$O$17*K647/$K$4+'2080回测'!$O$18*L647/$L$4+'2080回测'!$O$16*J647/$J$4</f>
        <v>1.3974248988088025</v>
      </c>
    </row>
    <row r="648" spans="1:24">
      <c r="A648" s="11">
        <v>44802</v>
      </c>
      <c r="B648" s="17">
        <v>72.805402087169995</v>
      </c>
      <c r="C648" s="17">
        <v>49.489216799091999</v>
      </c>
      <c r="D648" s="17">
        <v>95.307692307691994</v>
      </c>
      <c r="E648" s="17">
        <v>106.8359375</v>
      </c>
      <c r="F648" s="13">
        <v>1.8110956217348899</v>
      </c>
      <c r="G648" s="14">
        <f>[1]!thsiFinD("ths_adjustment_nv_fund",G$2,$A648)</f>
        <v>1.4829000000000001</v>
      </c>
      <c r="H648" s="14">
        <f>[1]!thsiFinD("ths_adjustment_nv_fund",H$2,$A648)</f>
        <v>2.4140444444</v>
      </c>
      <c r="I648" s="14">
        <v>2486.98</v>
      </c>
      <c r="J648" s="14">
        <f>[1]!thsiFinD("ths_close_price_index",J$1,$A648)</f>
        <v>9684.3559999999998</v>
      </c>
      <c r="K648" s="14">
        <f>[1]!thsiFinD("ths_adjustment_nv_fund",K$2,$A648)</f>
        <v>6.7090752654000001</v>
      </c>
      <c r="L648" s="14">
        <f>[1]!thsiFinD("ths_adjustment_nv_fund",L$2,$A648)</f>
        <v>2.5089633558000002</v>
      </c>
      <c r="M648" s="18">
        <v>0.23161764705881999</v>
      </c>
      <c r="N648" s="18">
        <v>0.23221266614543001</v>
      </c>
      <c r="O648" s="18">
        <v>0.54457225017972999</v>
      </c>
      <c r="P648" s="18">
        <v>0.65759276323270999</v>
      </c>
      <c r="Q648" s="19">
        <v>0.25384209146955</v>
      </c>
      <c r="R648" s="19">
        <v>0.25384209146955</v>
      </c>
      <c r="S648" s="18">
        <v>0.33039016835467</v>
      </c>
      <c r="T648" s="18">
        <v>0.33039016835467</v>
      </c>
      <c r="U648" s="16">
        <v>1.3596173963217688</v>
      </c>
      <c r="V648" s="14">
        <v>1.5636000000000001</v>
      </c>
      <c r="W648" s="14">
        <v>1.3953</v>
      </c>
      <c r="X648" s="74">
        <f>'2080回测'!$O$13*G648/$G$4+'2080回测'!$O$14*H648/$H$4+'2080回测'!$O$15*I648/$I$4+'2080回测'!$O$17*K648/$K$4+'2080回测'!$O$18*L648/$L$4+'2080回测'!$O$16*J648/$J$4</f>
        <v>1.4048003196353867</v>
      </c>
    </row>
    <row r="649" spans="1:24">
      <c r="A649" s="11">
        <v>44803</v>
      </c>
      <c r="B649" s="17">
        <v>72.621240024554993</v>
      </c>
      <c r="C649" s="17">
        <v>49.545970488081998</v>
      </c>
      <c r="D649" s="17">
        <v>95.461538461537998</v>
      </c>
      <c r="E649" s="17">
        <v>106.005859375</v>
      </c>
      <c r="F649" s="13">
        <v>1.8090865208729401</v>
      </c>
      <c r="G649" s="14">
        <f>[1]!thsiFinD("ths_adjustment_nv_fund",G$2,$A649)</f>
        <v>1.4849000000000001</v>
      </c>
      <c r="H649" s="14">
        <f>[1]!thsiFinD("ths_adjustment_nv_fund",H$2,$A649)</f>
        <v>2.4008888889</v>
      </c>
      <c r="I649" s="14">
        <v>2485.67</v>
      </c>
      <c r="J649" s="14">
        <f>[1]!thsiFinD("ths_close_price_index",J$1,$A649)</f>
        <v>9733.5764999999992</v>
      </c>
      <c r="K649" s="14">
        <f>[1]!thsiFinD("ths_adjustment_nv_fund",K$2,$A649)</f>
        <v>6.7527216658000002</v>
      </c>
      <c r="L649" s="14">
        <f>[1]!thsiFinD("ths_adjustment_nv_fund",L$2,$A649)</f>
        <v>2.4998765669999998</v>
      </c>
      <c r="M649" s="18">
        <v>0.22890025575448</v>
      </c>
      <c r="N649" s="18">
        <v>0.23082269133871999</v>
      </c>
      <c r="O649" s="18">
        <v>0.54181643901270005</v>
      </c>
      <c r="P649" s="18">
        <v>0.66219951424011003</v>
      </c>
      <c r="Q649" s="19">
        <v>0.26123103635276002</v>
      </c>
      <c r="R649" s="19">
        <v>0.26123103635276002</v>
      </c>
      <c r="S649" s="18">
        <v>0.34536909876131</v>
      </c>
      <c r="T649" s="18">
        <v>0.34536909876131</v>
      </c>
      <c r="U649" s="16">
        <v>1.35073415034646</v>
      </c>
      <c r="V649" s="14">
        <v>1.5643</v>
      </c>
      <c r="W649" s="14">
        <v>1.4003000000000001</v>
      </c>
      <c r="X649" s="74">
        <f>'2080回测'!$O$13*G649/$G$4+'2080回测'!$O$14*H649/$H$4+'2080回测'!$O$15*I649/$I$4+'2080回测'!$O$17*K649/$K$4+'2080回测'!$O$18*L649/$L$4+'2080回测'!$O$16*J649/$J$4</f>
        <v>1.4065186088919668</v>
      </c>
    </row>
    <row r="650" spans="1:24">
      <c r="A650" s="11">
        <v>44804</v>
      </c>
      <c r="B650" s="17">
        <v>63.413136893800001</v>
      </c>
      <c r="C650" s="17">
        <v>43.927355278093003</v>
      </c>
      <c r="D650" s="17">
        <v>89.230769230768999</v>
      </c>
      <c r="E650" s="17">
        <v>101.357421875</v>
      </c>
      <c r="F650" s="13">
        <v>1.7448217081941599</v>
      </c>
      <c r="G650" s="14">
        <f>[1]!thsiFinD("ths_adjustment_nv_fund",G$2,$A650)</f>
        <v>1.4771000000000001</v>
      </c>
      <c r="H650" s="14">
        <f>[1]!thsiFinD("ths_adjustment_nv_fund",H$2,$A650)</f>
        <v>2.3778666667000001</v>
      </c>
      <c r="I650" s="14">
        <v>2479.65</v>
      </c>
      <c r="J650" s="14">
        <f>[1]!thsiFinD("ths_close_price_index",J$1,$A650)</f>
        <v>9682.0885999999991</v>
      </c>
      <c r="K650" s="14">
        <f>[1]!thsiFinD("ths_adjustment_nv_fund",K$2,$A650)</f>
        <v>6.7153104655</v>
      </c>
      <c r="L650" s="14">
        <f>[1]!thsiFinD("ths_adjustment_nv_fund",L$2,$A650)</f>
        <v>2.4766547734</v>
      </c>
      <c r="M650" s="18">
        <v>0.22442455242966999</v>
      </c>
      <c r="N650" s="18">
        <v>0.22508904526105</v>
      </c>
      <c r="O650" s="18">
        <v>0.53858135633837001</v>
      </c>
      <c r="P650" s="18">
        <v>0.64511265607735002</v>
      </c>
      <c r="Q650" s="19">
        <v>0.25322084492762997</v>
      </c>
      <c r="R650" s="19">
        <v>0.25322084492762997</v>
      </c>
      <c r="S650" s="18">
        <v>0.33311195140499</v>
      </c>
      <c r="T650" s="18">
        <v>0.33311195140499</v>
      </c>
      <c r="U650" s="16">
        <v>1.3181852625065538</v>
      </c>
      <c r="V650" s="14">
        <v>1.5645</v>
      </c>
      <c r="W650" s="14">
        <v>1.3929</v>
      </c>
      <c r="X650" s="74">
        <f>'2080回测'!$O$13*G650/$G$4+'2080回测'!$O$14*H650/$H$4+'2080回测'!$O$15*I650/$I$4+'2080回测'!$O$17*K650/$K$4+'2080回测'!$O$18*L650/$L$4+'2080回测'!$O$16*J650/$J$4</f>
        <v>1.3983774538055223</v>
      </c>
    </row>
    <row r="651" spans="1:24">
      <c r="A651" s="11">
        <v>44805</v>
      </c>
      <c r="B651" s="17">
        <v>63.474524248004997</v>
      </c>
      <c r="C651" s="17">
        <v>43.359818388195002</v>
      </c>
      <c r="D651" s="17">
        <v>88.230769230768999</v>
      </c>
      <c r="E651" s="17">
        <v>96.42578125</v>
      </c>
      <c r="F651" s="13">
        <v>1.7287272327924199</v>
      </c>
      <c r="G651" s="14">
        <f>[1]!thsiFinD("ths_adjustment_nv_fund",G$2,$A651)</f>
        <v>1.4926999999999999</v>
      </c>
      <c r="H651" s="14">
        <f>[1]!thsiFinD("ths_adjustment_nv_fund",H$2,$A651)</f>
        <v>2.3921185184999998</v>
      </c>
      <c r="I651" s="14">
        <v>2479.8000000000002</v>
      </c>
      <c r="J651" s="14">
        <f>[1]!thsiFinD("ths_close_price_index",J$1,$A651)</f>
        <v>9696.3554000000004</v>
      </c>
      <c r="K651" s="14">
        <f>[1]!thsiFinD("ths_adjustment_nv_fund",K$2,$A651)</f>
        <v>6.6841344651999997</v>
      </c>
      <c r="L651" s="14">
        <f>[1]!thsiFinD("ths_adjustment_nv_fund",L$2,$A651)</f>
        <v>2.4705969142000002</v>
      </c>
      <c r="M651" s="18">
        <v>0.22018861892583</v>
      </c>
      <c r="N651" s="18">
        <v>0.21327425940405001</v>
      </c>
      <c r="O651" s="18">
        <v>0.51162233405224</v>
      </c>
      <c r="P651" s="18">
        <v>0.60649970687168997</v>
      </c>
      <c r="Q651" s="19">
        <v>0.21262850426789001</v>
      </c>
      <c r="R651" s="19">
        <v>0.21262850426789001</v>
      </c>
      <c r="S651" s="18">
        <v>0.28432008613142001</v>
      </c>
      <c r="T651" s="18">
        <v>0.28432008613142001</v>
      </c>
      <c r="U651" s="16">
        <v>1.3119933663621013</v>
      </c>
      <c r="V651" s="14">
        <v>1.5653999999999999</v>
      </c>
      <c r="W651" s="14">
        <v>1.3836999999999999</v>
      </c>
      <c r="X651" s="74">
        <f>'2080回测'!$O$13*G651/$G$4+'2080回测'!$O$14*H651/$H$4+'2080回测'!$O$15*I651/$I$4+'2080回测'!$O$17*K651/$K$4+'2080回测'!$O$18*L651/$L$4+'2080回测'!$O$16*J651/$J$4</f>
        <v>1.4087874447332887</v>
      </c>
    </row>
    <row r="652" spans="1:24">
      <c r="A652" s="11">
        <v>44806</v>
      </c>
      <c r="B652" s="17">
        <v>64.518109269489997</v>
      </c>
      <c r="C652" s="17">
        <v>45.346197502838002</v>
      </c>
      <c r="D652" s="17">
        <v>90.384615384615003</v>
      </c>
      <c r="E652" s="17">
        <v>96.77734375</v>
      </c>
      <c r="F652" s="13">
        <v>1.74256566476736</v>
      </c>
      <c r="G652" s="14">
        <f>[1]!thsiFinD("ths_adjustment_nv_fund",G$2,$A652)</f>
        <v>1.4899</v>
      </c>
      <c r="H652" s="14">
        <f>[1]!thsiFinD("ths_adjustment_nv_fund",H$2,$A652)</f>
        <v>2.3910222222000002</v>
      </c>
      <c r="I652" s="14">
        <v>2458.5500000000002</v>
      </c>
      <c r="J652" s="14">
        <f>[1]!thsiFinD("ths_close_price_index",J$1,$A652)</f>
        <v>9730.3994000000002</v>
      </c>
      <c r="K652" s="14">
        <f>[1]!thsiFinD("ths_adjustment_nv_fund",K$2,$A652)</f>
        <v>6.7090752654000001</v>
      </c>
      <c r="L652" s="14">
        <f>[1]!thsiFinD("ths_adjustment_nv_fund",L$2,$A652)</f>
        <v>2.4605004822000001</v>
      </c>
      <c r="M652" s="18">
        <v>0.21371483375958999</v>
      </c>
      <c r="N652" s="18">
        <v>0.20623751194510001</v>
      </c>
      <c r="O652" s="18">
        <v>0.50203690390606004</v>
      </c>
      <c r="P652" s="18">
        <v>0.60139040125101995</v>
      </c>
      <c r="Q652" s="19">
        <v>0.2065852851959</v>
      </c>
      <c r="R652" s="19">
        <v>0.2065852851959</v>
      </c>
      <c r="S652" s="18">
        <v>0.27969835482161998</v>
      </c>
      <c r="T652" s="18">
        <v>0.27969835482161998</v>
      </c>
      <c r="U652" s="16">
        <v>1.320356475351945</v>
      </c>
      <c r="V652" s="14">
        <v>1.5653999999999999</v>
      </c>
      <c r="W652" s="14">
        <v>1.3835</v>
      </c>
      <c r="X652" s="74">
        <f>'2080回测'!$O$13*G652/$G$4+'2080回测'!$O$14*H652/$H$4+'2080回测'!$O$15*I652/$I$4+'2080回测'!$O$17*K652/$K$4+'2080回测'!$O$18*L652/$L$4+'2080回测'!$O$16*J652/$J$4</f>
        <v>1.4065226738844601</v>
      </c>
    </row>
    <row r="653" spans="1:24">
      <c r="A653" s="11">
        <v>44809</v>
      </c>
      <c r="B653" s="17">
        <v>66.973603437692006</v>
      </c>
      <c r="C653" s="17">
        <v>46.935300794551999</v>
      </c>
      <c r="D653" s="17">
        <v>88.769230769231001</v>
      </c>
      <c r="E653" s="17">
        <v>95.625</v>
      </c>
      <c r="F653" s="13">
        <v>1.74575783750369</v>
      </c>
      <c r="G653" s="14">
        <f>[1]!thsiFinD("ths_adjustment_nv_fund",G$2,$A653)</f>
        <v>1.5167999999999999</v>
      </c>
      <c r="H653" s="14">
        <f>[1]!thsiFinD("ths_adjustment_nv_fund",H$2,$A653)</f>
        <v>2.4250074073999999</v>
      </c>
      <c r="I653" s="14">
        <v>2469.98</v>
      </c>
      <c r="J653" s="14">
        <f>[1]!thsiFinD("ths_close_price_index",J$1,$A653)</f>
        <v>9811.7049000000006</v>
      </c>
      <c r="K653" s="14">
        <f>[1]!thsiFinD("ths_adjustment_nv_fund",K$2,$A653)</f>
        <v>6.6966048653000003</v>
      </c>
      <c r="L653" s="14">
        <f>[1]!thsiFinD("ths_adjustment_nv_fund",L$2,$A653)</f>
        <v>2.469587271</v>
      </c>
      <c r="M653" s="18">
        <v>0.20644181585678001</v>
      </c>
      <c r="N653" s="18">
        <v>0.20206758752498</v>
      </c>
      <c r="O653" s="18">
        <v>0.50658998322549997</v>
      </c>
      <c r="P653" s="18">
        <v>0.60716977976653996</v>
      </c>
      <c r="Q653" s="19">
        <v>0.21731392646676001</v>
      </c>
      <c r="R653" s="19">
        <v>0.21731392646676001</v>
      </c>
      <c r="S653" s="18">
        <v>0.30297739175411997</v>
      </c>
      <c r="T653" s="18">
        <v>0.30297739175411997</v>
      </c>
      <c r="U653" s="16">
        <v>1.3246767647019999</v>
      </c>
      <c r="V653" s="14">
        <v>1.5666</v>
      </c>
      <c r="W653" s="14">
        <v>1.3935</v>
      </c>
      <c r="X653" s="74">
        <f>'2080回测'!$O$13*G653/$G$4+'2080回测'!$O$14*H653/$H$4+'2080回测'!$O$15*I653/$I$4+'2080回测'!$O$17*K653/$K$4+'2080回测'!$O$18*L653/$L$4+'2080回测'!$O$16*J653/$J$4</f>
        <v>1.4266957411209</v>
      </c>
    </row>
    <row r="654" spans="1:24">
      <c r="A654" s="11">
        <v>44810</v>
      </c>
      <c r="B654" s="17">
        <v>71.270718232044004</v>
      </c>
      <c r="C654" s="17">
        <v>50.11350737798</v>
      </c>
      <c r="D654" s="17">
        <v>91.076923076922995</v>
      </c>
      <c r="E654" s="17">
        <v>100.01953125</v>
      </c>
      <c r="F654" s="13">
        <v>1.7812016998423701</v>
      </c>
      <c r="G654" s="14">
        <f>[1]!thsiFinD("ths_adjustment_nv_fund",G$2,$A654)</f>
        <v>1.5326</v>
      </c>
      <c r="H654" s="14">
        <f>[1]!thsiFinD("ths_adjustment_nv_fund",H$2,$A654)</f>
        <v>2.4633777777999999</v>
      </c>
      <c r="I654" s="14">
        <v>2475.4899999999998</v>
      </c>
      <c r="J654" s="14">
        <f>[1]!thsiFinD("ths_close_price_index",J$1,$A654)</f>
        <v>9869.4601999999995</v>
      </c>
      <c r="K654" s="14">
        <f>[1]!thsiFinD("ths_adjustment_nv_fund",K$2,$A654)</f>
        <v>6.7402512657000004</v>
      </c>
      <c r="L654" s="14">
        <f>[1]!thsiFinD("ths_adjustment_nv_fund",L$2,$A654)</f>
        <v>2.4958379942</v>
      </c>
      <c r="M654" s="18">
        <v>0.20875959079284001</v>
      </c>
      <c r="N654" s="18">
        <v>0.20189384067414001</v>
      </c>
      <c r="O654" s="18">
        <v>0.51282051282051</v>
      </c>
      <c r="P654" s="18">
        <v>0.61546193150271</v>
      </c>
      <c r="Q654" s="19">
        <v>0.21987638657791</v>
      </c>
      <c r="R654" s="19">
        <v>0.21987638657791</v>
      </c>
      <c r="S654" s="18">
        <v>0.30936273433499001</v>
      </c>
      <c r="T654" s="18">
        <v>0.30936273433499001</v>
      </c>
      <c r="U654" s="16">
        <v>1.3468593620275489</v>
      </c>
      <c r="V654" s="14">
        <v>1.5671999999999999</v>
      </c>
      <c r="W654" s="14">
        <v>1.3994</v>
      </c>
      <c r="X654" s="74">
        <f>'2080回测'!$O$13*G654/$G$4+'2080回测'!$O$14*H654/$H$4+'2080回测'!$O$15*I654/$I$4+'2080回测'!$O$17*K654/$K$4+'2080回测'!$O$18*L654/$L$4+'2080回测'!$O$16*J654/$J$4</f>
        <v>1.4410621034313802</v>
      </c>
    </row>
    <row r="655" spans="1:24">
      <c r="A655" s="11">
        <v>44811</v>
      </c>
      <c r="B655" s="17">
        <v>74.462860650706006</v>
      </c>
      <c r="C655" s="17">
        <v>54.313280363224003</v>
      </c>
      <c r="D655" s="17">
        <v>91.692307692308006</v>
      </c>
      <c r="E655" s="17">
        <v>102.880859375</v>
      </c>
      <c r="F655" s="13">
        <v>1.8083732702030999</v>
      </c>
      <c r="G655" s="14">
        <f>[1]!thsiFinD("ths_adjustment_nv_fund",G$2,$A655)</f>
        <v>1.5339</v>
      </c>
      <c r="H655" s="14">
        <f>[1]!thsiFinD("ths_adjustment_nv_fund",H$2,$A655)</f>
        <v>2.4567999999999999</v>
      </c>
      <c r="I655" s="14">
        <v>2461.88</v>
      </c>
      <c r="J655" s="14">
        <f>[1]!thsiFinD("ths_close_price_index",J$1,$A655)</f>
        <v>9842.5152999999991</v>
      </c>
      <c r="K655" s="14">
        <f>[1]!thsiFinD("ths_adjustment_nv_fund",K$2,$A655)</f>
        <v>6.7277808655999998</v>
      </c>
      <c r="L655" s="14">
        <f>[1]!thsiFinD("ths_adjustment_nv_fund",L$2,$A655)</f>
        <v>2.5059344262000001</v>
      </c>
      <c r="M655" s="18">
        <v>0.22666240409207</v>
      </c>
      <c r="N655" s="18">
        <v>0.21518547476326999</v>
      </c>
      <c r="O655" s="18">
        <v>0.53570572729451005</v>
      </c>
      <c r="P655" s="18">
        <v>0.64695535648031999</v>
      </c>
      <c r="Q655" s="19">
        <v>0.24296845375265</v>
      </c>
      <c r="R655" s="19">
        <v>0.24296845375265</v>
      </c>
      <c r="S655" s="18">
        <v>0.33221451304246002</v>
      </c>
      <c r="T655" s="18">
        <v>0.33221451304246002</v>
      </c>
      <c r="U655" s="16">
        <v>1.3524978403915311</v>
      </c>
      <c r="V655" s="14">
        <v>1.5672999999999999</v>
      </c>
      <c r="W655" s="14">
        <v>1.3944000000000001</v>
      </c>
      <c r="X655" s="74">
        <f>'2080回测'!$O$13*G655/$G$4+'2080回测'!$O$14*H655/$H$4+'2080回测'!$O$15*I655/$I$4+'2080回测'!$O$17*K655/$K$4+'2080回测'!$O$18*L655/$L$4+'2080回测'!$O$16*J655/$J$4</f>
        <v>1.4424778271004168</v>
      </c>
    </row>
    <row r="656" spans="1:24">
      <c r="A656" s="11">
        <v>44812</v>
      </c>
      <c r="B656" s="17">
        <v>73.603437691834998</v>
      </c>
      <c r="C656" s="17">
        <v>53.745743473326002</v>
      </c>
      <c r="D656" s="17">
        <v>87.307692307691994</v>
      </c>
      <c r="E656" s="17">
        <v>100.048828125</v>
      </c>
      <c r="F656" s="13">
        <v>1.78676425399463</v>
      </c>
      <c r="G656" s="14">
        <f>[1]!thsiFinD("ths_adjustment_nv_fund",G$2,$A656)</f>
        <v>1.5354000000000001</v>
      </c>
      <c r="H656" s="14">
        <f>[1]!thsiFinD("ths_adjustment_nv_fund",H$2,$A656)</f>
        <v>2.4480296296000001</v>
      </c>
      <c r="I656" s="14">
        <v>2430.94</v>
      </c>
      <c r="J656" s="14">
        <f>[1]!thsiFinD("ths_close_price_index",J$1,$A656)</f>
        <v>9842.0373</v>
      </c>
      <c r="K656" s="14">
        <f>[1]!thsiFinD("ths_adjustment_nv_fund",K$2,$A656)</f>
        <v>6.7090752654000001</v>
      </c>
      <c r="L656" s="14">
        <f>[1]!thsiFinD("ths_adjustment_nv_fund",L$2,$A656)</f>
        <v>2.5029054965999999</v>
      </c>
      <c r="M656" s="18">
        <v>0.22754156010230001</v>
      </c>
      <c r="N656" s="18">
        <v>0.22005038658674</v>
      </c>
      <c r="O656" s="18">
        <v>0.53354900551161999</v>
      </c>
      <c r="P656" s="18">
        <v>0.65315353050688996</v>
      </c>
      <c r="Q656" s="19">
        <v>0.25084934829737998</v>
      </c>
      <c r="R656" s="19">
        <v>0.25084934829737998</v>
      </c>
      <c r="S656" s="18">
        <v>0.34199477191497002</v>
      </c>
      <c r="T656" s="18">
        <v>0.34199477191497002</v>
      </c>
      <c r="U656" s="16">
        <v>1.3419302645001876</v>
      </c>
      <c r="V656" s="14">
        <v>1.5672999999999999</v>
      </c>
      <c r="W656" s="14">
        <v>1.4028</v>
      </c>
      <c r="X656" s="74">
        <f>'2080回测'!$O$13*G656/$G$4+'2080回测'!$O$14*H656/$H$4+'2080回测'!$O$15*I656/$I$4+'2080回测'!$O$17*K656/$K$4+'2080回测'!$O$18*L656/$L$4+'2080回测'!$O$16*J656/$J$4</f>
        <v>1.4429856424170266</v>
      </c>
    </row>
    <row r="657" spans="1:24">
      <c r="A657" s="11">
        <v>44813</v>
      </c>
      <c r="B657" s="17">
        <v>71.577655003068998</v>
      </c>
      <c r="C657" s="17">
        <v>51.418842224744999</v>
      </c>
      <c r="D657" s="17">
        <v>85.461538461537998</v>
      </c>
      <c r="E657" s="17">
        <v>101.376953125</v>
      </c>
      <c r="F657" s="13">
        <v>1.7745874720358801</v>
      </c>
      <c r="G657" s="14">
        <f>[1]!thsiFinD("ths_adjustment_nv_fund",G$2,$A657)</f>
        <v>1.5528</v>
      </c>
      <c r="H657" s="14">
        <f>[1]!thsiFinD("ths_adjustment_nv_fund",H$2,$A657)</f>
        <v>2.4721481481000001</v>
      </c>
      <c r="I657" s="14">
        <v>2479.0100000000002</v>
      </c>
      <c r="J657" s="14">
        <f>[1]!thsiFinD("ths_close_price_index",J$1,$A657)</f>
        <v>9900.4025000000001</v>
      </c>
      <c r="K657" s="14">
        <f>[1]!thsiFinD("ths_adjustment_nv_fund",K$2,$A657)</f>
        <v>6.7402512657000004</v>
      </c>
      <c r="L657" s="14">
        <f>[1]!thsiFinD("ths_adjustment_nv_fund",L$2,$A657)</f>
        <v>2.5261272902999998</v>
      </c>
      <c r="M657" s="18">
        <v>0.22282608695652001</v>
      </c>
      <c r="N657" s="18">
        <v>0.21379549995656</v>
      </c>
      <c r="O657" s="18">
        <v>0.52456266474958002</v>
      </c>
      <c r="P657" s="18">
        <v>0.64519641517955995</v>
      </c>
      <c r="Q657" s="19">
        <v>0.23891839692705</v>
      </c>
      <c r="R657" s="19">
        <v>0.23891839692705</v>
      </c>
      <c r="S657" s="18">
        <v>0.32561232765259002</v>
      </c>
      <c r="T657" s="18">
        <v>0.32561232765259002</v>
      </c>
      <c r="U657" s="16">
        <v>1.3461385197791174</v>
      </c>
      <c r="V657" s="14">
        <v>1.5669</v>
      </c>
      <c r="W657" s="14">
        <v>1.4040999999999999</v>
      </c>
      <c r="X657" s="74">
        <f>'2080回测'!$O$13*G657/$G$4+'2080回测'!$O$14*H657/$H$4+'2080回测'!$O$15*I657/$I$4+'2080回测'!$O$17*K657/$K$4+'2080回测'!$O$18*L657/$L$4+'2080回测'!$O$16*J657/$J$4</f>
        <v>1.4580604688444001</v>
      </c>
    </row>
    <row r="658" spans="1:24">
      <c r="A658" s="11">
        <v>44817</v>
      </c>
      <c r="B658" s="17">
        <v>71.639042357273993</v>
      </c>
      <c r="C658" s="17">
        <v>51.589103291713997</v>
      </c>
      <c r="D658" s="17">
        <v>88.076923076922995</v>
      </c>
      <c r="E658" s="17">
        <v>101.8359375</v>
      </c>
      <c r="F658" s="13">
        <v>1.7828525155647801</v>
      </c>
      <c r="G658" s="14">
        <f>[1]!thsiFinD("ths_adjustment_nv_fund",G$2,$A658)</f>
        <v>1.5442</v>
      </c>
      <c r="H658" s="14">
        <f>[1]!thsiFinD("ths_adjustment_nv_fund",H$2,$A658)</f>
        <v>2.4557037036999998</v>
      </c>
      <c r="I658" s="14">
        <v>2480.66</v>
      </c>
      <c r="J658" s="14">
        <f>[1]!thsiFinD("ths_close_price_index",J$1,$A658)</f>
        <v>9879.8292000000001</v>
      </c>
      <c r="K658" s="14">
        <f>[1]!thsiFinD("ths_adjustment_nv_fund",K$2,$A658)</f>
        <v>6.7464864658000003</v>
      </c>
      <c r="L658" s="14">
        <f>[1]!thsiFinD("ths_adjustment_nv_fund",L$2,$A658)</f>
        <v>2.5220887175</v>
      </c>
      <c r="M658" s="18">
        <v>0.23537404092072001</v>
      </c>
      <c r="N658" s="18">
        <v>0.22422031100685999</v>
      </c>
      <c r="O658" s="18">
        <v>0.53630481667865004</v>
      </c>
      <c r="P658" s="18">
        <v>0.65424239891279001</v>
      </c>
      <c r="Q658" s="19">
        <v>0.24187857338011001</v>
      </c>
      <c r="R658" s="19">
        <v>0.24187857338011001</v>
      </c>
      <c r="S658" s="18">
        <v>0.31760472197685002</v>
      </c>
      <c r="T658" s="18">
        <v>0.31760472197685002</v>
      </c>
      <c r="U658" s="16">
        <v>1.3467631342224688</v>
      </c>
      <c r="V658" s="14">
        <v>1.5670999999999999</v>
      </c>
      <c r="W658" s="14">
        <v>1.4016</v>
      </c>
      <c r="X658" s="74">
        <f>'2080回测'!$O$13*G658/$G$4+'2080回测'!$O$14*H658/$H$4+'2080回测'!$O$15*I658/$I$4+'2080回测'!$O$17*K658/$K$4+'2080回测'!$O$18*L658/$L$4+'2080回测'!$O$16*J658/$J$4</f>
        <v>1.4515767840833798</v>
      </c>
    </row>
    <row r="659" spans="1:24">
      <c r="A659" s="11">
        <v>44818</v>
      </c>
      <c r="B659" s="17">
        <v>71.393492940453996</v>
      </c>
      <c r="C659" s="17">
        <v>52.55391600454</v>
      </c>
      <c r="D659" s="17">
        <v>84.384615384615003</v>
      </c>
      <c r="E659" s="17">
        <v>99.31640625</v>
      </c>
      <c r="F659" s="13">
        <v>1.7691210764490199</v>
      </c>
      <c r="G659" s="14">
        <f>[1]!thsiFinD("ths_adjustment_nv_fund",G$2,$A659)</f>
        <v>1.5338000000000001</v>
      </c>
      <c r="H659" s="14">
        <f>[1]!thsiFinD("ths_adjustment_nv_fund",H$2,$A659)</f>
        <v>2.4370666666999998</v>
      </c>
      <c r="I659" s="14">
        <v>2445.38</v>
      </c>
      <c r="J659" s="14">
        <f>[1]!thsiFinD("ths_close_price_index",J$1,$A659)</f>
        <v>9805.0593000000008</v>
      </c>
      <c r="K659" s="14">
        <f>[1]!thsiFinD("ths_adjustment_nv_fund",K$2,$A659)</f>
        <v>6.7215456654999999</v>
      </c>
      <c r="L659" s="14">
        <f>[1]!thsiFinD("ths_adjustment_nv_fund",L$2,$A659)</f>
        <v>2.5089633558000002</v>
      </c>
      <c r="M659" s="18">
        <v>0.23793158567775</v>
      </c>
      <c r="N659" s="18">
        <v>0.22804274172531</v>
      </c>
      <c r="O659" s="18">
        <v>0.53582554517133996</v>
      </c>
      <c r="P659" s="18">
        <v>0.65198090299876998</v>
      </c>
      <c r="Q659" s="19">
        <v>0.24017182941074999</v>
      </c>
      <c r="R659" s="19">
        <v>0.24017182941074999</v>
      </c>
      <c r="S659" s="18">
        <v>0.31999031969253999</v>
      </c>
      <c r="T659" s="18">
        <v>0.31999031969253999</v>
      </c>
      <c r="U659" s="16">
        <v>1.3340372310898776</v>
      </c>
      <c r="V659" s="14">
        <v>1.5666</v>
      </c>
      <c r="W659" s="14">
        <v>1.3919999999999999</v>
      </c>
      <c r="X659" s="74">
        <f>'2080回测'!$O$13*G659/$G$4+'2080回测'!$O$14*H659/$H$4+'2080回测'!$O$15*I659/$I$4+'2080回测'!$O$17*K659/$K$4+'2080回测'!$O$18*L659/$L$4+'2080回测'!$O$16*J659/$J$4</f>
        <v>1.4424913110691828</v>
      </c>
    </row>
    <row r="660" spans="1:24">
      <c r="A660" s="11">
        <v>44819</v>
      </c>
      <c r="B660" s="17">
        <v>65.561694290976007</v>
      </c>
      <c r="C660" s="17">
        <v>46.538024971623003</v>
      </c>
      <c r="D660" s="17">
        <v>79.615384615384997</v>
      </c>
      <c r="E660" s="17">
        <v>90.634765625</v>
      </c>
      <c r="F660" s="13">
        <v>1.7058746737574599</v>
      </c>
      <c r="G660" s="14">
        <f>[1]!thsiFinD("ths_adjustment_nv_fund",G$2,$A660)</f>
        <v>1.5405</v>
      </c>
      <c r="H660" s="14">
        <f>[1]!thsiFinD("ths_adjustment_nv_fund",H$2,$A660)</f>
        <v>2.4326814815</v>
      </c>
      <c r="I660" s="14">
        <v>2455.67</v>
      </c>
      <c r="J660" s="14">
        <f>[1]!thsiFinD("ths_close_price_index",J$1,$A660)</f>
        <v>9792.9166000000005</v>
      </c>
      <c r="K660" s="14">
        <f>[1]!thsiFinD("ths_adjustment_nv_fund",K$2,$A660)</f>
        <v>6.6778992650999998</v>
      </c>
      <c r="L660" s="14">
        <f>[1]!thsiFinD("ths_adjustment_nv_fund",L$2,$A660)</f>
        <v>2.4938187078</v>
      </c>
      <c r="M660" s="18">
        <v>0.22722186700767</v>
      </c>
      <c r="N660" s="18">
        <v>0.21379549995656</v>
      </c>
      <c r="O660" s="18">
        <v>0.52659956865563995</v>
      </c>
      <c r="P660" s="18">
        <v>0.63866320466699</v>
      </c>
      <c r="Q660" s="19">
        <v>0.22678595582243</v>
      </c>
      <c r="R660" s="19">
        <v>0.22678595582243</v>
      </c>
      <c r="S660" s="18">
        <v>0.30622289839365002</v>
      </c>
      <c r="T660" s="18">
        <v>0.30622289839365002</v>
      </c>
      <c r="U660" s="16">
        <v>1.3014490824021037</v>
      </c>
      <c r="V660" s="14">
        <v>1.5667</v>
      </c>
      <c r="W660" s="14">
        <v>1.3874</v>
      </c>
      <c r="X660" s="74">
        <f>'2080回测'!$O$13*G660/$G$4+'2080回测'!$O$14*H660/$H$4+'2080回测'!$O$15*I660/$I$4+'2080回测'!$O$17*K660/$K$4+'2080回测'!$O$18*L660/$L$4+'2080回测'!$O$16*J660/$J$4</f>
        <v>1.4454587829216941</v>
      </c>
    </row>
    <row r="661" spans="1:24">
      <c r="A661" s="11">
        <v>44820</v>
      </c>
      <c r="B661" s="17">
        <v>64.886433394720996</v>
      </c>
      <c r="C661" s="17">
        <v>46.821793416572</v>
      </c>
      <c r="D661" s="17">
        <v>77.153846153846004</v>
      </c>
      <c r="E661" s="17">
        <v>86.81640625</v>
      </c>
      <c r="F661" s="13">
        <v>1.68919619803785</v>
      </c>
      <c r="G661" s="14">
        <f>[1]!thsiFinD("ths_adjustment_nv_fund",G$2,$A661)</f>
        <v>1.4995000000000001</v>
      </c>
      <c r="H661" s="14">
        <f>[1]!thsiFinD("ths_adjustment_nv_fund",H$2,$A661)</f>
        <v>2.3614222221999999</v>
      </c>
      <c r="I661" s="14">
        <v>2416.63</v>
      </c>
      <c r="J661" s="14">
        <f>[1]!thsiFinD("ths_close_price_index",J$1,$A661)</f>
        <v>9547.7502999999997</v>
      </c>
      <c r="K661" s="14">
        <f>[1]!thsiFinD("ths_adjustment_nv_fund",K$2,$A661)</f>
        <v>6.5906064642000004</v>
      </c>
      <c r="L661" s="14">
        <f>[1]!thsiFinD("ths_adjustment_nv_fund",L$2,$A661)</f>
        <v>2.4443461909000002</v>
      </c>
      <c r="M661" s="18">
        <v>0.21299552429668001</v>
      </c>
      <c r="N661" s="18">
        <v>0.19563895404396001</v>
      </c>
      <c r="O661" s="18">
        <v>0.49329019889768</v>
      </c>
      <c r="P661" s="18">
        <v>0.59745372313847001</v>
      </c>
      <c r="Q661" s="19">
        <v>0.18899758632649999</v>
      </c>
      <c r="R661" s="19">
        <v>0.18899758632649999</v>
      </c>
      <c r="S661" s="18">
        <v>0.26710954309351997</v>
      </c>
      <c r="T661" s="18">
        <v>0.26710954309351997</v>
      </c>
      <c r="U661" s="16">
        <v>1.2730082679062475</v>
      </c>
      <c r="V661" s="14">
        <v>1.5664</v>
      </c>
      <c r="W661" s="14">
        <v>1.3845000000000001</v>
      </c>
      <c r="X661" s="74">
        <f>'2080回测'!$O$13*G661/$G$4+'2080回测'!$O$14*H661/$H$4+'2080回测'!$O$15*I661/$I$4+'2080回测'!$O$17*K661/$K$4+'2080回测'!$O$18*L661/$L$4+'2080回测'!$O$16*J661/$J$4</f>
        <v>1.4100265200046027</v>
      </c>
    </row>
    <row r="662" spans="1:24">
      <c r="A662" s="11">
        <v>44823</v>
      </c>
      <c r="B662" s="17">
        <v>62.922038060159998</v>
      </c>
      <c r="C662" s="17">
        <v>45.005675368898999</v>
      </c>
      <c r="D662" s="17">
        <v>78.769230769231001</v>
      </c>
      <c r="E662" s="17">
        <v>87.55859375</v>
      </c>
      <c r="F662" s="13">
        <v>1.68563884487073</v>
      </c>
      <c r="G662" s="14">
        <f>[1]!thsiFinD("ths_adjustment_nv_fund",G$2,$A662)</f>
        <v>1.5004</v>
      </c>
      <c r="H662" s="14">
        <f>[1]!thsiFinD("ths_adjustment_nv_fund",H$2,$A662)</f>
        <v>2.3625185184999999</v>
      </c>
      <c r="I662" s="14">
        <v>2389.46</v>
      </c>
      <c r="J662" s="14">
        <f>[1]!thsiFinD("ths_close_price_index",J$1,$A662)</f>
        <v>9506.1749999999993</v>
      </c>
      <c r="K662" s="14">
        <f>[1]!thsiFinD("ths_adjustment_nv_fund",K$2,$A662)</f>
        <v>6.4970784633000003</v>
      </c>
      <c r="L662" s="14">
        <f>[1]!thsiFinD("ths_adjustment_nv_fund",L$2,$A662)</f>
        <v>2.4453558340999999</v>
      </c>
      <c r="M662" s="18">
        <v>0.18654092071611</v>
      </c>
      <c r="N662" s="18">
        <v>0.1727043697333</v>
      </c>
      <c r="O662" s="18">
        <v>0.45662592858855</v>
      </c>
      <c r="P662" s="18">
        <v>0.56411759783505999</v>
      </c>
      <c r="Q662" s="19">
        <v>0.16421874991579999</v>
      </c>
      <c r="R662" s="19">
        <v>0.16421874991579999</v>
      </c>
      <c r="S662" s="18">
        <v>0.23781991327268001</v>
      </c>
      <c r="T662" s="18">
        <v>0.23781991327268001</v>
      </c>
      <c r="U662" s="16">
        <v>1.2644725937654151</v>
      </c>
      <c r="V662" s="14">
        <v>1.5666</v>
      </c>
      <c r="W662" s="14">
        <v>1.3834</v>
      </c>
      <c r="X662" s="74">
        <f>'2080回测'!$O$13*G662/$G$4+'2080回测'!$O$14*H662/$H$4+'2080回测'!$O$15*I662/$I$4+'2080回测'!$O$17*K662/$K$4+'2080回测'!$O$18*L662/$L$4+'2080回测'!$O$16*J662/$J$4</f>
        <v>1.4088533583142113</v>
      </c>
    </row>
    <row r="663" spans="1:24">
      <c r="A663" s="11">
        <v>44824</v>
      </c>
      <c r="B663" s="17">
        <v>63.842848373235</v>
      </c>
      <c r="C663" s="17">
        <v>45.289443813848003</v>
      </c>
      <c r="D663" s="17">
        <v>78.692307692308006</v>
      </c>
      <c r="E663" s="17">
        <v>92.265625</v>
      </c>
      <c r="F663" s="13">
        <v>1.7002255621984801</v>
      </c>
      <c r="G663" s="14">
        <f>[1]!thsiFinD("ths_adjustment_nv_fund",G$2,$A663)</f>
        <v>1.4934000000000001</v>
      </c>
      <c r="H663" s="14">
        <f>[1]!thsiFinD("ths_adjustment_nv_fund",H$2,$A663)</f>
        <v>2.3647111111000001</v>
      </c>
      <c r="I663" s="14">
        <v>2389.06</v>
      </c>
      <c r="J663" s="14">
        <f>[1]!thsiFinD("ths_close_price_index",J$1,$A663)</f>
        <v>9496.6453000000001</v>
      </c>
      <c r="K663" s="14">
        <f>[1]!thsiFinD("ths_adjustment_nv_fund",K$2,$A663)</f>
        <v>6.5095488635000001</v>
      </c>
      <c r="L663" s="14">
        <f>[1]!thsiFinD("ths_adjustment_nv_fund",L$2,$A663)</f>
        <v>2.4423269044999998</v>
      </c>
      <c r="M663" s="18">
        <v>0.18646099744246</v>
      </c>
      <c r="N663" s="18">
        <v>0.17279124315871999</v>
      </c>
      <c r="O663" s="18">
        <v>0.45099448837766998</v>
      </c>
      <c r="P663" s="18">
        <v>0.56093475171956997</v>
      </c>
      <c r="Q663" s="19">
        <v>0.14958926954448001</v>
      </c>
      <c r="R663" s="19">
        <v>0.14958926954448001</v>
      </c>
      <c r="S663" s="18">
        <v>0.22271036516796999</v>
      </c>
      <c r="T663" s="18">
        <v>0.22271036516796999</v>
      </c>
      <c r="U663" s="16">
        <v>1.2790289716175025</v>
      </c>
      <c r="V663" s="14">
        <v>1.5671999999999999</v>
      </c>
      <c r="W663" s="14">
        <v>1.3878999999999999</v>
      </c>
      <c r="X663" s="74">
        <f>'2080回测'!$O$13*G663/$G$4+'2080回测'!$O$14*H663/$H$4+'2080回测'!$O$15*I663/$I$4+'2080回测'!$O$17*K663/$K$4+'2080回测'!$O$18*L663/$L$4+'2080回测'!$O$16*J663/$J$4</f>
        <v>1.4037449453138908</v>
      </c>
    </row>
    <row r="664" spans="1:24">
      <c r="A664" s="11">
        <v>44825</v>
      </c>
      <c r="B664" s="17">
        <v>62.369551872313998</v>
      </c>
      <c r="C664" s="17">
        <v>42.849035187287001</v>
      </c>
      <c r="D664" s="17">
        <v>77.307692307691994</v>
      </c>
      <c r="E664" s="17">
        <v>91.376953125</v>
      </c>
      <c r="F664" s="13">
        <v>1.6847580812307299</v>
      </c>
      <c r="G664" s="14">
        <f>[1]!thsiFinD("ths_adjustment_nv_fund",G$2,$A664)</f>
        <v>1.5048999999999999</v>
      </c>
      <c r="H664" s="14">
        <f>[1]!thsiFinD("ths_adjustment_nv_fund",H$2,$A664)</f>
        <v>2.3822518519</v>
      </c>
      <c r="I664" s="14">
        <v>2359.4299999999998</v>
      </c>
      <c r="J664" s="14">
        <f>[1]!thsiFinD("ths_close_price_index",J$1,$A664)</f>
        <v>9558.8469000000005</v>
      </c>
      <c r="K664" s="14">
        <f>[1]!thsiFinD("ths_adjustment_nv_fund",K$2,$A664)</f>
        <v>6.5344896636999996</v>
      </c>
      <c r="L664" s="14">
        <f>[1]!thsiFinD("ths_adjustment_nv_fund",L$2,$A664)</f>
        <v>2.4382883316999999</v>
      </c>
      <c r="M664" s="18">
        <v>0.18686061381074001</v>
      </c>
      <c r="N664" s="18">
        <v>0.17843801581096</v>
      </c>
      <c r="O664" s="18">
        <v>0.46321591181403998</v>
      </c>
      <c r="P664" s="18">
        <v>0.57936175567201997</v>
      </c>
      <c r="Q664" s="19">
        <v>0.16437809871074999</v>
      </c>
      <c r="R664" s="19">
        <v>0.16437809871074999</v>
      </c>
      <c r="S664" s="18">
        <v>0.24779963920538001</v>
      </c>
      <c r="T664" s="18">
        <v>0.24779963920538001</v>
      </c>
      <c r="U664" s="16">
        <v>1.2796631458620913</v>
      </c>
      <c r="V664" s="14">
        <v>1.5677000000000001</v>
      </c>
      <c r="W664" s="14">
        <v>1.3916999999999999</v>
      </c>
      <c r="X664" s="74">
        <f>'2080回测'!$O$13*G664/$G$4+'2080回测'!$O$14*H664/$H$4+'2080回测'!$O$15*I664/$I$4+'2080回测'!$O$17*K664/$K$4+'2080回测'!$O$18*L664/$L$4+'2080回测'!$O$16*J664/$J$4</f>
        <v>1.4124260459465463</v>
      </c>
    </row>
    <row r="665" spans="1:24">
      <c r="A665" s="11">
        <v>44826</v>
      </c>
      <c r="B665" s="17">
        <v>63.167587476980003</v>
      </c>
      <c r="C665" s="17">
        <v>44.324631101022</v>
      </c>
      <c r="D665" s="17">
        <v>76.076923076922995</v>
      </c>
      <c r="E665" s="17">
        <v>89.794921875</v>
      </c>
      <c r="F665" s="13">
        <v>1.68341015882481</v>
      </c>
      <c r="G665" s="14">
        <f>[1]!thsiFinD("ths_adjustment_nv_fund",G$2,$A665)</f>
        <v>1.4990000000000001</v>
      </c>
      <c r="H665" s="14">
        <f>[1]!thsiFinD("ths_adjustment_nv_fund",H$2,$A665)</f>
        <v>2.3800592592999998</v>
      </c>
      <c r="I665" s="14">
        <v>2349.39</v>
      </c>
      <c r="J665" s="14">
        <f>[1]!thsiFinD("ths_close_price_index",J$1,$A665)</f>
        <v>9486.4102000000003</v>
      </c>
      <c r="K665" s="14">
        <f>[1]!thsiFinD("ths_adjustment_nv_fund",K$2,$A665)</f>
        <v>6.4970784633000003</v>
      </c>
      <c r="L665" s="14">
        <f>[1]!thsiFinD("ths_adjustment_nv_fund",L$2,$A665)</f>
        <v>2.4312208292999999</v>
      </c>
      <c r="M665" s="18">
        <v>0.1809462915601</v>
      </c>
      <c r="N665" s="18">
        <v>0.17096690122492</v>
      </c>
      <c r="O665" s="18">
        <v>0.47172298106878002</v>
      </c>
      <c r="P665" s="18">
        <v>0.58296339729857005</v>
      </c>
      <c r="Q665" s="19">
        <v>0.16410344612651001</v>
      </c>
      <c r="R665" s="19">
        <v>0.16410344612651001</v>
      </c>
      <c r="S665" s="18">
        <v>0.25124935174566998</v>
      </c>
      <c r="T665" s="18">
        <v>0.25124935174566998</v>
      </c>
      <c r="U665" s="16">
        <v>1.2766707201931224</v>
      </c>
      <c r="V665" s="14">
        <v>1.5678000000000001</v>
      </c>
      <c r="W665" s="14">
        <v>1.3883000000000001</v>
      </c>
      <c r="X665" s="74">
        <f>'2080回测'!$O$13*G665/$G$4+'2080回测'!$O$14*H665/$H$4+'2080回测'!$O$15*I665/$I$4+'2080回测'!$O$17*K665/$K$4+'2080回测'!$O$18*L665/$L$4+'2080回测'!$O$16*J665/$J$4</f>
        <v>1.4068243764034907</v>
      </c>
    </row>
    <row r="666" spans="1:24">
      <c r="A666" s="11">
        <v>44827</v>
      </c>
      <c r="B666" s="17">
        <v>60.773480662982998</v>
      </c>
      <c r="C666" s="17">
        <v>41.089670828604</v>
      </c>
      <c r="D666" s="17">
        <v>71.307692307691994</v>
      </c>
      <c r="E666" s="17">
        <v>85.3125</v>
      </c>
      <c r="F666" s="13">
        <v>1.6462083594982</v>
      </c>
      <c r="G666" s="14">
        <f>[1]!thsiFinD("ths_adjustment_nv_fund",G$2,$A666)</f>
        <v>1.4867999999999999</v>
      </c>
      <c r="H666" s="14">
        <f>[1]!thsiFinD("ths_adjustment_nv_fund",H$2,$A666)</f>
        <v>2.3559407406999999</v>
      </c>
      <c r="I666" s="14">
        <v>2339.5300000000002</v>
      </c>
      <c r="J666" s="14">
        <f>[1]!thsiFinD("ths_close_price_index",J$1,$A666)</f>
        <v>9484.5717000000004</v>
      </c>
      <c r="K666" s="14">
        <f>[1]!thsiFinD("ths_adjustment_nv_fund",K$2,$A666)</f>
        <v>6.4534320629000002</v>
      </c>
      <c r="L666" s="14">
        <f>[1]!thsiFinD("ths_adjustment_nv_fund",L$2,$A666)</f>
        <v>2.4100183221</v>
      </c>
      <c r="M666" s="18">
        <v>0.17383312020460001</v>
      </c>
      <c r="N666" s="18">
        <v>0.16419077404221999</v>
      </c>
      <c r="O666" s="18">
        <v>0.46633117661154999</v>
      </c>
      <c r="P666" s="18">
        <v>0.58187452889267</v>
      </c>
      <c r="Q666" s="19">
        <v>0.16530201994491001</v>
      </c>
      <c r="R666" s="19">
        <v>0.16530201994491001</v>
      </c>
      <c r="S666" s="18">
        <v>0.24826606095206</v>
      </c>
      <c r="T666" s="18">
        <v>0.24826606095206</v>
      </c>
      <c r="U666" s="16">
        <v>1.2568759904236675</v>
      </c>
      <c r="V666" s="14">
        <v>1.5673999999999999</v>
      </c>
      <c r="W666" s="14">
        <v>1.3960999999999999</v>
      </c>
      <c r="X666" s="74">
        <f>'2080回测'!$O$13*G666/$G$4+'2080回测'!$O$14*H666/$H$4+'2080回测'!$O$15*I666/$I$4+'2080回测'!$O$17*K666/$K$4+'2080回测'!$O$18*L666/$L$4+'2080回测'!$O$16*J666/$J$4</f>
        <v>1.3954626909420269</v>
      </c>
    </row>
    <row r="667" spans="1:24">
      <c r="A667" s="11">
        <v>44830</v>
      </c>
      <c r="B667" s="17">
        <v>61.571516267649002</v>
      </c>
      <c r="C667" s="17">
        <v>42.451759364358999</v>
      </c>
      <c r="D667" s="17">
        <v>68.615384615384997</v>
      </c>
      <c r="E667" s="17">
        <v>87.12890625</v>
      </c>
      <c r="F667" s="13">
        <v>1.64941891624348</v>
      </c>
      <c r="G667" s="14">
        <f>[1]!thsiFinD("ths_adjustment_nv_fund",G$2,$A667)</f>
        <v>1.4618</v>
      </c>
      <c r="H667" s="14">
        <f>[1]!thsiFinD("ths_adjustment_nv_fund",H$2,$A667)</f>
        <v>2.3153777778000002</v>
      </c>
      <c r="I667" s="14">
        <v>2280.0100000000002</v>
      </c>
      <c r="J667" s="14">
        <f>[1]!thsiFinD("ths_close_price_index",J$1,$A667)</f>
        <v>9283.8417000000009</v>
      </c>
      <c r="K667" s="14">
        <f>[1]!thsiFinD("ths_adjustment_nv_fund",K$2,$A667)</f>
        <v>6.359904062</v>
      </c>
      <c r="L667" s="14">
        <f>[1]!thsiFinD("ths_adjustment_nv_fund",L$2,$A667)</f>
        <v>2.3938640309000001</v>
      </c>
      <c r="M667" s="18">
        <v>0.16823849104859001</v>
      </c>
      <c r="N667" s="18">
        <v>0.15645903917991</v>
      </c>
      <c r="O667" s="18">
        <v>0.44943685597890998</v>
      </c>
      <c r="P667" s="18">
        <v>0.56068347441292998</v>
      </c>
      <c r="Q667" s="19">
        <v>0.14310145098835</v>
      </c>
      <c r="R667" s="19">
        <v>0.14310145098835</v>
      </c>
      <c r="S667" s="18">
        <v>0.21699358039614999</v>
      </c>
      <c r="T667" s="18">
        <v>0.21699358039614999</v>
      </c>
      <c r="U667" s="16">
        <v>1.2423637968488712</v>
      </c>
      <c r="V667" s="14">
        <v>1.5663</v>
      </c>
      <c r="W667" s="14">
        <v>1.3883000000000001</v>
      </c>
      <c r="X667" s="74">
        <f>'2080回测'!$O$13*G667/$G$4+'2080回测'!$O$14*H667/$H$4+'2080回测'!$O$15*I667/$I$4+'2080回测'!$O$17*K667/$K$4+'2080回测'!$O$18*L667/$L$4+'2080回测'!$O$16*J667/$J$4</f>
        <v>1.3740267400363224</v>
      </c>
    </row>
    <row r="668" spans="1:24">
      <c r="A668" s="11">
        <v>44831</v>
      </c>
      <c r="B668" s="17">
        <v>63.720073664825001</v>
      </c>
      <c r="C668" s="17">
        <v>45.516458569807</v>
      </c>
      <c r="D668" s="17">
        <v>72.230769230768999</v>
      </c>
      <c r="E668" s="17">
        <v>86.54296875</v>
      </c>
      <c r="F668" s="13">
        <v>1.6700256755384999</v>
      </c>
      <c r="G668" s="14">
        <f>[1]!thsiFinD("ths_adjustment_nv_fund",G$2,$A668)</f>
        <v>1.4769000000000001</v>
      </c>
      <c r="H668" s="14">
        <f>[1]!thsiFinD("ths_adjustment_nv_fund",H$2,$A668)</f>
        <v>2.3416888888999998</v>
      </c>
      <c r="I668" s="14">
        <v>2281.08</v>
      </c>
      <c r="J668" s="14">
        <f>[1]!thsiFinD("ths_close_price_index",J$1,$A668)</f>
        <v>9406.1723999999995</v>
      </c>
      <c r="K668" s="14">
        <f>[1]!thsiFinD("ths_adjustment_nv_fund",K$2,$A668)</f>
        <v>6.4409616628000004</v>
      </c>
      <c r="L668" s="14">
        <f>[1]!thsiFinD("ths_adjustment_nv_fund",L$2,$A668)</f>
        <v>2.4261726132999999</v>
      </c>
      <c r="M668" s="18">
        <v>0.16304347826087001</v>
      </c>
      <c r="N668" s="18">
        <v>0.15298410216315</v>
      </c>
      <c r="O668" s="18">
        <v>0.42667145938174</v>
      </c>
      <c r="P668" s="18">
        <v>0.54401541176123003</v>
      </c>
      <c r="Q668" s="19">
        <v>0.12871479296062999</v>
      </c>
      <c r="R668" s="19">
        <v>0.12871479296062999</v>
      </c>
      <c r="S668" s="18">
        <v>0.19738316865135999</v>
      </c>
      <c r="T668" s="18">
        <v>0.19738316865135999</v>
      </c>
      <c r="U668" s="16">
        <v>1.2648879833075837</v>
      </c>
      <c r="V668" s="14">
        <v>1.5662</v>
      </c>
      <c r="W668" s="14">
        <v>1.3888</v>
      </c>
      <c r="X668" s="74">
        <f>'2080回测'!$O$13*G668/$G$4+'2080回测'!$O$14*H668/$H$4+'2080回测'!$O$15*I668/$I$4+'2080回测'!$O$17*K668/$K$4+'2080回测'!$O$18*L668/$L$4+'2080回测'!$O$16*J668/$J$4</f>
        <v>1.389069114629828</v>
      </c>
    </row>
    <row r="669" spans="1:24">
      <c r="A669" s="11">
        <v>44832</v>
      </c>
      <c r="B669" s="17">
        <v>60.098219766728</v>
      </c>
      <c r="C669" s="17">
        <v>41.657207718502001</v>
      </c>
      <c r="D669" s="17">
        <v>68</v>
      </c>
      <c r="E669" s="17">
        <v>79.47265625</v>
      </c>
      <c r="F669" s="13">
        <v>1.62307020933808</v>
      </c>
      <c r="G669" s="14">
        <f>[1]!thsiFinD("ths_adjustment_nv_fund",G$2,$A669)</f>
        <v>1.4644999999999999</v>
      </c>
      <c r="H669" s="14">
        <f>[1]!thsiFinD("ths_adjustment_nv_fund",H$2,$A669)</f>
        <v>2.3142814815000001</v>
      </c>
      <c r="I669" s="14">
        <v>2220.25</v>
      </c>
      <c r="J669" s="14">
        <f>[1]!thsiFinD("ths_close_price_index",J$1,$A669)</f>
        <v>9331.1931000000004</v>
      </c>
      <c r="K669" s="14">
        <f>[1]!thsiFinD("ths_adjustment_nv_fund",K$2,$A669)</f>
        <v>6.3848448621999996</v>
      </c>
      <c r="L669" s="14">
        <f>[1]!thsiFinD("ths_adjustment_nv_fund",L$2,$A669)</f>
        <v>2.3898254580999998</v>
      </c>
      <c r="M669" s="18">
        <v>0.17886828644500999</v>
      </c>
      <c r="N669" s="18">
        <v>0.16740509078273</v>
      </c>
      <c r="O669" s="18">
        <v>0.44979630960938999</v>
      </c>
      <c r="P669" s="18">
        <v>0.56654661203066004</v>
      </c>
      <c r="Q669" s="19">
        <v>0.15138099594523999</v>
      </c>
      <c r="R669" s="19">
        <v>0.15138099594523999</v>
      </c>
      <c r="S669" s="18">
        <v>0.22686278785120001</v>
      </c>
      <c r="T669" s="18">
        <v>0.22686278785120001</v>
      </c>
      <c r="U669" s="16">
        <v>1.2317971477674412</v>
      </c>
      <c r="V669" s="14">
        <v>1.5651999999999999</v>
      </c>
      <c r="W669" s="14">
        <v>1.3885000000000001</v>
      </c>
      <c r="X669" s="74">
        <f>'2080回测'!$O$13*G669/$G$4+'2080回测'!$O$14*H669/$H$4+'2080回测'!$O$15*I669/$I$4+'2080回测'!$O$17*K669/$K$4+'2080回测'!$O$18*L669/$L$4+'2080回测'!$O$16*J669/$J$4</f>
        <v>1.376235467772039</v>
      </c>
    </row>
    <row r="670" spans="1:24">
      <c r="A670" s="11">
        <v>44833</v>
      </c>
      <c r="B670" s="17">
        <v>61.264579496624002</v>
      </c>
      <c r="C670" s="17">
        <v>43.019296254257</v>
      </c>
      <c r="D670" s="17">
        <v>67.923076923077005</v>
      </c>
      <c r="E670" s="17">
        <v>81.25</v>
      </c>
      <c r="F670" s="13">
        <v>1.6336423816848999</v>
      </c>
      <c r="G670" s="14">
        <f>[1]!thsiFinD("ths_adjustment_nv_fund",G$2,$A670)</f>
        <v>1.4534</v>
      </c>
      <c r="H670" s="14">
        <f>[1]!thsiFinD("ths_adjustment_nv_fund",H$2,$A670)</f>
        <v>2.3033185184999998</v>
      </c>
      <c r="I670" s="14">
        <v>2177.69</v>
      </c>
      <c r="J670" s="14">
        <f>[1]!thsiFinD("ths_close_price_index",J$1,$A670)</f>
        <v>9245.7332999999999</v>
      </c>
      <c r="K670" s="14">
        <f>[1]!thsiFinD("ths_adjustment_nv_fund",K$2,$A670)</f>
        <v>6.3411984618000004</v>
      </c>
      <c r="L670" s="14">
        <f>[1]!thsiFinD("ths_adjustment_nv_fund",L$2,$A670)</f>
        <v>2.3979026037</v>
      </c>
      <c r="M670" s="18">
        <v>0.15704923273657001</v>
      </c>
      <c r="N670" s="18">
        <v>0.14794544348884001</v>
      </c>
      <c r="O670" s="18">
        <v>0.4150491253295</v>
      </c>
      <c r="P670" s="18">
        <v>0.52868749482206001</v>
      </c>
      <c r="Q670" s="19">
        <v>0.11569467973335</v>
      </c>
      <c r="R670" s="19">
        <v>0.11569467973335</v>
      </c>
      <c r="S670" s="18">
        <v>0.18712826314792999</v>
      </c>
      <c r="T670" s="18">
        <v>0.18712826314792999</v>
      </c>
      <c r="U670" s="16">
        <v>1.2333630370358901</v>
      </c>
      <c r="V670" s="14">
        <v>1.5645</v>
      </c>
      <c r="W670" s="14">
        <v>1.3996999999999999</v>
      </c>
      <c r="X670" s="74">
        <f>'2080回测'!$O$13*G670/$G$4+'2080回测'!$O$14*H670/$H$4+'2080回测'!$O$15*I670/$I$4+'2080回测'!$O$17*K670/$K$4+'2080回测'!$O$18*L670/$L$4+'2080回测'!$O$16*J670/$J$4</f>
        <v>1.367752778955162</v>
      </c>
    </row>
    <row r="671" spans="1:24">
      <c r="A671" s="11">
        <v>44834</v>
      </c>
      <c r="B671" s="17">
        <v>57.151626764885997</v>
      </c>
      <c r="C671" s="17">
        <v>38.933030646992002</v>
      </c>
      <c r="D671" s="17">
        <v>66.307692307691994</v>
      </c>
      <c r="E671" s="17">
        <v>74.970703125</v>
      </c>
      <c r="F671" s="13">
        <v>1.5934076321114301</v>
      </c>
      <c r="G671" s="14">
        <f>[1]!thsiFinD("ths_adjustment_nv_fund",G$2,$A671)</f>
        <v>1.4591000000000001</v>
      </c>
      <c r="H671" s="14">
        <f>[1]!thsiFinD("ths_adjustment_nv_fund",H$2,$A671)</f>
        <v>2.3164740740999998</v>
      </c>
      <c r="I671" s="14">
        <v>2204.6</v>
      </c>
      <c r="J671" s="14">
        <f>[1]!thsiFinD("ths_close_price_index",J$1,$A671)</f>
        <v>9275.5640000000003</v>
      </c>
      <c r="K671" s="14">
        <f>[1]!thsiFinD("ths_adjustment_nv_fund",K$2,$A671)</f>
        <v>6.3287280616999997</v>
      </c>
      <c r="L671" s="14">
        <f>[1]!thsiFinD("ths_adjustment_nv_fund",L$2,$A671)</f>
        <v>2.3979026037</v>
      </c>
      <c r="M671" s="18">
        <v>0.15824808184142999</v>
      </c>
      <c r="N671" s="18">
        <v>0.15089913995309001</v>
      </c>
      <c r="O671" s="18">
        <v>0.41840402588066</v>
      </c>
      <c r="P671" s="18">
        <v>0.53982745626488005</v>
      </c>
      <c r="Q671" s="19">
        <v>0.11886866846308</v>
      </c>
      <c r="R671" s="19">
        <v>0.11886866846308</v>
      </c>
      <c r="S671" s="18">
        <v>0.18089412771044999</v>
      </c>
      <c r="T671" s="18">
        <v>0.18089412771044999</v>
      </c>
      <c r="U671" s="16">
        <v>1.2186544191816764</v>
      </c>
      <c r="V671" s="14">
        <v>1.5634999999999999</v>
      </c>
      <c r="W671" s="14">
        <v>1.4032</v>
      </c>
      <c r="X671" s="74">
        <f>'2080回测'!$O$13*G671/$G$4+'2080回测'!$O$14*H671/$H$4+'2080回测'!$O$15*I671/$I$4+'2080回测'!$O$17*K671/$K$4+'2080回测'!$O$18*L671/$L$4+'2080回测'!$O$16*J671/$J$4</f>
        <v>1.3716909131994026</v>
      </c>
    </row>
    <row r="672" spans="1:24">
      <c r="A672" s="11">
        <v>44844</v>
      </c>
      <c r="B672" s="17">
        <v>52.117863720073998</v>
      </c>
      <c r="C672" s="17">
        <v>32.292849035186997</v>
      </c>
      <c r="D672" s="17">
        <v>70.769230769231001</v>
      </c>
      <c r="E672" s="17">
        <v>66.396484375</v>
      </c>
      <c r="F672" s="13">
        <v>1.5539410697487299</v>
      </c>
      <c r="G672" s="14">
        <f>[1]!thsiFinD("ths_adjustment_nv_fund",G$2,$A672)</f>
        <v>1.4648000000000001</v>
      </c>
      <c r="H672" s="14">
        <f>[1]!thsiFinD("ths_adjustment_nv_fund",H$2,$A672)</f>
        <v>2.3098962962999998</v>
      </c>
      <c r="I672" s="14">
        <v>2194.3000000000002</v>
      </c>
      <c r="J672" s="14">
        <f>[1]!thsiFinD("ths_close_price_index",J$1,$A672)</f>
        <v>9256.49</v>
      </c>
      <c r="K672" s="14">
        <f>[1]!thsiFinD("ths_adjustment_nv_fund",K$2,$A672)</f>
        <v>6.2913168613000003</v>
      </c>
      <c r="L672" s="14">
        <f>[1]!thsiFinD("ths_adjustment_nv_fund",L$2,$A672)</f>
        <v>2.3857868851999999</v>
      </c>
      <c r="M672" s="18">
        <v>0.15217391304347999</v>
      </c>
      <c r="N672" s="18">
        <v>0.13995308835027001</v>
      </c>
      <c r="O672" s="18">
        <v>0.40570333093698002</v>
      </c>
      <c r="P672" s="18">
        <v>0.52366194830360002</v>
      </c>
      <c r="Q672" s="19">
        <v>0.10020254954479001</v>
      </c>
      <c r="R672" s="19">
        <v>0.10020254954479001</v>
      </c>
      <c r="S672" s="18">
        <v>0.16366898686475001</v>
      </c>
      <c r="T672" s="18">
        <v>0.16366898686475001</v>
      </c>
      <c r="U672" s="16">
        <v>1.1974634072759733</v>
      </c>
      <c r="V672" s="14">
        <v>1.5659000000000001</v>
      </c>
      <c r="W672" s="14">
        <v>1.4127000000000001</v>
      </c>
      <c r="X672" s="74">
        <f>'2080回测'!$O$13*G672/$G$4+'2080回测'!$O$14*H672/$H$4+'2080回测'!$O$15*I672/$I$4+'2080回测'!$O$17*K672/$K$4+'2080回测'!$O$18*L672/$L$4+'2080回测'!$O$16*J672/$J$4</f>
        <v>1.3742641199858818</v>
      </c>
    </row>
    <row r="673" spans="1:24">
      <c r="A673" s="11">
        <v>44845</v>
      </c>
      <c r="B673" s="17">
        <v>50.767341927563002</v>
      </c>
      <c r="C673" s="17">
        <v>31.782065834278999</v>
      </c>
      <c r="D673" s="17">
        <v>74.923076923077005</v>
      </c>
      <c r="E673" s="17">
        <v>68.80859375</v>
      </c>
      <c r="F673" s="13">
        <v>1.5657026960872999</v>
      </c>
      <c r="G673" s="14">
        <f>[1]!thsiFinD("ths_adjustment_nv_fund",G$2,$A673)</f>
        <v>1.4632000000000001</v>
      </c>
      <c r="H673" s="14">
        <f>[1]!thsiFinD("ths_adjustment_nv_fund",H$2,$A673)</f>
        <v>2.3098962962999998</v>
      </c>
      <c r="I673" s="14">
        <v>2170.44</v>
      </c>
      <c r="J673" s="14">
        <f>[1]!thsiFinD("ths_close_price_index",J$1,$A673)</f>
        <v>9289.0995000000003</v>
      </c>
      <c r="K673" s="14">
        <f>[1]!thsiFinD("ths_adjustment_nv_fund",K$2,$A673)</f>
        <v>6.3100224615</v>
      </c>
      <c r="L673" s="14">
        <f>[1]!thsiFinD("ths_adjustment_nv_fund",L$2,$A673)</f>
        <v>2.3807386691999999</v>
      </c>
      <c r="M673" s="18">
        <v>0.13123401534526999</v>
      </c>
      <c r="N673" s="18">
        <v>0.11788723829381</v>
      </c>
      <c r="O673" s="18">
        <v>0.38797028516655002</v>
      </c>
      <c r="P673" s="18">
        <v>0.50691012654969003</v>
      </c>
      <c r="Q673" s="19">
        <v>7.4989280645542999E-2</v>
      </c>
      <c r="R673" s="19">
        <v>7.4989280645542999E-2</v>
      </c>
      <c r="S673" s="18">
        <v>0.14286351578069001</v>
      </c>
      <c r="T673" s="18">
        <v>0.14286351578069001</v>
      </c>
      <c r="U673" s="16">
        <v>1.2051086291290698</v>
      </c>
      <c r="V673" s="14">
        <v>1.5661</v>
      </c>
      <c r="W673" s="14">
        <v>1.4105000000000001</v>
      </c>
      <c r="X673" s="74">
        <f>'2080回测'!$O$13*G673/$G$4+'2080回测'!$O$14*H673/$H$4+'2080回测'!$O$15*I673/$I$4+'2080回测'!$O$17*K673/$K$4+'2080回测'!$O$18*L673/$L$4+'2080回测'!$O$16*J673/$J$4</f>
        <v>1.3731117342786487</v>
      </c>
    </row>
    <row r="674" spans="1:24">
      <c r="A674" s="11">
        <v>44846</v>
      </c>
      <c r="B674" s="17">
        <v>54.634745242480001</v>
      </c>
      <c r="C674" s="17">
        <v>36.889897843360004</v>
      </c>
      <c r="D674" s="17">
        <v>78</v>
      </c>
      <c r="E674" s="17">
        <v>73.3984375</v>
      </c>
      <c r="F674" s="13">
        <v>1.6073077014646</v>
      </c>
      <c r="G674" s="14">
        <f>[1]!thsiFinD("ths_adjustment_nv_fund",G$2,$A674)</f>
        <v>1.48</v>
      </c>
      <c r="H674" s="14">
        <f>[1]!thsiFinD("ths_adjustment_nv_fund",H$2,$A674)</f>
        <v>2.3405925926000002</v>
      </c>
      <c r="I674" s="14">
        <v>2165.17</v>
      </c>
      <c r="J674" s="14">
        <f>[1]!thsiFinD("ths_close_price_index",J$1,$A674)</f>
        <v>9404.3205999999991</v>
      </c>
      <c r="K674" s="14">
        <f>[1]!thsiFinD("ths_adjustment_nv_fund",K$2,$A674)</f>
        <v>6.4160208624999999</v>
      </c>
      <c r="L674" s="14">
        <f>[1]!thsiFinD("ths_adjustment_nv_fund",L$2,$A674)</f>
        <v>2.3989122469000002</v>
      </c>
      <c r="M674" s="18">
        <v>0.12971547314578</v>
      </c>
      <c r="N674" s="18">
        <v>0.12075406133263999</v>
      </c>
      <c r="O674" s="18">
        <v>0.39719626168223998</v>
      </c>
      <c r="P674" s="18">
        <v>0.51913895639841001</v>
      </c>
      <c r="Q674" s="19">
        <v>8.0956301139224002E-2</v>
      </c>
      <c r="R674" s="19">
        <v>8.0956301139224002E-2</v>
      </c>
      <c r="S674" s="18">
        <v>0.15607583909752001</v>
      </c>
      <c r="T674" s="18">
        <v>0.15607583909752001</v>
      </c>
      <c r="U674" s="16">
        <v>1.23438418000216</v>
      </c>
      <c r="V674" s="14">
        <v>1.5665</v>
      </c>
      <c r="W674" s="14">
        <v>1.4123000000000001</v>
      </c>
      <c r="X674" s="74">
        <f>'2080回测'!$O$13*G674/$G$4+'2080回测'!$O$14*H674/$H$4+'2080回测'!$O$15*I674/$I$4+'2080回测'!$O$17*K674/$K$4+'2080回测'!$O$18*L674/$L$4+'2080回测'!$O$16*J674/$J$4</f>
        <v>1.3889135638215688</v>
      </c>
    </row>
    <row r="675" spans="1:24">
      <c r="A675" s="11">
        <v>44847</v>
      </c>
      <c r="B675" s="17">
        <v>56.967464702271002</v>
      </c>
      <c r="C675" s="17">
        <v>38.024971623155999</v>
      </c>
      <c r="D675" s="17">
        <v>83.384615384615003</v>
      </c>
      <c r="E675" s="17">
        <v>72.32421875</v>
      </c>
      <c r="F675" s="13">
        <v>1.6267531761501099</v>
      </c>
      <c r="G675" s="14">
        <f>[1]!thsiFinD("ths_adjustment_nv_fund",G$2,$A675)</f>
        <v>1.4674</v>
      </c>
      <c r="H675" s="14">
        <f>[1]!thsiFinD("ths_adjustment_nv_fund",H$2,$A675)</f>
        <v>2.3208592593000001</v>
      </c>
      <c r="I675" s="14">
        <v>2148.44</v>
      </c>
      <c r="J675" s="14">
        <f>[1]!thsiFinD("ths_close_price_index",J$1,$A675)</f>
        <v>9371.0282999999999</v>
      </c>
      <c r="K675" s="14">
        <f>[1]!thsiFinD("ths_adjustment_nv_fund",K$2,$A675)</f>
        <v>6.4222560625999998</v>
      </c>
      <c r="L675" s="14">
        <f>[1]!thsiFinD("ths_adjustment_nv_fund",L$2,$A675)</f>
        <v>2.3857868851999999</v>
      </c>
      <c r="M675" s="18">
        <v>0.14785805626598</v>
      </c>
      <c r="N675" s="18">
        <v>0.13647815133350999</v>
      </c>
      <c r="O675" s="18">
        <v>0.42894799904146003</v>
      </c>
      <c r="P675" s="18">
        <v>0.55138621329590998</v>
      </c>
      <c r="Q675" s="19">
        <v>0.11237950269021001</v>
      </c>
      <c r="R675" s="19">
        <v>0.11237950269021001</v>
      </c>
      <c r="S675" s="18">
        <v>0.19282200734999999</v>
      </c>
      <c r="T675" s="18">
        <v>0.19282200734999999</v>
      </c>
      <c r="U675" s="16">
        <v>1.2382014334586575</v>
      </c>
      <c r="V675" s="14">
        <v>1.5672999999999999</v>
      </c>
      <c r="W675" s="14">
        <v>1.4133</v>
      </c>
      <c r="X675" s="74">
        <f>'2080回测'!$O$13*G675/$G$4+'2080回测'!$O$14*H675/$H$4+'2080回测'!$O$15*I675/$I$4+'2080回测'!$O$17*K675/$K$4+'2080回测'!$O$18*L675/$L$4+'2080回测'!$O$16*J675/$J$4</f>
        <v>1.3788454930871137</v>
      </c>
    </row>
    <row r="676" spans="1:24">
      <c r="A676" s="11">
        <v>44848</v>
      </c>
      <c r="B676" s="17">
        <v>58.747697974216997</v>
      </c>
      <c r="C676" s="17">
        <v>38.649262202042998</v>
      </c>
      <c r="D676" s="17">
        <v>82.846153846153996</v>
      </c>
      <c r="E676" s="17">
        <v>76.552734375</v>
      </c>
      <c r="F676" s="13">
        <v>1.6419896209935401</v>
      </c>
      <c r="G676" s="14">
        <f>[1]!thsiFinD("ths_adjustment_nv_fund",G$2,$A676)</f>
        <v>1.4771000000000001</v>
      </c>
      <c r="H676" s="14">
        <f>[1]!thsiFinD("ths_adjustment_nv_fund",H$2,$A676)</f>
        <v>2.3449777778000001</v>
      </c>
      <c r="I676" s="14">
        <v>2168.7800000000002</v>
      </c>
      <c r="J676" s="14">
        <f>[1]!thsiFinD("ths_close_price_index",J$1,$A676)</f>
        <v>9482.9375</v>
      </c>
      <c r="K676" s="14">
        <f>[1]!thsiFinD("ths_adjustment_nv_fund",K$2,$A676)</f>
        <v>6.5095488635000001</v>
      </c>
      <c r="L676" s="14">
        <f>[1]!thsiFinD("ths_adjustment_nv_fund",L$2,$A676)</f>
        <v>2.4120376084999999</v>
      </c>
      <c r="M676" s="18">
        <v>0.13690856777494001</v>
      </c>
      <c r="N676" s="18">
        <v>0.12761706194075001</v>
      </c>
      <c r="O676" s="18">
        <v>0.43421998562184999</v>
      </c>
      <c r="P676" s="18">
        <v>0.55230756349739996</v>
      </c>
      <c r="Q676" s="19">
        <v>0.12307983444682</v>
      </c>
      <c r="R676" s="19">
        <v>0.12307983444682</v>
      </c>
      <c r="S676" s="18">
        <v>0.20419930997034</v>
      </c>
      <c r="T676" s="18">
        <v>0.20419930997034</v>
      </c>
      <c r="U676" s="16">
        <v>1.2665558239278374</v>
      </c>
      <c r="V676" s="14">
        <v>1.5688</v>
      </c>
      <c r="W676" s="14">
        <v>1.4117</v>
      </c>
      <c r="X676" s="74">
        <f>'2080回测'!$O$13*G676/$G$4+'2080回测'!$O$14*H676/$H$4+'2080回测'!$O$15*I676/$I$4+'2080回测'!$O$17*K676/$K$4+'2080回测'!$O$18*L676/$L$4+'2080回测'!$O$16*J676/$J$4</f>
        <v>1.3896150178963567</v>
      </c>
    </row>
    <row r="677" spans="1:24">
      <c r="A677" s="11">
        <v>44851</v>
      </c>
      <c r="B677" s="17">
        <v>61.203192142418999</v>
      </c>
      <c r="C677" s="17">
        <v>40.295119182747001</v>
      </c>
      <c r="D677" s="17">
        <v>81.846153846153996</v>
      </c>
      <c r="E677" s="17">
        <v>75.4296875</v>
      </c>
      <c r="F677" s="13">
        <v>1.6469353816782999</v>
      </c>
      <c r="G677" s="14">
        <f>[1]!thsiFinD("ths_adjustment_nv_fund",G$2,$A677)</f>
        <v>1.4719</v>
      </c>
      <c r="H677" s="14">
        <f>[1]!thsiFinD("ths_adjustment_nv_fund",H$2,$A677)</f>
        <v>2.3460740741000001</v>
      </c>
      <c r="I677" s="14">
        <v>2166.4499999999998</v>
      </c>
      <c r="J677" s="14">
        <f>[1]!thsiFinD("ths_close_price_index",J$1,$A677)</f>
        <v>9507.8385999999991</v>
      </c>
      <c r="K677" s="14">
        <f>[1]!thsiFinD("ths_adjustment_nv_fund",K$2,$A677)</f>
        <v>6.5719008640999999</v>
      </c>
      <c r="L677" s="14">
        <f>[1]!thsiFinD("ths_adjustment_nv_fund",L$2,$A677)</f>
        <v>2.4079990357000001</v>
      </c>
      <c r="M677" s="18">
        <v>0.16048593350383999</v>
      </c>
      <c r="N677" s="18">
        <v>0.15176787420728</v>
      </c>
      <c r="O677" s="18">
        <v>0.47160316319195</v>
      </c>
      <c r="P677" s="18">
        <v>0.58522489328975003</v>
      </c>
      <c r="Q677" s="19">
        <v>0.15078486152317999</v>
      </c>
      <c r="R677" s="19">
        <v>0.15078486152317999</v>
      </c>
      <c r="S677" s="18">
        <v>0.23089750209175999</v>
      </c>
      <c r="T677" s="18">
        <v>0.23089750209175999</v>
      </c>
      <c r="U677" s="16">
        <v>1.275050965328925</v>
      </c>
      <c r="V677" s="14">
        <v>1.5692999999999999</v>
      </c>
      <c r="W677" s="14">
        <v>1.4064000000000001</v>
      </c>
      <c r="X677" s="74">
        <f>'2080回测'!$O$13*G677/$G$4+'2080回测'!$O$14*H677/$H$4+'2080回测'!$O$15*I677/$I$4+'2080回测'!$O$17*K677/$K$4+'2080回测'!$O$18*L677/$L$4+'2080回测'!$O$16*J677/$J$4</f>
        <v>1.3867759145663721</v>
      </c>
    </row>
    <row r="678" spans="1:24">
      <c r="A678" s="11">
        <v>44852</v>
      </c>
      <c r="B678" s="17">
        <v>61.510128913443999</v>
      </c>
      <c r="C678" s="17">
        <v>41.089670828604</v>
      </c>
      <c r="D678" s="17">
        <v>83</v>
      </c>
      <c r="E678" s="17">
        <v>74.775390625</v>
      </c>
      <c r="F678" s="13">
        <v>1.6509379759176199</v>
      </c>
      <c r="G678" s="14">
        <f>[1]!thsiFinD("ths_adjustment_nv_fund",G$2,$A678)</f>
        <v>1.4679</v>
      </c>
      <c r="H678" s="14">
        <f>[1]!thsiFinD("ths_adjustment_nv_fund",H$2,$A678)</f>
        <v>2.3482666666999998</v>
      </c>
      <c r="I678" s="14">
        <v>2195</v>
      </c>
      <c r="J678" s="14">
        <f>[1]!thsiFinD("ths_close_price_index",J$1,$A678)</f>
        <v>9504.9631000000008</v>
      </c>
      <c r="K678" s="14">
        <f>[1]!thsiFinD("ths_adjustment_nv_fund",K$2,$A678)</f>
        <v>6.6093120644000001</v>
      </c>
      <c r="L678" s="14">
        <f>[1]!thsiFinD("ths_adjustment_nv_fund",L$2,$A678)</f>
        <v>2.4019411764999998</v>
      </c>
      <c r="M678" s="18">
        <v>0.15960677749360999</v>
      </c>
      <c r="N678" s="18">
        <v>0.15020415254974001</v>
      </c>
      <c r="O678" s="18">
        <v>0.47723460340283003</v>
      </c>
      <c r="P678" s="18">
        <v>0.58623000259344005</v>
      </c>
      <c r="Q678" s="19">
        <v>0.16263925505741</v>
      </c>
      <c r="R678" s="19">
        <v>0.16263925505741</v>
      </c>
      <c r="S678" s="18">
        <v>0.25092683823848</v>
      </c>
      <c r="T678" s="18">
        <v>0.25092683823848</v>
      </c>
      <c r="U678" s="16">
        <v>1.2783915936825225</v>
      </c>
      <c r="V678" s="14">
        <v>1.5694999999999999</v>
      </c>
      <c r="W678" s="14">
        <v>1.4059999999999999</v>
      </c>
      <c r="X678" s="74">
        <f>'2080回测'!$O$13*G678/$G$4+'2080回测'!$O$14*H678/$H$4+'2080回测'!$O$15*I678/$I$4+'2080回测'!$O$17*K678/$K$4+'2080回测'!$O$18*L678/$L$4+'2080回测'!$O$16*J678/$J$4</f>
        <v>1.3841682559630888</v>
      </c>
    </row>
    <row r="679" spans="1:24">
      <c r="A679" s="11">
        <v>44853</v>
      </c>
      <c r="B679" s="17">
        <v>61.510128913443999</v>
      </c>
      <c r="C679" s="17">
        <v>41.203178206582997</v>
      </c>
      <c r="D679" s="17">
        <v>77</v>
      </c>
      <c r="E679" s="17">
        <v>73.623046875</v>
      </c>
      <c r="F679" s="13">
        <v>1.6333408849875699</v>
      </c>
      <c r="G679" s="14">
        <f>[1]!thsiFinD("ths_adjustment_nv_fund",G$2,$A679)</f>
        <v>1.4615</v>
      </c>
      <c r="H679" s="14">
        <f>[1]!thsiFinD("ths_adjustment_nv_fund",H$2,$A679)</f>
        <v>2.3307259258999999</v>
      </c>
      <c r="I679" s="14">
        <v>2180.86</v>
      </c>
      <c r="J679" s="14">
        <f>[1]!thsiFinD("ths_close_price_index",J$1,$A679)</f>
        <v>9415.9197999999997</v>
      </c>
      <c r="K679" s="14">
        <f>[1]!thsiFinD("ths_adjustment_nv_fund",K$2,$A679)</f>
        <v>6.5968416643000003</v>
      </c>
      <c r="L679" s="14">
        <f>[1]!thsiFinD("ths_adjustment_nv_fund",L$2,$A679)</f>
        <v>2.3847772420000002</v>
      </c>
      <c r="M679" s="18">
        <v>0.15704923273657001</v>
      </c>
      <c r="N679" s="18">
        <v>0.14959603857180001</v>
      </c>
      <c r="O679" s="18">
        <v>0.47783369278695997</v>
      </c>
      <c r="P679" s="18">
        <v>0.59008292160378994</v>
      </c>
      <c r="Q679" s="19">
        <v>0.16911536180942</v>
      </c>
      <c r="R679" s="19">
        <v>0.16911536180942</v>
      </c>
      <c r="S679" s="18">
        <v>0.25717007007110998</v>
      </c>
      <c r="T679" s="18">
        <v>0.25717007007110998</v>
      </c>
      <c r="U679" s="16">
        <v>1.2665917221339913</v>
      </c>
      <c r="V679" s="14">
        <v>1.5699000000000001</v>
      </c>
      <c r="W679" s="14">
        <v>1.4032</v>
      </c>
      <c r="X679" s="74">
        <f>'2080回测'!$O$13*G679/$G$4+'2080回测'!$O$14*H679/$H$4+'2080回测'!$O$15*I679/$I$4+'2080回测'!$O$17*K679/$K$4+'2080回测'!$O$18*L679/$L$4+'2080回测'!$O$16*J679/$J$4</f>
        <v>1.3779934584824181</v>
      </c>
    </row>
    <row r="680" spans="1:24">
      <c r="A680" s="11">
        <v>44854</v>
      </c>
      <c r="B680" s="17">
        <v>63.965623081644999</v>
      </c>
      <c r="C680" s="17">
        <v>42.338251986378999</v>
      </c>
      <c r="D680" s="17">
        <v>74.153846153846004</v>
      </c>
      <c r="E680" s="17">
        <v>71.689453125</v>
      </c>
      <c r="F680" s="13">
        <v>1.6303679358671801</v>
      </c>
      <c r="G680" s="14">
        <f>[1]!thsiFinD("ths_adjustment_nv_fund",G$2,$A680)</f>
        <v>1.4510000000000001</v>
      </c>
      <c r="H680" s="14">
        <f>[1]!thsiFinD("ths_adjustment_nv_fund",H$2,$A680)</f>
        <v>2.3098962962999998</v>
      </c>
      <c r="I680" s="14">
        <v>2179.0100000000002</v>
      </c>
      <c r="J680" s="14">
        <f>[1]!thsiFinD("ths_close_price_index",J$1,$A680)</f>
        <v>9382.3894</v>
      </c>
      <c r="K680" s="14">
        <f>[1]!thsiFinD("ths_adjustment_nv_fund",K$2,$A680)</f>
        <v>6.5781360640999997</v>
      </c>
      <c r="L680" s="14">
        <f>[1]!thsiFinD("ths_adjustment_nv_fund",L$2,$A680)</f>
        <v>2.3706422371999998</v>
      </c>
      <c r="M680" s="18">
        <v>0.14290281329922999</v>
      </c>
      <c r="N680" s="18">
        <v>0.13222135348797001</v>
      </c>
      <c r="O680" s="18">
        <v>0.46561226935059002</v>
      </c>
      <c r="P680" s="18">
        <v>0.57492252286904</v>
      </c>
      <c r="Q680" s="19">
        <v>0.16060856833434001</v>
      </c>
      <c r="R680" s="19">
        <v>0.16060856833434001</v>
      </c>
      <c r="S680" s="18">
        <v>0.24792884069821</v>
      </c>
      <c r="T680" s="18">
        <v>0.24792884069821</v>
      </c>
      <c r="U680" s="16">
        <v>1.2593029830851463</v>
      </c>
      <c r="V680" s="14">
        <v>1.5694999999999999</v>
      </c>
      <c r="W680" s="14">
        <v>1.3979999999999999</v>
      </c>
      <c r="X680" s="74">
        <f>'2080回测'!$O$13*G680/$G$4+'2080回测'!$O$14*H680/$H$4+'2080回测'!$O$15*I680/$I$4+'2080回测'!$O$17*K680/$K$4+'2080回测'!$O$18*L680/$L$4+'2080回测'!$O$16*J680/$J$4</f>
        <v>1.3688901572971564</v>
      </c>
    </row>
    <row r="681" spans="1:24">
      <c r="A681" s="11">
        <v>44855</v>
      </c>
      <c r="B681" s="17">
        <v>64.886433394720996</v>
      </c>
      <c r="C681" s="17">
        <v>43.700340522133999</v>
      </c>
      <c r="D681" s="17">
        <v>75.846153846153996</v>
      </c>
      <c r="E681" s="17">
        <v>68.564453125</v>
      </c>
      <c r="F681" s="13">
        <v>1.6324934522200201</v>
      </c>
      <c r="G681" s="14">
        <f>[1]!thsiFinD("ths_adjustment_nv_fund",G$2,$A681)</f>
        <v>1.4556</v>
      </c>
      <c r="H681" s="14">
        <f>[1]!thsiFinD("ths_adjustment_nv_fund",H$2,$A681)</f>
        <v>2.3197629630000001</v>
      </c>
      <c r="I681" s="14">
        <v>2191.9299999999998</v>
      </c>
      <c r="J681" s="14">
        <f>[1]!thsiFinD("ths_close_price_index",J$1,$A681)</f>
        <v>9381.4120999999996</v>
      </c>
      <c r="K681" s="14">
        <f>[1]!thsiFinD("ths_adjustment_nv_fund",K$2,$A681)</f>
        <v>6.5906064642000004</v>
      </c>
      <c r="L681" s="14">
        <f>[1]!thsiFinD("ths_adjustment_nv_fund",L$2,$A681)</f>
        <v>2.3615554483999999</v>
      </c>
      <c r="M681" s="18">
        <v>0.13826726342710999</v>
      </c>
      <c r="N681" s="18">
        <v>0.12362088437146999</v>
      </c>
      <c r="O681" s="18">
        <v>0.45782410735682</v>
      </c>
      <c r="P681" s="18">
        <v>0.56369880232401004</v>
      </c>
      <c r="Q681" s="19">
        <v>0.15496067653991</v>
      </c>
      <c r="R681" s="19">
        <v>0.15496067653991</v>
      </c>
      <c r="S681" s="18">
        <v>0.24054572706096999</v>
      </c>
      <c r="T681" s="18">
        <v>0.24054572706096999</v>
      </c>
      <c r="U681" s="16">
        <v>1.2589906187456825</v>
      </c>
      <c r="V681" s="14">
        <v>1.5693999999999999</v>
      </c>
      <c r="W681" s="14">
        <v>1.3991</v>
      </c>
      <c r="X681" s="74">
        <f>'2080回测'!$O$13*G681/$G$4+'2080回测'!$O$14*H681/$H$4+'2080回测'!$O$15*I681/$I$4+'2080回测'!$O$17*K681/$K$4+'2080回测'!$O$18*L681/$L$4+'2080回测'!$O$16*J681/$J$4</f>
        <v>1.3718852430440756</v>
      </c>
    </row>
    <row r="682" spans="1:24">
      <c r="A682" s="11">
        <v>44858</v>
      </c>
      <c r="B682" s="17">
        <v>66.052793124616002</v>
      </c>
      <c r="C682" s="17">
        <v>45.119182746878998</v>
      </c>
      <c r="D682" s="17">
        <v>68.384615384615003</v>
      </c>
      <c r="E682" s="17">
        <v>67.40234375</v>
      </c>
      <c r="F682" s="13">
        <v>1.6173973375152699</v>
      </c>
      <c r="G682" s="14">
        <f>[1]!thsiFinD("ths_adjustment_nv_fund",G$2,$A682)</f>
        <v>1.4245000000000001</v>
      </c>
      <c r="H682" s="14">
        <f>[1]!thsiFinD("ths_adjustment_nv_fund",H$2,$A682)</f>
        <v>2.2726222221999999</v>
      </c>
      <c r="I682" s="14">
        <v>2088.87</v>
      </c>
      <c r="J682" s="14">
        <f>[1]!thsiFinD("ths_close_price_index",J$1,$A682)</f>
        <v>9208.4611000000004</v>
      </c>
      <c r="K682" s="14">
        <f>[1]!thsiFinD("ths_adjustment_nv_fund",K$2,$A682)</f>
        <v>6.5344896636999996</v>
      </c>
      <c r="L682" s="14">
        <f>[1]!thsiFinD("ths_adjustment_nv_fund",L$2,$A682)</f>
        <v>2.3262179364</v>
      </c>
      <c r="M682" s="18">
        <v>0.13570971867008</v>
      </c>
      <c r="N682" s="18">
        <v>0.12014594735469999</v>
      </c>
      <c r="O682" s="18">
        <v>0.45722501797268</v>
      </c>
      <c r="P682" s="18">
        <v>0.56059971523356</v>
      </c>
      <c r="Q682" s="19">
        <v>0.15543153776886001</v>
      </c>
      <c r="R682" s="19">
        <v>0.15543153776886001</v>
      </c>
      <c r="S682" s="18">
        <v>0.24369073759835999</v>
      </c>
      <c r="T682" s="18">
        <v>0.24369073759835999</v>
      </c>
      <c r="U682" s="16">
        <v>1.2425459675302104</v>
      </c>
      <c r="V682" s="14">
        <v>1.5702</v>
      </c>
      <c r="W682" s="14">
        <v>1.4144000000000001</v>
      </c>
      <c r="X682" s="74">
        <f>'2080回测'!$O$13*G682/$G$4+'2080回测'!$O$14*H682/$H$4+'2080回测'!$O$15*I682/$I$4+'2080回测'!$O$17*K682/$K$4+'2080回测'!$O$18*L682/$L$4+'2080回测'!$O$16*J682/$J$4</f>
        <v>1.3453691813696576</v>
      </c>
    </row>
    <row r="683" spans="1:24">
      <c r="A683" s="11">
        <v>44859</v>
      </c>
      <c r="B683" s="17">
        <v>65.991405770411006</v>
      </c>
      <c r="C683" s="17">
        <v>44.778660612940001</v>
      </c>
      <c r="D683" s="17">
        <v>66.923076923077005</v>
      </c>
      <c r="E683" s="17">
        <v>67.98828125</v>
      </c>
      <c r="F683" s="13">
        <v>1.6142035613910699</v>
      </c>
      <c r="G683" s="14">
        <f>[1]!thsiFinD("ths_adjustment_nv_fund",G$2,$A683)</f>
        <v>1.417</v>
      </c>
      <c r="H683" s="14">
        <f>[1]!thsiFinD("ths_adjustment_nv_fund",H$2,$A683)</f>
        <v>2.2649481480999998</v>
      </c>
      <c r="I683" s="14">
        <v>2076.4</v>
      </c>
      <c r="J683" s="14">
        <f>[1]!thsiFinD("ths_close_price_index",J$1,$A683)</f>
        <v>9180.3808000000008</v>
      </c>
      <c r="K683" s="14">
        <f>[1]!thsiFinD("ths_adjustment_nv_fund",K$2,$A683)</f>
        <v>6.5407248638000004</v>
      </c>
      <c r="L683" s="14">
        <f>[1]!thsiFinD("ths_adjustment_nv_fund",L$2,$A683)</f>
        <v>2.3141022178999999</v>
      </c>
      <c r="M683" s="18">
        <v>0.11173273657289</v>
      </c>
      <c r="N683" s="18">
        <v>9.3215185474762999E-2</v>
      </c>
      <c r="O683" s="18">
        <v>0.43853342918763</v>
      </c>
      <c r="P683" s="18">
        <v>0.54543931657597999</v>
      </c>
      <c r="Q683" s="19">
        <v>0.14575076167143</v>
      </c>
      <c r="R683" s="19">
        <v>0.14575076167143</v>
      </c>
      <c r="S683" s="18">
        <v>0.22997277454378001</v>
      </c>
      <c r="T683" s="18">
        <v>0.22997277454378001</v>
      </c>
      <c r="U683" s="16">
        <v>1.2395697686647051</v>
      </c>
      <c r="V683" s="14">
        <v>1.5697000000000001</v>
      </c>
      <c r="W683" s="14">
        <v>1.4160999999999999</v>
      </c>
      <c r="X683" s="74">
        <f>'2080回测'!$O$13*G683/$G$4+'2080回测'!$O$14*H683/$H$4+'2080回测'!$O$15*I683/$I$4+'2080回测'!$O$17*K683/$K$4+'2080回测'!$O$18*L683/$L$4+'2080回测'!$O$16*J683/$J$4</f>
        <v>1.3391235225150724</v>
      </c>
    </row>
    <row r="684" spans="1:24">
      <c r="A684" s="11">
        <v>44860</v>
      </c>
      <c r="B684" s="17">
        <v>68.631062001228003</v>
      </c>
      <c r="C684" s="17">
        <v>47.843359818388002</v>
      </c>
      <c r="D684" s="17">
        <v>67.230769230768999</v>
      </c>
      <c r="E684" s="17">
        <v>68.076171875</v>
      </c>
      <c r="F684" s="13">
        <v>1.6294534073134599</v>
      </c>
      <c r="G684" s="14">
        <f>[1]!thsiFinD("ths_adjustment_nv_fund",G$2,$A684)</f>
        <v>1.4072</v>
      </c>
      <c r="H684" s="14">
        <f>[1]!thsiFinD("ths_adjustment_nv_fund",H$2,$A684)</f>
        <v>2.2594666666999998</v>
      </c>
      <c r="I684" s="14">
        <v>2076.17</v>
      </c>
      <c r="J684" s="14">
        <f>[1]!thsiFinD("ths_close_price_index",J$1,$A684)</f>
        <v>9225.2752</v>
      </c>
      <c r="K684" s="14">
        <f>[1]!thsiFinD("ths_adjustment_nv_fund",K$2,$A684)</f>
        <v>6.5968416643000003</v>
      </c>
      <c r="L684" s="14">
        <f>[1]!thsiFinD("ths_adjustment_nv_fund",L$2,$A684)</f>
        <v>2.3211697202999999</v>
      </c>
      <c r="M684" s="18">
        <v>0.1074168797954</v>
      </c>
      <c r="N684" s="18">
        <v>9.1477716966380004E-2</v>
      </c>
      <c r="O684" s="18">
        <v>0.43170381020847998</v>
      </c>
      <c r="P684" s="18">
        <v>0.54167015666784002</v>
      </c>
      <c r="Q684" s="19">
        <v>0.14168146659090999</v>
      </c>
      <c r="R684" s="19">
        <v>0.14168146659090999</v>
      </c>
      <c r="S684" s="18">
        <v>0.23046332624886001</v>
      </c>
      <c r="T684" s="18">
        <v>0.23046332624886001</v>
      </c>
      <c r="U684" s="16">
        <v>1.2593881854352715</v>
      </c>
      <c r="V684" s="14">
        <v>1.5706</v>
      </c>
      <c r="W684" s="14">
        <v>1.417</v>
      </c>
      <c r="X684" s="74">
        <f>'2080回测'!$O$13*G684/$G$4+'2080回测'!$O$14*H684/$H$4+'2080回测'!$O$15*I684/$I$4+'2080回测'!$O$17*K684/$K$4+'2080回测'!$O$18*L684/$L$4+'2080回测'!$O$16*J684/$J$4</f>
        <v>1.3335591877119859</v>
      </c>
    </row>
    <row r="685" spans="1:24">
      <c r="A685" s="11">
        <v>44861</v>
      </c>
      <c r="B685" s="17">
        <v>65.745856353590995</v>
      </c>
      <c r="C685" s="17">
        <v>45.005675368898999</v>
      </c>
      <c r="D685" s="17">
        <v>61.769230769231001</v>
      </c>
      <c r="E685" s="17">
        <v>68.896484375</v>
      </c>
      <c r="F685" s="13">
        <v>1.6035431171668</v>
      </c>
      <c r="G685" s="14">
        <f>[1]!thsiFinD("ths_adjustment_nv_fund",G$2,$A685)</f>
        <v>1.4135</v>
      </c>
      <c r="H685" s="14">
        <f>[1]!thsiFinD("ths_adjustment_nv_fund",H$2,$A685)</f>
        <v>2.2649481480999998</v>
      </c>
      <c r="I685" s="14">
        <v>2078.8200000000002</v>
      </c>
      <c r="J685" s="14">
        <f>[1]!thsiFinD("ths_close_price_index",J$1,$A685)</f>
        <v>9263.3796000000002</v>
      </c>
      <c r="K685" s="14">
        <f>[1]!thsiFinD("ths_adjustment_nv_fund",K$2,$A685)</f>
        <v>6.6280176645999997</v>
      </c>
      <c r="L685" s="14">
        <f>[1]!thsiFinD("ths_adjustment_nv_fund",L$2,$A685)</f>
        <v>2.3252082932000002</v>
      </c>
      <c r="M685" s="18">
        <v>0.11980498721228</v>
      </c>
      <c r="N685" s="18">
        <v>9.8427590999912995E-2</v>
      </c>
      <c r="O685" s="18">
        <v>0.45566738557392999</v>
      </c>
      <c r="P685" s="18">
        <v>0.56160482461440997</v>
      </c>
      <c r="Q685" s="19">
        <v>0.16609540485928001</v>
      </c>
      <c r="R685" s="19">
        <v>0.16609540485928001</v>
      </c>
      <c r="S685" s="18">
        <v>0.25370494268153998</v>
      </c>
      <c r="T685" s="18">
        <v>0.25370494268153998</v>
      </c>
      <c r="U685" s="16">
        <v>1.2530476854176253</v>
      </c>
      <c r="V685" s="14">
        <v>1.5711999999999999</v>
      </c>
      <c r="W685" s="14">
        <v>1.4138999999999999</v>
      </c>
      <c r="X685" s="74">
        <f>'2080回测'!$O$13*G685/$G$4+'2080回测'!$O$14*H685/$H$4+'2080回测'!$O$15*I685/$I$4+'2080回测'!$O$17*K685/$K$4+'2080回测'!$O$18*L685/$L$4+'2080回测'!$O$16*J685/$J$4</f>
        <v>1.3391138241669716</v>
      </c>
    </row>
    <row r="686" spans="1:24">
      <c r="A686" s="11">
        <v>44862</v>
      </c>
      <c r="B686" s="17">
        <v>62.308164518109002</v>
      </c>
      <c r="C686" s="17">
        <v>44.324631101022</v>
      </c>
      <c r="D686" s="17">
        <v>56.461538461537998</v>
      </c>
      <c r="E686" s="17">
        <v>63.4375</v>
      </c>
      <c r="F686" s="13">
        <v>1.5663295852016701</v>
      </c>
      <c r="G686" s="14">
        <f>[1]!thsiFinD("ths_adjustment_nv_fund",G$2,$A686)</f>
        <v>1.39</v>
      </c>
      <c r="H686" s="14">
        <f>[1]!thsiFinD("ths_adjustment_nv_fund",H$2,$A686)</f>
        <v>2.2090370369999999</v>
      </c>
      <c r="I686" s="14">
        <v>2023.58</v>
      </c>
      <c r="J686" s="14">
        <f>[1]!thsiFinD("ths_close_price_index",J$1,$A686)</f>
        <v>9061.6833000000006</v>
      </c>
      <c r="K686" s="14">
        <f>[1]!thsiFinD("ths_adjustment_nv_fund",K$2,$A686)</f>
        <v>6.5220192635999998</v>
      </c>
      <c r="L686" s="14">
        <f>[1]!thsiFinD("ths_adjustment_nv_fund",L$2,$A686)</f>
        <v>2.2797743491000002</v>
      </c>
      <c r="M686" s="18">
        <v>0.11365089514066</v>
      </c>
      <c r="N686" s="18">
        <v>8.9219007905481998E-2</v>
      </c>
      <c r="O686" s="18">
        <v>0.45375029954468998</v>
      </c>
      <c r="P686" s="18">
        <v>0.55456905941140999</v>
      </c>
      <c r="Q686" s="19">
        <v>0.16069184429120001</v>
      </c>
      <c r="R686" s="19">
        <v>0.16069184429120001</v>
      </c>
      <c r="S686" s="18">
        <v>0.24590426637818</v>
      </c>
      <c r="T686" s="18">
        <v>0.24590426637818</v>
      </c>
      <c r="U686" s="16">
        <v>1.2114696015341877</v>
      </c>
      <c r="V686" s="14">
        <v>1.5721000000000001</v>
      </c>
      <c r="W686" s="14">
        <v>1.4120999999999999</v>
      </c>
      <c r="X686" s="74">
        <f>'2080回测'!$O$13*G686/$G$4+'2080回测'!$O$14*H686/$H$4+'2080回测'!$O$15*I686/$I$4+'2080回测'!$O$17*K686/$K$4+'2080回测'!$O$18*L686/$L$4+'2080回测'!$O$16*J686/$J$4</f>
        <v>1.3164569704015205</v>
      </c>
    </row>
    <row r="687" spans="1:24">
      <c r="A687" s="11">
        <v>44865</v>
      </c>
      <c r="B687" s="17">
        <v>64.088397790054998</v>
      </c>
      <c r="C687" s="17">
        <v>47.275822928490001</v>
      </c>
      <c r="D687" s="17">
        <v>55.846153846154003</v>
      </c>
      <c r="E687" s="17">
        <v>68.544921875</v>
      </c>
      <c r="F687" s="13">
        <v>1.5893882410992499</v>
      </c>
      <c r="G687" s="14">
        <f>[1]!thsiFinD("ths_adjustment_nv_fund",G$2,$A687)</f>
        <v>1.3567</v>
      </c>
      <c r="H687" s="14">
        <f>[1]!thsiFinD("ths_adjustment_nv_fund",H$2,$A687)</f>
        <v>2.179437037</v>
      </c>
      <c r="I687" s="14">
        <v>1958.11</v>
      </c>
      <c r="J687" s="14">
        <f>[1]!thsiFinD("ths_close_price_index",J$1,$A687)</f>
        <v>9006.4987999999994</v>
      </c>
      <c r="K687" s="14">
        <f>[1]!thsiFinD("ths_adjustment_nv_fund",K$2,$A687)</f>
        <v>6.5531952639000002</v>
      </c>
      <c r="L687" s="14">
        <f>[1]!thsiFinD("ths_adjustment_nv_fund",L$2,$A687)</f>
        <v>2.2626104147000001</v>
      </c>
      <c r="M687" s="18">
        <v>8.9913682864450006E-2</v>
      </c>
      <c r="N687" s="18">
        <v>6.3330727130571002E-2</v>
      </c>
      <c r="O687" s="18">
        <v>0.40366642703090999</v>
      </c>
      <c r="P687" s="18">
        <v>0.49819917922530998</v>
      </c>
      <c r="Q687" s="19">
        <v>0.12087203363084</v>
      </c>
      <c r="R687" s="19">
        <v>0.12087203363084</v>
      </c>
      <c r="S687" s="18">
        <v>0.19745136438029001</v>
      </c>
      <c r="T687" s="18">
        <v>0.19745136438029001</v>
      </c>
      <c r="U687" s="16">
        <v>1.2134512878725585</v>
      </c>
      <c r="V687" s="14">
        <v>1.5730999999999999</v>
      </c>
      <c r="W687" s="14">
        <v>1.4089</v>
      </c>
      <c r="X687" s="74">
        <f>'2080回测'!$O$13*G687/$G$4+'2080回测'!$O$14*H687/$H$4+'2080回测'!$O$15*I687/$I$4+'2080回测'!$O$17*K687/$K$4+'2080回测'!$O$18*L687/$L$4+'2080回测'!$O$16*J687/$J$4</f>
        <v>1.2913869994793563</v>
      </c>
    </row>
    <row r="688" spans="1:24">
      <c r="A688" s="11">
        <v>44866</v>
      </c>
      <c r="B688" s="17">
        <v>64.333947206874996</v>
      </c>
      <c r="C688" s="17">
        <v>47.559591373438998</v>
      </c>
      <c r="D688" s="17">
        <v>57.923076923076998</v>
      </c>
      <c r="E688" s="17">
        <v>74.267578125</v>
      </c>
      <c r="F688" s="13">
        <v>1.6102104840709801</v>
      </c>
      <c r="G688" s="14">
        <f>[1]!thsiFinD("ths_adjustment_nv_fund",G$2,$A688)</f>
        <v>1.3688</v>
      </c>
      <c r="H688" s="14">
        <f>[1]!thsiFinD("ths_adjustment_nv_fund",H$2,$A688)</f>
        <v>2.2068444444000002</v>
      </c>
      <c r="I688" s="14">
        <v>2001.2</v>
      </c>
      <c r="J688" s="14">
        <f>[1]!thsiFinD("ths_close_price_index",J$1,$A688)</f>
        <v>9155.4449000000004</v>
      </c>
      <c r="K688" s="14">
        <f>[1]!thsiFinD("ths_adjustment_nv_fund",K$2,$A688)</f>
        <v>6.6591936649000001</v>
      </c>
      <c r="L688" s="14">
        <f>[1]!thsiFinD("ths_adjustment_nv_fund",L$2,$A688)</f>
        <v>2.3100636451000001</v>
      </c>
      <c r="M688" s="18">
        <v>7.6806265984654995E-2</v>
      </c>
      <c r="N688" s="18">
        <v>5.0647207019373003E-2</v>
      </c>
      <c r="O688" s="18">
        <v>0.40043134435658001</v>
      </c>
      <c r="P688" s="18">
        <v>0.49375994642232002</v>
      </c>
      <c r="Q688" s="19">
        <v>0.13033623116658</v>
      </c>
      <c r="R688" s="19">
        <v>0.13033623116658</v>
      </c>
      <c r="S688" s="18">
        <v>0.21264653843219</v>
      </c>
      <c r="T688" s="18">
        <v>0.21264653843219</v>
      </c>
      <c r="U688" s="16">
        <v>1.2435031233980849</v>
      </c>
      <c r="V688" s="14">
        <v>1.5722</v>
      </c>
      <c r="W688" s="14">
        <v>1.4097999999999999</v>
      </c>
      <c r="X688" s="74">
        <f>'2080回测'!$O$13*G688/$G$4+'2080回测'!$O$14*H688/$H$4+'2080回测'!$O$15*I688/$I$4+'2080回测'!$O$17*K688/$K$4+'2080回测'!$O$18*L688/$L$4+'2080回测'!$O$16*J688/$J$4</f>
        <v>1.3058019435231747</v>
      </c>
    </row>
    <row r="689" spans="1:24">
      <c r="A689" s="11">
        <v>44867</v>
      </c>
      <c r="B689" s="17">
        <v>63.228974831184999</v>
      </c>
      <c r="C689" s="17">
        <v>47.275822928490001</v>
      </c>
      <c r="D689" s="17">
        <v>58.153846153845997</v>
      </c>
      <c r="E689" s="17">
        <v>76.9921875</v>
      </c>
      <c r="F689" s="13">
        <v>1.6141270785338</v>
      </c>
      <c r="G689" s="14">
        <f>[1]!thsiFinD("ths_adjustment_nv_fund",G$2,$A689)</f>
        <v>1.3856999999999999</v>
      </c>
      <c r="H689" s="14">
        <f>[1]!thsiFinD("ths_adjustment_nv_fund",H$2,$A689)</f>
        <v>2.2320592593000002</v>
      </c>
      <c r="I689" s="14">
        <v>2028.1</v>
      </c>
      <c r="J689" s="14">
        <f>[1]!thsiFinD("ths_close_price_index",J$1,$A689)</f>
        <v>9187.7477999999992</v>
      </c>
      <c r="K689" s="14">
        <f>[1]!thsiFinD("ths_adjustment_nv_fund",K$2,$A689)</f>
        <v>6.7090752654000001</v>
      </c>
      <c r="L689" s="14">
        <f>[1]!thsiFinD("ths_adjustment_nv_fund",L$2,$A689)</f>
        <v>2.3363143684000001</v>
      </c>
      <c r="M689" s="18">
        <v>9.9904092071610995E-2</v>
      </c>
      <c r="N689" s="18">
        <v>8.3398488402397997E-2</v>
      </c>
      <c r="O689" s="18">
        <v>0.43374071411455001</v>
      </c>
      <c r="P689" s="18">
        <v>0.52826869923384001</v>
      </c>
      <c r="Q689" s="19">
        <v>0.15677817968746</v>
      </c>
      <c r="R689" s="19">
        <v>0.15677817968746</v>
      </c>
      <c r="S689" s="18">
        <v>0.24457831699367999</v>
      </c>
      <c r="T689" s="18">
        <v>0.24457831699367999</v>
      </c>
      <c r="U689" s="16">
        <v>1.2585014817444855</v>
      </c>
      <c r="V689" s="14">
        <v>1.5716000000000001</v>
      </c>
      <c r="W689" s="14">
        <v>1.4119999999999999</v>
      </c>
      <c r="X689" s="74">
        <f>'2080回测'!$O$13*G689/$G$4+'2080回测'!$O$14*H689/$H$4+'2080回测'!$O$15*I689/$I$4+'2080回测'!$O$17*K689/$K$4+'2080回测'!$O$18*L689/$L$4+'2080回测'!$O$16*J689/$J$4</f>
        <v>1.3211044515540447</v>
      </c>
    </row>
    <row r="690" spans="1:24">
      <c r="A690" s="11">
        <v>44868</v>
      </c>
      <c r="B690" s="17">
        <v>65.500306936770997</v>
      </c>
      <c r="C690" s="17">
        <v>49.205448354143002</v>
      </c>
      <c r="D690" s="17">
        <v>57.461538461537998</v>
      </c>
      <c r="E690" s="17">
        <v>74.12109375</v>
      </c>
      <c r="F690" s="13">
        <v>1.61572096875613</v>
      </c>
      <c r="G690" s="14">
        <f>[1]!thsiFinD("ths_adjustment_nv_fund",G$2,$A690)</f>
        <v>1.3745000000000001</v>
      </c>
      <c r="H690" s="14">
        <f>[1]!thsiFinD("ths_adjustment_nv_fund",H$2,$A690)</f>
        <v>2.2210962962999998</v>
      </c>
      <c r="I690" s="14">
        <v>2010.45</v>
      </c>
      <c r="J690" s="14">
        <f>[1]!thsiFinD("ths_close_price_index",J$1,$A690)</f>
        <v>9145.9616999999998</v>
      </c>
      <c r="K690" s="14">
        <f>[1]!thsiFinD("ths_adjustment_nv_fund",K$2,$A690)</f>
        <v>6.7028400653000002</v>
      </c>
      <c r="L690" s="14">
        <f>[1]!thsiFinD("ths_adjustment_nv_fund",L$2,$A690)</f>
        <v>2.3231890067999998</v>
      </c>
      <c r="M690" s="18">
        <v>0.11205242966752001</v>
      </c>
      <c r="N690" s="18">
        <v>9.5213274259403999E-2</v>
      </c>
      <c r="O690" s="18">
        <v>0.44763958782649999</v>
      </c>
      <c r="P690" s="18">
        <v>0.54443420727227998</v>
      </c>
      <c r="Q690" s="19">
        <v>0.17199118453223</v>
      </c>
      <c r="R690" s="19">
        <v>0.17199118453223</v>
      </c>
      <c r="S690" s="18">
        <v>0.26234499293286001</v>
      </c>
      <c r="T690" s="18">
        <v>0.26234499293286001</v>
      </c>
      <c r="U690" s="16">
        <v>1.2626500033835053</v>
      </c>
      <c r="V690" s="14">
        <v>1.5719000000000001</v>
      </c>
      <c r="W690" s="14">
        <v>1.4097999999999999</v>
      </c>
      <c r="X690" s="74">
        <f>'2080回测'!$O$13*G690/$G$4+'2080回测'!$O$14*H690/$H$4+'2080回测'!$O$15*I690/$I$4+'2080回测'!$O$17*K690/$K$4+'2080回测'!$O$18*L690/$L$4+'2080回测'!$O$16*J690/$J$4</f>
        <v>1.3118118783124026</v>
      </c>
    </row>
    <row r="691" spans="1:24">
      <c r="A691" s="11">
        <v>44869</v>
      </c>
      <c r="B691" s="17">
        <v>65.930018416205996</v>
      </c>
      <c r="C691" s="17">
        <v>49.602724177071998</v>
      </c>
      <c r="D691" s="17">
        <v>61.461538461537998</v>
      </c>
      <c r="E691" s="17">
        <v>80.46875</v>
      </c>
      <c r="F691" s="13">
        <v>1.6436575776370399</v>
      </c>
      <c r="G691" s="14">
        <f>[1]!thsiFinD("ths_adjustment_nv_fund",G$2,$A691)</f>
        <v>1.3966000000000001</v>
      </c>
      <c r="H691" s="14">
        <f>[1]!thsiFinD("ths_adjustment_nv_fund",H$2,$A691)</f>
        <v>2.2638518519000002</v>
      </c>
      <c r="I691" s="14">
        <v>2083.8200000000002</v>
      </c>
      <c r="J691" s="14">
        <f>[1]!thsiFinD("ths_close_price_index",J$1,$A691)</f>
        <v>9281.3940999999995</v>
      </c>
      <c r="K691" s="14">
        <f>[1]!thsiFinD("ths_adjustment_nv_fund",K$2,$A691)</f>
        <v>6.7838976660999997</v>
      </c>
      <c r="L691" s="14">
        <f>[1]!thsiFinD("ths_adjustment_nv_fund",L$2,$A691)</f>
        <v>2.3676133076000001</v>
      </c>
      <c r="M691" s="18">
        <v>0.10653772378517</v>
      </c>
      <c r="N691" s="18">
        <v>8.9132134480063005E-2</v>
      </c>
      <c r="O691" s="18">
        <v>0.45003594536305003</v>
      </c>
      <c r="P691" s="18">
        <v>0.55616048250773997</v>
      </c>
      <c r="Q691" s="19">
        <v>0.17959446261590001</v>
      </c>
      <c r="R691" s="19">
        <v>0.17959446261590001</v>
      </c>
      <c r="S691" s="18">
        <v>0.27007240785011</v>
      </c>
      <c r="T691" s="18">
        <v>0.27007240785011</v>
      </c>
      <c r="U691" s="16">
        <v>1.2907772919993499</v>
      </c>
      <c r="V691" s="14">
        <v>1.5709</v>
      </c>
      <c r="W691" s="14">
        <v>1.4118999999999999</v>
      </c>
      <c r="X691" s="74">
        <f>'2080回测'!$O$13*G691/$G$4+'2080回测'!$O$14*H691/$H$4+'2080回测'!$O$15*I691/$I$4+'2080回测'!$O$17*K691/$K$4+'2080回测'!$O$18*L691/$L$4+'2080回测'!$O$16*J691/$J$4</f>
        <v>1.3328592623945734</v>
      </c>
    </row>
    <row r="692" spans="1:24">
      <c r="A692" s="11">
        <v>44872</v>
      </c>
      <c r="B692" s="17">
        <v>65.316144874155995</v>
      </c>
      <c r="C692" s="17">
        <v>47.219069239501003</v>
      </c>
      <c r="D692" s="17">
        <v>61.076923076923002</v>
      </c>
      <c r="E692" s="17">
        <v>79.82421875</v>
      </c>
      <c r="F692" s="13">
        <v>1.63359088985145</v>
      </c>
      <c r="G692" s="14">
        <f>[1]!thsiFinD("ths_adjustment_nv_fund",G$2,$A692)</f>
        <v>1.4029</v>
      </c>
      <c r="H692" s="14">
        <f>[1]!thsiFinD("ths_adjustment_nv_fund",H$2,$A692)</f>
        <v>2.2791999999999999</v>
      </c>
      <c r="I692" s="14">
        <v>2136.04</v>
      </c>
      <c r="J692" s="14">
        <f>[1]!thsiFinD("ths_close_price_index",J$1,$A692)</f>
        <v>9323.6702999999998</v>
      </c>
      <c r="K692" s="14">
        <f>[1]!thsiFinD("ths_adjustment_nv_fund",K$2,$A692)</f>
        <v>6.8150736664</v>
      </c>
      <c r="L692" s="14">
        <f>[1]!thsiFinD("ths_adjustment_nv_fund",L$2,$A692)</f>
        <v>2.3736711667999999</v>
      </c>
      <c r="M692" s="18">
        <v>0.14482097186701001</v>
      </c>
      <c r="N692" s="18">
        <v>0.12205716271393</v>
      </c>
      <c r="O692" s="18">
        <v>0.47891205367841</v>
      </c>
      <c r="P692" s="18">
        <v>0.58539241149416998</v>
      </c>
      <c r="Q692" s="19">
        <v>0.20524606195077</v>
      </c>
      <c r="R692" s="19">
        <v>0.20524606195077</v>
      </c>
      <c r="S692" s="18">
        <v>0.29227180616986997</v>
      </c>
      <c r="T692" s="18">
        <v>0.29227180616986997</v>
      </c>
      <c r="U692" s="16">
        <v>1.2946005160466525</v>
      </c>
      <c r="V692" s="14">
        <v>1.5710999999999999</v>
      </c>
      <c r="W692" s="14">
        <v>1.4184000000000001</v>
      </c>
      <c r="X692" s="74">
        <f>'2080回测'!$O$13*G692/$G$4+'2080回测'!$O$14*H692/$H$4+'2080回测'!$O$15*I692/$I$4+'2080回测'!$O$17*K692/$K$4+'2080回测'!$O$18*L692/$L$4+'2080回测'!$O$16*J692/$J$4</f>
        <v>1.3385566540171423</v>
      </c>
    </row>
    <row r="693" spans="1:24">
      <c r="A693" s="11">
        <v>44873</v>
      </c>
      <c r="B693" s="17">
        <v>65.070595457335997</v>
      </c>
      <c r="C693" s="17">
        <v>46.651532349603002</v>
      </c>
      <c r="D693" s="17">
        <v>59.307692307692001</v>
      </c>
      <c r="E693" s="17">
        <v>80.322265625</v>
      </c>
      <c r="F693" s="13">
        <v>1.62838021434908</v>
      </c>
      <c r="G693" s="14">
        <f>[1]!thsiFinD("ths_adjustment_nv_fund",G$2,$A693)</f>
        <v>1.4029</v>
      </c>
      <c r="H693" s="14">
        <f>[1]!thsiFinD("ths_adjustment_nv_fund",H$2,$A693)</f>
        <v>2.2813925926</v>
      </c>
      <c r="I693" s="14">
        <v>2135.0700000000002</v>
      </c>
      <c r="J693" s="14">
        <f>[1]!thsiFinD("ths_close_price_index",J$1,$A693)</f>
        <v>9312.4040000000005</v>
      </c>
      <c r="K693" s="14">
        <f>[1]!thsiFinD("ths_adjustment_nv_fund",K$2,$A693)</f>
        <v>6.7963680663000003</v>
      </c>
      <c r="L693" s="14">
        <f>[1]!thsiFinD("ths_adjustment_nv_fund",L$2,$A693)</f>
        <v>2.3686229507999998</v>
      </c>
      <c r="M693" s="18">
        <v>0.14737851662404</v>
      </c>
      <c r="N693" s="18">
        <v>0.12344713752063</v>
      </c>
      <c r="O693" s="18">
        <v>0.48166786484543</v>
      </c>
      <c r="P693" s="18">
        <v>0.58824022120081998</v>
      </c>
      <c r="Q693" s="19">
        <v>0.20596330217549999</v>
      </c>
      <c r="R693" s="19">
        <v>0.20596330217549999</v>
      </c>
      <c r="S693" s="18">
        <v>0.30207189191564998</v>
      </c>
      <c r="T693" s="18">
        <v>0.30207189191564998</v>
      </c>
      <c r="U693" s="16">
        <v>1.2912705983089023</v>
      </c>
      <c r="V693" s="14">
        <v>1.5706</v>
      </c>
      <c r="W693" s="14">
        <v>1.4211</v>
      </c>
      <c r="X693" s="74">
        <f>'2080回测'!$O$13*G693/$G$4+'2080回测'!$O$14*H693/$H$4+'2080回测'!$O$15*I693/$I$4+'2080回测'!$O$17*K693/$K$4+'2080回测'!$O$18*L693/$L$4+'2080回测'!$O$16*J693/$J$4</f>
        <v>1.3378184687809775</v>
      </c>
    </row>
    <row r="694" spans="1:24">
      <c r="A694" s="11">
        <v>44874</v>
      </c>
      <c r="B694" s="17">
        <v>63.965623081644999</v>
      </c>
      <c r="C694" s="17">
        <v>45.629965947786999</v>
      </c>
      <c r="D694" s="17">
        <v>60.076923076923002</v>
      </c>
      <c r="E694" s="17">
        <v>78.45703125</v>
      </c>
      <c r="F694" s="13">
        <v>1.6203238583908901</v>
      </c>
      <c r="G694" s="14">
        <f>[1]!thsiFinD("ths_adjustment_nv_fund",G$2,$A694)</f>
        <v>1.4014</v>
      </c>
      <c r="H694" s="14">
        <f>[1]!thsiFinD("ths_adjustment_nv_fund",H$2,$A694)</f>
        <v>2.2835851852000002</v>
      </c>
      <c r="I694" s="14">
        <v>2148.11</v>
      </c>
      <c r="J694" s="14">
        <f>[1]!thsiFinD("ths_close_price_index",J$1,$A694)</f>
        <v>9308.6936999999998</v>
      </c>
      <c r="K694" s="14">
        <f>[1]!thsiFinD("ths_adjustment_nv_fund",K$2,$A694)</f>
        <v>6.7714272659999999</v>
      </c>
      <c r="L694" s="14">
        <f>[1]!thsiFinD("ths_adjustment_nv_fund",L$2,$A694)</f>
        <v>2.3726615236000002</v>
      </c>
      <c r="M694" s="18">
        <v>0.14010549872122999</v>
      </c>
      <c r="N694" s="18">
        <v>0.11502041525497</v>
      </c>
      <c r="O694" s="18">
        <v>0.47975077881619999</v>
      </c>
      <c r="P694" s="18">
        <v>0.58748638920375995</v>
      </c>
      <c r="Q694" s="19">
        <v>0.20260760085308999</v>
      </c>
      <c r="R694" s="19">
        <v>0.20260760085308999</v>
      </c>
      <c r="S694" s="18">
        <v>0.30129325138444002</v>
      </c>
      <c r="T694" s="18">
        <v>0.30129325138444002</v>
      </c>
      <c r="U694" s="16">
        <v>1.2863948701983712</v>
      </c>
      <c r="V694" s="14">
        <v>1.5703</v>
      </c>
      <c r="W694" s="14">
        <v>1.4503999999999999</v>
      </c>
      <c r="X694" s="74">
        <f>'2080回测'!$O$13*G694/$G$4+'2080回测'!$O$14*H694/$H$4+'2080回测'!$O$15*I694/$I$4+'2080回测'!$O$17*K694/$K$4+'2080回测'!$O$18*L694/$L$4+'2080回测'!$O$16*J694/$J$4</f>
        <v>1.3364923373473503</v>
      </c>
    </row>
    <row r="695" spans="1:24">
      <c r="A695" s="11">
        <v>44875</v>
      </c>
      <c r="B695" s="17">
        <v>60.405156537753001</v>
      </c>
      <c r="C695" s="17">
        <v>43.303064699205002</v>
      </c>
      <c r="D695" s="17">
        <v>59.615384615384997</v>
      </c>
      <c r="E695" s="17">
        <v>73.7109375</v>
      </c>
      <c r="F695" s="13">
        <v>1.5925863583808599</v>
      </c>
      <c r="G695" s="14">
        <f>[1]!thsiFinD("ths_adjustment_nv_fund",G$2,$A695)</f>
        <v>1.4038999999999999</v>
      </c>
      <c r="H695" s="14">
        <f>[1]!thsiFinD("ths_adjustment_nv_fund",H$2,$A695)</f>
        <v>2.2824888889000001</v>
      </c>
      <c r="I695" s="14">
        <v>2119.67</v>
      </c>
      <c r="J695" s="14">
        <f>[1]!thsiFinD("ths_close_price_index",J$1,$A695)</f>
        <v>9340.1173999999992</v>
      </c>
      <c r="K695" s="14">
        <f>[1]!thsiFinD("ths_adjustment_nv_fund",K$2,$A695)</f>
        <v>6.7651920659</v>
      </c>
      <c r="L695" s="14">
        <f>[1]!thsiFinD("ths_adjustment_nv_fund",L$2,$A695)</f>
        <v>2.3615554483999999</v>
      </c>
      <c r="M695" s="18">
        <v>0.12699808184142999</v>
      </c>
      <c r="N695" s="18">
        <v>0.10355312309964</v>
      </c>
      <c r="O695" s="18">
        <v>0.47435897435897001</v>
      </c>
      <c r="P695" s="18">
        <v>0.57978055118307004</v>
      </c>
      <c r="Q695" s="19">
        <v>0.19920393861506</v>
      </c>
      <c r="R695" s="19">
        <v>0.19920393861506</v>
      </c>
      <c r="S695" s="18">
        <v>0.30403017693687001</v>
      </c>
      <c r="T695" s="18">
        <v>0.30403017693687001</v>
      </c>
      <c r="U695" s="16">
        <v>1.2764992692556409</v>
      </c>
      <c r="V695" s="14">
        <v>1.5698000000000001</v>
      </c>
      <c r="W695" s="14">
        <v>1.4478</v>
      </c>
      <c r="X695" s="74">
        <f>'2080回测'!$O$13*G695/$G$4+'2080回测'!$O$14*H695/$H$4+'2080回测'!$O$15*I695/$I$4+'2080回测'!$O$17*K695/$K$4+'2080回测'!$O$18*L695/$L$4+'2080回测'!$O$16*J695/$J$4</f>
        <v>1.337418827085822</v>
      </c>
    </row>
    <row r="696" spans="1:24">
      <c r="A696" s="11">
        <v>44876</v>
      </c>
      <c r="B696" s="17">
        <v>61.325966850828998</v>
      </c>
      <c r="C696" s="17">
        <v>42.962542565267</v>
      </c>
      <c r="D696" s="17">
        <v>59</v>
      </c>
      <c r="E696" s="17">
        <v>75.01953125</v>
      </c>
      <c r="F696" s="13">
        <v>1.5957701016652399</v>
      </c>
      <c r="G696" s="14">
        <f>[1]!thsiFinD("ths_adjustment_nv_fund",G$2,$A696)</f>
        <v>1.4379</v>
      </c>
      <c r="H696" s="14">
        <f>[1]!thsiFinD("ths_adjustment_nv_fund",H$2,$A696)</f>
        <v>2.3307259258999999</v>
      </c>
      <c r="I696" s="14">
        <v>2221.85</v>
      </c>
      <c r="J696" s="14">
        <f>[1]!thsiFinD("ths_close_price_index",J$1,$A696)</f>
        <v>9465.3385999999991</v>
      </c>
      <c r="K696" s="14">
        <f>[1]!thsiFinD("ths_adjustment_nv_fund",K$2,$A696)</f>
        <v>6.8462496667000003</v>
      </c>
      <c r="L696" s="14">
        <f>[1]!thsiFinD("ths_adjustment_nv_fund",L$2,$A696)</f>
        <v>2.4069893924999999</v>
      </c>
      <c r="M696" s="18">
        <v>0.11524936061381</v>
      </c>
      <c r="N696" s="18">
        <v>9.4952653983147006E-2</v>
      </c>
      <c r="O696" s="18">
        <v>0.46561226935059002</v>
      </c>
      <c r="P696" s="18">
        <v>0.56713292574614005</v>
      </c>
      <c r="Q696" s="19">
        <v>0.18614504350881</v>
      </c>
      <c r="R696" s="19">
        <v>0.18614504350881</v>
      </c>
      <c r="S696" s="18">
        <v>0.29837842866691</v>
      </c>
      <c r="T696" s="18">
        <v>0.29837842866691</v>
      </c>
      <c r="U696" s="16">
        <v>1.2873212741284861</v>
      </c>
      <c r="V696" s="14">
        <v>1.5683</v>
      </c>
      <c r="W696" s="14">
        <v>1.4645999999999999</v>
      </c>
      <c r="X696" s="74">
        <f>'2080回测'!$O$13*G696/$G$4+'2080回测'!$O$14*H696/$H$4+'2080回测'!$O$15*I696/$I$4+'2080回测'!$O$17*K696/$K$4+'2080回测'!$O$18*L696/$L$4+'2080回测'!$O$16*J696/$J$4</f>
        <v>1.3672900021116576</v>
      </c>
    </row>
    <row r="697" spans="1:24">
      <c r="A697" s="11">
        <v>44879</v>
      </c>
      <c r="B697" s="17">
        <v>59.729895641497997</v>
      </c>
      <c r="C697" s="17">
        <v>40.919409761635002</v>
      </c>
      <c r="D697" s="17">
        <v>57.230769230768999</v>
      </c>
      <c r="E697" s="17">
        <v>74.658203125</v>
      </c>
      <c r="F697" s="13">
        <v>1.5813456943972599</v>
      </c>
      <c r="G697" s="14">
        <f>[1]!thsiFinD("ths_adjustment_nv_fund",G$2,$A697)</f>
        <v>1.4337</v>
      </c>
      <c r="H697" s="14">
        <f>[1]!thsiFinD("ths_adjustment_nv_fund",H$2,$A697)</f>
        <v>2.3362074073999999</v>
      </c>
      <c r="I697" s="14">
        <v>2276.14</v>
      </c>
      <c r="J697" s="14">
        <f>[1]!thsiFinD("ths_close_price_index",J$1,$A697)</f>
        <v>9522.0740000000005</v>
      </c>
      <c r="K697" s="14">
        <f>[1]!thsiFinD("ths_adjustment_nv_fund",K$2,$A697)</f>
        <v>6.8649552669</v>
      </c>
      <c r="L697" s="14">
        <f>[1]!thsiFinD("ths_adjustment_nv_fund",L$2,$A697)</f>
        <v>2.4160761812999998</v>
      </c>
      <c r="M697" s="18">
        <v>0.14202365728899999</v>
      </c>
      <c r="N697" s="18">
        <v>0.11866909912258</v>
      </c>
      <c r="O697" s="18">
        <v>0.47843278217110002</v>
      </c>
      <c r="P697" s="18">
        <v>0.57718401878305003</v>
      </c>
      <c r="Q697" s="19">
        <v>0.19336129316999001</v>
      </c>
      <c r="R697" s="19">
        <v>0.19336129316999001</v>
      </c>
      <c r="S697" s="18">
        <v>0.29776902466109001</v>
      </c>
      <c r="T697" s="18">
        <v>0.29776902466109001</v>
      </c>
      <c r="U697" s="16">
        <v>1.2817212328683376</v>
      </c>
      <c r="V697" s="14">
        <v>1.5615000000000001</v>
      </c>
      <c r="W697" s="14">
        <v>1.4481999999999999</v>
      </c>
      <c r="X697" s="74">
        <f>'2080回测'!$O$13*G697/$G$4+'2080回测'!$O$14*H697/$H$4+'2080回测'!$O$15*I697/$I$4+'2080回测'!$O$17*K697/$K$4+'2080回测'!$O$18*L697/$L$4+'2080回测'!$O$16*J697/$J$4</f>
        <v>1.3652246106347192</v>
      </c>
    </row>
    <row r="698" spans="1:24">
      <c r="A698" s="11">
        <v>44880</v>
      </c>
      <c r="B698" s="17">
        <v>62.79926335175</v>
      </c>
      <c r="C698" s="17">
        <v>45.005675368898999</v>
      </c>
      <c r="D698" s="17">
        <v>58.538461538462002</v>
      </c>
      <c r="E698" s="17">
        <v>84.658203125</v>
      </c>
      <c r="F698" s="13">
        <v>1.6275040084602801</v>
      </c>
      <c r="G698" s="14">
        <f>[1]!thsiFinD("ths_adjustment_nv_fund",G$2,$A698)</f>
        <v>1.4401999999999999</v>
      </c>
      <c r="H698" s="14">
        <f>[1]!thsiFinD("ths_adjustment_nv_fund",H$2,$A698)</f>
        <v>2.3581333333000001</v>
      </c>
      <c r="I698" s="14">
        <v>2323.87</v>
      </c>
      <c r="J698" s="14">
        <f>[1]!thsiFinD("ths_close_price_index",J$1,$A698)</f>
        <v>9596.4778999999999</v>
      </c>
      <c r="K698" s="14">
        <f>[1]!thsiFinD("ths_adjustment_nv_fund",K$2,$A698)</f>
        <v>6.9148368674</v>
      </c>
      <c r="L698" s="14">
        <f>[1]!thsiFinD("ths_adjustment_nv_fund",L$2,$A698)</f>
        <v>2.4443461909000002</v>
      </c>
      <c r="M698" s="18">
        <v>0.14274296675192</v>
      </c>
      <c r="N698" s="18">
        <v>0.11328294674658999</v>
      </c>
      <c r="O698" s="18">
        <v>0.47136352743829002</v>
      </c>
      <c r="P698" s="18">
        <v>0.56864058974025999</v>
      </c>
      <c r="Q698" s="19">
        <v>0.18549063747242001</v>
      </c>
      <c r="R698" s="19">
        <v>0.18549063747242001</v>
      </c>
      <c r="S698" s="18">
        <v>0.29337927866239999</v>
      </c>
      <c r="T698" s="18">
        <v>0.29337927866239999</v>
      </c>
      <c r="U698" s="16">
        <v>1.3061712467083437</v>
      </c>
      <c r="V698" s="14">
        <v>1.5607</v>
      </c>
      <c r="W698" s="14">
        <v>1.4562999999999999</v>
      </c>
      <c r="X698" s="74">
        <f>'2080回测'!$O$13*G698/$G$4+'2080回测'!$O$14*H698/$H$4+'2080回测'!$O$15*I698/$I$4+'2080回测'!$O$17*K698/$K$4+'2080回测'!$O$18*L698/$L$4+'2080回测'!$O$16*J698/$J$4</f>
        <v>1.3730207058640638</v>
      </c>
    </row>
    <row r="699" spans="1:24">
      <c r="A699" s="11">
        <v>44881</v>
      </c>
      <c r="B699" s="17">
        <v>62.185389809698997</v>
      </c>
      <c r="C699" s="17">
        <v>43.076049943245998</v>
      </c>
      <c r="D699" s="17">
        <v>58.461538461537998</v>
      </c>
      <c r="E699" s="17">
        <v>83.466796875</v>
      </c>
      <c r="F699" s="13">
        <v>1.61797443772371</v>
      </c>
      <c r="G699" s="14">
        <f>[1]!thsiFinD("ths_adjustment_nv_fund",G$2,$A699)</f>
        <v>1.4362999999999999</v>
      </c>
      <c r="H699" s="14">
        <f>[1]!thsiFinD("ths_adjustment_nv_fund",H$2,$A699)</f>
        <v>2.3493629629999999</v>
      </c>
      <c r="I699" s="14">
        <v>2295.6999999999998</v>
      </c>
      <c r="J699" s="14">
        <f>[1]!thsiFinD("ths_close_price_index",J$1,$A699)</f>
        <v>9569.1142999999993</v>
      </c>
      <c r="K699" s="14">
        <f>[1]!thsiFinD("ths_adjustment_nv_fund",K$2,$A699)</f>
        <v>6.8898960671999996</v>
      </c>
      <c r="L699" s="14">
        <f>[1]!thsiFinD("ths_adjustment_nv_fund",L$2,$A699)</f>
        <v>2.4251629701000001</v>
      </c>
      <c r="M699" s="18">
        <v>0.16504156010230001</v>
      </c>
      <c r="N699" s="18">
        <v>0.13074450525584</v>
      </c>
      <c r="O699" s="18">
        <v>0.49364965252816001</v>
      </c>
      <c r="P699" s="18">
        <v>0.59393584053697002</v>
      </c>
      <c r="Q699" s="19">
        <v>0.21294641149064</v>
      </c>
      <c r="R699" s="19">
        <v>0.21294641149064</v>
      </c>
      <c r="S699" s="18">
        <v>0.32005279613109999</v>
      </c>
      <c r="T699" s="18">
        <v>0.32005279613109999</v>
      </c>
      <c r="U699" s="16">
        <v>1.2978627650255898</v>
      </c>
      <c r="V699" s="14">
        <v>1.5586</v>
      </c>
      <c r="W699" s="14">
        <v>1.4624999999999999</v>
      </c>
      <c r="X699" s="74">
        <f>'2080回测'!$O$13*G699/$G$4+'2080回测'!$O$14*H699/$H$4+'2080回测'!$O$15*I699/$I$4+'2080回测'!$O$17*K699/$K$4+'2080回测'!$O$18*L699/$L$4+'2080回测'!$O$16*J699/$J$4</f>
        <v>1.3682876973157085</v>
      </c>
    </row>
    <row r="700" spans="1:24">
      <c r="A700" s="11">
        <v>44882</v>
      </c>
      <c r="B700" s="17">
        <v>62.185389809698997</v>
      </c>
      <c r="C700" s="17">
        <v>45.459704880817</v>
      </c>
      <c r="D700" s="17">
        <v>57.615384615384997</v>
      </c>
      <c r="E700" s="17">
        <v>89.51171875</v>
      </c>
      <c r="F700" s="13">
        <v>1.6369304951397501</v>
      </c>
      <c r="G700" s="14">
        <f>[1]!thsiFinD("ths_adjustment_nv_fund",G$2,$A700)</f>
        <v>1.4317</v>
      </c>
      <c r="H700" s="14">
        <f>[1]!thsiFinD("ths_adjustment_nv_fund",H$2,$A700)</f>
        <v>2.3405925926000002</v>
      </c>
      <c r="I700" s="14">
        <v>2293.84</v>
      </c>
      <c r="J700" s="14">
        <f>[1]!thsiFinD("ths_close_price_index",J$1,$A700)</f>
        <v>9612.4081999999999</v>
      </c>
      <c r="K700" s="14">
        <f>[1]!thsiFinD("ths_adjustment_nv_fund",K$2,$A700)</f>
        <v>6.9210720674999999</v>
      </c>
      <c r="L700" s="14">
        <f>[1]!thsiFinD("ths_adjustment_nv_fund",L$2,$A700)</f>
        <v>2.4150665381</v>
      </c>
      <c r="M700" s="18">
        <v>0.15329283887468001</v>
      </c>
      <c r="N700" s="18">
        <v>0.1210146816089</v>
      </c>
      <c r="O700" s="18">
        <v>0.48634076204170001</v>
      </c>
      <c r="P700" s="18">
        <v>0.58455482039490003</v>
      </c>
      <c r="Q700" s="19">
        <v>0.20388023566593</v>
      </c>
      <c r="R700" s="19">
        <v>0.20388023566593</v>
      </c>
      <c r="S700" s="18">
        <v>0.31496927297633998</v>
      </c>
      <c r="T700" s="18">
        <v>0.31496927297633998</v>
      </c>
      <c r="U700" s="16">
        <v>1.2986504634701237</v>
      </c>
      <c r="V700" s="14">
        <v>1.5588</v>
      </c>
      <c r="W700" s="14">
        <v>1.4644999999999999</v>
      </c>
      <c r="X700" s="74">
        <f>'2080回测'!$O$13*G700/$G$4+'2080回测'!$O$14*H700/$H$4+'2080回测'!$O$15*I700/$I$4+'2080回测'!$O$17*K700/$K$4+'2080回测'!$O$18*L700/$L$4+'2080回测'!$O$16*J700/$J$4</f>
        <v>1.3648261311118906</v>
      </c>
    </row>
    <row r="701" spans="1:24">
      <c r="A701" s="11">
        <v>44883</v>
      </c>
      <c r="B701" s="17">
        <v>61.141804788214003</v>
      </c>
      <c r="C701" s="17">
        <v>43.246311010215997</v>
      </c>
      <c r="D701" s="17">
        <v>57.769230769231001</v>
      </c>
      <c r="E701" s="17">
        <v>83.798828125</v>
      </c>
      <c r="F701" s="13">
        <v>1.6148904367316499</v>
      </c>
      <c r="G701" s="14">
        <f>[1]!thsiFinD("ths_adjustment_nv_fund",G$2,$A701)</f>
        <v>1.4242999999999999</v>
      </c>
      <c r="H701" s="14">
        <f>[1]!thsiFinD("ths_adjustment_nv_fund",H$2,$A701)</f>
        <v>2.3263407407000001</v>
      </c>
      <c r="I701" s="14">
        <v>2275.15</v>
      </c>
      <c r="J701" s="14">
        <f>[1]!thsiFinD("ths_close_price_index",J$1,$A701)</f>
        <v>9575.4601999999995</v>
      </c>
      <c r="K701" s="14">
        <f>[1]!thsiFinD("ths_adjustment_nv_fund",K$2,$A701)</f>
        <v>6.9086016673000001</v>
      </c>
      <c r="L701" s="14">
        <f>[1]!thsiFinD("ths_adjustment_nv_fund",L$2,$A701)</f>
        <v>2.4049701060999999</v>
      </c>
      <c r="M701" s="18">
        <v>0.15065537084399</v>
      </c>
      <c r="N701" s="18">
        <v>0.11502041525497</v>
      </c>
      <c r="O701" s="18">
        <v>0.48562185478073</v>
      </c>
      <c r="P701" s="18">
        <v>0.58254460178751999</v>
      </c>
      <c r="Q701" s="19">
        <v>0.20611886080072001</v>
      </c>
      <c r="R701" s="19">
        <v>0.20611886080072001</v>
      </c>
      <c r="S701" s="18">
        <v>0.32156187174617001</v>
      </c>
      <c r="T701" s="18">
        <v>0.32156187174617001</v>
      </c>
      <c r="U701" s="16">
        <v>1.29079161748898</v>
      </c>
      <c r="V701" s="14">
        <v>1.5583</v>
      </c>
      <c r="W701" s="14">
        <v>1.4621</v>
      </c>
      <c r="X701" s="74">
        <f>'2080回测'!$O$13*G701/$G$4+'2080回测'!$O$14*H701/$H$4+'2080回测'!$O$15*I701/$I$4+'2080回测'!$O$17*K701/$K$4+'2080回测'!$O$18*L701/$L$4+'2080回测'!$O$16*J701/$J$4</f>
        <v>1.3584154798274304</v>
      </c>
    </row>
    <row r="702" spans="1:24">
      <c r="A702" s="11">
        <v>44886</v>
      </c>
      <c r="B702" s="17">
        <v>60.159607120933003</v>
      </c>
      <c r="C702" s="17">
        <v>43.984108967083003</v>
      </c>
      <c r="D702" s="17">
        <v>58.384615384615003</v>
      </c>
      <c r="E702" s="17">
        <v>81.171875</v>
      </c>
      <c r="F702" s="13">
        <v>1.60925051618158</v>
      </c>
      <c r="G702" s="14">
        <f>[1]!thsiFinD("ths_adjustment_nv_fund",G$2,$A702)</f>
        <v>1.4191</v>
      </c>
      <c r="H702" s="14">
        <f>[1]!thsiFinD("ths_adjustment_nv_fund",H$2,$A702)</f>
        <v>2.3274370370000002</v>
      </c>
      <c r="I702" s="14">
        <v>2259.92</v>
      </c>
      <c r="J702" s="14">
        <f>[1]!thsiFinD("ths_close_price_index",J$1,$A702)</f>
        <v>9520.4437999999991</v>
      </c>
      <c r="K702" s="14">
        <f>[1]!thsiFinD("ths_adjustment_nv_fund",K$2,$A702)</f>
        <v>6.9086016673000001</v>
      </c>
      <c r="L702" s="14">
        <f>[1]!thsiFinD("ths_adjustment_nv_fund",L$2,$A702)</f>
        <v>2.3979026037</v>
      </c>
      <c r="M702" s="18">
        <v>0.14330242966751999</v>
      </c>
      <c r="N702" s="18">
        <v>0.11085049083485</v>
      </c>
      <c r="O702" s="18">
        <v>0.47987059669303</v>
      </c>
      <c r="P702" s="18">
        <v>0.57550883666167996</v>
      </c>
      <c r="Q702" s="19">
        <v>0.19604114076564999</v>
      </c>
      <c r="R702" s="19">
        <v>0.19604114076564999</v>
      </c>
      <c r="S702" s="18">
        <v>0.31235915226173</v>
      </c>
      <c r="T702" s="18">
        <v>0.31235915226173</v>
      </c>
      <c r="U702" s="16">
        <v>1.2928537546894812</v>
      </c>
      <c r="V702" s="14">
        <v>1.5602</v>
      </c>
      <c r="W702" s="14">
        <v>1.4551000000000001</v>
      </c>
      <c r="X702" s="74">
        <f>'2080回测'!$O$13*G702/$G$4+'2080回测'!$O$14*H702/$H$4+'2080回测'!$O$15*I702/$I$4+'2080回测'!$O$17*K702/$K$4+'2080回测'!$O$18*L702/$L$4+'2080回测'!$O$16*J702/$J$4</f>
        <v>1.35409125273159</v>
      </c>
    </row>
    <row r="703" spans="1:24">
      <c r="A703" s="11">
        <v>44887</v>
      </c>
      <c r="B703" s="17">
        <v>57.765500306937</v>
      </c>
      <c r="C703" s="17">
        <v>41.713961407490999</v>
      </c>
      <c r="D703" s="17">
        <v>56.615384615384997</v>
      </c>
      <c r="E703" s="17">
        <v>79.08203125</v>
      </c>
      <c r="F703" s="13">
        <v>1.58794219394953</v>
      </c>
      <c r="G703" s="14">
        <f>[1]!thsiFinD("ths_adjustment_nv_fund",G$2,$A703)</f>
        <v>1.4333</v>
      </c>
      <c r="H703" s="14">
        <f>[1]!thsiFinD("ths_adjustment_nv_fund",H$2,$A703)</f>
        <v>2.3296296295999999</v>
      </c>
      <c r="I703" s="14">
        <v>2294.83</v>
      </c>
      <c r="J703" s="14">
        <f>[1]!thsiFinD("ths_close_price_index",J$1,$A703)</f>
        <v>9583.8721999999998</v>
      </c>
      <c r="K703" s="14">
        <f>[1]!thsiFinD("ths_adjustment_nv_fund",K$2,$A703)</f>
        <v>6.9210720674999999</v>
      </c>
      <c r="L703" s="14">
        <f>[1]!thsiFinD("ths_adjustment_nv_fund",L$2,$A703)</f>
        <v>2.3857868851999999</v>
      </c>
      <c r="M703" s="18">
        <v>0.13475063938619</v>
      </c>
      <c r="N703" s="18">
        <v>0.10485622448093</v>
      </c>
      <c r="O703" s="18">
        <v>0.47951114306254</v>
      </c>
      <c r="P703" s="18">
        <v>0.57668146416979005</v>
      </c>
      <c r="Q703" s="19">
        <v>0.20159614645719001</v>
      </c>
      <c r="R703" s="19">
        <v>0.20159614645719001</v>
      </c>
      <c r="S703" s="18">
        <v>0.32191913675101003</v>
      </c>
      <c r="T703" s="18">
        <v>0.32191913675101003</v>
      </c>
      <c r="U703" s="16">
        <v>1.278311250212085</v>
      </c>
      <c r="V703" s="14">
        <v>1.56</v>
      </c>
      <c r="W703" s="14">
        <v>1.4558</v>
      </c>
      <c r="X703" s="74">
        <f>'2080回测'!$O$13*G703/$G$4+'2080回测'!$O$14*H703/$H$4+'2080回测'!$O$15*I703/$I$4+'2080回测'!$O$17*K703/$K$4+'2080回测'!$O$18*L703/$L$4+'2080回测'!$O$16*J703/$J$4</f>
        <v>1.3639329761445222</v>
      </c>
    </row>
    <row r="704" spans="1:24">
      <c r="A704" s="11">
        <v>44888</v>
      </c>
      <c r="B704" s="17">
        <v>57.028852056475998</v>
      </c>
      <c r="C704" s="17">
        <v>41.657207718502001</v>
      </c>
      <c r="D704" s="17">
        <v>57.538461538462002</v>
      </c>
      <c r="E704" s="17">
        <v>77.900390625</v>
      </c>
      <c r="F704" s="13">
        <v>1.5853122798460999</v>
      </c>
      <c r="G704" s="14">
        <f>[1]!thsiFinD("ths_adjustment_nv_fund",G$2,$A704)</f>
        <v>1.4420999999999999</v>
      </c>
      <c r="H704" s="14">
        <f>[1]!thsiFinD("ths_adjustment_nv_fund",H$2,$A704)</f>
        <v>2.3351111110999998</v>
      </c>
      <c r="I704" s="14">
        <v>2321.23</v>
      </c>
      <c r="J704" s="14">
        <f>[1]!thsiFinD("ths_close_price_index",J$1,$A704)</f>
        <v>9617.7675999999992</v>
      </c>
      <c r="K704" s="14">
        <f>[1]!thsiFinD("ths_adjustment_nv_fund",K$2,$A704)</f>
        <v>6.9086016673000001</v>
      </c>
      <c r="L704" s="14">
        <f>[1]!thsiFinD("ths_adjustment_nv_fund",L$2,$A704)</f>
        <v>2.3847772420000002</v>
      </c>
      <c r="M704" s="18">
        <v>0.13642902813298999</v>
      </c>
      <c r="N704" s="18">
        <v>0.10120754061333</v>
      </c>
      <c r="O704" s="18">
        <v>0.46369518332135001</v>
      </c>
      <c r="P704" s="18">
        <v>0.55733311001584995</v>
      </c>
      <c r="Q704" s="19">
        <v>0.18253892154043</v>
      </c>
      <c r="R704" s="19">
        <v>0.18253892154043</v>
      </c>
      <c r="S704" s="18">
        <v>0.30137364826614998</v>
      </c>
      <c r="T704" s="18">
        <v>0.30137364826614998</v>
      </c>
      <c r="U704" s="16">
        <v>1.2761286994809125</v>
      </c>
      <c r="V704" s="14">
        <v>1.5615000000000001</v>
      </c>
      <c r="W704" s="14">
        <v>1.4538</v>
      </c>
      <c r="X704" s="74">
        <f>'2080回测'!$O$13*G704/$G$4+'2080回测'!$O$14*H704/$H$4+'2080回测'!$O$15*I704/$I$4+'2080回测'!$O$17*K704/$K$4+'2080回测'!$O$18*L704/$L$4+'2080回测'!$O$16*J704/$J$4</f>
        <v>1.3700797732517285</v>
      </c>
    </row>
    <row r="705" spans="1:24">
      <c r="A705" s="11">
        <v>44889</v>
      </c>
      <c r="B705" s="17">
        <v>57.826887661142003</v>
      </c>
      <c r="C705" s="17">
        <v>40.749148694665003</v>
      </c>
      <c r="D705" s="17">
        <v>58.769230769231001</v>
      </c>
      <c r="E705" s="17">
        <v>74.873046875</v>
      </c>
      <c r="F705" s="13">
        <v>1.5805457850000999</v>
      </c>
      <c r="G705" s="14">
        <f>[1]!thsiFinD("ths_adjustment_nv_fund",G$2,$A705)</f>
        <v>1.4481999999999999</v>
      </c>
      <c r="H705" s="14">
        <f>[1]!thsiFinD("ths_adjustment_nv_fund",H$2,$A705)</f>
        <v>2.3504592593</v>
      </c>
      <c r="I705" s="14">
        <v>2352.02</v>
      </c>
      <c r="J705" s="14">
        <f>[1]!thsiFinD("ths_close_price_index",J$1,$A705)</f>
        <v>9617.3613999999998</v>
      </c>
      <c r="K705" s="14">
        <f>[1]!thsiFinD("ths_adjustment_nv_fund",K$2,$A705)</f>
        <v>6.8898960671999996</v>
      </c>
      <c r="L705" s="14">
        <f>[1]!thsiFinD("ths_adjustment_nv_fund",L$2,$A705)</f>
        <v>2.3928543876999999</v>
      </c>
      <c r="M705" s="18">
        <v>0.13994565217391</v>
      </c>
      <c r="N705" s="18">
        <v>0.10303188254713</v>
      </c>
      <c r="O705" s="18">
        <v>0.46441409058230998</v>
      </c>
      <c r="P705" s="18">
        <v>0.55657927801879004</v>
      </c>
      <c r="Q705" s="19">
        <v>0.17980141306868</v>
      </c>
      <c r="R705" s="19">
        <v>0.17980141306868</v>
      </c>
      <c r="S705" s="18">
        <v>0.2927279331939</v>
      </c>
      <c r="T705" s="18">
        <v>0.2927279331939</v>
      </c>
      <c r="U705" s="16">
        <v>1.2789211168428676</v>
      </c>
      <c r="V705" s="14">
        <v>1.5630999999999999</v>
      </c>
      <c r="W705" s="14">
        <v>1.4592000000000001</v>
      </c>
      <c r="X705" s="74">
        <f>'2080回测'!$O$13*G705/$G$4+'2080回测'!$O$14*H705/$H$4+'2080回测'!$O$15*I705/$I$4+'2080回测'!$O$17*K705/$K$4+'2080回测'!$O$18*L705/$L$4+'2080回测'!$O$16*J705/$J$4</f>
        <v>1.3747560278705286</v>
      </c>
    </row>
    <row r="706" spans="1:24">
      <c r="A706" s="11">
        <v>44890</v>
      </c>
      <c r="B706" s="17">
        <v>55.739717618170999</v>
      </c>
      <c r="C706" s="17">
        <v>38.308740068104001</v>
      </c>
      <c r="D706" s="17">
        <v>59.076923076923002</v>
      </c>
      <c r="E706" s="17">
        <v>74.04296875</v>
      </c>
      <c r="F706" s="13">
        <v>1.5679208737829899</v>
      </c>
      <c r="G706" s="14">
        <f>[1]!thsiFinD("ths_adjustment_nv_fund",G$2,$A706)</f>
        <v>1.474</v>
      </c>
      <c r="H706" s="14">
        <f>[1]!thsiFinD("ths_adjustment_nv_fund",H$2,$A706)</f>
        <v>2.3778666667000001</v>
      </c>
      <c r="I706" s="14">
        <v>2400.14</v>
      </c>
      <c r="J706" s="14">
        <f>[1]!thsiFinD("ths_close_price_index",J$1,$A706)</f>
        <v>9749.8480999999992</v>
      </c>
      <c r="K706" s="14">
        <f>[1]!thsiFinD("ths_adjustment_nv_fund",K$2,$A706)</f>
        <v>6.9148368674</v>
      </c>
      <c r="L706" s="14">
        <f>[1]!thsiFinD("ths_adjustment_nv_fund",L$2,$A706)</f>
        <v>2.3958833173</v>
      </c>
      <c r="M706" s="18">
        <v>0.13554987212276001</v>
      </c>
      <c r="N706" s="18">
        <v>9.9730692381200997E-2</v>
      </c>
      <c r="O706" s="18">
        <v>0.46872753414808999</v>
      </c>
      <c r="P706" s="18">
        <v>0.56160482461440997</v>
      </c>
      <c r="Q706" s="19">
        <v>0.18318996851644001</v>
      </c>
      <c r="R706" s="19">
        <v>0.18318996851644001</v>
      </c>
      <c r="S706" s="18">
        <v>0.29968803722179999</v>
      </c>
      <c r="T706" s="18">
        <v>0.29968803722179999</v>
      </c>
      <c r="U706" s="16">
        <v>1.2692425894618551</v>
      </c>
      <c r="V706" s="14">
        <v>1.5621</v>
      </c>
      <c r="W706" s="14">
        <v>1.4609000000000001</v>
      </c>
      <c r="X706" s="74">
        <f>'2080回测'!$O$13*G706/$G$4+'2080回测'!$O$14*H706/$H$4+'2080回测'!$O$15*I706/$I$4+'2080回测'!$O$17*K706/$K$4+'2080回测'!$O$18*L706/$L$4+'2080回测'!$O$16*J706/$J$4</f>
        <v>1.3944543775719951</v>
      </c>
    </row>
    <row r="707" spans="1:24">
      <c r="A707" s="11">
        <v>44893</v>
      </c>
      <c r="B707" s="17">
        <v>55.125844076120003</v>
      </c>
      <c r="C707" s="17">
        <v>38.195232690125003</v>
      </c>
      <c r="D707" s="17">
        <v>63.153846153845997</v>
      </c>
      <c r="E707" s="17">
        <v>72.060546875</v>
      </c>
      <c r="F707" s="13">
        <v>1.57133867448773</v>
      </c>
      <c r="G707" s="14">
        <f>[1]!thsiFinD("ths_adjustment_nv_fund",G$2,$A707)</f>
        <v>1.4664999999999999</v>
      </c>
      <c r="H707" s="14">
        <f>[1]!thsiFinD("ths_adjustment_nv_fund",H$2,$A707)</f>
        <v>2.3679999999999999</v>
      </c>
      <c r="I707" s="14">
        <v>2356.79</v>
      </c>
      <c r="J707" s="14">
        <f>[1]!thsiFinD("ths_close_price_index",J$1,$A707)</f>
        <v>9710.7361000000001</v>
      </c>
      <c r="K707" s="14">
        <f>[1]!thsiFinD("ths_adjustment_nv_fund",K$2,$A707)</f>
        <v>6.8711904669999999</v>
      </c>
      <c r="L707" s="14">
        <f>[1]!thsiFinD("ths_adjustment_nv_fund",L$2,$A707)</f>
        <v>2.3908351013</v>
      </c>
      <c r="M707" s="18">
        <v>0.14226342710997</v>
      </c>
      <c r="N707" s="18">
        <v>9.7732603596559997E-2</v>
      </c>
      <c r="O707" s="18">
        <v>0.46057991852384</v>
      </c>
      <c r="P707" s="18">
        <v>0.54937599468853004</v>
      </c>
      <c r="Q707" s="19">
        <v>0.16977246227928</v>
      </c>
      <c r="R707" s="19">
        <v>0.16977246227928</v>
      </c>
      <c r="S707" s="18">
        <v>0.28222192360868997</v>
      </c>
      <c r="T707" s="18">
        <v>0.28222192360868997</v>
      </c>
      <c r="U707" s="16">
        <v>1.2609480143802823</v>
      </c>
      <c r="V707" s="14">
        <v>1.5610999999999999</v>
      </c>
      <c r="W707" s="14">
        <v>1.4629000000000001</v>
      </c>
      <c r="X707" s="74">
        <f>'2080回测'!$O$13*G707/$G$4+'2080回测'!$O$14*H707/$H$4+'2080回测'!$O$15*I707/$I$4+'2080回测'!$O$17*K707/$K$4+'2080回测'!$O$18*L707/$L$4+'2080回测'!$O$16*J707/$J$4</f>
        <v>1.3876915690322569</v>
      </c>
    </row>
    <row r="708" spans="1:24">
      <c r="A708" s="11">
        <v>44894</v>
      </c>
      <c r="B708" s="17">
        <v>56.783302639656</v>
      </c>
      <c r="C708" s="17">
        <v>37.400681044267998</v>
      </c>
      <c r="D708" s="17">
        <v>62.923076923076998</v>
      </c>
      <c r="E708" s="17">
        <v>74.921875</v>
      </c>
      <c r="F708" s="13">
        <v>1.5800723390175</v>
      </c>
      <c r="G708" s="14">
        <f>[1]!thsiFinD("ths_adjustment_nv_fund",G$2,$A708)</f>
        <v>1.5062</v>
      </c>
      <c r="H708" s="14">
        <f>[1]!thsiFinD("ths_adjustment_nv_fund",H$2,$A708)</f>
        <v>2.4315851851999999</v>
      </c>
      <c r="I708" s="14">
        <v>2440.9899999999998</v>
      </c>
      <c r="J708" s="14">
        <f>[1]!thsiFinD("ths_close_price_index",J$1,$A708)</f>
        <v>9929.3081000000002</v>
      </c>
      <c r="K708" s="14">
        <f>[1]!thsiFinD("ths_adjustment_nv_fund",K$2,$A708)</f>
        <v>6.9584832678000001</v>
      </c>
      <c r="L708" s="14">
        <f>[1]!thsiFinD("ths_adjustment_nv_fund",L$2,$A708)</f>
        <v>2.4483847637</v>
      </c>
      <c r="M708" s="18">
        <v>0.12907608695652001</v>
      </c>
      <c r="N708" s="18">
        <v>8.5570324037876996E-2</v>
      </c>
      <c r="O708" s="18">
        <v>0.44668104481189003</v>
      </c>
      <c r="P708" s="18">
        <v>0.53714716483980995</v>
      </c>
      <c r="Q708" s="19">
        <v>0.16627869818627</v>
      </c>
      <c r="R708" s="19">
        <v>0.16627869818627</v>
      </c>
      <c r="S708" s="18">
        <v>0.27827604901181002</v>
      </c>
      <c r="T708" s="18">
        <v>0.27827604901181002</v>
      </c>
      <c r="U708" s="16">
        <v>1.283235622457185</v>
      </c>
      <c r="V708" s="14">
        <v>1.5586</v>
      </c>
      <c r="W708" s="14">
        <v>1.462</v>
      </c>
      <c r="X708" s="74">
        <f>'2080回测'!$O$13*G708/$G$4+'2080回测'!$O$14*H708/$H$4+'2080回测'!$O$15*I708/$I$4+'2080回测'!$O$17*K708/$K$4+'2080回测'!$O$18*L708/$L$4+'2080回测'!$O$16*J708/$J$4</f>
        <v>1.422738706642714</v>
      </c>
    </row>
    <row r="709" spans="1:24">
      <c r="A709" s="11">
        <v>44895</v>
      </c>
      <c r="B709" s="17">
        <v>56.660527931246001</v>
      </c>
      <c r="C709" s="17">
        <v>36.662883087400999</v>
      </c>
      <c r="D709" s="17">
        <v>63.307692307692001</v>
      </c>
      <c r="E709" s="17">
        <v>74.541015625</v>
      </c>
      <c r="F709" s="13">
        <v>1.57793029737835</v>
      </c>
      <c r="G709" s="14">
        <f>[1]!thsiFinD("ths_adjustment_nv_fund",G$2,$A709)</f>
        <v>1.5037</v>
      </c>
      <c r="H709" s="14">
        <f>[1]!thsiFinD("ths_adjustment_nv_fund",H$2,$A709)</f>
        <v>2.4272</v>
      </c>
      <c r="I709" s="14">
        <v>2479.59</v>
      </c>
      <c r="J709" s="14">
        <f>[1]!thsiFinD("ths_close_price_index",J$1,$A709)</f>
        <v>9944.3330000000005</v>
      </c>
      <c r="K709" s="14">
        <f>[1]!thsiFinD("ths_adjustment_nv_fund",K$2,$A709)</f>
        <v>6.9709536679999999</v>
      </c>
      <c r="L709" s="14">
        <f>[1]!thsiFinD("ths_adjustment_nv_fund",L$2,$A709)</f>
        <v>2.4463654773000001</v>
      </c>
      <c r="M709" s="18">
        <v>0.16104539641943999</v>
      </c>
      <c r="N709" s="18">
        <v>0.11058987055860001</v>
      </c>
      <c r="O709" s="18">
        <v>0.46705008387251001</v>
      </c>
      <c r="P709" s="18">
        <v>0.55699807360701004</v>
      </c>
      <c r="Q709" s="19">
        <v>0.18453088027320999</v>
      </c>
      <c r="R709" s="19">
        <v>0.18453088027320999</v>
      </c>
      <c r="S709" s="18">
        <v>0.30056989732674999</v>
      </c>
      <c r="T709" s="18">
        <v>0.30056989732674999</v>
      </c>
      <c r="U709" s="16">
        <v>1.2833537602215674</v>
      </c>
      <c r="V709" s="14">
        <v>1.5580000000000001</v>
      </c>
      <c r="W709" s="14">
        <v>1.4587000000000001</v>
      </c>
      <c r="X709" s="74">
        <f>'2080回测'!$O$13*G709/$G$4+'2080回测'!$O$14*H709/$H$4+'2080回测'!$O$15*I709/$I$4+'2080回测'!$O$17*K709/$K$4+'2080回测'!$O$18*L709/$L$4+'2080回测'!$O$16*J709/$J$4</f>
        <v>1.4210114073702003</v>
      </c>
    </row>
    <row r="710" spans="1:24">
      <c r="A710" s="11">
        <v>44896</v>
      </c>
      <c r="B710" s="17">
        <v>58.993247391037002</v>
      </c>
      <c r="C710" s="17">
        <v>39.160045402950999</v>
      </c>
      <c r="D710" s="17">
        <v>61.230769230768999</v>
      </c>
      <c r="E710" s="17">
        <v>77.8125</v>
      </c>
      <c r="F710" s="13">
        <v>1.5929914050618901</v>
      </c>
      <c r="G710" s="14">
        <f>[1]!thsiFinD("ths_adjustment_nv_fund",G$2,$A710)</f>
        <v>1.4944999999999999</v>
      </c>
      <c r="H710" s="14">
        <f>[1]!thsiFinD("ths_adjustment_nv_fund",H$2,$A710)</f>
        <v>2.4162370370000001</v>
      </c>
      <c r="I710" s="14">
        <v>2442.14</v>
      </c>
      <c r="J710" s="14">
        <f>[1]!thsiFinD("ths_close_price_index",J$1,$A710)</f>
        <v>9903.9287000000004</v>
      </c>
      <c r="K710" s="14">
        <f>[1]!thsiFinD("ths_adjustment_nv_fund",K$2,$A710)</f>
        <v>7.0021296683000003</v>
      </c>
      <c r="L710" s="14">
        <f>[1]!thsiFinD("ths_adjustment_nv_fund",L$2,$A710)</f>
        <v>2.4685776277999998</v>
      </c>
      <c r="M710" s="18">
        <v>0.16144501278772</v>
      </c>
      <c r="N710" s="18">
        <v>0.11310919989575</v>
      </c>
      <c r="O710" s="18">
        <v>0.46393481907501</v>
      </c>
      <c r="P710" s="18">
        <v>0.55766814642469997</v>
      </c>
      <c r="Q710" s="19">
        <v>0.18380952654673</v>
      </c>
      <c r="R710" s="19">
        <v>0.18380952654673</v>
      </c>
      <c r="S710" s="18">
        <v>0.30152692524795</v>
      </c>
      <c r="T710" s="18">
        <v>0.30152692524795</v>
      </c>
      <c r="U710" s="16">
        <v>1.2937791869347524</v>
      </c>
      <c r="V710" s="14">
        <v>1.5585</v>
      </c>
      <c r="W710" s="14">
        <v>1.4642999999999999</v>
      </c>
      <c r="X710" s="74">
        <f>'2080回测'!$O$13*G710/$G$4+'2080回测'!$O$14*H710/$H$4+'2080回测'!$O$15*I710/$I$4+'2080回测'!$O$17*K710/$K$4+'2080回测'!$O$18*L710/$L$4+'2080回测'!$O$16*J710/$J$4</f>
        <v>1.4164506381354101</v>
      </c>
    </row>
    <row r="711" spans="1:24">
      <c r="A711" s="11">
        <v>44897</v>
      </c>
      <c r="B711" s="17">
        <v>60.343769183547998</v>
      </c>
      <c r="C711" s="17">
        <v>39.160045402950999</v>
      </c>
      <c r="D711" s="17">
        <v>60.461538461537998</v>
      </c>
      <c r="E711" s="17">
        <v>74.873046875</v>
      </c>
      <c r="F711" s="13">
        <v>1.58709599980759</v>
      </c>
      <c r="G711" s="14">
        <f>[1]!thsiFinD("ths_adjustment_nv_fund",G$2,$A711)</f>
        <v>1.4838</v>
      </c>
      <c r="H711" s="14">
        <f>[1]!thsiFinD("ths_adjustment_nv_fund",H$2,$A711)</f>
        <v>2.4085629630000001</v>
      </c>
      <c r="I711" s="14">
        <v>2424.59</v>
      </c>
      <c r="J711" s="14">
        <f>[1]!thsiFinD("ths_close_price_index",J$1,$A711)</f>
        <v>9908.1769999999997</v>
      </c>
      <c r="K711" s="14">
        <f>[1]!thsiFinD("ths_adjustment_nv_fund",K$2,$A711)</f>
        <v>7.0021296683000003</v>
      </c>
      <c r="L711" s="14">
        <f>[1]!thsiFinD("ths_adjustment_nv_fund",L$2,$A711)</f>
        <v>2.4574715525999999</v>
      </c>
      <c r="M711" s="18">
        <v>0.17287404092072001</v>
      </c>
      <c r="N711" s="18">
        <v>0.12379463122231001</v>
      </c>
      <c r="O711" s="18">
        <v>0.47244188832973999</v>
      </c>
      <c r="P711" s="18">
        <v>0.56855683063804996</v>
      </c>
      <c r="Q711" s="19">
        <v>0.19604581111698</v>
      </c>
      <c r="R711" s="19">
        <v>0.19604581111698</v>
      </c>
      <c r="S711" s="18">
        <v>0.31023724106661998</v>
      </c>
      <c r="T711" s="18">
        <v>0.31023724106661998</v>
      </c>
      <c r="U711" s="16">
        <v>1.2952064560740875</v>
      </c>
      <c r="V711" s="14">
        <v>1.5583</v>
      </c>
      <c r="W711" s="14">
        <v>1.4735</v>
      </c>
      <c r="X711" s="74">
        <f>'2080回测'!$O$13*G711/$G$4+'2080回测'!$O$14*H711/$H$4+'2080回测'!$O$15*I711/$I$4+'2080回测'!$O$17*K711/$K$4+'2080回测'!$O$18*L711/$L$4+'2080回测'!$O$16*J711/$J$4</f>
        <v>1.4077956676296774</v>
      </c>
    </row>
    <row r="712" spans="1:24">
      <c r="A712" s="11">
        <v>44900</v>
      </c>
      <c r="B712" s="17">
        <v>59.422958870473003</v>
      </c>
      <c r="C712" s="17">
        <v>37.968217934165999</v>
      </c>
      <c r="D712" s="17">
        <v>60.230769230768999</v>
      </c>
      <c r="E712" s="17">
        <v>75.498046875</v>
      </c>
      <c r="F712" s="13">
        <v>1.5827999822760199</v>
      </c>
      <c r="G712" s="14">
        <f>[1]!thsiFinD("ths_adjustment_nv_fund",G$2,$A712)</f>
        <v>1.5072000000000001</v>
      </c>
      <c r="H712" s="14">
        <f>[1]!thsiFinD("ths_adjustment_nv_fund",H$2,$A712)</f>
        <v>2.4414518519000001</v>
      </c>
      <c r="I712" s="14">
        <v>2514.98</v>
      </c>
      <c r="J712" s="14">
        <f>[1]!thsiFinD("ths_close_price_index",J$1,$A712)</f>
        <v>10141.8902</v>
      </c>
      <c r="K712" s="14">
        <f>[1]!thsiFinD("ths_adjustment_nv_fund",K$2,$A712)</f>
        <v>7.1268336694999999</v>
      </c>
      <c r="L712" s="14">
        <f>[1]!thsiFinD("ths_adjustment_nv_fund",L$2,$A712)</f>
        <v>2.4877608485999998</v>
      </c>
      <c r="M712" s="18">
        <v>0.16584079283886999</v>
      </c>
      <c r="N712" s="18">
        <v>0.11814785857005999</v>
      </c>
      <c r="O712" s="18">
        <v>0.46513299784327999</v>
      </c>
      <c r="P712" s="18">
        <v>0.57148839944690999</v>
      </c>
      <c r="Q712" s="19">
        <v>0.20001830418465</v>
      </c>
      <c r="R712" s="19">
        <v>0.20001830418465</v>
      </c>
      <c r="S712" s="18">
        <v>0.32050249576214002</v>
      </c>
      <c r="T712" s="18">
        <v>0.32050249576214002</v>
      </c>
      <c r="U712" s="16">
        <v>1.3046085089161399</v>
      </c>
      <c r="V712" s="14">
        <v>1.5577000000000001</v>
      </c>
      <c r="W712" s="14">
        <v>1.4603999999999999</v>
      </c>
      <c r="X712" s="74">
        <f>'2080回测'!$O$13*G712/$G$4+'2080回测'!$O$14*H712/$H$4+'2080回测'!$O$15*I712/$I$4+'2080回测'!$O$17*K712/$K$4+'2080回测'!$O$18*L712/$L$4+'2080回测'!$O$16*J712/$J$4</f>
        <v>1.4296896051877206</v>
      </c>
    </row>
    <row r="713" spans="1:24">
      <c r="A713" s="11">
        <v>44901</v>
      </c>
      <c r="B713" s="17">
        <v>58.870472682627003</v>
      </c>
      <c r="C713" s="17">
        <v>38.138479001135003</v>
      </c>
      <c r="D713" s="17">
        <v>60.153846153845997</v>
      </c>
      <c r="E713" s="17">
        <v>77.71484375</v>
      </c>
      <c r="F713" s="13">
        <v>1.5871941039690201</v>
      </c>
      <c r="G713" s="14">
        <f>[1]!thsiFinD("ths_adjustment_nv_fund",G$2,$A713)</f>
        <v>1.5008999999999999</v>
      </c>
      <c r="H713" s="14">
        <f>[1]!thsiFinD("ths_adjustment_nv_fund",H$2,$A713)</f>
        <v>2.4293925926000002</v>
      </c>
      <c r="I713" s="14">
        <v>2519.09</v>
      </c>
      <c r="J713" s="14">
        <f>[1]!thsiFinD("ths_close_price_index",J$1,$A713)</f>
        <v>10136.7248</v>
      </c>
      <c r="K713" s="14">
        <f>[1]!thsiFinD("ths_adjustment_nv_fund",K$2,$A713)</f>
        <v>7.1330688694999997</v>
      </c>
      <c r="L713" s="14">
        <f>[1]!thsiFinD("ths_adjustment_nv_fund",L$2,$A713)</f>
        <v>2.4958379942</v>
      </c>
      <c r="M713" s="18">
        <v>0.18598145780051001</v>
      </c>
      <c r="N713" s="18">
        <v>0.13430631569803</v>
      </c>
      <c r="O713" s="18">
        <v>0.47280134196022</v>
      </c>
      <c r="P713" s="18">
        <v>0.57818912808673995</v>
      </c>
      <c r="Q713" s="19">
        <v>0.20609434145621</v>
      </c>
      <c r="R713" s="19">
        <v>0.20609434145621</v>
      </c>
      <c r="S713" s="18">
        <v>0.32670057243560002</v>
      </c>
      <c r="T713" s="18">
        <v>0.32670057243560002</v>
      </c>
      <c r="U713" s="16">
        <v>1.302668379503555</v>
      </c>
      <c r="V713" s="14">
        <v>1.5563</v>
      </c>
      <c r="W713" s="14">
        <v>1.4504999999999999</v>
      </c>
      <c r="X713" s="74">
        <f>'2080回测'!$O$13*G713/$G$4+'2080回测'!$O$14*H713/$H$4+'2080回测'!$O$15*I713/$I$4+'2080回测'!$O$17*K713/$K$4+'2080回测'!$O$18*L713/$L$4+'2080回测'!$O$16*J713/$J$4</f>
        <v>1.4257540943888252</v>
      </c>
    </row>
    <row r="714" spans="1:24">
      <c r="A714" s="11">
        <v>44902</v>
      </c>
      <c r="B714" s="17">
        <v>58.502148557397</v>
      </c>
      <c r="C714" s="17">
        <v>37.343927355277998</v>
      </c>
      <c r="D714" s="17">
        <v>61.538461538462002</v>
      </c>
      <c r="E714" s="17">
        <v>75</v>
      </c>
      <c r="F714" s="13">
        <v>1.58096134362784</v>
      </c>
      <c r="G714" s="14">
        <f>[1]!thsiFinD("ths_adjustment_nv_fund",G$2,$A714)</f>
        <v>1.4925999999999999</v>
      </c>
      <c r="H714" s="14">
        <f>[1]!thsiFinD("ths_adjustment_nv_fund",H$2,$A714)</f>
        <v>2.4151407407000001</v>
      </c>
      <c r="I714" s="14">
        <v>2444.8200000000002</v>
      </c>
      <c r="J714" s="14">
        <f>[1]!thsiFinD("ths_close_price_index",J$1,$A714)</f>
        <v>10122.5123</v>
      </c>
      <c r="K714" s="14">
        <f>[1]!thsiFinD("ths_adjustment_nv_fund",K$2,$A714)</f>
        <v>7.1393040695999996</v>
      </c>
      <c r="L714" s="14">
        <f>[1]!thsiFinD("ths_adjustment_nv_fund",L$2,$A714)</f>
        <v>2.4887704918</v>
      </c>
      <c r="M714" s="18">
        <v>0.19253516624041001</v>
      </c>
      <c r="N714" s="18">
        <v>0.13726001216228001</v>
      </c>
      <c r="O714" s="18">
        <v>0.47184279894559999</v>
      </c>
      <c r="P714" s="18">
        <v>0.57718401878305003</v>
      </c>
      <c r="Q714" s="19">
        <v>0.20415172678157001</v>
      </c>
      <c r="R714" s="19">
        <v>0.20415172678157001</v>
      </c>
      <c r="S714" s="18">
        <v>0.31711079316697999</v>
      </c>
      <c r="T714" s="18">
        <v>0.31711079316697999</v>
      </c>
      <c r="U714" s="16">
        <v>1.3023959464942962</v>
      </c>
      <c r="V714" s="14">
        <v>1.5559000000000001</v>
      </c>
      <c r="W714" s="14">
        <v>1.4467000000000001</v>
      </c>
      <c r="X714" s="74">
        <f>'2080回测'!$O$13*G714/$G$4+'2080回测'!$O$14*H714/$H$4+'2080回测'!$O$15*I714/$I$4+'2080回测'!$O$17*K714/$K$4+'2080回测'!$O$18*L714/$L$4+'2080回测'!$O$16*J714/$J$4</f>
        <v>1.4192769259418574</v>
      </c>
    </row>
    <row r="715" spans="1:24">
      <c r="A715" s="11">
        <v>44903</v>
      </c>
      <c r="B715" s="17">
        <v>57.458563535911999</v>
      </c>
      <c r="C715" s="17">
        <v>35.868331441544001</v>
      </c>
      <c r="D715" s="17">
        <v>61.307692307692001</v>
      </c>
      <c r="E715" s="17">
        <v>72.59765625</v>
      </c>
      <c r="F715" s="13">
        <v>1.56808060883787</v>
      </c>
      <c r="G715" s="14">
        <f>[1]!thsiFinD("ths_adjustment_nv_fund",G$2,$A715)</f>
        <v>1.4973000000000001</v>
      </c>
      <c r="H715" s="14">
        <f>[1]!thsiFinD("ths_adjustment_nv_fund",H$2,$A715)</f>
        <v>2.4206222222</v>
      </c>
      <c r="I715" s="14">
        <v>2490.88</v>
      </c>
      <c r="J715" s="14">
        <f>[1]!thsiFinD("ths_close_price_index",J$1,$A715)</f>
        <v>10124.098099999999</v>
      </c>
      <c r="K715" s="14">
        <f>[1]!thsiFinD("ths_adjustment_nv_fund",K$2,$A715)</f>
        <v>7.1268336694999999</v>
      </c>
      <c r="L715" s="14">
        <f>[1]!thsiFinD("ths_adjustment_nv_fund",L$2,$A715)</f>
        <v>2.4857415621999999</v>
      </c>
      <c r="M715" s="18">
        <v>0.19141624040920999</v>
      </c>
      <c r="N715" s="18">
        <v>0.13526192337764001</v>
      </c>
      <c r="O715" s="18">
        <v>0.47064462017733</v>
      </c>
      <c r="P715" s="18">
        <v>0.57626266858157005</v>
      </c>
      <c r="Q715" s="19">
        <v>0.2044633649558</v>
      </c>
      <c r="R715" s="19">
        <v>0.2044633649558</v>
      </c>
      <c r="S715" s="18">
        <v>0.31832769474851003</v>
      </c>
      <c r="T715" s="18">
        <v>0.31832769474851003</v>
      </c>
      <c r="U715" s="16">
        <v>1.2971217294984088</v>
      </c>
      <c r="V715" s="14">
        <v>1.5558000000000001</v>
      </c>
      <c r="W715" s="14">
        <v>1.4501999999999999</v>
      </c>
      <c r="X715" s="74">
        <f>'2080回测'!$O$13*G715/$G$4+'2080回测'!$O$14*H715/$H$4+'2080回测'!$O$15*I715/$I$4+'2080回测'!$O$17*K715/$K$4+'2080回测'!$O$18*L715/$L$4+'2080回测'!$O$16*J715/$J$4</f>
        <v>1.4222654305040114</v>
      </c>
    </row>
    <row r="716" spans="1:24">
      <c r="A716" s="11">
        <v>44904</v>
      </c>
      <c r="B716" s="17">
        <v>56.967464702271002</v>
      </c>
      <c r="C716" s="17">
        <v>35.130533484676</v>
      </c>
      <c r="D716" s="17">
        <v>58.692307692307999</v>
      </c>
      <c r="E716" s="17">
        <v>73.125</v>
      </c>
      <c r="F716" s="13">
        <v>1.55978826469814</v>
      </c>
      <c r="G716" s="14">
        <f>[1]!thsiFinD("ths_adjustment_nv_fund",G$2,$A716)</f>
        <v>1.4829000000000001</v>
      </c>
      <c r="H716" s="14">
        <f>[1]!thsiFinD("ths_adjustment_nv_fund",H$2,$A716)</f>
        <v>2.4129481480999999</v>
      </c>
      <c r="I716" s="14">
        <v>2539.14</v>
      </c>
      <c r="J716" s="14">
        <f>[1]!thsiFinD("ths_close_price_index",J$1,$A716)</f>
        <v>10047.4553</v>
      </c>
      <c r="K716" s="14">
        <f>[1]!thsiFinD("ths_adjustment_nv_fund",K$2,$A716)</f>
        <v>7.1455392697000004</v>
      </c>
      <c r="L716" s="14">
        <f>[1]!thsiFinD("ths_adjustment_nv_fund",L$2,$A716)</f>
        <v>2.5018958534000002</v>
      </c>
      <c r="M716" s="18">
        <v>0.19133631713554999</v>
      </c>
      <c r="N716" s="18">
        <v>0.13456693597429001</v>
      </c>
      <c r="O716" s="18">
        <v>0.46129882578481002</v>
      </c>
      <c r="P716" s="18">
        <v>0.56972945814616005</v>
      </c>
      <c r="Q716" s="19">
        <v>0.19674952528573</v>
      </c>
      <c r="R716" s="19">
        <v>0.19674952528573</v>
      </c>
      <c r="S716" s="18">
        <v>0.31327162418749999</v>
      </c>
      <c r="T716" s="18">
        <v>0.31327162418749999</v>
      </c>
      <c r="U716" s="16">
        <v>1.2995698455451326</v>
      </c>
      <c r="V716" s="14">
        <v>1.5551999999999999</v>
      </c>
      <c r="W716" s="14">
        <v>1.4549000000000001</v>
      </c>
      <c r="X716" s="74">
        <f>'2080回测'!$O$13*G716/$G$4+'2080回测'!$O$14*H716/$H$4+'2080回测'!$O$15*I716/$I$4+'2080回测'!$O$17*K716/$K$4+'2080回测'!$O$18*L716/$L$4+'2080回测'!$O$16*J716/$J$4</f>
        <v>1.4131976135532709</v>
      </c>
    </row>
    <row r="717" spans="1:24">
      <c r="A717" s="11">
        <v>44907</v>
      </c>
      <c r="B717" s="17">
        <v>57.519950890117002</v>
      </c>
      <c r="C717" s="17">
        <v>37.173666288309001</v>
      </c>
      <c r="D717" s="17">
        <v>57.846153846154003</v>
      </c>
      <c r="E717" s="17">
        <v>77.587890625</v>
      </c>
      <c r="F717" s="13">
        <v>1.57531915412395</v>
      </c>
      <c r="G717" s="14">
        <f>[1]!thsiFinD("ths_adjustment_nv_fund",G$2,$A717)</f>
        <v>1.4608000000000001</v>
      </c>
      <c r="H717" s="14">
        <f>[1]!thsiFinD("ths_adjustment_nv_fund",H$2,$A717)</f>
        <v>2.3800592592999998</v>
      </c>
      <c r="I717" s="14">
        <v>2517.13</v>
      </c>
      <c r="J717" s="14">
        <f>[1]!thsiFinD("ths_close_price_index",J$1,$A717)</f>
        <v>9942.2860999999994</v>
      </c>
      <c r="K717" s="14">
        <f>[1]!thsiFinD("ths_adjustment_nv_fund",K$2,$A717)</f>
        <v>7.1205984694</v>
      </c>
      <c r="L717" s="14">
        <f>[1]!thsiFinD("ths_adjustment_nv_fund",L$2,$A717)</f>
        <v>2.4716065573999999</v>
      </c>
      <c r="M717" s="18">
        <v>0.20044757033248001</v>
      </c>
      <c r="N717" s="18">
        <v>0.14403613934497</v>
      </c>
      <c r="O717" s="18">
        <v>0.46381500119817998</v>
      </c>
      <c r="P717" s="18">
        <v>0.56939442166014997</v>
      </c>
      <c r="Q717" s="19">
        <v>0.19998843189900001</v>
      </c>
      <c r="R717" s="19">
        <v>0.19998843189900001</v>
      </c>
      <c r="S717" s="18">
        <v>0.30944438401363999</v>
      </c>
      <c r="T717" s="18">
        <v>0.30944438401363999</v>
      </c>
      <c r="U717" s="16">
        <v>1.2921659737910538</v>
      </c>
      <c r="V717" s="14">
        <v>1.5546</v>
      </c>
      <c r="W717" s="14">
        <v>1.4516</v>
      </c>
      <c r="X717" s="74">
        <f>'2080回测'!$O$13*G717/$G$4+'2080回测'!$O$14*H717/$H$4+'2080回测'!$O$15*I717/$I$4+'2080回测'!$O$17*K717/$K$4+'2080回测'!$O$18*L717/$L$4+'2080回测'!$O$16*J717/$J$4</f>
        <v>1.3942934075963449</v>
      </c>
    </row>
    <row r="718" spans="1:24">
      <c r="A718" s="11">
        <v>44908</v>
      </c>
      <c r="B718" s="17">
        <v>54.696132596684997</v>
      </c>
      <c r="C718" s="17">
        <v>34.222474460839997</v>
      </c>
      <c r="D718" s="17">
        <v>58.692307692307999</v>
      </c>
      <c r="E718" s="17">
        <v>74.521484375</v>
      </c>
      <c r="F718" s="13">
        <v>1.55533099781208</v>
      </c>
      <c r="G718" s="14">
        <f>[1]!thsiFinD("ths_adjustment_nv_fund",G$2,$A718)</f>
        <v>1.4679</v>
      </c>
      <c r="H718" s="14">
        <f>[1]!thsiFinD("ths_adjustment_nv_fund",H$2,$A718)</f>
        <v>2.3899259259000001</v>
      </c>
      <c r="I718" s="14">
        <v>2510.6799999999998</v>
      </c>
      <c r="J718" s="14">
        <f>[1]!thsiFinD("ths_close_price_index",J$1,$A718)</f>
        <v>10001.3266</v>
      </c>
      <c r="K718" s="14">
        <f>[1]!thsiFinD("ths_adjustment_nv_fund",K$2,$A718)</f>
        <v>7.1081280693000002</v>
      </c>
      <c r="L718" s="14">
        <f>[1]!thsiFinD("ths_adjustment_nv_fund",L$2,$A718)</f>
        <v>2.4705969142000002</v>
      </c>
      <c r="M718" s="18">
        <v>0.18462276214834</v>
      </c>
      <c r="N718" s="18">
        <v>0.13057075840499999</v>
      </c>
      <c r="O718" s="18">
        <v>0.45566738557392999</v>
      </c>
      <c r="P718" s="18">
        <v>0.55842197842176</v>
      </c>
      <c r="Q718" s="19">
        <v>0.19555132868801001</v>
      </c>
      <c r="R718" s="19">
        <v>0.19555132868801001</v>
      </c>
      <c r="S718" s="18">
        <v>0.30847112420168998</v>
      </c>
      <c r="T718" s="18">
        <v>0.30847112420168998</v>
      </c>
      <c r="U718" s="16">
        <v>1.2861689322018</v>
      </c>
      <c r="V718" s="14">
        <v>1.5524</v>
      </c>
      <c r="W718" s="14">
        <v>1.4557</v>
      </c>
      <c r="X718" s="74">
        <f>'2080回测'!$O$13*G718/$G$4+'2080回测'!$O$14*H718/$H$4+'2080回测'!$O$15*I718/$I$4+'2080回测'!$O$17*K718/$K$4+'2080回测'!$O$18*L718/$L$4+'2080回测'!$O$16*J718/$J$4</f>
        <v>1.3991898599414077</v>
      </c>
    </row>
    <row r="719" spans="1:24">
      <c r="A719" s="11">
        <v>44909</v>
      </c>
      <c r="B719" s="17">
        <v>55.003069367709998</v>
      </c>
      <c r="C719" s="17">
        <v>33.541430192962999</v>
      </c>
      <c r="D719" s="17">
        <v>60.153846153845997</v>
      </c>
      <c r="E719" s="17">
        <v>74.169921875</v>
      </c>
      <c r="F719" s="13">
        <v>1.5571706689738001</v>
      </c>
      <c r="G719" s="14">
        <f>[1]!thsiFinD("ths_adjustment_nv_fund",G$2,$A719)</f>
        <v>1.4625999999999999</v>
      </c>
      <c r="H719" s="14">
        <f>[1]!thsiFinD("ths_adjustment_nv_fund",H$2,$A719)</f>
        <v>2.3811555555999999</v>
      </c>
      <c r="I719" s="14">
        <v>2509.1799999999998</v>
      </c>
      <c r="J719" s="14">
        <f>[1]!thsiFinD("ths_close_price_index",J$1,$A719)</f>
        <v>9968.6152999999995</v>
      </c>
      <c r="K719" s="14">
        <f>[1]!thsiFinD("ths_adjustment_nv_fund",K$2,$A719)</f>
        <v>7.1143632694000001</v>
      </c>
      <c r="L719" s="14">
        <f>[1]!thsiFinD("ths_adjustment_nv_fund",L$2,$A719)</f>
        <v>2.4776644166000001</v>
      </c>
      <c r="M719" s="18">
        <v>0.18118606138106999</v>
      </c>
      <c r="N719" s="18">
        <v>0.12779080879158999</v>
      </c>
      <c r="O719" s="18">
        <v>0.45135394200814999</v>
      </c>
      <c r="P719" s="18">
        <v>0.55515537320404995</v>
      </c>
      <c r="Q719" s="19">
        <v>0.18441322334536001</v>
      </c>
      <c r="R719" s="19">
        <v>0.18441322334536001</v>
      </c>
      <c r="S719" s="18">
        <v>0.30251941276941002</v>
      </c>
      <c r="T719" s="18">
        <v>0.30251941276941002</v>
      </c>
      <c r="U719" s="16">
        <v>1.2828180386551011</v>
      </c>
      <c r="V719" s="14">
        <v>1.5531999999999999</v>
      </c>
      <c r="W719" s="14">
        <v>1.4698</v>
      </c>
      <c r="X719" s="74">
        <f>'2080回测'!$O$13*G719/$G$4+'2080回测'!$O$14*H719/$H$4+'2080回测'!$O$15*I719/$I$4+'2080回测'!$O$17*K719/$K$4+'2080回测'!$O$18*L719/$L$4+'2080回测'!$O$16*J719/$J$4</f>
        <v>1.3959184684773311</v>
      </c>
    </row>
    <row r="720" spans="1:24">
      <c r="A720" s="11">
        <v>44910</v>
      </c>
      <c r="B720" s="17">
        <v>55.678330263965996</v>
      </c>
      <c r="C720" s="17">
        <v>34.165720771849998</v>
      </c>
      <c r="D720" s="17">
        <v>58.538461538462002</v>
      </c>
      <c r="E720" s="17">
        <v>77.1484375</v>
      </c>
      <c r="F720" s="13">
        <v>1.5638273751856999</v>
      </c>
      <c r="G720" s="14">
        <f>[1]!thsiFinD("ths_adjustment_nv_fund",G$2,$A720)</f>
        <v>1.4478</v>
      </c>
      <c r="H720" s="14">
        <f>[1]!thsiFinD("ths_adjustment_nv_fund",H$2,$A720)</f>
        <v>2.3581333333000001</v>
      </c>
      <c r="I720" s="14">
        <v>2490.9699999999998</v>
      </c>
      <c r="J720" s="14">
        <f>[1]!thsiFinD("ths_close_price_index",J$1,$A720)</f>
        <v>9877.7919999999995</v>
      </c>
      <c r="K720" s="14">
        <f>[1]!thsiFinD("ths_adjustment_nv_fund",K$2,$A720)</f>
        <v>7.0894224690999996</v>
      </c>
      <c r="L720" s="14">
        <f>[1]!thsiFinD("ths_adjustment_nv_fund",L$2,$A720)</f>
        <v>2.4705969142000002</v>
      </c>
      <c r="M720" s="18">
        <v>0.18526214833759999</v>
      </c>
      <c r="N720" s="18">
        <v>0.12987577100164999</v>
      </c>
      <c r="O720" s="18">
        <v>0.44428468727533998</v>
      </c>
      <c r="P720" s="18">
        <v>0.54728201697893997</v>
      </c>
      <c r="Q720" s="19">
        <v>0.18016514362318001</v>
      </c>
      <c r="R720" s="19">
        <v>0.18016514362318001</v>
      </c>
      <c r="S720" s="18">
        <v>0.29775469920045999</v>
      </c>
      <c r="T720" s="18">
        <v>0.29775469920045999</v>
      </c>
      <c r="U720" s="16">
        <v>1.2870227570433501</v>
      </c>
      <c r="V720" s="14">
        <v>1.5532999999999999</v>
      </c>
      <c r="W720" s="14">
        <v>1.454</v>
      </c>
      <c r="X720" s="74">
        <f>'2080回测'!$O$13*G720/$G$4+'2080回测'!$O$14*H720/$H$4+'2080回测'!$O$15*I720/$I$4+'2080回测'!$O$17*K720/$K$4+'2080回测'!$O$18*L720/$L$4+'2080回测'!$O$16*J720/$J$4</f>
        <v>1.3840250745456935</v>
      </c>
    </row>
    <row r="721" spans="1:24">
      <c r="A721" s="11">
        <v>44911</v>
      </c>
      <c r="B721" s="17">
        <v>53.898096992020001</v>
      </c>
      <c r="C721" s="17">
        <v>31.214528944381001</v>
      </c>
      <c r="D721" s="17">
        <v>58.076923076923002</v>
      </c>
      <c r="E721" s="17">
        <v>72.4609375</v>
      </c>
      <c r="F721" s="13">
        <v>1.5391262162833099</v>
      </c>
      <c r="G721" s="14">
        <f>[1]!thsiFinD("ths_adjustment_nv_fund",G$2,$A721)</f>
        <v>1.4621999999999999</v>
      </c>
      <c r="H721" s="14">
        <f>[1]!thsiFinD("ths_adjustment_nv_fund",H$2,$A721)</f>
        <v>2.3811555555999999</v>
      </c>
      <c r="I721" s="14">
        <v>2511.4499999999998</v>
      </c>
      <c r="J721" s="14">
        <f>[1]!thsiFinD("ths_close_price_index",J$1,$A721)</f>
        <v>9986.9976999999999</v>
      </c>
      <c r="K721" s="14">
        <f>[1]!thsiFinD("ths_adjustment_nv_fund",K$2,$A721)</f>
        <v>7.0956576692000004</v>
      </c>
      <c r="L721" s="14">
        <f>[1]!thsiFinD("ths_adjustment_nv_fund",L$2,$A721)</f>
        <v>2.4655486982000001</v>
      </c>
      <c r="M721" s="18">
        <v>0.18422314578005</v>
      </c>
      <c r="N721" s="18">
        <v>0.13187385978628999</v>
      </c>
      <c r="O721" s="18">
        <v>0.44704049844236998</v>
      </c>
      <c r="P721" s="18">
        <v>0.55088365868264999</v>
      </c>
      <c r="Q721" s="19">
        <v>0.18511072235425999</v>
      </c>
      <c r="R721" s="19">
        <v>0.18511072235425999</v>
      </c>
      <c r="S721" s="18">
        <v>0.30596972447345999</v>
      </c>
      <c r="T721" s="18">
        <v>0.30596972447345999</v>
      </c>
      <c r="U721" s="16">
        <v>1.2759890081579237</v>
      </c>
      <c r="V721" s="14">
        <v>1.5537000000000001</v>
      </c>
      <c r="W721" s="14">
        <v>1.4510000000000001</v>
      </c>
      <c r="X721" s="74">
        <f>'2080回测'!$O$13*G721/$G$4+'2080回测'!$O$14*H721/$H$4+'2080回测'!$O$15*I721/$I$4+'2080回测'!$O$17*K721/$K$4+'2080回测'!$O$18*L721/$L$4+'2080回测'!$O$16*J721/$J$4</f>
        <v>1.3943864413597997</v>
      </c>
    </row>
    <row r="722" spans="1:24">
      <c r="A722" s="11">
        <v>44914</v>
      </c>
      <c r="B722" s="17">
        <v>51.503990178023002</v>
      </c>
      <c r="C722" s="17">
        <v>29.511918274688</v>
      </c>
      <c r="D722" s="17">
        <v>54.846153846154003</v>
      </c>
      <c r="E722" s="17">
        <v>67.919921875</v>
      </c>
      <c r="F722" s="13">
        <v>1.5094549604346601</v>
      </c>
      <c r="G722" s="14">
        <f>[1]!thsiFinD("ths_adjustment_nv_fund",G$2,$A722)</f>
        <v>1.4378</v>
      </c>
      <c r="H722" s="14">
        <f>[1]!thsiFinD("ths_adjustment_nv_fund",H$2,$A722)</f>
        <v>2.3351111110999998</v>
      </c>
      <c r="I722" s="14">
        <v>2473.61</v>
      </c>
      <c r="J722" s="14">
        <f>[1]!thsiFinD("ths_close_price_index",J$1,$A722)</f>
        <v>9787.4231999999993</v>
      </c>
      <c r="K722" s="14">
        <f>[1]!thsiFinD("ths_adjustment_nv_fund",K$2,$A722)</f>
        <v>6.9958944682000004</v>
      </c>
      <c r="L722" s="14">
        <f>[1]!thsiFinD("ths_adjustment_nv_fund",L$2,$A722)</f>
        <v>2.4322304725000001</v>
      </c>
      <c r="M722" s="18">
        <v>0.18470268542199</v>
      </c>
      <c r="N722" s="18">
        <v>0.12796455564243001</v>
      </c>
      <c r="O722" s="18">
        <v>0.43637670740473999</v>
      </c>
      <c r="P722" s="18">
        <v>0.53773347855528997</v>
      </c>
      <c r="Q722" s="19">
        <v>0.1710791188053</v>
      </c>
      <c r="R722" s="19">
        <v>0.1710791188053</v>
      </c>
      <c r="S722" s="18">
        <v>0.28948820031417</v>
      </c>
      <c r="T722" s="18">
        <v>0.28948820031417</v>
      </c>
      <c r="U722" s="16">
        <v>1.2515309056373436</v>
      </c>
      <c r="V722" s="14">
        <v>1.5548</v>
      </c>
      <c r="W722" s="14">
        <v>1.4584999999999999</v>
      </c>
      <c r="X722" s="74">
        <f>'2080回测'!$O$13*G722/$G$4+'2080回测'!$O$14*H722/$H$4+'2080回测'!$O$15*I722/$I$4+'2080回测'!$O$17*K722/$K$4+'2080回测'!$O$18*L722/$L$4+'2080回测'!$O$16*J722/$J$4</f>
        <v>1.3720512705133356</v>
      </c>
    </row>
    <row r="723" spans="1:24">
      <c r="A723" s="11">
        <v>44915</v>
      </c>
      <c r="B723" s="17">
        <v>49.232658072436998</v>
      </c>
      <c r="C723" s="17">
        <v>28.887627695799999</v>
      </c>
      <c r="D723" s="17">
        <v>52.692307692307999</v>
      </c>
      <c r="E723" s="17">
        <v>67.412109375</v>
      </c>
      <c r="F723" s="13">
        <v>1.49556175708886</v>
      </c>
      <c r="G723" s="14">
        <f>[1]!thsiFinD("ths_adjustment_nv_fund",G$2,$A723)</f>
        <v>1.4247000000000001</v>
      </c>
      <c r="H723" s="14">
        <f>[1]!thsiFinD("ths_adjustment_nv_fund",H$2,$A723)</f>
        <v>2.3142814815000001</v>
      </c>
      <c r="I723" s="14">
        <v>2446.6</v>
      </c>
      <c r="J723" s="14">
        <f>[1]!thsiFinD("ths_close_price_index",J$1,$A723)</f>
        <v>9693.3009999999995</v>
      </c>
      <c r="K723" s="14">
        <f>[1]!thsiFinD("ths_adjustment_nv_fund",K$2,$A723)</f>
        <v>6.9460128677000004</v>
      </c>
      <c r="L723" s="14">
        <f>[1]!thsiFinD("ths_adjustment_nv_fund",L$2,$A723)</f>
        <v>2.4049701060999999</v>
      </c>
      <c r="M723" s="18">
        <v>0.16839833759591</v>
      </c>
      <c r="N723" s="18">
        <v>0.11128485796195001</v>
      </c>
      <c r="O723" s="18">
        <v>0.40390606278456997</v>
      </c>
      <c r="P723" s="18">
        <v>0.51051176817624</v>
      </c>
      <c r="Q723" s="19">
        <v>0.14796696911981999</v>
      </c>
      <c r="R723" s="19">
        <v>0.14796696911981999</v>
      </c>
      <c r="S723" s="18">
        <v>0.26110614017021999</v>
      </c>
      <c r="T723" s="18">
        <v>0.26110614017021999</v>
      </c>
      <c r="U723" s="16">
        <v>1.2409045152525313</v>
      </c>
      <c r="V723" s="14">
        <v>1.5551999999999999</v>
      </c>
      <c r="W723" s="14">
        <v>1.4584999999999999</v>
      </c>
      <c r="X723" s="74">
        <f>'2080回测'!$O$13*G723/$G$4+'2080回测'!$O$14*H723/$H$4+'2080回测'!$O$15*I723/$I$4+'2080回测'!$O$17*K723/$K$4+'2080回测'!$O$18*L723/$L$4+'2080回测'!$O$16*J723/$J$4</f>
        <v>1.359472273198614</v>
      </c>
    </row>
    <row r="724" spans="1:24">
      <c r="A724" s="11">
        <v>44916</v>
      </c>
      <c r="B724" s="17">
        <v>48.802946593001998</v>
      </c>
      <c r="C724" s="17">
        <v>27.752553916004999</v>
      </c>
      <c r="D724" s="17">
        <v>53.538461538462002</v>
      </c>
      <c r="E724" s="17">
        <v>65.4296875</v>
      </c>
      <c r="F724" s="13">
        <v>1.48880912386867</v>
      </c>
      <c r="G724" s="14">
        <f>[1]!thsiFinD("ths_adjustment_nv_fund",G$2,$A724)</f>
        <v>1.4244000000000001</v>
      </c>
      <c r="H724" s="14">
        <f>[1]!thsiFinD("ths_adjustment_nv_fund",H$2,$A724)</f>
        <v>2.3142814815000001</v>
      </c>
      <c r="I724" s="14">
        <v>2455.11</v>
      </c>
      <c r="J724" s="14">
        <f>[1]!thsiFinD("ths_close_price_index",J$1,$A724)</f>
        <v>9704.9521999999997</v>
      </c>
      <c r="K724" s="14">
        <f>[1]!thsiFinD("ths_adjustment_nv_fund",K$2,$A724)</f>
        <v>6.9460128677000004</v>
      </c>
      <c r="L724" s="14">
        <f>[1]!thsiFinD("ths_adjustment_nv_fund",L$2,$A724)</f>
        <v>2.4049701060999999</v>
      </c>
      <c r="M724" s="18">
        <v>0.14881713554987</v>
      </c>
      <c r="N724" s="18">
        <v>9.7645730171141004E-2</v>
      </c>
      <c r="O724" s="18">
        <v>0.38940809968847001</v>
      </c>
      <c r="P724" s="18">
        <v>0.49979060224446997</v>
      </c>
      <c r="Q724" s="19">
        <v>0.13913161642836</v>
      </c>
      <c r="R724" s="19">
        <v>0.13913161642836</v>
      </c>
      <c r="S724" s="18">
        <v>0.25665566075479002</v>
      </c>
      <c r="T724" s="18">
        <v>0.25665566075479002</v>
      </c>
      <c r="U724" s="16">
        <v>1.2332899139976312</v>
      </c>
      <c r="V724" s="14">
        <v>1.5549999999999999</v>
      </c>
      <c r="W724" s="14">
        <v>1.4731000000000001</v>
      </c>
      <c r="X724" s="74">
        <f>'2080回测'!$O$13*G724/$G$4+'2080回测'!$O$14*H724/$H$4+'2080回测'!$O$15*I724/$I$4+'2080回测'!$O$17*K724/$K$4+'2080回测'!$O$18*L724/$L$4+'2080回测'!$O$16*J724/$J$4</f>
        <v>1.359251624122582</v>
      </c>
    </row>
    <row r="725" spans="1:24">
      <c r="A725" s="11">
        <v>44917</v>
      </c>
      <c r="B725" s="17">
        <v>48.434622467772002</v>
      </c>
      <c r="C725" s="17">
        <v>26.730987514188001</v>
      </c>
      <c r="D725" s="17">
        <v>51.153846153845997</v>
      </c>
      <c r="E725" s="17">
        <v>63.49609375</v>
      </c>
      <c r="F725" s="13">
        <v>1.4745388747145201</v>
      </c>
      <c r="G725" s="14">
        <f>[1]!thsiFinD("ths_adjustment_nv_fund",G$2,$A725)</f>
        <v>1.4167000000000001</v>
      </c>
      <c r="H725" s="14">
        <f>[1]!thsiFinD("ths_adjustment_nv_fund",H$2,$A725)</f>
        <v>2.3000296296</v>
      </c>
      <c r="I725" s="14">
        <v>2471.5</v>
      </c>
      <c r="J725" s="14">
        <f>[1]!thsiFinD("ths_close_price_index",J$1,$A725)</f>
        <v>9668.1131000000005</v>
      </c>
      <c r="K725" s="14">
        <f>[1]!thsiFinD("ths_adjustment_nv_fund",K$2,$A725)</f>
        <v>6.9273072674999998</v>
      </c>
      <c r="L725" s="14">
        <f>[1]!thsiFinD("ths_adjustment_nv_fund",L$2,$A725)</f>
        <v>2.3908351013</v>
      </c>
      <c r="M725" s="18">
        <v>0.14961636828644001</v>
      </c>
      <c r="N725" s="18">
        <v>9.4605160281469994E-2</v>
      </c>
      <c r="O725" s="18">
        <v>0.38161993769469998</v>
      </c>
      <c r="P725" s="18">
        <v>0.48940447279872001</v>
      </c>
      <c r="Q725" s="19">
        <v>0.12971058371668001</v>
      </c>
      <c r="R725" s="19">
        <v>0.12971058371668001</v>
      </c>
      <c r="S725" s="18">
        <v>0.24582610274318001</v>
      </c>
      <c r="T725" s="18">
        <v>0.24582610274318001</v>
      </c>
      <c r="U725" s="16">
        <v>1.2198023937429177</v>
      </c>
      <c r="V725" s="14">
        <v>1.5561</v>
      </c>
      <c r="W725" s="14">
        <v>1.4733000000000001</v>
      </c>
      <c r="X725" s="74">
        <f>'2080回测'!$O$13*G725/$G$4+'2080回测'!$O$14*H725/$H$4+'2080回测'!$O$15*I725/$I$4+'2080回测'!$O$17*K725/$K$4+'2080回测'!$O$18*L725/$L$4+'2080回测'!$O$16*J725/$J$4</f>
        <v>1.3522077143136191</v>
      </c>
    </row>
    <row r="726" spans="1:24">
      <c r="A726" s="11">
        <v>44918</v>
      </c>
      <c r="B726" s="17">
        <v>49.539594843461998</v>
      </c>
      <c r="C726" s="17">
        <v>25.766174801361998</v>
      </c>
      <c r="D726" s="17">
        <v>52.538461538462002</v>
      </c>
      <c r="E726" s="17">
        <v>59.90234375</v>
      </c>
      <c r="F726" s="13">
        <v>1.46936643733322</v>
      </c>
      <c r="G726" s="14">
        <f>[1]!thsiFinD("ths_adjustment_nv_fund",G$2,$A726)</f>
        <v>1.4118999999999999</v>
      </c>
      <c r="H726" s="14">
        <f>[1]!thsiFinD("ths_adjustment_nv_fund",H$2,$A726)</f>
        <v>2.2956444444000002</v>
      </c>
      <c r="I726" s="14">
        <v>2474.21</v>
      </c>
      <c r="J726" s="14">
        <f>[1]!thsiFinD("ths_close_price_index",J$1,$A726)</f>
        <v>9629.4122000000007</v>
      </c>
      <c r="K726" s="14">
        <f>[1]!thsiFinD("ths_adjustment_nv_fund",K$2,$A726)</f>
        <v>6.9148368674</v>
      </c>
      <c r="L726" s="14">
        <f>[1]!thsiFinD("ths_adjustment_nv_fund",L$2,$A726)</f>
        <v>2.3837675988</v>
      </c>
      <c r="M726" s="18">
        <v>0.15153452685422</v>
      </c>
      <c r="N726" s="18">
        <v>9.1303970115542005E-2</v>
      </c>
      <c r="O726" s="18">
        <v>0.36820033549005998</v>
      </c>
      <c r="P726" s="18">
        <v>0.47466286965218002</v>
      </c>
      <c r="Q726" s="19">
        <v>0.11135100151194</v>
      </c>
      <c r="R726" s="19">
        <v>0.11135100151194</v>
      </c>
      <c r="S726" s="18">
        <v>0.22500772240372999</v>
      </c>
      <c r="T726" s="18">
        <v>0.22500772240372999</v>
      </c>
      <c r="U726" s="16">
        <v>1.2154514166189365</v>
      </c>
      <c r="V726" s="14">
        <v>1.5578000000000001</v>
      </c>
      <c r="W726" s="14">
        <v>1.4693000000000001</v>
      </c>
      <c r="X726" s="74">
        <f>'2080回测'!$O$13*G726/$G$4+'2080回测'!$O$14*H726/$H$4+'2080回测'!$O$15*I726/$I$4+'2080回测'!$O$17*K726/$K$4+'2080回测'!$O$18*L726/$L$4+'2080回测'!$O$16*J726/$J$4</f>
        <v>1.3479234877783841</v>
      </c>
    </row>
    <row r="727" spans="1:24">
      <c r="A727" s="11">
        <v>44921</v>
      </c>
      <c r="B727" s="17">
        <v>51.197053406998002</v>
      </c>
      <c r="C727" s="17">
        <v>30.022701475596001</v>
      </c>
      <c r="D727" s="17">
        <v>57.384615384615003</v>
      </c>
      <c r="E727" s="17">
        <v>65.2734375</v>
      </c>
      <c r="F727" s="13">
        <v>1.50969451941802</v>
      </c>
      <c r="G727" s="14">
        <f>[1]!thsiFinD("ths_adjustment_nv_fund",G$2,$A727)</f>
        <v>1.4097999999999999</v>
      </c>
      <c r="H727" s="14">
        <f>[1]!thsiFinD("ths_adjustment_nv_fund",H$2,$A727)</f>
        <v>2.2912592592999999</v>
      </c>
      <c r="I727" s="14">
        <v>2474.21</v>
      </c>
      <c r="J727" s="14">
        <f>[1]!thsiFinD("ths_close_price_index",J$1,$A727)</f>
        <v>9589.4737999999998</v>
      </c>
      <c r="K727" s="14">
        <f>[1]!thsiFinD("ths_adjustment_nv_fund",K$2,$A727)</f>
        <v>6.9210720674999999</v>
      </c>
      <c r="L727" s="14">
        <f>[1]!thsiFinD("ths_adjustment_nv_fund",L$2,$A727)</f>
        <v>2.3968929604999998</v>
      </c>
      <c r="M727" s="18">
        <v>0.14761828644500999</v>
      </c>
      <c r="N727" s="18">
        <v>8.9132134480063005E-2</v>
      </c>
      <c r="O727" s="18">
        <v>0.36460579918524</v>
      </c>
      <c r="P727" s="18">
        <v>0.47039115505362</v>
      </c>
      <c r="Q727" s="19">
        <v>0.10664784994088999</v>
      </c>
      <c r="R727" s="19">
        <v>0.10664784994088999</v>
      </c>
      <c r="S727" s="18">
        <v>0.21928412895289001</v>
      </c>
      <c r="T727" s="18">
        <v>0.21928412895289001</v>
      </c>
      <c r="U727" s="16">
        <v>1.2332532744891447</v>
      </c>
      <c r="V727" s="14">
        <v>1.5581</v>
      </c>
      <c r="W727" s="14">
        <v>1.4643999999999999</v>
      </c>
      <c r="X727" s="74">
        <f>'2080回测'!$O$13*G727/$G$4+'2080回测'!$O$14*H727/$H$4+'2080回测'!$O$15*I727/$I$4+'2080回测'!$O$17*K727/$K$4+'2080回测'!$O$18*L727/$L$4+'2080回测'!$O$16*J727/$J$4</f>
        <v>1.3474339519896774</v>
      </c>
    </row>
    <row r="728" spans="1:24">
      <c r="A728" s="11">
        <v>44922</v>
      </c>
      <c r="B728" s="17">
        <v>51.995089011664</v>
      </c>
      <c r="C728" s="17">
        <v>32.065834279228</v>
      </c>
      <c r="D728" s="17">
        <v>57.076923076923002</v>
      </c>
      <c r="E728" s="17">
        <v>66.533203125</v>
      </c>
      <c r="F728" s="13">
        <v>1.51917762373204</v>
      </c>
      <c r="G728" s="14">
        <f>[1]!thsiFinD("ths_adjustment_nv_fund",G$2,$A728)</f>
        <v>1.4255</v>
      </c>
      <c r="H728" s="14">
        <f>[1]!thsiFinD("ths_adjustment_nv_fund",H$2,$A728)</f>
        <v>2.3131851852</v>
      </c>
      <c r="I728" s="14">
        <v>2474.21</v>
      </c>
      <c r="J728" s="14">
        <f>[1]!thsiFinD("ths_close_price_index",J$1,$A728)</f>
        <v>9686.3520000000008</v>
      </c>
      <c r="K728" s="14">
        <f>[1]!thsiFinD("ths_adjustment_nv_fund",K$2,$A728)</f>
        <v>6.9522480678000003</v>
      </c>
      <c r="L728" s="14">
        <f>[1]!thsiFinD("ths_adjustment_nv_fund",L$2,$A728)</f>
        <v>2.4201147541000001</v>
      </c>
      <c r="M728" s="18">
        <v>0.15033567774935999</v>
      </c>
      <c r="N728" s="18">
        <v>9.7993223872817004E-2</v>
      </c>
      <c r="O728" s="18">
        <v>0.38197939132518999</v>
      </c>
      <c r="P728" s="18">
        <v>0.49133093230389002</v>
      </c>
      <c r="Q728" s="19">
        <v>0.12726552905291</v>
      </c>
      <c r="R728" s="19">
        <v>0.12726552905291</v>
      </c>
      <c r="S728" s="18">
        <v>0.24492795627804001</v>
      </c>
      <c r="T728" s="18">
        <v>0.24492795627804001</v>
      </c>
      <c r="U728" s="16">
        <v>1.2430749631838187</v>
      </c>
      <c r="V728" s="14">
        <v>1.5578000000000001</v>
      </c>
      <c r="W728" s="14">
        <v>1.466</v>
      </c>
      <c r="X728" s="74">
        <f>'2080回测'!$O$13*G728/$G$4+'2080回测'!$O$14*H728/$H$4+'2080回测'!$O$15*I728/$I$4+'2080回测'!$O$17*K728/$K$4+'2080回测'!$O$18*L728/$L$4+'2080回测'!$O$16*J728/$J$4</f>
        <v>1.3612584336458002</v>
      </c>
    </row>
    <row r="729" spans="1:24">
      <c r="A729" s="11">
        <v>44923</v>
      </c>
      <c r="B729" s="17">
        <v>50.644567219152997</v>
      </c>
      <c r="C729" s="17">
        <v>30.987514188422001</v>
      </c>
      <c r="D729" s="17">
        <v>60.692307692307999</v>
      </c>
      <c r="E729" s="17">
        <v>63.388671875</v>
      </c>
      <c r="F729" s="13">
        <v>1.5142826524372099</v>
      </c>
      <c r="G729" s="14">
        <f>[1]!thsiFinD("ths_adjustment_nv_fund",G$2,$A729)</f>
        <v>1.4263999999999999</v>
      </c>
      <c r="H729" s="14">
        <f>[1]!thsiFinD("ths_adjustment_nv_fund",H$2,$A729)</f>
        <v>2.3164740740999998</v>
      </c>
      <c r="I729" s="14">
        <v>2509.81</v>
      </c>
      <c r="J729" s="14">
        <f>[1]!thsiFinD("ths_close_price_index",J$1,$A729)</f>
        <v>9687.4357</v>
      </c>
      <c r="K729" s="14">
        <f>[1]!thsiFinD("ths_adjustment_nv_fund",K$2,$A729)</f>
        <v>6.9148368674</v>
      </c>
      <c r="L729" s="14">
        <f>[1]!thsiFinD("ths_adjustment_nv_fund",L$2,$A729)</f>
        <v>2.4069893924999999</v>
      </c>
      <c r="M729" s="18">
        <v>0.16456202046036</v>
      </c>
      <c r="N729" s="18">
        <v>0.10963426287899</v>
      </c>
      <c r="O729" s="18">
        <v>0.39144500359453999</v>
      </c>
      <c r="P729" s="18">
        <v>0.50565373986219997</v>
      </c>
      <c r="Q729" s="19">
        <v>0.13626556551756999</v>
      </c>
      <c r="R729" s="19">
        <v>0.13626556551756999</v>
      </c>
      <c r="S729" s="18">
        <v>0.25038677381966001</v>
      </c>
      <c r="T729" s="18">
        <v>0.25038677381966001</v>
      </c>
      <c r="U729" s="16">
        <v>1.2339184388778912</v>
      </c>
      <c r="V729" s="14">
        <v>1.5581</v>
      </c>
      <c r="W729" s="14">
        <v>1.4697</v>
      </c>
      <c r="X729" s="74">
        <f>'2080回测'!$O$13*G729/$G$4+'2080回测'!$O$14*H729/$H$4+'2080回测'!$O$15*I729/$I$4+'2080回测'!$O$17*K729/$K$4+'2080回测'!$O$18*L729/$L$4+'2080回测'!$O$16*J729/$J$4</f>
        <v>1.3602298776355104</v>
      </c>
    </row>
    <row r="730" spans="1:24">
      <c r="A730" s="11">
        <v>44924</v>
      </c>
      <c r="B730" s="17">
        <v>52.240638428483997</v>
      </c>
      <c r="C730" s="17">
        <v>31.668558456300001</v>
      </c>
      <c r="D730" s="17">
        <v>59.615384615384997</v>
      </c>
      <c r="E730" s="17">
        <v>64.00390625</v>
      </c>
      <c r="F730" s="13">
        <v>1.51882121937542</v>
      </c>
      <c r="G730" s="14">
        <f>[1]!thsiFinD("ths_adjustment_nv_fund",G$2,$A730)</f>
        <v>1.4164000000000001</v>
      </c>
      <c r="H730" s="14">
        <f>[1]!thsiFinD("ths_adjustment_nv_fund",H$2,$A730)</f>
        <v>2.2978370369999999</v>
      </c>
      <c r="I730" s="14">
        <v>2488.19</v>
      </c>
      <c r="J730" s="14">
        <f>[1]!thsiFinD("ths_close_price_index",J$1,$A730)</f>
        <v>9602.5296999999991</v>
      </c>
      <c r="K730" s="14">
        <f>[1]!thsiFinD("ths_adjustment_nv_fund",K$2,$A730)</f>
        <v>6.9023664673000003</v>
      </c>
      <c r="L730" s="14">
        <f>[1]!thsiFinD("ths_adjustment_nv_fund",L$2,$A730)</f>
        <v>2.3968929604999998</v>
      </c>
      <c r="M730" s="18">
        <v>0.16080562659847</v>
      </c>
      <c r="N730" s="18">
        <v>0.10485622448093</v>
      </c>
      <c r="O730" s="18">
        <v>0.38868919242750999</v>
      </c>
      <c r="P730" s="18">
        <v>0.49677527433340002</v>
      </c>
      <c r="Q730" s="19">
        <v>0.12599760051719</v>
      </c>
      <c r="R730" s="19">
        <v>0.12599760051719</v>
      </c>
      <c r="S730" s="18">
        <v>0.23411299607422001</v>
      </c>
      <c r="T730" s="18">
        <v>0.23411299607422001</v>
      </c>
      <c r="U730" s="16">
        <v>1.2308426526840812</v>
      </c>
      <c r="V730" s="14">
        <v>1.5595000000000001</v>
      </c>
      <c r="W730" s="14">
        <v>1.4636</v>
      </c>
      <c r="X730" s="74">
        <f>'2080回测'!$O$13*G730/$G$4+'2080回测'!$O$14*H730/$H$4+'2080回测'!$O$15*I730/$I$4+'2080回测'!$O$17*K730/$K$4+'2080回测'!$O$18*L730/$L$4+'2080回测'!$O$16*J730/$J$4</f>
        <v>1.351906934360811</v>
      </c>
    </row>
    <row r="731" spans="1:24">
      <c r="A731" s="11">
        <v>44925</v>
      </c>
      <c r="B731" s="17">
        <v>52.854511970533999</v>
      </c>
      <c r="C731" s="17">
        <v>32.463110102157003</v>
      </c>
      <c r="D731" s="17">
        <v>60.692307692307999</v>
      </c>
      <c r="E731" s="17">
        <v>62.91015625</v>
      </c>
      <c r="F731" s="13">
        <v>1.5223002150375</v>
      </c>
      <c r="G731" s="14">
        <f>[1]!thsiFinD("ths_adjustment_nv_fund",G$2,$A731)</f>
        <v>1.4255</v>
      </c>
      <c r="H731" s="14">
        <f>[1]!thsiFinD("ths_adjustment_nv_fund",H$2,$A731)</f>
        <v>2.3120888889</v>
      </c>
      <c r="I731" s="14">
        <v>2506.14</v>
      </c>
      <c r="J731" s="14">
        <f>[1]!thsiFinD("ths_close_price_index",J$1,$A731)</f>
        <v>9690.5123999999996</v>
      </c>
      <c r="K731" s="14">
        <f>[1]!thsiFinD("ths_adjustment_nv_fund",K$2,$A731)</f>
        <v>6.9460128677000004</v>
      </c>
      <c r="L731" s="14">
        <f>[1]!thsiFinD("ths_adjustment_nv_fund",L$2,$A731)</f>
        <v>2.4019411764999998</v>
      </c>
      <c r="M731" s="18">
        <v>0.15625</v>
      </c>
      <c r="N731" s="18">
        <v>0.10146816088957999</v>
      </c>
      <c r="O731" s="18">
        <v>0.38868919242750999</v>
      </c>
      <c r="P731" s="18">
        <v>0.49526761041644002</v>
      </c>
      <c r="Q731" s="19">
        <v>0.1248054753762</v>
      </c>
      <c r="R731" s="19">
        <v>0.1248054753762</v>
      </c>
      <c r="S731" s="18">
        <v>0.22772765349335999</v>
      </c>
      <c r="T731" s="18">
        <v>0.22772765349335999</v>
      </c>
      <c r="U731" s="16">
        <v>1.236057634005195</v>
      </c>
      <c r="V731" s="14">
        <v>1.5603</v>
      </c>
      <c r="W731" s="14">
        <v>1.4748000000000001</v>
      </c>
      <c r="X731" s="74">
        <f>'2080回测'!$O$13*G731/$G$4+'2080回测'!$O$14*H731/$H$4+'2080回测'!$O$15*I731/$I$4+'2080回测'!$O$17*K731/$K$4+'2080回测'!$O$18*L731/$L$4+'2080回测'!$O$16*J731/$J$4</f>
        <v>1.3598465379727198</v>
      </c>
    </row>
    <row r="732" spans="1:24">
      <c r="A732" s="11">
        <v>44929</v>
      </c>
      <c r="B732" s="17">
        <v>57.151626764885997</v>
      </c>
      <c r="C732" s="17">
        <v>36.719636776389997</v>
      </c>
      <c r="D732" s="17">
        <v>63.153846153845997</v>
      </c>
      <c r="E732" s="17">
        <v>68.26171875</v>
      </c>
      <c r="F732" s="13">
        <v>1.5632170711127999</v>
      </c>
      <c r="G732" s="14">
        <f>[1]!thsiFinD("ths_adjustment_nv_fund",G$2,$A732)</f>
        <v>1.4329000000000001</v>
      </c>
      <c r="H732" s="14">
        <f>[1]!thsiFinD("ths_adjustment_nv_fund",H$2,$A732)</f>
        <v>2.3252444444</v>
      </c>
      <c r="I732" s="14">
        <v>2547.27</v>
      </c>
      <c r="J732" s="14">
        <f>[1]!thsiFinD("ths_close_price_index",J$1,$A732)</f>
        <v>9725.7734</v>
      </c>
      <c r="K732" s="14">
        <f>[1]!thsiFinD("ths_adjustment_nv_fund",K$2,$A732)</f>
        <v>6.9896592680999996</v>
      </c>
      <c r="L732" s="14">
        <f>[1]!thsiFinD("ths_adjustment_nv_fund",L$2,$A732)</f>
        <v>2.4120376084999999</v>
      </c>
      <c r="M732" s="18">
        <v>0.15928708439898001</v>
      </c>
      <c r="N732" s="18">
        <v>0.10581183216054001</v>
      </c>
      <c r="O732" s="18">
        <v>0.39108554996404998</v>
      </c>
      <c r="P732" s="18">
        <v>0.49945556583563</v>
      </c>
      <c r="Q732" s="19">
        <v>0.12836063662637001</v>
      </c>
      <c r="R732" s="19">
        <v>0.12836063662637001</v>
      </c>
      <c r="S732" s="18">
        <v>0.23804988321480999</v>
      </c>
      <c r="T732" s="18">
        <v>0.23804988321480999</v>
      </c>
      <c r="U732" s="16">
        <v>1.2573539592370837</v>
      </c>
      <c r="V732" s="14">
        <v>1.5623</v>
      </c>
      <c r="W732" s="14">
        <v>1.4807999999999999</v>
      </c>
      <c r="X732" s="74">
        <f>'2080回测'!$O$13*G732/$G$4+'2080回测'!$O$14*H732/$H$4+'2080回测'!$O$15*I732/$I$4+'2080回测'!$O$17*K732/$K$4+'2080回测'!$O$18*L732/$L$4+'2080回测'!$O$16*J732/$J$4</f>
        <v>1.3668926847570793</v>
      </c>
    </row>
    <row r="733" spans="1:24">
      <c r="A733" s="11">
        <v>44930</v>
      </c>
      <c r="B733" s="17">
        <v>57.949662369552001</v>
      </c>
      <c r="C733" s="17">
        <v>36.152099886492998</v>
      </c>
      <c r="D733" s="17">
        <v>63</v>
      </c>
      <c r="E733" s="17">
        <v>66.728515625</v>
      </c>
      <c r="F733" s="13">
        <v>1.55957569470261</v>
      </c>
      <c r="G733" s="14">
        <f>[1]!thsiFinD("ths_adjustment_nv_fund",G$2,$A733)</f>
        <v>1.4421999999999999</v>
      </c>
      <c r="H733" s="14">
        <f>[1]!thsiFinD("ths_adjustment_nv_fund",H$2,$A733)</f>
        <v>2.3427851851999999</v>
      </c>
      <c r="I733" s="14">
        <v>2595.5500000000002</v>
      </c>
      <c r="J733" s="14">
        <f>[1]!thsiFinD("ths_close_price_index",J$1,$A733)</f>
        <v>9811.5038999999997</v>
      </c>
      <c r="K733" s="14">
        <f>[1]!thsiFinD("ths_adjustment_nv_fund",K$2,$A733)</f>
        <v>7.0021296683000003</v>
      </c>
      <c r="L733" s="14">
        <f>[1]!thsiFinD("ths_adjustment_nv_fund",L$2,$A733)</f>
        <v>2.4100183221</v>
      </c>
      <c r="M733" s="18">
        <v>0.16264386189258001</v>
      </c>
      <c r="N733" s="18">
        <v>0.11415168100078001</v>
      </c>
      <c r="O733" s="18">
        <v>0.41085549964055001</v>
      </c>
      <c r="P733" s="18">
        <v>0.52257307989769997</v>
      </c>
      <c r="Q733" s="19">
        <v>0.15388238223125</v>
      </c>
      <c r="R733" s="19">
        <v>0.15388238223125</v>
      </c>
      <c r="S733" s="18">
        <v>0.27042139350128003</v>
      </c>
      <c r="T733" s="18">
        <v>0.27042139350128003</v>
      </c>
      <c r="U733" s="16">
        <v>1.2580197586979338</v>
      </c>
      <c r="V733" s="14">
        <v>1.5638000000000001</v>
      </c>
      <c r="W733" s="14">
        <v>1.4863</v>
      </c>
      <c r="X733" s="74">
        <f>'2080回测'!$O$13*G733/$G$4+'2080回测'!$O$14*H733/$H$4+'2080回测'!$O$15*I733/$I$4+'2080回测'!$O$17*K733/$K$4+'2080回测'!$O$18*L733/$L$4+'2080回测'!$O$16*J733/$J$4</f>
        <v>1.3738442491418241</v>
      </c>
    </row>
    <row r="734" spans="1:24">
      <c r="A734" s="11">
        <v>44931</v>
      </c>
      <c r="B734" s="17">
        <v>59.607120933087998</v>
      </c>
      <c r="C734" s="17">
        <v>37.343927355277998</v>
      </c>
      <c r="D734" s="17">
        <v>64.230769230768999</v>
      </c>
      <c r="E734" s="17">
        <v>69.16015625</v>
      </c>
      <c r="F734" s="13">
        <v>1.5758549344228401</v>
      </c>
      <c r="G734" s="14">
        <f>[1]!thsiFinD("ths_adjustment_nv_fund",G$2,$A734)</f>
        <v>1.4418</v>
      </c>
      <c r="H734" s="14">
        <f>[1]!thsiFinD("ths_adjustment_nv_fund",H$2,$A734)</f>
        <v>2.3482666666999998</v>
      </c>
      <c r="I734" s="14">
        <v>2595.6</v>
      </c>
      <c r="J734" s="14">
        <f>[1]!thsiFinD("ths_close_price_index",J$1,$A734)</f>
        <v>9840.6610000000001</v>
      </c>
      <c r="K734" s="14">
        <f>[1]!thsiFinD("ths_adjustment_nv_fund",K$2,$A734)</f>
        <v>7.0208352683999999</v>
      </c>
      <c r="L734" s="14">
        <f>[1]!thsiFinD("ths_adjustment_nv_fund",L$2,$A734)</f>
        <v>2.4372786885000002</v>
      </c>
      <c r="M734" s="18">
        <v>0.16384271099743999</v>
      </c>
      <c r="N734" s="18">
        <v>0.11267483276866</v>
      </c>
      <c r="O734" s="18">
        <v>0.40893841361131</v>
      </c>
      <c r="P734" s="18">
        <v>0.51830136529913995</v>
      </c>
      <c r="Q734" s="19">
        <v>0.15344685400642999</v>
      </c>
      <c r="R734" s="19">
        <v>0.15344685400642999</v>
      </c>
      <c r="S734" s="18">
        <v>0.27675351944703003</v>
      </c>
      <c r="T734" s="18">
        <v>0.27675351944703003</v>
      </c>
      <c r="U734" s="16">
        <v>1.2712669397332101</v>
      </c>
      <c r="V734" s="14">
        <v>1.5646</v>
      </c>
      <c r="W734" s="14">
        <v>1.4830000000000001</v>
      </c>
      <c r="X734" s="74">
        <f>'2080回测'!$O$13*G734/$G$4+'2080回测'!$O$14*H734/$H$4+'2080回测'!$O$15*I734/$I$4+'2080回测'!$O$17*K734/$K$4+'2080回测'!$O$18*L734/$L$4+'2080回测'!$O$16*J734/$J$4</f>
        <v>1.37585854253113</v>
      </c>
    </row>
    <row r="735" spans="1:24">
      <c r="A735" s="11">
        <v>44932</v>
      </c>
      <c r="B735" s="17">
        <v>59.545733578883002</v>
      </c>
      <c r="C735" s="17">
        <v>36.776390465379997</v>
      </c>
      <c r="D735" s="17">
        <v>62.769230769231001</v>
      </c>
      <c r="E735" s="17">
        <v>69.931640625</v>
      </c>
      <c r="F735" s="13">
        <v>1.5725574885962399</v>
      </c>
      <c r="G735" s="14">
        <f>[1]!thsiFinD("ths_adjustment_nv_fund",G$2,$A735)</f>
        <v>1.4402999999999999</v>
      </c>
      <c r="H735" s="14">
        <f>[1]!thsiFinD("ths_adjustment_nv_fund",H$2,$A735)</f>
        <v>2.3438814815</v>
      </c>
      <c r="I735" s="14">
        <v>2598.36</v>
      </c>
      <c r="J735" s="14">
        <f>[1]!thsiFinD("ths_close_price_index",J$1,$A735)</f>
        <v>9807.1849000000002</v>
      </c>
      <c r="K735" s="14">
        <f>[1]!thsiFinD("ths_adjustment_nv_fund",K$2,$A735)</f>
        <v>7.0021296683000003</v>
      </c>
      <c r="L735" s="14">
        <f>[1]!thsiFinD("ths_adjustment_nv_fund",L$2,$A735)</f>
        <v>2.4433365477</v>
      </c>
      <c r="M735" s="18">
        <v>0.18406329923274001</v>
      </c>
      <c r="N735" s="18">
        <v>0.13178698636087</v>
      </c>
      <c r="O735" s="18">
        <v>0.42163910855499998</v>
      </c>
      <c r="P735" s="18">
        <v>0.53689588745601002</v>
      </c>
      <c r="Q735" s="19">
        <v>0.16497761015606999</v>
      </c>
      <c r="R735" s="19">
        <v>0.16497761015606999</v>
      </c>
      <c r="S735" s="18">
        <v>0.28289750797446001</v>
      </c>
      <c r="T735" s="18">
        <v>0.28289750797446001</v>
      </c>
      <c r="U735" s="16">
        <v>1.2734511494984826</v>
      </c>
      <c r="V735" s="14">
        <v>1.5645</v>
      </c>
      <c r="W735" s="14">
        <v>1.4708000000000001</v>
      </c>
      <c r="X735" s="74">
        <f>'2080回测'!$O$13*G735/$G$4+'2080回测'!$O$14*H735/$H$4+'2080回测'!$O$15*I735/$I$4+'2080回测'!$O$17*K735/$K$4+'2080回测'!$O$18*L735/$L$4+'2080回测'!$O$16*J735/$J$4</f>
        <v>1.3748022653753971</v>
      </c>
    </row>
    <row r="736" spans="1:24">
      <c r="A736" s="11">
        <v>44935</v>
      </c>
      <c r="B736" s="17">
        <v>61.203192142418999</v>
      </c>
      <c r="C736" s="17">
        <v>37.457434733257998</v>
      </c>
      <c r="D736" s="17">
        <v>62.461538461537998</v>
      </c>
      <c r="E736" s="17">
        <v>70.322265625</v>
      </c>
      <c r="F736" s="13">
        <v>1.57861107740554</v>
      </c>
      <c r="G736" s="14">
        <f>[1]!thsiFinD("ths_adjustment_nv_fund",G$2,$A736)</f>
        <v>1.4396</v>
      </c>
      <c r="H736" s="14">
        <f>[1]!thsiFinD("ths_adjustment_nv_fund",H$2,$A736)</f>
        <v>2.3427851851999999</v>
      </c>
      <c r="I736" s="14">
        <v>2614.3200000000002</v>
      </c>
      <c r="J736" s="14">
        <f>[1]!thsiFinD("ths_close_price_index",J$1,$A736)</f>
        <v>9819.5817999999999</v>
      </c>
      <c r="K736" s="14">
        <f>[1]!thsiFinD("ths_adjustment_nv_fund",K$2,$A736)</f>
        <v>7.0021296683000003</v>
      </c>
      <c r="L736" s="14">
        <f>[1]!thsiFinD("ths_adjustment_nv_fund",L$2,$A736)</f>
        <v>2.4504040501</v>
      </c>
      <c r="M736" s="18">
        <v>0.1869405370844</v>
      </c>
      <c r="N736" s="18">
        <v>0.13951872122317999</v>
      </c>
      <c r="O736" s="18">
        <v>0.42247783369279002</v>
      </c>
      <c r="P736" s="18">
        <v>0.54175391577005005</v>
      </c>
      <c r="Q736" s="19">
        <v>0.16764536872693001</v>
      </c>
      <c r="R736" s="19">
        <v>0.16764536872693001</v>
      </c>
      <c r="S736" s="18">
        <v>0.28081372538179</v>
      </c>
      <c r="T736" s="18">
        <v>0.28081372538179</v>
      </c>
      <c r="U736" s="16">
        <v>1.2808383145189475</v>
      </c>
      <c r="V736" s="14">
        <v>1.5642</v>
      </c>
      <c r="W736" s="14">
        <v>1.4850000000000001</v>
      </c>
      <c r="X736" s="74">
        <f>'2080回测'!$O$13*G736/$G$4+'2080回测'!$O$14*H736/$H$4+'2080回测'!$O$15*I736/$I$4+'2080回测'!$O$17*K736/$K$4+'2080回测'!$O$18*L736/$L$4+'2080回测'!$O$16*J736/$J$4</f>
        <v>1.374787060642608</v>
      </c>
    </row>
    <row r="737" spans="1:24">
      <c r="A737" s="11">
        <v>44936</v>
      </c>
      <c r="B737" s="17">
        <v>61.203192142418999</v>
      </c>
      <c r="C737" s="17">
        <v>38.251986379115003</v>
      </c>
      <c r="D737" s="17">
        <v>61.384615384615003</v>
      </c>
      <c r="E737" s="17">
        <v>72.451171875</v>
      </c>
      <c r="F737" s="13">
        <v>1.58322741445287</v>
      </c>
      <c r="G737" s="14">
        <f>[1]!thsiFinD("ths_adjustment_nv_fund",G$2,$A737)</f>
        <v>1.4301999999999999</v>
      </c>
      <c r="H737" s="14">
        <f>[1]!thsiFinD("ths_adjustment_nv_fund",H$2,$A737)</f>
        <v>2.3296296295999999</v>
      </c>
      <c r="I737" s="14">
        <v>2605.9</v>
      </c>
      <c r="J737" s="14">
        <f>[1]!thsiFinD("ths_close_price_index",J$1,$A737)</f>
        <v>9764.2144000000008</v>
      </c>
      <c r="K737" s="14">
        <f>[1]!thsiFinD("ths_adjustment_nv_fund",K$2,$A737)</f>
        <v>6.9834240680999997</v>
      </c>
      <c r="L737" s="14">
        <f>[1]!thsiFinD("ths_adjustment_nv_fund",L$2,$A737)</f>
        <v>2.4514136933000001</v>
      </c>
      <c r="M737" s="18">
        <v>0.19397378516624</v>
      </c>
      <c r="N737" s="18">
        <v>0.14690296238381001</v>
      </c>
      <c r="O737" s="18">
        <v>0.43014617780973002</v>
      </c>
      <c r="P737" s="18">
        <v>0.54912471738190005</v>
      </c>
      <c r="Q737" s="19">
        <v>0.17400944093559001</v>
      </c>
      <c r="R737" s="19">
        <v>0.17400944093559001</v>
      </c>
      <c r="S737" s="18">
        <v>0.28926999576936002</v>
      </c>
      <c r="T737" s="18">
        <v>0.28926999576936002</v>
      </c>
      <c r="U737" s="16">
        <v>1.2815253565267037</v>
      </c>
      <c r="V737" s="14">
        <v>1.5627</v>
      </c>
      <c r="W737" s="14">
        <v>1.4874000000000001</v>
      </c>
      <c r="X737" s="74">
        <f>'2080回测'!$O$13*G737/$G$4+'2080回测'!$O$14*H737/$H$4+'2080回测'!$O$15*I737/$I$4+'2080回测'!$O$17*K737/$K$4+'2080回测'!$O$18*L737/$L$4+'2080回测'!$O$16*J737/$J$4</f>
        <v>1.3675634698793617</v>
      </c>
    </row>
    <row r="738" spans="1:24">
      <c r="A738" s="11">
        <v>44937</v>
      </c>
      <c r="B738" s="17">
        <v>59.545733578883002</v>
      </c>
      <c r="C738" s="17">
        <v>36.606129398410999</v>
      </c>
      <c r="D738" s="17">
        <v>59</v>
      </c>
      <c r="E738" s="17">
        <v>70.068359375</v>
      </c>
      <c r="F738" s="13">
        <v>1.5630505558807399</v>
      </c>
      <c r="G738" s="14">
        <f>[1]!thsiFinD("ths_adjustment_nv_fund",G$2,$A738)</f>
        <v>1.4354</v>
      </c>
      <c r="H738" s="14">
        <f>[1]!thsiFinD("ths_adjustment_nv_fund",H$2,$A738)</f>
        <v>2.3416888888999998</v>
      </c>
      <c r="I738" s="14">
        <v>2618.58</v>
      </c>
      <c r="J738" s="14">
        <f>[1]!thsiFinD("ths_close_price_index",J$1,$A738)</f>
        <v>9774.5298000000003</v>
      </c>
      <c r="K738" s="14">
        <f>[1]!thsiFinD("ths_adjustment_nv_fund",K$2,$A738)</f>
        <v>6.9771888679999998</v>
      </c>
      <c r="L738" s="14">
        <f>[1]!thsiFinD("ths_adjustment_nv_fund",L$2,$A738)</f>
        <v>2.4594908389999999</v>
      </c>
      <c r="M738" s="18">
        <v>0.19533248081841001</v>
      </c>
      <c r="N738" s="18">
        <v>0.15029102597515001</v>
      </c>
      <c r="O738" s="18">
        <v>0.43194344596214002</v>
      </c>
      <c r="P738" s="18">
        <v>0.54996230848117</v>
      </c>
      <c r="Q738" s="19">
        <v>0.17480905897271001</v>
      </c>
      <c r="R738" s="19">
        <v>0.17480905897271001</v>
      </c>
      <c r="S738" s="18">
        <v>0.28752773651566998</v>
      </c>
      <c r="T738" s="18">
        <v>0.28752773651566998</v>
      </c>
      <c r="U738" s="16">
        <v>1.2739382341253187</v>
      </c>
      <c r="V738" s="14">
        <v>1.5624</v>
      </c>
      <c r="W738" s="14">
        <v>1.4904999999999999</v>
      </c>
      <c r="X738" s="74">
        <f>'2080回测'!$O$13*G738/$G$4+'2080回测'!$O$14*H738/$H$4+'2080回测'!$O$15*I738/$I$4+'2080回测'!$O$17*K738/$K$4+'2080回测'!$O$18*L738/$L$4+'2080回测'!$O$16*J738/$J$4</f>
        <v>1.371831975468395</v>
      </c>
    </row>
    <row r="739" spans="1:24">
      <c r="A739" s="11">
        <v>44938</v>
      </c>
      <c r="B739" s="17">
        <v>59.422958870473003</v>
      </c>
      <c r="C739" s="17">
        <v>36.889897843360004</v>
      </c>
      <c r="D739" s="17">
        <v>58.076923076923002</v>
      </c>
      <c r="E739" s="17">
        <v>70.830078125</v>
      </c>
      <c r="F739" s="13">
        <v>1.56304964478939</v>
      </c>
      <c r="G739" s="14">
        <f>[1]!thsiFinD("ths_adjustment_nv_fund",G$2,$A739)</f>
        <v>1.4334</v>
      </c>
      <c r="H739" s="14">
        <f>[1]!thsiFinD("ths_adjustment_nv_fund",H$2,$A739)</f>
        <v>2.3329185185000001</v>
      </c>
      <c r="I739" s="14">
        <v>2630.51</v>
      </c>
      <c r="J739" s="14">
        <f>[1]!thsiFinD("ths_close_price_index",J$1,$A739)</f>
        <v>9753.6836999999996</v>
      </c>
      <c r="K739" s="14">
        <f>[1]!thsiFinD("ths_adjustment_nv_fund",K$2,$A739)</f>
        <v>6.9896592680999996</v>
      </c>
      <c r="L739" s="14">
        <f>[1]!thsiFinD("ths_adjustment_nv_fund",L$2,$A739)</f>
        <v>2.4574715525999999</v>
      </c>
      <c r="M739" s="18">
        <v>0.19333439897697999</v>
      </c>
      <c r="N739" s="18">
        <v>0.14916167144470999</v>
      </c>
      <c r="O739" s="18">
        <v>0.42487419122933001</v>
      </c>
      <c r="P739" s="18">
        <v>0.54049752915973004</v>
      </c>
      <c r="Q739" s="19">
        <v>0.16523557521574</v>
      </c>
      <c r="R739" s="19">
        <v>0.16523557521574</v>
      </c>
      <c r="S739" s="18">
        <v>0.27658346588015997</v>
      </c>
      <c r="T739" s="18">
        <v>0.27658346588015997</v>
      </c>
      <c r="U739" s="16">
        <v>1.2746355368265614</v>
      </c>
      <c r="V739" s="14">
        <v>1.5626</v>
      </c>
      <c r="W739" s="14">
        <v>1.4883</v>
      </c>
      <c r="X739" s="74">
        <f>'2080回测'!$O$13*G739/$G$4+'2080回测'!$O$14*H739/$H$4+'2080回测'!$O$15*I739/$I$4+'2080回测'!$O$17*K739/$K$4+'2080回测'!$O$18*L739/$L$4+'2080回测'!$O$16*J739/$J$4</f>
        <v>1.370472424653896</v>
      </c>
    </row>
    <row r="740" spans="1:24">
      <c r="A740" s="11">
        <v>44939</v>
      </c>
      <c r="B740" s="17">
        <v>59.607120933087998</v>
      </c>
      <c r="C740" s="17">
        <v>36.152099886492998</v>
      </c>
      <c r="D740" s="17">
        <v>59.846153846154003</v>
      </c>
      <c r="E740" s="17">
        <v>70.693359375</v>
      </c>
      <c r="F740" s="13">
        <v>1.56574683510184</v>
      </c>
      <c r="G740" s="14">
        <f>[1]!thsiFinD("ths_adjustment_nv_fund",G$2,$A740)</f>
        <v>1.4460999999999999</v>
      </c>
      <c r="H740" s="14">
        <f>[1]!thsiFinD("ths_adjustment_nv_fund",H$2,$A740)</f>
        <v>2.3515555556000001</v>
      </c>
      <c r="I740" s="14">
        <v>2652.16</v>
      </c>
      <c r="J740" s="14">
        <f>[1]!thsiFinD("ths_close_price_index",J$1,$A740)</f>
        <v>9887.3467000000001</v>
      </c>
      <c r="K740" s="14">
        <f>[1]!thsiFinD("ths_adjustment_nv_fund",K$2,$A740)</f>
        <v>7.0146000684000001</v>
      </c>
      <c r="L740" s="14">
        <f>[1]!thsiFinD("ths_adjustment_nv_fund",L$2,$A740)</f>
        <v>2.4756451302000002</v>
      </c>
      <c r="M740" s="18">
        <v>0.19493286445013</v>
      </c>
      <c r="N740" s="18">
        <v>0.15107288680393</v>
      </c>
      <c r="O740" s="18">
        <v>0.42451473759885</v>
      </c>
      <c r="P740" s="18">
        <v>0.54116760205458003</v>
      </c>
      <c r="Q740" s="19">
        <v>0.16571434011618</v>
      </c>
      <c r="R740" s="19">
        <v>0.16571434011618</v>
      </c>
      <c r="S740" s="18">
        <v>0.27698376173632</v>
      </c>
      <c r="T740" s="18">
        <v>0.27698376173632</v>
      </c>
      <c r="U740" s="16">
        <v>1.2814184897914274</v>
      </c>
      <c r="V740" s="14">
        <v>1.5623</v>
      </c>
      <c r="W740" s="14">
        <v>1.4887999999999999</v>
      </c>
      <c r="X740" s="74">
        <f>'2080回测'!$O$13*G740/$G$4+'2080回测'!$O$14*H740/$H$4+'2080回测'!$O$15*I740/$I$4+'2080回测'!$O$17*K740/$K$4+'2080回测'!$O$18*L740/$L$4+'2080回测'!$O$16*J740/$J$4</f>
        <v>1.3816064285139014</v>
      </c>
    </row>
    <row r="741" spans="1:24">
      <c r="A741" s="11">
        <v>44942</v>
      </c>
      <c r="B741" s="17">
        <v>62.492326580723997</v>
      </c>
      <c r="C741" s="17">
        <v>37.627695800227002</v>
      </c>
      <c r="D741" s="17">
        <v>58.692307692307999</v>
      </c>
      <c r="E741" s="17">
        <v>78.232421875</v>
      </c>
      <c r="F741" s="13">
        <v>1.5926118798706499</v>
      </c>
      <c r="G741" s="14">
        <f>[1]!thsiFinD("ths_adjustment_nv_fund",G$2,$A741)</f>
        <v>1.4504999999999999</v>
      </c>
      <c r="H741" s="14">
        <f>[1]!thsiFinD("ths_adjustment_nv_fund",H$2,$A741)</f>
        <v>2.3603259258999998</v>
      </c>
      <c r="I741" s="14">
        <v>2667.44</v>
      </c>
      <c r="J741" s="14">
        <f>[1]!thsiFinD("ths_close_price_index",J$1,$A741)</f>
        <v>9972.4455999999991</v>
      </c>
      <c r="K741" s="14">
        <f>[1]!thsiFinD("ths_adjustment_nv_fund",K$2,$A741)</f>
        <v>7.0457760687000004</v>
      </c>
      <c r="L741" s="14">
        <f>[1]!thsiFinD("ths_adjustment_nv_fund",L$2,$A741)</f>
        <v>2.4907897781999999</v>
      </c>
      <c r="M741" s="18">
        <v>0.2093989769821</v>
      </c>
      <c r="N741" s="18">
        <v>0.16184519155589999</v>
      </c>
      <c r="O741" s="18">
        <v>0.43541816439012998</v>
      </c>
      <c r="P741" s="18">
        <v>0.54795208987378996</v>
      </c>
      <c r="Q741" s="19">
        <v>0.17073371039834001</v>
      </c>
      <c r="R741" s="19">
        <v>0.17073371039834001</v>
      </c>
      <c r="S741" s="18">
        <v>0.27763303736640998</v>
      </c>
      <c r="T741" s="18">
        <v>0.27763303736640998</v>
      </c>
      <c r="U741" s="16">
        <v>1.2935704797752039</v>
      </c>
      <c r="V741" s="14">
        <v>1.5611999999999999</v>
      </c>
      <c r="W741" s="14">
        <v>1.4984999999999999</v>
      </c>
      <c r="X741" s="74">
        <f>'2080回测'!$O$13*G741/$G$4+'2080回测'!$O$14*H741/$H$4+'2080回测'!$O$15*I741/$I$4+'2080回测'!$O$17*K741/$K$4+'2080回测'!$O$18*L741/$L$4+'2080回测'!$O$16*J741/$J$4</f>
        <v>1.3865487742742069</v>
      </c>
    </row>
    <row r="742" spans="1:24">
      <c r="A742" s="11">
        <v>44943</v>
      </c>
      <c r="B742" s="17">
        <v>62.308164518109002</v>
      </c>
      <c r="C742" s="17">
        <v>38.649262202042998</v>
      </c>
      <c r="D742" s="17">
        <v>58</v>
      </c>
      <c r="E742" s="17">
        <v>81.1328125</v>
      </c>
      <c r="F742" s="13">
        <v>1.6002255980503799</v>
      </c>
      <c r="G742" s="14">
        <f>[1]!thsiFinD("ths_adjustment_nv_fund",G$2,$A742)</f>
        <v>1.4477</v>
      </c>
      <c r="H742" s="14">
        <f>[1]!thsiFinD("ths_adjustment_nv_fund",H$2,$A742)</f>
        <v>2.357037037</v>
      </c>
      <c r="I742" s="14">
        <v>2648.95</v>
      </c>
      <c r="J742" s="14">
        <f>[1]!thsiFinD("ths_close_price_index",J$1,$A742)</f>
        <v>9961.5393999999997</v>
      </c>
      <c r="K742" s="14">
        <f>[1]!thsiFinD("ths_adjustment_nv_fund",K$2,$A742)</f>
        <v>7.0520112687000003</v>
      </c>
      <c r="L742" s="14">
        <f>[1]!thsiFinD("ths_adjustment_nv_fund",L$2,$A742)</f>
        <v>2.4887704918</v>
      </c>
      <c r="M742" s="18">
        <v>0.22498401534526999</v>
      </c>
      <c r="N742" s="18">
        <v>0.17209625575536</v>
      </c>
      <c r="O742" s="18">
        <v>0.44967649173257002</v>
      </c>
      <c r="P742" s="18">
        <v>0.55683055540258997</v>
      </c>
      <c r="Q742" s="19">
        <v>0.18407877230115</v>
      </c>
      <c r="R742" s="19">
        <v>0.18407877230115</v>
      </c>
      <c r="S742" s="18">
        <v>0.28840948768176999</v>
      </c>
      <c r="T742" s="18">
        <v>0.28840948768176999</v>
      </c>
      <c r="U742" s="16">
        <v>1.2931995495651001</v>
      </c>
      <c r="V742" s="14">
        <v>1.5611999999999999</v>
      </c>
      <c r="W742" s="14">
        <v>1.5021</v>
      </c>
      <c r="X742" s="74">
        <f>'2080回测'!$O$13*G742/$G$4+'2080回测'!$O$14*H742/$H$4+'2080回测'!$O$15*I742/$I$4+'2080回测'!$O$17*K742/$K$4+'2080回测'!$O$18*L742/$L$4+'2080回测'!$O$16*J742/$J$4</f>
        <v>1.3844737268224196</v>
      </c>
    </row>
    <row r="743" spans="1:24">
      <c r="A743" s="11">
        <v>44944</v>
      </c>
      <c r="B743" s="17">
        <v>62.676488643338999</v>
      </c>
      <c r="C743" s="17">
        <v>39.443813847900003</v>
      </c>
      <c r="D743" s="17">
        <v>56.230769230768999</v>
      </c>
      <c r="E743" s="17">
        <v>81.669921875</v>
      </c>
      <c r="F743" s="13">
        <v>1.6000524839925201</v>
      </c>
      <c r="G743" s="14">
        <f>[1]!thsiFinD("ths_adjustment_nv_fund",G$2,$A743)</f>
        <v>1.4528000000000001</v>
      </c>
      <c r="H743" s="14">
        <f>[1]!thsiFinD("ths_adjustment_nv_fund",H$2,$A743)</f>
        <v>2.3592296296000002</v>
      </c>
      <c r="I743" s="14">
        <v>2654.72</v>
      </c>
      <c r="J743" s="14">
        <f>[1]!thsiFinD("ths_close_price_index",J$1,$A743)</f>
        <v>9982.3922999999995</v>
      </c>
      <c r="K743" s="14">
        <f>[1]!thsiFinD("ths_adjustment_nv_fund",K$2,$A743)</f>
        <v>7.0582464688000002</v>
      </c>
      <c r="L743" s="14">
        <f>[1]!thsiFinD("ths_adjustment_nv_fund",L$2,$A743)</f>
        <v>2.4887704918</v>
      </c>
      <c r="M743" s="18">
        <v>0.22298593350383999</v>
      </c>
      <c r="N743" s="18">
        <v>0.17131439492659001</v>
      </c>
      <c r="O743" s="18">
        <v>0.44991612748622001</v>
      </c>
      <c r="P743" s="18">
        <v>0.56051595613134997</v>
      </c>
      <c r="Q743" s="19">
        <v>0.18510068109889</v>
      </c>
      <c r="R743" s="19">
        <v>0.18510068109889</v>
      </c>
      <c r="S743" s="18">
        <v>0.28533131113750998</v>
      </c>
      <c r="T743" s="18">
        <v>0.28533131113750998</v>
      </c>
      <c r="U743" s="16">
        <v>1.2961066131299812</v>
      </c>
      <c r="V743" s="14">
        <v>1.5607</v>
      </c>
      <c r="W743" s="14">
        <v>1.502</v>
      </c>
      <c r="X743" s="74">
        <f>'2080回测'!$O$13*G743/$G$4+'2080回测'!$O$14*H743/$H$4+'2080回测'!$O$15*I743/$I$4+'2080回测'!$O$17*K743/$K$4+'2080回测'!$O$18*L743/$L$4+'2080回测'!$O$16*J743/$J$4</f>
        <v>1.3883518602161666</v>
      </c>
    </row>
    <row r="744" spans="1:24">
      <c r="A744" s="11">
        <v>44945</v>
      </c>
      <c r="B744" s="17">
        <v>64.947820748926006</v>
      </c>
      <c r="C744" s="17">
        <v>42.338251986378999</v>
      </c>
      <c r="D744" s="17">
        <v>56.461538461537998</v>
      </c>
      <c r="E744" s="17">
        <v>86.748046875</v>
      </c>
      <c r="F744" s="13">
        <v>1.6262391451796101</v>
      </c>
      <c r="G744" s="14">
        <f>[1]!thsiFinD("ths_adjustment_nv_fund",G$2,$A744)</f>
        <v>1.4572000000000001</v>
      </c>
      <c r="H744" s="14">
        <f>[1]!thsiFinD("ths_adjustment_nv_fund",H$2,$A744)</f>
        <v>2.3679999999999999</v>
      </c>
      <c r="I744" s="14">
        <v>2659.29</v>
      </c>
      <c r="J744" s="14">
        <f>[1]!thsiFinD("ths_close_price_index",J$1,$A744)</f>
        <v>10033.23</v>
      </c>
      <c r="K744" s="14">
        <f>[1]!thsiFinD("ths_adjustment_nv_fund",K$2,$A744)</f>
        <v>7.0894224690999996</v>
      </c>
      <c r="L744" s="14">
        <f>[1]!thsiFinD("ths_adjustment_nv_fund",L$2,$A744)</f>
        <v>2.4978572805999999</v>
      </c>
      <c r="M744" s="18">
        <v>0.22042838874680001</v>
      </c>
      <c r="N744" s="18">
        <v>0.17218312918077999</v>
      </c>
      <c r="O744" s="18">
        <v>0.45458902468248003</v>
      </c>
      <c r="P744" s="18">
        <v>0.56369880232401004</v>
      </c>
      <c r="Q744" s="19">
        <v>0.18788679715029999</v>
      </c>
      <c r="R744" s="19">
        <v>0.18788679715029999</v>
      </c>
      <c r="S744" s="18">
        <v>0.29108998290259003</v>
      </c>
      <c r="T744" s="18">
        <v>0.29108998290259003</v>
      </c>
      <c r="U744" s="16">
        <v>1.3036770568950362</v>
      </c>
      <c r="V744" s="14">
        <v>1.5609999999999999</v>
      </c>
      <c r="W744" s="14">
        <v>1.5054000000000001</v>
      </c>
      <c r="X744" s="74">
        <f>'2080回测'!$O$13*G744/$G$4+'2080回测'!$O$14*H744/$H$4+'2080回测'!$O$15*I744/$I$4+'2080回测'!$O$17*K744/$K$4+'2080回测'!$O$18*L744/$L$4+'2080回测'!$O$16*J744/$J$4</f>
        <v>1.3928659404525126</v>
      </c>
    </row>
    <row r="745" spans="1:24">
      <c r="A745" s="11">
        <v>44946</v>
      </c>
      <c r="B745" s="17">
        <v>65.438919582566001</v>
      </c>
      <c r="C745" s="17">
        <v>42.905788876277001</v>
      </c>
      <c r="D745" s="17">
        <v>58.384615384615003</v>
      </c>
      <c r="E745" s="17">
        <v>88.310546875</v>
      </c>
      <c r="F745" s="13">
        <v>1.63759967679615</v>
      </c>
      <c r="G745" s="14">
        <f>[1]!thsiFinD("ths_adjustment_nv_fund",G$2,$A745)</f>
        <v>1.4691000000000001</v>
      </c>
      <c r="H745" s="14">
        <f>[1]!thsiFinD("ths_adjustment_nv_fund",H$2,$A745)</f>
        <v>2.3899259259000001</v>
      </c>
      <c r="I745" s="14">
        <v>2715.25</v>
      </c>
      <c r="J745" s="14">
        <f>[1]!thsiFinD("ths_close_price_index",J$1,$A745)</f>
        <v>10108.3565</v>
      </c>
      <c r="K745" s="14">
        <f>[1]!thsiFinD("ths_adjustment_nv_fund",K$2,$A745)</f>
        <v>7.1330688694999997</v>
      </c>
      <c r="L745" s="14">
        <f>[1]!thsiFinD("ths_adjustment_nv_fund",L$2,$A745)</f>
        <v>2.5160308582000002</v>
      </c>
      <c r="M745" s="18">
        <v>0.22754156010230001</v>
      </c>
      <c r="N745" s="18">
        <v>0.17583181304838999</v>
      </c>
      <c r="O745" s="18">
        <v>0.46369518332135001</v>
      </c>
      <c r="P745" s="18">
        <v>0.57056704924543</v>
      </c>
      <c r="Q745" s="19">
        <v>0.19921694374723001</v>
      </c>
      <c r="R745" s="19">
        <v>0.19921694374723001</v>
      </c>
      <c r="S745" s="18">
        <v>0.29667348097418</v>
      </c>
      <c r="T745" s="18">
        <v>0.29667348097418</v>
      </c>
      <c r="U745" s="16">
        <v>1.313996871350815</v>
      </c>
      <c r="V745" s="14">
        <v>1.5607</v>
      </c>
      <c r="W745" s="14">
        <v>1.5169999999999999</v>
      </c>
      <c r="X745" s="74">
        <f>'2080回测'!$O$13*G745/$G$4+'2080回测'!$O$14*H745/$H$4+'2080回测'!$O$15*I745/$I$4+'2080回测'!$O$17*K745/$K$4+'2080回测'!$O$18*L745/$L$4+'2080回测'!$O$16*J745/$J$4</f>
        <v>1.4037928440759646</v>
      </c>
    </row>
    <row r="746" spans="1:24">
      <c r="A746" s="11">
        <v>44956</v>
      </c>
      <c r="B746" s="17">
        <v>67.034990791897002</v>
      </c>
      <c r="C746" s="17">
        <v>42.905788876277001</v>
      </c>
      <c r="D746" s="17">
        <v>57.769230769231001</v>
      </c>
      <c r="E746" s="17">
        <v>89.677734375</v>
      </c>
      <c r="F746" s="13">
        <v>1.6434693620310099</v>
      </c>
      <c r="G746" s="14">
        <f>[1]!thsiFinD("ths_adjustment_nv_fund",G$2,$A746)</f>
        <v>1.468</v>
      </c>
      <c r="H746" s="14">
        <f>[1]!thsiFinD("ths_adjustment_nv_fund",H$2,$A746)</f>
        <v>2.3811555555999999</v>
      </c>
      <c r="I746" s="14">
        <v>2694.32</v>
      </c>
      <c r="J746" s="14">
        <f>[1]!thsiFinD("ths_close_price_index",J$1,$A746)</f>
        <v>10109.084199999999</v>
      </c>
      <c r="K746" s="14">
        <f>[1]!thsiFinD("ths_adjustment_nv_fund",K$2,$A746)</f>
        <v>7.1455392697000004</v>
      </c>
      <c r="L746" s="14">
        <f>[1]!thsiFinD("ths_adjustment_nv_fund",L$2,$A746)</f>
        <v>2.5109826422000001</v>
      </c>
      <c r="M746" s="18">
        <v>0.23449488491049</v>
      </c>
      <c r="N746" s="18">
        <v>0.18182607940230999</v>
      </c>
      <c r="O746" s="18">
        <v>0.47579678888089999</v>
      </c>
      <c r="P746" s="18">
        <v>0.58179076979045996</v>
      </c>
      <c r="Q746" s="19">
        <v>0.21013320740149999</v>
      </c>
      <c r="R746" s="19">
        <v>0.21013320740149999</v>
      </c>
      <c r="S746" s="18">
        <v>0.30890001650968002</v>
      </c>
      <c r="T746" s="18">
        <v>0.30890001650968002</v>
      </c>
      <c r="U746" s="16">
        <v>1.3260252491524449</v>
      </c>
      <c r="V746" s="14">
        <v>1.5627</v>
      </c>
      <c r="W746" s="14">
        <v>1.5175000000000001</v>
      </c>
      <c r="X746" s="74">
        <f>'2080回测'!$O$13*G746/$G$4+'2080回测'!$O$14*H746/$H$4+'2080回测'!$O$15*I746/$I$4+'2080回测'!$O$17*K746/$K$4+'2080回测'!$O$18*L746/$L$4+'2080回测'!$O$16*J746/$J$4</f>
        <v>1.4028811077296206</v>
      </c>
    </row>
    <row r="747" spans="1:24">
      <c r="A747" s="11">
        <v>44957</v>
      </c>
      <c r="B747" s="17">
        <v>65.070595457335997</v>
      </c>
      <c r="C747" s="17">
        <v>40.692395005675003</v>
      </c>
      <c r="D747" s="17">
        <v>56.615384615384997</v>
      </c>
      <c r="E747" s="17">
        <v>84.267578125</v>
      </c>
      <c r="F747" s="13">
        <v>1.6166148830084901</v>
      </c>
      <c r="G747" s="14">
        <f>[1]!thsiFinD("ths_adjustment_nv_fund",G$2,$A747)</f>
        <v>1.4705999999999999</v>
      </c>
      <c r="H747" s="14">
        <f>[1]!thsiFinD("ths_adjustment_nv_fund",H$2,$A747)</f>
        <v>2.3855407407000002</v>
      </c>
      <c r="I747" s="14">
        <v>2674.29</v>
      </c>
      <c r="J747" s="14">
        <f>[1]!thsiFinD("ths_close_price_index",J$1,$A747)</f>
        <v>10085.6752</v>
      </c>
      <c r="K747" s="14">
        <f>[1]!thsiFinD("ths_adjustment_nv_fund",K$2,$A747)</f>
        <v>7.1455392697000004</v>
      </c>
      <c r="L747" s="14">
        <f>[1]!thsiFinD("ths_adjustment_nv_fund",L$2,$A747)</f>
        <v>2.5119922853999999</v>
      </c>
      <c r="M747" s="18">
        <v>0.24040920716113001</v>
      </c>
      <c r="N747" s="18">
        <v>0.18929719398836001</v>
      </c>
      <c r="O747" s="18">
        <v>0.48298586149053002</v>
      </c>
      <c r="P747" s="18">
        <v>0.59418711792075996</v>
      </c>
      <c r="Q747" s="19">
        <v>0.21904307015963001</v>
      </c>
      <c r="R747" s="19">
        <v>0.21904307015963001</v>
      </c>
      <c r="S747" s="18">
        <v>0.33161823616975999</v>
      </c>
      <c r="T747" s="18">
        <v>0.33161823616975999</v>
      </c>
      <c r="U747" s="16">
        <v>1.3265243012779362</v>
      </c>
      <c r="V747" s="14">
        <v>1.5633999999999999</v>
      </c>
      <c r="W747" s="14">
        <v>1.5028999999999999</v>
      </c>
      <c r="X747" s="74">
        <f>'2080回测'!$O$13*G747/$G$4+'2080回测'!$O$14*H747/$H$4+'2080回测'!$O$15*I747/$I$4+'2080回测'!$O$17*K747/$K$4+'2080回测'!$O$18*L747/$L$4+'2080回测'!$O$16*J747/$J$4</f>
        <v>1.404864777309224</v>
      </c>
    </row>
    <row r="748" spans="1:24">
      <c r="A748" s="11">
        <v>44958</v>
      </c>
      <c r="B748" s="17">
        <v>67.771639042356995</v>
      </c>
      <c r="C748" s="17">
        <v>42.508513053347997</v>
      </c>
      <c r="D748" s="17">
        <v>57.769230769231001</v>
      </c>
      <c r="E748" s="17">
        <v>87.03125</v>
      </c>
      <c r="F748" s="13">
        <v>1.63770158216234</v>
      </c>
      <c r="G748" s="14">
        <f>[1]!thsiFinD("ths_adjustment_nv_fund",G$2,$A748)</f>
        <v>1.4775</v>
      </c>
      <c r="H748" s="14">
        <f>[1]!thsiFinD("ths_adjustment_nv_fund",H$2,$A748)</f>
        <v>2.3921185184999998</v>
      </c>
      <c r="I748" s="14">
        <v>2712.9</v>
      </c>
      <c r="J748" s="14">
        <f>[1]!thsiFinD("ths_close_price_index",J$1,$A748)</f>
        <v>10158.0874</v>
      </c>
      <c r="K748" s="14">
        <f>[1]!thsiFinD("ths_adjustment_nv_fund",K$2,$A748)</f>
        <v>7.2078912703000002</v>
      </c>
      <c r="L748" s="14">
        <f>[1]!thsiFinD("ths_adjustment_nv_fund",L$2,$A748)</f>
        <v>2.5311755062999999</v>
      </c>
      <c r="M748" s="18">
        <v>0.22898017902813</v>
      </c>
      <c r="N748" s="18">
        <v>0.17939362349057</v>
      </c>
      <c r="O748" s="18">
        <v>0.48418404025881001</v>
      </c>
      <c r="P748" s="18">
        <v>0.59644861383477998</v>
      </c>
      <c r="Q748" s="19">
        <v>0.22242415304526</v>
      </c>
      <c r="R748" s="19">
        <v>0.22242415304526</v>
      </c>
      <c r="S748" s="18">
        <v>0.33916982376033999</v>
      </c>
      <c r="T748" s="18">
        <v>0.33916982376033999</v>
      </c>
      <c r="U748" s="16">
        <v>1.3430901643817914</v>
      </c>
      <c r="V748" s="14">
        <v>1.5631999999999999</v>
      </c>
      <c r="W748" s="14">
        <v>1.5138</v>
      </c>
      <c r="X748" s="74">
        <f>'2080回测'!$O$13*G748/$G$4+'2080回测'!$O$14*H748/$H$4+'2080回测'!$O$15*I748/$I$4+'2080回测'!$O$17*K748/$K$4+'2080回测'!$O$18*L748/$L$4+'2080回测'!$O$16*J748/$J$4</f>
        <v>1.4125668712281099</v>
      </c>
    </row>
    <row r="749" spans="1:24">
      <c r="A749" s="11">
        <v>44959</v>
      </c>
      <c r="B749" s="17">
        <v>68.569674647023007</v>
      </c>
      <c r="C749" s="17">
        <v>43.246311010215997</v>
      </c>
      <c r="D749" s="17">
        <v>59.461538461537998</v>
      </c>
      <c r="E749" s="17">
        <v>89.0234375</v>
      </c>
      <c r="F749" s="13">
        <v>1.6507524040469399</v>
      </c>
      <c r="G749" s="14">
        <f>[1]!thsiFinD("ths_adjustment_nv_fund",G$2,$A749)</f>
        <v>1.4783999999999999</v>
      </c>
      <c r="H749" s="14">
        <f>[1]!thsiFinD("ths_adjustment_nv_fund",H$2,$A749)</f>
        <v>2.3965037037000001</v>
      </c>
      <c r="I749" s="14">
        <v>2692.04</v>
      </c>
      <c r="J749" s="14">
        <f>[1]!thsiFinD("ths_close_price_index",J$1,$A749)</f>
        <v>10130.3231</v>
      </c>
      <c r="K749" s="14">
        <f>[1]!thsiFinD("ths_adjustment_nv_fund",K$2,$A749)</f>
        <v>7.2453024706000004</v>
      </c>
      <c r="L749" s="14">
        <f>[1]!thsiFinD("ths_adjustment_nv_fund",L$2,$A749)</f>
        <v>2.5372333655000001</v>
      </c>
      <c r="M749" s="18">
        <v>0.24096867007673001</v>
      </c>
      <c r="N749" s="18">
        <v>0.18686473807661999</v>
      </c>
      <c r="O749" s="18">
        <v>0.49808291397075999</v>
      </c>
      <c r="P749" s="18">
        <v>0.60700226156212</v>
      </c>
      <c r="Q749" s="19">
        <v>0.24244285959864001</v>
      </c>
      <c r="R749" s="19">
        <v>0.24244285959864001</v>
      </c>
      <c r="S749" s="18">
        <v>0.36345850608541003</v>
      </c>
      <c r="T749" s="18">
        <v>0.36345850608541003</v>
      </c>
      <c r="U749" s="16">
        <v>1.3438825993776875</v>
      </c>
      <c r="V749" s="14">
        <v>1.5638000000000001</v>
      </c>
      <c r="W749" s="14">
        <v>1.5285</v>
      </c>
      <c r="X749" s="74">
        <f>'2080回测'!$O$13*G749/$G$4+'2080回测'!$O$14*H749/$H$4+'2080回测'!$O$15*I749/$I$4+'2080回测'!$O$17*K749/$K$4+'2080回测'!$O$18*L749/$L$4+'2080回测'!$O$16*J749/$J$4</f>
        <v>1.4144196785812673</v>
      </c>
    </row>
    <row r="750" spans="1:24">
      <c r="A750" s="11">
        <v>44960</v>
      </c>
      <c r="B750" s="17">
        <v>69.981583793737997</v>
      </c>
      <c r="C750" s="17">
        <v>44.494892167990997</v>
      </c>
      <c r="D750" s="17">
        <v>58.461538461537998</v>
      </c>
      <c r="E750" s="17">
        <v>90.625</v>
      </c>
      <c r="F750" s="13">
        <v>1.65890753605817</v>
      </c>
      <c r="G750" s="14">
        <f>[1]!thsiFinD("ths_adjustment_nv_fund",G$2,$A750)</f>
        <v>1.4675</v>
      </c>
      <c r="H750" s="14">
        <f>[1]!thsiFinD("ths_adjustment_nv_fund",H$2,$A750)</f>
        <v>2.3756740741</v>
      </c>
      <c r="I750" s="14">
        <v>2661.45</v>
      </c>
      <c r="J750" s="14">
        <f>[1]!thsiFinD("ths_close_price_index",J$1,$A750)</f>
        <v>10058.477999999999</v>
      </c>
      <c r="K750" s="14">
        <f>[1]!thsiFinD("ths_adjustment_nv_fund",K$2,$A750)</f>
        <v>7.2265968703999999</v>
      </c>
      <c r="L750" s="14">
        <f>[1]!thsiFinD("ths_adjustment_nv_fund",L$2,$A750)</f>
        <v>2.5140115717999998</v>
      </c>
      <c r="M750" s="18">
        <v>0.23737212276215</v>
      </c>
      <c r="N750" s="18">
        <v>0.18226044652941001</v>
      </c>
      <c r="O750" s="18">
        <v>0.49640546369518002</v>
      </c>
      <c r="P750" s="18">
        <v>0.60926375747614003</v>
      </c>
      <c r="Q750" s="19">
        <v>0.24540768844013999</v>
      </c>
      <c r="R750" s="19">
        <v>0.24540768844013999</v>
      </c>
      <c r="S750" s="18">
        <v>0.36747181383916999</v>
      </c>
      <c r="T750" s="18">
        <v>0.36747181383916999</v>
      </c>
      <c r="U750" s="16">
        <v>1.339864796948665</v>
      </c>
      <c r="V750" s="14">
        <v>1.5648</v>
      </c>
      <c r="W750" s="14">
        <v>1.5065999999999999</v>
      </c>
      <c r="X750" s="74">
        <f>'2080回测'!$O$13*G750/$G$4+'2080回测'!$O$14*H750/$H$4+'2080回测'!$O$15*I750/$I$4+'2080回测'!$O$17*K750/$K$4+'2080回测'!$O$18*L750/$L$4+'2080回测'!$O$16*J750/$J$4</f>
        <v>1.4043797803349547</v>
      </c>
    </row>
    <row r="751" spans="1:24">
      <c r="A751" s="11">
        <v>44963</v>
      </c>
      <c r="B751" s="17">
        <v>68.569674647023007</v>
      </c>
      <c r="C751" s="17">
        <v>44.097616345062001</v>
      </c>
      <c r="D751" s="17">
        <v>58.461538461537998</v>
      </c>
      <c r="E751" s="17">
        <v>88.818359375</v>
      </c>
      <c r="F751" s="13">
        <v>1.6498679720715601</v>
      </c>
      <c r="G751" s="14">
        <f>[1]!thsiFinD("ths_adjustment_nv_fund",G$2,$A751)</f>
        <v>1.4644999999999999</v>
      </c>
      <c r="H751" s="14">
        <f>[1]!thsiFinD("ths_adjustment_nv_fund",H$2,$A751)</f>
        <v>2.3636148148</v>
      </c>
      <c r="I751" s="14">
        <v>2625.34</v>
      </c>
      <c r="J751" s="14">
        <f>[1]!thsiFinD("ths_close_price_index",J$1,$A751)</f>
        <v>10008.619699999999</v>
      </c>
      <c r="K751" s="14">
        <f>[1]!thsiFinD("ths_adjustment_nv_fund",K$2,$A751)</f>
        <v>7.2328320704999998</v>
      </c>
      <c r="L751" s="14">
        <f>[1]!thsiFinD("ths_adjustment_nv_fund",L$2,$A751)</f>
        <v>2.4968476374000002</v>
      </c>
      <c r="M751" s="18">
        <v>0.22682225063938999</v>
      </c>
      <c r="N751" s="18">
        <v>0.17365997741291</v>
      </c>
      <c r="O751" s="18">
        <v>0.49233165588305999</v>
      </c>
      <c r="P751" s="18">
        <v>0.60122288304659999</v>
      </c>
      <c r="Q751" s="19">
        <v>0.24394376681439001</v>
      </c>
      <c r="R751" s="19">
        <v>0.24394376681439001</v>
      </c>
      <c r="S751" s="18">
        <v>0.36849703748929002</v>
      </c>
      <c r="T751" s="18">
        <v>0.36849703748929002</v>
      </c>
      <c r="U751" s="16">
        <v>1.3335611969829599</v>
      </c>
      <c r="V751" s="14">
        <v>1.5649999999999999</v>
      </c>
      <c r="W751" s="14">
        <v>1.4873000000000001</v>
      </c>
      <c r="X751" s="74">
        <f>'2080回测'!$O$13*G751/$G$4+'2080回测'!$O$14*H751/$H$4+'2080回测'!$O$15*I751/$I$4+'2080回测'!$O$17*K751/$K$4+'2080回测'!$O$18*L751/$L$4+'2080回测'!$O$16*J751/$J$4</f>
        <v>1.4010869696912867</v>
      </c>
    </row>
    <row r="752" spans="1:24">
      <c r="A752" s="11">
        <v>44964</v>
      </c>
      <c r="B752" s="17">
        <v>67.341927562921995</v>
      </c>
      <c r="C752" s="17">
        <v>42.622020431327996</v>
      </c>
      <c r="D752" s="17">
        <v>58.538461538462002</v>
      </c>
      <c r="E752" s="17">
        <v>87.822265625</v>
      </c>
      <c r="F752" s="13">
        <v>1.64081168789428</v>
      </c>
      <c r="G752" s="14">
        <f>[1]!thsiFinD("ths_adjustment_nv_fund",G$2,$A752)</f>
        <v>1.4702</v>
      </c>
      <c r="H752" s="14">
        <f>[1]!thsiFinD("ths_adjustment_nv_fund",H$2,$A752)</f>
        <v>2.3756740741</v>
      </c>
      <c r="I752" s="14">
        <v>2640.28</v>
      </c>
      <c r="J752" s="14">
        <f>[1]!thsiFinD("ths_close_price_index",J$1,$A752)</f>
        <v>10055.9085</v>
      </c>
      <c r="K752" s="14">
        <f>[1]!thsiFinD("ths_adjustment_nv_fund",K$2,$A752)</f>
        <v>7.2764784708999999</v>
      </c>
      <c r="L752" s="14">
        <f>[1]!thsiFinD("ths_adjustment_nv_fund",L$2,$A752)</f>
        <v>2.5049247829999999</v>
      </c>
      <c r="M752" s="18">
        <v>0.21251598465473001</v>
      </c>
      <c r="N752" s="18">
        <v>0.16271392581009</v>
      </c>
      <c r="O752" s="18">
        <v>0.48670021567218003</v>
      </c>
      <c r="P752" s="18">
        <v>0.59284697213105997</v>
      </c>
      <c r="Q752" s="19">
        <v>0.23789691923867001</v>
      </c>
      <c r="R752" s="19">
        <v>0.23789691923867001</v>
      </c>
      <c r="S752" s="18">
        <v>0.36895931955914002</v>
      </c>
      <c r="T752" s="18">
        <v>0.36895931955914002</v>
      </c>
      <c r="U752" s="16">
        <v>1.3394066422977176</v>
      </c>
      <c r="V752" s="14">
        <v>1.5653999999999999</v>
      </c>
      <c r="W752" s="14">
        <v>1.4835</v>
      </c>
      <c r="X752" s="74">
        <f>'2080回测'!$O$13*G752/$G$4+'2080回测'!$O$14*H752/$H$4+'2080回测'!$O$15*I752/$I$4+'2080回测'!$O$17*K752/$K$4+'2080回测'!$O$18*L752/$L$4+'2080回测'!$O$16*J752/$J$4</f>
        <v>1.4067400165368122</v>
      </c>
    </row>
    <row r="753" spans="1:24">
      <c r="A753" s="11">
        <v>44965</v>
      </c>
      <c r="B753" s="17">
        <v>66.912216083486996</v>
      </c>
      <c r="C753" s="17">
        <v>41.316685584562997</v>
      </c>
      <c r="D753" s="17">
        <v>58.076923076923002</v>
      </c>
      <c r="E753" s="17">
        <v>86.533203125</v>
      </c>
      <c r="F753" s="13">
        <v>1.63209756967493</v>
      </c>
      <c r="G753" s="14">
        <f>[1]!thsiFinD("ths_adjustment_nv_fund",G$2,$A753)</f>
        <v>1.4617</v>
      </c>
      <c r="H753" s="14">
        <f>[1]!thsiFinD("ths_adjustment_nv_fund",H$2,$A753)</f>
        <v>2.3658074074000002</v>
      </c>
      <c r="I753" s="14">
        <v>2643.66</v>
      </c>
      <c r="J753" s="14">
        <f>[1]!thsiFinD("ths_close_price_index",J$1,$A753)</f>
        <v>10011.5807</v>
      </c>
      <c r="K753" s="14">
        <f>[1]!thsiFinD("ths_adjustment_nv_fund",K$2,$A753)</f>
        <v>7.2515376707000003</v>
      </c>
      <c r="L753" s="14">
        <f>[1]!thsiFinD("ths_adjustment_nv_fund",L$2,$A753)</f>
        <v>2.4988669238000001</v>
      </c>
      <c r="M753" s="18">
        <v>0.21315537084399</v>
      </c>
      <c r="N753" s="18">
        <v>0.16757883763357001</v>
      </c>
      <c r="O753" s="18">
        <v>0.49005511622334003</v>
      </c>
      <c r="P753" s="18">
        <v>0.59477343163623997</v>
      </c>
      <c r="Q753" s="19">
        <v>0.24380820088546001</v>
      </c>
      <c r="R753" s="19">
        <v>0.24380820088546001</v>
      </c>
      <c r="S753" s="18">
        <v>0.38103699013684</v>
      </c>
      <c r="T753" s="18">
        <v>0.38103699013684</v>
      </c>
      <c r="U753" s="16">
        <v>1.3316956368657387</v>
      </c>
      <c r="V753" s="14">
        <v>1.5654999999999999</v>
      </c>
      <c r="W753" s="14">
        <v>1.4849000000000001</v>
      </c>
      <c r="X753" s="74">
        <f>'2080回测'!$O$13*G753/$G$4+'2080回测'!$O$14*H753/$H$4+'2080回测'!$O$15*I753/$I$4+'2080回测'!$O$17*K753/$K$4+'2080回测'!$O$18*L753/$L$4+'2080回测'!$O$16*J753/$J$4</f>
        <v>1.3995516307912117</v>
      </c>
    </row>
    <row r="754" spans="1:24">
      <c r="A754" s="11">
        <v>44966</v>
      </c>
      <c r="B754" s="17">
        <v>70.227133210559003</v>
      </c>
      <c r="C754" s="17">
        <v>43.984108967083003</v>
      </c>
      <c r="D754" s="17">
        <v>59.307692307692001</v>
      </c>
      <c r="E754" s="17">
        <v>92.48046875</v>
      </c>
      <c r="F754" s="13">
        <v>1.66499850808834</v>
      </c>
      <c r="G754" s="14">
        <f>[1]!thsiFinD("ths_adjustment_nv_fund",G$2,$A754)</f>
        <v>1.4734</v>
      </c>
      <c r="H754" s="14">
        <f>[1]!thsiFinD("ths_adjustment_nv_fund",H$2,$A754)</f>
        <v>2.3822518519</v>
      </c>
      <c r="I754" s="14">
        <v>2652.94</v>
      </c>
      <c r="J754" s="14">
        <f>[1]!thsiFinD("ths_close_price_index",J$1,$A754)</f>
        <v>10093.6551</v>
      </c>
      <c r="K754" s="14">
        <f>[1]!thsiFinD("ths_adjustment_nv_fund",K$2,$A754)</f>
        <v>7.3325952714999998</v>
      </c>
      <c r="L754" s="14">
        <f>[1]!thsiFinD("ths_adjustment_nv_fund",L$2,$A754)</f>
        <v>2.5170405013999999</v>
      </c>
      <c r="M754" s="18">
        <v>0.20668158567775</v>
      </c>
      <c r="N754" s="18">
        <v>0.16132395100339</v>
      </c>
      <c r="O754" s="18">
        <v>0.47843278217110002</v>
      </c>
      <c r="P754" s="18">
        <v>0.58614624349123001</v>
      </c>
      <c r="Q754" s="19">
        <v>0.23543810500135001</v>
      </c>
      <c r="R754" s="19">
        <v>0.23543810500135001</v>
      </c>
      <c r="S754" s="18">
        <v>0.37505216128987001</v>
      </c>
      <c r="T754" s="18">
        <v>0.37505216128987001</v>
      </c>
      <c r="U754" s="16">
        <v>1.3504034126314488</v>
      </c>
      <c r="V754" s="14">
        <v>1.5661</v>
      </c>
      <c r="W754" s="14">
        <v>1.4885999999999999</v>
      </c>
      <c r="X754" s="74">
        <f>'2080回测'!$O$13*G754/$G$4+'2080回测'!$O$14*H754/$H$4+'2080回测'!$O$15*I754/$I$4+'2080回测'!$O$17*K754/$K$4+'2080回测'!$O$18*L754/$L$4+'2080回测'!$O$16*J754/$J$4</f>
        <v>1.4110940296337831</v>
      </c>
    </row>
    <row r="755" spans="1:24">
      <c r="A755" s="11">
        <v>44967</v>
      </c>
      <c r="B755" s="17">
        <v>69.183548189072994</v>
      </c>
      <c r="C755" s="17">
        <v>42.167990919410002</v>
      </c>
      <c r="D755" s="17">
        <v>62.076923076923002</v>
      </c>
      <c r="E755" s="17">
        <v>90.361328125</v>
      </c>
      <c r="F755" s="13">
        <v>1.65947447577602</v>
      </c>
      <c r="G755" s="14">
        <f>[1]!thsiFinD("ths_adjustment_nv_fund",G$2,$A755)</f>
        <v>1.4775</v>
      </c>
      <c r="H755" s="14">
        <f>[1]!thsiFinD("ths_adjustment_nv_fund",H$2,$A755)</f>
        <v>2.3833481481000001</v>
      </c>
      <c r="I755" s="14">
        <v>2636.11</v>
      </c>
      <c r="J755" s="14">
        <f>[1]!thsiFinD("ths_close_price_index",J$1,$A755)</f>
        <v>10104.4205</v>
      </c>
      <c r="K755" s="14">
        <f>[1]!thsiFinD("ths_adjustment_nv_fund",K$2,$A755)</f>
        <v>7.3263600713999999</v>
      </c>
      <c r="L755" s="14">
        <f>[1]!thsiFinD("ths_adjustment_nv_fund",L$2,$A755)</f>
        <v>2.5069440693999998</v>
      </c>
      <c r="M755" s="18">
        <v>0.22362531969308999</v>
      </c>
      <c r="N755" s="18">
        <v>0.17809052210928999</v>
      </c>
      <c r="O755" s="18">
        <v>0.49880182123173</v>
      </c>
      <c r="P755" s="18">
        <v>0.60407069275325997</v>
      </c>
      <c r="Q755" s="19">
        <v>0.25725536385359998</v>
      </c>
      <c r="R755" s="19">
        <v>0.25725536385359998</v>
      </c>
      <c r="S755" s="18">
        <v>0.39206410877851</v>
      </c>
      <c r="T755" s="18">
        <v>0.39206410877851</v>
      </c>
      <c r="U755" s="16">
        <v>1.3457968327157388</v>
      </c>
      <c r="V755" s="14">
        <v>1.5665</v>
      </c>
      <c r="W755" s="14">
        <v>1.482</v>
      </c>
      <c r="X755" s="74">
        <f>'2080回测'!$O$13*G755/$G$4+'2080回测'!$O$14*H755/$H$4+'2080回测'!$O$15*I755/$I$4+'2080回测'!$O$17*K755/$K$4+'2080回测'!$O$18*L755/$L$4+'2080回测'!$O$16*J755/$J$4</f>
        <v>1.4132686920317523</v>
      </c>
    </row>
    <row r="756" spans="1:24">
      <c r="A756" s="11">
        <v>44970</v>
      </c>
      <c r="B756" s="17">
        <v>70.963781461018996</v>
      </c>
      <c r="C756" s="17">
        <v>43.416572077185002</v>
      </c>
      <c r="D756" s="17">
        <v>62.923076923076998</v>
      </c>
      <c r="E756" s="17">
        <v>92.67578125</v>
      </c>
      <c r="F756" s="13">
        <v>1.6749480292782</v>
      </c>
      <c r="G756" s="14">
        <f>[1]!thsiFinD("ths_adjustment_nv_fund",G$2,$A756)</f>
        <v>1.4823999999999999</v>
      </c>
      <c r="H756" s="14">
        <f>[1]!thsiFinD("ths_adjustment_nv_fund",H$2,$A756)</f>
        <v>2.3910222222000002</v>
      </c>
      <c r="I756" s="14">
        <v>2638.44</v>
      </c>
      <c r="J756" s="14">
        <f>[1]!thsiFinD("ths_close_price_index",J$1,$A756)</f>
        <v>10187.5103</v>
      </c>
      <c r="K756" s="14">
        <f>[1]!thsiFinD("ths_adjustment_nv_fund",K$2,$A756)</f>
        <v>7.3762416718999999</v>
      </c>
      <c r="L756" s="14">
        <f>[1]!thsiFinD("ths_adjustment_nv_fund",L$2,$A756)</f>
        <v>2.5271369335</v>
      </c>
      <c r="M756" s="18">
        <v>0.21603260869565</v>
      </c>
      <c r="N756" s="18">
        <v>0.17426809139084001</v>
      </c>
      <c r="O756" s="18">
        <v>0.49592619218786999</v>
      </c>
      <c r="P756" s="18">
        <v>0.59561102273551003</v>
      </c>
      <c r="Q756" s="19">
        <v>0.25298242349201</v>
      </c>
      <c r="R756" s="19">
        <v>0.25298242349201</v>
      </c>
      <c r="S756" s="18">
        <v>0.38928594986601001</v>
      </c>
      <c r="T756" s="18">
        <v>0.38928594986601001</v>
      </c>
      <c r="U756" s="16">
        <v>1.3574668874582925</v>
      </c>
      <c r="V756" s="14">
        <v>1.5672999999999999</v>
      </c>
      <c r="W756" s="14">
        <v>1.4862</v>
      </c>
      <c r="X756" s="74">
        <f>'2080回测'!$O$13*G756/$G$4+'2080回测'!$O$14*H756/$H$4+'2080回测'!$O$15*I756/$I$4+'2080回测'!$O$17*K756/$K$4+'2080回测'!$O$18*L756/$L$4+'2080回测'!$O$16*J756/$J$4</f>
        <v>1.4193169714973832</v>
      </c>
    </row>
    <row r="757" spans="1:24">
      <c r="A757" s="11">
        <v>44971</v>
      </c>
      <c r="B757" s="17">
        <v>70.534069981583997</v>
      </c>
      <c r="C757" s="17">
        <v>43.076049943245998</v>
      </c>
      <c r="D757" s="17">
        <v>62.384615384615003</v>
      </c>
      <c r="E757" s="17">
        <v>91.083984375</v>
      </c>
      <c r="F757" s="13">
        <v>1.66769679921111</v>
      </c>
      <c r="G757" s="14">
        <f>[1]!thsiFinD("ths_adjustment_nv_fund",G$2,$A757)</f>
        <v>1.49</v>
      </c>
      <c r="H757" s="14">
        <f>[1]!thsiFinD("ths_adjustment_nv_fund",H$2,$A757)</f>
        <v>2.4030814815000001</v>
      </c>
      <c r="I757" s="14">
        <v>2645.11</v>
      </c>
      <c r="J757" s="14">
        <f>[1]!thsiFinD("ths_close_price_index",J$1,$A757)</f>
        <v>10255.834500000001</v>
      </c>
      <c r="K757" s="14">
        <f>[1]!thsiFinD("ths_adjustment_nv_fund",K$2,$A757)</f>
        <v>7.3824768719999998</v>
      </c>
      <c r="L757" s="14">
        <f>[1]!thsiFinD("ths_adjustment_nv_fund",L$2,$A757)</f>
        <v>2.5301658631000001</v>
      </c>
      <c r="M757" s="18">
        <v>0.22762148337596</v>
      </c>
      <c r="N757" s="18">
        <v>0.18356354791068999</v>
      </c>
      <c r="O757" s="18">
        <v>0.50407380781212996</v>
      </c>
      <c r="P757" s="18">
        <v>0.60273054696355999</v>
      </c>
      <c r="Q757" s="19">
        <v>0.26677470746087001</v>
      </c>
      <c r="R757" s="19">
        <v>0.26677470746087001</v>
      </c>
      <c r="S757" s="18">
        <v>0.40409814934112998</v>
      </c>
      <c r="T757" s="18">
        <v>0.40409814934112998</v>
      </c>
      <c r="U757" s="16">
        <v>1.3584798346096862</v>
      </c>
      <c r="V757" s="14">
        <v>1.5676000000000001</v>
      </c>
      <c r="W757" s="14">
        <v>1.4836</v>
      </c>
      <c r="X757" s="74">
        <f>'2080回测'!$O$13*G757/$G$4+'2080回测'!$O$14*H757/$H$4+'2080回测'!$O$15*I757/$I$4+'2080回测'!$O$17*K757/$K$4+'2080回测'!$O$18*L757/$L$4+'2080回测'!$O$16*J757/$J$4</f>
        <v>1.4252479799533764</v>
      </c>
    </row>
    <row r="758" spans="1:24">
      <c r="A758" s="11">
        <v>44972</v>
      </c>
      <c r="B758" s="17">
        <v>71.209330877838994</v>
      </c>
      <c r="C758" s="17">
        <v>45.062429057888998</v>
      </c>
      <c r="D758" s="17">
        <v>61</v>
      </c>
      <c r="E758" s="17">
        <v>94.833984375</v>
      </c>
      <c r="F758" s="13">
        <v>1.68026436077682</v>
      </c>
      <c r="G758" s="14">
        <f>[1]!thsiFinD("ths_adjustment_nv_fund",G$2,$A758)</f>
        <v>1.486</v>
      </c>
      <c r="H758" s="14">
        <f>[1]!thsiFinD("ths_adjustment_nv_fund",H$2,$A758)</f>
        <v>2.3888296296</v>
      </c>
      <c r="I758" s="14">
        <v>2612.2800000000002</v>
      </c>
      <c r="J758" s="14">
        <f>[1]!thsiFinD("ths_close_price_index",J$1,$A758)</f>
        <v>10240.052299999999</v>
      </c>
      <c r="K758" s="14">
        <f>[1]!thsiFinD("ths_adjustment_nv_fund",K$2,$A758)</f>
        <v>7.4011824721000004</v>
      </c>
      <c r="L758" s="14">
        <f>[1]!thsiFinD("ths_adjustment_nv_fund",L$2,$A758)</f>
        <v>2.5109826422000001</v>
      </c>
      <c r="M758" s="18">
        <v>0.22826086956521999</v>
      </c>
      <c r="N758" s="18">
        <v>0.18286856050733999</v>
      </c>
      <c r="O758" s="18">
        <v>0.50874670500839003</v>
      </c>
      <c r="P758" s="18">
        <v>0.60289806524514</v>
      </c>
      <c r="Q758" s="19">
        <v>0.26844029844981998</v>
      </c>
      <c r="R758" s="19">
        <v>0.26844029844981998</v>
      </c>
      <c r="S758" s="18">
        <v>0.40409193982587999</v>
      </c>
      <c r="T758" s="18">
        <v>0.40409193982587999</v>
      </c>
      <c r="U758" s="16">
        <v>1.3580954756367625</v>
      </c>
      <c r="V758" s="14">
        <v>1.5679000000000001</v>
      </c>
      <c r="W758" s="14">
        <v>1.4815</v>
      </c>
      <c r="X758" s="74">
        <f>'2080回测'!$O$13*G758/$G$4+'2080回测'!$O$14*H758/$H$4+'2080回测'!$O$15*I758/$I$4+'2080回测'!$O$17*K758/$K$4+'2080回测'!$O$18*L758/$L$4+'2080回测'!$O$16*J758/$J$4</f>
        <v>1.4213311154062083</v>
      </c>
    </row>
    <row r="759" spans="1:24">
      <c r="A759" s="11">
        <v>44973</v>
      </c>
      <c r="B759" s="17">
        <v>69.613259668507993</v>
      </c>
      <c r="C759" s="17">
        <v>43.530079455165001</v>
      </c>
      <c r="D759" s="17">
        <v>60.230769230768999</v>
      </c>
      <c r="E759" s="17">
        <v>89.9609375</v>
      </c>
      <c r="F759" s="13">
        <v>1.65833761463611</v>
      </c>
      <c r="G759" s="14">
        <f>[1]!thsiFinD("ths_adjustment_nv_fund",G$2,$A759)</f>
        <v>1.4791000000000001</v>
      </c>
      <c r="H759" s="14">
        <f>[1]!thsiFinD("ths_adjustment_nv_fund",H$2,$A759)</f>
        <v>2.3701925926</v>
      </c>
      <c r="I759" s="14">
        <v>2620.0500000000002</v>
      </c>
      <c r="J759" s="14">
        <f>[1]!thsiFinD("ths_close_price_index",J$1,$A759)</f>
        <v>10179.2019</v>
      </c>
      <c r="K759" s="14">
        <f>[1]!thsiFinD("ths_adjustment_nv_fund",K$2,$A759)</f>
        <v>7.3575360717000002</v>
      </c>
      <c r="L759" s="14">
        <f>[1]!thsiFinD("ths_adjustment_nv_fund",L$2,$A759)</f>
        <v>2.4837222757999999</v>
      </c>
      <c r="M759" s="18">
        <v>0.22450447570331999</v>
      </c>
      <c r="N759" s="18">
        <v>0.17652680045173999</v>
      </c>
      <c r="O759" s="18">
        <v>0.50814761562425004</v>
      </c>
      <c r="P759" s="18">
        <v>0.59745372313847001</v>
      </c>
      <c r="Q759" s="19">
        <v>0.26882754242700002</v>
      </c>
      <c r="R759" s="19">
        <v>0.26882754242700002</v>
      </c>
      <c r="S759" s="18">
        <v>0.41023805266115998</v>
      </c>
      <c r="T759" s="18">
        <v>0.41023805266115998</v>
      </c>
      <c r="U759" s="16">
        <v>1.3336085247950462</v>
      </c>
      <c r="V759" s="14">
        <v>1.5682</v>
      </c>
      <c r="W759" s="14">
        <v>1.4799</v>
      </c>
      <c r="X759" s="74">
        <f>'2080回测'!$O$13*G759/$G$4+'2080回测'!$O$14*H759/$H$4+'2080回测'!$O$15*I759/$I$4+'2080回测'!$O$17*K759/$K$4+'2080回测'!$O$18*L759/$L$4+'2080回测'!$O$16*J759/$J$4</f>
        <v>1.4134392980973507</v>
      </c>
    </row>
    <row r="760" spans="1:24">
      <c r="A760" s="11">
        <v>44974</v>
      </c>
      <c r="B760" s="17">
        <v>66.359729895640996</v>
      </c>
      <c r="C760" s="17">
        <v>39.387060158910003</v>
      </c>
      <c r="D760" s="17">
        <v>59.076923076923002</v>
      </c>
      <c r="E760" s="17">
        <v>82.0703125</v>
      </c>
      <c r="F760" s="13">
        <v>1.6172350640786901</v>
      </c>
      <c r="G760" s="14">
        <f>[1]!thsiFinD("ths_adjustment_nv_fund",G$2,$A760)</f>
        <v>1.4745999999999999</v>
      </c>
      <c r="H760" s="14">
        <f>[1]!thsiFinD("ths_adjustment_nv_fund",H$2,$A760)</f>
        <v>2.3723851852000002</v>
      </c>
      <c r="I760" s="14">
        <v>2616.4</v>
      </c>
      <c r="J760" s="14">
        <f>[1]!thsiFinD("ths_close_price_index",J$1,$A760)</f>
        <v>10144.353300000001</v>
      </c>
      <c r="K760" s="14">
        <f>[1]!thsiFinD("ths_adjustment_nv_fund",K$2,$A760)</f>
        <v>7.2951840710999996</v>
      </c>
      <c r="L760" s="14">
        <f>[1]!thsiFinD("ths_adjustment_nv_fund",L$2,$A760)</f>
        <v>2.4847319190000001</v>
      </c>
      <c r="M760" s="18">
        <v>0.21091751918158999</v>
      </c>
      <c r="N760" s="18">
        <v>0.16505950829641</v>
      </c>
      <c r="O760" s="18">
        <v>0.48430385813562998</v>
      </c>
      <c r="P760" s="18">
        <v>0.57509004107345996</v>
      </c>
      <c r="Q760" s="19">
        <v>0.24396665153593</v>
      </c>
      <c r="R760" s="19">
        <v>0.24396665153593</v>
      </c>
      <c r="S760" s="18">
        <v>0.37278198430071002</v>
      </c>
      <c r="T760" s="18">
        <v>0.37278198430071002</v>
      </c>
      <c r="U760" s="16">
        <v>1.3226514546773114</v>
      </c>
      <c r="V760" s="14">
        <v>1.5683</v>
      </c>
      <c r="W760" s="14">
        <v>1.4777</v>
      </c>
      <c r="X760" s="74">
        <f>'2080回测'!$O$13*G760/$G$4+'2080回测'!$O$14*H760/$H$4+'2080回测'!$O$15*I760/$I$4+'2080回测'!$O$17*K760/$K$4+'2080回测'!$O$18*L760/$L$4+'2080回测'!$O$16*J760/$J$4</f>
        <v>1.4089299485403215</v>
      </c>
    </row>
    <row r="761" spans="1:24">
      <c r="A761" s="11">
        <v>44977</v>
      </c>
      <c r="B761" s="17">
        <v>69.429097605893006</v>
      </c>
      <c r="C761" s="17">
        <v>42.678774120318003</v>
      </c>
      <c r="D761" s="17">
        <v>59.923076923076998</v>
      </c>
      <c r="E761" s="17">
        <v>86.328125</v>
      </c>
      <c r="F761" s="13">
        <v>1.64589768412322</v>
      </c>
      <c r="G761" s="14">
        <f>[1]!thsiFinD("ths_adjustment_nv_fund",G$2,$A761)</f>
        <v>1.5071000000000001</v>
      </c>
      <c r="H761" s="14">
        <f>[1]!thsiFinD("ths_adjustment_nv_fund",H$2,$A761)</f>
        <v>2.4228148148000002</v>
      </c>
      <c r="I761" s="14">
        <v>2664.51</v>
      </c>
      <c r="J761" s="14">
        <f>[1]!thsiFinD("ths_close_price_index",J$1,$A761)</f>
        <v>10355.665000000001</v>
      </c>
      <c r="K761" s="14">
        <f>[1]!thsiFinD("ths_adjustment_nv_fund",K$2,$A761)</f>
        <v>7.4136528723000001</v>
      </c>
      <c r="L761" s="14">
        <f>[1]!thsiFinD("ths_adjustment_nv_fund",L$2,$A761)</f>
        <v>2.5331947926999998</v>
      </c>
      <c r="M761" s="18">
        <v>0.19357416879795</v>
      </c>
      <c r="N761" s="18">
        <v>0.15176787420728</v>
      </c>
      <c r="O761" s="18">
        <v>0.47232207045291003</v>
      </c>
      <c r="P761" s="18">
        <v>0.56663037113286996</v>
      </c>
      <c r="Q761" s="19">
        <v>0.23378965060922</v>
      </c>
      <c r="R761" s="19">
        <v>0.23378965060922</v>
      </c>
      <c r="S761" s="18">
        <v>0.36466892580451998</v>
      </c>
      <c r="T761" s="18">
        <v>0.36466892580451998</v>
      </c>
      <c r="U761" s="16">
        <v>1.3422467644954774</v>
      </c>
      <c r="V761" s="14">
        <v>1.5678000000000001</v>
      </c>
      <c r="W761" s="14">
        <v>1.484</v>
      </c>
      <c r="X761" s="74">
        <f>'2080回测'!$O$13*G761/$G$4+'2080回测'!$O$14*H761/$H$4+'2080回测'!$O$15*I761/$I$4+'2080回测'!$O$17*K761/$K$4+'2080回测'!$O$18*L761/$L$4+'2080回测'!$O$16*J761/$J$4</f>
        <v>1.4386746055511175</v>
      </c>
    </row>
    <row r="762" spans="1:24">
      <c r="A762" s="11">
        <v>44978</v>
      </c>
      <c r="B762" s="17">
        <v>68.631062001228003</v>
      </c>
      <c r="C762" s="17">
        <v>41.543700340522001</v>
      </c>
      <c r="D762" s="17">
        <v>60.923076923076998</v>
      </c>
      <c r="E762" s="17">
        <v>84.55078125</v>
      </c>
      <c r="F762" s="13">
        <v>1.63912155128707</v>
      </c>
      <c r="G762" s="14">
        <f>[1]!thsiFinD("ths_adjustment_nv_fund",G$2,$A762)</f>
        <v>1.5207999999999999</v>
      </c>
      <c r="H762" s="14">
        <f>[1]!thsiFinD("ths_adjustment_nv_fund",H$2,$A762)</f>
        <v>2.4480296296000001</v>
      </c>
      <c r="I762" s="14">
        <v>2674.14</v>
      </c>
      <c r="J762" s="14">
        <f>[1]!thsiFinD("ths_close_price_index",J$1,$A762)</f>
        <v>10446.911700000001</v>
      </c>
      <c r="K762" s="14">
        <f>[1]!thsiFinD("ths_adjustment_nv_fund",K$2,$A762)</f>
        <v>7.4635344728000002</v>
      </c>
      <c r="L762" s="14">
        <f>[1]!thsiFinD("ths_adjustment_nv_fund",L$2,$A762)</f>
        <v>2.5543972999000002</v>
      </c>
      <c r="M762" s="18">
        <v>0.21882992327365999</v>
      </c>
      <c r="N762" s="18">
        <v>0.17209625575536</v>
      </c>
      <c r="O762" s="18">
        <v>0.49520728492691002</v>
      </c>
      <c r="P762" s="18">
        <v>0.58983164421999001</v>
      </c>
      <c r="Q762" s="19">
        <v>0.25010232560145002</v>
      </c>
      <c r="R762" s="19">
        <v>0.25010232560145002</v>
      </c>
      <c r="S762" s="18">
        <v>0.3809021782925</v>
      </c>
      <c r="T762" s="18">
        <v>0.3809021782925</v>
      </c>
      <c r="U762" s="16">
        <v>1.3491214468557751</v>
      </c>
      <c r="V762" s="14">
        <v>1.5676000000000001</v>
      </c>
      <c r="W762" s="14">
        <v>1.4796</v>
      </c>
      <c r="X762" s="74">
        <f>'2080回测'!$O$13*G762/$G$4+'2080回测'!$O$14*H762/$H$4+'2080回测'!$O$15*I762/$I$4+'2080回测'!$O$17*K762/$K$4+'2080回测'!$O$18*L762/$L$4+'2080回测'!$O$16*J762/$J$4</f>
        <v>1.4512666354939441</v>
      </c>
    </row>
    <row r="763" spans="1:24">
      <c r="A763" s="11">
        <v>44979</v>
      </c>
      <c r="B763" s="17">
        <v>68.937998772252996</v>
      </c>
      <c r="C763" s="17">
        <v>41.770715096480998</v>
      </c>
      <c r="D763" s="17">
        <v>60.769230769231001</v>
      </c>
      <c r="E763" s="17">
        <v>85.48828125</v>
      </c>
      <c r="F763" s="13">
        <v>1.6424155647199099</v>
      </c>
      <c r="G763" s="14">
        <f>[1]!thsiFinD("ths_adjustment_nv_fund",G$2,$A763)</f>
        <v>1.5210999999999999</v>
      </c>
      <c r="H763" s="14">
        <f>[1]!thsiFinD("ths_adjustment_nv_fund",H$2,$A763)</f>
        <v>2.4491259258999998</v>
      </c>
      <c r="I763" s="14">
        <v>2658.09</v>
      </c>
      <c r="J763" s="14">
        <f>[1]!thsiFinD("ths_close_price_index",J$1,$A763)</f>
        <v>10440.066699999999</v>
      </c>
      <c r="K763" s="14">
        <f>[1]!thsiFinD("ths_adjustment_nv_fund",K$2,$A763)</f>
        <v>7.4648568566</v>
      </c>
      <c r="L763" s="14">
        <f>[1]!thsiFinD("ths_adjustment_nv_fund",L$2,$A763)</f>
        <v>2.5574262294999999</v>
      </c>
      <c r="M763" s="18">
        <v>0.22258631713554999</v>
      </c>
      <c r="N763" s="18">
        <v>0.17652680045173999</v>
      </c>
      <c r="O763" s="18">
        <v>0.50754852624011004</v>
      </c>
      <c r="P763" s="18">
        <v>0.60013401464070004</v>
      </c>
      <c r="Q763" s="19">
        <v>0.25569133504328001</v>
      </c>
      <c r="R763" s="19">
        <v>0.25569133504328001</v>
      </c>
      <c r="S763" s="18">
        <v>0.38739662314577</v>
      </c>
      <c r="T763" s="18">
        <v>0.38739662314577</v>
      </c>
      <c r="U763" s="16">
        <v>1.3468957788737688</v>
      </c>
      <c r="V763" s="14">
        <v>1.5678000000000001</v>
      </c>
      <c r="W763" s="14">
        <v>1.4870000000000001</v>
      </c>
      <c r="X763" s="74">
        <f>'2080回测'!$O$13*G763/$G$4+'2080回测'!$O$14*H763/$H$4+'2080回测'!$O$15*I763/$I$4+'2080回测'!$O$17*K763/$K$4+'2080回测'!$O$18*L763/$L$4+'2080回测'!$O$16*J763/$J$4</f>
        <v>1.4517283729692616</v>
      </c>
    </row>
    <row r="764" spans="1:24">
      <c r="A764" s="11">
        <v>44980</v>
      </c>
      <c r="B764" s="17">
        <v>67.648864333947003</v>
      </c>
      <c r="C764" s="17">
        <v>40.522133938705998</v>
      </c>
      <c r="D764" s="17">
        <v>59.846153846154003</v>
      </c>
      <c r="E764" s="17">
        <v>83.154296875</v>
      </c>
      <c r="F764" s="13">
        <v>1.62792862248452</v>
      </c>
      <c r="G764" s="14">
        <f>[1]!thsiFinD("ths_adjustment_nv_fund",G$2,$A764)</f>
        <v>1.5213000000000001</v>
      </c>
      <c r="H764" s="14">
        <f>[1]!thsiFinD("ths_adjustment_nv_fund",H$2,$A764)</f>
        <v>2.4524148148</v>
      </c>
      <c r="I764" s="14">
        <v>2644.72</v>
      </c>
      <c r="J764" s="14">
        <f>[1]!thsiFinD("ths_close_price_index",J$1,$A764)</f>
        <v>10454.187099999999</v>
      </c>
      <c r="K764" s="14">
        <f>[1]!thsiFinD("ths_adjustment_nv_fund",K$2,$A764)</f>
        <v>7.4317972602999998</v>
      </c>
      <c r="L764" s="14">
        <f>[1]!thsiFinD("ths_adjustment_nv_fund",L$2,$A764)</f>
        <v>2.5594455158999998</v>
      </c>
      <c r="M764" s="18">
        <v>0.21283567774935999</v>
      </c>
      <c r="N764" s="18">
        <v>0.17157501520285001</v>
      </c>
      <c r="O764" s="18">
        <v>0.50191708602924001</v>
      </c>
      <c r="P764" s="18">
        <v>0.59736996403625997</v>
      </c>
      <c r="Q764" s="19">
        <v>0.25712022903402998</v>
      </c>
      <c r="R764" s="19">
        <v>0.25712022903402998</v>
      </c>
      <c r="S764" s="18">
        <v>0.38861401495219</v>
      </c>
      <c r="T764" s="18">
        <v>0.38861401495219</v>
      </c>
      <c r="U764" s="16">
        <v>1.34491671939531</v>
      </c>
      <c r="V764" s="14">
        <v>1.5674999999999999</v>
      </c>
      <c r="W764" s="14">
        <v>1.4827999999999999</v>
      </c>
      <c r="X764" s="74">
        <f>'2080回测'!$O$13*G764/$G$4+'2080回测'!$O$14*H764/$H$4+'2080回测'!$O$15*I764/$I$4+'2080回测'!$O$17*K764/$K$4+'2080回测'!$O$18*L764/$L$4+'2080回测'!$O$16*J764/$J$4</f>
        <v>1.451344336568789</v>
      </c>
    </row>
    <row r="765" spans="1:24">
      <c r="A765" s="11">
        <v>44981</v>
      </c>
      <c r="B765" s="17">
        <v>68.017188459177007</v>
      </c>
      <c r="C765" s="17">
        <v>40.976163450624</v>
      </c>
      <c r="D765" s="17">
        <v>59</v>
      </c>
      <c r="E765" s="17">
        <v>84.306640625</v>
      </c>
      <c r="F765" s="13">
        <v>1.6307499813370001</v>
      </c>
      <c r="G765" s="14">
        <f>[1]!thsiFinD("ths_adjustment_nv_fund",G$2,$A765)</f>
        <v>1.5179</v>
      </c>
      <c r="H765" s="14">
        <f>[1]!thsiFinD("ths_adjustment_nv_fund",H$2,$A765)</f>
        <v>2.4425481481000002</v>
      </c>
      <c r="I765" s="14">
        <v>2614.7800000000002</v>
      </c>
      <c r="J765" s="14">
        <f>[1]!thsiFinD("ths_close_price_index",J$1,$A765)</f>
        <v>10415.8292</v>
      </c>
      <c r="K765" s="14">
        <f>[1]!thsiFinD("ths_adjustment_nv_fund",K$2,$A765)</f>
        <v>7.4185734216999997</v>
      </c>
      <c r="L765" s="14">
        <f>[1]!thsiFinD("ths_adjustment_nv_fund",L$2,$A765)</f>
        <v>2.5443008679000001</v>
      </c>
      <c r="M765" s="18">
        <v>0.21171675191816</v>
      </c>
      <c r="N765" s="18">
        <v>0.17157501520285001</v>
      </c>
      <c r="O765" s="18">
        <v>0.50251617541337001</v>
      </c>
      <c r="P765" s="18">
        <v>0.60046905104953996</v>
      </c>
      <c r="Q765" s="19">
        <v>0.25143619590542998</v>
      </c>
      <c r="R765" s="19">
        <v>0.25143619590542998</v>
      </c>
      <c r="S765" s="18">
        <v>0.38509218488385</v>
      </c>
      <c r="T765" s="18">
        <v>0.38509218488385</v>
      </c>
      <c r="U765" s="16">
        <v>1.3395007458744626</v>
      </c>
      <c r="V765" s="14">
        <v>1.5678000000000001</v>
      </c>
      <c r="W765" s="14">
        <v>1.4869000000000001</v>
      </c>
      <c r="X765" s="74">
        <f>'2080回测'!$O$13*G765/$G$4+'2080回测'!$O$14*H765/$H$4+'2080回测'!$O$15*I765/$I$4+'2080回测'!$O$17*K765/$K$4+'2080回测'!$O$18*L765/$L$4+'2080回测'!$O$16*J765/$J$4</f>
        <v>1.4475034268452391</v>
      </c>
    </row>
    <row r="766" spans="1:24">
      <c r="A766" s="11">
        <v>44984</v>
      </c>
      <c r="B766" s="17">
        <v>68.078575813382002</v>
      </c>
      <c r="C766" s="17">
        <v>40.295119182747001</v>
      </c>
      <c r="D766" s="17">
        <v>59.538461538462002</v>
      </c>
      <c r="E766" s="17">
        <v>81.220703125</v>
      </c>
      <c r="F766" s="13">
        <v>1.6228321491489801</v>
      </c>
      <c r="G766" s="14">
        <f>[1]!thsiFinD("ths_adjustment_nv_fund",G$2,$A766)</f>
        <v>1.5114000000000001</v>
      </c>
      <c r="H766" s="14">
        <f>[1]!thsiFinD("ths_adjustment_nv_fund",H$2,$A766)</f>
        <v>2.4403555556000001</v>
      </c>
      <c r="I766" s="14">
        <v>2575.7800000000002</v>
      </c>
      <c r="J766" s="14">
        <f>[1]!thsiFinD("ths_close_price_index",J$1,$A766)</f>
        <v>10360.0471</v>
      </c>
      <c r="K766" s="14">
        <f>[1]!thsiFinD("ths_adjustment_nv_fund",K$2,$A766)</f>
        <v>7.4251853409999997</v>
      </c>
      <c r="L766" s="14">
        <f>[1]!thsiFinD("ths_adjustment_nv_fund",L$2,$A766)</f>
        <v>2.5432912246999999</v>
      </c>
      <c r="M766" s="18">
        <v>0.19964833759591</v>
      </c>
      <c r="N766" s="18">
        <v>0.16366953348971</v>
      </c>
      <c r="O766" s="18">
        <v>0.4960460100647</v>
      </c>
      <c r="P766" s="18">
        <v>0.59703492762742005</v>
      </c>
      <c r="Q766" s="19">
        <v>0.24749107828173</v>
      </c>
      <c r="R766" s="19">
        <v>0.24749107828173</v>
      </c>
      <c r="S766" s="18">
        <v>0.38231250082724999</v>
      </c>
      <c r="T766" s="18">
        <v>0.38231250082724999</v>
      </c>
      <c r="U766" s="16">
        <v>1.3316387709800401</v>
      </c>
      <c r="V766" s="14">
        <v>1.5679000000000001</v>
      </c>
      <c r="W766" s="14">
        <v>1.4836</v>
      </c>
      <c r="X766" s="74">
        <f>'2080回测'!$O$13*G766/$G$4+'2080回测'!$O$14*H766/$H$4+'2080回测'!$O$15*I766/$I$4+'2080回测'!$O$17*K766/$K$4+'2080回测'!$O$18*L766/$L$4+'2080回测'!$O$16*J766/$J$4</f>
        <v>1.4427860974698641</v>
      </c>
    </row>
    <row r="767" spans="1:24">
      <c r="A767" s="11">
        <v>44985</v>
      </c>
      <c r="B767" s="17">
        <v>69.244935543278004</v>
      </c>
      <c r="C767" s="17">
        <v>41.259931895572997</v>
      </c>
      <c r="D767" s="17">
        <v>62.230769230768999</v>
      </c>
      <c r="E767" s="17">
        <v>83.6328125</v>
      </c>
      <c r="F767" s="13">
        <v>1.6409211229240499</v>
      </c>
      <c r="G767" s="14">
        <f>[1]!thsiFinD("ths_adjustment_nv_fund",G$2,$A767)</f>
        <v>1.5193000000000001</v>
      </c>
      <c r="H767" s="14">
        <f>[1]!thsiFinD("ths_adjustment_nv_fund",H$2,$A767)</f>
        <v>2.4502222221999999</v>
      </c>
      <c r="I767" s="14">
        <v>2555.4499999999998</v>
      </c>
      <c r="J767" s="14">
        <f>[1]!thsiFinD("ths_close_price_index",J$1,$A767)</f>
        <v>10430.8565</v>
      </c>
      <c r="K767" s="14">
        <f>[1]!thsiFinD("ths_adjustment_nv_fund",K$2,$A767)</f>
        <v>7.4714687759</v>
      </c>
      <c r="L767" s="14">
        <f>[1]!thsiFinD("ths_adjustment_nv_fund",L$2,$A767)</f>
        <v>2.5503587270999999</v>
      </c>
      <c r="M767" s="18">
        <v>0.19573209718670001</v>
      </c>
      <c r="N767" s="18">
        <v>0.16097645730171001</v>
      </c>
      <c r="O767" s="18">
        <v>0.48610112628803998</v>
      </c>
      <c r="P767" s="18">
        <v>0.59376832233254995</v>
      </c>
      <c r="Q767" s="19">
        <v>0.23841477138719999</v>
      </c>
      <c r="R767" s="19">
        <v>0.23841477138719999</v>
      </c>
      <c r="S767" s="18">
        <v>0.36985131097846002</v>
      </c>
      <c r="T767" s="18">
        <v>0.36985131097846002</v>
      </c>
      <c r="U767" s="16">
        <v>1.3424194872507851</v>
      </c>
      <c r="V767" s="14">
        <v>1.5683</v>
      </c>
      <c r="W767" s="14">
        <v>1.4825999999999999</v>
      </c>
      <c r="X767" s="74">
        <f>'2080回测'!$O$13*G767/$G$4+'2080回测'!$O$14*H767/$H$4+'2080回测'!$O$15*I767/$I$4+'2080回测'!$O$17*K767/$K$4+'2080回测'!$O$18*L767/$L$4+'2080回测'!$O$16*J767/$J$4</f>
        <v>1.4500396135944289</v>
      </c>
    </row>
    <row r="768" spans="1:24">
      <c r="A768" s="11">
        <v>44986</v>
      </c>
      <c r="B768" s="17">
        <v>70.595457335789007</v>
      </c>
      <c r="C768" s="17">
        <v>44.097616345062001</v>
      </c>
      <c r="D768" s="17">
        <v>61.538461538462002</v>
      </c>
      <c r="E768" s="17">
        <v>87.470703125</v>
      </c>
      <c r="F768" s="13">
        <v>1.65925559586078</v>
      </c>
      <c r="G768" s="14">
        <f>[1]!thsiFinD("ths_adjustment_nv_fund",G$2,$A768)</f>
        <v>1.5298</v>
      </c>
      <c r="H768" s="14">
        <f>[1]!thsiFinD("ths_adjustment_nv_fund",H$2,$A768)</f>
        <v>2.4666666667000001</v>
      </c>
      <c r="I768" s="14">
        <v>2650.21</v>
      </c>
      <c r="J768" s="14">
        <f>[1]!thsiFinD("ths_close_price_index",J$1,$A768)</f>
        <v>10521.084699999999</v>
      </c>
      <c r="K768" s="14">
        <f>[1]!thsiFinD("ths_adjustment_nv_fund",K$2,$A768)</f>
        <v>7.5111402915000003</v>
      </c>
      <c r="L768" s="14">
        <f>[1]!thsiFinD("ths_adjustment_nv_fund",L$2,$A768)</f>
        <v>2.5644937318999999</v>
      </c>
      <c r="M768" s="18">
        <v>0.20300511508951</v>
      </c>
      <c r="N768" s="18">
        <v>0.16558074884893001</v>
      </c>
      <c r="O768" s="18">
        <v>0.49976036424635001</v>
      </c>
      <c r="P768" s="18">
        <v>0.60599715225842998</v>
      </c>
      <c r="Q768" s="19">
        <v>0.24942203504093</v>
      </c>
      <c r="R768" s="19">
        <v>0.24942203504093</v>
      </c>
      <c r="S768" s="18">
        <v>0.38308422374060003</v>
      </c>
      <c r="T768" s="18">
        <v>0.38308422374060003</v>
      </c>
      <c r="U768" s="16">
        <v>1.3518494563593613</v>
      </c>
      <c r="V768" s="14">
        <v>1.5683</v>
      </c>
      <c r="W768" s="14">
        <v>1.4896</v>
      </c>
      <c r="X768" s="74">
        <f>'2080回测'!$O$13*G768/$G$4+'2080回测'!$O$14*H768/$H$4+'2080回测'!$O$15*I768/$I$4+'2080回测'!$O$17*K768/$K$4+'2080回测'!$O$18*L768/$L$4+'2080回测'!$O$16*J768/$J$4</f>
        <v>1.4595702866299118</v>
      </c>
    </row>
    <row r="769" spans="1:24">
      <c r="A769" s="11">
        <v>44987</v>
      </c>
      <c r="B769" s="17">
        <v>70.165745856353993</v>
      </c>
      <c r="C769" s="17">
        <v>43.132803632235998</v>
      </c>
      <c r="D769" s="17">
        <v>59.769230769231001</v>
      </c>
      <c r="E769" s="17">
        <v>87.1875</v>
      </c>
      <c r="F769" s="13">
        <v>1.6506382006445499</v>
      </c>
      <c r="G769" s="14">
        <f>[1]!thsiFinD("ths_adjustment_nv_fund",G$2,$A769)</f>
        <v>1.5384</v>
      </c>
      <c r="H769" s="14">
        <f>[1]!thsiFinD("ths_adjustment_nv_fund",H$2,$A769)</f>
        <v>2.4765333332999999</v>
      </c>
      <c r="I769" s="14">
        <v>2677.88</v>
      </c>
      <c r="J769" s="14">
        <f>[1]!thsiFinD("ths_close_price_index",J$1,$A769)</f>
        <v>10589.269</v>
      </c>
      <c r="K769" s="14">
        <f>[1]!thsiFinD("ths_adjustment_nv_fund",K$2,$A769)</f>
        <v>7.5243641300000004</v>
      </c>
      <c r="L769" s="14">
        <f>[1]!thsiFinD("ths_adjustment_nv_fund",L$2,$A769)</f>
        <v>2.5574262294999999</v>
      </c>
      <c r="M769" s="18">
        <v>0.21675191815857001</v>
      </c>
      <c r="N769" s="18">
        <v>0.17504995221962</v>
      </c>
      <c r="O769" s="18">
        <v>0.50766834411693995</v>
      </c>
      <c r="P769" s="18">
        <v>0.60809112996801995</v>
      </c>
      <c r="Q769" s="19">
        <v>0.25790005196664001</v>
      </c>
      <c r="R769" s="19">
        <v>0.25790005196664001</v>
      </c>
      <c r="S769" s="18">
        <v>0.39571710123922998</v>
      </c>
      <c r="T769" s="18">
        <v>0.39571710123922998</v>
      </c>
      <c r="U769" s="16">
        <v>1.3456646572183864</v>
      </c>
      <c r="V769" s="14">
        <v>1.5685</v>
      </c>
      <c r="W769" s="14">
        <v>1.488</v>
      </c>
      <c r="X769" s="74">
        <f>'2080回测'!$O$13*G769/$G$4+'2080回测'!$O$14*H769/$H$4+'2080回测'!$O$15*I769/$I$4+'2080回测'!$O$17*K769/$K$4+'2080回测'!$O$18*L769/$L$4+'2080回测'!$O$16*J769/$J$4</f>
        <v>1.4656654734147943</v>
      </c>
    </row>
    <row r="770" spans="1:24">
      <c r="A770" s="11">
        <v>44988</v>
      </c>
      <c r="B770" s="17">
        <v>68.385512584408005</v>
      </c>
      <c r="C770" s="17">
        <v>42.451759364358999</v>
      </c>
      <c r="D770" s="17">
        <v>60.923076923076998</v>
      </c>
      <c r="E770" s="17">
        <v>86.826171875</v>
      </c>
      <c r="F770" s="13">
        <v>1.64646630186711</v>
      </c>
      <c r="G770" s="14">
        <f>[1]!thsiFinD("ths_adjustment_nv_fund",G$2,$A770)</f>
        <v>1.5513999999999999</v>
      </c>
      <c r="H770" s="14">
        <f>[1]!thsiFinD("ths_adjustment_nv_fund",H$2,$A770)</f>
        <v>2.4864000000000002</v>
      </c>
      <c r="I770" s="14">
        <v>2712.8</v>
      </c>
      <c r="J770" s="14">
        <f>[1]!thsiFinD("ths_close_price_index",J$1,$A770)</f>
        <v>10675.8891</v>
      </c>
      <c r="K770" s="14">
        <f>[1]!thsiFinD("ths_adjustment_nv_fund",K$2,$A770)</f>
        <v>7.5243641300000004</v>
      </c>
      <c r="L770" s="14">
        <f>[1]!thsiFinD("ths_adjustment_nv_fund",L$2,$A770)</f>
        <v>2.5554069430999999</v>
      </c>
      <c r="M770" s="18">
        <v>0.21371483375958999</v>
      </c>
      <c r="N770" s="18">
        <v>0.16888193901486001</v>
      </c>
      <c r="O770" s="18">
        <v>0.50047927150730998</v>
      </c>
      <c r="P770" s="18">
        <v>0.60097160573996999</v>
      </c>
      <c r="Q770" s="19">
        <v>0.25242767556793999</v>
      </c>
      <c r="R770" s="19">
        <v>0.25242767556793999</v>
      </c>
      <c r="S770" s="18">
        <v>0.38820712829474002</v>
      </c>
      <c r="T770" s="18">
        <v>0.38820712829474002</v>
      </c>
      <c r="U770" s="16">
        <v>1.345180463285385</v>
      </c>
      <c r="V770" s="14">
        <v>1.5686</v>
      </c>
      <c r="W770" s="14">
        <v>1.4947999999999999</v>
      </c>
      <c r="X770" s="74">
        <f>'2080回测'!$O$13*G770/$G$4+'2080回测'!$O$14*H770/$H$4+'2080回测'!$O$15*I770/$I$4+'2080回测'!$O$17*K770/$K$4+'2080回测'!$O$18*L770/$L$4+'2080回测'!$O$16*J770/$J$4</f>
        <v>1.4750841782015278</v>
      </c>
    </row>
    <row r="771" spans="1:24">
      <c r="A771" s="11">
        <v>44991</v>
      </c>
      <c r="B771" s="17">
        <v>69.183548189072994</v>
      </c>
      <c r="C771" s="17">
        <v>43.927355278093003</v>
      </c>
      <c r="D771" s="17">
        <v>63.538461538462002</v>
      </c>
      <c r="E771" s="17">
        <v>84.43359375</v>
      </c>
      <c r="F771" s="13">
        <v>1.65270739688907</v>
      </c>
      <c r="G771" s="14">
        <f>[1]!thsiFinD("ths_adjustment_nv_fund",G$2,$A771)</f>
        <v>1.5490999999999999</v>
      </c>
      <c r="H771" s="14">
        <f>[1]!thsiFinD("ths_adjustment_nv_fund",H$2,$A771)</f>
        <v>2.4754370369999998</v>
      </c>
      <c r="I771" s="14">
        <v>2737.08</v>
      </c>
      <c r="J771" s="14">
        <f>[1]!thsiFinD("ths_close_price_index",J$1,$A771)</f>
        <v>10636.887500000001</v>
      </c>
      <c r="K771" s="14">
        <f>[1]!thsiFinD("ths_adjustment_nv_fund",K$2,$A771)</f>
        <v>7.5177522108000003</v>
      </c>
      <c r="L771" s="14">
        <f>[1]!thsiFinD("ths_adjustment_nv_fund",L$2,$A771)</f>
        <v>2.5453105110999998</v>
      </c>
      <c r="M771" s="18">
        <v>0.21699168797953999</v>
      </c>
      <c r="N771" s="18">
        <v>0.17140126835201</v>
      </c>
      <c r="O771" s="18">
        <v>0.49928109273903998</v>
      </c>
      <c r="P771" s="18">
        <v>0.59820755513553003</v>
      </c>
      <c r="Q771" s="19">
        <v>0.25164337987578</v>
      </c>
      <c r="R771" s="19">
        <v>0.25164337987578</v>
      </c>
      <c r="S771" s="18">
        <v>0.38613767116269998</v>
      </c>
      <c r="T771" s="18">
        <v>0.38613767116269998</v>
      </c>
      <c r="U771" s="16">
        <v>1.3474621470452788</v>
      </c>
      <c r="V771" s="14">
        <v>1.5705</v>
      </c>
      <c r="W771" s="14">
        <v>1.5086999999999999</v>
      </c>
      <c r="X771" s="74">
        <f>'2080回测'!$O$13*G771/$G$4+'2080回测'!$O$14*H771/$H$4+'2080回测'!$O$15*I771/$I$4+'2080回测'!$O$17*K771/$K$4+'2080回测'!$O$18*L771/$L$4+'2080回测'!$O$16*J771/$J$4</f>
        <v>1.4725439812214107</v>
      </c>
    </row>
    <row r="772" spans="1:24">
      <c r="A772" s="11">
        <v>44992</v>
      </c>
      <c r="B772" s="17">
        <v>64.947820748926006</v>
      </c>
      <c r="C772" s="17">
        <v>39.897843359817998</v>
      </c>
      <c r="D772" s="17">
        <v>60.461538461537998</v>
      </c>
      <c r="E772" s="17">
        <v>77.451171875</v>
      </c>
      <c r="F772" s="13">
        <v>1.60689593611321</v>
      </c>
      <c r="G772" s="14">
        <f>[1]!thsiFinD("ths_adjustment_nv_fund",G$2,$A772)</f>
        <v>1.544</v>
      </c>
      <c r="H772" s="14">
        <f>[1]!thsiFinD("ths_adjustment_nv_fund",H$2,$A772)</f>
        <v>2.4611851852000002</v>
      </c>
      <c r="I772" s="14">
        <v>2739.43</v>
      </c>
      <c r="J772" s="14">
        <f>[1]!thsiFinD("ths_close_price_index",J$1,$A772)</f>
        <v>10557.841700000001</v>
      </c>
      <c r="K772" s="14">
        <f>[1]!thsiFinD("ths_adjustment_nv_fund",K$2,$A772)</f>
        <v>7.4317972602999998</v>
      </c>
      <c r="L772" s="14">
        <f>[1]!thsiFinD("ths_adjustment_nv_fund",L$2,$A772)</f>
        <v>2.5170405013999999</v>
      </c>
      <c r="M772" s="18">
        <v>0.21147698209719001</v>
      </c>
      <c r="N772" s="18">
        <v>0.17140126835201</v>
      </c>
      <c r="O772" s="18">
        <v>0.50119817876827</v>
      </c>
      <c r="P772" s="18">
        <v>0.60499204295473996</v>
      </c>
      <c r="Q772" s="19">
        <v>0.25687137115947001</v>
      </c>
      <c r="R772" s="19">
        <v>0.25687137115947001</v>
      </c>
      <c r="S772" s="18">
        <v>0.38844298093554003</v>
      </c>
      <c r="T772" s="18">
        <v>0.38844298093554003</v>
      </c>
      <c r="U772" s="16">
        <v>1.32426253084368</v>
      </c>
      <c r="V772" s="14">
        <v>1.571</v>
      </c>
      <c r="W772" s="14">
        <v>1.5074000000000001</v>
      </c>
      <c r="X772" s="74">
        <f>'2080回测'!$O$13*G772/$G$4+'2080回测'!$O$14*H772/$H$4+'2080回测'!$O$15*I772/$I$4+'2080回测'!$O$17*K772/$K$4+'2080回测'!$O$18*L772/$L$4+'2080回测'!$O$16*J772/$J$4</f>
        <v>1.4650422579804261</v>
      </c>
    </row>
    <row r="773" spans="1:24">
      <c r="A773" s="11">
        <v>44993</v>
      </c>
      <c r="B773" s="17">
        <v>67.710251688151999</v>
      </c>
      <c r="C773" s="17">
        <v>42.054483541430002</v>
      </c>
      <c r="D773" s="17">
        <v>59.307692307692001</v>
      </c>
      <c r="E773" s="17">
        <v>81.982421875</v>
      </c>
      <c r="F773" s="13">
        <v>1.6276371235306899</v>
      </c>
      <c r="G773" s="14">
        <f>[1]!thsiFinD("ths_adjustment_nv_fund",G$2,$A773)</f>
        <v>1.5438000000000001</v>
      </c>
      <c r="H773" s="14">
        <f>[1]!thsiFinD("ths_adjustment_nv_fund",H$2,$A773)</f>
        <v>2.4589925926</v>
      </c>
      <c r="I773" s="14">
        <v>2723.66</v>
      </c>
      <c r="J773" s="14">
        <f>[1]!thsiFinD("ths_close_price_index",J$1,$A773)</f>
        <v>10559.329100000001</v>
      </c>
      <c r="K773" s="14">
        <f>[1]!thsiFinD("ths_adjustment_nv_fund",K$2,$A773)</f>
        <v>7.4317972602999998</v>
      </c>
      <c r="L773" s="14">
        <f>[1]!thsiFinD("ths_adjustment_nv_fund",L$2,$A773)</f>
        <v>2.5089633558000002</v>
      </c>
      <c r="M773" s="18">
        <v>0.19613171355499001</v>
      </c>
      <c r="N773" s="18">
        <v>0.1563721657545</v>
      </c>
      <c r="O773" s="18">
        <v>0.4810687754613</v>
      </c>
      <c r="P773" s="18">
        <v>0.58296339729857005</v>
      </c>
      <c r="Q773" s="19">
        <v>0.23141779472116999</v>
      </c>
      <c r="R773" s="19">
        <v>0.23141779472116999</v>
      </c>
      <c r="S773" s="18">
        <v>0.35736430261886998</v>
      </c>
      <c r="T773" s="18">
        <v>0.35736430261886998</v>
      </c>
      <c r="U773" s="16">
        <v>1.3291659950391113</v>
      </c>
      <c r="V773" s="14">
        <v>1.5711999999999999</v>
      </c>
      <c r="W773" s="14">
        <v>1.4914000000000001</v>
      </c>
      <c r="X773" s="74">
        <f>'2080回测'!$O$13*G773/$G$4+'2080回测'!$O$14*H773/$H$4+'2080回测'!$O$15*I773/$I$4+'2080回测'!$O$17*K773/$K$4+'2080回测'!$O$18*L773/$L$4+'2080回测'!$O$16*J773/$J$4</f>
        <v>1.4643241378977925</v>
      </c>
    </row>
    <row r="774" spans="1:24">
      <c r="A774" s="11">
        <v>44994</v>
      </c>
      <c r="B774" s="17">
        <v>68.324125230202995</v>
      </c>
      <c r="C774" s="17">
        <v>43.019296254257</v>
      </c>
      <c r="D774" s="17">
        <v>57.461538461537998</v>
      </c>
      <c r="E774" s="17">
        <v>82.05078125</v>
      </c>
      <c r="F774" s="13">
        <v>1.62713935299</v>
      </c>
      <c r="G774" s="14">
        <f>[1]!thsiFinD("ths_adjustment_nv_fund",G$2,$A774)</f>
        <v>1.5403</v>
      </c>
      <c r="H774" s="14">
        <f>[1]!thsiFinD("ths_adjustment_nv_fund",H$2,$A774)</f>
        <v>2.4513185184999999</v>
      </c>
      <c r="I774" s="14">
        <v>2691.02</v>
      </c>
      <c r="J774" s="14">
        <f>[1]!thsiFinD("ths_close_price_index",J$1,$A774)</f>
        <v>10532.437</v>
      </c>
      <c r="K774" s="14">
        <f>[1]!thsiFinD("ths_adjustment_nv_fund",K$2,$A774)</f>
        <v>7.4516330180999999</v>
      </c>
      <c r="L774" s="14">
        <f>[1]!thsiFinD("ths_adjustment_nv_fund",L$2,$A774)</f>
        <v>2.4988669238000001</v>
      </c>
      <c r="M774" s="18">
        <v>0.19245524296675001</v>
      </c>
      <c r="N774" s="18">
        <v>0.15376596299192</v>
      </c>
      <c r="O774" s="18">
        <v>0.4850227653966</v>
      </c>
      <c r="P774" s="18">
        <v>0.58597872520964001</v>
      </c>
      <c r="Q774" s="19">
        <v>0.23790457142970001</v>
      </c>
      <c r="R774" s="19">
        <v>0.23790457142970001</v>
      </c>
      <c r="S774" s="18">
        <v>0.37014806044428999</v>
      </c>
      <c r="T774" s="18">
        <v>0.37014806044428999</v>
      </c>
      <c r="U774" s="16">
        <v>1.328986109716455</v>
      </c>
      <c r="V774" s="14">
        <v>1.5718000000000001</v>
      </c>
      <c r="W774" s="14">
        <v>1.492</v>
      </c>
      <c r="X774" s="74">
        <f>'2080回测'!$O$13*G774/$G$4+'2080回测'!$O$14*H774/$H$4+'2080回测'!$O$15*I774/$I$4+'2080回测'!$O$17*K774/$K$4+'2080回测'!$O$18*L774/$L$4+'2080回测'!$O$16*J774/$J$4</f>
        <v>1.4614404573800499</v>
      </c>
    </row>
    <row r="775" spans="1:24">
      <c r="A775" s="11">
        <v>44995</v>
      </c>
      <c r="B775" s="17">
        <v>67.403314917127005</v>
      </c>
      <c r="C775" s="17">
        <v>41.600454029512001</v>
      </c>
      <c r="D775" s="17">
        <v>54</v>
      </c>
      <c r="E775" s="17">
        <v>79.033203125</v>
      </c>
      <c r="F775" s="13">
        <v>1.6050924301791001</v>
      </c>
      <c r="G775" s="14">
        <f>[1]!thsiFinD("ths_adjustment_nv_fund",G$2,$A775)</f>
        <v>1.5149999999999999</v>
      </c>
      <c r="H775" s="14">
        <f>[1]!thsiFinD("ths_adjustment_nv_fund",H$2,$A775)</f>
        <v>2.4107555556000002</v>
      </c>
      <c r="I775" s="14">
        <v>2637.5</v>
      </c>
      <c r="J775" s="14">
        <f>[1]!thsiFinD("ths_close_price_index",J$1,$A775)</f>
        <v>10351.1443</v>
      </c>
      <c r="K775" s="14">
        <f>[1]!thsiFinD("ths_adjustment_nv_fund",K$2,$A775)</f>
        <v>7.3855138254000003</v>
      </c>
      <c r="L775" s="14">
        <f>[1]!thsiFinD("ths_adjustment_nv_fund",L$2,$A775)</f>
        <v>2.4645390549999999</v>
      </c>
      <c r="M775" s="18">
        <v>0.19061700767263001</v>
      </c>
      <c r="N775" s="18">
        <v>0.15532968464947</v>
      </c>
      <c r="O775" s="18">
        <v>0.47987059669303</v>
      </c>
      <c r="P775" s="18">
        <v>0.58589496610742997</v>
      </c>
      <c r="Q775" s="19">
        <v>0.23815621355217001</v>
      </c>
      <c r="R775" s="19">
        <v>0.23815621355217001</v>
      </c>
      <c r="S775" s="18">
        <v>0.37193209775237002</v>
      </c>
      <c r="T775" s="18">
        <v>0.37193209775237002</v>
      </c>
      <c r="U775" s="16">
        <v>1.3111399072734824</v>
      </c>
      <c r="V775" s="14">
        <v>1.5724</v>
      </c>
      <c r="W775" s="14">
        <v>1.5</v>
      </c>
      <c r="X775" s="74">
        <f>'2080回测'!$O$13*G775/$G$4+'2080回测'!$O$14*H775/$H$4+'2080回测'!$O$15*I775/$I$4+'2080回测'!$O$17*K775/$K$4+'2080回测'!$O$18*L775/$L$4+'2080回测'!$O$16*J775/$J$4</f>
        <v>1.4390577654119172</v>
      </c>
    </row>
    <row r="776" spans="1:24">
      <c r="A776" s="11">
        <v>44998</v>
      </c>
      <c r="B776" s="17">
        <v>70.718232044198999</v>
      </c>
      <c r="C776" s="17">
        <v>45.062429057888998</v>
      </c>
      <c r="D776" s="17">
        <v>55.692307692307999</v>
      </c>
      <c r="E776" s="17">
        <v>84.6484375</v>
      </c>
      <c r="F776" s="13">
        <v>1.64030351573599</v>
      </c>
      <c r="G776" s="14">
        <f>[1]!thsiFinD("ths_adjustment_nv_fund",G$2,$A776)</f>
        <v>1.5345</v>
      </c>
      <c r="H776" s="14">
        <f>[1]!thsiFinD("ths_adjustment_nv_fund",H$2,$A776)</f>
        <v>2.4381629629999999</v>
      </c>
      <c r="I776" s="14">
        <v>2701.98</v>
      </c>
      <c r="J776" s="14">
        <f>[1]!thsiFinD("ths_close_price_index",J$1,$A776)</f>
        <v>10465.8549</v>
      </c>
      <c r="K776" s="14">
        <f>[1]!thsiFinD("ths_adjustment_nv_fund",K$2,$A776)</f>
        <v>7.4317972602999998</v>
      </c>
      <c r="L776" s="14">
        <f>[1]!thsiFinD("ths_adjustment_nv_fund",L$2,$A776)</f>
        <v>2.4786740597999999</v>
      </c>
      <c r="M776" s="18">
        <v>0.17447250639386</v>
      </c>
      <c r="N776" s="18">
        <v>0.14134306315698</v>
      </c>
      <c r="O776" s="18">
        <v>0.46549245147376</v>
      </c>
      <c r="P776" s="18">
        <v>0.56319624763358</v>
      </c>
      <c r="Q776" s="19">
        <v>0.22117090019046001</v>
      </c>
      <c r="R776" s="19">
        <v>0.22117090019046001</v>
      </c>
      <c r="S776" s="18">
        <v>0.35113659457438001</v>
      </c>
      <c r="T776" s="18">
        <v>0.35113659457438001</v>
      </c>
      <c r="U776" s="16">
        <v>1.3176449206190362</v>
      </c>
      <c r="V776" s="14">
        <v>1.5727</v>
      </c>
      <c r="W776" s="14">
        <v>1.5132000000000001</v>
      </c>
      <c r="X776" s="74">
        <f>'2080回测'!$O$13*G776/$G$4+'2080回测'!$O$14*H776/$H$4+'2080回测'!$O$15*I776/$I$4+'2080回测'!$O$17*K776/$K$4+'2080回测'!$O$18*L776/$L$4+'2080回测'!$O$16*J776/$J$4</f>
        <v>1.4553426889210048</v>
      </c>
    </row>
    <row r="777" spans="1:24">
      <c r="A777" s="11">
        <v>44999</v>
      </c>
      <c r="B777" s="17">
        <v>69.367710251687996</v>
      </c>
      <c r="C777" s="17">
        <v>44.267877412032</v>
      </c>
      <c r="D777" s="17">
        <v>56.538461538462002</v>
      </c>
      <c r="E777" s="17">
        <v>86.42578125</v>
      </c>
      <c r="F777" s="13">
        <v>1.64149957613046</v>
      </c>
      <c r="G777" s="14">
        <f>[1]!thsiFinD("ths_adjustment_nv_fund",G$2,$A777)</f>
        <v>1.5258</v>
      </c>
      <c r="H777" s="14">
        <f>[1]!thsiFinD("ths_adjustment_nv_fund",H$2,$A777)</f>
        <v>2.4184296295999999</v>
      </c>
      <c r="I777" s="14">
        <v>2644.48</v>
      </c>
      <c r="J777" s="14">
        <f>[1]!thsiFinD("ths_close_price_index",J$1,$A777)</f>
        <v>10385.986999999999</v>
      </c>
      <c r="K777" s="14">
        <f>[1]!thsiFinD("ths_adjustment_nv_fund",K$2,$A777)</f>
        <v>7.3987376639000004</v>
      </c>
      <c r="L777" s="14">
        <f>[1]!thsiFinD("ths_adjustment_nv_fund",L$2,$A777)</f>
        <v>2.4625197686</v>
      </c>
      <c r="M777" s="18">
        <v>0.18670076726342999</v>
      </c>
      <c r="N777" s="18">
        <v>0.14933541829554001</v>
      </c>
      <c r="O777" s="18">
        <v>0.47256170620657001</v>
      </c>
      <c r="P777" s="18">
        <v>0.57056704924543</v>
      </c>
      <c r="Q777" s="19">
        <v>0.22733617709828999</v>
      </c>
      <c r="R777" s="19">
        <v>0.22733617709828999</v>
      </c>
      <c r="S777" s="18">
        <v>0.35366103487236999</v>
      </c>
      <c r="T777" s="18">
        <v>0.35366103487236999</v>
      </c>
      <c r="U777" s="16">
        <v>1.303978334145055</v>
      </c>
      <c r="V777" s="14">
        <v>1.5730999999999999</v>
      </c>
      <c r="W777" s="14">
        <v>1.5327</v>
      </c>
      <c r="X777" s="74">
        <f>'2080回测'!$O$13*G777/$G$4+'2080回测'!$O$14*H777/$H$4+'2080回测'!$O$15*I777/$I$4+'2080回测'!$O$17*K777/$K$4+'2080回测'!$O$18*L777/$L$4+'2080回测'!$O$16*J777/$J$4</f>
        <v>1.4471279333576672</v>
      </c>
    </row>
    <row r="778" spans="1:24">
      <c r="A778" s="11">
        <v>45000</v>
      </c>
      <c r="B778" s="17">
        <v>67.157765500306994</v>
      </c>
      <c r="C778" s="17">
        <v>42.111237230420002</v>
      </c>
      <c r="D778" s="17">
        <v>57.307692307692001</v>
      </c>
      <c r="E778" s="17">
        <v>85.283203125</v>
      </c>
      <c r="F778" s="13">
        <v>1.6296497454085499</v>
      </c>
      <c r="G778" s="14">
        <f>[1]!thsiFinD("ths_adjustment_nv_fund",G$2,$A778)</f>
        <v>1.5507</v>
      </c>
      <c r="H778" s="14">
        <f>[1]!thsiFinD("ths_adjustment_nv_fund",H$2,$A778)</f>
        <v>2.445837037</v>
      </c>
      <c r="I778" s="14">
        <v>2695.51</v>
      </c>
      <c r="J778" s="14">
        <f>[1]!thsiFinD("ths_close_price_index",J$1,$A778)</f>
        <v>10527.0229</v>
      </c>
      <c r="K778" s="14">
        <f>[1]!thsiFinD("ths_adjustment_nv_fund",K$2,$A778)</f>
        <v>7.4317972602999998</v>
      </c>
      <c r="L778" s="14">
        <f>[1]!thsiFinD("ths_adjustment_nv_fund",L$2,$A778)</f>
        <v>2.4716065573999999</v>
      </c>
      <c r="M778" s="18">
        <v>0.17790920716113001</v>
      </c>
      <c r="N778" s="18">
        <v>0.14021370862652999</v>
      </c>
      <c r="O778" s="18">
        <v>0.46141864366162999</v>
      </c>
      <c r="P778" s="18">
        <v>0.55214004529297001</v>
      </c>
      <c r="Q778" s="19">
        <v>0.21606052990884</v>
      </c>
      <c r="R778" s="19">
        <v>0.21606052990884</v>
      </c>
      <c r="S778" s="18">
        <v>0.33401200430025002</v>
      </c>
      <c r="T778" s="18">
        <v>0.33401200430025002</v>
      </c>
      <c r="U778" s="16">
        <v>1.3113575942782414</v>
      </c>
      <c r="V778" s="14">
        <v>1.5732999999999999</v>
      </c>
      <c r="W778" s="14">
        <v>1.5314000000000001</v>
      </c>
      <c r="X778" s="74">
        <f>'2080回测'!$O$13*G778/$G$4+'2080回测'!$O$14*H778/$H$4+'2080回测'!$O$15*I778/$I$4+'2080回测'!$O$17*K778/$K$4+'2080回测'!$O$18*L778/$L$4+'2080回测'!$O$16*J778/$J$4</f>
        <v>1.4667580959154469</v>
      </c>
    </row>
    <row r="779" spans="1:24">
      <c r="A779" s="11">
        <v>45001</v>
      </c>
      <c r="B779" s="17">
        <v>65.623081645181003</v>
      </c>
      <c r="C779" s="17">
        <v>40.635641316685998</v>
      </c>
      <c r="D779" s="17">
        <v>55.538461538462002</v>
      </c>
      <c r="E779" s="17">
        <v>82.83203125</v>
      </c>
      <c r="F779" s="13">
        <v>1.6115730393758201</v>
      </c>
      <c r="G779" s="14">
        <f>[1]!thsiFinD("ths_adjustment_nv_fund",G$2,$A779)</f>
        <v>1.5368999999999999</v>
      </c>
      <c r="H779" s="14">
        <f>[1]!thsiFinD("ths_adjustment_nv_fund",H$2,$A779)</f>
        <v>2.4239111110999998</v>
      </c>
      <c r="I779" s="14">
        <v>2665.72</v>
      </c>
      <c r="J779" s="14">
        <f>[1]!thsiFinD("ths_close_price_index",J$1,$A779)</f>
        <v>10475.220499999999</v>
      </c>
      <c r="K779" s="14">
        <f>[1]!thsiFinD("ths_adjustment_nv_fund",K$2,$A779)</f>
        <v>7.3987376639000004</v>
      </c>
      <c r="L779" s="14">
        <f>[1]!thsiFinD("ths_adjustment_nv_fund",L$2,$A779)</f>
        <v>2.4332401156999999</v>
      </c>
      <c r="M779" s="18">
        <v>0.18086636828644001</v>
      </c>
      <c r="N779" s="18">
        <v>0.14195117713491001</v>
      </c>
      <c r="O779" s="18">
        <v>0.47076443805416002</v>
      </c>
      <c r="P779" s="18">
        <v>0.56059971523356</v>
      </c>
      <c r="Q779" s="19">
        <v>0.22210049769779</v>
      </c>
      <c r="R779" s="19">
        <v>0.22210049769779</v>
      </c>
      <c r="S779" s="18">
        <v>0.34623903006064</v>
      </c>
      <c r="T779" s="18">
        <v>0.34623903006064</v>
      </c>
      <c r="U779" s="16">
        <v>1.2914462079001487</v>
      </c>
      <c r="V779" s="14">
        <v>1.5744</v>
      </c>
      <c r="W779" s="14">
        <v>1.5454000000000001</v>
      </c>
      <c r="X779" s="74">
        <f>'2080回测'!$O$13*G779/$G$4+'2080回测'!$O$14*H779/$H$4+'2080回测'!$O$15*I779/$I$4+'2080回测'!$O$17*K779/$K$4+'2080回测'!$O$18*L779/$L$4+'2080回测'!$O$16*J779/$J$4</f>
        <v>1.4532219991313118</v>
      </c>
    </row>
    <row r="780" spans="1:24">
      <c r="A780" s="11">
        <v>45002</v>
      </c>
      <c r="B780" s="17">
        <v>70.841006752609005</v>
      </c>
      <c r="C780" s="17">
        <v>44.097616345062001</v>
      </c>
      <c r="D780" s="17">
        <v>54.307692307692001</v>
      </c>
      <c r="E780" s="17">
        <v>91.787109375</v>
      </c>
      <c r="F780" s="13">
        <v>1.6525835619509099</v>
      </c>
      <c r="G780" s="14">
        <f>[1]!thsiFinD("ths_adjustment_nv_fund",G$2,$A780)</f>
        <v>1.5548999999999999</v>
      </c>
      <c r="H780" s="14">
        <f>[1]!thsiFinD("ths_adjustment_nv_fund",H$2,$A780)</f>
        <v>2.4381629629999999</v>
      </c>
      <c r="I780" s="14">
        <v>2734.31</v>
      </c>
      <c r="J780" s="14">
        <f>[1]!thsiFinD("ths_close_price_index",J$1,$A780)</f>
        <v>10592.2227</v>
      </c>
      <c r="K780" s="14">
        <f>[1]!thsiFinD("ths_adjustment_nv_fund",K$2,$A780)</f>
        <v>7.4648568566</v>
      </c>
      <c r="L780" s="14">
        <f>[1]!thsiFinD("ths_adjustment_nv_fund",L$2,$A780)</f>
        <v>2.4342497589000001</v>
      </c>
      <c r="M780" s="18">
        <v>0.16695971867008</v>
      </c>
      <c r="N780" s="18">
        <v>0.12518460602902001</v>
      </c>
      <c r="O780" s="18">
        <v>0.4529115744069</v>
      </c>
      <c r="P780" s="18">
        <v>0.53790099675971004</v>
      </c>
      <c r="Q780" s="19">
        <v>0.20167827278910999</v>
      </c>
      <c r="R780" s="19">
        <v>0.20167827278910999</v>
      </c>
      <c r="S780" s="18">
        <v>0.32262811087863003</v>
      </c>
      <c r="T780" s="18">
        <v>0.32262811087863003</v>
      </c>
      <c r="U780" s="16">
        <v>1.29863656313783</v>
      </c>
      <c r="V780" s="14">
        <v>1.5749</v>
      </c>
      <c r="W780" s="14">
        <v>1.5525</v>
      </c>
      <c r="X780" s="74">
        <f>'2080回测'!$O$13*G780/$G$4+'2080回测'!$O$14*H780/$H$4+'2080回测'!$O$15*I780/$I$4+'2080回测'!$O$17*K780/$K$4+'2080回测'!$O$18*L780/$L$4+'2080回测'!$O$16*J780/$J$4</f>
        <v>1.4678801032008906</v>
      </c>
    </row>
    <row r="781" spans="1:24">
      <c r="A781" s="11">
        <v>45005</v>
      </c>
      <c r="B781" s="17">
        <v>70.534069981583997</v>
      </c>
      <c r="C781" s="17">
        <v>42.792281498297001</v>
      </c>
      <c r="D781" s="17">
        <v>53.923076923076998</v>
      </c>
      <c r="E781" s="17">
        <v>94.47265625</v>
      </c>
      <c r="F781" s="13">
        <v>1.65430521163239</v>
      </c>
      <c r="G781" s="14">
        <f>[1]!thsiFinD("ths_adjustment_nv_fund",G$2,$A781)</f>
        <v>1.5504</v>
      </c>
      <c r="H781" s="14">
        <f>[1]!thsiFinD("ths_adjustment_nv_fund",H$2,$A781)</f>
        <v>2.4272</v>
      </c>
      <c r="I781" s="14">
        <v>2689.24</v>
      </c>
      <c r="J781" s="14">
        <f>[1]!thsiFinD("ths_close_price_index",J$1,$A781)</f>
        <v>10582.4722</v>
      </c>
      <c r="K781" s="14">
        <f>[1]!thsiFinD("ths_adjustment_nv_fund",K$2,$A781)</f>
        <v>7.4450210987999998</v>
      </c>
      <c r="L781" s="14">
        <f>[1]!thsiFinD("ths_adjustment_nv_fund",L$2,$A781)</f>
        <v>2.4170858245</v>
      </c>
      <c r="M781" s="18">
        <v>0.17327365728899999</v>
      </c>
      <c r="N781" s="18">
        <v>0.12527147945443001</v>
      </c>
      <c r="O781" s="18">
        <v>0.46333572969087</v>
      </c>
      <c r="P781" s="18">
        <v>0.54024625185310005</v>
      </c>
      <c r="Q781" s="19">
        <v>0.21004621312645</v>
      </c>
      <c r="R781" s="19">
        <v>0.21004621312645</v>
      </c>
      <c r="S781" s="18">
        <v>0.33343648028117001</v>
      </c>
      <c r="T781" s="18">
        <v>0.33343648028117001</v>
      </c>
      <c r="U781" s="16">
        <v>1.2945050288604638</v>
      </c>
      <c r="V781" s="14">
        <v>1.5765</v>
      </c>
      <c r="W781" s="14">
        <v>1.6099000000000001</v>
      </c>
      <c r="X781" s="74">
        <f>'2080回测'!$O$13*G781/$G$4+'2080回测'!$O$14*H781/$H$4+'2080回测'!$O$15*I781/$I$4+'2080回测'!$O$17*K781/$K$4+'2080回测'!$O$18*L781/$L$4+'2080回测'!$O$16*J781/$J$4</f>
        <v>1.4629526134999637</v>
      </c>
    </row>
    <row r="782" spans="1:24">
      <c r="A782" s="11">
        <v>45006</v>
      </c>
      <c r="B782" s="17">
        <v>72.559852670349997</v>
      </c>
      <c r="C782" s="17">
        <v>43.813847900112997</v>
      </c>
      <c r="D782" s="17">
        <v>57.230769230768999</v>
      </c>
      <c r="E782" s="17">
        <v>95.126953125</v>
      </c>
      <c r="F782" s="13">
        <v>1.67182855731558</v>
      </c>
      <c r="G782" s="14">
        <f>[1]!thsiFinD("ths_adjustment_nv_fund",G$2,$A782)</f>
        <v>1.5447</v>
      </c>
      <c r="H782" s="14">
        <f>[1]!thsiFinD("ths_adjustment_nv_fund",H$2,$A782)</f>
        <v>2.4261037036999999</v>
      </c>
      <c r="I782" s="14">
        <v>2691.87</v>
      </c>
      <c r="J782" s="14">
        <f>[1]!thsiFinD("ths_close_price_index",J$1,$A782)</f>
        <v>10571.6947</v>
      </c>
      <c r="K782" s="14">
        <f>[1]!thsiFinD("ths_adjustment_nv_fund",K$2,$A782)</f>
        <v>7.4648568566</v>
      </c>
      <c r="L782" s="14">
        <f>[1]!thsiFinD("ths_adjustment_nv_fund",L$2,$A782)</f>
        <v>2.4423269044999998</v>
      </c>
      <c r="M782" s="18">
        <v>0.16703964194373</v>
      </c>
      <c r="N782" s="18">
        <v>0.1228390235427</v>
      </c>
      <c r="O782" s="18">
        <v>0.45638629283489002</v>
      </c>
      <c r="P782" s="18">
        <v>0.53438311423536999</v>
      </c>
      <c r="Q782" s="19">
        <v>0.20736746126707001</v>
      </c>
      <c r="R782" s="19">
        <v>0.20736746126707001</v>
      </c>
      <c r="S782" s="18">
        <v>0.33032861789644002</v>
      </c>
      <c r="T782" s="18">
        <v>0.33032861789644002</v>
      </c>
      <c r="U782" s="16">
        <v>1.3114664930976125</v>
      </c>
      <c r="V782" s="14">
        <v>1.5762</v>
      </c>
      <c r="W782" s="14">
        <v>1.585</v>
      </c>
      <c r="X782" s="74">
        <f>'2080回测'!$O$13*G782/$G$4+'2080回测'!$O$14*H782/$H$4+'2080回测'!$O$15*I782/$I$4+'2080回测'!$O$17*K782/$K$4+'2080回测'!$O$18*L782/$L$4+'2080回测'!$O$16*J782/$J$4</f>
        <v>1.4609490553144149</v>
      </c>
    </row>
    <row r="783" spans="1:24">
      <c r="A783" s="11">
        <v>45007</v>
      </c>
      <c r="B783" s="17">
        <v>74.278698588091004</v>
      </c>
      <c r="C783" s="17">
        <v>44.948921679908999</v>
      </c>
      <c r="D783" s="17">
        <v>55.846153846154003</v>
      </c>
      <c r="E783" s="17">
        <v>105.21484375</v>
      </c>
      <c r="F783" s="13">
        <v>1.70072154466039</v>
      </c>
      <c r="G783" s="14">
        <f>[1]!thsiFinD("ths_adjustment_nv_fund",G$2,$A783)</f>
        <v>1.5539000000000001</v>
      </c>
      <c r="H783" s="14">
        <f>[1]!thsiFinD("ths_adjustment_nv_fund",H$2,$A783)</f>
        <v>2.4370666666999998</v>
      </c>
      <c r="I783" s="14">
        <v>2728.42</v>
      </c>
      <c r="J783" s="14">
        <f>[1]!thsiFinD("ths_close_price_index",J$1,$A783)</f>
        <v>10646.5561</v>
      </c>
      <c r="K783" s="14">
        <f>[1]!thsiFinD("ths_adjustment_nv_fund",K$2,$A783)</f>
        <v>7.5508118070999997</v>
      </c>
      <c r="L783" s="14">
        <f>[1]!thsiFinD("ths_adjustment_nv_fund",L$2,$A783)</f>
        <v>2.4433365477</v>
      </c>
      <c r="M783" s="18">
        <v>0.17671035805627</v>
      </c>
      <c r="N783" s="18">
        <v>0.13682564503517999</v>
      </c>
      <c r="O783" s="18">
        <v>0.47196261682243001</v>
      </c>
      <c r="P783" s="18">
        <v>0.55490409589741996</v>
      </c>
      <c r="Q783" s="19">
        <v>0.2231634516986</v>
      </c>
      <c r="R783" s="19">
        <v>0.2231634516986</v>
      </c>
      <c r="S783" s="18">
        <v>0.35250116278619997</v>
      </c>
      <c r="T783" s="18">
        <v>0.35250116278619997</v>
      </c>
      <c r="U783" s="16">
        <v>1.3184042073371638</v>
      </c>
      <c r="V783" s="14">
        <v>1.5763</v>
      </c>
      <c r="W783" s="14">
        <v>1.5590999999999999</v>
      </c>
      <c r="X783" s="74">
        <f>'2080回测'!$O$13*G783/$G$4+'2080回测'!$O$14*H783/$H$4+'2080回测'!$O$15*I783/$I$4+'2080回测'!$O$17*K783/$K$4+'2080回测'!$O$18*L783/$L$4+'2080回测'!$O$16*J783/$J$4</f>
        <v>1.4695391210629511</v>
      </c>
    </row>
    <row r="784" spans="1:24">
      <c r="A784" s="11">
        <v>45008</v>
      </c>
      <c r="B784" s="17">
        <v>76.795580110496999</v>
      </c>
      <c r="C784" s="17">
        <v>47.673098751418998</v>
      </c>
      <c r="D784" s="17">
        <v>55.307692307692001</v>
      </c>
      <c r="E784" s="17">
        <v>115.9375</v>
      </c>
      <c r="F784" s="13">
        <v>1.7392846779240201</v>
      </c>
      <c r="G784" s="14">
        <f>[1]!thsiFinD("ths_adjustment_nv_fund",G$2,$A784)</f>
        <v>1.5549999999999999</v>
      </c>
      <c r="H784" s="14">
        <f>[1]!thsiFinD("ths_adjustment_nv_fund",H$2,$A784)</f>
        <v>2.4381629629999999</v>
      </c>
      <c r="I784" s="14">
        <v>2745.3</v>
      </c>
      <c r="J784" s="14">
        <f>[1]!thsiFinD("ths_close_price_index",J$1,$A784)</f>
        <v>10684.379499999999</v>
      </c>
      <c r="K784" s="14">
        <f>[1]!thsiFinD("ths_adjustment_nv_fund",K$2,$A784)</f>
        <v>7.5640356456999998</v>
      </c>
      <c r="L784" s="14">
        <f>[1]!thsiFinD("ths_adjustment_nv_fund",L$2,$A784)</f>
        <v>2.4453558340999999</v>
      </c>
      <c r="M784" s="18">
        <v>0.18126598465473001</v>
      </c>
      <c r="N784" s="18">
        <v>0.14108244288072</v>
      </c>
      <c r="O784" s="18">
        <v>0.47843278217110002</v>
      </c>
      <c r="P784" s="18">
        <v>0.56596029823801997</v>
      </c>
      <c r="Q784" s="19">
        <v>0.22872025367911</v>
      </c>
      <c r="R784" s="19">
        <v>0.22872025367911</v>
      </c>
      <c r="S784" s="18">
        <v>0.36152582169726</v>
      </c>
      <c r="T784" s="18">
        <v>0.36152582169726</v>
      </c>
      <c r="U784" s="16">
        <v>1.3230768431290687</v>
      </c>
      <c r="V784" s="14">
        <v>1.5761000000000001</v>
      </c>
      <c r="W784" s="14">
        <v>1.5732999999999999</v>
      </c>
      <c r="X784" s="74">
        <f>'2080回测'!$O$13*G784/$G$4+'2080回测'!$O$14*H784/$H$4+'2080回测'!$O$15*I784/$I$4+'2080回测'!$O$17*K784/$K$4+'2080回测'!$O$18*L784/$L$4+'2080回测'!$O$16*J784/$J$4</f>
        <v>1.4707604792350111</v>
      </c>
    </row>
    <row r="785" spans="1:24">
      <c r="A785" s="11">
        <v>45009</v>
      </c>
      <c r="B785" s="17">
        <v>79.803560466543999</v>
      </c>
      <c r="C785" s="17">
        <v>48.297389330305997</v>
      </c>
      <c r="D785" s="17">
        <v>55.384615384615003</v>
      </c>
      <c r="E785" s="17">
        <v>119.53125</v>
      </c>
      <c r="F785" s="13">
        <v>1.7575420379536599</v>
      </c>
      <c r="G785" s="14">
        <f>[1]!thsiFinD("ths_adjustment_nv_fund",G$2,$A785)</f>
        <v>1.5444</v>
      </c>
      <c r="H785" s="14">
        <f>[1]!thsiFinD("ths_adjustment_nv_fund",H$2,$A785)</f>
        <v>2.4195259258999999</v>
      </c>
      <c r="I785" s="14">
        <v>2703.1</v>
      </c>
      <c r="J785" s="14">
        <f>[1]!thsiFinD("ths_close_price_index",J$1,$A785)</f>
        <v>10627.219300000001</v>
      </c>
      <c r="K785" s="14">
        <f>[1]!thsiFinD("ths_adjustment_nv_fund",K$2,$A785)</f>
        <v>7.5177522108000003</v>
      </c>
      <c r="L785" s="14">
        <f>[1]!thsiFinD("ths_adjustment_nv_fund",L$2,$A785)</f>
        <v>2.4322304725000001</v>
      </c>
      <c r="M785" s="18">
        <v>0.19453324808184</v>
      </c>
      <c r="N785" s="18">
        <v>0.14603422812962</v>
      </c>
      <c r="O785" s="18">
        <v>0.48993529834651001</v>
      </c>
      <c r="P785" s="18">
        <v>0.56914314435351998</v>
      </c>
      <c r="Q785" s="19">
        <v>0.23384116817702</v>
      </c>
      <c r="R785" s="19">
        <v>0.23384116817702</v>
      </c>
      <c r="S785" s="18">
        <v>0.35864324488351002</v>
      </c>
      <c r="T785" s="18">
        <v>0.35864324488351002</v>
      </c>
      <c r="U785" s="16">
        <v>1.3235570853650001</v>
      </c>
      <c r="V785" s="14">
        <v>1.5760000000000001</v>
      </c>
      <c r="W785" s="14">
        <v>1.5786</v>
      </c>
      <c r="X785" s="74">
        <f>'2080回测'!$O$13*G785/$G$4+'2080回测'!$O$14*H785/$H$4+'2080回测'!$O$15*I785/$I$4+'2080回测'!$O$17*K785/$K$4+'2080回测'!$O$18*L785/$L$4+'2080回测'!$O$16*J785/$J$4</f>
        <v>1.4610928559021992</v>
      </c>
    </row>
    <row r="786" spans="1:24">
      <c r="A786" s="11">
        <v>45012</v>
      </c>
      <c r="B786" s="17">
        <v>80.171884591774003</v>
      </c>
      <c r="C786" s="17">
        <v>48.864926220203998</v>
      </c>
      <c r="D786" s="17">
        <v>56.307692307692001</v>
      </c>
      <c r="E786" s="17">
        <v>120.009765625</v>
      </c>
      <c r="F786" s="13">
        <v>1.76338567186168</v>
      </c>
      <c r="G786" s="14">
        <f>[1]!thsiFinD("ths_adjustment_nv_fund",G$2,$A786)</f>
        <v>1.5326</v>
      </c>
      <c r="H786" s="14">
        <f>[1]!thsiFinD("ths_adjustment_nv_fund",H$2,$A786)</f>
        <v>2.4008888889</v>
      </c>
      <c r="I786" s="14">
        <v>2653.99</v>
      </c>
      <c r="J786" s="14">
        <f>[1]!thsiFinD("ths_close_price_index",J$1,$A786)</f>
        <v>10530.134700000001</v>
      </c>
      <c r="K786" s="14">
        <f>[1]!thsiFinD("ths_adjustment_nv_fund",K$2,$A786)</f>
        <v>7.4913045337000002</v>
      </c>
      <c r="L786" s="14">
        <f>[1]!thsiFinD("ths_adjustment_nv_fund",L$2,$A786)</f>
        <v>2.4271822565000001</v>
      </c>
      <c r="M786" s="18">
        <v>0.19029731457801</v>
      </c>
      <c r="N786" s="18">
        <v>0.14551298757709999</v>
      </c>
      <c r="O786" s="18">
        <v>0.48969566259286001</v>
      </c>
      <c r="P786" s="18">
        <v>0.56981321724836997</v>
      </c>
      <c r="Q786" s="19">
        <v>0.23368266363788001</v>
      </c>
      <c r="R786" s="19">
        <v>0.23368266363788001</v>
      </c>
      <c r="S786" s="18">
        <v>0.36288608682395002</v>
      </c>
      <c r="T786" s="18">
        <v>0.36288608682395002</v>
      </c>
      <c r="U786" s="16">
        <v>1.3237858484458838</v>
      </c>
      <c r="V786" s="14">
        <v>1.5769</v>
      </c>
      <c r="W786" s="14">
        <v>1.5707</v>
      </c>
      <c r="X786" s="74">
        <f>'2080回测'!$O$13*G786/$G$4+'2080回测'!$O$14*H786/$H$4+'2080回测'!$O$15*I786/$I$4+'2080回测'!$O$17*K786/$K$4+'2080回测'!$O$18*L786/$L$4+'2080回测'!$O$16*J786/$J$4</f>
        <v>1.4515179915397671</v>
      </c>
    </row>
    <row r="787" spans="1:24">
      <c r="A787" s="11">
        <v>45013</v>
      </c>
      <c r="B787" s="17">
        <v>77.777777777777999</v>
      </c>
      <c r="C787" s="17">
        <v>46.027241770715001</v>
      </c>
      <c r="D787" s="17">
        <v>56.769230769231001</v>
      </c>
      <c r="E787" s="17">
        <v>114.0234375</v>
      </c>
      <c r="F787" s="13">
        <v>1.73649421954431</v>
      </c>
      <c r="G787" s="14">
        <f>[1]!thsiFinD("ths_adjustment_nv_fund",G$2,$A787)</f>
        <v>1.5365</v>
      </c>
      <c r="H787" s="14">
        <f>[1]!thsiFinD("ths_adjustment_nv_fund",H$2,$A787)</f>
        <v>2.4019851852</v>
      </c>
      <c r="I787" s="14">
        <v>2679.85</v>
      </c>
      <c r="J787" s="14">
        <f>[1]!thsiFinD("ths_close_price_index",J$1,$A787)</f>
        <v>10539.6181</v>
      </c>
      <c r="K787" s="14">
        <f>[1]!thsiFinD("ths_adjustment_nv_fund",K$2,$A787)</f>
        <v>7.5111402915000003</v>
      </c>
      <c r="L787" s="14">
        <f>[1]!thsiFinD("ths_adjustment_nv_fund",L$2,$A787)</f>
        <v>2.4191051108999999</v>
      </c>
      <c r="M787" s="18">
        <v>0.18622122762148</v>
      </c>
      <c r="N787" s="18">
        <v>0.14212492398575</v>
      </c>
      <c r="O787" s="18">
        <v>0.48789839444045002</v>
      </c>
      <c r="P787" s="18">
        <v>0.56830555325425003</v>
      </c>
      <c r="Q787" s="19">
        <v>0.23704837028987999</v>
      </c>
      <c r="R787" s="19">
        <v>0.23704837028987999</v>
      </c>
      <c r="S787" s="18">
        <v>0.36581997384268999</v>
      </c>
      <c r="T787" s="18">
        <v>0.36581997384268999</v>
      </c>
      <c r="U787" s="16">
        <v>1.3144076850680939</v>
      </c>
      <c r="V787" s="14">
        <v>1.577</v>
      </c>
      <c r="W787" s="14">
        <v>1.5647</v>
      </c>
      <c r="X787" s="74">
        <f>'2080回测'!$O$13*G787/$G$4+'2080回测'!$O$14*H787/$H$4+'2080回测'!$O$15*I787/$I$4+'2080回测'!$O$17*K787/$K$4+'2080回测'!$O$18*L787/$L$4+'2080回测'!$O$16*J787/$J$4</f>
        <v>1.4542197434054669</v>
      </c>
    </row>
    <row r="788" spans="1:24">
      <c r="A788" s="11">
        <v>45014</v>
      </c>
      <c r="B788" s="17">
        <v>79.803560466543999</v>
      </c>
      <c r="C788" s="17">
        <v>46.651532349603002</v>
      </c>
      <c r="D788" s="17">
        <v>57.307692307692001</v>
      </c>
      <c r="E788" s="17">
        <v>120.361328125</v>
      </c>
      <c r="F788" s="13">
        <v>1.7603102831221</v>
      </c>
      <c r="G788" s="14">
        <f>[1]!thsiFinD("ths_adjustment_nv_fund",G$2,$A788)</f>
        <v>1.53</v>
      </c>
      <c r="H788" s="14">
        <f>[1]!thsiFinD("ths_adjustment_nv_fund",H$2,$A788)</f>
        <v>2.3954074074</v>
      </c>
      <c r="I788" s="14">
        <v>2675.25</v>
      </c>
      <c r="J788" s="14">
        <f>[1]!thsiFinD("ths_close_price_index",J$1,$A788)</f>
        <v>10481.8385</v>
      </c>
      <c r="K788" s="14">
        <f>[1]!thsiFinD("ths_adjustment_nv_fund",K$2,$A788)</f>
        <v>7.5045283722000002</v>
      </c>
      <c r="L788" s="14">
        <f>[1]!thsiFinD("ths_adjustment_nv_fund",L$2,$A788)</f>
        <v>2.4150665381</v>
      </c>
      <c r="M788" s="18">
        <v>0.18014705882352999</v>
      </c>
      <c r="N788" s="18">
        <v>0.14047432890278999</v>
      </c>
      <c r="O788" s="18">
        <v>0.47891205367841</v>
      </c>
      <c r="P788" s="18">
        <v>0.56059971523356</v>
      </c>
      <c r="Q788" s="19">
        <v>0.22603604110125</v>
      </c>
      <c r="R788" s="19">
        <v>0.22603604110125</v>
      </c>
      <c r="S788" s="18">
        <v>0.35152812085197999</v>
      </c>
      <c r="T788" s="18">
        <v>0.35152812085197999</v>
      </c>
      <c r="U788" s="16">
        <v>1.3121855183820612</v>
      </c>
      <c r="V788" s="14">
        <v>1.5772999999999999</v>
      </c>
      <c r="W788" s="14">
        <v>1.5691999999999999</v>
      </c>
      <c r="X788" s="74">
        <f>'2080回测'!$O$13*G788/$G$4+'2080回测'!$O$14*H788/$H$4+'2080回测'!$O$15*I788/$I$4+'2080回测'!$O$17*K788/$K$4+'2080回测'!$O$18*L788/$L$4+'2080回测'!$O$16*J788/$J$4</f>
        <v>1.4490187248828228</v>
      </c>
    </row>
    <row r="789" spans="1:24">
      <c r="A789" s="11">
        <v>45015</v>
      </c>
      <c r="B789" s="17">
        <v>78.698588090852994</v>
      </c>
      <c r="C789" s="17">
        <v>45.970488081725001</v>
      </c>
      <c r="D789" s="17">
        <v>57.230769230768999</v>
      </c>
      <c r="E789" s="17">
        <v>120.72265625</v>
      </c>
      <c r="F789" s="13">
        <v>1.7565562541333699</v>
      </c>
      <c r="G789" s="14">
        <f>[1]!thsiFinD("ths_adjustment_nv_fund",G$2,$A789)</f>
        <v>1.5369999999999999</v>
      </c>
      <c r="H789" s="14">
        <f>[1]!thsiFinD("ths_adjustment_nv_fund",H$2,$A789)</f>
        <v>2.4096592593000001</v>
      </c>
      <c r="I789" s="14">
        <v>2667.5</v>
      </c>
      <c r="J789" s="14">
        <f>[1]!thsiFinD("ths_close_price_index",J$1,$A789)</f>
        <v>10514.4773</v>
      </c>
      <c r="K789" s="14">
        <f>[1]!thsiFinD("ths_adjustment_nv_fund",K$2,$A789)</f>
        <v>7.4648568566</v>
      </c>
      <c r="L789" s="14">
        <f>[1]!thsiFinD("ths_adjustment_nv_fund",L$2,$A789)</f>
        <v>2.4423269044999998</v>
      </c>
      <c r="M789" s="18">
        <v>0.17934782608696001</v>
      </c>
      <c r="N789" s="18">
        <v>0.14429675962123001</v>
      </c>
      <c r="O789" s="18">
        <v>0.47711478552600001</v>
      </c>
      <c r="P789" s="18">
        <v>0.55892453311218004</v>
      </c>
      <c r="Q789" s="19">
        <v>0.22260476990167</v>
      </c>
      <c r="R789" s="19">
        <v>0.22260476990167</v>
      </c>
      <c r="S789" s="18">
        <v>0.34629535145339002</v>
      </c>
      <c r="T789" s="18">
        <v>0.34629535145339002</v>
      </c>
      <c r="U789" s="16">
        <v>1.3135826674507463</v>
      </c>
      <c r="V789" s="14">
        <v>1.5772999999999999</v>
      </c>
      <c r="W789" s="14">
        <v>1.5698000000000001</v>
      </c>
      <c r="X789" s="74">
        <f>'2080回测'!$O$13*G789/$G$4+'2080回测'!$O$14*H789/$H$4+'2080回测'!$O$15*I789/$I$4+'2080回测'!$O$17*K789/$K$4+'2080回测'!$O$18*L789/$L$4+'2080回测'!$O$16*J789/$J$4</f>
        <v>1.4552857290295937</v>
      </c>
    </row>
    <row r="790" spans="1:24">
      <c r="A790" s="11">
        <v>45016</v>
      </c>
      <c r="B790" s="17">
        <v>84.162062615100993</v>
      </c>
      <c r="C790" s="17">
        <v>50.11350737798</v>
      </c>
      <c r="D790" s="17">
        <v>60.153846153845997</v>
      </c>
      <c r="E790" s="17">
        <v>127.94921875</v>
      </c>
      <c r="F790" s="13">
        <v>1.8059465872423199</v>
      </c>
      <c r="G790" s="14">
        <f>[1]!thsiFinD("ths_adjustment_nv_fund",G$2,$A790)</f>
        <v>1.5404</v>
      </c>
      <c r="H790" s="14">
        <f>[1]!thsiFinD("ths_adjustment_nv_fund",H$2,$A790)</f>
        <v>2.4173333333000002</v>
      </c>
      <c r="I790" s="14">
        <v>2683.72</v>
      </c>
      <c r="J790" s="14">
        <f>[1]!thsiFinD("ths_close_price_index",J$1,$A790)</f>
        <v>10550.9907</v>
      </c>
      <c r="K790" s="14">
        <f>[1]!thsiFinD("ths_adjustment_nv_fund",K$2,$A790)</f>
        <v>7.4780806951000001</v>
      </c>
      <c r="L790" s="14">
        <f>[1]!thsiFinD("ths_adjustment_nv_fund",L$2,$A790)</f>
        <v>2.4473751204999998</v>
      </c>
      <c r="M790" s="18">
        <v>0.18734015345269001</v>
      </c>
      <c r="N790" s="18">
        <v>0.14959603857180001</v>
      </c>
      <c r="O790" s="18">
        <v>0.48046968607716001</v>
      </c>
      <c r="P790" s="18">
        <v>0.57173967675353998</v>
      </c>
      <c r="Q790" s="19">
        <v>0.22284969390338</v>
      </c>
      <c r="R790" s="19">
        <v>0.22284969390338</v>
      </c>
      <c r="S790" s="18">
        <v>0.33690819847200998</v>
      </c>
      <c r="T790" s="18">
        <v>0.33690819847200998</v>
      </c>
      <c r="U790" s="16">
        <v>1.3246495212118601</v>
      </c>
      <c r="V790" s="14">
        <v>1.5779000000000001</v>
      </c>
      <c r="W790" s="14">
        <v>1.5820000000000001</v>
      </c>
      <c r="X790" s="74">
        <f>'2080回测'!$O$13*G790/$G$4+'2080回测'!$O$14*H790/$H$4+'2080回测'!$O$15*I790/$I$4+'2080回测'!$O$17*K790/$K$4+'2080回测'!$O$18*L790/$L$4+'2080回测'!$O$16*J790/$J$4</f>
        <v>1.4584128628778401</v>
      </c>
    </row>
    <row r="791" spans="1:24">
      <c r="A791" s="11">
        <v>45019</v>
      </c>
      <c r="B791" s="17">
        <v>91.160220994474997</v>
      </c>
      <c r="C791" s="17">
        <v>55.448354143019003</v>
      </c>
      <c r="D791" s="17">
        <v>62.923076923076998</v>
      </c>
      <c r="E791" s="17">
        <v>146.58203125</v>
      </c>
      <c r="F791" s="13">
        <v>1.89028420827643</v>
      </c>
      <c r="G791" s="14">
        <f>[1]!thsiFinD("ths_adjustment_nv_fund",G$2,$A791)</f>
        <v>1.5531999999999999</v>
      </c>
      <c r="H791" s="14">
        <f>[1]!thsiFinD("ths_adjustment_nv_fund",H$2,$A791)</f>
        <v>2.4272</v>
      </c>
      <c r="I791" s="14">
        <v>2690.31</v>
      </c>
      <c r="J791" s="14">
        <f>[1]!thsiFinD("ths_close_price_index",J$1,$A791)</f>
        <v>10621.562099999999</v>
      </c>
      <c r="K791" s="14">
        <f>[1]!thsiFinD("ths_adjustment_nv_fund",K$2,$A791)</f>
        <v>7.4846926144000001</v>
      </c>
      <c r="L791" s="14">
        <f>[1]!thsiFinD("ths_adjustment_nv_fund",L$2,$A791)</f>
        <v>2.4665583413999999</v>
      </c>
      <c r="M791" s="18">
        <v>0.19373401534526999</v>
      </c>
      <c r="N791" s="18">
        <v>0.15411345669359999</v>
      </c>
      <c r="O791" s="18">
        <v>0.49029475197699002</v>
      </c>
      <c r="P791" s="18">
        <v>0.57986431028527996</v>
      </c>
      <c r="Q791" s="19">
        <v>0.23509386418222999</v>
      </c>
      <c r="R791" s="19">
        <v>0.23509386418222999</v>
      </c>
      <c r="S791" s="18">
        <v>0.35450095351464</v>
      </c>
      <c r="T791" s="18">
        <v>0.35450095351464</v>
      </c>
      <c r="U791" s="16">
        <v>1.3376556710496175</v>
      </c>
      <c r="V791" s="14">
        <v>1.5782</v>
      </c>
      <c r="W791" s="14">
        <v>1.5640000000000001</v>
      </c>
      <c r="X791" s="74">
        <f>'2080回测'!$O$13*G791/$G$4+'2080回测'!$O$14*H791/$H$4+'2080回测'!$O$15*I791/$I$4+'2080回测'!$O$17*K791/$K$4+'2080回测'!$O$18*L791/$L$4+'2080回测'!$O$16*J791/$J$4</f>
        <v>1.4693181758141238</v>
      </c>
    </row>
    <row r="792" spans="1:24">
      <c r="A792" s="11">
        <v>45020</v>
      </c>
      <c r="B792" s="17">
        <v>91.098833640270001</v>
      </c>
      <c r="C792" s="17">
        <v>54.937570942111002</v>
      </c>
      <c r="D792" s="17">
        <v>60.076923076923002</v>
      </c>
      <c r="E792" s="17">
        <v>147.4609375</v>
      </c>
      <c r="F792" s="13">
        <v>1.88393566289826</v>
      </c>
      <c r="G792" s="14">
        <f>[1]!thsiFinD("ths_adjustment_nv_fund",G$2,$A792)</f>
        <v>1.5616000000000001</v>
      </c>
      <c r="H792" s="14">
        <f>[1]!thsiFinD("ths_adjustment_nv_fund",H$2,$A792)</f>
        <v>2.4370666666999998</v>
      </c>
      <c r="I792" s="14">
        <v>2711.12</v>
      </c>
      <c r="J792" s="14">
        <f>[1]!thsiFinD("ths_close_price_index",J$1,$A792)</f>
        <v>10713.543</v>
      </c>
      <c r="K792" s="14">
        <f>[1]!thsiFinD("ths_adjustment_nv_fund",K$2,$A792)</f>
        <v>7.4780806951000001</v>
      </c>
      <c r="L792" s="14">
        <f>[1]!thsiFinD("ths_adjustment_nv_fund",L$2,$A792)</f>
        <v>2.4594908389999999</v>
      </c>
      <c r="M792" s="18">
        <v>0.2028452685422</v>
      </c>
      <c r="N792" s="18">
        <v>0.15958648249499999</v>
      </c>
      <c r="O792" s="18">
        <v>0.50563144021088002</v>
      </c>
      <c r="P792" s="18">
        <v>0.59309824951486001</v>
      </c>
      <c r="Q792" s="19">
        <v>0.25061317222298002</v>
      </c>
      <c r="R792" s="19">
        <v>0.25061317222298002</v>
      </c>
      <c r="S792" s="18">
        <v>0.36942879159401998</v>
      </c>
      <c r="T792" s="18">
        <v>0.36942879159401998</v>
      </c>
      <c r="U792" s="16">
        <v>1.3323686434947413</v>
      </c>
      <c r="V792" s="14">
        <v>1.5782</v>
      </c>
      <c r="W792" s="14">
        <v>1.5777000000000001</v>
      </c>
      <c r="X792" s="74">
        <f>'2080回测'!$O$13*G792/$G$4+'2080回测'!$O$14*H792/$H$4+'2080回测'!$O$15*I792/$I$4+'2080回测'!$O$17*K792/$K$4+'2080回测'!$O$18*L792/$L$4+'2080回测'!$O$16*J792/$J$4</f>
        <v>1.4748619286390892</v>
      </c>
    </row>
    <row r="793" spans="1:24">
      <c r="A793" s="11">
        <v>45022</v>
      </c>
      <c r="B793" s="17">
        <v>89.625537139349007</v>
      </c>
      <c r="C793" s="17">
        <v>55.959137343926997</v>
      </c>
      <c r="D793" s="17">
        <v>57.615384615384997</v>
      </c>
      <c r="E793" s="17">
        <v>149.51171875</v>
      </c>
      <c r="F793" s="13">
        <v>1.88177944462165</v>
      </c>
      <c r="G793" s="14">
        <f>[1]!thsiFinD("ths_adjustment_nv_fund",G$2,$A793)</f>
        <v>1.5495000000000001</v>
      </c>
      <c r="H793" s="14">
        <f>[1]!thsiFinD("ths_adjustment_nv_fund",H$2,$A793)</f>
        <v>2.4228148148000002</v>
      </c>
      <c r="I793" s="14">
        <v>2698.34</v>
      </c>
      <c r="J793" s="14">
        <f>[1]!thsiFinD("ths_close_price_index",J$1,$A793)</f>
        <v>10673.7009</v>
      </c>
      <c r="K793" s="14">
        <f>[1]!thsiFinD("ths_adjustment_nv_fund",K$2,$A793)</f>
        <v>7.4780806951000001</v>
      </c>
      <c r="L793" s="14">
        <f>[1]!thsiFinD("ths_adjustment_nv_fund",L$2,$A793)</f>
        <v>2.4564619094000002</v>
      </c>
      <c r="M793" s="18">
        <v>0.20604219948849001</v>
      </c>
      <c r="N793" s="18">
        <v>0.15923898879333001</v>
      </c>
      <c r="O793" s="18">
        <v>0.50682961897915002</v>
      </c>
      <c r="P793" s="18">
        <v>0.58472233859931999</v>
      </c>
      <c r="Q793" s="19">
        <v>0.24902483962283001</v>
      </c>
      <c r="R793" s="19">
        <v>0.24902483962283001</v>
      </c>
      <c r="S793" s="18">
        <v>0.35203316142599</v>
      </c>
      <c r="T793" s="18">
        <v>0.35203316142599</v>
      </c>
      <c r="U793" s="16">
        <v>1.3325221633669262</v>
      </c>
      <c r="V793" s="14">
        <v>1.5788</v>
      </c>
      <c r="W793" s="14">
        <v>1.6032999999999999</v>
      </c>
      <c r="X793" s="74">
        <f>'2080回测'!$O$13*G793/$G$4+'2080回测'!$O$14*H793/$H$4+'2080回测'!$O$15*I793/$I$4+'2080回测'!$O$17*K793/$K$4+'2080回测'!$O$18*L793/$L$4+'2080回测'!$O$16*J793/$J$4</f>
        <v>1.4657482831438191</v>
      </c>
    </row>
    <row r="794" spans="1:24">
      <c r="A794" s="11">
        <v>45023</v>
      </c>
      <c r="B794" s="17">
        <v>92.572130141190996</v>
      </c>
      <c r="C794" s="17">
        <v>59.023836549376</v>
      </c>
      <c r="D794" s="17">
        <v>59.538461538462002</v>
      </c>
      <c r="E794" s="17">
        <v>152.236328125</v>
      </c>
      <c r="F794" s="13">
        <v>1.9084268908850699</v>
      </c>
      <c r="G794" s="14">
        <f>[1]!thsiFinD("ths_adjustment_nv_fund",G$2,$A794)</f>
        <v>1.548</v>
      </c>
      <c r="H794" s="14">
        <f>[1]!thsiFinD("ths_adjustment_nv_fund",H$2,$A794)</f>
        <v>2.4315851851999999</v>
      </c>
      <c r="I794" s="14">
        <v>2698.34</v>
      </c>
      <c r="J794" s="14">
        <f>[1]!thsiFinD("ths_close_price_index",J$1,$A794)</f>
        <v>10662.5466</v>
      </c>
      <c r="K794" s="14">
        <f>[1]!thsiFinD("ths_adjustment_nv_fund",K$2,$A794)</f>
        <v>7.5706475648999998</v>
      </c>
      <c r="L794" s="14">
        <f>[1]!thsiFinD("ths_adjustment_nv_fund",L$2,$A794)</f>
        <v>2.469587271</v>
      </c>
      <c r="M794" s="18">
        <v>0.20780051150894999</v>
      </c>
      <c r="N794" s="18">
        <v>0.15628529232908001</v>
      </c>
      <c r="O794" s="18">
        <v>0.50838725137790997</v>
      </c>
      <c r="P794" s="18">
        <v>0.58112069689560997</v>
      </c>
      <c r="Q794" s="19">
        <v>0.25435335123753999</v>
      </c>
      <c r="R794" s="19">
        <v>0.25435335123753999</v>
      </c>
      <c r="S794" s="18">
        <v>0.34893842617439003</v>
      </c>
      <c r="T794" s="18">
        <v>0.34893842617439003</v>
      </c>
      <c r="U794" s="16">
        <v>1.3433240226288188</v>
      </c>
      <c r="V794" s="14">
        <v>1.579</v>
      </c>
      <c r="W794" s="14">
        <v>1.6004</v>
      </c>
      <c r="X794" s="74">
        <f>'2080回测'!$O$13*G794/$G$4+'2080回测'!$O$14*H794/$H$4+'2080回测'!$O$15*I794/$I$4+'2080回测'!$O$17*K794/$K$4+'2080回测'!$O$18*L794/$L$4+'2080回测'!$O$16*J794/$J$4</f>
        <v>1.4674598410877771</v>
      </c>
    </row>
    <row r="795" spans="1:24">
      <c r="A795" s="11">
        <v>45026</v>
      </c>
      <c r="B795" s="17">
        <v>87.108655616942997</v>
      </c>
      <c r="C795" s="17">
        <v>53.745743473326002</v>
      </c>
      <c r="D795" s="17">
        <v>55.846153846154003</v>
      </c>
      <c r="E795" s="17">
        <v>143.837890625</v>
      </c>
      <c r="F795" s="13">
        <v>1.8513461089035601</v>
      </c>
      <c r="G795" s="14">
        <f>[1]!thsiFinD("ths_adjustment_nv_fund",G$2,$A795)</f>
        <v>1.5515000000000001</v>
      </c>
      <c r="H795" s="14">
        <f>[1]!thsiFinD("ths_adjustment_nv_fund",H$2,$A795)</f>
        <v>2.4326814815</v>
      </c>
      <c r="I795" s="14">
        <v>2698.34</v>
      </c>
      <c r="J795" s="14">
        <f>[1]!thsiFinD("ths_close_price_index",J$1,$A795)</f>
        <v>10657.9041</v>
      </c>
      <c r="K795" s="14">
        <f>[1]!thsiFinD("ths_adjustment_nv_fund",K$2,$A795)</f>
        <v>7.5375879685999996</v>
      </c>
      <c r="L795" s="14">
        <f>[1]!thsiFinD("ths_adjustment_nv_fund",L$2,$A795)</f>
        <v>2.4665583413999999</v>
      </c>
      <c r="M795" s="18">
        <v>0.21187659846547</v>
      </c>
      <c r="N795" s="18">
        <v>0.15845712796455999</v>
      </c>
      <c r="O795" s="18">
        <v>0.52624011502515999</v>
      </c>
      <c r="P795" s="18">
        <v>0.59217689931338002</v>
      </c>
      <c r="Q795" s="19">
        <v>0.26510663759313002</v>
      </c>
      <c r="R795" s="19">
        <v>0.26510663759313002</v>
      </c>
      <c r="S795" s="18">
        <v>0.36381408253786002</v>
      </c>
      <c r="T795" s="18">
        <v>0.36381408253786002</v>
      </c>
      <c r="U795" s="16">
        <v>1.3324843932539849</v>
      </c>
      <c r="V795" s="14">
        <v>1.5799000000000001</v>
      </c>
      <c r="W795" s="14">
        <v>1.5875999999999999</v>
      </c>
      <c r="X795" s="74">
        <f>'2080回测'!$O$13*G795/$G$4+'2080回测'!$O$14*H795/$H$4+'2080回测'!$O$15*I795/$I$4+'2080回测'!$O$17*K795/$K$4+'2080回测'!$O$18*L795/$L$4+'2080回测'!$O$16*J795/$J$4</f>
        <v>1.4691460565870236</v>
      </c>
    </row>
    <row r="796" spans="1:24">
      <c r="A796" s="11">
        <v>45027</v>
      </c>
      <c r="B796" s="17">
        <v>88.397790055249004</v>
      </c>
      <c r="C796" s="17">
        <v>54.313280363224003</v>
      </c>
      <c r="D796" s="17">
        <v>58.461538461537998</v>
      </c>
      <c r="E796" s="17">
        <v>144.970703125</v>
      </c>
      <c r="F796" s="13">
        <v>1.8653582800125299</v>
      </c>
      <c r="G796" s="14">
        <f>[1]!thsiFinD("ths_adjustment_nv_fund",G$2,$A796)</f>
        <v>1.5680000000000001</v>
      </c>
      <c r="H796" s="14">
        <f>[1]!thsiFinD("ths_adjustment_nv_fund",H$2,$A796)</f>
        <v>2.4469333333000001</v>
      </c>
      <c r="I796" s="14">
        <v>2756.04</v>
      </c>
      <c r="J796" s="14">
        <f>[1]!thsiFinD("ths_close_price_index",J$1,$A796)</f>
        <v>10727.900799999999</v>
      </c>
      <c r="K796" s="14">
        <f>[1]!thsiFinD("ths_adjustment_nv_fund",K$2,$A796)</f>
        <v>7.5243641300000004</v>
      </c>
      <c r="L796" s="14">
        <f>[1]!thsiFinD("ths_adjustment_nv_fund",L$2,$A796)</f>
        <v>2.4766547734</v>
      </c>
      <c r="M796" s="18">
        <v>0.20660166240409</v>
      </c>
      <c r="N796" s="18">
        <v>0.15784901398661999</v>
      </c>
      <c r="O796" s="18">
        <v>0.51929067816917995</v>
      </c>
      <c r="P796" s="18">
        <v>0.58681631630890996</v>
      </c>
      <c r="Q796" s="19">
        <v>0.25175699515342997</v>
      </c>
      <c r="R796" s="19">
        <v>0.25175699515342997</v>
      </c>
      <c r="S796" s="18">
        <v>0.34290174242811</v>
      </c>
      <c r="T796" s="18">
        <v>0.34290174242811</v>
      </c>
      <c r="U796" s="16">
        <v>1.3340128021839426</v>
      </c>
      <c r="V796" s="14">
        <v>1.5809</v>
      </c>
      <c r="W796" s="14">
        <v>1.5936999999999999</v>
      </c>
      <c r="X796" s="74">
        <f>'2080回测'!$O$13*G796/$G$4+'2080回测'!$O$14*H796/$H$4+'2080回测'!$O$15*I796/$I$4+'2080回测'!$O$17*K796/$K$4+'2080回测'!$O$18*L796/$L$4+'2080回测'!$O$16*J796/$J$4</f>
        <v>1.4817259752567591</v>
      </c>
    </row>
    <row r="797" spans="1:24">
      <c r="A797" s="11">
        <v>45028</v>
      </c>
      <c r="B797" s="17">
        <v>89.564149785143996</v>
      </c>
      <c r="C797" s="17">
        <v>57.888762769579998</v>
      </c>
      <c r="D797" s="17">
        <v>61</v>
      </c>
      <c r="E797" s="17">
        <v>148.57421875</v>
      </c>
      <c r="F797" s="13">
        <v>1.8925678282618099</v>
      </c>
      <c r="G797" s="14">
        <f>[1]!thsiFinD("ths_adjustment_nv_fund",G$2,$A797)</f>
        <v>1.5907</v>
      </c>
      <c r="H797" s="14">
        <f>[1]!thsiFinD("ths_adjustment_nv_fund",H$2,$A797)</f>
        <v>2.4699555555999999</v>
      </c>
      <c r="I797" s="14">
        <v>2783.6</v>
      </c>
      <c r="J797" s="14">
        <f>[1]!thsiFinD("ths_close_price_index",J$1,$A797)</f>
        <v>10866.8323</v>
      </c>
      <c r="K797" s="14">
        <f>[1]!thsiFinD("ths_adjustment_nv_fund",K$2,$A797)</f>
        <v>7.5706475648999998</v>
      </c>
      <c r="L797" s="14">
        <f>[1]!thsiFinD("ths_adjustment_nv_fund",L$2,$A797)</f>
        <v>2.4726162006000001</v>
      </c>
      <c r="M797" s="18">
        <v>0.20468350383632</v>
      </c>
      <c r="N797" s="18">
        <v>0.15698027973243001</v>
      </c>
      <c r="O797" s="18">
        <v>0.52048885693744995</v>
      </c>
      <c r="P797" s="18">
        <v>0.58581120700522005</v>
      </c>
      <c r="Q797" s="19">
        <v>0.25455370930978999</v>
      </c>
      <c r="R797" s="19">
        <v>0.25455370930978999</v>
      </c>
      <c r="S797" s="18">
        <v>0.34751557567027003</v>
      </c>
      <c r="T797" s="18">
        <v>0.34751557567027003</v>
      </c>
      <c r="U797" s="16">
        <v>1.33923371088847</v>
      </c>
      <c r="V797" s="14">
        <v>1.5812999999999999</v>
      </c>
      <c r="W797" s="14">
        <v>1.6052999999999999</v>
      </c>
      <c r="X797" s="74">
        <f>'2080回测'!$O$13*G797/$G$4+'2080回测'!$O$14*H797/$H$4+'2080回测'!$O$15*I797/$I$4+'2080回测'!$O$17*K797/$K$4+'2080回测'!$O$18*L797/$L$4+'2080回测'!$O$16*J797/$J$4</f>
        <v>1.4990796923383105</v>
      </c>
    </row>
    <row r="798" spans="1:24">
      <c r="A798" s="11">
        <v>45029</v>
      </c>
      <c r="B798" s="17">
        <v>87.538367096377996</v>
      </c>
      <c r="C798" s="17">
        <v>53.405221339386998</v>
      </c>
      <c r="D798" s="17">
        <v>56.615384615384997</v>
      </c>
      <c r="E798" s="17">
        <v>135.95703125</v>
      </c>
      <c r="F798" s="13">
        <v>1.83379001075288</v>
      </c>
      <c r="G798" s="14">
        <f>[1]!thsiFinD("ths_adjustment_nv_fund",G$2,$A798)</f>
        <v>1.5931999999999999</v>
      </c>
      <c r="H798" s="14">
        <f>[1]!thsiFinD("ths_adjustment_nv_fund",H$2,$A798)</f>
        <v>2.4699555555999999</v>
      </c>
      <c r="I798" s="14">
        <v>2799.73</v>
      </c>
      <c r="J798" s="14">
        <f>[1]!thsiFinD("ths_close_price_index",J$1,$A798)</f>
        <v>10869.8205</v>
      </c>
      <c r="K798" s="14">
        <f>[1]!thsiFinD("ths_adjustment_nv_fund",K$2,$A798)</f>
        <v>7.5375879685999996</v>
      </c>
      <c r="L798" s="14">
        <f>[1]!thsiFinD("ths_adjustment_nv_fund",L$2,$A798)</f>
        <v>2.4635294118000002</v>
      </c>
      <c r="M798" s="18">
        <v>0.20204603580562999</v>
      </c>
      <c r="N798" s="18">
        <v>0.15220224133438001</v>
      </c>
      <c r="O798" s="18">
        <v>0.52588066139468004</v>
      </c>
      <c r="P798" s="18">
        <v>0.58497361590594998</v>
      </c>
      <c r="Q798" s="19">
        <v>0.26117741712685999</v>
      </c>
      <c r="R798" s="19">
        <v>0.26117741712685999</v>
      </c>
      <c r="S798" s="18">
        <v>0.36320614920670002</v>
      </c>
      <c r="T798" s="18">
        <v>0.36320614920670002</v>
      </c>
      <c r="U798" s="16">
        <v>1.3312729002432551</v>
      </c>
      <c r="V798" s="14">
        <v>1.5815999999999999</v>
      </c>
      <c r="W798" s="14">
        <v>1.6069</v>
      </c>
      <c r="X798" s="74">
        <f>'2080回测'!$O$13*G798/$G$4+'2080回测'!$O$14*H798/$H$4+'2080回测'!$O$15*I798/$I$4+'2080回测'!$O$17*K798/$K$4+'2080回测'!$O$18*L798/$L$4+'2080回测'!$O$16*J798/$J$4</f>
        <v>1.4996021453934913</v>
      </c>
    </row>
    <row r="799" spans="1:24">
      <c r="A799" s="11">
        <v>45030</v>
      </c>
      <c r="B799" s="17">
        <v>87.047268262738001</v>
      </c>
      <c r="C799" s="17">
        <v>55.732122587968</v>
      </c>
      <c r="D799" s="17">
        <v>56.307692307692001</v>
      </c>
      <c r="E799" s="17">
        <v>142.451171875</v>
      </c>
      <c r="F799" s="13">
        <v>1.8538456375835</v>
      </c>
      <c r="G799" s="14">
        <f>[1]!thsiFinD("ths_adjustment_nv_fund",G$2,$A799)</f>
        <v>1.5883</v>
      </c>
      <c r="H799" s="14">
        <f>[1]!thsiFinD("ths_adjustment_nv_fund",H$2,$A799)</f>
        <v>2.4677629630000002</v>
      </c>
      <c r="I799" s="14">
        <v>2828.08</v>
      </c>
      <c r="J799" s="14">
        <f>[1]!thsiFinD("ths_close_price_index",J$1,$A799)</f>
        <v>10845.686900000001</v>
      </c>
      <c r="K799" s="14">
        <f>[1]!thsiFinD("ths_adjustment_nv_fund",K$2,$A799)</f>
        <v>7.5508118070999997</v>
      </c>
      <c r="L799" s="14">
        <f>[1]!thsiFinD("ths_adjustment_nv_fund",L$2,$A799)</f>
        <v>2.4705969142000002</v>
      </c>
      <c r="M799" s="18">
        <v>0.19453324808184</v>
      </c>
      <c r="N799" s="18">
        <v>0.14707670923464999</v>
      </c>
      <c r="O799" s="18">
        <v>0.51821231727773998</v>
      </c>
      <c r="P799" s="18">
        <v>0.57777033257568999</v>
      </c>
      <c r="Q799" s="19">
        <v>0.25144187217858999</v>
      </c>
      <c r="R799" s="19">
        <v>0.25144187217858999</v>
      </c>
      <c r="S799" s="18">
        <v>0.35485342520947</v>
      </c>
      <c r="T799" s="18">
        <v>0.35485342520947</v>
      </c>
      <c r="U799" s="16">
        <v>1.3372322722643237</v>
      </c>
      <c r="V799" s="14">
        <v>1.5819000000000001</v>
      </c>
      <c r="W799" s="14">
        <v>1.6128</v>
      </c>
      <c r="X799" s="74">
        <f>'2080回测'!$O$13*G799/$G$4+'2080回测'!$O$14*H799/$H$4+'2080回测'!$O$15*I799/$I$4+'2080回测'!$O$17*K799/$K$4+'2080回测'!$O$18*L799/$L$4+'2080回测'!$O$16*J799/$J$4</f>
        <v>1.4967674099795054</v>
      </c>
    </row>
    <row r="800" spans="1:24">
      <c r="A800" s="11">
        <v>45033</v>
      </c>
      <c r="B800" s="17">
        <v>86.126457949661997</v>
      </c>
      <c r="C800" s="17">
        <v>54.029511918274999</v>
      </c>
      <c r="D800" s="17">
        <v>53.538461538462002</v>
      </c>
      <c r="E800" s="17">
        <v>142.5</v>
      </c>
      <c r="F800" s="13">
        <v>1.840486078516</v>
      </c>
      <c r="G800" s="14">
        <f>[1]!thsiFinD("ths_adjustment_nv_fund",G$2,$A800)</f>
        <v>1.607</v>
      </c>
      <c r="H800" s="14">
        <f>[1]!thsiFinD("ths_adjustment_nv_fund",H$2,$A800)</f>
        <v>2.4995555556000002</v>
      </c>
      <c r="I800" s="14">
        <v>2866.67</v>
      </c>
      <c r="J800" s="14">
        <f>[1]!thsiFinD("ths_close_price_index",J$1,$A800)</f>
        <v>10975.4023</v>
      </c>
      <c r="K800" s="14">
        <f>[1]!thsiFinD("ths_adjustment_nv_fund",K$2,$A800)</f>
        <v>7.5904833227999999</v>
      </c>
      <c r="L800" s="14">
        <f>[1]!thsiFinD("ths_adjustment_nv_fund",L$2,$A800)</f>
        <v>2.5029054965999999</v>
      </c>
      <c r="M800" s="18">
        <v>0.20004795396419001</v>
      </c>
      <c r="N800" s="18">
        <v>0.15350534271565999</v>
      </c>
      <c r="O800" s="18">
        <v>0.52348430385814004</v>
      </c>
      <c r="P800" s="18">
        <v>0.58413602480668003</v>
      </c>
      <c r="Q800" s="19">
        <v>0.26101179928339002</v>
      </c>
      <c r="R800" s="19">
        <v>0.26101179928339002</v>
      </c>
      <c r="S800" s="18">
        <v>0.35733047710157001</v>
      </c>
      <c r="T800" s="18">
        <v>0.35733047710157001</v>
      </c>
      <c r="U800" s="16">
        <v>1.3405926627382188</v>
      </c>
      <c r="V800" s="14">
        <v>1.5821000000000001</v>
      </c>
      <c r="W800" s="14">
        <v>1.5982000000000001</v>
      </c>
      <c r="X800" s="74">
        <f>'2080回测'!$O$13*G800/$G$4+'2080回测'!$O$14*H800/$H$4+'2080回测'!$O$15*I800/$I$4+'2080回测'!$O$17*K800/$K$4+'2080回测'!$O$18*L800/$L$4+'2080回测'!$O$16*J800/$J$4</f>
        <v>1.513613954333779</v>
      </c>
    </row>
    <row r="801" spans="1:24">
      <c r="A801" s="11">
        <v>45034</v>
      </c>
      <c r="B801" s="17">
        <v>85.573971761817006</v>
      </c>
      <c r="C801" s="17">
        <v>53.859250851304999</v>
      </c>
      <c r="D801" s="17">
        <v>54.153846153845997</v>
      </c>
      <c r="E801" s="17">
        <v>149.78515625</v>
      </c>
      <c r="F801" s="13">
        <v>1.85843056254242</v>
      </c>
      <c r="G801" s="14">
        <f>[1]!thsiFinD("ths_adjustment_nv_fund",G$2,$A801)</f>
        <v>1.6091</v>
      </c>
      <c r="H801" s="14">
        <f>[1]!thsiFinD("ths_adjustment_nv_fund",H$2,$A801)</f>
        <v>2.5083259258999999</v>
      </c>
      <c r="I801" s="14">
        <v>2873.88</v>
      </c>
      <c r="J801" s="14">
        <f>[1]!thsiFinD("ths_close_price_index",J$1,$A801)</f>
        <v>11025.9275</v>
      </c>
      <c r="K801" s="14">
        <f>[1]!thsiFinD("ths_adjustment_nv_fund",K$2,$A801)</f>
        <v>7.6037071613</v>
      </c>
      <c r="L801" s="14">
        <f>[1]!thsiFinD("ths_adjustment_nv_fund",L$2,$A801)</f>
        <v>2.5059344262000001</v>
      </c>
      <c r="M801" s="18">
        <v>0.21499360613811</v>
      </c>
      <c r="N801" s="18">
        <v>0.16584136912517999</v>
      </c>
      <c r="O801" s="18">
        <v>0.52408339324227005</v>
      </c>
      <c r="P801" s="18">
        <v>0.59376832233254995</v>
      </c>
      <c r="Q801" s="19">
        <v>0.25969668223629999</v>
      </c>
      <c r="R801" s="19">
        <v>0.25969668223629999</v>
      </c>
      <c r="S801" s="18">
        <v>0.35333062329752002</v>
      </c>
      <c r="T801" s="18">
        <v>0.35333062329752002</v>
      </c>
      <c r="U801" s="16">
        <v>1.3398577613091525</v>
      </c>
      <c r="V801" s="14">
        <v>1.5829</v>
      </c>
      <c r="W801" s="14">
        <v>1.5921000000000001</v>
      </c>
      <c r="X801" s="74">
        <f>'2080回测'!$O$13*G801/$G$4+'2080回测'!$O$14*H801/$H$4+'2080回测'!$O$15*I801/$I$4+'2080回测'!$O$17*K801/$K$4+'2080回测'!$O$18*L801/$L$4+'2080回测'!$O$16*J801/$J$4</f>
        <v>1.5156421870112335</v>
      </c>
    </row>
    <row r="802" spans="1:24">
      <c r="A802" s="11">
        <v>45035</v>
      </c>
      <c r="B802" s="17">
        <v>86.249232658072003</v>
      </c>
      <c r="C802" s="17">
        <v>54.653802497161998</v>
      </c>
      <c r="D802" s="17">
        <v>54.846153846154003</v>
      </c>
      <c r="E802" s="17">
        <v>153.4765625</v>
      </c>
      <c r="F802" s="13">
        <v>1.87306437875347</v>
      </c>
      <c r="G802" s="14">
        <f>[1]!thsiFinD("ths_adjustment_nv_fund",G$2,$A802)</f>
        <v>1.6103000000000001</v>
      </c>
      <c r="H802" s="14">
        <f>[1]!thsiFinD("ths_adjustment_nv_fund",H$2,$A802)</f>
        <v>2.5061333333000002</v>
      </c>
      <c r="I802" s="14">
        <v>2845.05</v>
      </c>
      <c r="J802" s="14">
        <f>[1]!thsiFinD("ths_close_price_index",J$1,$A802)</f>
        <v>11022.5327</v>
      </c>
      <c r="K802" s="14">
        <f>[1]!thsiFinD("ths_adjustment_nv_fund",K$2,$A802)</f>
        <v>7.5772594841999998</v>
      </c>
      <c r="L802" s="14">
        <f>[1]!thsiFinD("ths_adjustment_nv_fund",L$2,$A802)</f>
        <v>2.4867512054000001</v>
      </c>
      <c r="M802" s="18">
        <v>0.21875</v>
      </c>
      <c r="N802" s="18">
        <v>0.17253062288245999</v>
      </c>
      <c r="O802" s="18">
        <v>0.52432302899592997</v>
      </c>
      <c r="P802" s="18">
        <v>0.59979897815468997</v>
      </c>
      <c r="Q802" s="19">
        <v>0.25687623910259</v>
      </c>
      <c r="R802" s="19">
        <v>0.25687623910259</v>
      </c>
      <c r="S802" s="18">
        <v>0.34485349111747998</v>
      </c>
      <c r="T802" s="18">
        <v>0.34485349111747998</v>
      </c>
      <c r="U802" s="16">
        <v>1.3343255178200399</v>
      </c>
      <c r="V802" s="14">
        <v>1.5835999999999999</v>
      </c>
      <c r="W802" s="14">
        <v>1.5918000000000001</v>
      </c>
      <c r="X802" s="74">
        <f>'2080回测'!$O$13*G802/$G$4+'2080回测'!$O$14*H802/$H$4+'2080回测'!$O$15*I802/$I$4+'2080回测'!$O$17*K802/$K$4+'2080回测'!$O$18*L802/$L$4+'2080回测'!$O$16*J802/$J$4</f>
        <v>1.514629496387617</v>
      </c>
    </row>
    <row r="803" spans="1:24">
      <c r="A803" s="11">
        <v>45036</v>
      </c>
      <c r="B803" s="17">
        <v>91.221608348679993</v>
      </c>
      <c r="C803" s="17">
        <v>59.988649262202003</v>
      </c>
      <c r="D803" s="17">
        <v>62.153846153845997</v>
      </c>
      <c r="E803" s="17">
        <v>169.296875</v>
      </c>
      <c r="F803" s="13">
        <v>1.9566524469118201</v>
      </c>
      <c r="G803" s="14">
        <f>[1]!thsiFinD("ths_adjustment_nv_fund",G$2,$A803)</f>
        <v>1.6215999999999999</v>
      </c>
      <c r="H803" s="14">
        <f>[1]!thsiFinD("ths_adjustment_nv_fund",H$2,$A803)</f>
        <v>2.5094222222</v>
      </c>
      <c r="I803" s="14">
        <v>2863.2</v>
      </c>
      <c r="J803" s="14">
        <f>[1]!thsiFinD("ths_close_price_index",J$1,$A803)</f>
        <v>11104.1059</v>
      </c>
      <c r="K803" s="14">
        <f>[1]!thsiFinD("ths_adjustment_nv_fund",K$2,$A803)</f>
        <v>7.6235429191000001</v>
      </c>
      <c r="L803" s="14">
        <f>[1]!thsiFinD("ths_adjustment_nv_fund",L$2,$A803)</f>
        <v>2.4665583413999999</v>
      </c>
      <c r="M803" s="18">
        <v>0.20931905370844001</v>
      </c>
      <c r="N803" s="18">
        <v>0.16532012857267001</v>
      </c>
      <c r="O803" s="18">
        <v>0.52192667145937999</v>
      </c>
      <c r="P803" s="18">
        <v>0.58983164421999001</v>
      </c>
      <c r="Q803" s="19">
        <v>0.25121868327348001</v>
      </c>
      <c r="R803" s="19">
        <v>0.25121868327348001</v>
      </c>
      <c r="S803" s="18">
        <v>0.34288463902644001</v>
      </c>
      <c r="T803" s="18">
        <v>0.34288463902644001</v>
      </c>
      <c r="U803" s="16">
        <v>1.3323893652745649</v>
      </c>
      <c r="V803" s="14">
        <v>1.5841000000000001</v>
      </c>
      <c r="W803" s="14">
        <v>1.5934999999999999</v>
      </c>
      <c r="X803" s="74">
        <f>'2080回测'!$O$13*G803/$G$4+'2080回测'!$O$14*H803/$H$4+'2080回测'!$O$15*I803/$I$4+'2080回测'!$O$17*K803/$K$4+'2080回测'!$O$18*L803/$L$4+'2080回测'!$O$16*J803/$J$4</f>
        <v>1.5224565071827278</v>
      </c>
    </row>
    <row r="804" spans="1:24">
      <c r="A804" s="11">
        <v>45037</v>
      </c>
      <c r="B804" s="17">
        <v>83.179864947821002</v>
      </c>
      <c r="C804" s="17">
        <v>52.55391600454</v>
      </c>
      <c r="D804" s="17">
        <v>54.769230769231001</v>
      </c>
      <c r="E804" s="17">
        <v>152.5</v>
      </c>
      <c r="F804" s="13">
        <v>1.85750752930398</v>
      </c>
      <c r="G804" s="14">
        <f>[1]!thsiFinD("ths_adjustment_nv_fund",G$2,$A804)</f>
        <v>1.6023000000000001</v>
      </c>
      <c r="H804" s="14">
        <f>[1]!thsiFinD("ths_adjustment_nv_fund",H$2,$A804)</f>
        <v>2.4809185184999998</v>
      </c>
      <c r="I804" s="14">
        <v>2835.15</v>
      </c>
      <c r="J804" s="14">
        <f>[1]!thsiFinD("ths_close_price_index",J$1,$A804)</f>
        <v>10953.3765</v>
      </c>
      <c r="K804" s="14">
        <f>[1]!thsiFinD("ths_adjustment_nv_fund",K$2,$A804)</f>
        <v>7.5508118070999997</v>
      </c>
      <c r="L804" s="14">
        <f>[1]!thsiFinD("ths_adjustment_nv_fund",L$2,$A804)</f>
        <v>2.4312208292999999</v>
      </c>
      <c r="M804" s="18">
        <v>0.21155690537083999</v>
      </c>
      <c r="N804" s="18">
        <v>0.16471201459474</v>
      </c>
      <c r="O804" s="18">
        <v>0.51737359213995004</v>
      </c>
      <c r="P804" s="18">
        <v>0.58447106129269</v>
      </c>
      <c r="Q804" s="19">
        <v>0.25091742764952002</v>
      </c>
      <c r="R804" s="19">
        <v>0.25091742764952002</v>
      </c>
      <c r="S804" s="18">
        <v>0.33958324674962997</v>
      </c>
      <c r="T804" s="18">
        <v>0.33958324674962997</v>
      </c>
      <c r="U804" s="16">
        <v>1.3006336524246014</v>
      </c>
      <c r="V804" s="14">
        <v>1.5844</v>
      </c>
      <c r="W804" s="14">
        <v>1.5881000000000001</v>
      </c>
      <c r="X804" s="74">
        <f>'2080回测'!$O$13*G804/$G$4+'2080回测'!$O$14*H804/$H$4+'2080回测'!$O$15*I804/$I$4+'2080回测'!$O$17*K804/$K$4+'2080回测'!$O$18*L804/$L$4+'2080回测'!$O$16*J804/$J$4</f>
        <v>1.5042806409481941</v>
      </c>
    </row>
    <row r="805" spans="1:24">
      <c r="A805" s="11">
        <v>45040</v>
      </c>
      <c r="B805" s="17">
        <v>81.522406384285006</v>
      </c>
      <c r="C805" s="17">
        <v>52.383654937571002</v>
      </c>
      <c r="D805" s="17">
        <v>55.846153846154003</v>
      </c>
      <c r="E805" s="17">
        <v>151.865234375</v>
      </c>
      <c r="F805" s="13">
        <v>1.85404362385753</v>
      </c>
      <c r="G805" s="14">
        <f>[1]!thsiFinD("ths_adjustment_nv_fund",G$2,$A805)</f>
        <v>1.6042000000000001</v>
      </c>
      <c r="H805" s="14">
        <f>[1]!thsiFinD("ths_adjustment_nv_fund",H$2,$A805)</f>
        <v>2.4787259259000001</v>
      </c>
      <c r="I805" s="14">
        <v>2833.83</v>
      </c>
      <c r="J805" s="14">
        <f>[1]!thsiFinD("ths_close_price_index",J$1,$A805)</f>
        <v>10992.527</v>
      </c>
      <c r="K805" s="14">
        <f>[1]!thsiFinD("ths_adjustment_nv_fund",K$2,$A805)</f>
        <v>7.5375879685999996</v>
      </c>
      <c r="L805" s="14">
        <f>[1]!thsiFinD("ths_adjustment_nv_fund",L$2,$A805)</f>
        <v>2.4019411764999998</v>
      </c>
      <c r="M805" s="18">
        <v>0.19253516624041001</v>
      </c>
      <c r="N805" s="18">
        <v>0.14507862045</v>
      </c>
      <c r="O805" s="18">
        <v>0.48118859333813002</v>
      </c>
      <c r="P805" s="18">
        <v>0.55272635900845002</v>
      </c>
      <c r="Q805" s="19">
        <v>0.21671851056029001</v>
      </c>
      <c r="R805" s="19">
        <v>0.21671851056029001</v>
      </c>
      <c r="S805" s="18">
        <v>0.30005172961962001</v>
      </c>
      <c r="T805" s="18">
        <v>0.30005172961962001</v>
      </c>
      <c r="U805" s="16">
        <v>1.2937111835557951</v>
      </c>
      <c r="V805" s="14">
        <v>1.5859000000000001</v>
      </c>
      <c r="W805" s="14">
        <v>1.5848</v>
      </c>
      <c r="X805" s="74">
        <f>'2080回测'!$O$13*G805/$G$4+'2080回测'!$O$14*H805/$H$4+'2080回测'!$O$15*I805/$I$4+'2080回测'!$O$17*K805/$K$4+'2080回测'!$O$18*L805/$L$4+'2080回测'!$O$16*J805/$J$4</f>
        <v>1.5033385786806763</v>
      </c>
    </row>
    <row r="806" spans="1:24">
      <c r="A806" s="11">
        <v>45041</v>
      </c>
      <c r="B806" s="17">
        <v>81.829343155309999</v>
      </c>
      <c r="C806" s="17">
        <v>51.872871736663001</v>
      </c>
      <c r="D806" s="17">
        <v>56.692307692307999</v>
      </c>
      <c r="E806" s="17">
        <v>153.3984375</v>
      </c>
      <c r="F806" s="13">
        <v>1.8594824002107</v>
      </c>
      <c r="G806" s="14">
        <f>[1]!thsiFinD("ths_adjustment_nv_fund",G$2,$A806)</f>
        <v>1.6153</v>
      </c>
      <c r="H806" s="14">
        <f>[1]!thsiFinD("ths_adjustment_nv_fund",H$2,$A806)</f>
        <v>2.4864000000000002</v>
      </c>
      <c r="I806" s="14">
        <v>2816.25</v>
      </c>
      <c r="J806" s="14">
        <f>[1]!thsiFinD("ths_close_price_index",J$1,$A806)</f>
        <v>11058.3748</v>
      </c>
      <c r="K806" s="14">
        <f>[1]!thsiFinD("ths_adjustment_nv_fund",K$2,$A806)</f>
        <v>7.4846926144000001</v>
      </c>
      <c r="L806" s="14">
        <f>[1]!thsiFinD("ths_adjustment_nv_fund",L$2,$A806)</f>
        <v>2.3827579555999998</v>
      </c>
      <c r="M806" s="18">
        <v>0.18454283887468001</v>
      </c>
      <c r="N806" s="18">
        <v>0.13439318912345</v>
      </c>
      <c r="O806" s="18">
        <v>0.46980589503954001</v>
      </c>
      <c r="P806" s="18">
        <v>0.54904095827969002</v>
      </c>
      <c r="Q806" s="19">
        <v>0.20805294310273001</v>
      </c>
      <c r="R806" s="19">
        <v>0.20805294310273001</v>
      </c>
      <c r="S806" s="18">
        <v>0.29790035046176999</v>
      </c>
      <c r="T806" s="18">
        <v>0.29790035046176999</v>
      </c>
      <c r="U806" s="16">
        <v>1.2746707951509637</v>
      </c>
      <c r="V806" s="14">
        <v>1.5862000000000001</v>
      </c>
      <c r="W806" s="14">
        <v>1.5979000000000001</v>
      </c>
      <c r="X806" s="74">
        <f>'2080回测'!$O$13*G806/$G$4+'2080回测'!$O$14*H806/$H$4+'2080回测'!$O$15*I806/$I$4+'2080回测'!$O$17*K806/$K$4+'2080回测'!$O$18*L806/$L$4+'2080回测'!$O$16*J806/$J$4</f>
        <v>1.5090681947905054</v>
      </c>
    </row>
    <row r="807" spans="1:24">
      <c r="A807" s="11">
        <v>45042</v>
      </c>
      <c r="B807" s="17">
        <v>77.470841006753005</v>
      </c>
      <c r="C807" s="17">
        <v>47.502837684448998</v>
      </c>
      <c r="D807" s="17">
        <v>54.923076923076998</v>
      </c>
      <c r="E807" s="17">
        <v>144.306640625</v>
      </c>
      <c r="F807" s="13">
        <v>1.8105084905982001</v>
      </c>
      <c r="G807" s="14">
        <f>[1]!thsiFinD("ths_adjustment_nv_fund",G$2,$A807)</f>
        <v>1.6165</v>
      </c>
      <c r="H807" s="14">
        <f>[1]!thsiFinD("ths_adjustment_nv_fund",H$2,$A807)</f>
        <v>2.4918814815000001</v>
      </c>
      <c r="I807" s="14">
        <v>2814.65</v>
      </c>
      <c r="J807" s="14">
        <f>[1]!thsiFinD("ths_close_price_index",J$1,$A807)</f>
        <v>11011.1723</v>
      </c>
      <c r="K807" s="14">
        <f>[1]!thsiFinD("ths_adjustment_nv_fund",K$2,$A807)</f>
        <v>7.4714687759</v>
      </c>
      <c r="L807" s="14">
        <f>[1]!thsiFinD("ths_adjustment_nv_fund",L$2,$A807)</f>
        <v>2.3948736740999998</v>
      </c>
      <c r="M807" s="18">
        <v>0.18054667519181999</v>
      </c>
      <c r="N807" s="18">
        <v>0.12631396055946001</v>
      </c>
      <c r="O807" s="18">
        <v>0.44811885933381002</v>
      </c>
      <c r="P807" s="18">
        <v>0.53053019522501998</v>
      </c>
      <c r="Q807" s="19">
        <v>0.18613252337465999</v>
      </c>
      <c r="R807" s="19">
        <v>0.18613252337465999</v>
      </c>
      <c r="S807" s="18">
        <v>0.26979581207414</v>
      </c>
      <c r="T807" s="18">
        <v>0.26979581207414</v>
      </c>
      <c r="U807" s="16">
        <v>1.2826129352861688</v>
      </c>
      <c r="V807" s="14">
        <v>1.5866</v>
      </c>
      <c r="W807" s="14">
        <v>1.6</v>
      </c>
      <c r="X807" s="74">
        <f>'2080回测'!$O$13*G807/$G$4+'2080回测'!$O$14*H807/$H$4+'2080回测'!$O$15*I807/$I$4+'2080回测'!$O$17*K807/$K$4+'2080回测'!$O$18*L807/$L$4+'2080回测'!$O$16*J807/$J$4</f>
        <v>1.5105377657663701</v>
      </c>
    </row>
    <row r="808" spans="1:24">
      <c r="A808" s="11">
        <v>45043</v>
      </c>
      <c r="B808" s="17">
        <v>73.971761817065996</v>
      </c>
      <c r="C808" s="17">
        <v>44.381384790010998</v>
      </c>
      <c r="D808" s="17">
        <v>47.846153846154003</v>
      </c>
      <c r="E808" s="17">
        <v>134.66796875</v>
      </c>
      <c r="F808" s="13">
        <v>1.75216817300808</v>
      </c>
      <c r="G808" s="14">
        <f>[1]!thsiFinD("ths_adjustment_nv_fund",G$2,$A808)</f>
        <v>1.6209</v>
      </c>
      <c r="H808" s="14">
        <f>[1]!thsiFinD("ths_adjustment_nv_fund",H$2,$A808)</f>
        <v>2.4984592593000001</v>
      </c>
      <c r="I808" s="14">
        <v>2839.13</v>
      </c>
      <c r="J808" s="14">
        <f>[1]!thsiFinD("ths_close_price_index",J$1,$A808)</f>
        <v>11063.7791</v>
      </c>
      <c r="K808" s="14">
        <f>[1]!thsiFinD("ths_adjustment_nv_fund",K$2,$A808)</f>
        <v>7.4913045337000002</v>
      </c>
      <c r="L808" s="14">
        <f>[1]!thsiFinD("ths_adjustment_nv_fund",L$2,$A808)</f>
        <v>2.4029508197</v>
      </c>
      <c r="M808" s="18">
        <v>0.17463235294118001</v>
      </c>
      <c r="N808" s="18">
        <v>0.13109199895752</v>
      </c>
      <c r="O808" s="18">
        <v>0.46022046489335999</v>
      </c>
      <c r="P808" s="18">
        <v>0.54309406155975004</v>
      </c>
      <c r="Q808" s="19">
        <v>0.18993374028859</v>
      </c>
      <c r="R808" s="19">
        <v>0.18993374028859</v>
      </c>
      <c r="S808" s="18">
        <v>0.28599856168018001</v>
      </c>
      <c r="T808" s="18">
        <v>0.28599856168018001</v>
      </c>
      <c r="U808" s="16">
        <v>1.2848905900728937</v>
      </c>
      <c r="V808" s="14">
        <v>1.5884</v>
      </c>
      <c r="W808" s="14">
        <v>1.6029</v>
      </c>
      <c r="X808" s="74">
        <f>'2080回测'!$O$13*G808/$G$4+'2080回测'!$O$14*H808/$H$4+'2080回测'!$O$15*I808/$I$4+'2080回测'!$O$17*K808/$K$4+'2080回测'!$O$18*L808/$L$4+'2080回测'!$O$16*J808/$J$4</f>
        <v>1.5147493074893474</v>
      </c>
    </row>
    <row r="809" spans="1:24">
      <c r="A809" s="11">
        <v>45044</v>
      </c>
      <c r="B809" s="17">
        <v>80.417434008594</v>
      </c>
      <c r="C809" s="17">
        <v>49.489216799091999</v>
      </c>
      <c r="D809" s="17">
        <v>56</v>
      </c>
      <c r="E809" s="17">
        <v>147.5</v>
      </c>
      <c r="F809" s="13">
        <v>1.83351662701922</v>
      </c>
      <c r="G809" s="14">
        <f>[1]!thsiFinD("ths_adjustment_nv_fund",G$2,$A809)</f>
        <v>1.6448</v>
      </c>
      <c r="H809" s="14">
        <f>[1]!thsiFinD("ths_adjustment_nv_fund",H$2,$A809)</f>
        <v>2.5247703704000002</v>
      </c>
      <c r="I809" s="14">
        <v>2871.81</v>
      </c>
      <c r="J809" s="14">
        <f>[1]!thsiFinD("ths_close_price_index",J$1,$A809)</f>
        <v>11241.4884</v>
      </c>
      <c r="K809" s="14">
        <f>[1]!thsiFinD("ths_adjustment_nv_fund",K$2,$A809)</f>
        <v>7.5177522108000003</v>
      </c>
      <c r="L809" s="14">
        <f>[1]!thsiFinD("ths_adjustment_nv_fund",L$2,$A809)</f>
        <v>2.4110279653000002</v>
      </c>
      <c r="M809" s="18">
        <v>0.18350383631714001</v>
      </c>
      <c r="N809" s="18">
        <v>0.14186430370950001</v>
      </c>
      <c r="O809" s="18">
        <v>0.46573208722741</v>
      </c>
      <c r="P809" s="18">
        <v>0.54870592179368005</v>
      </c>
      <c r="Q809" s="19">
        <v>0.19156696215022001</v>
      </c>
      <c r="R809" s="19">
        <v>0.19156696215022001</v>
      </c>
      <c r="S809" s="18">
        <v>0.27809232361748998</v>
      </c>
      <c r="T809" s="18">
        <v>0.27809232361748998</v>
      </c>
      <c r="U809" s="16">
        <v>1.3008490052247075</v>
      </c>
      <c r="V809" s="14">
        <v>1.5885</v>
      </c>
      <c r="W809" s="14">
        <v>1.5908</v>
      </c>
      <c r="X809" s="74">
        <f>'2080回测'!$O$13*G809/$G$4+'2080回测'!$O$14*H809/$H$4+'2080回测'!$O$15*I809/$I$4+'2080回测'!$O$17*K809/$K$4+'2080回测'!$O$18*L809/$L$4+'2080回测'!$O$16*J809/$J$4</f>
        <v>1.5334378173470493</v>
      </c>
    </row>
    <row r="810" spans="1:24">
      <c r="A810" s="11">
        <v>45050</v>
      </c>
      <c r="B810" s="17">
        <v>80.049109883363997</v>
      </c>
      <c r="C810" s="17">
        <v>48.410896708286003</v>
      </c>
      <c r="D810" s="17">
        <v>60.230769230768999</v>
      </c>
      <c r="E810" s="17">
        <v>141.19140625</v>
      </c>
      <c r="F810" s="13">
        <v>1.82470545518105</v>
      </c>
      <c r="G810" s="14">
        <f>[1]!thsiFinD("ths_adjustment_nv_fund",G$2,$A810)</f>
        <v>1.6830000000000001</v>
      </c>
      <c r="H810" s="14">
        <f>[1]!thsiFinD("ths_adjustment_nv_fund",H$2,$A810)</f>
        <v>2.5719111110999999</v>
      </c>
      <c r="I810" s="14">
        <v>2911.24</v>
      </c>
      <c r="J810" s="14">
        <f>[1]!thsiFinD("ths_close_price_index",J$1,$A810)</f>
        <v>11531.4781</v>
      </c>
      <c r="K810" s="14">
        <f>[1]!thsiFinD("ths_adjustment_nv_fund",K$2,$A810)</f>
        <v>7.5045283722000002</v>
      </c>
      <c r="L810" s="14">
        <f>[1]!thsiFinD("ths_adjustment_nv_fund",L$2,$A810)</f>
        <v>2.4059797493000001</v>
      </c>
      <c r="M810" s="18">
        <v>0.19429347826087001</v>
      </c>
      <c r="N810" s="18">
        <v>0.14794544348884001</v>
      </c>
      <c r="O810" s="18">
        <v>0.47735442127965999</v>
      </c>
      <c r="P810" s="18">
        <v>0.55381522749151002</v>
      </c>
      <c r="Q810" s="19">
        <v>0.20769977472740001</v>
      </c>
      <c r="R810" s="19">
        <v>0.20769977472740001</v>
      </c>
      <c r="S810" s="18">
        <v>0.30899196091099002</v>
      </c>
      <c r="T810" s="18">
        <v>0.30899196091099002</v>
      </c>
      <c r="U810" s="16">
        <v>1.3049568449294251</v>
      </c>
      <c r="V810" s="14">
        <v>1.5904</v>
      </c>
      <c r="W810" s="14">
        <v>1.6246</v>
      </c>
      <c r="X810" s="74">
        <f>'2080回测'!$O$13*G810/$G$4+'2080回测'!$O$14*H810/$H$4+'2080回测'!$O$15*I810/$I$4+'2080回测'!$O$17*K810/$K$4+'2080回测'!$O$18*L810/$L$4+'2080回测'!$O$16*J810/$J$4</f>
        <v>1.5609073553732009</v>
      </c>
    </row>
    <row r="811" spans="1:24">
      <c r="A811" s="11">
        <v>45051</v>
      </c>
      <c r="B811" s="17">
        <v>78.821362799262999</v>
      </c>
      <c r="C811" s="17">
        <v>46.538024971623003</v>
      </c>
      <c r="D811" s="17">
        <v>56.384615384615003</v>
      </c>
      <c r="E811" s="17">
        <v>133.798828125</v>
      </c>
      <c r="F811" s="13">
        <v>1.7888570782012501</v>
      </c>
      <c r="G811" s="14">
        <f>[1]!thsiFinD("ths_adjustment_nv_fund",G$2,$A811)</f>
        <v>1.6852</v>
      </c>
      <c r="H811" s="14">
        <f>[1]!thsiFinD("ths_adjustment_nv_fund",H$2,$A811)</f>
        <v>2.5784888888999999</v>
      </c>
      <c r="I811" s="14">
        <v>2933.3</v>
      </c>
      <c r="J811" s="14">
        <f>[1]!thsiFinD("ths_close_price_index",J$1,$A811)</f>
        <v>11550.314700000001</v>
      </c>
      <c r="K811" s="14">
        <f>[1]!thsiFinD("ths_adjustment_nv_fund",K$2,$A811)</f>
        <v>7.4450210987999998</v>
      </c>
      <c r="L811" s="14">
        <f>[1]!thsiFinD("ths_adjustment_nv_fund",L$2,$A811)</f>
        <v>2.3908351013</v>
      </c>
      <c r="M811" s="18">
        <v>0.19900895140665001</v>
      </c>
      <c r="N811" s="18">
        <v>0.14473112674833</v>
      </c>
      <c r="O811" s="18">
        <v>0.48274622573687997</v>
      </c>
      <c r="P811" s="18">
        <v>0.55398274569593997</v>
      </c>
      <c r="Q811" s="19">
        <v>0.20961549895609</v>
      </c>
      <c r="R811" s="19">
        <v>0.20961549895609</v>
      </c>
      <c r="S811" s="18">
        <v>0.31997735596770999</v>
      </c>
      <c r="T811" s="18">
        <v>0.31997735596770999</v>
      </c>
      <c r="U811" s="16">
        <v>1.2925557733487913</v>
      </c>
      <c r="V811" s="14">
        <v>1.5920000000000001</v>
      </c>
      <c r="W811" s="14">
        <v>1.6321000000000001</v>
      </c>
      <c r="X811" s="74">
        <f>'2080回测'!$O$13*G811/$G$4+'2080回测'!$O$14*H811/$H$4+'2080回测'!$O$15*I811/$I$4+'2080回测'!$O$17*K811/$K$4+'2080回测'!$O$18*L811/$L$4+'2080回测'!$O$16*J811/$J$4</f>
        <v>1.5602417810598499</v>
      </c>
    </row>
    <row r="812" spans="1:24">
      <c r="A812" s="11">
        <v>45054</v>
      </c>
      <c r="B812" s="17">
        <v>80.110497237569007</v>
      </c>
      <c r="C812" s="17">
        <v>47.786606129398002</v>
      </c>
      <c r="D812" s="17">
        <v>57.538461538462002</v>
      </c>
      <c r="E812" s="17">
        <v>136.81640625</v>
      </c>
      <c r="F812" s="13">
        <v>1.8056299278885699</v>
      </c>
      <c r="G812" s="14">
        <f>[1]!thsiFinD("ths_adjustment_nv_fund",G$2,$A812)</f>
        <v>1.7275</v>
      </c>
      <c r="H812" s="14">
        <f>[1]!thsiFinD("ths_adjustment_nv_fund",H$2,$A812)</f>
        <v>2.6322074074000001</v>
      </c>
      <c r="I812" s="14">
        <v>3011.73</v>
      </c>
      <c r="J812" s="14">
        <f>[1]!thsiFinD("ths_close_price_index",J$1,$A812)</f>
        <v>11783.602000000001</v>
      </c>
      <c r="K812" s="14">
        <f>[1]!thsiFinD("ths_adjustment_nv_fund",K$2,$A812)</f>
        <v>7.5309760493000004</v>
      </c>
      <c r="L812" s="14">
        <f>[1]!thsiFinD("ths_adjustment_nv_fund",L$2,$A812)</f>
        <v>2.4049701060999999</v>
      </c>
      <c r="M812" s="18">
        <v>0.19421355498720999</v>
      </c>
      <c r="N812" s="18">
        <v>0.13760750586396001</v>
      </c>
      <c r="O812" s="18">
        <v>0.46932662353222998</v>
      </c>
      <c r="P812" s="18">
        <v>0.53505318705305005</v>
      </c>
      <c r="Q812" s="19">
        <v>0.19518838850066</v>
      </c>
      <c r="R812" s="19">
        <v>0.19518838850066</v>
      </c>
      <c r="S812" s="18">
        <v>0.30693426917627997</v>
      </c>
      <c r="T812" s="18">
        <v>0.30693426917627997</v>
      </c>
      <c r="U812" s="16">
        <v>1.3014647954370338</v>
      </c>
      <c r="V812" s="14">
        <v>1.5926</v>
      </c>
      <c r="W812" s="14">
        <v>1.6148</v>
      </c>
      <c r="X812" s="74">
        <f>'2080回测'!$O$13*G812/$G$4+'2080回测'!$O$14*H812/$H$4+'2080回测'!$O$15*I812/$I$4+'2080回测'!$O$17*K812/$K$4+'2080回测'!$O$18*L812/$L$4+'2080回测'!$O$16*J812/$J$4</f>
        <v>1.5941047034991611</v>
      </c>
    </row>
    <row r="813" spans="1:24">
      <c r="A813" s="11">
        <v>45055</v>
      </c>
      <c r="B813" s="17">
        <v>78.330263965623004</v>
      </c>
      <c r="C813" s="17">
        <v>45.232690124858003</v>
      </c>
      <c r="D813" s="17">
        <v>54.230769230768999</v>
      </c>
      <c r="E813" s="17">
        <v>138.212890625</v>
      </c>
      <c r="F813" s="13">
        <v>1.7900165348656301</v>
      </c>
      <c r="G813" s="14">
        <f>[1]!thsiFinD("ths_adjustment_nv_fund",G$2,$A813)</f>
        <v>1.7101999999999999</v>
      </c>
      <c r="H813" s="14">
        <f>[1]!thsiFinD("ths_adjustment_nv_fund",H$2,$A813)</f>
        <v>2.6124740741000001</v>
      </c>
      <c r="I813" s="14">
        <v>2988.36</v>
      </c>
      <c r="J813" s="14">
        <f>[1]!thsiFinD("ths_close_price_index",J$1,$A813)</f>
        <v>11689.0159</v>
      </c>
      <c r="K813" s="14">
        <f>[1]!thsiFinD("ths_adjustment_nv_fund",K$2,$A813)</f>
        <v>7.4846926144000001</v>
      </c>
      <c r="L813" s="14">
        <f>[1]!thsiFinD("ths_adjustment_nv_fund",L$2,$A813)</f>
        <v>2.3878061715999999</v>
      </c>
      <c r="M813" s="18">
        <v>0.20851982097187</v>
      </c>
      <c r="N813" s="18">
        <v>0.14273303796369</v>
      </c>
      <c r="O813" s="18">
        <v>0.47675533189552</v>
      </c>
      <c r="P813" s="18">
        <v>0.54677946228851004</v>
      </c>
      <c r="Q813" s="19">
        <v>0.20396266736697999</v>
      </c>
      <c r="R813" s="19">
        <v>0.20396266736697999</v>
      </c>
      <c r="S813" s="18">
        <v>0.31450268782135998</v>
      </c>
      <c r="T813" s="18">
        <v>0.31450268782135998</v>
      </c>
      <c r="U813" s="16">
        <v>1.2846415103633451</v>
      </c>
      <c r="V813" s="14">
        <v>1.5929</v>
      </c>
      <c r="W813" s="14">
        <v>1.6181000000000001</v>
      </c>
      <c r="X813" s="74">
        <f>'2080回测'!$O$13*G813/$G$4+'2080回测'!$O$14*H813/$H$4+'2080回测'!$O$15*I813/$I$4+'2080回测'!$O$17*K813/$K$4+'2080回测'!$O$18*L813/$L$4+'2080回测'!$O$16*J813/$J$4</f>
        <v>1.5792237404452587</v>
      </c>
    </row>
    <row r="814" spans="1:24">
      <c r="A814" s="11">
        <v>45056</v>
      </c>
      <c r="B814" s="17">
        <v>76.856967464701995</v>
      </c>
      <c r="C814" s="17">
        <v>43.586833144153999</v>
      </c>
      <c r="D814" s="17">
        <v>54.076923076923002</v>
      </c>
      <c r="E814" s="17">
        <v>129.4140625</v>
      </c>
      <c r="F814" s="13">
        <v>1.7598369654644499</v>
      </c>
      <c r="G814" s="14">
        <f>[1]!thsiFinD("ths_adjustment_nv_fund",G$2,$A814)</f>
        <v>1.6735</v>
      </c>
      <c r="H814" s="14">
        <f>[1]!thsiFinD("ths_adjustment_nv_fund",H$2,$A814)</f>
        <v>2.5675259259000001</v>
      </c>
      <c r="I814" s="14">
        <v>2954.19</v>
      </c>
      <c r="J814" s="14">
        <f>[1]!thsiFinD("ths_close_price_index",J$1,$A814)</f>
        <v>11456.22</v>
      </c>
      <c r="K814" s="14">
        <f>[1]!thsiFinD("ths_adjustment_nv_fund",K$2,$A814)</f>
        <v>7.4780806951000001</v>
      </c>
      <c r="L814" s="14">
        <f>[1]!thsiFinD("ths_adjustment_nv_fund",L$2,$A814)</f>
        <v>2.3888158149000001</v>
      </c>
      <c r="M814" s="18">
        <v>0.19621163682864001</v>
      </c>
      <c r="N814" s="18">
        <v>0.12892016332204001</v>
      </c>
      <c r="O814" s="18">
        <v>0.46321591181403998</v>
      </c>
      <c r="P814" s="18">
        <v>0.53245665473019999</v>
      </c>
      <c r="Q814" s="19">
        <v>0.18764101092988</v>
      </c>
      <c r="R814" s="19">
        <v>0.18764101092988</v>
      </c>
      <c r="S814" s="18">
        <v>0.29052284717603999</v>
      </c>
      <c r="T814" s="18">
        <v>0.29052284717603999</v>
      </c>
      <c r="U814" s="16">
        <v>1.2841754382231012</v>
      </c>
      <c r="V814" s="14">
        <v>1.5941000000000001</v>
      </c>
      <c r="W814" s="14">
        <v>1.6233</v>
      </c>
      <c r="X814" s="74">
        <f>'2080回测'!$O$13*G814/$G$4+'2080回测'!$O$14*H814/$H$4+'2080回测'!$O$15*I814/$I$4+'2080回测'!$O$17*K814/$K$4+'2080回测'!$O$18*L814/$L$4+'2080回测'!$O$16*J814/$J$4</f>
        <v>1.5521676028790961</v>
      </c>
    </row>
    <row r="815" spans="1:24">
      <c r="A815" s="11">
        <v>45057</v>
      </c>
      <c r="B815" s="17">
        <v>76.488643339472006</v>
      </c>
      <c r="C815" s="17">
        <v>43.473325766175002</v>
      </c>
      <c r="D815" s="17">
        <v>54.846153846154003</v>
      </c>
      <c r="E815" s="17">
        <v>126.494140625</v>
      </c>
      <c r="F815" s="13">
        <v>1.7532556589420001</v>
      </c>
      <c r="G815" s="14">
        <f>[1]!thsiFinD("ths_adjustment_nv_fund",G$2,$A815)</f>
        <v>1.6687000000000001</v>
      </c>
      <c r="H815" s="14">
        <f>[1]!thsiFinD("ths_adjustment_nv_fund",H$2,$A815)</f>
        <v>2.5653333332999999</v>
      </c>
      <c r="I815" s="14">
        <v>2936.03</v>
      </c>
      <c r="J815" s="14">
        <f>[1]!thsiFinD("ths_close_price_index",J$1,$A815)</f>
        <v>11452.616400000001</v>
      </c>
      <c r="K815" s="14">
        <f>[1]!thsiFinD("ths_adjustment_nv_fund",K$2,$A815)</f>
        <v>7.4979164530000002</v>
      </c>
      <c r="L815" s="14">
        <f>[1]!thsiFinD("ths_adjustment_nv_fund",L$2,$A815)</f>
        <v>2.3847772420000002</v>
      </c>
      <c r="M815" s="18">
        <v>0.18334398976982</v>
      </c>
      <c r="N815" s="18">
        <v>0.12214403613935</v>
      </c>
      <c r="O815" s="18">
        <v>0.45746465372633999</v>
      </c>
      <c r="P815" s="18">
        <v>0.53094899073608004</v>
      </c>
      <c r="Q815" s="19">
        <v>0.19045664000914</v>
      </c>
      <c r="R815" s="19">
        <v>0.19045664000914</v>
      </c>
      <c r="S815" s="18">
        <v>0.29929427769747002</v>
      </c>
      <c r="T815" s="18">
        <v>0.29929427769747002</v>
      </c>
      <c r="U815" s="16">
        <v>1.28536350196694</v>
      </c>
      <c r="V815" s="14">
        <v>1.5962000000000001</v>
      </c>
      <c r="W815" s="14">
        <v>1.6244000000000001</v>
      </c>
      <c r="X815" s="74">
        <f>'2080回测'!$O$13*G815/$G$4+'2080回测'!$O$14*H815/$H$4+'2080回测'!$O$15*I815/$I$4+'2080回测'!$O$17*K815/$K$4+'2080回测'!$O$18*L815/$L$4+'2080回测'!$O$16*J815/$J$4</f>
        <v>1.5487560418841428</v>
      </c>
    </row>
    <row r="816" spans="1:24">
      <c r="A816" s="11">
        <v>45058</v>
      </c>
      <c r="B816" s="17">
        <v>74.647022713320993</v>
      </c>
      <c r="C816" s="17">
        <v>41.032917139614</v>
      </c>
      <c r="D816" s="17">
        <v>50.230769230768999</v>
      </c>
      <c r="E816" s="17">
        <v>126.71875</v>
      </c>
      <c r="F816" s="13">
        <v>1.73157364770926</v>
      </c>
      <c r="G816" s="14">
        <f>[1]!thsiFinD("ths_adjustment_nv_fund",G$2,$A816)</f>
        <v>1.6527000000000001</v>
      </c>
      <c r="H816" s="14">
        <f>[1]!thsiFinD("ths_adjustment_nv_fund",H$2,$A816)</f>
        <v>2.5510814814999998</v>
      </c>
      <c r="I816" s="14">
        <v>2864.22</v>
      </c>
      <c r="J816" s="14">
        <f>[1]!thsiFinD("ths_close_price_index",J$1,$A816)</f>
        <v>11378.0123</v>
      </c>
      <c r="K816" s="14">
        <f>[1]!thsiFinD("ths_adjustment_nv_fund",K$2,$A816)</f>
        <v>7.4582449372999999</v>
      </c>
      <c r="L816" s="14">
        <f>[1]!thsiFinD("ths_adjustment_nv_fund",L$2,$A816)</f>
        <v>2.3686229507999998</v>
      </c>
      <c r="M816" s="18">
        <v>0.17998721227621001</v>
      </c>
      <c r="N816" s="18">
        <v>0.12214403613935</v>
      </c>
      <c r="O816" s="18">
        <v>0.45554756769709998</v>
      </c>
      <c r="P816" s="18">
        <v>0.52977636322795996</v>
      </c>
      <c r="Q816" s="19">
        <v>0.18959616370155999</v>
      </c>
      <c r="R816" s="19">
        <v>0.18959616370155999</v>
      </c>
      <c r="S816" s="18">
        <v>0.30813025449588999</v>
      </c>
      <c r="T816" s="18">
        <v>0.30813025449588999</v>
      </c>
      <c r="U816" s="16">
        <v>1.2701006088801261</v>
      </c>
      <c r="V816" s="14">
        <v>1.5961000000000001</v>
      </c>
      <c r="W816" s="14">
        <v>1.6155999999999999</v>
      </c>
      <c r="X816" s="74">
        <f>'2080回测'!$O$13*G816/$G$4+'2080回测'!$O$14*H816/$H$4+'2080回测'!$O$15*I816/$I$4+'2080回测'!$O$17*K816/$K$4+'2080回测'!$O$18*L816/$L$4+'2080回测'!$O$16*J816/$J$4</f>
        <v>1.535037380611382</v>
      </c>
    </row>
    <row r="817" spans="1:24">
      <c r="A817" s="11">
        <v>45061</v>
      </c>
      <c r="B817" s="17">
        <v>74.217311233885994</v>
      </c>
      <c r="C817" s="17">
        <v>41.146424517593999</v>
      </c>
      <c r="D817" s="17">
        <v>47.769230769231001</v>
      </c>
      <c r="E817" s="17">
        <v>127.958984375</v>
      </c>
      <c r="F817" s="13">
        <v>1.72772987723928</v>
      </c>
      <c r="G817" s="14">
        <f>[1]!thsiFinD("ths_adjustment_nv_fund",G$2,$A817)</f>
        <v>1.6474</v>
      </c>
      <c r="H817" s="14">
        <f>[1]!thsiFinD("ths_adjustment_nv_fund",H$2,$A817)</f>
        <v>2.5499851852000002</v>
      </c>
      <c r="I817" s="14">
        <v>2887.35</v>
      </c>
      <c r="J817" s="14">
        <f>[1]!thsiFinD("ths_close_price_index",J$1,$A817)</f>
        <v>11371.0859</v>
      </c>
      <c r="K817" s="14">
        <f>[1]!thsiFinD("ths_adjustment_nv_fund",K$2,$A817)</f>
        <v>7.4979164530000002</v>
      </c>
      <c r="L817" s="14">
        <f>[1]!thsiFinD("ths_adjustment_nv_fund",L$2,$A817)</f>
        <v>2.3898254580999998</v>
      </c>
      <c r="M817" s="18">
        <v>0.16640025575448</v>
      </c>
      <c r="N817" s="18">
        <v>0.1083311614977</v>
      </c>
      <c r="O817" s="18">
        <v>0.43733525041936</v>
      </c>
      <c r="P817" s="18">
        <v>0.51469972367258998</v>
      </c>
      <c r="Q817" s="19">
        <v>0.17404439671904001</v>
      </c>
      <c r="R817" s="19">
        <v>0.17404439671904001</v>
      </c>
      <c r="S817" s="18">
        <v>0.29297484312939998</v>
      </c>
      <c r="T817" s="18">
        <v>0.29297484312939998</v>
      </c>
      <c r="U817" s="16">
        <v>1.2817588325406861</v>
      </c>
      <c r="V817" s="14">
        <v>1.5961000000000001</v>
      </c>
      <c r="W817" s="14">
        <v>1.6213</v>
      </c>
      <c r="X817" s="74">
        <f>'2080回测'!$O$13*G817/$G$4+'2080回测'!$O$14*H817/$H$4+'2080回测'!$O$15*I817/$I$4+'2080回测'!$O$17*K817/$K$4+'2080回测'!$O$18*L817/$L$4+'2080回测'!$O$16*J817/$J$4</f>
        <v>1.5334468454295733</v>
      </c>
    </row>
    <row r="818" spans="1:24">
      <c r="A818" s="11">
        <v>45062</v>
      </c>
      <c r="B818" s="17">
        <v>72.437077961940005</v>
      </c>
      <c r="C818" s="17">
        <v>39.046538024972001</v>
      </c>
      <c r="D818" s="17">
        <v>41.538461538462002</v>
      </c>
      <c r="E818" s="17">
        <v>123.49609375</v>
      </c>
      <c r="F818" s="13">
        <v>1.69129542818844</v>
      </c>
      <c r="G818" s="14">
        <f>[1]!thsiFinD("ths_adjustment_nv_fund",G$2,$A818)</f>
        <v>1.6317999999999999</v>
      </c>
      <c r="H818" s="14">
        <f>[1]!thsiFinD("ths_adjustment_nv_fund",H$2,$A818)</f>
        <v>2.5335407406999999</v>
      </c>
      <c r="I818" s="14">
        <v>2863.17</v>
      </c>
      <c r="J818" s="14">
        <f>[1]!thsiFinD("ths_close_price_index",J$1,$A818)</f>
        <v>11278.414500000001</v>
      </c>
      <c r="K818" s="14">
        <f>[1]!thsiFinD("ths_adjustment_nv_fund",K$2,$A818)</f>
        <v>7.4714687759</v>
      </c>
      <c r="L818" s="14">
        <f>[1]!thsiFinD("ths_adjustment_nv_fund",L$2,$A818)</f>
        <v>2.3817483124000001</v>
      </c>
      <c r="M818" s="18">
        <v>0.18190537084399</v>
      </c>
      <c r="N818" s="18">
        <v>0.12379463122231001</v>
      </c>
      <c r="O818" s="18">
        <v>0.44847831296429003</v>
      </c>
      <c r="P818" s="18">
        <v>0.52701231262352</v>
      </c>
      <c r="Q818" s="19">
        <v>0.18301978809896999</v>
      </c>
      <c r="R818" s="19">
        <v>0.18301978809896999</v>
      </c>
      <c r="S818" s="18">
        <v>0.30342022823671999</v>
      </c>
      <c r="T818" s="18">
        <v>0.30342022823671999</v>
      </c>
      <c r="U818" s="16">
        <v>1.2722486335192187</v>
      </c>
      <c r="V818" s="14">
        <v>1.5960000000000001</v>
      </c>
      <c r="W818" s="14">
        <v>1.6172</v>
      </c>
      <c r="X818" s="74">
        <f>'2080回测'!$O$13*G818/$G$4+'2080回测'!$O$14*H818/$H$4+'2080回测'!$O$15*I818/$I$4+'2080回测'!$O$17*K818/$K$4+'2080回测'!$O$18*L818/$L$4+'2080回测'!$O$16*J818/$J$4</f>
        <v>1.5208629600016874</v>
      </c>
    </row>
    <row r="819" spans="1:24">
      <c r="A819" s="11">
        <v>45063</v>
      </c>
      <c r="B819" s="17">
        <v>72.928176795580001</v>
      </c>
      <c r="C819" s="17">
        <v>39.557321225880003</v>
      </c>
      <c r="D819" s="17">
        <v>41.384615384615003</v>
      </c>
      <c r="E819" s="17">
        <v>126.650390625</v>
      </c>
      <c r="F819" s="13">
        <v>1.70130126007769</v>
      </c>
      <c r="G819" s="14">
        <f>[1]!thsiFinD("ths_adjustment_nv_fund",G$2,$A819)</f>
        <v>1.6271</v>
      </c>
      <c r="H819" s="14">
        <f>[1]!thsiFinD("ths_adjustment_nv_fund",H$2,$A819)</f>
        <v>2.5214814815</v>
      </c>
      <c r="I819" s="14">
        <v>2822.67</v>
      </c>
      <c r="J819" s="14">
        <f>[1]!thsiFinD("ths_close_price_index",J$1,$A819)</f>
        <v>11255.795</v>
      </c>
      <c r="K819" s="14">
        <f>[1]!thsiFinD("ths_adjustment_nv_fund",K$2,$A819)</f>
        <v>7.4780806951000001</v>
      </c>
      <c r="L819" s="14">
        <f>[1]!thsiFinD("ths_adjustment_nv_fund",L$2,$A819)</f>
        <v>2.3686229507999998</v>
      </c>
      <c r="M819" s="18">
        <v>0.17742966751917999</v>
      </c>
      <c r="N819" s="18">
        <v>0.1164972634871</v>
      </c>
      <c r="O819" s="18">
        <v>0.44045051521687001</v>
      </c>
      <c r="P819" s="18">
        <v>0.51846888350356002</v>
      </c>
      <c r="Q819" s="19">
        <v>0.17051373685049001</v>
      </c>
      <c r="R819" s="19">
        <v>0.17051373685049001</v>
      </c>
      <c r="S819" s="18">
        <v>0.29205763236303001</v>
      </c>
      <c r="T819" s="18">
        <v>0.29205763236303001</v>
      </c>
      <c r="U819" s="16">
        <v>1.2773121186767837</v>
      </c>
      <c r="V819" s="14">
        <v>1.5958000000000001</v>
      </c>
      <c r="W819" s="14">
        <v>1.6106</v>
      </c>
      <c r="X819" s="74">
        <f>'2080回测'!$O$13*G819/$G$4+'2080回测'!$O$14*H819/$H$4+'2080回测'!$O$15*I819/$I$4+'2080回测'!$O$17*K819/$K$4+'2080回测'!$O$18*L819/$L$4+'2080回测'!$O$16*J819/$J$4</f>
        <v>1.5166129940325477</v>
      </c>
    </row>
    <row r="820" spans="1:24">
      <c r="A820" s="11">
        <v>45064</v>
      </c>
      <c r="B820" s="17">
        <v>77.409453652547995</v>
      </c>
      <c r="C820" s="17">
        <v>43.246311010215997</v>
      </c>
      <c r="D820" s="17">
        <v>46.615384615384997</v>
      </c>
      <c r="E820" s="17">
        <v>141.142578125</v>
      </c>
      <c r="F820" s="13">
        <v>1.7710343185078701</v>
      </c>
      <c r="G820" s="14">
        <f>[1]!thsiFinD("ths_adjustment_nv_fund",G$2,$A820)</f>
        <v>1.6427</v>
      </c>
      <c r="H820" s="14">
        <f>[1]!thsiFinD("ths_adjustment_nv_fund",H$2,$A820)</f>
        <v>2.5357333333000001</v>
      </c>
      <c r="I820" s="14">
        <v>2872.1</v>
      </c>
      <c r="J820" s="14">
        <f>[1]!thsiFinD("ths_close_price_index",J$1,$A820)</f>
        <v>11317.459000000001</v>
      </c>
      <c r="K820" s="14">
        <f>[1]!thsiFinD("ths_adjustment_nv_fund",K$2,$A820)</f>
        <v>7.5177522108000003</v>
      </c>
      <c r="L820" s="14">
        <f>[1]!thsiFinD("ths_adjustment_nv_fund",L$2,$A820)</f>
        <v>2.3615554483999999</v>
      </c>
      <c r="M820" s="18">
        <v>0.17471227621482999</v>
      </c>
      <c r="N820" s="18">
        <v>0.11449917470246</v>
      </c>
      <c r="O820" s="18">
        <v>0.44224778336928</v>
      </c>
      <c r="P820" s="18">
        <v>0.51771505158366005</v>
      </c>
      <c r="Q820" s="19">
        <v>0.17746386630006</v>
      </c>
      <c r="R820" s="19">
        <v>0.17746386630006</v>
      </c>
      <c r="S820" s="18">
        <v>0.30719746547195997</v>
      </c>
      <c r="T820" s="18">
        <v>0.30719746547195997</v>
      </c>
      <c r="U820" s="16">
        <v>1.2818285849364361</v>
      </c>
      <c r="V820" s="14">
        <v>1.5955999999999999</v>
      </c>
      <c r="W820" s="14">
        <v>1.6079000000000001</v>
      </c>
      <c r="X820" s="74">
        <f>'2080回测'!$O$13*G820/$G$4+'2080回测'!$O$14*H820/$H$4+'2080回测'!$O$15*I820/$I$4+'2080回测'!$O$17*K820/$K$4+'2080回测'!$O$18*L820/$L$4+'2080回测'!$O$16*J820/$J$4</f>
        <v>1.5283957720287558</v>
      </c>
    </row>
    <row r="821" spans="1:24">
      <c r="A821" s="11">
        <v>45065</v>
      </c>
      <c r="B821" s="17">
        <v>77.532228360958001</v>
      </c>
      <c r="C821" s="17">
        <v>43.019296254257</v>
      </c>
      <c r="D821" s="17">
        <v>42.615384615384997</v>
      </c>
      <c r="E821" s="17">
        <v>139.19921875</v>
      </c>
      <c r="F821" s="13">
        <v>1.7559153199515001</v>
      </c>
      <c r="G821" s="14">
        <f>[1]!thsiFinD("ths_adjustment_nv_fund",G$2,$A821)</f>
        <v>1.6222000000000001</v>
      </c>
      <c r="H821" s="14">
        <f>[1]!thsiFinD("ths_adjustment_nv_fund",H$2,$A821)</f>
        <v>2.5072296295999998</v>
      </c>
      <c r="I821" s="14">
        <v>2841.02</v>
      </c>
      <c r="J821" s="14">
        <f>[1]!thsiFinD("ths_close_price_index",J$1,$A821)</f>
        <v>11158.4817</v>
      </c>
      <c r="K821" s="14">
        <f>[1]!thsiFinD("ths_adjustment_nv_fund",K$2,$A821)</f>
        <v>7.5177522108000003</v>
      </c>
      <c r="L821" s="14">
        <f>[1]!thsiFinD("ths_adjustment_nv_fund",L$2,$A821)</f>
        <v>2.3595361619999999</v>
      </c>
      <c r="M821" s="18">
        <v>0.17479219948849001</v>
      </c>
      <c r="N821" s="18">
        <v>0.11832160542090001</v>
      </c>
      <c r="O821" s="18">
        <v>0.44224778336928</v>
      </c>
      <c r="P821" s="18">
        <v>0.51872016088735995</v>
      </c>
      <c r="Q821" s="19">
        <v>0.18262963413366001</v>
      </c>
      <c r="R821" s="19">
        <v>0.18262963413366001</v>
      </c>
      <c r="S821" s="18">
        <v>0.31764383102907001</v>
      </c>
      <c r="T821" s="18">
        <v>0.31764383102907001</v>
      </c>
      <c r="U821" s="16">
        <v>1.2818362229310614</v>
      </c>
      <c r="V821" s="14">
        <v>1.5961000000000001</v>
      </c>
      <c r="W821" s="14">
        <v>1.6016999999999999</v>
      </c>
      <c r="X821" s="74">
        <f>'2080回测'!$O$13*G821/$G$4+'2080回测'!$O$14*H821/$H$4+'2080回测'!$O$15*I821/$I$4+'2080回测'!$O$17*K821/$K$4+'2080回测'!$O$18*L821/$L$4+'2080回测'!$O$16*J821/$J$4</f>
        <v>1.5131753299919166</v>
      </c>
    </row>
    <row r="822" spans="1:24">
      <c r="A822" s="11">
        <v>45068</v>
      </c>
      <c r="B822" s="17">
        <v>74.953959484346001</v>
      </c>
      <c r="C822" s="17">
        <v>41.203178206582997</v>
      </c>
      <c r="D822" s="17">
        <v>41.538461538462002</v>
      </c>
      <c r="E822" s="17">
        <v>133.095703125</v>
      </c>
      <c r="F822" s="13">
        <v>1.7269782558859801</v>
      </c>
      <c r="G822" s="14">
        <f>[1]!thsiFinD("ths_adjustment_nv_fund",G$2,$A822)</f>
        <v>1.6202000000000001</v>
      </c>
      <c r="H822" s="14">
        <f>[1]!thsiFinD("ths_adjustment_nv_fund",H$2,$A822)</f>
        <v>2.5072296295999998</v>
      </c>
      <c r="I822" s="14">
        <v>2843.46</v>
      </c>
      <c r="J822" s="14">
        <f>[1]!thsiFinD("ths_close_price_index",J$1,$A822)</f>
        <v>11112.3079</v>
      </c>
      <c r="K822" s="14">
        <f>[1]!thsiFinD("ths_adjustment_nv_fund",K$2,$A822)</f>
        <v>7.5441998878999996</v>
      </c>
      <c r="L822" s="14">
        <f>[1]!thsiFinD("ths_adjustment_nv_fund",L$2,$A822)</f>
        <v>2.3787193827999999</v>
      </c>
      <c r="M822" s="18">
        <v>0.17287404092072001</v>
      </c>
      <c r="N822" s="18">
        <v>0.11519416210581</v>
      </c>
      <c r="O822" s="18">
        <v>0.44164869398514001</v>
      </c>
      <c r="P822" s="18">
        <v>0.51947399288441998</v>
      </c>
      <c r="Q822" s="19">
        <v>0.18596699534564001</v>
      </c>
      <c r="R822" s="19">
        <v>0.18596699534564001</v>
      </c>
      <c r="S822" s="18">
        <v>0.31678245143056</v>
      </c>
      <c r="T822" s="18">
        <v>0.31678245143056</v>
      </c>
      <c r="U822" s="16">
        <v>1.2849374105198075</v>
      </c>
      <c r="V822" s="14">
        <v>1.597</v>
      </c>
      <c r="W822" s="14">
        <v>1.6075999999999999</v>
      </c>
      <c r="X822" s="74">
        <f>'2080回测'!$O$13*G822/$G$4+'2080回测'!$O$14*H822/$H$4+'2080回测'!$O$15*I822/$I$4+'2080回测'!$O$17*K822/$K$4+'2080回测'!$O$18*L822/$L$4+'2080回测'!$O$16*J822/$J$4</f>
        <v>1.513599623079448</v>
      </c>
    </row>
    <row r="823" spans="1:24">
      <c r="A823" s="11">
        <v>45069</v>
      </c>
      <c r="B823" s="17">
        <v>72.498465316145001</v>
      </c>
      <c r="C823" s="17">
        <v>38.762769580022997</v>
      </c>
      <c r="D823" s="17">
        <v>37.153846153845997</v>
      </c>
      <c r="E823" s="17">
        <v>128.603515625</v>
      </c>
      <c r="F823" s="13">
        <v>1.6925464916875399</v>
      </c>
      <c r="G823" s="14">
        <f>[1]!thsiFinD("ths_adjustment_nv_fund",G$2,$A823)</f>
        <v>1.5979000000000001</v>
      </c>
      <c r="H823" s="14">
        <f>[1]!thsiFinD("ths_adjustment_nv_fund",H$2,$A823)</f>
        <v>2.4776296296</v>
      </c>
      <c r="I823" s="14">
        <v>2796.96</v>
      </c>
      <c r="J823" s="14">
        <f>[1]!thsiFinD("ths_close_price_index",J$1,$A823)</f>
        <v>10948.1877</v>
      </c>
      <c r="K823" s="14">
        <f>[1]!thsiFinD("ths_adjustment_nv_fund",K$2,$A823)</f>
        <v>7.5045283722000002</v>
      </c>
      <c r="L823" s="14">
        <f>[1]!thsiFinD("ths_adjustment_nv_fund",L$2,$A823)</f>
        <v>2.3666036643999999</v>
      </c>
      <c r="M823" s="18">
        <v>0.17766943734015</v>
      </c>
      <c r="N823" s="18">
        <v>0.1228390235427</v>
      </c>
      <c r="O823" s="18">
        <v>0.44104960460101</v>
      </c>
      <c r="P823" s="18">
        <v>0.52424826201908004</v>
      </c>
      <c r="Q823" s="19">
        <v>0.18482940553791999</v>
      </c>
      <c r="R823" s="19">
        <v>0.18482940553791999</v>
      </c>
      <c r="S823" s="18">
        <v>0.32201707278983999</v>
      </c>
      <c r="T823" s="18">
        <v>0.32201707278983999</v>
      </c>
      <c r="U823" s="16">
        <v>1.2712335292727976</v>
      </c>
      <c r="V823" s="14">
        <v>1.5980000000000001</v>
      </c>
      <c r="W823" s="14">
        <v>1.5993999999999999</v>
      </c>
      <c r="X823" s="74">
        <f>'2080回测'!$O$13*G823/$G$4+'2080回测'!$O$14*H823/$H$4+'2080回测'!$O$15*I823/$I$4+'2080回测'!$O$17*K823/$K$4+'2080回测'!$O$18*L823/$L$4+'2080回测'!$O$16*J823/$J$4</f>
        <v>1.495532841559321</v>
      </c>
    </row>
    <row r="824" spans="1:24">
      <c r="A824" s="11">
        <v>45070</v>
      </c>
      <c r="B824" s="17">
        <v>71.516267648864002</v>
      </c>
      <c r="C824" s="17">
        <v>39.330306469920998</v>
      </c>
      <c r="D824" s="17">
        <v>37.846153846154003</v>
      </c>
      <c r="E824" s="17">
        <v>129.62890625</v>
      </c>
      <c r="F824" s="13">
        <v>1.69580408553735</v>
      </c>
      <c r="G824" s="14">
        <f>[1]!thsiFinD("ths_adjustment_nv_fund",G$2,$A824)</f>
        <v>1.5773999999999999</v>
      </c>
      <c r="H824" s="14">
        <f>[1]!thsiFinD("ths_adjustment_nv_fund",H$2,$A824)</f>
        <v>2.4436444443999998</v>
      </c>
      <c r="I824" s="14">
        <v>2742.24</v>
      </c>
      <c r="J824" s="14">
        <f>[1]!thsiFinD("ths_close_price_index",J$1,$A824)</f>
        <v>10784.4164</v>
      </c>
      <c r="K824" s="14">
        <f>[1]!thsiFinD("ths_adjustment_nv_fund",K$2,$A824)</f>
        <v>7.4714687759</v>
      </c>
      <c r="L824" s="14">
        <f>[1]!thsiFinD("ths_adjustment_nv_fund",L$2,$A824)</f>
        <v>2.3423722275999999</v>
      </c>
      <c r="M824" s="18">
        <v>0.16160485933504001</v>
      </c>
      <c r="N824" s="18">
        <v>0.10963426287899</v>
      </c>
      <c r="O824" s="18">
        <v>0.42858854541098002</v>
      </c>
      <c r="P824" s="18">
        <v>0.51000921356297002</v>
      </c>
      <c r="Q824" s="19">
        <v>0.17269886849961</v>
      </c>
      <c r="R824" s="19">
        <v>0.17269886849961</v>
      </c>
      <c r="S824" s="18">
        <v>0.30731680799758998</v>
      </c>
      <c r="T824" s="18">
        <v>0.30731680799758998</v>
      </c>
      <c r="U824" s="16">
        <v>1.2663391954635141</v>
      </c>
      <c r="V824" s="14">
        <v>1.5983000000000001</v>
      </c>
      <c r="W824" s="14">
        <v>1.6093999999999999</v>
      </c>
      <c r="X824" s="74">
        <f>'2080回测'!$O$13*G824/$G$4+'2080回测'!$O$14*H824/$H$4+'2080回测'!$O$15*I824/$I$4+'2080回测'!$O$17*K824/$K$4+'2080回测'!$O$18*L824/$L$4+'2080回测'!$O$16*J824/$J$4</f>
        <v>1.4780682016421509</v>
      </c>
    </row>
    <row r="825" spans="1:24">
      <c r="A825" s="11">
        <v>45071</v>
      </c>
      <c r="B825" s="17">
        <v>70.104358502148997</v>
      </c>
      <c r="C825" s="17">
        <v>38.989784335982002</v>
      </c>
      <c r="D825" s="17">
        <v>34.538461538462002</v>
      </c>
      <c r="E825" s="17">
        <v>136.708984375</v>
      </c>
      <c r="F825" s="13">
        <v>1.7008539718789799</v>
      </c>
      <c r="G825" s="14">
        <f>[1]!thsiFinD("ths_adjustment_nv_fund",G$2,$A825)</f>
        <v>1.5692999999999999</v>
      </c>
      <c r="H825" s="14">
        <f>[1]!thsiFinD("ths_adjustment_nv_fund",H$2,$A825)</f>
        <v>2.4337777778</v>
      </c>
      <c r="I825" s="14">
        <v>2701.19</v>
      </c>
      <c r="J825" s="14">
        <f>[1]!thsiFinD("ths_close_price_index",J$1,$A825)</f>
        <v>10782.751200000001</v>
      </c>
      <c r="K825" s="14">
        <f>[1]!thsiFinD("ths_adjustment_nv_fund",K$2,$A825)</f>
        <v>7.4780806951000001</v>
      </c>
      <c r="L825" s="14">
        <f>[1]!thsiFinD("ths_adjustment_nv_fund",L$2,$A825)</f>
        <v>2.3332854387999999</v>
      </c>
      <c r="M825" s="18">
        <v>0.14873721227621001</v>
      </c>
      <c r="N825" s="18">
        <v>9.8340717574494002E-2</v>
      </c>
      <c r="O825" s="18">
        <v>0.42115983704769</v>
      </c>
      <c r="P825" s="18">
        <v>0.50138202534080001</v>
      </c>
      <c r="Q825" s="19">
        <v>0.16995564782892</v>
      </c>
      <c r="R825" s="19">
        <v>0.16995564782892</v>
      </c>
      <c r="S825" s="18">
        <v>0.31059123790554</v>
      </c>
      <c r="T825" s="18">
        <v>0.31059123790554</v>
      </c>
      <c r="U825" s="16">
        <v>1.2650323832113151</v>
      </c>
      <c r="V825" s="14">
        <v>1.5982000000000001</v>
      </c>
      <c r="W825" s="14">
        <v>1.6047</v>
      </c>
      <c r="X825" s="74">
        <f>'2080回测'!$O$13*G825/$G$4+'2080回测'!$O$14*H825/$H$4+'2080回测'!$O$15*I825/$I$4+'2080回测'!$O$17*K825/$K$4+'2080回测'!$O$18*L825/$L$4+'2080回测'!$O$16*J825/$J$4</f>
        <v>1.4716030564939548</v>
      </c>
    </row>
    <row r="826" spans="1:24">
      <c r="A826" s="11">
        <v>45072</v>
      </c>
      <c r="B826" s="17">
        <v>73.357888275015</v>
      </c>
      <c r="C826" s="17">
        <v>42.054483541430002</v>
      </c>
      <c r="D826" s="17">
        <v>41.692307692307999</v>
      </c>
      <c r="E826" s="17">
        <v>141.904296875</v>
      </c>
      <c r="F826" s="13">
        <v>1.7475224409593799</v>
      </c>
      <c r="G826" s="14">
        <f>[1]!thsiFinD("ths_adjustment_nv_fund",G$2,$A826)</f>
        <v>1.5902000000000001</v>
      </c>
      <c r="H826" s="14">
        <f>[1]!thsiFinD("ths_adjustment_nv_fund",H$2,$A826)</f>
        <v>2.4535111111000001</v>
      </c>
      <c r="I826" s="14">
        <v>2701.19</v>
      </c>
      <c r="J826" s="14">
        <f>[1]!thsiFinD("ths_close_price_index",J$1,$A826)</f>
        <v>10879.4</v>
      </c>
      <c r="K826" s="14">
        <f>[1]!thsiFinD("ths_adjustment_nv_fund",K$2,$A826)</f>
        <v>7.5111402915000003</v>
      </c>
      <c r="L826" s="14">
        <f>[1]!thsiFinD("ths_adjustment_nv_fund",L$2,$A826)</f>
        <v>2.3332854387999999</v>
      </c>
      <c r="M826" s="18">
        <v>0.14681905370844001</v>
      </c>
      <c r="N826" s="18">
        <v>9.8775084701589994E-2</v>
      </c>
      <c r="O826" s="18">
        <v>0.42008147615623997</v>
      </c>
      <c r="P826" s="18">
        <v>0.49836669742973</v>
      </c>
      <c r="Q826" s="19">
        <v>0.16776748045143999</v>
      </c>
      <c r="R826" s="19">
        <v>0.16776748045143999</v>
      </c>
      <c r="S826" s="18">
        <v>0.31034089639582002</v>
      </c>
      <c r="T826" s="18">
        <v>0.31034089639582002</v>
      </c>
      <c r="U826" s="16">
        <v>1.27333716769312</v>
      </c>
      <c r="V826" s="14">
        <v>1.5979000000000001</v>
      </c>
      <c r="W826" s="14">
        <v>1.5963000000000001</v>
      </c>
      <c r="X826" s="74">
        <f>'2080回测'!$O$13*G826/$G$4+'2080回测'!$O$14*H826/$H$4+'2080回测'!$O$15*I826/$I$4+'2080回测'!$O$17*K826/$K$4+'2080回测'!$O$18*L826/$L$4+'2080回测'!$O$16*J826/$J$4</f>
        <v>1.4876488330853692</v>
      </c>
    </row>
    <row r="827" spans="1:24">
      <c r="A827" s="11">
        <v>45075</v>
      </c>
      <c r="B827" s="17">
        <v>74.831184775935995</v>
      </c>
      <c r="C827" s="17">
        <v>42.792281498297001</v>
      </c>
      <c r="D827" s="17">
        <v>43.153846153845997</v>
      </c>
      <c r="E827" s="17">
        <v>143.408203125</v>
      </c>
      <c r="F827" s="13">
        <v>1.7604637888826999</v>
      </c>
      <c r="G827" s="14">
        <f>[1]!thsiFinD("ths_adjustment_nv_fund",G$2,$A827)</f>
        <v>1.5981000000000001</v>
      </c>
      <c r="H827" s="14">
        <f>[1]!thsiFinD("ths_adjustment_nv_fund",H$2,$A827)</f>
        <v>2.4721481481000001</v>
      </c>
      <c r="I827" s="14">
        <v>2689.39</v>
      </c>
      <c r="J827" s="14">
        <f>[1]!thsiFinD("ths_close_price_index",J$1,$A827)</f>
        <v>10982.5771</v>
      </c>
      <c r="K827" s="14">
        <f>[1]!thsiFinD("ths_adjustment_nv_fund",K$2,$A827)</f>
        <v>7.5111402915000003</v>
      </c>
      <c r="L827" s="14">
        <f>[1]!thsiFinD("ths_adjustment_nv_fund",L$2,$A827)</f>
        <v>2.3302565091999998</v>
      </c>
      <c r="M827" s="18">
        <v>0.14833759590793</v>
      </c>
      <c r="N827" s="18">
        <v>0.10277126227087</v>
      </c>
      <c r="O827" s="18">
        <v>0.43350107836089002</v>
      </c>
      <c r="P827" s="18">
        <v>0.50950665887254998</v>
      </c>
      <c r="Q827" s="19">
        <v>0.17592410535378999</v>
      </c>
      <c r="R827" s="19">
        <v>0.17592410535378999</v>
      </c>
      <c r="S827" s="18">
        <v>0.32036626771256999</v>
      </c>
      <c r="T827" s="18">
        <v>0.32036626771256999</v>
      </c>
      <c r="U827" s="16">
        <v>1.2703420761050013</v>
      </c>
      <c r="V827" s="14">
        <v>1.5984</v>
      </c>
      <c r="W827" s="14">
        <v>1.5938000000000001</v>
      </c>
      <c r="X827" s="74">
        <f>'2080回测'!$O$13*G827/$G$4+'2080回测'!$O$14*H827/$H$4+'2080回测'!$O$15*I827/$I$4+'2080回测'!$O$17*K827/$K$4+'2080回测'!$O$18*L827/$L$4+'2080回测'!$O$16*J827/$J$4</f>
        <v>1.4932451259922319</v>
      </c>
    </row>
    <row r="828" spans="1:24">
      <c r="A828" s="11">
        <v>45076</v>
      </c>
      <c r="B828" s="17">
        <v>78.514426028238006</v>
      </c>
      <c r="C828" s="17">
        <v>46.765039727582</v>
      </c>
      <c r="D828" s="17">
        <v>50.692307692307999</v>
      </c>
      <c r="E828" s="17">
        <v>152.001953125</v>
      </c>
      <c r="F828" s="13">
        <v>1.8199343164328201</v>
      </c>
      <c r="G828" s="14">
        <f>[1]!thsiFinD("ths_adjustment_nv_fund",G$2,$A828)</f>
        <v>1.6040000000000001</v>
      </c>
      <c r="H828" s="14">
        <f>[1]!thsiFinD("ths_adjustment_nv_fund",H$2,$A828)</f>
        <v>2.4710518519</v>
      </c>
      <c r="I828" s="14">
        <v>2692.87</v>
      </c>
      <c r="J828" s="14">
        <f>[1]!thsiFinD("ths_close_price_index",J$1,$A828)</f>
        <v>10992.6813</v>
      </c>
      <c r="K828" s="14">
        <f>[1]!thsiFinD("ths_adjustment_nv_fund",K$2,$A828)</f>
        <v>7.5177522108000003</v>
      </c>
      <c r="L828" s="14">
        <f>[1]!thsiFinD("ths_adjustment_nv_fund",L$2,$A828)</f>
        <v>2.3302565091999998</v>
      </c>
      <c r="M828" s="18">
        <v>0.1463395140665</v>
      </c>
      <c r="N828" s="18">
        <v>9.5473894535661005E-2</v>
      </c>
      <c r="O828" s="18">
        <v>0.43110472082434997</v>
      </c>
      <c r="P828" s="18">
        <v>0.51051176817624</v>
      </c>
      <c r="Q828" s="19">
        <v>0.17371616083468999</v>
      </c>
      <c r="R828" s="19">
        <v>0.17371616083468999</v>
      </c>
      <c r="S828" s="18">
        <v>0.31593719478394</v>
      </c>
      <c r="T828" s="18">
        <v>0.31593719478394</v>
      </c>
      <c r="U828" s="16">
        <v>1.276183459484924</v>
      </c>
      <c r="V828" s="14">
        <v>1.5988</v>
      </c>
      <c r="W828" s="14">
        <v>1.5911999999999999</v>
      </c>
      <c r="X828" s="74">
        <f>'2080回测'!$O$13*G828/$G$4+'2080回测'!$O$14*H828/$H$4+'2080回测'!$O$15*I828/$I$4+'2080回测'!$O$17*K828/$K$4+'2080回测'!$O$18*L828/$L$4+'2080回测'!$O$16*J828/$J$4</f>
        <v>1.4977193360135062</v>
      </c>
    </row>
    <row r="829" spans="1:24">
      <c r="A829" s="11">
        <v>45077</v>
      </c>
      <c r="B829" s="17">
        <v>78.759975445058004</v>
      </c>
      <c r="C829" s="17">
        <v>48.013620885358002</v>
      </c>
      <c r="D829" s="17">
        <v>52.384615384615003</v>
      </c>
      <c r="E829" s="17">
        <v>155.966796875</v>
      </c>
      <c r="F829" s="13">
        <v>1.83781252147508</v>
      </c>
      <c r="G829" s="14">
        <f>[1]!thsiFinD("ths_adjustment_nv_fund",G$2,$A829)</f>
        <v>1.5932999999999999</v>
      </c>
      <c r="H829" s="14">
        <f>[1]!thsiFinD("ths_adjustment_nv_fund",H$2,$A829)</f>
        <v>2.4535111111000001</v>
      </c>
      <c r="I829" s="14">
        <v>2634.22</v>
      </c>
      <c r="J829" s="14">
        <f>[1]!thsiFinD("ths_close_price_index",J$1,$A829)</f>
        <v>10962.397300000001</v>
      </c>
      <c r="K829" s="14">
        <f>[1]!thsiFinD("ths_adjustment_nv_fund",K$2,$A829)</f>
        <v>7.4846926144000001</v>
      </c>
      <c r="L829" s="14">
        <f>[1]!thsiFinD("ths_adjustment_nv_fund",L$2,$A829)</f>
        <v>2.3070347154999999</v>
      </c>
      <c r="M829" s="18">
        <v>0.14761828644500999</v>
      </c>
      <c r="N829" s="18">
        <v>9.7645730171141004E-2</v>
      </c>
      <c r="O829" s="18">
        <v>0.44009106158639</v>
      </c>
      <c r="P829" s="18">
        <v>0.51486724187701005</v>
      </c>
      <c r="Q829" s="19">
        <v>0.17916825713085999</v>
      </c>
      <c r="R829" s="19">
        <v>0.17916825713085999</v>
      </c>
      <c r="S829" s="18">
        <v>0.32545442076906</v>
      </c>
      <c r="T829" s="18">
        <v>0.32545442076906</v>
      </c>
      <c r="U829" s="16">
        <v>1.2731691233435716</v>
      </c>
      <c r="V829" s="14">
        <v>1.5992</v>
      </c>
      <c r="W829" s="14">
        <v>1.6115999999999999</v>
      </c>
      <c r="X829" s="74">
        <f>'2080回测'!$O$13*G829/$G$4+'2080回测'!$O$14*H829/$H$4+'2080回测'!$O$15*I829/$I$4+'2080回测'!$O$17*K829/$K$4+'2080回测'!$O$18*L829/$L$4+'2080回测'!$O$16*J829/$J$4</f>
        <v>1.4875339434915997</v>
      </c>
    </row>
    <row r="830" spans="1:24">
      <c r="A830" s="11">
        <v>45078</v>
      </c>
      <c r="B830" s="17">
        <v>80.847145488029</v>
      </c>
      <c r="C830" s="17">
        <v>48.240635641316999</v>
      </c>
      <c r="D830" s="17">
        <v>58.076923076923002</v>
      </c>
      <c r="E830" s="17">
        <v>156.201171875</v>
      </c>
      <c r="F830" s="13">
        <v>1.85841469020317</v>
      </c>
      <c r="G830" s="14">
        <f>[1]!thsiFinD("ths_adjustment_nv_fund",G$2,$A830)</f>
        <v>1.6001000000000001</v>
      </c>
      <c r="H830" s="14">
        <f>[1]!thsiFinD("ths_adjustment_nv_fund",H$2,$A830)</f>
        <v>2.4447407406999999</v>
      </c>
      <c r="I830" s="14">
        <v>2631.32</v>
      </c>
      <c r="J830" s="14">
        <f>[1]!thsiFinD("ths_close_price_index",J$1,$A830)</f>
        <v>10960.920899999999</v>
      </c>
      <c r="K830" s="14">
        <f>[1]!thsiFinD("ths_adjustment_nv_fund",K$2,$A830)</f>
        <v>7.4913045337000002</v>
      </c>
      <c r="L830" s="14">
        <f>[1]!thsiFinD("ths_adjustment_nv_fund",L$2,$A830)</f>
        <v>2.3009768563000002</v>
      </c>
      <c r="M830" s="18">
        <v>0.13746803069054001</v>
      </c>
      <c r="N830" s="18">
        <v>9.1217096690121999E-2</v>
      </c>
      <c r="O830" s="18">
        <v>0.44152887610831998</v>
      </c>
      <c r="P830" s="18">
        <v>0.51210319127256998</v>
      </c>
      <c r="Q830" s="20">
        <v>0.17866172160287</v>
      </c>
      <c r="R830" s="20">
        <v>0.17866172160287</v>
      </c>
      <c r="S830" s="18">
        <v>0.32285617439064002</v>
      </c>
      <c r="T830" s="18">
        <v>0.32285617439064002</v>
      </c>
      <c r="U830" s="16">
        <v>1.2754481766009285</v>
      </c>
      <c r="V830" s="14">
        <v>1.5999000000000001</v>
      </c>
      <c r="W830" s="14">
        <v>1.6108</v>
      </c>
      <c r="X830" s="74">
        <f>'2080回测'!$O$13*G830/$G$4+'2080回测'!$O$14*H830/$H$4+'2080回测'!$O$15*I830/$I$4+'2080回测'!$O$17*K830/$K$4+'2080回测'!$O$18*L830/$L$4+'2080回测'!$O$16*J830/$J$4</f>
        <v>1.4922418352170104</v>
      </c>
    </row>
    <row r="831" spans="1:24">
      <c r="A831" s="11">
        <v>45079</v>
      </c>
      <c r="B831" s="17">
        <v>80.478821362798996</v>
      </c>
      <c r="C831" s="17">
        <v>47.44608399546</v>
      </c>
      <c r="D831" s="17">
        <v>56.076923076923002</v>
      </c>
      <c r="E831" s="17">
        <v>152.333984375</v>
      </c>
      <c r="F831" s="13">
        <v>1.84083953202546</v>
      </c>
      <c r="G831" s="14">
        <f>[1]!thsiFinD("ths_adjustment_nv_fund",G$2,$A831)</f>
        <v>1.6016999999999999</v>
      </c>
      <c r="H831" s="14">
        <f>[1]!thsiFinD("ths_adjustment_nv_fund",H$2,$A831)</f>
        <v>2.4589925926</v>
      </c>
      <c r="I831" s="14">
        <v>2693.73</v>
      </c>
      <c r="J831" s="14">
        <f>[1]!thsiFinD("ths_close_price_index",J$1,$A831)</f>
        <v>10976.4094</v>
      </c>
      <c r="K831" s="14">
        <f>[1]!thsiFinD("ths_adjustment_nv_fund",K$2,$A831)</f>
        <v>7.5441998878999996</v>
      </c>
      <c r="L831" s="14">
        <f>[1]!thsiFinD("ths_adjustment_nv_fund",L$2,$A831)</f>
        <v>2.3413625844000001</v>
      </c>
      <c r="M831" s="18">
        <v>0.13954603580562999</v>
      </c>
      <c r="N831" s="18">
        <v>9.5647641386500004E-2</v>
      </c>
      <c r="O831" s="18">
        <v>0.43913251857176999</v>
      </c>
      <c r="P831" s="18">
        <v>0.50967417715412999</v>
      </c>
      <c r="Q831" s="21">
        <v>0.17866172160287</v>
      </c>
      <c r="R831" s="21">
        <v>0.184176769837407</v>
      </c>
      <c r="S831" s="18">
        <v>0.32837327422455997</v>
      </c>
      <c r="T831" s="18">
        <v>0.32837327422455997</v>
      </c>
      <c r="U831" s="16">
        <v>1.2841955980855158</v>
      </c>
      <c r="V831" s="14">
        <v>1.5995999999999999</v>
      </c>
      <c r="W831" s="14">
        <v>1.6173</v>
      </c>
      <c r="X831" s="74">
        <f>'2080回测'!$O$13*G831/$G$4+'2080回测'!$O$14*H831/$H$4+'2080回测'!$O$15*I831/$I$4+'2080回测'!$O$17*K831/$K$4+'2080回测'!$O$18*L831/$L$4+'2080回测'!$O$16*J831/$J$4</f>
        <v>1.4973519593263931</v>
      </c>
    </row>
    <row r="832" spans="1:24">
      <c r="A832" s="11">
        <v>45082</v>
      </c>
      <c r="B832" s="17">
        <v>81.952117863720005</v>
      </c>
      <c r="C832" s="17">
        <v>48.808172531215</v>
      </c>
      <c r="D832" s="17">
        <v>57.615384615384997</v>
      </c>
      <c r="E832" s="17">
        <v>154.130859375</v>
      </c>
      <c r="F832" s="13">
        <v>1.8562663359633</v>
      </c>
      <c r="G832" s="14">
        <f>[1]!thsiFinD("ths_adjustment_nv_fund",G$2,$A832)</f>
        <v>1.6180000000000001</v>
      </c>
      <c r="H832" s="14">
        <f>[1]!thsiFinD("ths_adjustment_nv_fund",H$2,$A832)</f>
        <v>2.4710518519</v>
      </c>
      <c r="I832" s="14">
        <v>2700.91</v>
      </c>
      <c r="J832" s="14">
        <f>[1]!thsiFinD("ths_close_price_index",J$1,$A832)</f>
        <v>11043.5332</v>
      </c>
      <c r="K832" s="14">
        <f>[1]!thsiFinD("ths_adjustment_nv_fund",K$2,$A832)</f>
        <v>7.5441998878999996</v>
      </c>
      <c r="L832" s="14">
        <f>[1]!thsiFinD("ths_adjustment_nv_fund",L$2,$A832)</f>
        <v>2.3383336548</v>
      </c>
      <c r="M832" s="18">
        <v>0.15329283887468001</v>
      </c>
      <c r="N832" s="18">
        <v>0.11050299713318</v>
      </c>
      <c r="O832" s="18">
        <v>0.44739995207284999</v>
      </c>
      <c r="P832" s="18">
        <v>0.51805008799250996</v>
      </c>
      <c r="Q832" s="21">
        <v>0.178897453947191</v>
      </c>
      <c r="R832" s="21">
        <v>0.19352837336553499</v>
      </c>
      <c r="S832" s="18">
        <v>0.33594654064909002</v>
      </c>
      <c r="T832" s="18">
        <v>0.33594654064909002</v>
      </c>
      <c r="U832" s="16">
        <v>1.2846936187860996</v>
      </c>
      <c r="V832" s="14">
        <v>1.6002000000000001</v>
      </c>
      <c r="W832" s="14">
        <v>1.6001000000000001</v>
      </c>
      <c r="X832" s="74">
        <f>'2080回测'!$O$13*G832/$G$4+'2080回测'!$O$14*H832/$H$4+'2080回测'!$O$15*I832/$I$4+'2080回测'!$O$17*K832/$K$4+'2080回测'!$O$18*L832/$L$4+'2080回测'!$O$16*J832/$J$4</f>
        <v>1.509126426362152</v>
      </c>
    </row>
    <row r="833" spans="1:24">
      <c r="A833" s="11">
        <v>45083</v>
      </c>
      <c r="B833" s="17">
        <v>78.882750153467995</v>
      </c>
      <c r="C833" s="17">
        <v>45.573212258797</v>
      </c>
      <c r="D833" s="17">
        <v>54.384615384615003</v>
      </c>
      <c r="E833" s="17">
        <v>146.298828125</v>
      </c>
      <c r="F833" s="13">
        <v>1.8128485148047</v>
      </c>
      <c r="G833" s="14">
        <f>[1]!thsiFinD("ths_adjustment_nv_fund",G$2,$A833)</f>
        <v>1.6072</v>
      </c>
      <c r="H833" s="14">
        <f>[1]!thsiFinD("ths_adjustment_nv_fund",H$2,$A833)</f>
        <v>2.4546074074000002</v>
      </c>
      <c r="I833" s="14">
        <v>2709.28</v>
      </c>
      <c r="J833" s="14">
        <f>[1]!thsiFinD("ths_close_price_index",J$1,$A833)</f>
        <v>10922.088900000001</v>
      </c>
      <c r="K833" s="14">
        <f>[1]!thsiFinD("ths_adjustment_nv_fund",K$2,$A833)</f>
        <v>7.4780806951000001</v>
      </c>
      <c r="L833" s="14">
        <f>[1]!thsiFinD("ths_adjustment_nv_fund",L$2,$A833)</f>
        <v>2.3252082932000002</v>
      </c>
      <c r="M833" s="18">
        <v>0.14785805626598</v>
      </c>
      <c r="N833" s="18">
        <v>0.10685431326557</v>
      </c>
      <c r="O833" s="18">
        <v>0.44200814761562002</v>
      </c>
      <c r="P833" s="18">
        <v>0.51930647460282997</v>
      </c>
      <c r="Q833" s="21">
        <v>0.178897453947191</v>
      </c>
      <c r="R833" s="21">
        <v>0.19280901924798599</v>
      </c>
      <c r="S833" s="18">
        <v>0.34490774267181001</v>
      </c>
      <c r="T833" s="18">
        <v>0.34490774267181001</v>
      </c>
      <c r="U833" s="16">
        <v>1.2650585065436362</v>
      </c>
      <c r="V833" s="14">
        <v>1.6008</v>
      </c>
      <c r="W833" s="14">
        <v>1.6092</v>
      </c>
      <c r="X833" s="74">
        <f>'2080回测'!$O$13*G833/$G$4+'2080回测'!$O$14*H833/$H$4+'2080回测'!$O$15*I833/$I$4+'2080回测'!$O$17*K833/$K$4+'2080回测'!$O$18*L833/$L$4+'2080回测'!$O$16*J833/$J$4</f>
        <v>1.4989073690673844</v>
      </c>
    </row>
    <row r="834" spans="1:24">
      <c r="A834" s="11">
        <v>45084</v>
      </c>
      <c r="B834" s="17">
        <v>78.698588090852994</v>
      </c>
      <c r="C834" s="17">
        <v>45.743473325765997</v>
      </c>
      <c r="D834" s="17">
        <v>58.769230769231001</v>
      </c>
      <c r="E834" s="17">
        <v>146.962890625</v>
      </c>
      <c r="F834" s="13">
        <v>1.8254354570271301</v>
      </c>
      <c r="G834" s="14">
        <f>[1]!thsiFinD("ths_adjustment_nv_fund",G$2,$A834)</f>
        <v>1.6211</v>
      </c>
      <c r="H834" s="14">
        <f>[1]!thsiFinD("ths_adjustment_nv_fund",H$2,$A834)</f>
        <v>2.4721481481000001</v>
      </c>
      <c r="I834" s="14">
        <v>2713</v>
      </c>
      <c r="J834" s="14">
        <f>[1]!thsiFinD("ths_close_price_index",J$1,$A834)</f>
        <v>11028.6371</v>
      </c>
      <c r="K834" s="14">
        <f>[1]!thsiFinD("ths_adjustment_nv_fund",K$2,$A834)</f>
        <v>7.4780806951000001</v>
      </c>
      <c r="L834" s="14">
        <f>[1]!thsiFinD("ths_adjustment_nv_fund",L$2,$A834)</f>
        <v>2.3191504339</v>
      </c>
      <c r="M834" s="18">
        <v>0.13650895140665001</v>
      </c>
      <c r="N834" s="18">
        <v>9.7037616193206E-2</v>
      </c>
      <c r="O834" s="18">
        <v>0.41361131080757002</v>
      </c>
      <c r="P834" s="18">
        <v>0.49535136951865</v>
      </c>
      <c r="Q834" s="21">
        <v>0.17877958777503</v>
      </c>
      <c r="R834" s="21">
        <v>0.166792378663323</v>
      </c>
      <c r="S834" s="18">
        <v>0.31619341899233</v>
      </c>
      <c r="T834" s="18">
        <v>0.31619341899233</v>
      </c>
      <c r="U834" s="16">
        <v>1.2678733749371709</v>
      </c>
      <c r="V834" s="14">
        <v>1.6013999999999999</v>
      </c>
      <c r="W834" s="14">
        <v>1.6105</v>
      </c>
      <c r="X834" s="74">
        <f>'2080回测'!$O$13*G834/$G$4+'2080回测'!$O$14*H834/$H$4+'2080回测'!$O$15*I834/$I$4+'2080回测'!$O$17*K834/$K$4+'2080回测'!$O$18*L834/$L$4+'2080回测'!$O$16*J834/$J$4</f>
        <v>1.5087025107258378</v>
      </c>
    </row>
    <row r="835" spans="1:24">
      <c r="A835" s="11">
        <v>45085</v>
      </c>
      <c r="B835" s="17">
        <v>76.856967464701995</v>
      </c>
      <c r="C835" s="17">
        <v>43.643586833143999</v>
      </c>
      <c r="D835" s="17">
        <v>53.461538461537998</v>
      </c>
      <c r="E835" s="17">
        <v>142.98828125</v>
      </c>
      <c r="F835" s="13">
        <v>1.79237593502346</v>
      </c>
      <c r="G835" s="14">
        <f>[1]!thsiFinD("ths_adjustment_nv_fund",G$2,$A835)</f>
        <v>1.6321000000000001</v>
      </c>
      <c r="H835" s="14">
        <f>[1]!thsiFinD("ths_adjustment_nv_fund",H$2,$A835)</f>
        <v>2.4962666667</v>
      </c>
      <c r="I835" s="14">
        <v>2741.23</v>
      </c>
      <c r="J835" s="14">
        <f>[1]!thsiFinD("ths_close_price_index",J$1,$A835)</f>
        <v>11127.863499999999</v>
      </c>
      <c r="K835" s="14">
        <f>[1]!thsiFinD("ths_adjustment_nv_fund",K$2,$A835)</f>
        <v>7.4913045337000002</v>
      </c>
      <c r="L835" s="14">
        <f>[1]!thsiFinD("ths_adjustment_nv_fund",L$2,$A835)</f>
        <v>2.3302565091999998</v>
      </c>
      <c r="M835" s="18">
        <v>0.13251278772378999</v>
      </c>
      <c r="N835" s="18">
        <v>9.4257666579792995E-2</v>
      </c>
      <c r="O835" s="18">
        <v>0.41780493649653</v>
      </c>
      <c r="P835" s="18">
        <v>0.49786414273930002</v>
      </c>
      <c r="Q835" s="21">
        <v>0.17807239074206899</v>
      </c>
      <c r="R835" s="21">
        <v>0.17038914925106499</v>
      </c>
      <c r="S835" s="18">
        <v>0.32604296298240998</v>
      </c>
      <c r="T835" s="18">
        <v>0.32604296298240998</v>
      </c>
      <c r="U835" s="16">
        <v>1.2653391791521373</v>
      </c>
      <c r="V835" s="14">
        <v>1.6014999999999999</v>
      </c>
      <c r="W835" s="14">
        <v>1.6044</v>
      </c>
      <c r="X835" s="74">
        <f>'2080回测'!$O$13*G835/$G$4+'2080回测'!$O$14*H835/$H$4+'2080回测'!$O$15*I835/$I$4+'2080回测'!$O$17*K835/$K$4+'2080回测'!$O$18*L835/$L$4+'2080回测'!$O$16*J835/$J$4</f>
        <v>1.5178476866999622</v>
      </c>
    </row>
    <row r="836" spans="1:24">
      <c r="A836" s="11">
        <v>45086</v>
      </c>
      <c r="B836" s="17">
        <v>80.417434008594</v>
      </c>
      <c r="C836" s="17">
        <v>47.616345062428998</v>
      </c>
      <c r="D836" s="17">
        <v>56.461538461537998</v>
      </c>
      <c r="E836" s="17">
        <v>154.150390625</v>
      </c>
      <c r="F836" s="13">
        <v>1.8466142703938999</v>
      </c>
      <c r="G836" s="14">
        <f>[1]!thsiFinD("ths_adjustment_nv_fund",G$2,$A836)</f>
        <v>1.6332</v>
      </c>
      <c r="H836" s="14">
        <f>[1]!thsiFinD("ths_adjustment_nv_fund",H$2,$A836)</f>
        <v>2.4929777778000002</v>
      </c>
      <c r="I836" s="14">
        <v>2749.12</v>
      </c>
      <c r="J836" s="14">
        <f>[1]!thsiFinD("ths_close_price_index",J$1,$A836)</f>
        <v>11126.7547</v>
      </c>
      <c r="K836" s="14">
        <f>[1]!thsiFinD("ths_adjustment_nv_fund",K$2,$A836)</f>
        <v>7.5243641300000004</v>
      </c>
      <c r="L836" s="14">
        <f>[1]!thsiFinD("ths_adjustment_nv_fund",L$2,$A836)</f>
        <v>2.3312661524</v>
      </c>
      <c r="M836" s="18">
        <v>0.14098465473145999</v>
      </c>
      <c r="N836" s="18">
        <v>0.10094692033707001</v>
      </c>
      <c r="O836" s="18">
        <v>0.41301222142344002</v>
      </c>
      <c r="P836" s="18">
        <v>0.49551888772308</v>
      </c>
      <c r="Q836" s="21">
        <v>0.173239877683497</v>
      </c>
      <c r="R836" s="21">
        <v>0.16343539278143199</v>
      </c>
      <c r="S836" s="18">
        <v>0.31778773926856002</v>
      </c>
      <c r="T836" s="18">
        <v>0.31778773926856002</v>
      </c>
      <c r="U836" s="16">
        <v>1.272815403394665</v>
      </c>
      <c r="V836" s="14">
        <v>1.6025</v>
      </c>
      <c r="W836" s="14">
        <v>1.6156999999999999</v>
      </c>
      <c r="X836" s="74">
        <f>'2080回测'!$O$13*G836/$G$4+'2080回测'!$O$14*H836/$H$4+'2080回测'!$O$15*I836/$I$4+'2080回测'!$O$17*K836/$K$4+'2080回测'!$O$18*L836/$L$4+'2080回测'!$O$16*J836/$J$4</f>
        <v>1.519402001858553</v>
      </c>
    </row>
    <row r="837" spans="1:24">
      <c r="A837" s="11">
        <v>45089</v>
      </c>
      <c r="B837" s="17">
        <v>80.049109883363997</v>
      </c>
      <c r="C837" s="17">
        <v>48.127128263336999</v>
      </c>
      <c r="D837" s="17">
        <v>54.615384615384997</v>
      </c>
      <c r="E837" s="17">
        <v>158.65234375</v>
      </c>
      <c r="F837" s="13">
        <v>1.85360991628021</v>
      </c>
      <c r="G837" s="14">
        <f>[1]!thsiFinD("ths_adjustment_nv_fund",G$2,$A837)</f>
        <v>1.6214999999999999</v>
      </c>
      <c r="H837" s="14">
        <f>[1]!thsiFinD("ths_adjustment_nv_fund",H$2,$A837)</f>
        <v>2.4787259259000001</v>
      </c>
      <c r="I837" s="14">
        <v>2730.36</v>
      </c>
      <c r="J837" s="14">
        <f>[1]!thsiFinD("ths_close_price_index",J$1,$A837)</f>
        <v>11045.1875</v>
      </c>
      <c r="K837" s="14">
        <f>[1]!thsiFinD("ths_adjustment_nv_fund",K$2,$A837)</f>
        <v>7.5309760493000004</v>
      </c>
      <c r="L837" s="14">
        <f>[1]!thsiFinD("ths_adjustment_nv_fund",L$2,$A837)</f>
        <v>2.3494397299999998</v>
      </c>
      <c r="M837" s="18">
        <v>0.14673913043478001</v>
      </c>
      <c r="N837" s="18">
        <v>0.10572495873512</v>
      </c>
      <c r="O837" s="18">
        <v>0.42331655883058</v>
      </c>
      <c r="P837" s="18">
        <v>0.50188458003123004</v>
      </c>
      <c r="Q837" s="21">
        <v>0.17936891863583199</v>
      </c>
      <c r="R837" s="21">
        <v>0.17278699630955899</v>
      </c>
      <c r="S837" s="18">
        <v>0.32635104209011001</v>
      </c>
      <c r="T837" s="18">
        <v>0.32635104209011001</v>
      </c>
      <c r="U837" s="16">
        <v>1.2808351140960785</v>
      </c>
      <c r="V837" s="14">
        <v>1.6034999999999999</v>
      </c>
      <c r="W837" s="14">
        <v>1.6175999999999999</v>
      </c>
      <c r="X837" s="74">
        <f>'2080回测'!$O$13*G837/$G$4+'2080回测'!$O$14*H837/$H$4+'2080回测'!$O$15*I837/$I$4+'2080回测'!$O$17*K837/$K$4+'2080回测'!$O$18*L837/$L$4+'2080回测'!$O$16*J837/$J$4</f>
        <v>1.5122162626578277</v>
      </c>
    </row>
    <row r="838" spans="1:24">
      <c r="A838" s="11">
        <v>45090</v>
      </c>
      <c r="B838" s="17">
        <v>82.259054634744999</v>
      </c>
      <c r="C838" s="17">
        <v>51.191827468785</v>
      </c>
      <c r="D838" s="17">
        <v>58</v>
      </c>
      <c r="E838" s="17">
        <v>166.552734375</v>
      </c>
      <c r="F838" s="13">
        <v>1.8950090411963301</v>
      </c>
      <c r="G838" s="14">
        <f>[1]!thsiFinD("ths_adjustment_nv_fund",G$2,$A838)</f>
        <v>1.6201000000000001</v>
      </c>
      <c r="H838" s="14">
        <f>[1]!thsiFinD("ths_adjustment_nv_fund",H$2,$A838)</f>
        <v>2.4743407407000002</v>
      </c>
      <c r="I838" s="14">
        <v>2709.17</v>
      </c>
      <c r="J838" s="14">
        <f>[1]!thsiFinD("ths_close_price_index",J$1,$A838)</f>
        <v>11005.3328</v>
      </c>
      <c r="K838" s="14">
        <f>[1]!thsiFinD("ths_adjustment_nv_fund",K$2,$A838)</f>
        <v>7.5508118070999997</v>
      </c>
      <c r="L838" s="14">
        <f>[1]!thsiFinD("ths_adjustment_nv_fund",L$2,$A838)</f>
        <v>2.3494397299999998</v>
      </c>
      <c r="M838" s="18">
        <v>0.14857736572890001</v>
      </c>
      <c r="N838" s="18">
        <v>0.11171922508904999</v>
      </c>
      <c r="O838" s="18">
        <v>0.42930745267193998</v>
      </c>
      <c r="P838" s="18">
        <v>0.51151687747993002</v>
      </c>
      <c r="Q838" s="21">
        <v>0.18974114178593701</v>
      </c>
      <c r="R838" s="21">
        <v>0.18022032219089101</v>
      </c>
      <c r="S838" s="18">
        <v>0.33779926391099002</v>
      </c>
      <c r="T838" s="18">
        <v>0.33779926391099002</v>
      </c>
      <c r="U838" s="16">
        <v>1.2861282358911663</v>
      </c>
      <c r="V838" s="14">
        <v>1.6052</v>
      </c>
      <c r="W838" s="14">
        <v>1.6235999999999999</v>
      </c>
      <c r="X838" s="74">
        <f>'2080回测'!$O$13*G838/$G$4+'2080回测'!$O$14*H838/$H$4+'2080回测'!$O$15*I838/$I$4+'2080回测'!$O$17*K838/$K$4+'2080回测'!$O$18*L838/$L$4+'2080回测'!$O$16*J838/$J$4</f>
        <v>1.511590901545574</v>
      </c>
    </row>
    <row r="839" spans="1:24">
      <c r="A839" s="11">
        <v>45091</v>
      </c>
      <c r="B839" s="17">
        <v>83.916513198280995</v>
      </c>
      <c r="C839" s="17">
        <v>53.688989784336002</v>
      </c>
      <c r="D839" s="17">
        <v>61.384615384615003</v>
      </c>
      <c r="E839" s="17">
        <v>173.92578125</v>
      </c>
      <c r="F839" s="13">
        <v>1.9322897490430799</v>
      </c>
      <c r="G839" s="14">
        <f>[1]!thsiFinD("ths_adjustment_nv_fund",G$2,$A839)</f>
        <v>1.6106</v>
      </c>
      <c r="H839" s="14">
        <f>[1]!thsiFinD("ths_adjustment_nv_fund",H$2,$A839)</f>
        <v>2.4644740741</v>
      </c>
      <c r="I839" s="14">
        <v>2689.57</v>
      </c>
      <c r="J839" s="14">
        <f>[1]!thsiFinD("ths_close_price_index",J$1,$A839)</f>
        <v>10925.753199999999</v>
      </c>
      <c r="K839" s="14">
        <f>[1]!thsiFinD("ths_adjustment_nv_fund",K$2,$A839)</f>
        <v>7.5508118070999997</v>
      </c>
      <c r="L839" s="14">
        <f>[1]!thsiFinD("ths_adjustment_nv_fund",L$2,$A839)</f>
        <v>2.3494397299999998</v>
      </c>
      <c r="M839" s="18">
        <v>0.15265345268541999</v>
      </c>
      <c r="N839" s="18">
        <v>0.11823473199548</v>
      </c>
      <c r="O839" s="18">
        <v>0.43469925712916002</v>
      </c>
      <c r="P839" s="18">
        <v>0.51545355559248995</v>
      </c>
      <c r="Q839" s="21">
        <v>0.194573654844509</v>
      </c>
      <c r="R839" s="21">
        <v>0.184296662190332</v>
      </c>
      <c r="S839" s="18">
        <v>0.34455728634596999</v>
      </c>
      <c r="T839" s="18">
        <v>0.34455728634596999</v>
      </c>
      <c r="U839" s="16">
        <v>1.2884620177312871</v>
      </c>
      <c r="V839" s="14">
        <v>1.6062000000000001</v>
      </c>
      <c r="W839" s="14">
        <v>1.6133</v>
      </c>
      <c r="X839" s="74">
        <f>'2080回测'!$O$13*G839/$G$4+'2080回测'!$O$14*H839/$H$4+'2080回测'!$O$15*I839/$I$4+'2080回测'!$O$17*K839/$K$4+'2080回测'!$O$18*L839/$L$4+'2080回测'!$O$16*J839/$J$4</f>
        <v>1.5046036808045609</v>
      </c>
    </row>
    <row r="840" spans="1:24">
      <c r="A840" s="11">
        <v>45092</v>
      </c>
      <c r="B840" s="17">
        <v>81.952117863720005</v>
      </c>
      <c r="C840" s="17">
        <v>52.440408626561002</v>
      </c>
      <c r="D840" s="17">
        <v>56.923076923076998</v>
      </c>
      <c r="E840" s="17">
        <v>169.775390625</v>
      </c>
      <c r="F840" s="13">
        <v>1.9027274850959</v>
      </c>
      <c r="G840" s="14">
        <f>[1]!thsiFinD("ths_adjustment_nv_fund",G$2,$A840)</f>
        <v>1.6129</v>
      </c>
      <c r="H840" s="14">
        <f>[1]!thsiFinD("ths_adjustment_nv_fund",H$2,$A840)</f>
        <v>2.4699555555999999</v>
      </c>
      <c r="I840" s="14">
        <v>2703.62</v>
      </c>
      <c r="J840" s="14">
        <f>[1]!thsiFinD("ths_close_price_index",J$1,$A840)</f>
        <v>10939.2415</v>
      </c>
      <c r="K840" s="14">
        <f>[1]!thsiFinD("ths_adjustment_nv_fund",K$2,$A840)</f>
        <v>7.6037071613</v>
      </c>
      <c r="L840" s="14">
        <f>[1]!thsiFinD("ths_adjustment_nv_fund",L$2,$A840)</f>
        <v>2.364584378</v>
      </c>
      <c r="M840" s="18">
        <v>0.15393222506394</v>
      </c>
      <c r="N840" s="18">
        <v>0.12214403613935</v>
      </c>
      <c r="O840" s="18">
        <v>0.43266235322309998</v>
      </c>
      <c r="P840" s="18">
        <v>0.51570483297628</v>
      </c>
      <c r="Q840" s="21">
        <v>0.19917043555875999</v>
      </c>
      <c r="R840" s="21">
        <v>0.188732679248546</v>
      </c>
      <c r="S840" s="18">
        <v>0.34767478982015998</v>
      </c>
      <c r="T840" s="18">
        <v>0.34767478982015998</v>
      </c>
      <c r="U840" s="16">
        <v>1.297831611800577</v>
      </c>
      <c r="V840" s="14">
        <v>1.6056999999999999</v>
      </c>
      <c r="W840" s="14">
        <v>1.5998000000000001</v>
      </c>
      <c r="X840" s="74">
        <f>'2080回测'!$O$13*G840/$G$4+'2080回测'!$O$14*H840/$H$4+'2080回测'!$O$15*I840/$I$4+'2080回测'!$O$17*K840/$K$4+'2080回测'!$O$18*L840/$L$4+'2080回测'!$O$16*J840/$J$4</f>
        <v>1.5084442130677855</v>
      </c>
    </row>
    <row r="841" spans="1:24">
      <c r="A841" s="11">
        <v>45093</v>
      </c>
      <c r="B841" s="17">
        <v>85.635359116022002</v>
      </c>
      <c r="C841" s="17">
        <v>56.242905788876001</v>
      </c>
      <c r="D841" s="17">
        <v>61.461538461537998</v>
      </c>
      <c r="E841" s="17">
        <v>182.275390625</v>
      </c>
      <c r="F841" s="13">
        <v>1.9640379849785901</v>
      </c>
      <c r="G841" s="14">
        <f>[1]!thsiFinD("ths_adjustment_nv_fund",G$2,$A841)</f>
        <v>1.6093999999999999</v>
      </c>
      <c r="H841" s="14">
        <f>[1]!thsiFinD("ths_adjustment_nv_fund",H$2,$A841)</f>
        <v>2.4633777777999999</v>
      </c>
      <c r="I841" s="14">
        <v>2722.62</v>
      </c>
      <c r="J841" s="14">
        <f>[1]!thsiFinD("ths_close_price_index",J$1,$A841)</f>
        <v>10925.451999999999</v>
      </c>
      <c r="K841" s="14">
        <f>[1]!thsiFinD("ths_adjustment_nv_fund",K$2,$A841)</f>
        <v>7.6499905962000003</v>
      </c>
      <c r="L841" s="14">
        <f>[1]!thsiFinD("ths_adjustment_nv_fund",L$2,$A841)</f>
        <v>2.3676133076000001</v>
      </c>
      <c r="M841" s="18">
        <v>0.17047634271100001</v>
      </c>
      <c r="N841" s="18">
        <v>0.13465380939970001</v>
      </c>
      <c r="O841" s="18">
        <v>0.44224778336928</v>
      </c>
      <c r="P841" s="18">
        <v>0.52692855352130996</v>
      </c>
      <c r="Q841" s="21">
        <v>0.21048558808614701</v>
      </c>
      <c r="R841" s="21">
        <v>0.19568643571818001</v>
      </c>
      <c r="S841" s="18">
        <v>0.35108719079950002</v>
      </c>
      <c r="T841" s="18">
        <v>0.35108719079950002</v>
      </c>
      <c r="U841" s="16">
        <v>1.3078626237271636</v>
      </c>
      <c r="V841" s="14">
        <v>1.6044</v>
      </c>
      <c r="W841" s="14">
        <v>1.6122000000000001</v>
      </c>
      <c r="X841" s="74">
        <f>'2080回测'!$O$13*G841/$G$4+'2080回测'!$O$14*H841/$H$4+'2080回测'!$O$15*I841/$I$4+'2080回测'!$O$17*K841/$K$4+'2080回测'!$O$18*L841/$L$4+'2080回测'!$O$16*J841/$J$4</f>
        <v>1.5070275539538283</v>
      </c>
    </row>
    <row r="842" spans="1:24">
      <c r="A842" s="11">
        <v>45096</v>
      </c>
      <c r="B842" s="17">
        <v>89.686924493554002</v>
      </c>
      <c r="C842" s="17">
        <v>60.783200908059001</v>
      </c>
      <c r="D842" s="17">
        <v>64.461538461537998</v>
      </c>
      <c r="E842" s="17">
        <v>196.572265625</v>
      </c>
      <c r="F842" s="13">
        <v>2.0287598237203799</v>
      </c>
      <c r="G842" s="14">
        <f>[1]!thsiFinD("ths_adjustment_nv_fund",G$2,$A842)</f>
        <v>1.5876999999999999</v>
      </c>
      <c r="H842" s="14">
        <f>[1]!thsiFinD("ths_adjustment_nv_fund",H$2,$A842)</f>
        <v>2.4359703704000002</v>
      </c>
      <c r="I842" s="14">
        <v>2707.79</v>
      </c>
      <c r="J842" s="14">
        <f>[1]!thsiFinD("ths_close_price_index",J$1,$A842)</f>
        <v>10791.9972</v>
      </c>
      <c r="K842" s="14">
        <f>[1]!thsiFinD("ths_adjustment_nv_fund",K$2,$A842)</f>
        <v>7.6433786769000003</v>
      </c>
      <c r="L842" s="14">
        <f>[1]!thsiFinD("ths_adjustment_nv_fund",L$2,$A842)</f>
        <v>2.3595361619999999</v>
      </c>
      <c r="M842" s="18">
        <v>0.18222506393862001</v>
      </c>
      <c r="N842" s="18">
        <v>0.14542611415168</v>
      </c>
      <c r="O842" s="18">
        <v>0.45075485262400999</v>
      </c>
      <c r="P842" s="18">
        <v>0.53212161824419002</v>
      </c>
      <c r="Q842" s="21">
        <v>0.21967914951465001</v>
      </c>
      <c r="R842" s="21">
        <v>0.204798254540458</v>
      </c>
      <c r="S842" s="18">
        <v>0.36394796840185001</v>
      </c>
      <c r="T842" s="18">
        <v>0.36394796840185001</v>
      </c>
      <c r="U842" s="16">
        <v>1.3079267668343981</v>
      </c>
      <c r="V842" s="14">
        <v>1.6028</v>
      </c>
      <c r="W842" s="14">
        <v>1.6133</v>
      </c>
      <c r="X842" s="74">
        <f>'2080回测'!$O$13*G842/$G$4+'2080回测'!$O$14*H842/$H$4+'2080回测'!$O$15*I842/$I$4+'2080回测'!$O$17*K842/$K$4+'2080回测'!$O$18*L842/$L$4+'2080回测'!$O$16*J842/$J$4</f>
        <v>1.4903614718962572</v>
      </c>
    </row>
    <row r="843" spans="1:24">
      <c r="A843" s="11">
        <v>45097</v>
      </c>
      <c r="B843" s="17">
        <v>93.554327808471001</v>
      </c>
      <c r="C843" s="17">
        <v>62.826333711690999</v>
      </c>
      <c r="D843" s="17">
        <v>67.692307692308006</v>
      </c>
      <c r="E843" s="17">
        <v>202.275390625</v>
      </c>
      <c r="F843" s="13">
        <v>2.0658708995936799</v>
      </c>
      <c r="G843" s="14">
        <f>[1]!thsiFinD("ths_adjustment_nv_fund",G$2,$A843)</f>
        <v>1.5732999999999999</v>
      </c>
      <c r="H843" s="14">
        <f>[1]!thsiFinD("ths_adjustment_nv_fund",H$2,$A843)</f>
        <v>2.4195259258999999</v>
      </c>
      <c r="I843" s="14">
        <v>2661.21</v>
      </c>
      <c r="J843" s="14">
        <f>[1]!thsiFinD("ths_close_price_index",J$1,$A843)</f>
        <v>10713.224200000001</v>
      </c>
      <c r="K843" s="14">
        <f>[1]!thsiFinD("ths_adjustment_nv_fund",K$2,$A843)</f>
        <v>7.6962740310999997</v>
      </c>
      <c r="L843" s="14">
        <f>[1]!thsiFinD("ths_adjustment_nv_fund",L$2,$A843)</f>
        <v>2.3484300868000001</v>
      </c>
      <c r="M843" s="18">
        <v>0.17607097186701001</v>
      </c>
      <c r="N843" s="18">
        <v>0.13847624011814999</v>
      </c>
      <c r="O843" s="18">
        <v>0.45111430625449001</v>
      </c>
      <c r="P843" s="18">
        <v>0.53019515873902001</v>
      </c>
      <c r="Q843" s="21">
        <v>0.21873622013736799</v>
      </c>
      <c r="R843" s="21">
        <v>0.20755577865772601</v>
      </c>
      <c r="S843" s="18">
        <v>0.37063272945071002</v>
      </c>
      <c r="T843" s="18">
        <v>0.37063272945071002</v>
      </c>
      <c r="U843" s="16">
        <v>1.3059041849329316</v>
      </c>
      <c r="V843" s="14">
        <v>1.6029</v>
      </c>
      <c r="W843" s="14">
        <v>1.6158999999999999</v>
      </c>
      <c r="X843" s="74">
        <f>'2080回测'!$O$13*G843/$G$4+'2080回测'!$O$14*H843/$H$4+'2080回测'!$O$15*I843/$I$4+'2080回测'!$O$17*K843/$K$4+'2080回测'!$O$18*L843/$L$4+'2080回测'!$O$16*J843/$J$4</f>
        <v>1.4800633883232108</v>
      </c>
    </row>
    <row r="844" spans="1:24">
      <c r="A844" s="11">
        <v>45098</v>
      </c>
      <c r="B844" s="17">
        <v>87.538367096377996</v>
      </c>
      <c r="C844" s="17">
        <v>55.221339387059999</v>
      </c>
      <c r="D844" s="17">
        <v>54.923076923076998</v>
      </c>
      <c r="E844" s="17">
        <v>188.49609375</v>
      </c>
      <c r="F844" s="13">
        <v>1.96544719289129</v>
      </c>
      <c r="G844" s="14">
        <f>[1]!thsiFinD("ths_adjustment_nv_fund",G$2,$A844)</f>
        <v>1.5610999999999999</v>
      </c>
      <c r="H844" s="14">
        <f>[1]!thsiFinD("ths_adjustment_nv_fund",H$2,$A844)</f>
        <v>2.4019851852</v>
      </c>
      <c r="I844" s="14">
        <v>2628.23</v>
      </c>
      <c r="J844" s="14">
        <f>[1]!thsiFinD("ths_close_price_index",J$1,$A844)</f>
        <v>10622.102800000001</v>
      </c>
      <c r="K844" s="14">
        <f>[1]!thsiFinD("ths_adjustment_nv_fund",K$2,$A844)</f>
        <v>7.6499905962000003</v>
      </c>
      <c r="L844" s="14">
        <f>[1]!thsiFinD("ths_adjustment_nv_fund",L$2,$A844)</f>
        <v>2.3302565091999998</v>
      </c>
      <c r="M844" s="18">
        <v>0.17742966751917999</v>
      </c>
      <c r="N844" s="18">
        <v>0.13621753105725001</v>
      </c>
      <c r="O844" s="18">
        <v>0.45039539899352998</v>
      </c>
      <c r="P844" s="18">
        <v>0.52885501302647997</v>
      </c>
      <c r="Q844" s="21">
        <v>0.21732182607144401</v>
      </c>
      <c r="R844" s="21">
        <v>0.20455846983460799</v>
      </c>
      <c r="S844" s="18">
        <v>0.36622778648047999</v>
      </c>
      <c r="T844" s="18">
        <v>0.36622778648047999</v>
      </c>
      <c r="U844" s="16">
        <v>1.2839026301002132</v>
      </c>
      <c r="V844" s="14">
        <v>1.6032</v>
      </c>
      <c r="W844" s="14">
        <v>1.6113999999999999</v>
      </c>
      <c r="X844" s="74">
        <f>'2080回测'!$O$13*G844/$G$4+'2080回测'!$O$14*H844/$H$4+'2080回测'!$O$15*I844/$I$4+'2080回测'!$O$17*K844/$K$4+'2080回测'!$O$18*L844/$L$4+'2080回测'!$O$16*J844/$J$4</f>
        <v>1.4688620819815956</v>
      </c>
    </row>
    <row r="845" spans="1:24">
      <c r="A845" s="11">
        <v>45103</v>
      </c>
      <c r="B845" s="17">
        <v>80.785758133824004</v>
      </c>
      <c r="C845" s="17">
        <v>48.978433598183997</v>
      </c>
      <c r="D845" s="17">
        <v>43.846153846154003</v>
      </c>
      <c r="E845" s="17">
        <v>177.587890625</v>
      </c>
      <c r="F845" s="13">
        <v>1.8779955905079</v>
      </c>
      <c r="G845" s="14">
        <f>[1]!thsiFinD("ths_adjustment_nv_fund",G$2,$A845)</f>
        <v>1.5349999999999999</v>
      </c>
      <c r="H845" s="14">
        <f>[1]!thsiFinD("ths_adjustment_nv_fund",H$2,$A845)</f>
        <v>2.3734814814999998</v>
      </c>
      <c r="I845" s="14">
        <v>2540.63</v>
      </c>
      <c r="J845" s="14">
        <f>[1]!thsiFinD("ths_close_price_index",J$1,$A845)</f>
        <v>10466.0108</v>
      </c>
      <c r="K845" s="14">
        <f>[1]!thsiFinD("ths_adjustment_nv_fund",K$2,$A845)</f>
        <v>7.6037071613</v>
      </c>
      <c r="L845" s="14">
        <f>[1]!thsiFinD("ths_adjustment_nv_fund",L$2,$A845)</f>
        <v>2.3090540018999999</v>
      </c>
      <c r="M845" s="18">
        <v>0.16024616368285999</v>
      </c>
      <c r="N845" s="18">
        <v>0.12170966901225</v>
      </c>
      <c r="O845" s="18">
        <v>0.42199856218547999</v>
      </c>
      <c r="P845" s="18">
        <v>0.50758019936736998</v>
      </c>
      <c r="Q845" s="21">
        <v>0.19539871804963099</v>
      </c>
      <c r="R845" s="21">
        <v>0.18081978395551501</v>
      </c>
      <c r="S845" s="18">
        <v>0.34173397227430002</v>
      </c>
      <c r="T845" s="18">
        <v>0.34173397227430002</v>
      </c>
      <c r="U845" s="16">
        <v>1.2615565534420345</v>
      </c>
      <c r="V845" s="14">
        <v>1.6039000000000001</v>
      </c>
      <c r="W845" s="14">
        <v>1.609</v>
      </c>
      <c r="X845" s="74">
        <f>'2080回测'!$O$13*G845/$G$4+'2080回测'!$O$14*H845/$H$4+'2080回测'!$O$15*I845/$I$4+'2080回测'!$O$17*K845/$K$4+'2080回测'!$O$18*L845/$L$4+'2080回测'!$O$16*J845/$J$4</f>
        <v>1.4472232356814489</v>
      </c>
    </row>
    <row r="846" spans="1:24">
      <c r="A846" s="11">
        <v>45104</v>
      </c>
      <c r="B846" s="17">
        <v>82.013505217925001</v>
      </c>
      <c r="C846" s="17">
        <v>49.148694665153002</v>
      </c>
      <c r="D846" s="17">
        <v>44</v>
      </c>
      <c r="E846" s="17">
        <v>178.10546875</v>
      </c>
      <c r="F846" s="13">
        <v>1.8831691715826999</v>
      </c>
      <c r="G846" s="14">
        <f>[1]!thsiFinD("ths_adjustment_nv_fund",G$2,$A846)</f>
        <v>1.5636000000000001</v>
      </c>
      <c r="H846" s="14">
        <f>[1]!thsiFinD("ths_adjustment_nv_fund",H$2,$A846)</f>
        <v>2.4118518518999998</v>
      </c>
      <c r="I846" s="14">
        <v>2585.15</v>
      </c>
      <c r="J846" s="14">
        <f>[1]!thsiFinD("ths_close_price_index",J$1,$A846)</f>
        <v>10640.4287</v>
      </c>
      <c r="K846" s="14">
        <f>[1]!thsiFinD("ths_adjustment_nv_fund",K$2,$A846)</f>
        <v>7.7028859503999998</v>
      </c>
      <c r="L846" s="14">
        <f>[1]!thsiFinD("ths_adjustment_nv_fund",L$2,$A846)</f>
        <v>2.3433818708</v>
      </c>
      <c r="M846" s="18">
        <v>0.14362212276215</v>
      </c>
      <c r="N846" s="18">
        <v>0.10598557901138</v>
      </c>
      <c r="O846" s="18">
        <v>0.39887371195782001</v>
      </c>
      <c r="P846" s="18">
        <v>0.48563531289057998</v>
      </c>
      <c r="Q846" s="21">
        <v>0.17689372902046599</v>
      </c>
      <c r="R846" s="21">
        <v>0.16211657689926001</v>
      </c>
      <c r="S846" s="18">
        <v>0.30966269749731001</v>
      </c>
      <c r="T846" s="18">
        <v>0.30966269749731001</v>
      </c>
      <c r="U846" s="16">
        <v>1.2800552754077708</v>
      </c>
      <c r="V846" s="14">
        <v>1.6034999999999999</v>
      </c>
      <c r="W846" s="14">
        <v>1.609</v>
      </c>
      <c r="X846" s="74">
        <f>'2080回测'!$O$13*G846/$G$4+'2080回测'!$O$14*H846/$H$4+'2080回测'!$O$15*I846/$I$4+'2080回测'!$O$17*K846/$K$4+'2080回测'!$O$18*L846/$L$4+'2080回测'!$O$16*J846/$J$4</f>
        <v>1.4727069584541888</v>
      </c>
    </row>
    <row r="847" spans="1:24">
      <c r="A847" s="11">
        <v>45105</v>
      </c>
      <c r="B847" s="17">
        <v>78.146101903008002</v>
      </c>
      <c r="C847" s="17">
        <v>47.162315550511003</v>
      </c>
      <c r="D847" s="17">
        <v>40.230769230768999</v>
      </c>
      <c r="E847" s="17">
        <v>170.068359375</v>
      </c>
      <c r="F847" s="13">
        <v>1.83901886514822</v>
      </c>
      <c r="G847" s="14">
        <f>[1]!thsiFinD("ths_adjustment_nv_fund",G$2,$A847)</f>
        <v>1.5704</v>
      </c>
      <c r="H847" s="14">
        <f>[1]!thsiFinD("ths_adjustment_nv_fund",H$2,$A847)</f>
        <v>2.4272</v>
      </c>
      <c r="I847" s="14">
        <v>2580.54</v>
      </c>
      <c r="J847" s="14">
        <f>[1]!thsiFinD("ths_close_price_index",J$1,$A847)</f>
        <v>10665.108200000001</v>
      </c>
      <c r="K847" s="14">
        <f>[1]!thsiFinD("ths_adjustment_nv_fund",K$2,$A847)</f>
        <v>7.6764382732999996</v>
      </c>
      <c r="L847" s="14">
        <f>[1]!thsiFinD("ths_adjustment_nv_fund",L$2,$A847)</f>
        <v>2.3423722275999999</v>
      </c>
      <c r="M847" s="18">
        <v>0.15632992327365999</v>
      </c>
      <c r="N847" s="18">
        <v>0.11971158022761</v>
      </c>
      <c r="O847" s="18">
        <v>0.41301222142344002</v>
      </c>
      <c r="P847" s="18">
        <v>0.50595711113732</v>
      </c>
      <c r="Q847" s="21">
        <v>0.19504511953315001</v>
      </c>
      <c r="R847" s="21">
        <v>0.180579999249666</v>
      </c>
      <c r="S847" s="18">
        <v>0.33490312420865997</v>
      </c>
      <c r="T847" s="18">
        <v>0.33490312420865997</v>
      </c>
      <c r="U847" s="16">
        <v>1.2766002227282118</v>
      </c>
      <c r="V847" s="14">
        <v>1.6037999999999999</v>
      </c>
      <c r="W847" s="14">
        <v>1.6004</v>
      </c>
      <c r="X847" s="74">
        <f>'2080回测'!$O$13*G847/$G$4+'2080回测'!$O$14*H847/$H$4+'2080回测'!$O$15*I847/$I$4+'2080回测'!$O$17*K847/$K$4+'2080回测'!$O$18*L847/$L$4+'2080回测'!$O$16*J847/$J$4</f>
        <v>1.4770978471550462</v>
      </c>
    </row>
    <row r="848" spans="1:24">
      <c r="A848" s="11">
        <v>45106</v>
      </c>
      <c r="B848" s="17">
        <v>79.987722529159001</v>
      </c>
      <c r="C848" s="17">
        <v>49.94324631101</v>
      </c>
      <c r="D848" s="17">
        <v>42.846153846154003</v>
      </c>
      <c r="E848" s="17">
        <v>174.8828125</v>
      </c>
      <c r="F848" s="13">
        <v>1.86914983796581</v>
      </c>
      <c r="G848" s="14">
        <f>[1]!thsiFinD("ths_adjustment_nv_fund",G$2,$A848)</f>
        <v>1.5667</v>
      </c>
      <c r="H848" s="14">
        <f>[1]!thsiFinD("ths_adjustment_nv_fund",H$2,$A848)</f>
        <v>2.4228148148000002</v>
      </c>
      <c r="I848" s="14">
        <v>2566.15</v>
      </c>
      <c r="J848" s="14">
        <f>[1]!thsiFinD("ths_close_price_index",J$1,$A848)</f>
        <v>10637.1219</v>
      </c>
      <c r="K848" s="14">
        <f>[1]!thsiFinD("ths_adjustment_nv_fund",K$2,$A848)</f>
        <v>7.7293336274</v>
      </c>
      <c r="L848" s="14">
        <f>[1]!thsiFinD("ths_adjustment_nv_fund",L$2,$A848)</f>
        <v>2.3342950820000001</v>
      </c>
      <c r="M848" s="18">
        <v>0.15553069053707999</v>
      </c>
      <c r="N848" s="18">
        <v>0.11806098514464</v>
      </c>
      <c r="O848" s="18">
        <v>0.41109513539420001</v>
      </c>
      <c r="P848" s="18">
        <v>0.50707574220091001</v>
      </c>
      <c r="Q848" s="21">
        <v>0.190684071163219</v>
      </c>
      <c r="R848" s="21">
        <v>0.17650365925022499</v>
      </c>
      <c r="S848" s="18">
        <v>0.32692574906770999</v>
      </c>
      <c r="T848" s="18">
        <v>0.32692574906770999</v>
      </c>
      <c r="U848" s="16">
        <v>1.2852311591356056</v>
      </c>
      <c r="V848" s="14">
        <v>1.6043000000000001</v>
      </c>
      <c r="W848" s="14">
        <v>1.6013999999999999</v>
      </c>
      <c r="X848" s="74">
        <f>'2080回测'!$O$13*G848/$G$4+'2080回测'!$O$14*H848/$H$4+'2080回测'!$O$15*I848/$I$4+'2080回测'!$O$17*K848/$K$4+'2080回测'!$O$18*L848/$L$4+'2080回测'!$O$16*J848/$J$4</f>
        <v>1.4748837133870825</v>
      </c>
    </row>
    <row r="849" spans="1:24">
      <c r="A849" s="11">
        <v>45107</v>
      </c>
      <c r="B849" s="17">
        <v>80.294659300183994</v>
      </c>
      <c r="C849" s="17">
        <v>51.135073779796002</v>
      </c>
      <c r="D849" s="17">
        <v>39.692307692307999</v>
      </c>
      <c r="E849" s="17">
        <v>179.599609375</v>
      </c>
      <c r="F849" s="13">
        <v>1.8768041253682199</v>
      </c>
      <c r="G849" s="14">
        <f>[1]!thsiFinD("ths_adjustment_nv_fund",G$2,$A849)</f>
        <v>1.5730999999999999</v>
      </c>
      <c r="H849" s="14">
        <f>[1]!thsiFinD("ths_adjustment_nv_fund",H$2,$A849)</f>
        <v>2.4315851851999999</v>
      </c>
      <c r="I849" s="14">
        <v>2584.9299999999998</v>
      </c>
      <c r="J849" s="14">
        <f>[1]!thsiFinD("ths_close_price_index",J$1,$A849)</f>
        <v>10687.3465</v>
      </c>
      <c r="K849" s="14">
        <f>[1]!thsiFinD("ths_adjustment_nv_fund",K$2,$A849)</f>
        <v>7.7690051431000002</v>
      </c>
      <c r="L849" s="14">
        <f>[1]!thsiFinD("ths_adjustment_nv_fund",L$2,$A849)</f>
        <v>2.3494397299999998</v>
      </c>
      <c r="M849" s="18">
        <v>0.15401214833759999</v>
      </c>
      <c r="N849" s="18">
        <v>0.11727912431587</v>
      </c>
      <c r="O849" s="18">
        <v>0.41516894320633002</v>
      </c>
      <c r="P849" s="18">
        <v>0.51639766798801001</v>
      </c>
      <c r="Q849" s="21">
        <v>0.20529947651109501</v>
      </c>
      <c r="R849" s="21">
        <v>0.185495585719579</v>
      </c>
      <c r="S849" s="18">
        <v>0.34409816350318001</v>
      </c>
      <c r="T849" s="18">
        <v>0.34409816350318001</v>
      </c>
      <c r="U849" s="16">
        <v>1.2970523650457031</v>
      </c>
      <c r="V849" s="14">
        <v>1.6051</v>
      </c>
      <c r="W849" s="14">
        <v>1.6061000000000001</v>
      </c>
      <c r="X849" s="74">
        <f>'2080回测'!$O$13*G849/$G$4+'2080回测'!$O$14*H849/$H$4+'2080回测'!$O$15*I849/$I$4+'2080回测'!$O$17*K849/$K$4+'2080回测'!$O$18*L849/$L$4+'2080回测'!$O$16*J849/$J$4</f>
        <v>1.4814702266394932</v>
      </c>
    </row>
    <row r="850" spans="1:24">
      <c r="A850" s="11">
        <v>45110</v>
      </c>
      <c r="B850" s="17">
        <v>75.813382443216994</v>
      </c>
      <c r="C850" s="17">
        <v>47.729852440408997</v>
      </c>
      <c r="D850" s="17">
        <v>34.769230769231001</v>
      </c>
      <c r="E850" s="17">
        <v>177.1875</v>
      </c>
      <c r="F850" s="13">
        <v>1.83874991413214</v>
      </c>
      <c r="G850" s="14">
        <f>[1]!thsiFinD("ths_adjustment_nv_fund",G$2,$A850)</f>
        <v>1.5932999999999999</v>
      </c>
      <c r="H850" s="14">
        <f>[1]!thsiFinD("ths_adjustment_nv_fund",H$2,$A850)</f>
        <v>2.4557037036999998</v>
      </c>
      <c r="I850" s="14">
        <v>2622.71</v>
      </c>
      <c r="J850" s="14">
        <f>[1]!thsiFinD("ths_close_price_index",J$1,$A850)</f>
        <v>10807.149100000001</v>
      </c>
      <c r="K850" s="14">
        <f>[1]!thsiFinD("ths_adjustment_nv_fund",K$2,$A850)</f>
        <v>7.8020647393999996</v>
      </c>
      <c r="L850" s="14">
        <f>[1]!thsiFinD("ths_adjustment_nv_fund",L$2,$A850)</f>
        <v>2.3655940212000002</v>
      </c>
      <c r="M850" s="18">
        <v>0.16192455242966999</v>
      </c>
      <c r="N850" s="18">
        <v>0.12344713752063</v>
      </c>
      <c r="O850" s="18">
        <v>0.42463455547568002</v>
      </c>
      <c r="P850" s="18">
        <v>0.52590603225998001</v>
      </c>
      <c r="Q850" s="21">
        <v>0.22109354358057301</v>
      </c>
      <c r="R850" s="21">
        <v>0.19904342160007099</v>
      </c>
      <c r="S850" s="18">
        <v>0.36018483874951002</v>
      </c>
      <c r="T850" s="18">
        <v>0.36018483874951002</v>
      </c>
      <c r="U850" s="16">
        <v>1.303418959912956</v>
      </c>
      <c r="V850" s="14">
        <v>1.6053999999999999</v>
      </c>
      <c r="W850" s="14">
        <v>1.6097999999999999</v>
      </c>
      <c r="X850" s="74">
        <f>'2080回测'!$O$13*G850/$G$4+'2080回测'!$O$14*H850/$H$4+'2080回测'!$O$15*I850/$I$4+'2080回测'!$O$17*K850/$K$4+'2080回测'!$O$18*L850/$L$4+'2080回测'!$O$16*J850/$J$4</f>
        <v>1.4981431967820189</v>
      </c>
    </row>
    <row r="851" spans="1:24">
      <c r="A851" s="11">
        <v>45111</v>
      </c>
      <c r="B851" s="17">
        <v>76.611418047881997</v>
      </c>
      <c r="C851" s="17">
        <v>49.148694665153002</v>
      </c>
      <c r="D851" s="17">
        <v>34.307692307692001</v>
      </c>
      <c r="E851" s="17">
        <v>185.732421875</v>
      </c>
      <c r="F851" s="13">
        <v>1.86450056723932</v>
      </c>
      <c r="G851" s="14">
        <f>[1]!thsiFinD("ths_adjustment_nv_fund",G$2,$A851)</f>
        <v>1.5871</v>
      </c>
      <c r="H851" s="14">
        <f>[1]!thsiFinD("ths_adjustment_nv_fund",H$2,$A851)</f>
        <v>2.4436444443999998</v>
      </c>
      <c r="I851" s="14">
        <v>2615.02</v>
      </c>
      <c r="J851" s="14">
        <f>[1]!thsiFinD("ths_close_price_index",J$1,$A851)</f>
        <v>10755.1114</v>
      </c>
      <c r="K851" s="14">
        <f>[1]!thsiFinD("ths_adjustment_nv_fund",K$2,$A851)</f>
        <v>7.8483481742999999</v>
      </c>
      <c r="L851" s="14">
        <f>[1]!thsiFinD("ths_adjustment_nv_fund",L$2,$A851)</f>
        <v>2.3686229507999998</v>
      </c>
      <c r="M851" s="18">
        <v>0.17199488491049</v>
      </c>
      <c r="N851" s="18">
        <v>0.13917122752149999</v>
      </c>
      <c r="O851" s="18">
        <v>0.43086508507068999</v>
      </c>
      <c r="P851" s="18">
        <v>0.53243138031095005</v>
      </c>
      <c r="Q851" s="21">
        <v>0.224393796401061</v>
      </c>
      <c r="R851" s="21">
        <v>0.207315993951877</v>
      </c>
      <c r="S851" s="18">
        <v>0.36058965556854</v>
      </c>
      <c r="T851" s="18">
        <v>0.36058965556854</v>
      </c>
      <c r="U851" s="16">
        <v>1.3074741460236479</v>
      </c>
      <c r="V851" s="14">
        <v>1.6056999999999999</v>
      </c>
      <c r="W851" s="14">
        <v>1.6114999999999999</v>
      </c>
      <c r="X851" s="74">
        <f>'2080回测'!$O$13*G851/$G$4+'2080回测'!$O$14*H851/$H$4+'2080回测'!$O$15*I851/$I$4+'2080回测'!$O$17*K851/$K$4+'2080回测'!$O$18*L851/$L$4+'2080回测'!$O$16*J851/$J$4</f>
        <v>1.4947406959837739</v>
      </c>
    </row>
    <row r="852" spans="1:24">
      <c r="A852" s="11">
        <v>45112</v>
      </c>
      <c r="B852" s="17">
        <v>74.340085942296</v>
      </c>
      <c r="C852" s="17">
        <v>46.083995459705001</v>
      </c>
      <c r="D852" s="17">
        <v>31.615384615385</v>
      </c>
      <c r="E852" s="17">
        <v>179.296875</v>
      </c>
      <c r="F852" s="13">
        <v>1.8283408525434699</v>
      </c>
      <c r="G852" s="14">
        <f>[1]!thsiFinD("ths_adjustment_nv_fund",G$2,$A852)</f>
        <v>1.5846</v>
      </c>
      <c r="H852" s="14">
        <f>[1]!thsiFinD("ths_adjustment_nv_fund",H$2,$A852)</f>
        <v>2.4414518519000001</v>
      </c>
      <c r="I852" s="14">
        <v>2588.44</v>
      </c>
      <c r="J852" s="14">
        <f>[1]!thsiFinD("ths_close_price_index",J$1,$A852)</f>
        <v>10741.4743</v>
      </c>
      <c r="K852" s="14">
        <f>[1]!thsiFinD("ths_adjustment_nv_fund",K$2,$A852)</f>
        <v>7.8285124164999997</v>
      </c>
      <c r="L852" s="14">
        <f>[1]!thsiFinD("ths_adjustment_nv_fund",L$2,$A852)</f>
        <v>2.3625650916000001</v>
      </c>
      <c r="M852" s="18">
        <v>0.17471227621482999</v>
      </c>
      <c r="N852" s="18">
        <v>0.13977934149943999</v>
      </c>
      <c r="O852" s="18">
        <v>0.43421998562184999</v>
      </c>
      <c r="P852" s="18">
        <v>0.53149918773224003</v>
      </c>
      <c r="Q852" s="21">
        <v>0.229933506492595</v>
      </c>
      <c r="R852" s="21">
        <v>0.21067297983376901</v>
      </c>
      <c r="S852" s="18">
        <v>0.36948794539723001</v>
      </c>
      <c r="T852" s="18">
        <v>0.36948794539723001</v>
      </c>
      <c r="U852" s="16">
        <v>1.2982288679380964</v>
      </c>
      <c r="V852" s="14">
        <v>1.6062000000000001</v>
      </c>
      <c r="W852" s="14">
        <v>1.6140000000000001</v>
      </c>
      <c r="X852" s="74">
        <f>'2080回测'!$O$13*G852/$G$4+'2080回测'!$O$14*H852/$H$4+'2080回测'!$O$15*I852/$I$4+'2080回测'!$O$17*K852/$K$4+'2080回测'!$O$18*L852/$L$4+'2080回测'!$O$16*J852/$J$4</f>
        <v>1.4920693535836524</v>
      </c>
    </row>
    <row r="853" spans="1:24">
      <c r="A853" s="11">
        <v>45113</v>
      </c>
      <c r="B853" s="17">
        <v>74.401473296500996</v>
      </c>
      <c r="C853" s="17">
        <v>47.219069239501003</v>
      </c>
      <c r="D853" s="17">
        <v>32.538461538462002</v>
      </c>
      <c r="E853" s="17">
        <v>181.11328125</v>
      </c>
      <c r="F853" s="13">
        <v>1.8381807133111601</v>
      </c>
      <c r="G853" s="14">
        <f>[1]!thsiFinD("ths_adjustment_nv_fund",G$2,$A853)</f>
        <v>1.5814999999999999</v>
      </c>
      <c r="H853" s="14">
        <f>[1]!thsiFinD("ths_adjustment_nv_fund",H$2,$A853)</f>
        <v>2.4315851851999999</v>
      </c>
      <c r="I853" s="14">
        <v>2523.4899999999998</v>
      </c>
      <c r="J853" s="14">
        <f>[1]!thsiFinD("ths_close_price_index",J$1,$A853)</f>
        <v>10669.502899999999</v>
      </c>
      <c r="K853" s="14">
        <f>[1]!thsiFinD("ths_adjustment_nv_fund",K$2,$A853)</f>
        <v>7.7954528201000004</v>
      </c>
      <c r="L853" s="14">
        <f>[1]!thsiFinD("ths_adjustment_nv_fund",L$2,$A853)</f>
        <v>2.3575168756</v>
      </c>
      <c r="M853" s="18">
        <v>0.16592071611253001</v>
      </c>
      <c r="N853" s="18">
        <v>0.13204760663713</v>
      </c>
      <c r="O853" s="18">
        <v>0.42295710520009999</v>
      </c>
      <c r="P853" s="18">
        <v>0.52245691974962005</v>
      </c>
      <c r="Q853" s="21">
        <v>0.22427593022890099</v>
      </c>
      <c r="R853" s="21">
        <v>0.20156116101148999</v>
      </c>
      <c r="S853" s="18">
        <v>0.3583057522825</v>
      </c>
      <c r="T853" s="18">
        <v>0.3583057522825</v>
      </c>
      <c r="U853" s="16">
        <v>1.2947313728406544</v>
      </c>
      <c r="V853" s="14">
        <v>1.6065</v>
      </c>
      <c r="W853" s="14">
        <v>1.6129</v>
      </c>
      <c r="X853" s="74">
        <f>'2080回测'!$O$13*G853/$G$4+'2080回测'!$O$14*H853/$H$4+'2080回测'!$O$15*I853/$I$4+'2080回测'!$O$17*K853/$K$4+'2080回测'!$O$18*L853/$L$4+'2080回测'!$O$16*J853/$J$4</f>
        <v>1.4887585342335037</v>
      </c>
    </row>
    <row r="854" spans="1:24">
      <c r="A854" s="11">
        <v>45114</v>
      </c>
      <c r="B854" s="17">
        <v>74.094536525476002</v>
      </c>
      <c r="C854" s="17">
        <v>45.402951191827</v>
      </c>
      <c r="D854" s="17">
        <v>31.230769230768999</v>
      </c>
      <c r="E854" s="17">
        <v>177.236328125</v>
      </c>
      <c r="F854" s="13">
        <v>1.81991146268268</v>
      </c>
      <c r="G854" s="14">
        <f>[1]!thsiFinD("ths_adjustment_nv_fund",G$2,$A854)</f>
        <v>1.585</v>
      </c>
      <c r="H854" s="14">
        <f>[1]!thsiFinD("ths_adjustment_nv_fund",H$2,$A854)</f>
        <v>2.4403555556000001</v>
      </c>
      <c r="I854" s="14">
        <v>2503.08</v>
      </c>
      <c r="J854" s="14">
        <f>[1]!thsiFinD("ths_close_price_index",J$1,$A854)</f>
        <v>10715.1911</v>
      </c>
      <c r="K854" s="14">
        <f>[1]!thsiFinD("ths_adjustment_nv_fund",K$2,$A854)</f>
        <v>7.7888409009000004</v>
      </c>
      <c r="L854" s="14">
        <f>[1]!thsiFinD("ths_adjustment_nv_fund",L$2,$A854)</f>
        <v>2.3605458052000001</v>
      </c>
      <c r="M854" s="18">
        <v>0.159047314578</v>
      </c>
      <c r="N854" s="18">
        <v>0.12631396055946001</v>
      </c>
      <c r="O854" s="18">
        <v>0.41804457225017999</v>
      </c>
      <c r="P854" s="18">
        <v>0.51686376427736003</v>
      </c>
      <c r="Q854" s="21">
        <v>0.22156500826921399</v>
      </c>
      <c r="R854" s="21">
        <v>0.19724503630620099</v>
      </c>
      <c r="S854" s="18">
        <v>0.35938566324241</v>
      </c>
      <c r="T854" s="18">
        <v>0.35938566324241</v>
      </c>
      <c r="U854" s="16">
        <v>1.288753491347127</v>
      </c>
      <c r="V854" s="14">
        <v>1.6067</v>
      </c>
      <c r="W854" s="14">
        <v>1.6106</v>
      </c>
      <c r="X854" s="74">
        <f>'2080回测'!$O$13*G854/$G$4+'2080回测'!$O$14*H854/$H$4+'2080回测'!$O$15*I854/$I$4+'2080回测'!$O$17*K854/$K$4+'2080回测'!$O$18*L854/$L$4+'2080回测'!$O$16*J854/$J$4</f>
        <v>1.4914121280252499</v>
      </c>
    </row>
    <row r="855" spans="1:24">
      <c r="A855" s="11">
        <v>45117</v>
      </c>
      <c r="B855" s="17">
        <v>72.989564149784997</v>
      </c>
      <c r="C855" s="17">
        <v>44.381384790010998</v>
      </c>
      <c r="D855" s="17">
        <v>31.692307692307999</v>
      </c>
      <c r="E855" s="17">
        <v>177.63671875</v>
      </c>
      <c r="F855" s="13">
        <v>1.8167499384552599</v>
      </c>
      <c r="G855" s="14">
        <f>[1]!thsiFinD("ths_adjustment_nv_fund",G$2,$A855)</f>
        <v>1.5902000000000001</v>
      </c>
      <c r="H855" s="14">
        <f>[1]!thsiFinD("ths_adjustment_nv_fund",H$2,$A855)</f>
        <v>2.4502222221999999</v>
      </c>
      <c r="I855" s="14">
        <v>2496.5300000000002</v>
      </c>
      <c r="J855" s="14">
        <f>[1]!thsiFinD("ths_close_price_index",J$1,$A855)</f>
        <v>10748.0571</v>
      </c>
      <c r="K855" s="14">
        <f>[1]!thsiFinD("ths_adjustment_nv_fund",K$2,$A855)</f>
        <v>7.7756170623000003</v>
      </c>
      <c r="L855" s="14">
        <f>[1]!thsiFinD("ths_adjustment_nv_fund",L$2,$A855)</f>
        <v>2.3635747347999998</v>
      </c>
      <c r="M855" s="18">
        <v>0.15385230179028</v>
      </c>
      <c r="N855" s="18">
        <v>0.12379463122231001</v>
      </c>
      <c r="O855" s="18">
        <v>0.41157440690150998</v>
      </c>
      <c r="P855" s="18">
        <v>0.51537225616686</v>
      </c>
      <c r="Q855" s="21">
        <v>0.21461090411175801</v>
      </c>
      <c r="R855" s="21">
        <v>0.19208966513043799</v>
      </c>
      <c r="S855" s="18">
        <v>0.34936688272693001</v>
      </c>
      <c r="T855" s="18">
        <v>0.34936688272693001</v>
      </c>
      <c r="U855" s="16">
        <v>1.2904114963224642</v>
      </c>
      <c r="V855" s="14">
        <v>1.6073</v>
      </c>
      <c r="W855" s="14">
        <v>1.6157999999999999</v>
      </c>
      <c r="X855" s="74">
        <f>'2080回测'!$O$13*G855/$G$4+'2080回测'!$O$14*H855/$H$4+'2080回测'!$O$15*I855/$I$4+'2080回测'!$O$17*K855/$K$4+'2080回测'!$O$18*L855/$L$4+'2080回测'!$O$16*J855/$J$4</f>
        <v>1.4951812883864948</v>
      </c>
    </row>
    <row r="856" spans="1:24">
      <c r="A856" s="11">
        <v>45118</v>
      </c>
      <c r="B856" s="17">
        <v>73.050951503990007</v>
      </c>
      <c r="C856" s="17">
        <v>47.502837684448998</v>
      </c>
      <c r="D856" s="17">
        <v>30.230769230768999</v>
      </c>
      <c r="E856" s="17">
        <v>186.591796875</v>
      </c>
      <c r="F856" s="13">
        <v>1.84344088823552</v>
      </c>
      <c r="G856" s="14">
        <f>[1]!thsiFinD("ths_adjustment_nv_fund",G$2,$A856)</f>
        <v>1.5934999999999999</v>
      </c>
      <c r="H856" s="14">
        <f>[1]!thsiFinD("ths_adjustment_nv_fund",H$2,$A856)</f>
        <v>2.4546074074000002</v>
      </c>
      <c r="I856" s="14">
        <v>2493.2399999999998</v>
      </c>
      <c r="J856" s="14">
        <f>[1]!thsiFinD("ths_close_price_index",J$1,$A856)</f>
        <v>10791.8338</v>
      </c>
      <c r="K856" s="14">
        <f>[1]!thsiFinD("ths_adjustment_nv_fund",K$2,$A856)</f>
        <v>7.8285124164999997</v>
      </c>
      <c r="L856" s="14">
        <f>[1]!thsiFinD("ths_adjustment_nv_fund",L$2,$A856)</f>
        <v>2.3736711667999999</v>
      </c>
      <c r="M856" s="18">
        <v>0.15960677749360999</v>
      </c>
      <c r="N856" s="18">
        <v>0.12666145426114001</v>
      </c>
      <c r="O856" s="18">
        <v>0.41684639348190999</v>
      </c>
      <c r="P856" s="18">
        <v>0.51686376427736003</v>
      </c>
      <c r="Q856" s="21">
        <v>0.21472877028391801</v>
      </c>
      <c r="R856" s="21">
        <v>0.19508697395355701</v>
      </c>
      <c r="S856" s="18">
        <v>0.34674891841410999</v>
      </c>
      <c r="T856" s="18">
        <v>0.34674891841410999</v>
      </c>
      <c r="U856" s="16">
        <v>1.2991841859121633</v>
      </c>
      <c r="V856" s="14">
        <v>1.6076999999999999</v>
      </c>
      <c r="W856" s="14">
        <v>1.6120000000000001</v>
      </c>
      <c r="X856" s="74">
        <f>'2080回测'!$O$13*G856/$G$4+'2080回测'!$O$14*H856/$H$4+'2080回测'!$O$15*I856/$I$4+'2080回测'!$O$17*K856/$K$4+'2080回测'!$O$18*L856/$L$4+'2080回测'!$O$16*J856/$J$4</f>
        <v>1.4994004296331931</v>
      </c>
    </row>
    <row r="857" spans="1:24">
      <c r="A857" s="11">
        <v>45119</v>
      </c>
      <c r="B857" s="17">
        <v>69.490484960098001</v>
      </c>
      <c r="C857" s="17">
        <v>42.792281498297001</v>
      </c>
      <c r="D857" s="17">
        <v>26.076923076922998</v>
      </c>
      <c r="E857" s="17">
        <v>176.46484375</v>
      </c>
      <c r="F857" s="13">
        <v>1.7870613332133001</v>
      </c>
      <c r="G857" s="14">
        <f>[1]!thsiFinD("ths_adjustment_nv_fund",G$2,$A857)</f>
        <v>1.5883</v>
      </c>
      <c r="H857" s="14">
        <f>[1]!thsiFinD("ths_adjustment_nv_fund",H$2,$A857)</f>
        <v>2.4425481481000002</v>
      </c>
      <c r="I857" s="14">
        <v>2498.38</v>
      </c>
      <c r="J857" s="14">
        <f>[1]!thsiFinD("ths_close_price_index",J$1,$A857)</f>
        <v>10711.205400000001</v>
      </c>
      <c r="K857" s="14">
        <f>[1]!thsiFinD("ths_adjustment_nv_fund",K$2,$A857)</f>
        <v>7.7623932238000002</v>
      </c>
      <c r="L857" s="14">
        <f>[1]!thsiFinD("ths_adjustment_nv_fund",L$2,$A857)</f>
        <v>2.3615554483999999</v>
      </c>
      <c r="M857" s="18">
        <v>0.16648017902813</v>
      </c>
      <c r="N857" s="18">
        <v>0.13282946746589999</v>
      </c>
      <c r="O857" s="18">
        <v>0.42739036664270003</v>
      </c>
      <c r="P857" s="18">
        <v>0.52599925157958005</v>
      </c>
      <c r="Q857" s="21">
        <v>0.22297940233513799</v>
      </c>
      <c r="R857" s="21">
        <v>0.204318685128759</v>
      </c>
      <c r="S857" s="18">
        <v>0.35673806755854998</v>
      </c>
      <c r="T857" s="18">
        <v>0.35673806755854998</v>
      </c>
      <c r="U857" s="16">
        <v>1.2851657628319715</v>
      </c>
      <c r="V857" s="14">
        <v>1.6083000000000001</v>
      </c>
      <c r="W857" s="14">
        <v>1.6154999999999999</v>
      </c>
      <c r="X857" s="74">
        <f>'2080回测'!$O$13*G857/$G$4+'2080回测'!$O$14*H857/$H$4+'2080回测'!$O$15*I857/$I$4+'2080回测'!$O$17*K857/$K$4+'2080回测'!$O$18*L857/$L$4+'2080回测'!$O$16*J857/$J$4</f>
        <v>1.4933715326803878</v>
      </c>
    </row>
    <row r="858" spans="1:24">
      <c r="A858" s="11">
        <v>45120</v>
      </c>
      <c r="B858" s="17">
        <v>71.700429711479003</v>
      </c>
      <c r="C858" s="17">
        <v>46.708286038593002</v>
      </c>
      <c r="D858" s="17">
        <v>27.692307692307999</v>
      </c>
      <c r="E858" s="17">
        <v>184.5703125</v>
      </c>
      <c r="F858" s="13">
        <v>1.8266783398559501</v>
      </c>
      <c r="G858" s="14">
        <f>[1]!thsiFinD("ths_adjustment_nv_fund",G$2,$A858)</f>
        <v>1.6105</v>
      </c>
      <c r="H858" s="14">
        <f>[1]!thsiFinD("ths_adjustment_nv_fund",H$2,$A858)</f>
        <v>2.4666666667000001</v>
      </c>
      <c r="I858" s="14">
        <v>2534.9699999999998</v>
      </c>
      <c r="J858" s="14">
        <f>[1]!thsiFinD("ths_close_price_index",J$1,$A858)</f>
        <v>10808.371999999999</v>
      </c>
      <c r="K858" s="14">
        <f>[1]!thsiFinD("ths_adjustment_nv_fund",K$2,$A858)</f>
        <v>7.8086766586999996</v>
      </c>
      <c r="L858" s="14">
        <f>[1]!thsiFinD("ths_adjustment_nv_fund",L$2,$A858)</f>
        <v>2.3746808100000001</v>
      </c>
      <c r="M858" s="18">
        <v>0.16208439897697999</v>
      </c>
      <c r="N858" s="18">
        <v>0.12683520111197999</v>
      </c>
      <c r="O858" s="18">
        <v>0.41109513539420001</v>
      </c>
      <c r="P858" s="18">
        <v>0.51248245918829005</v>
      </c>
      <c r="Q858" s="21">
        <v>0.204828011822454</v>
      </c>
      <c r="R858" s="21">
        <v>0.189811710424868</v>
      </c>
      <c r="S858" s="18">
        <v>0.33709459286850002</v>
      </c>
      <c r="T858" s="18">
        <v>0.33709459286850002</v>
      </c>
      <c r="U858" s="16">
        <v>1.3005054945294618</v>
      </c>
      <c r="V858" s="14">
        <v>1.6084000000000001</v>
      </c>
      <c r="W858" s="14">
        <v>1.6281000000000001</v>
      </c>
      <c r="X858" s="74">
        <f>'2080回测'!$O$13*G858/$G$4+'2080回测'!$O$14*H858/$H$4+'2080回测'!$O$15*I858/$I$4+'2080回测'!$O$17*K858/$K$4+'2080回测'!$O$18*L858/$L$4+'2080回测'!$O$16*J858/$J$4</f>
        <v>1.5115709202864369</v>
      </c>
    </row>
    <row r="859" spans="1:24">
      <c r="A859" s="11">
        <v>45121</v>
      </c>
      <c r="B859" s="17">
        <v>73.787599754450994</v>
      </c>
      <c r="C859" s="17">
        <v>48.808172531215</v>
      </c>
      <c r="D859" s="17">
        <v>32.923076923076998</v>
      </c>
      <c r="E859" s="17">
        <v>184.4140625</v>
      </c>
      <c r="F859" s="13">
        <v>1.84983227927186</v>
      </c>
      <c r="G859" s="14">
        <f>[1]!thsiFinD("ths_adjustment_nv_fund",G$2,$A859)</f>
        <v>1.6141000000000001</v>
      </c>
      <c r="H859" s="14">
        <f>[1]!thsiFinD("ths_adjustment_nv_fund",H$2,$A859)</f>
        <v>2.4710518519</v>
      </c>
      <c r="I859" s="14">
        <v>2550.83</v>
      </c>
      <c r="J859" s="14">
        <f>[1]!thsiFinD("ths_close_price_index",J$1,$A859)</f>
        <v>10812.8081</v>
      </c>
      <c r="K859" s="14">
        <f>[1]!thsiFinD("ths_adjustment_nv_fund",K$2,$A859)</f>
        <v>7.8351243357999998</v>
      </c>
      <c r="L859" s="14">
        <f>[1]!thsiFinD("ths_adjustment_nv_fund",L$2,$A859)</f>
        <v>2.364584378</v>
      </c>
      <c r="M859" s="18">
        <v>0.18030690537083999</v>
      </c>
      <c r="N859" s="18">
        <v>0.14334115194162</v>
      </c>
      <c r="O859" s="18">
        <v>0.42727054876588</v>
      </c>
      <c r="P859" s="18">
        <v>0.52954158333237999</v>
      </c>
      <c r="Q859" s="21">
        <v>0.21908981865384899</v>
      </c>
      <c r="R859" s="21">
        <v>0.20347943865828599</v>
      </c>
      <c r="S859" s="18">
        <v>0.35050725475641997</v>
      </c>
      <c r="T859" s="18">
        <v>0.35050725475641997</v>
      </c>
      <c r="U859" s="16">
        <v>1.2992738431280209</v>
      </c>
      <c r="V859" s="14">
        <v>1.6086</v>
      </c>
      <c r="W859" s="14">
        <v>1.6202000000000001</v>
      </c>
      <c r="X859" s="74">
        <f>'2080回测'!$O$13*G859/$G$4+'2080回测'!$O$14*H859/$H$4+'2080回测'!$O$15*I859/$I$4+'2080回测'!$O$17*K859/$K$4+'2080回测'!$O$18*L859/$L$4+'2080回测'!$O$16*J859/$J$4</f>
        <v>1.5140440460940963</v>
      </c>
    </row>
    <row r="860" spans="1:24">
      <c r="A860" s="11">
        <v>45124</v>
      </c>
      <c r="B860" s="17">
        <v>72.621240024554993</v>
      </c>
      <c r="C860" s="17">
        <v>47.900113507378002</v>
      </c>
      <c r="D860" s="17">
        <v>30.076923076922998</v>
      </c>
      <c r="E860" s="17">
        <v>183.45703125</v>
      </c>
      <c r="F860" s="13">
        <v>1.8351382696471401</v>
      </c>
      <c r="G860" s="14">
        <f>[1]!thsiFinD("ths_adjustment_nv_fund",G$2,$A860)</f>
        <v>1.6034999999999999</v>
      </c>
      <c r="H860" s="14">
        <f>[1]!thsiFinD("ths_adjustment_nv_fund",H$2,$A860)</f>
        <v>2.4578962962999999</v>
      </c>
      <c r="I860" s="14">
        <v>2550.83</v>
      </c>
      <c r="J860" s="14">
        <f>[1]!thsiFinD("ths_close_price_index",J$1,$A860)</f>
        <v>10791.887699999999</v>
      </c>
      <c r="K860" s="14">
        <f>[1]!thsiFinD("ths_adjustment_nv_fund",K$2,$A860)</f>
        <v>7.8285124164999997</v>
      </c>
      <c r="L860" s="14">
        <f>[1]!thsiFinD("ths_adjustment_nv_fund",L$2,$A860)</f>
        <v>2.3524686596</v>
      </c>
      <c r="M860" s="18">
        <v>0.17854859335038001</v>
      </c>
      <c r="N860" s="18">
        <v>0.14160368343324001</v>
      </c>
      <c r="O860" s="18">
        <v>0.41924275101844999</v>
      </c>
      <c r="P860" s="18">
        <v>0.52618569006446003</v>
      </c>
      <c r="Q860" s="21">
        <v>0.22156500826921399</v>
      </c>
      <c r="R860" s="21">
        <v>0.20335954630536199</v>
      </c>
      <c r="S860" s="18">
        <v>0.35184273629153001</v>
      </c>
      <c r="T860" s="18">
        <v>0.35184273629153001</v>
      </c>
      <c r="U860" s="16">
        <v>1.2952706038916135</v>
      </c>
      <c r="V860" s="14">
        <v>1.6092</v>
      </c>
      <c r="W860" s="14">
        <v>1.6255999999999999</v>
      </c>
      <c r="X860" s="74">
        <f>'2080回测'!$O$13*G860/$G$4+'2080回测'!$O$14*H860/$H$4+'2080回测'!$O$15*I860/$I$4+'2080回测'!$O$17*K860/$K$4+'2080回测'!$O$18*L860/$L$4+'2080回测'!$O$16*J860/$J$4</f>
        <v>1.5052564695004025</v>
      </c>
    </row>
    <row r="861" spans="1:24">
      <c r="A861" s="11">
        <v>45125</v>
      </c>
      <c r="B861" s="17">
        <v>70.841006752609005</v>
      </c>
      <c r="C861" s="17">
        <v>46.538024971623003</v>
      </c>
      <c r="D861" s="17">
        <v>28.384615384615</v>
      </c>
      <c r="E861" s="17">
        <v>180.9375</v>
      </c>
      <c r="F861" s="13">
        <v>1.8167528677721201</v>
      </c>
      <c r="G861" s="14">
        <f>[1]!thsiFinD("ths_adjustment_nv_fund",G$2,$A861)</f>
        <v>1.6009</v>
      </c>
      <c r="H861" s="14">
        <f>[1]!thsiFinD("ths_adjustment_nv_fund",H$2,$A861)</f>
        <v>2.4578962962999999</v>
      </c>
      <c r="I861" s="14">
        <v>2510.98</v>
      </c>
      <c r="J861" s="14">
        <f>[1]!thsiFinD("ths_close_price_index",J$1,$A861)</f>
        <v>10792.631600000001</v>
      </c>
      <c r="K861" s="14">
        <f>[1]!thsiFinD("ths_adjustment_nv_fund",K$2,$A861)</f>
        <v>7.8285124164999997</v>
      </c>
      <c r="L861" s="14">
        <f>[1]!thsiFinD("ths_adjustment_nv_fund",L$2,$A861)</f>
        <v>2.3615554483999999</v>
      </c>
      <c r="M861" s="18">
        <v>0.17191496163683001</v>
      </c>
      <c r="N861" s="18">
        <v>0.13578316393015</v>
      </c>
      <c r="O861" s="18">
        <v>0.41445003594536001</v>
      </c>
      <c r="P861" s="18">
        <v>0.52525349748575001</v>
      </c>
      <c r="Q861" s="21">
        <v>0.216614629038483</v>
      </c>
      <c r="R861" s="21">
        <v>0.201201483952717</v>
      </c>
      <c r="S861" s="18">
        <v>0.34847352957180999</v>
      </c>
      <c r="T861" s="18">
        <v>0.34847352957180999</v>
      </c>
      <c r="U861" s="16">
        <v>1.2925121854126043</v>
      </c>
      <c r="V861" s="14">
        <v>1.6097999999999999</v>
      </c>
      <c r="W861" s="14">
        <v>1.6331</v>
      </c>
      <c r="X861" s="74">
        <f>'2080回测'!$O$13*G861/$G$4+'2080回测'!$O$14*H861/$H$4+'2080回测'!$O$15*I861/$I$4+'2080回测'!$O$17*K861/$K$4+'2080回测'!$O$18*L861/$L$4+'2080回测'!$O$16*J861/$J$4</f>
        <v>1.503986575794064</v>
      </c>
    </row>
    <row r="862" spans="1:24">
      <c r="A862" s="11">
        <v>45126</v>
      </c>
      <c r="B862" s="17">
        <v>71.700429711479003</v>
      </c>
      <c r="C862" s="17">
        <v>46.538024971623003</v>
      </c>
      <c r="D862" s="17">
        <v>32.769230769231001</v>
      </c>
      <c r="E862" s="17">
        <v>179.78515625</v>
      </c>
      <c r="F862" s="13">
        <v>1.8269821042558301</v>
      </c>
      <c r="G862" s="14">
        <f>[1]!thsiFinD("ths_adjustment_nv_fund",G$2,$A862)</f>
        <v>1.6126</v>
      </c>
      <c r="H862" s="14">
        <f>[1]!thsiFinD("ths_adjustment_nv_fund",H$2,$A862)</f>
        <v>2.4710518519</v>
      </c>
      <c r="I862" s="14">
        <v>2520.35</v>
      </c>
      <c r="J862" s="14">
        <f>[1]!thsiFinD("ths_close_price_index",J$1,$A862)</f>
        <v>10844.8601</v>
      </c>
      <c r="K862" s="14">
        <f>[1]!thsiFinD("ths_adjustment_nv_fund",K$2,$A862)</f>
        <v>7.8219004971999997</v>
      </c>
      <c r="L862" s="14">
        <f>[1]!thsiFinD("ths_adjustment_nv_fund",L$2,$A862)</f>
        <v>2.3666036643999999</v>
      </c>
      <c r="M862" s="18">
        <v>0.16775895140665001</v>
      </c>
      <c r="N862" s="18">
        <v>0.13091825210668001</v>
      </c>
      <c r="O862" s="18">
        <v>0.41145458902468002</v>
      </c>
      <c r="P862" s="18">
        <v>0.52161794641335002</v>
      </c>
      <c r="Q862" s="21">
        <v>0.21472877028391801</v>
      </c>
      <c r="R862" s="21">
        <v>0.201201483952717</v>
      </c>
      <c r="S862" s="18">
        <v>0.34620874505642002</v>
      </c>
      <c r="T862" s="18">
        <v>0.34620874505642002</v>
      </c>
      <c r="U862" s="16">
        <v>1.2911746153159274</v>
      </c>
      <c r="V862" s="14">
        <v>1.6102000000000001</v>
      </c>
      <c r="W862" s="14">
        <v>1.6536</v>
      </c>
      <c r="X862" s="74">
        <f>'2080回测'!$O$13*G862/$G$4+'2080回测'!$O$14*H862/$H$4+'2080回测'!$O$15*I862/$I$4+'2080回测'!$O$17*K862/$K$4+'2080回测'!$O$18*L862/$L$4+'2080回测'!$O$16*J862/$J$4</f>
        <v>1.5128139995032996</v>
      </c>
    </row>
    <row r="863" spans="1:24">
      <c r="A863" s="11">
        <v>45127</v>
      </c>
      <c r="B863" s="17">
        <v>66.850828729282</v>
      </c>
      <c r="C863" s="17">
        <v>40.749148694665003</v>
      </c>
      <c r="D863" s="17">
        <v>27.076923076922998</v>
      </c>
      <c r="E863" s="17">
        <v>167.24609375</v>
      </c>
      <c r="F863" s="13">
        <v>1.75480748562718</v>
      </c>
      <c r="G863" s="14">
        <f>[1]!thsiFinD("ths_adjustment_nv_fund",G$2,$A863)</f>
        <v>1.6040000000000001</v>
      </c>
      <c r="H863" s="14">
        <f>[1]!thsiFinD("ths_adjustment_nv_fund",H$2,$A863)</f>
        <v>2.4622814814999998</v>
      </c>
      <c r="I863" s="14">
        <v>2526.61</v>
      </c>
      <c r="J863" s="14">
        <f>[1]!thsiFinD("ths_close_price_index",J$1,$A863)</f>
        <v>10780.696099999999</v>
      </c>
      <c r="K863" s="14">
        <f>[1]!thsiFinD("ths_adjustment_nv_fund",K$2,$A863)</f>
        <v>7.7623932238000002</v>
      </c>
      <c r="L863" s="14">
        <f>[1]!thsiFinD("ths_adjustment_nv_fund",L$2,$A863)</f>
        <v>2.3575168756</v>
      </c>
      <c r="M863" s="18">
        <v>0.16656010230179</v>
      </c>
      <c r="N863" s="18">
        <v>0.13039701155416999</v>
      </c>
      <c r="O863" s="18">
        <v>0.40989695662593001</v>
      </c>
      <c r="P863" s="18">
        <v>0.52199082346027004</v>
      </c>
      <c r="Q863" s="21">
        <v>0.213903707078796</v>
      </c>
      <c r="R863" s="21">
        <v>0.20036223748224399</v>
      </c>
      <c r="S863" s="18">
        <v>0.34314304201210999</v>
      </c>
      <c r="T863" s="18">
        <v>0.34314304201210999</v>
      </c>
      <c r="U863" s="16">
        <v>1.276252109712632</v>
      </c>
      <c r="V863" s="14">
        <v>1.6107</v>
      </c>
      <c r="W863" s="14">
        <v>1.6497999999999999</v>
      </c>
      <c r="X863" s="74">
        <f>'2080回测'!$O$13*G863/$G$4+'2080回测'!$O$14*H863/$H$4+'2080回测'!$O$15*I863/$I$4+'2080回测'!$O$17*K863/$K$4+'2080回测'!$O$18*L863/$L$4+'2080回测'!$O$16*J863/$J$4</f>
        <v>1.5046333239767562</v>
      </c>
    </row>
    <row r="864" spans="1:24">
      <c r="A864" s="11">
        <v>45128</v>
      </c>
      <c r="B864" s="17">
        <v>66.298342541436</v>
      </c>
      <c r="C864" s="17">
        <v>39.273552780930999</v>
      </c>
      <c r="D864" s="17">
        <v>26.076923076922998</v>
      </c>
      <c r="E864" s="17">
        <v>165.380859375</v>
      </c>
      <c r="F864" s="13">
        <v>1.74257419443573</v>
      </c>
      <c r="G864" s="14">
        <f>[1]!thsiFinD("ths_adjustment_nv_fund",G$2,$A864)</f>
        <v>1.603</v>
      </c>
      <c r="H864" s="14">
        <f>[1]!thsiFinD("ths_adjustment_nv_fund",H$2,$A864)</f>
        <v>2.4644740741</v>
      </c>
      <c r="I864" s="14">
        <v>2541.2399999999998</v>
      </c>
      <c r="J864" s="14">
        <f>[1]!thsiFinD("ths_close_price_index",J$1,$A864)</f>
        <v>10797.320599999999</v>
      </c>
      <c r="K864" s="14">
        <f>[1]!thsiFinD("ths_adjustment_nv_fund",K$2,$A864)</f>
        <v>7.7623932238000002</v>
      </c>
      <c r="L864" s="14">
        <f>[1]!thsiFinD("ths_adjustment_nv_fund",L$2,$A864)</f>
        <v>2.3544879459999999</v>
      </c>
      <c r="M864" s="18">
        <v>0.15648976982096999</v>
      </c>
      <c r="N864" s="18">
        <v>0.12188341586309</v>
      </c>
      <c r="O864" s="18">
        <v>0.39216391085550001</v>
      </c>
      <c r="P864" s="18">
        <v>0.50474526075412995</v>
      </c>
      <c r="Q864" s="21">
        <v>0.20058482962468399</v>
      </c>
      <c r="R864" s="21">
        <v>0.186095047484202</v>
      </c>
      <c r="S864" s="18">
        <v>0.32402732164923997</v>
      </c>
      <c r="T864" s="18">
        <v>0.32402732164923997</v>
      </c>
      <c r="U864" s="16">
        <v>1.2739831152136225</v>
      </c>
      <c r="V864" s="14">
        <v>1.6115999999999999</v>
      </c>
      <c r="W864" s="14">
        <v>1.6404000000000001</v>
      </c>
      <c r="X864" s="74">
        <f>'2080回测'!$O$13*G864/$G$4+'2080回测'!$O$14*H864/$H$4+'2080回测'!$O$15*I864/$I$4+'2080回测'!$O$17*K864/$K$4+'2080回测'!$O$18*L864/$L$4+'2080回测'!$O$16*J864/$J$4</f>
        <v>1.5036836942946699</v>
      </c>
    </row>
    <row r="865" spans="1:24">
      <c r="A865" s="11">
        <v>45131</v>
      </c>
      <c r="B865" s="17">
        <v>66.543891958257007</v>
      </c>
      <c r="C865" s="17">
        <v>39.841089670829</v>
      </c>
      <c r="D865" s="17">
        <v>27.692307692307999</v>
      </c>
      <c r="E865" s="17">
        <v>165.830078125</v>
      </c>
      <c r="F865" s="13">
        <v>1.7497684186159901</v>
      </c>
      <c r="G865" s="14">
        <f>[1]!thsiFinD("ths_adjustment_nv_fund",G$2,$A865)</f>
        <v>1.6041000000000001</v>
      </c>
      <c r="H865" s="14">
        <f>[1]!thsiFinD("ths_adjustment_nv_fund",H$2,$A865)</f>
        <v>2.4644740741</v>
      </c>
      <c r="I865" s="14">
        <v>2499.67</v>
      </c>
      <c r="J865" s="14">
        <f>[1]!thsiFinD("ths_close_price_index",J$1,$A865)</f>
        <v>10820.514999999999</v>
      </c>
      <c r="K865" s="14">
        <f>[1]!thsiFinD("ths_adjustment_nv_fund",K$2,$A865)</f>
        <v>7.7690051431000002</v>
      </c>
      <c r="L865" s="14">
        <f>[1]!thsiFinD("ths_adjustment_nv_fund",L$2,$A865)</f>
        <v>2.3464108004000002</v>
      </c>
      <c r="M865" s="18">
        <v>0.15625</v>
      </c>
      <c r="N865" s="18">
        <v>0.12257840326644</v>
      </c>
      <c r="O865" s="18">
        <v>0.39192427510185002</v>
      </c>
      <c r="P865" s="18">
        <v>0.50325375264363004</v>
      </c>
      <c r="Q865" s="21">
        <v>0.20058482962468399</v>
      </c>
      <c r="R865" s="21">
        <v>0.18393698513155801</v>
      </c>
      <c r="S865" s="18">
        <v>0.31666833797041</v>
      </c>
      <c r="T865" s="18">
        <v>0.31666833797041</v>
      </c>
      <c r="U865" s="16">
        <v>1.2746852677491347</v>
      </c>
      <c r="V865" s="14">
        <v>1.6124000000000001</v>
      </c>
      <c r="W865" s="14">
        <v>1.6411</v>
      </c>
      <c r="X865" s="74">
        <f>'2080回测'!$O$13*G865/$G$4+'2080回测'!$O$14*H865/$H$4+'2080回测'!$O$15*I865/$I$4+'2080回测'!$O$17*K865/$K$4+'2080回测'!$O$18*L865/$L$4+'2080回测'!$O$16*J865/$J$4</f>
        <v>1.5040564984008198</v>
      </c>
    </row>
    <row r="866" spans="1:24">
      <c r="A866" s="11">
        <v>45132</v>
      </c>
      <c r="B866" s="17">
        <v>68.876611418048</v>
      </c>
      <c r="C866" s="17">
        <v>40.805902383655003</v>
      </c>
      <c r="D866" s="17">
        <v>29.615384615385</v>
      </c>
      <c r="E866" s="17">
        <v>170.01953125</v>
      </c>
      <c r="F866" s="13">
        <v>1.77329357416772</v>
      </c>
      <c r="G866" s="14">
        <f>[1]!thsiFinD("ths_adjustment_nv_fund",G$2,$A866)</f>
        <v>1.6319999999999999</v>
      </c>
      <c r="H866" s="14">
        <f>[1]!thsiFinD("ths_adjustment_nv_fund",H$2,$A866)</f>
        <v>2.5039407407000001</v>
      </c>
      <c r="I866" s="14">
        <v>2581</v>
      </c>
      <c r="J866" s="14">
        <f>[1]!thsiFinD("ths_close_price_index",J$1,$A866)</f>
        <v>10980.944299999999</v>
      </c>
      <c r="K866" s="14">
        <f>[1]!thsiFinD("ths_adjustment_nv_fund",K$2,$A866)</f>
        <v>7.8219004971999997</v>
      </c>
      <c r="L866" s="14">
        <f>[1]!thsiFinD("ths_adjustment_nv_fund",L$2,$A866)</f>
        <v>2.3958833173</v>
      </c>
      <c r="M866" s="18">
        <v>0.15209398976982</v>
      </c>
      <c r="N866" s="18">
        <v>0.11953783337677</v>
      </c>
      <c r="O866" s="18">
        <v>0.39252336448598002</v>
      </c>
      <c r="P866" s="18">
        <v>0.50623676886463997</v>
      </c>
      <c r="Q866" s="21">
        <v>0.20400294861733201</v>
      </c>
      <c r="R866" s="21">
        <v>0.18645472454297701</v>
      </c>
      <c r="S866" s="18">
        <v>0.31831625616777998</v>
      </c>
      <c r="T866" s="18">
        <v>0.31831625616777998</v>
      </c>
      <c r="U866" s="16">
        <v>1.2964864452699381</v>
      </c>
      <c r="V866" s="14">
        <v>1.6102000000000001</v>
      </c>
      <c r="W866" s="14">
        <v>1.6307</v>
      </c>
      <c r="X866" s="74">
        <f>'2080回测'!$O$13*G866/$G$4+'2080回测'!$O$14*H866/$H$4+'2080回测'!$O$15*I866/$I$4+'2080回测'!$O$17*K866/$K$4+'2080回测'!$O$18*L866/$L$4+'2080回测'!$O$16*J866/$J$4</f>
        <v>1.5291525897929077</v>
      </c>
    </row>
    <row r="867" spans="1:24">
      <c r="A867" s="11">
        <v>45133</v>
      </c>
      <c r="B867" s="17">
        <v>65.623081645181003</v>
      </c>
      <c r="C867" s="17">
        <v>37.741203178207002</v>
      </c>
      <c r="D867" s="17">
        <v>24.923076923077002</v>
      </c>
      <c r="E867" s="17">
        <v>164.990234375</v>
      </c>
      <c r="F867" s="13">
        <v>1.7331939903036599</v>
      </c>
      <c r="G867" s="14">
        <f>[1]!thsiFinD("ths_adjustment_nv_fund",G$2,$A867)</f>
        <v>1.629</v>
      </c>
      <c r="H867" s="14">
        <f>[1]!thsiFinD("ths_adjustment_nv_fund",H$2,$A867)</f>
        <v>2.5094222222</v>
      </c>
      <c r="I867" s="14">
        <v>2576.3000000000002</v>
      </c>
      <c r="J867" s="14">
        <f>[1]!thsiFinD("ths_close_price_index",J$1,$A867)</f>
        <v>11017.914199999999</v>
      </c>
      <c r="K867" s="14">
        <f>[1]!thsiFinD("ths_adjustment_nv_fund",K$2,$A867)</f>
        <v>7.7888409009000004</v>
      </c>
      <c r="L867" s="14">
        <f>[1]!thsiFinD("ths_adjustment_nv_fund",L$2,$A867)</f>
        <v>2.3968929604999998</v>
      </c>
      <c r="M867" s="18">
        <v>0.18262468030691001</v>
      </c>
      <c r="N867" s="18">
        <v>0.14968291199722</v>
      </c>
      <c r="O867" s="18">
        <v>0.41205367840882001</v>
      </c>
      <c r="P867" s="18">
        <v>0.52497383968126998</v>
      </c>
      <c r="Q867" s="21">
        <v>0.219325550998169</v>
      </c>
      <c r="R867" s="21">
        <v>0.20779556336357599</v>
      </c>
      <c r="S867" s="18">
        <v>0.33771766870177</v>
      </c>
      <c r="T867" s="18">
        <v>0.33771766870177</v>
      </c>
      <c r="U867" s="16">
        <v>1.2877920165139134</v>
      </c>
      <c r="V867" s="14">
        <v>1.6102000000000001</v>
      </c>
      <c r="W867" s="14">
        <v>1.6385000000000001</v>
      </c>
      <c r="X867" s="74">
        <f>'2080回测'!$O$13*G867/$G$4+'2080回测'!$O$14*H867/$H$4+'2080回测'!$O$15*I867/$I$4+'2080回测'!$O$17*K867/$K$4+'2080回测'!$O$18*L867/$L$4+'2080回测'!$O$16*J867/$J$4</f>
        <v>1.5263435856607672</v>
      </c>
    </row>
    <row r="868" spans="1:24">
      <c r="A868" s="11">
        <v>45134</v>
      </c>
      <c r="B868" s="17">
        <v>63.720073664825001</v>
      </c>
      <c r="C868" s="17">
        <v>36.208853575482003</v>
      </c>
      <c r="D868" s="17">
        <v>22.923076923077002</v>
      </c>
      <c r="E868" s="17">
        <v>162.890625</v>
      </c>
      <c r="F868" s="13">
        <v>1.71435657290846</v>
      </c>
      <c r="G868" s="14">
        <f>[1]!thsiFinD("ths_adjustment_nv_fund",G$2,$A868)</f>
        <v>1.6318999999999999</v>
      </c>
      <c r="H868" s="14">
        <f>[1]!thsiFinD("ths_adjustment_nv_fund",H$2,$A868)</f>
        <v>2.5105185185000001</v>
      </c>
      <c r="I868" s="14">
        <v>2587.46</v>
      </c>
      <c r="J868" s="14">
        <f>[1]!thsiFinD("ths_close_price_index",J$1,$A868)</f>
        <v>11060.8876</v>
      </c>
      <c r="K868" s="14">
        <f>[1]!thsiFinD("ths_adjustment_nv_fund",K$2,$A868)</f>
        <v>7.7954528201000004</v>
      </c>
      <c r="L868" s="14">
        <f>[1]!thsiFinD("ths_adjustment_nv_fund",L$2,$A868)</f>
        <v>2.3847772420000002</v>
      </c>
      <c r="M868" s="18">
        <v>0.17974744245523999</v>
      </c>
      <c r="N868" s="18">
        <v>0.14386239249414001</v>
      </c>
      <c r="O868" s="18">
        <v>0.40618260244428001</v>
      </c>
      <c r="P868" s="18">
        <v>0.51583835245621001</v>
      </c>
      <c r="Q868" s="21">
        <v>0.20789253229862101</v>
      </c>
      <c r="R868" s="21">
        <v>0.19760471336497501</v>
      </c>
      <c r="S868" s="18">
        <v>0.32560404829891998</v>
      </c>
      <c r="T868" s="18">
        <v>0.32560404829891998</v>
      </c>
      <c r="U868" s="16">
        <v>1.2799375001749489</v>
      </c>
      <c r="V868" s="14">
        <v>1.6111</v>
      </c>
      <c r="W868" s="14">
        <v>1.6417999999999999</v>
      </c>
      <c r="X868" s="74">
        <f>'2080回测'!$O$13*G868/$G$4+'2080回测'!$O$14*H868/$H$4+'2080回测'!$O$15*I868/$I$4+'2080回测'!$O$17*K868/$K$4+'2080回测'!$O$18*L868/$L$4+'2080回测'!$O$16*J868/$J$4</f>
        <v>1.5277547738646948</v>
      </c>
    </row>
    <row r="869" spans="1:24">
      <c r="A869" s="11">
        <v>45135</v>
      </c>
      <c r="B869" s="17">
        <v>65.377532228361005</v>
      </c>
      <c r="C869" s="17">
        <v>35.981838819522999</v>
      </c>
      <c r="D869" s="17">
        <v>20.923076923077002</v>
      </c>
      <c r="E869" s="17">
        <v>163.876953125</v>
      </c>
      <c r="F869" s="13">
        <v>1.7153985027398999</v>
      </c>
      <c r="G869" s="14">
        <f>[1]!thsiFinD("ths_adjustment_nv_fund",G$2,$A869)</f>
        <v>1.6556</v>
      </c>
      <c r="H869" s="14">
        <f>[1]!thsiFinD("ths_adjustment_nv_fund",H$2,$A869)</f>
        <v>2.5543703704</v>
      </c>
      <c r="I869" s="14">
        <v>2608.65</v>
      </c>
      <c r="J869" s="14">
        <f>[1]!thsiFinD("ths_close_price_index",J$1,$A869)</f>
        <v>11284.233899999999</v>
      </c>
      <c r="K869" s="14">
        <f>[1]!thsiFinD("ths_adjustment_nv_fund",K$2,$A869)</f>
        <v>7.8615720128</v>
      </c>
      <c r="L869" s="14">
        <f>[1]!thsiFinD("ths_adjustment_nv_fund",L$2,$A869)</f>
        <v>2.4140568948999999</v>
      </c>
      <c r="M869" s="18">
        <v>0.17695012787723999</v>
      </c>
      <c r="N869" s="18">
        <v>0.14047432890278999</v>
      </c>
      <c r="O869" s="18">
        <v>0.39551881140666001</v>
      </c>
      <c r="P869" s="18">
        <v>0.50828759258409995</v>
      </c>
      <c r="Q869" s="21">
        <v>0.198109640009317</v>
      </c>
      <c r="R869" s="21">
        <v>0.19017138748364301</v>
      </c>
      <c r="S869" s="18">
        <v>0.31499405656792001</v>
      </c>
      <c r="T869" s="18">
        <v>0.31499405656792001</v>
      </c>
      <c r="U869" s="16">
        <v>1.2939168455352754</v>
      </c>
      <c r="V869" s="14">
        <v>1.6111</v>
      </c>
      <c r="W869" s="14">
        <v>1.6306</v>
      </c>
      <c r="X869" s="74">
        <f>'2080回测'!$O$13*G869/$G$4+'2080回测'!$O$14*H869/$H$4+'2080回测'!$O$15*I869/$I$4+'2080回测'!$O$17*K869/$K$4+'2080回测'!$O$18*L869/$L$4+'2080回测'!$O$16*J869/$J$4</f>
        <v>1.5486037828310937</v>
      </c>
    </row>
    <row r="870" spans="1:24">
      <c r="A870" s="11">
        <v>45138</v>
      </c>
      <c r="B870" s="17">
        <v>65.807243707796005</v>
      </c>
      <c r="C870" s="17">
        <v>36.435868331442002</v>
      </c>
      <c r="D870" s="17">
        <v>22.230769230768999</v>
      </c>
      <c r="E870" s="17">
        <v>163.701171875</v>
      </c>
      <c r="F870" s="13">
        <v>1.7204376328625199</v>
      </c>
      <c r="G870" s="14">
        <f>[1]!thsiFinD("ths_adjustment_nv_fund",G$2,$A870)</f>
        <v>1.669</v>
      </c>
      <c r="H870" s="14">
        <f>[1]!thsiFinD("ths_adjustment_nv_fund",H$2,$A870)</f>
        <v>2.5730074074</v>
      </c>
      <c r="I870" s="14">
        <v>2629.13</v>
      </c>
      <c r="J870" s="14">
        <f>[1]!thsiFinD("ths_close_price_index",J$1,$A870)</f>
        <v>11381.0769</v>
      </c>
      <c r="K870" s="14">
        <f>[1]!thsiFinD("ths_adjustment_nv_fund",K$2,$A870)</f>
        <v>7.9343031248000004</v>
      </c>
      <c r="L870" s="14">
        <f>[1]!thsiFinD("ths_adjustment_nv_fund",L$2,$A870)</f>
        <v>2.4352594020999998</v>
      </c>
      <c r="M870" s="18">
        <v>0.20188618925831001</v>
      </c>
      <c r="N870" s="18">
        <v>0.16349578663886999</v>
      </c>
      <c r="O870" s="18">
        <v>0.41265276779295001</v>
      </c>
      <c r="P870" s="18">
        <v>0.52609247082202004</v>
      </c>
      <c r="Q870" s="21">
        <v>0.208717595503743</v>
      </c>
      <c r="R870" s="21">
        <v>0.19952299101177101</v>
      </c>
      <c r="S870" s="18">
        <v>0.31948348162727003</v>
      </c>
      <c r="T870" s="18">
        <v>0.31948348162727003</v>
      </c>
      <c r="U870" s="16">
        <v>1.3029399041453453</v>
      </c>
      <c r="V870" s="14">
        <v>1.6104000000000001</v>
      </c>
      <c r="W870" s="14">
        <v>1.6294999999999999</v>
      </c>
      <c r="X870" s="74">
        <f>'2080回测'!$O$13*G870/$G$4+'2080回测'!$O$14*H870/$H$4+'2080回测'!$O$15*I870/$I$4+'2080回测'!$O$17*K870/$K$4+'2080回测'!$O$18*L870/$L$4+'2080回测'!$O$16*J870/$J$4</f>
        <v>1.5614409310073574</v>
      </c>
    </row>
    <row r="871" spans="1:24">
      <c r="A871" s="11">
        <v>45139</v>
      </c>
      <c r="B871" s="17">
        <v>66.482504604051996</v>
      </c>
      <c r="C871" s="17">
        <v>37.230419977299</v>
      </c>
      <c r="D871" s="17">
        <v>22</v>
      </c>
      <c r="E871" s="17">
        <v>167.607421875</v>
      </c>
      <c r="F871" s="13">
        <v>1.73330086614088</v>
      </c>
      <c r="G871" s="14">
        <f>[1]!thsiFinD("ths_adjustment_nv_fund",G$2,$A871)</f>
        <v>1.6726000000000001</v>
      </c>
      <c r="H871" s="14">
        <f>[1]!thsiFinD("ths_adjustment_nv_fund",H$2,$A871)</f>
        <v>2.5752000000000002</v>
      </c>
      <c r="I871" s="14">
        <v>2616.91</v>
      </c>
      <c r="J871" s="14">
        <f>[1]!thsiFinD("ths_close_price_index",J$1,$A871)</f>
        <v>11399.8799</v>
      </c>
      <c r="K871" s="14">
        <f>[1]!thsiFinD("ths_adjustment_nv_fund",K$2,$A871)</f>
        <v>7.9078554477000003</v>
      </c>
      <c r="L871" s="14">
        <f>[1]!thsiFinD("ths_adjustment_nv_fund",L$2,$A871)</f>
        <v>2.4302111861000002</v>
      </c>
      <c r="M871" s="18">
        <v>0.20804028132992</v>
      </c>
      <c r="N871" s="18">
        <v>0.17148814177742999</v>
      </c>
      <c r="O871" s="18">
        <v>0.42163910855499998</v>
      </c>
      <c r="P871" s="18">
        <v>0.53215172258363996</v>
      </c>
      <c r="Q871" s="21">
        <v>0.21637889669416199</v>
      </c>
      <c r="R871" s="21">
        <v>0.21019341042207099</v>
      </c>
      <c r="S871" s="18">
        <v>0.33181383590027003</v>
      </c>
      <c r="T871" s="18">
        <v>0.33181383590027003</v>
      </c>
      <c r="U871" s="16">
        <v>1.300251034265949</v>
      </c>
      <c r="V871" s="14">
        <v>1.6108</v>
      </c>
      <c r="W871" s="14">
        <v>1.6335</v>
      </c>
      <c r="X871" s="74">
        <f>'2080回测'!$O$13*G871/$G$4+'2080回测'!$O$14*H871/$H$4+'2080回测'!$O$15*I871/$I$4+'2080回测'!$O$17*K871/$K$4+'2080回测'!$O$18*L871/$L$4+'2080回测'!$O$16*J871/$J$4</f>
        <v>1.5631927192145678</v>
      </c>
    </row>
    <row r="872" spans="1:24">
      <c r="A872" s="11">
        <v>45140</v>
      </c>
      <c r="B872" s="17">
        <v>66.482504604051996</v>
      </c>
      <c r="C872" s="17">
        <v>37.514188422247003</v>
      </c>
      <c r="D872" s="17">
        <v>21.769230769231001</v>
      </c>
      <c r="E872" s="17">
        <v>167.75390625</v>
      </c>
      <c r="F872" s="13">
        <v>1.73379957511382</v>
      </c>
      <c r="G872" s="14">
        <f>[1]!thsiFinD("ths_adjustment_nv_fund",G$2,$A872)</f>
        <v>1.6516999999999999</v>
      </c>
      <c r="H872" s="14">
        <f>[1]!thsiFinD("ths_adjustment_nv_fund",H$2,$A872)</f>
        <v>2.5521777777999999</v>
      </c>
      <c r="I872" s="14">
        <v>2575.63</v>
      </c>
      <c r="J872" s="14">
        <f>[1]!thsiFinD("ths_close_price_index",J$1,$A872)</f>
        <v>11334.5587</v>
      </c>
      <c r="K872" s="14">
        <f>[1]!thsiFinD("ths_adjustment_nv_fund",K$2,$A872)</f>
        <v>7.9012435285000002</v>
      </c>
      <c r="L872" s="14">
        <f>[1]!thsiFinD("ths_adjustment_nv_fund",L$2,$A872)</f>
        <v>2.4221340405</v>
      </c>
      <c r="M872" s="18">
        <v>0.20292519181586</v>
      </c>
      <c r="N872" s="18">
        <v>0.16618886282685999</v>
      </c>
      <c r="O872" s="18">
        <v>0.42104001917085998</v>
      </c>
      <c r="P872" s="18">
        <v>0.53243138031095005</v>
      </c>
      <c r="Q872" s="21">
        <v>0.214021573250956</v>
      </c>
      <c r="R872" s="21">
        <v>0.21007351806914501</v>
      </c>
      <c r="S872" s="18">
        <v>0.32766386434147998</v>
      </c>
      <c r="T872" s="18">
        <v>0.32766386434147998</v>
      </c>
      <c r="U872" s="16">
        <v>1.2972417640682794</v>
      </c>
      <c r="V872" s="14">
        <v>1.6113999999999999</v>
      </c>
      <c r="W872" s="14">
        <v>1.6343000000000001</v>
      </c>
      <c r="X872" s="74">
        <f>'2080回测'!$O$13*G872/$G$4+'2080回测'!$O$14*H872/$H$4+'2080回测'!$O$15*I872/$I$4+'2080回测'!$O$17*K872/$K$4+'2080回测'!$O$18*L872/$L$4+'2080回测'!$O$16*J872/$J$4</f>
        <v>1.5471150346951204</v>
      </c>
    </row>
    <row r="873" spans="1:24">
      <c r="A873" s="11">
        <v>45141</v>
      </c>
      <c r="B873" s="17">
        <v>66.482504604051996</v>
      </c>
      <c r="C873" s="17">
        <v>36.833144154369997</v>
      </c>
      <c r="D873" s="17">
        <v>20.538461538461998</v>
      </c>
      <c r="E873" s="17">
        <v>167.34375</v>
      </c>
      <c r="F873" s="13">
        <v>1.7279946507422099</v>
      </c>
      <c r="G873" s="14">
        <f>[1]!thsiFinD("ths_adjustment_nv_fund",G$2,$A873)</f>
        <v>1.6539999999999999</v>
      </c>
      <c r="H873" s="14">
        <f>[1]!thsiFinD("ths_adjustment_nv_fund",H$2,$A873)</f>
        <v>2.5664296296</v>
      </c>
      <c r="I873" s="14">
        <v>2571.06</v>
      </c>
      <c r="J873" s="14">
        <f>[1]!thsiFinD("ths_close_price_index",J$1,$A873)</f>
        <v>11393.0857</v>
      </c>
      <c r="K873" s="14">
        <f>[1]!thsiFinD("ths_adjustment_nv_fund",K$2,$A873)</f>
        <v>7.9078554477000003</v>
      </c>
      <c r="L873" s="14">
        <f>[1]!thsiFinD("ths_adjustment_nv_fund",L$2,$A873)</f>
        <v>2.4261726132999999</v>
      </c>
      <c r="M873" s="18">
        <v>0.19293478260870001</v>
      </c>
      <c r="N873" s="18">
        <v>0.16123707757797001</v>
      </c>
      <c r="O873" s="18">
        <v>0.41756530074287002</v>
      </c>
      <c r="P873" s="18">
        <v>0.53010089886417999</v>
      </c>
      <c r="Q873" s="21">
        <v>0.21437517176743701</v>
      </c>
      <c r="R873" s="21">
        <v>0.206836424540178</v>
      </c>
      <c r="S873" s="18">
        <v>0.32744222822245</v>
      </c>
      <c r="T873" s="18">
        <v>0.32744222822245</v>
      </c>
      <c r="U873" s="16">
        <v>1.2996001180001251</v>
      </c>
      <c r="V873" s="14">
        <v>1.6121000000000001</v>
      </c>
      <c r="W873" s="14">
        <v>1.6271</v>
      </c>
      <c r="X873" s="74">
        <f>'2080回测'!$O$13*G873/$G$4+'2080回测'!$O$14*H873/$H$4+'2080回测'!$O$15*I873/$I$4+'2080回测'!$O$17*K873/$K$4+'2080回测'!$O$18*L873/$L$4+'2080回测'!$O$16*J873/$J$4</f>
        <v>1.5492269661512776</v>
      </c>
    </row>
    <row r="874" spans="1:24">
      <c r="A874" s="11">
        <v>45142</v>
      </c>
      <c r="B874" s="17">
        <v>68.753836709637994</v>
      </c>
      <c r="C874" s="17">
        <v>39.897843359817998</v>
      </c>
      <c r="D874" s="17">
        <v>23.692307692307999</v>
      </c>
      <c r="E874" s="17">
        <v>171.455078125</v>
      </c>
      <c r="F874" s="13">
        <v>1.75949766471691</v>
      </c>
      <c r="G874" s="14">
        <f>[1]!thsiFinD("ths_adjustment_nv_fund",G$2,$A874)</f>
        <v>1.6568000000000001</v>
      </c>
      <c r="H874" s="14">
        <f>[1]!thsiFinD("ths_adjustment_nv_fund",H$2,$A874)</f>
        <v>2.5587555555999999</v>
      </c>
      <c r="I874" s="14">
        <v>2579.58</v>
      </c>
      <c r="J874" s="14">
        <f>[1]!thsiFinD("ths_close_price_index",J$1,$A874)</f>
        <v>11389.7677</v>
      </c>
      <c r="K874" s="14">
        <f>[1]!thsiFinD("ths_adjustment_nv_fund",K$2,$A874)</f>
        <v>7.9078554477000003</v>
      </c>
      <c r="L874" s="14">
        <f>[1]!thsiFinD("ths_adjustment_nv_fund",L$2,$A874)</f>
        <v>2.4231436837000002</v>
      </c>
      <c r="M874" s="18">
        <v>0.20196611253197</v>
      </c>
      <c r="N874" s="18">
        <v>0.16810007818608</v>
      </c>
      <c r="O874" s="18">
        <v>0.42163910855499998</v>
      </c>
      <c r="P874" s="18">
        <v>0.53448220403041002</v>
      </c>
      <c r="Q874" s="21">
        <v>0.21472877028391801</v>
      </c>
      <c r="R874" s="21">
        <v>0.207435886304802</v>
      </c>
      <c r="S874" s="18">
        <v>0.32422439205441</v>
      </c>
      <c r="T874" s="18">
        <v>0.32422439205441</v>
      </c>
      <c r="U874" s="16">
        <v>1.3050078097270104</v>
      </c>
      <c r="V874" s="14">
        <v>1.6123000000000001</v>
      </c>
      <c r="W874" s="14">
        <v>1.6246</v>
      </c>
      <c r="X874" s="74">
        <f>'2080回测'!$O$13*G874/$G$4+'2080回测'!$O$14*H874/$H$4+'2080回测'!$O$15*I874/$I$4+'2080回测'!$O$17*K874/$K$4+'2080回测'!$O$18*L874/$L$4+'2080回测'!$O$16*J874/$J$4</f>
        <v>1.5510722247655973</v>
      </c>
    </row>
    <row r="875" spans="1:24">
      <c r="A875" s="11">
        <v>45145</v>
      </c>
      <c r="B875" s="17">
        <v>69.858809085328005</v>
      </c>
      <c r="C875" s="17">
        <v>40.522133938705998</v>
      </c>
      <c r="D875" s="17">
        <v>26.230769230768999</v>
      </c>
      <c r="E875" s="17">
        <v>172.978515625</v>
      </c>
      <c r="F875" s="13">
        <v>1.7739755696995101</v>
      </c>
      <c r="G875" s="14">
        <f>[1]!thsiFinD("ths_adjustment_nv_fund",G$2,$A875)</f>
        <v>1.6468</v>
      </c>
      <c r="H875" s="14">
        <f>[1]!thsiFinD("ths_adjustment_nv_fund",H$2,$A875)</f>
        <v>2.5379259259000002</v>
      </c>
      <c r="I875" s="14">
        <v>2568.4299999999998</v>
      </c>
      <c r="J875" s="14">
        <f>[1]!thsiFinD("ths_close_price_index",J$1,$A875)</f>
        <v>11287.2323</v>
      </c>
      <c r="K875" s="14">
        <f>[1]!thsiFinD("ths_adjustment_nv_fund",K$2,$A875)</f>
        <v>7.8219004971999997</v>
      </c>
      <c r="L875" s="14">
        <f>[1]!thsiFinD("ths_adjustment_nv_fund",L$2,$A875)</f>
        <v>2.4059797493000001</v>
      </c>
      <c r="M875" s="18">
        <v>0.20835997442455001</v>
      </c>
      <c r="N875" s="18">
        <v>0.17331248371123001</v>
      </c>
      <c r="O875" s="18">
        <v>0.42966690630241999</v>
      </c>
      <c r="P875" s="18">
        <v>0.53867707063461001</v>
      </c>
      <c r="Q875" s="21">
        <v>0.22250793764649701</v>
      </c>
      <c r="R875" s="21">
        <v>0.21187190336301601</v>
      </c>
      <c r="S875" s="18">
        <v>0.32783310086688</v>
      </c>
      <c r="T875" s="18">
        <v>0.32783310086688</v>
      </c>
      <c r="U875" s="16">
        <v>1.2975601290155563</v>
      </c>
      <c r="V875" s="14">
        <v>1.6133</v>
      </c>
      <c r="W875" s="14">
        <v>1.6276999999999999</v>
      </c>
      <c r="X875" s="74">
        <f>'2080回测'!$O$13*G875/$G$4+'2080回测'!$O$14*H875/$H$4+'2080回测'!$O$15*I875/$I$4+'2080回测'!$O$17*K875/$K$4+'2080回测'!$O$18*L875/$L$4+'2080回测'!$O$16*J875/$J$4</f>
        <v>1.5407517200837513</v>
      </c>
    </row>
    <row r="876" spans="1:24">
      <c r="A876" s="11">
        <v>45146</v>
      </c>
      <c r="B876" s="17">
        <v>68.815224063843004</v>
      </c>
      <c r="C876" s="17">
        <v>39.443813847900003</v>
      </c>
      <c r="D876" s="17">
        <v>25.461538461538002</v>
      </c>
      <c r="E876" s="17">
        <v>169.365234375</v>
      </c>
      <c r="F876" s="13">
        <v>1.7577145268707</v>
      </c>
      <c r="G876" s="14">
        <f>[1]!thsiFinD("ths_adjustment_nv_fund",G$2,$A876)</f>
        <v>1.6459999999999999</v>
      </c>
      <c r="H876" s="14">
        <f>[1]!thsiFinD("ths_adjustment_nv_fund",H$2,$A876)</f>
        <v>2.534637037</v>
      </c>
      <c r="I876" s="14">
        <v>2554.58</v>
      </c>
      <c r="J876" s="14">
        <f>[1]!thsiFinD("ths_close_price_index",J$1,$A876)</f>
        <v>11270.198700000001</v>
      </c>
      <c r="K876" s="14">
        <f>[1]!thsiFinD("ths_adjustment_nv_fund",K$2,$A876)</f>
        <v>7.8219004971999997</v>
      </c>
      <c r="L876" s="14">
        <f>[1]!thsiFinD("ths_adjustment_nv_fund",L$2,$A876)</f>
        <v>2.4079990357000001</v>
      </c>
      <c r="M876" s="18">
        <v>0.19916879795396</v>
      </c>
      <c r="N876" s="18">
        <v>0.16662322995396001</v>
      </c>
      <c r="O876" s="18">
        <v>0.41852384375749002</v>
      </c>
      <c r="P876" s="18">
        <v>0.52916870628546997</v>
      </c>
      <c r="Q876" s="21">
        <v>0.21708609372712401</v>
      </c>
      <c r="R876" s="21">
        <v>0.20503803924630801</v>
      </c>
      <c r="S876" s="18">
        <v>0.32243616060007002</v>
      </c>
      <c r="T876" s="18">
        <v>0.32243616060007002</v>
      </c>
      <c r="U876" s="16">
        <v>1.2947389124824953</v>
      </c>
      <c r="V876" s="14">
        <v>1.6134999999999999</v>
      </c>
      <c r="W876" s="14">
        <v>1.6274999999999999</v>
      </c>
      <c r="X876" s="74">
        <f>'2080回测'!$O$13*G876/$G$4+'2080回测'!$O$14*H876/$H$4+'2080回测'!$O$15*I876/$I$4+'2080回测'!$O$17*K876/$K$4+'2080回测'!$O$18*L876/$L$4+'2080回测'!$O$16*J876/$J$4</f>
        <v>1.540306077722319</v>
      </c>
    </row>
    <row r="877" spans="1:24">
      <c r="A877" s="11">
        <v>45147</v>
      </c>
      <c r="B877" s="17">
        <v>65.991405770411006</v>
      </c>
      <c r="C877" s="17">
        <v>36.095346197502998</v>
      </c>
      <c r="D877" s="17">
        <v>21.307692307692001</v>
      </c>
      <c r="E877" s="17">
        <v>161.630859375</v>
      </c>
      <c r="F877" s="13">
        <v>1.7125632591265201</v>
      </c>
      <c r="G877" s="14">
        <f>[1]!thsiFinD("ths_adjustment_nv_fund",G$2,$A877)</f>
        <v>1.6358999999999999</v>
      </c>
      <c r="H877" s="14">
        <f>[1]!thsiFinD("ths_adjustment_nv_fund",H$2,$A877)</f>
        <v>2.5247703704000002</v>
      </c>
      <c r="I877" s="14">
        <v>2563.54</v>
      </c>
      <c r="J877" s="14">
        <f>[1]!thsiFinD("ths_close_price_index",J$1,$A877)</f>
        <v>11236.154</v>
      </c>
      <c r="K877" s="14">
        <f>[1]!thsiFinD("ths_adjustment_nv_fund",K$2,$A877)</f>
        <v>7.8086766586999996</v>
      </c>
      <c r="L877" s="14">
        <f>[1]!thsiFinD("ths_adjustment_nv_fund",L$2,$A877)</f>
        <v>2.3999218900999999</v>
      </c>
      <c r="M877" s="18">
        <v>0.19653132992326999</v>
      </c>
      <c r="N877" s="18">
        <v>0.1641039006168</v>
      </c>
      <c r="O877" s="18">
        <v>0.41468967169901999</v>
      </c>
      <c r="P877" s="18">
        <v>0.52916870628546997</v>
      </c>
      <c r="Q877" s="21">
        <v>0.21307864387367401</v>
      </c>
      <c r="R877" s="21">
        <v>0.20252029983488901</v>
      </c>
      <c r="S877" s="18">
        <v>0.31890937381341999</v>
      </c>
      <c r="T877" s="18">
        <v>0.31890937381341999</v>
      </c>
      <c r="U877" s="16">
        <v>1.2844317186335763</v>
      </c>
      <c r="V877" s="14">
        <v>1.6138999999999999</v>
      </c>
      <c r="W877" s="14">
        <v>1.6279999999999999</v>
      </c>
      <c r="X877" s="74">
        <f>'2080回测'!$O$13*G877/$G$4+'2080回测'!$O$14*H877/$H$4+'2080回测'!$O$15*I877/$I$4+'2080回测'!$O$17*K877/$K$4+'2080回测'!$O$18*L877/$L$4+'2080回测'!$O$16*J877/$J$4</f>
        <v>1.5320369817473787</v>
      </c>
    </row>
    <row r="878" spans="1:24">
      <c r="A878" s="11">
        <v>45148</v>
      </c>
      <c r="B878" s="17">
        <v>65.623081645181003</v>
      </c>
      <c r="C878" s="17">
        <v>36.265607264472003</v>
      </c>
      <c r="D878" s="17">
        <v>21.692307692307999</v>
      </c>
      <c r="E878" s="17">
        <v>160.615234375</v>
      </c>
      <c r="F878" s="13">
        <v>1.7104905774424</v>
      </c>
      <c r="G878" s="14">
        <f>[1]!thsiFinD("ths_adjustment_nv_fund",G$2,$A878)</f>
        <v>1.6385000000000001</v>
      </c>
      <c r="H878" s="14">
        <f>[1]!thsiFinD("ths_adjustment_nv_fund",H$2,$A878)</f>
        <v>2.534637037</v>
      </c>
      <c r="I878" s="14">
        <v>2568.4499999999998</v>
      </c>
      <c r="J878" s="14">
        <f>[1]!thsiFinD("ths_close_price_index",J$1,$A878)</f>
        <v>11259.9012</v>
      </c>
      <c r="K878" s="14">
        <f>[1]!thsiFinD("ths_adjustment_nv_fund",K$2,$A878)</f>
        <v>7.8086766586999996</v>
      </c>
      <c r="L878" s="14">
        <f>[1]!thsiFinD("ths_adjustment_nv_fund",L$2,$A878)</f>
        <v>2.4039604629000002</v>
      </c>
      <c r="M878" s="18">
        <v>0.19173593350383999</v>
      </c>
      <c r="N878" s="18">
        <v>0.16280079923551</v>
      </c>
      <c r="O878" s="18">
        <v>0.40246824826263999</v>
      </c>
      <c r="P878" s="18">
        <v>0.51583835245621001</v>
      </c>
      <c r="Q878" s="21">
        <v>0.20294215306788899</v>
      </c>
      <c r="R878" s="21">
        <v>0.19268912689506201</v>
      </c>
      <c r="S878" s="18">
        <v>0.30348956782372999</v>
      </c>
      <c r="T878" s="18">
        <v>0.30348956782372999</v>
      </c>
      <c r="U878" s="16">
        <v>1.286586428041564</v>
      </c>
      <c r="V878" s="14">
        <v>1.6140000000000001</v>
      </c>
      <c r="W878" s="14">
        <v>1.623</v>
      </c>
      <c r="X878" s="74">
        <f>'2080回测'!$O$13*G878/$G$4+'2080回测'!$O$14*H878/$H$4+'2080回测'!$O$15*I878/$I$4+'2080回测'!$O$17*K878/$K$4+'2080回测'!$O$18*L878/$L$4+'2080回测'!$O$16*J878/$J$4</f>
        <v>1.5342347840889619</v>
      </c>
    </row>
    <row r="879" spans="1:24">
      <c r="A879" s="11">
        <v>45149</v>
      </c>
      <c r="B879" s="17">
        <v>63.106200122775</v>
      </c>
      <c r="C879" s="17">
        <v>33.598183881951996</v>
      </c>
      <c r="D879" s="17">
        <v>19.230769230768999</v>
      </c>
      <c r="E879" s="17">
        <v>155.68359375</v>
      </c>
      <c r="F879" s="13">
        <v>1.67904686746374</v>
      </c>
      <c r="G879" s="14">
        <f>[1]!thsiFinD("ths_adjustment_nv_fund",G$2,$A879)</f>
        <v>1.6147</v>
      </c>
      <c r="H879" s="14">
        <f>[1]!thsiFinD("ths_adjustment_nv_fund",H$2,$A879)</f>
        <v>2.497362963</v>
      </c>
      <c r="I879" s="14">
        <v>2544.34</v>
      </c>
      <c r="J879" s="14">
        <f>[1]!thsiFinD("ths_close_price_index",J$1,$A879)</f>
        <v>11060.494699999999</v>
      </c>
      <c r="K879" s="14">
        <f>[1]!thsiFinD("ths_adjustment_nv_fund",K$2,$A879)</f>
        <v>7.7161097888999999</v>
      </c>
      <c r="L879" s="14">
        <f>[1]!thsiFinD("ths_adjustment_nv_fund",L$2,$A879)</f>
        <v>2.3726615236000002</v>
      </c>
      <c r="M879" s="18">
        <v>0.19469309462916001</v>
      </c>
      <c r="N879" s="18">
        <v>0.16549387542350999</v>
      </c>
      <c r="O879" s="18">
        <v>0.40618260244428001</v>
      </c>
      <c r="P879" s="18">
        <v>0.51854171094990997</v>
      </c>
      <c r="Q879" s="21">
        <v>0.202117089862767</v>
      </c>
      <c r="R879" s="21">
        <v>0.19376815807138401</v>
      </c>
      <c r="S879" s="18">
        <v>0.30594744647575001</v>
      </c>
      <c r="T879" s="18">
        <v>0.30594744647575001</v>
      </c>
      <c r="U879" s="16">
        <v>1.2644164818696331</v>
      </c>
      <c r="V879" s="14">
        <v>1.6147</v>
      </c>
      <c r="W879" s="14">
        <v>1.6286</v>
      </c>
      <c r="X879" s="74">
        <f>'2080回测'!$O$13*G879/$G$4+'2080回测'!$O$14*H879/$H$4+'2080回测'!$O$15*I879/$I$4+'2080回测'!$O$17*K879/$K$4+'2080回测'!$O$18*L879/$L$4+'2080回测'!$O$16*J879/$J$4</f>
        <v>1.5126303574873585</v>
      </c>
    </row>
    <row r="880" spans="1:24">
      <c r="A880" s="11">
        <v>45152</v>
      </c>
      <c r="B880" s="17">
        <v>64.579496623696002</v>
      </c>
      <c r="C880" s="17">
        <v>34.449489216799002</v>
      </c>
      <c r="D880" s="17">
        <v>23.230769230768999</v>
      </c>
      <c r="E880" s="17">
        <v>155.41015625</v>
      </c>
      <c r="F880" s="13">
        <v>1.69417477830316</v>
      </c>
      <c r="G880" s="14">
        <f>[1]!thsiFinD("ths_adjustment_nv_fund",G$2,$A880)</f>
        <v>1.6153999999999999</v>
      </c>
      <c r="H880" s="14">
        <f>[1]!thsiFinD("ths_adjustment_nv_fund",H$2,$A880)</f>
        <v>2.4962666667</v>
      </c>
      <c r="I880" s="14">
        <v>2508.67</v>
      </c>
      <c r="J880" s="14">
        <f>[1]!thsiFinD("ths_close_price_index",J$1,$A880)</f>
        <v>11052.0146</v>
      </c>
      <c r="K880" s="14">
        <f>[1]!thsiFinD("ths_adjustment_nv_fund",K$2,$A880)</f>
        <v>7.7293336274</v>
      </c>
      <c r="L880" s="14">
        <f>[1]!thsiFinD("ths_adjustment_nv_fund",L$2,$A880)</f>
        <v>2.3716518804</v>
      </c>
      <c r="M880" s="18">
        <v>0.17087595907927999</v>
      </c>
      <c r="N880" s="18">
        <v>0.14255929111285001</v>
      </c>
      <c r="O880" s="18">
        <v>0.38090103043374002</v>
      </c>
      <c r="P880" s="18">
        <v>0.49355894980961001</v>
      </c>
      <c r="Q880" s="21">
        <v>0.18490862872736499</v>
      </c>
      <c r="R880" s="21">
        <v>0.17278699630955899</v>
      </c>
      <c r="S880" s="18">
        <v>0.28487049974232997</v>
      </c>
      <c r="T880" s="18">
        <v>0.28487049974232997</v>
      </c>
      <c r="U880" s="16">
        <v>1.2671428315516073</v>
      </c>
      <c r="V880" s="14">
        <v>1.6160000000000001</v>
      </c>
      <c r="W880" s="14">
        <v>1.6313</v>
      </c>
      <c r="X880" s="74">
        <f>'2080回测'!$O$13*G880/$G$4+'2080回测'!$O$14*H880/$H$4+'2080回测'!$O$15*I880/$I$4+'2080回测'!$O$17*K880/$K$4+'2080回测'!$O$18*L880/$L$4+'2080回测'!$O$16*J880/$J$4</f>
        <v>1.513343384127358</v>
      </c>
    </row>
    <row r="881" spans="1:24">
      <c r="A881" s="11">
        <v>45153</v>
      </c>
      <c r="B881" s="17">
        <v>63.351749539594998</v>
      </c>
      <c r="C881" s="17">
        <v>32.973893303064997</v>
      </c>
      <c r="D881" s="17">
        <v>20.153846153846001</v>
      </c>
      <c r="E881" s="17">
        <v>152.1875</v>
      </c>
      <c r="F881" s="13">
        <v>1.6716674724912699</v>
      </c>
      <c r="G881" s="14">
        <f>[1]!thsiFinD("ths_adjustment_nv_fund",G$2,$A881)</f>
        <v>1.6234999999999999</v>
      </c>
      <c r="H881" s="14">
        <f>[1]!thsiFinD("ths_adjustment_nv_fund",H$2,$A881)</f>
        <v>2.5116148148000002</v>
      </c>
      <c r="I881" s="14">
        <v>2505.34</v>
      </c>
      <c r="J881" s="14">
        <f>[1]!thsiFinD("ths_close_price_index",J$1,$A881)</f>
        <v>11126.1155</v>
      </c>
      <c r="K881" s="14">
        <f>[1]!thsiFinD("ths_adjustment_nv_fund",K$2,$A881)</f>
        <v>7.7161097888999999</v>
      </c>
      <c r="L881" s="14">
        <f>[1]!thsiFinD("ths_adjustment_nv_fund",L$2,$A881)</f>
        <v>2.3686229507999998</v>
      </c>
      <c r="M881" s="18">
        <v>0.16464194373402</v>
      </c>
      <c r="N881" s="18">
        <v>0.13830249326731001</v>
      </c>
      <c r="O881" s="18">
        <v>0.38245866283249003</v>
      </c>
      <c r="P881" s="18">
        <v>0.49644874678818002</v>
      </c>
      <c r="Q881" s="21">
        <v>0.189387543269456</v>
      </c>
      <c r="R881" s="21">
        <v>0.177462798073623</v>
      </c>
      <c r="S881" s="18">
        <v>0.29422023222388999</v>
      </c>
      <c r="T881" s="18">
        <v>0.29422023222388999</v>
      </c>
      <c r="U881" s="16">
        <v>1.2608143590584178</v>
      </c>
      <c r="V881" s="14">
        <v>1.6186</v>
      </c>
      <c r="W881" s="14">
        <v>1.6314</v>
      </c>
      <c r="X881" s="74">
        <f>'2080回测'!$O$13*G881/$G$4+'2080回测'!$O$14*H881/$H$4+'2080回测'!$O$15*I881/$I$4+'2080回测'!$O$17*K881/$K$4+'2080回测'!$O$18*L881/$L$4+'2080回测'!$O$16*J881/$J$4</f>
        <v>1.518817220034991</v>
      </c>
    </row>
    <row r="882" spans="1:24">
      <c r="A882" s="11">
        <v>45154</v>
      </c>
      <c r="B882" s="17">
        <v>60.220994475137999</v>
      </c>
      <c r="C882" s="17">
        <v>30.022701475596001</v>
      </c>
      <c r="D882" s="17">
        <v>17</v>
      </c>
      <c r="E882" s="17">
        <v>145.869140625</v>
      </c>
      <c r="F882" s="13">
        <v>1.6327820914393401</v>
      </c>
      <c r="G882" s="14">
        <f>[1]!thsiFinD("ths_adjustment_nv_fund",G$2,$A882)</f>
        <v>1.6182000000000001</v>
      </c>
      <c r="H882" s="14">
        <f>[1]!thsiFinD("ths_adjustment_nv_fund",H$2,$A882)</f>
        <v>2.5105185185000001</v>
      </c>
      <c r="I882" s="14">
        <v>2469</v>
      </c>
      <c r="J882" s="14">
        <f>[1]!thsiFinD("ths_close_price_index",J$1,$A882)</f>
        <v>11136.152700000001</v>
      </c>
      <c r="K882" s="14">
        <f>[1]!thsiFinD("ths_adjustment_nv_fund",K$2,$A882)</f>
        <v>7.6566025155000004</v>
      </c>
      <c r="L882" s="14">
        <f>[1]!thsiFinD("ths_adjustment_nv_fund",L$2,$A882)</f>
        <v>2.3615554483999999</v>
      </c>
      <c r="M882" s="18">
        <v>0.16072570332481001</v>
      </c>
      <c r="N882" s="18">
        <v>0.13812874641646999</v>
      </c>
      <c r="O882" s="18">
        <v>0.37634795111431002</v>
      </c>
      <c r="P882" s="18">
        <v>0.49225388018399002</v>
      </c>
      <c r="Q882" s="21">
        <v>0.18255130528416</v>
      </c>
      <c r="R882" s="21">
        <v>0.169310118074742</v>
      </c>
      <c r="S882" s="18">
        <v>0.28359858403443</v>
      </c>
      <c r="T882" s="18">
        <v>0.28359858403443</v>
      </c>
      <c r="U882" s="16">
        <v>1.2493499516988225</v>
      </c>
      <c r="V882" s="14">
        <v>1.6196999999999999</v>
      </c>
      <c r="W882" s="14">
        <v>1.6343000000000001</v>
      </c>
      <c r="X882" s="74">
        <f>'2080回测'!$O$13*G882/$G$4+'2080回测'!$O$14*H882/$H$4+'2080回测'!$O$15*I882/$I$4+'2080回测'!$O$17*K882/$K$4+'2080回测'!$O$18*L882/$L$4+'2080回测'!$O$16*J882/$J$4</f>
        <v>1.5132064395194524</v>
      </c>
    </row>
    <row r="883" spans="1:24">
      <c r="A883" s="11">
        <v>45155</v>
      </c>
      <c r="B883" s="17">
        <v>61.264579496624002</v>
      </c>
      <c r="C883" s="17">
        <v>31.044267877412</v>
      </c>
      <c r="D883" s="17">
        <v>18.230769230768999</v>
      </c>
      <c r="E883" s="17">
        <v>145.60546875</v>
      </c>
      <c r="F883" s="13">
        <v>1.64036271338701</v>
      </c>
      <c r="G883" s="14">
        <f>[1]!thsiFinD("ths_adjustment_nv_fund",G$2,$A883)</f>
        <v>1.6168</v>
      </c>
      <c r="H883" s="14">
        <f>[1]!thsiFinD("ths_adjustment_nv_fund",H$2,$A883)</f>
        <v>2.5105185185000001</v>
      </c>
      <c r="I883" s="14">
        <v>2464.9499999999998</v>
      </c>
      <c r="J883" s="14">
        <f>[1]!thsiFinD("ths_close_price_index",J$1,$A883)</f>
        <v>11130.763300000001</v>
      </c>
      <c r="K883" s="14">
        <f>[1]!thsiFinD("ths_adjustment_nv_fund",K$2,$A883)</f>
        <v>7.7094978695999998</v>
      </c>
      <c r="L883" s="14">
        <f>[1]!thsiFinD("ths_adjustment_nv_fund",L$2,$A883)</f>
        <v>2.3666036643999999</v>
      </c>
      <c r="M883" s="18">
        <v>0.15273337595907999</v>
      </c>
      <c r="N883" s="18">
        <v>0.13065763183042001</v>
      </c>
      <c r="O883" s="18">
        <v>0.36364725617061999</v>
      </c>
      <c r="P883" s="18">
        <v>0.48078791151215999</v>
      </c>
      <c r="Q883" s="21">
        <v>0.17288627916701599</v>
      </c>
      <c r="R883" s="21">
        <v>0.158160129252744</v>
      </c>
      <c r="S883" s="18">
        <v>0.26796351484927</v>
      </c>
      <c r="T883" s="18">
        <v>0.26796351484927</v>
      </c>
      <c r="U883" s="16">
        <v>1.2607785539079304</v>
      </c>
      <c r="V883" s="14">
        <v>1.6202000000000001</v>
      </c>
      <c r="W883" s="14">
        <v>1.6339999999999999</v>
      </c>
      <c r="X883" s="74">
        <f>'2080回测'!$O$13*G883/$G$4+'2080回测'!$O$14*H883/$H$4+'2080回测'!$O$15*I883/$I$4+'2080回测'!$O$17*K883/$K$4+'2080回测'!$O$18*L883/$L$4+'2080回测'!$O$16*J883/$J$4</f>
        <v>1.5136118573029786</v>
      </c>
    </row>
    <row r="884" spans="1:24">
      <c r="A884" s="11">
        <v>45156</v>
      </c>
      <c r="B884" s="17">
        <v>57.581338244321998</v>
      </c>
      <c r="C884" s="17">
        <v>27.809307604994</v>
      </c>
      <c r="D884" s="17">
        <v>13.769230769230999</v>
      </c>
      <c r="E884" s="17">
        <v>138.046875</v>
      </c>
      <c r="F884" s="13">
        <v>1.5930168790463699</v>
      </c>
      <c r="G884" s="14">
        <f>[1]!thsiFinD("ths_adjustment_nv_fund",G$2,$A884)</f>
        <v>1.6105</v>
      </c>
      <c r="H884" s="14">
        <f>[1]!thsiFinD("ths_adjustment_nv_fund",H$2,$A884)</f>
        <v>2.5006518518999998</v>
      </c>
      <c r="I884" s="14">
        <v>2441.91</v>
      </c>
      <c r="J884" s="14">
        <f>[1]!thsiFinD("ths_close_price_index",J$1,$A884)</f>
        <v>11082.0389</v>
      </c>
      <c r="K884" s="14">
        <f>[1]!thsiFinD("ths_adjustment_nv_fund",K$2,$A884)</f>
        <v>7.6367667576000002</v>
      </c>
      <c r="L884" s="14">
        <f>[1]!thsiFinD("ths_adjustment_nv_fund",L$2,$A884)</f>
        <v>2.3403529411999999</v>
      </c>
      <c r="M884" s="18">
        <v>0.15872762148337999</v>
      </c>
      <c r="N884" s="18">
        <v>0.13587003735556999</v>
      </c>
      <c r="O884" s="18">
        <v>0.37023723939612002</v>
      </c>
      <c r="P884" s="18">
        <v>0.49122846836284001</v>
      </c>
      <c r="Q884" s="21">
        <v>0.18549795958816701</v>
      </c>
      <c r="R884" s="21">
        <v>0.169909579839366</v>
      </c>
      <c r="S884" s="18">
        <v>0.28737876261900003</v>
      </c>
      <c r="T884" s="18">
        <v>0.28737876261900003</v>
      </c>
      <c r="U884" s="16">
        <v>1.2420474055242436</v>
      </c>
      <c r="V884" s="14">
        <v>1.6207</v>
      </c>
      <c r="W884" s="14">
        <v>1.6317999999999999</v>
      </c>
      <c r="X884" s="74">
        <f>'2080回测'!$O$13*G884/$G$4+'2080回测'!$O$14*H884/$H$4+'2080回测'!$O$15*I884/$I$4+'2080回测'!$O$17*K884/$K$4+'2080回测'!$O$18*L884/$L$4+'2080回测'!$O$16*J884/$J$4</f>
        <v>1.50563984932284</v>
      </c>
    </row>
    <row r="885" spans="1:24">
      <c r="A885" s="11">
        <v>45159</v>
      </c>
      <c r="B885" s="17">
        <v>56.537753222836002</v>
      </c>
      <c r="C885" s="17">
        <v>26.958002270148</v>
      </c>
      <c r="D885" s="17">
        <v>12.923076923077</v>
      </c>
      <c r="E885" s="17">
        <v>136.728515625</v>
      </c>
      <c r="F885" s="13">
        <v>1.58286837010265</v>
      </c>
      <c r="G885" s="14">
        <f>[1]!thsiFinD("ths_adjustment_nv_fund",G$2,$A885)</f>
        <v>1.6009</v>
      </c>
      <c r="H885" s="14">
        <f>[1]!thsiFinD("ths_adjustment_nv_fund",H$2,$A885)</f>
        <v>2.4754370369999998</v>
      </c>
      <c r="I885" s="14">
        <v>2392.5100000000002</v>
      </c>
      <c r="J885" s="14">
        <f>[1]!thsiFinD("ths_close_price_index",J$1,$A885)</f>
        <v>10967.118200000001</v>
      </c>
      <c r="K885" s="14">
        <f>[1]!thsiFinD("ths_adjustment_nv_fund",K$2,$A885)</f>
        <v>7.5904833227999999</v>
      </c>
      <c r="L885" s="14">
        <f>[1]!thsiFinD("ths_adjustment_nv_fund",L$2,$A885)</f>
        <v>2.3201600771000002</v>
      </c>
      <c r="M885" s="18">
        <v>0.14641943734015</v>
      </c>
      <c r="N885" s="18">
        <v>0.1242289983494</v>
      </c>
      <c r="O885" s="18">
        <v>0.34962856458184</v>
      </c>
      <c r="P885" s="18">
        <v>0.47118632792058002</v>
      </c>
      <c r="Q885" s="21">
        <v>0.166757238214681</v>
      </c>
      <c r="R885" s="21">
        <v>0.14832895631291801</v>
      </c>
      <c r="S885" s="18">
        <v>0.26491486073719001</v>
      </c>
      <c r="T885" s="18">
        <v>0.26491486073719001</v>
      </c>
      <c r="U885" s="16">
        <v>1.2313311900001576</v>
      </c>
      <c r="V885" s="14">
        <v>1.6220000000000001</v>
      </c>
      <c r="W885" s="14">
        <v>1.6380999999999999</v>
      </c>
      <c r="X885" s="74">
        <f>'2080回测'!$O$13*G885/$G$4+'2080回测'!$O$14*H885/$H$4+'2080回测'!$O$15*I885/$I$4+'2080回测'!$O$17*K885/$K$4+'2080回测'!$O$18*L885/$L$4+'2080回测'!$O$16*J885/$J$4</f>
        <v>1.4962080797938178</v>
      </c>
    </row>
    <row r="886" spans="1:24">
      <c r="A886" s="11">
        <v>45160</v>
      </c>
      <c r="B886" s="17">
        <v>59.607120933087998</v>
      </c>
      <c r="C886" s="17">
        <v>30.703745743473</v>
      </c>
      <c r="D886" s="17">
        <v>17.538461538461998</v>
      </c>
      <c r="E886" s="17">
        <v>146.083984375</v>
      </c>
      <c r="F886" s="13">
        <v>1.6348332814750599</v>
      </c>
      <c r="G886" s="14">
        <f>[1]!thsiFinD("ths_adjustment_nv_fund",G$2,$A886)</f>
        <v>1.6197999999999999</v>
      </c>
      <c r="H886" s="14">
        <f>[1]!thsiFinD("ths_adjustment_nv_fund",H$2,$A886)</f>
        <v>2.4940740740999998</v>
      </c>
      <c r="I886" s="14">
        <v>2420.2399999999998</v>
      </c>
      <c r="J886" s="14">
        <f>[1]!thsiFinD("ths_close_price_index",J$1,$A886)</f>
        <v>11021.183800000001</v>
      </c>
      <c r="K886" s="14">
        <f>[1]!thsiFinD("ths_adjustment_nv_fund",K$2,$A886)</f>
        <v>7.6301548384000002</v>
      </c>
      <c r="L886" s="14">
        <f>[1]!thsiFinD("ths_adjustment_nv_fund",L$2,$A886)</f>
        <v>2.3201600771000002</v>
      </c>
      <c r="M886" s="18">
        <v>0.13395140664961999</v>
      </c>
      <c r="N886" s="18">
        <v>0.11058987055860001</v>
      </c>
      <c r="O886" s="18">
        <v>0.33285406182602001</v>
      </c>
      <c r="P886" s="18">
        <v>0.45841528962312</v>
      </c>
      <c r="Q886" s="21">
        <v>0.15791727530266</v>
      </c>
      <c r="R886" s="21">
        <v>0.13873756807894</v>
      </c>
      <c r="S886" s="18">
        <v>0.25909202398115</v>
      </c>
      <c r="T886" s="18">
        <v>0.25909202398115</v>
      </c>
      <c r="U886" s="16">
        <v>1.23924053663818</v>
      </c>
      <c r="V886" s="14">
        <v>1.6222000000000001</v>
      </c>
      <c r="W886" s="14">
        <v>1.6375999999999999</v>
      </c>
      <c r="X886" s="74">
        <f>'2080回测'!$O$13*G886/$G$4+'2080回测'!$O$14*H886/$H$4+'2080回测'!$O$15*I886/$I$4+'2080回测'!$O$17*K886/$K$4+'2080回测'!$O$18*L886/$L$4+'2080回测'!$O$16*J886/$J$4</f>
        <v>1.5109176407356251</v>
      </c>
    </row>
    <row r="887" spans="1:24">
      <c r="A887" s="11">
        <v>45161</v>
      </c>
      <c r="B887" s="17">
        <v>55.616942909761001</v>
      </c>
      <c r="C887" s="17">
        <v>27.525539160045</v>
      </c>
      <c r="D887" s="17">
        <v>14.384615384615</v>
      </c>
      <c r="E887" s="17">
        <v>137.958984375</v>
      </c>
      <c r="F887" s="13">
        <v>1.58871520457355</v>
      </c>
      <c r="G887" s="14">
        <f>[1]!thsiFinD("ths_adjustment_nv_fund",G$2,$A887)</f>
        <v>1.6181000000000001</v>
      </c>
      <c r="H887" s="14">
        <f>[1]!thsiFinD("ths_adjustment_nv_fund",H$2,$A887)</f>
        <v>2.4874962962999998</v>
      </c>
      <c r="I887" s="14">
        <v>2411.12</v>
      </c>
      <c r="J887" s="14">
        <f>[1]!thsiFinD("ths_close_price_index",J$1,$A887)</f>
        <v>10960.497600000001</v>
      </c>
      <c r="K887" s="14">
        <f>[1]!thsiFinD("ths_adjustment_nv_fund",K$2,$A887)</f>
        <v>7.5574237263999997</v>
      </c>
      <c r="L887" s="14">
        <f>[1]!thsiFinD("ths_adjustment_nv_fund",L$2,$A887)</f>
        <v>2.2969382834999998</v>
      </c>
      <c r="M887" s="18">
        <v>0.14186381074168999</v>
      </c>
      <c r="N887" s="18">
        <v>0.11597602293457999</v>
      </c>
      <c r="O887" s="18">
        <v>0.34112149532710001</v>
      </c>
      <c r="P887" s="18">
        <v>0.46605926873767001</v>
      </c>
      <c r="Q887" s="21">
        <v>0.165814308837399</v>
      </c>
      <c r="R887" s="21">
        <v>0.14641067866612201</v>
      </c>
      <c r="S887" s="18">
        <v>0.26833935393044001</v>
      </c>
      <c r="T887" s="18">
        <v>0.26833935393044001</v>
      </c>
      <c r="U887" s="16">
        <v>1.219856491239895</v>
      </c>
      <c r="V887" s="14">
        <v>1.6224000000000001</v>
      </c>
      <c r="W887" s="14">
        <v>1.6395</v>
      </c>
      <c r="X887" s="74">
        <f>'2080回测'!$O$13*G887/$G$4+'2080回测'!$O$14*H887/$H$4+'2080回测'!$O$15*I887/$I$4+'2080回测'!$O$17*K887/$K$4+'2080回测'!$O$18*L887/$L$4+'2080回测'!$O$16*J887/$J$4</f>
        <v>1.5065430513499563</v>
      </c>
    </row>
    <row r="888" spans="1:24">
      <c r="A888" s="11">
        <v>45162</v>
      </c>
      <c r="B888" s="17">
        <v>56.783302639656</v>
      </c>
      <c r="C888" s="17">
        <v>28.887627695799999</v>
      </c>
      <c r="D888" s="17">
        <v>16.384615384615</v>
      </c>
      <c r="E888" s="17">
        <v>140.48828125</v>
      </c>
      <c r="F888" s="13">
        <v>1.60635956742518</v>
      </c>
      <c r="G888" s="14">
        <f>[1]!thsiFinD("ths_adjustment_nv_fund",G$2,$A888)</f>
        <v>1.6093</v>
      </c>
      <c r="H888" s="14">
        <f>[1]!thsiFinD("ths_adjustment_nv_fund",H$2,$A888)</f>
        <v>2.4765333332999999</v>
      </c>
      <c r="I888" s="14">
        <v>2422.52</v>
      </c>
      <c r="J888" s="14">
        <f>[1]!thsiFinD("ths_close_price_index",J$1,$A888)</f>
        <v>10883.180899999999</v>
      </c>
      <c r="K888" s="14">
        <f>[1]!thsiFinD("ths_adjustment_nv_fund",K$2,$A888)</f>
        <v>7.5640356456999998</v>
      </c>
      <c r="L888" s="14">
        <f>[1]!thsiFinD("ths_adjustment_nv_fund",L$2,$A888)</f>
        <v>2.3050154291</v>
      </c>
      <c r="M888" s="18">
        <v>0.1255594629156</v>
      </c>
      <c r="N888" s="18">
        <v>9.7732603596559997E-2</v>
      </c>
      <c r="O888" s="18">
        <v>0.32015336688233997</v>
      </c>
      <c r="P888" s="18">
        <v>0.44573747049092999</v>
      </c>
      <c r="Q888" s="21">
        <v>0.148487981529837</v>
      </c>
      <c r="R888" s="21">
        <v>0.126868225139394</v>
      </c>
      <c r="S888" s="18">
        <v>0.24715640968225</v>
      </c>
      <c r="T888" s="18">
        <v>0.24715640968225</v>
      </c>
      <c r="U888" s="16">
        <v>1.2238793065397635</v>
      </c>
      <c r="V888" s="14">
        <v>1.6225000000000001</v>
      </c>
      <c r="W888" s="14">
        <v>1.6445000000000001</v>
      </c>
      <c r="X888" s="74">
        <f>'2080回测'!$O$13*G888/$G$4+'2080回测'!$O$14*H888/$H$4+'2080回测'!$O$15*I888/$I$4+'2080回测'!$O$17*K888/$K$4+'2080回测'!$O$18*L888/$L$4+'2080回测'!$O$16*J888/$J$4</f>
        <v>1.5007764773442749</v>
      </c>
    </row>
    <row r="889" spans="1:24">
      <c r="A889" s="11">
        <v>45163</v>
      </c>
      <c r="B889" s="17">
        <v>52.486187845304002</v>
      </c>
      <c r="C889" s="17">
        <v>24.574347332576998</v>
      </c>
      <c r="D889" s="17">
        <v>10.538461538462</v>
      </c>
      <c r="E889" s="17">
        <v>129.55078125</v>
      </c>
      <c r="F889" s="13">
        <v>1.54287444491586</v>
      </c>
      <c r="G889" s="14">
        <f>[1]!thsiFinD("ths_adjustment_nv_fund",G$2,$A889)</f>
        <v>1.6094999999999999</v>
      </c>
      <c r="H889" s="14">
        <f>[1]!thsiFinD("ths_adjustment_nv_fund",H$2,$A889)</f>
        <v>2.4820148147999999</v>
      </c>
      <c r="I889" s="14">
        <v>2421.33</v>
      </c>
      <c r="J889" s="14">
        <f>[1]!thsiFinD("ths_close_price_index",J$1,$A889)</f>
        <v>10935.400799999999</v>
      </c>
      <c r="K889" s="14">
        <f>[1]!thsiFinD("ths_adjustment_nv_fund",K$2,$A889)</f>
        <v>7.5045283722000002</v>
      </c>
      <c r="L889" s="14">
        <f>[1]!thsiFinD("ths_adjustment_nv_fund",L$2,$A889)</f>
        <v>2.2989575699000002</v>
      </c>
      <c r="M889" s="18">
        <v>0.13235294117647001</v>
      </c>
      <c r="N889" s="18">
        <v>0.10372686995048</v>
      </c>
      <c r="O889" s="18">
        <v>0.33117661155043998</v>
      </c>
      <c r="P889" s="18">
        <v>0.45142384528279</v>
      </c>
      <c r="Q889" s="21">
        <v>0.14907731239063801</v>
      </c>
      <c r="R889" s="21">
        <v>0.12830693337449001</v>
      </c>
      <c r="S889" s="18">
        <v>0.24748496929639999</v>
      </c>
      <c r="T889" s="18">
        <v>0.24748496929639999</v>
      </c>
      <c r="U889" s="16">
        <v>1.2067173400901705</v>
      </c>
      <c r="V889" s="14">
        <v>1.6220000000000001</v>
      </c>
      <c r="W889" s="14">
        <v>1.6419999999999999</v>
      </c>
      <c r="X889" s="74">
        <f>'2080回测'!$O$13*G889/$G$4+'2080回测'!$O$14*H889/$H$4+'2080回测'!$O$15*I889/$I$4+'2080回测'!$O$17*K889/$K$4+'2080回测'!$O$18*L889/$L$4+'2080回测'!$O$16*J889/$J$4</f>
        <v>1.4992823074746109</v>
      </c>
    </row>
    <row r="890" spans="1:24">
      <c r="A890" s="11">
        <v>45166</v>
      </c>
      <c r="B890" s="17">
        <v>53.529772866789003</v>
      </c>
      <c r="C890" s="17">
        <v>24.971623155505</v>
      </c>
      <c r="D890" s="17">
        <v>11.230769230769001</v>
      </c>
      <c r="E890" s="17">
        <v>132.67578125</v>
      </c>
      <c r="F890" s="13">
        <v>1.5560198662576601</v>
      </c>
      <c r="G890" s="14">
        <f>[1]!thsiFinD("ths_adjustment_nv_fund",G$2,$A890)</f>
        <v>1.6296999999999999</v>
      </c>
      <c r="H890" s="14">
        <f>[1]!thsiFinD("ths_adjustment_nv_fund",H$2,$A890)</f>
        <v>2.5138074073999999</v>
      </c>
      <c r="I890" s="14">
        <v>2435.9</v>
      </c>
      <c r="J890" s="14">
        <f>[1]!thsiFinD("ths_close_price_index",J$1,$A890)</f>
        <v>11087.613499999999</v>
      </c>
      <c r="K890" s="14">
        <f>[1]!thsiFinD("ths_adjustment_nv_fund",K$2,$A890)</f>
        <v>7.5508118070999997</v>
      </c>
      <c r="L890" s="14">
        <f>[1]!thsiFinD("ths_adjustment_nv_fund",L$2,$A890)</f>
        <v>2.3181407906999998</v>
      </c>
      <c r="M890" s="18">
        <v>0.12835677749360999</v>
      </c>
      <c r="N890" s="18">
        <v>9.6863869342368E-2</v>
      </c>
      <c r="O890" s="18">
        <v>0.31452192667146001</v>
      </c>
      <c r="P890" s="18">
        <v>0.43688164099318999</v>
      </c>
      <c r="Q890" s="21">
        <v>0.130100858672832</v>
      </c>
      <c r="R890" s="21">
        <v>0.109843511024084</v>
      </c>
      <c r="S890" s="18">
        <v>0.21858506826190999</v>
      </c>
      <c r="T890" s="18">
        <v>0.21858506826190999</v>
      </c>
      <c r="U890" s="16">
        <v>1.2186992036621198</v>
      </c>
      <c r="V890" s="14">
        <v>1.6213</v>
      </c>
      <c r="W890" s="14">
        <v>1.6423000000000001</v>
      </c>
      <c r="X890" s="74">
        <f>'2080回测'!$O$13*G890/$G$4+'2080回测'!$O$14*H890/$H$4+'2080回测'!$O$15*I890/$I$4+'2080回测'!$O$17*K890/$K$4+'2080回测'!$O$18*L890/$L$4+'2080回测'!$O$16*J890/$J$4</f>
        <v>1.5164389667644058</v>
      </c>
    </row>
    <row r="891" spans="1:24">
      <c r="A891" s="11">
        <v>45167</v>
      </c>
      <c r="B891" s="17">
        <v>58.502148557397</v>
      </c>
      <c r="C891" s="17">
        <v>29.795686719637001</v>
      </c>
      <c r="D891" s="17">
        <v>17.384615384615</v>
      </c>
      <c r="E891" s="17">
        <v>141.89453125</v>
      </c>
      <c r="F891" s="13">
        <v>1.61894245477912</v>
      </c>
      <c r="G891" s="14">
        <f>[1]!thsiFinD("ths_adjustment_nv_fund",G$2,$A891)</f>
        <v>1.6284000000000001</v>
      </c>
      <c r="H891" s="14">
        <f>[1]!thsiFinD("ths_adjustment_nv_fund",H$2,$A891)</f>
        <v>2.5181925926000002</v>
      </c>
      <c r="I891" s="14">
        <v>2478.6</v>
      </c>
      <c r="J891" s="14">
        <f>[1]!thsiFinD("ths_close_price_index",J$1,$A891)</f>
        <v>11045.574699999999</v>
      </c>
      <c r="K891" s="14">
        <f>[1]!thsiFinD("ths_adjustment_nv_fund",K$2,$A891)</f>
        <v>7.6499905962000003</v>
      </c>
      <c r="L891" s="14">
        <f>[1]!thsiFinD("ths_adjustment_nv_fund",L$2,$A891)</f>
        <v>2.3464108004000002</v>
      </c>
      <c r="M891" s="18">
        <v>0.14050511508951</v>
      </c>
      <c r="N891" s="18">
        <v>0.10763617409434</v>
      </c>
      <c r="O891" s="18">
        <v>0.33057752216630998</v>
      </c>
      <c r="P891" s="18">
        <v>0.45188994157215001</v>
      </c>
      <c r="Q891" s="21">
        <v>0.14000161713429601</v>
      </c>
      <c r="R891" s="21">
        <v>0.120753715140233</v>
      </c>
      <c r="S891" s="18">
        <v>0.22911477205006001</v>
      </c>
      <c r="T891" s="18">
        <v>0.22911477205006001</v>
      </c>
      <c r="U891" s="16">
        <v>1.2495762775658001</v>
      </c>
      <c r="V891" s="14">
        <v>1.6207</v>
      </c>
      <c r="W891" s="14">
        <v>1.6467000000000001</v>
      </c>
      <c r="X891" s="74">
        <f>'2080回测'!$O$13*G891/$G$4+'2080回测'!$O$14*H891/$H$4+'2080回测'!$O$15*I891/$I$4+'2080回测'!$O$17*K891/$K$4+'2080回测'!$O$18*L891/$L$4+'2080回测'!$O$16*J891/$J$4</f>
        <v>1.5195030661019975</v>
      </c>
    </row>
    <row r="892" spans="1:24">
      <c r="A892" s="11">
        <v>45168</v>
      </c>
      <c r="B892" s="17">
        <v>61.019030079803997</v>
      </c>
      <c r="C892" s="17">
        <v>32.122587968217999</v>
      </c>
      <c r="D892" s="17">
        <v>21.923076923077002</v>
      </c>
      <c r="E892" s="17">
        <v>144.6875</v>
      </c>
      <c r="F892" s="13">
        <v>1.64938048742775</v>
      </c>
      <c r="G892" s="14">
        <f>[1]!thsiFinD("ths_adjustment_nv_fund",G$2,$A892)</f>
        <v>1.6157999999999999</v>
      </c>
      <c r="H892" s="14">
        <f>[1]!thsiFinD("ths_adjustment_nv_fund",H$2,$A892)</f>
        <v>2.5006518518999998</v>
      </c>
      <c r="I892" s="14">
        <v>2466.2800000000002</v>
      </c>
      <c r="J892" s="14">
        <f>[1]!thsiFinD("ths_close_price_index",J$1,$A892)</f>
        <v>10931.808199999999</v>
      </c>
      <c r="K892" s="14">
        <f>[1]!thsiFinD("ths_adjustment_nv_fund",K$2,$A892)</f>
        <v>7.6698263539999996</v>
      </c>
      <c r="L892" s="14">
        <f>[1]!thsiFinD("ths_adjustment_nv_fund",L$2,$A892)</f>
        <v>2.3454011572</v>
      </c>
      <c r="M892" s="18">
        <v>0.15121483375958999</v>
      </c>
      <c r="N892" s="18">
        <v>0.12144904873599</v>
      </c>
      <c r="O892" s="18">
        <v>0.35981308411215002</v>
      </c>
      <c r="P892" s="18">
        <v>0.48526243584366002</v>
      </c>
      <c r="Q892" s="21">
        <v>0.175832933471023</v>
      </c>
      <c r="R892" s="21">
        <v>0.15264508101820801</v>
      </c>
      <c r="S892" s="18">
        <v>0.27519640179289001</v>
      </c>
      <c r="T892" s="18">
        <v>0.27519640179289001</v>
      </c>
      <c r="U892" s="16">
        <v>1.2544614466568844</v>
      </c>
      <c r="V892" s="14">
        <v>1.6207</v>
      </c>
      <c r="W892" s="14">
        <v>1.6523000000000001</v>
      </c>
      <c r="X892" s="74">
        <f>'2080回测'!$O$13*G892/$G$4+'2080回测'!$O$14*H892/$H$4+'2080回测'!$O$15*I892/$I$4+'2080回测'!$O$17*K892/$K$4+'2080回测'!$O$18*L892/$L$4+'2080回测'!$O$16*J892/$J$4</f>
        <v>1.5105687618972232</v>
      </c>
    </row>
    <row r="893" spans="1:24">
      <c r="A893" s="11">
        <v>45169</v>
      </c>
      <c r="B893" s="17">
        <v>59.914057704112999</v>
      </c>
      <c r="C893" s="17">
        <v>31.838819523268999</v>
      </c>
      <c r="D893" s="17">
        <v>21.230769230768999</v>
      </c>
      <c r="E893" s="17">
        <v>145</v>
      </c>
      <c r="F893" s="13">
        <v>1.64495911614538</v>
      </c>
      <c r="G893" s="14">
        <f>[1]!thsiFinD("ths_adjustment_nv_fund",G$2,$A893)</f>
        <v>1.6047</v>
      </c>
      <c r="H893" s="14">
        <f>[1]!thsiFinD("ths_adjustment_nv_fund",H$2,$A893)</f>
        <v>2.4765333332999999</v>
      </c>
      <c r="I893" s="14">
        <v>2463.41</v>
      </c>
      <c r="J893" s="14">
        <f>[1]!thsiFinD("ths_close_price_index",J$1,$A893)</f>
        <v>10860.2618</v>
      </c>
      <c r="K893" s="14">
        <f>[1]!thsiFinD("ths_adjustment_nv_fund",K$2,$A893)</f>
        <v>7.6566025155000004</v>
      </c>
      <c r="L893" s="14">
        <f>[1]!thsiFinD("ths_adjustment_nv_fund",L$2,$A893)</f>
        <v>2.3282372227999999</v>
      </c>
      <c r="M893" s="18">
        <v>0.14865728900256001</v>
      </c>
      <c r="N893" s="18">
        <v>0.1228390235427</v>
      </c>
      <c r="O893" s="18">
        <v>0.36053199137310998</v>
      </c>
      <c r="P893" s="18">
        <v>0.48516921660123002</v>
      </c>
      <c r="Q893" s="21">
        <v>0.18467289638304499</v>
      </c>
      <c r="R893" s="21">
        <v>0.15983862219368999</v>
      </c>
      <c r="S893" s="18">
        <v>0.28699126707937</v>
      </c>
      <c r="T893" s="18">
        <v>0.28699126707937</v>
      </c>
      <c r="U893" s="16">
        <v>1.2470317102712249</v>
      </c>
      <c r="V893" s="14">
        <v>1.621</v>
      </c>
      <c r="W893" s="14">
        <v>1.6598999999999999</v>
      </c>
      <c r="X893" s="74">
        <f>'2080回测'!$O$13*G893/$G$4+'2080回测'!$O$14*H893/$H$4+'2080回测'!$O$15*I893/$I$4+'2080回测'!$O$17*K893/$K$4+'2080回测'!$O$18*L893/$L$4+'2080回测'!$O$16*J893/$J$4</f>
        <v>1.500921770716237</v>
      </c>
    </row>
    <row r="894" spans="1:24">
      <c r="A894" s="11">
        <v>45170</v>
      </c>
      <c r="B894" s="17">
        <v>59.054634745241998</v>
      </c>
      <c r="C894" s="17">
        <v>30.874006810442999</v>
      </c>
      <c r="D894" s="17">
        <v>18.923076923077002</v>
      </c>
      <c r="E894" s="17">
        <v>140.732421875</v>
      </c>
      <c r="F894" s="13">
        <v>1.62396035088441</v>
      </c>
      <c r="G894" s="14">
        <f>[1]!thsiFinD("ths_adjustment_nv_fund",G$2,$A894)</f>
        <v>1.6160000000000001</v>
      </c>
      <c r="H894" s="14">
        <f>[1]!thsiFinD("ths_adjustment_nv_fund",H$2,$A894)</f>
        <v>2.5017481480999999</v>
      </c>
      <c r="I894" s="14">
        <v>2463.41</v>
      </c>
      <c r="J894" s="14">
        <f>[1]!thsiFinD("ths_close_price_index",J$1,$A894)</f>
        <v>10962.5185</v>
      </c>
      <c r="K894" s="14">
        <f>[1]!thsiFinD("ths_adjustment_nv_fund",K$2,$A894)</f>
        <v>7.6698263539999996</v>
      </c>
      <c r="L894" s="14">
        <f>[1]!thsiFinD("ths_adjustment_nv_fund",L$2,$A894)</f>
        <v>2.3544879459999999</v>
      </c>
      <c r="M894" s="18">
        <v>0.14290281329922999</v>
      </c>
      <c r="N894" s="18">
        <v>0.11710537746503</v>
      </c>
      <c r="O894" s="18">
        <v>0.35106637910375998</v>
      </c>
      <c r="P894" s="18">
        <v>0.47472865975054002</v>
      </c>
      <c r="Q894" s="21">
        <v>0.17795452456990801</v>
      </c>
      <c r="R894" s="21">
        <v>0.15324454278283101</v>
      </c>
      <c r="S894" s="18">
        <v>0.27962569259925002</v>
      </c>
      <c r="T894" s="18">
        <v>0.27962569259925002</v>
      </c>
      <c r="U894" s="16">
        <v>1.2493416279635654</v>
      </c>
      <c r="V894" s="14">
        <v>1.6198999999999999</v>
      </c>
      <c r="W894" s="14">
        <v>1.6586000000000001</v>
      </c>
      <c r="X894" s="74">
        <f>'2080回测'!$O$13*G894/$G$4+'2080回测'!$O$14*H894/$H$4+'2080回测'!$O$15*I894/$I$4+'2080回测'!$O$17*K894/$K$4+'2080回测'!$O$18*L894/$L$4+'2080回测'!$O$16*J894/$J$4</f>
        <v>1.5113582595671833</v>
      </c>
    </row>
    <row r="895" spans="1:24">
      <c r="A895" s="11">
        <v>45173</v>
      </c>
      <c r="B895" s="17">
        <v>58.993247391037002</v>
      </c>
      <c r="C895" s="17">
        <v>31.101021566402</v>
      </c>
      <c r="D895" s="17">
        <v>17.615384615385</v>
      </c>
      <c r="E895" s="17">
        <v>143.6328125</v>
      </c>
      <c r="F895" s="13">
        <v>1.6283561651820599</v>
      </c>
      <c r="G895" s="14">
        <f>[1]!thsiFinD("ths_adjustment_nv_fund",G$2,$A895)</f>
        <v>1.6459999999999999</v>
      </c>
      <c r="H895" s="14">
        <f>[1]!thsiFinD("ths_adjustment_nv_fund",H$2,$A895)</f>
        <v>2.5379259259000002</v>
      </c>
      <c r="I895" s="14">
        <v>2546.7800000000002</v>
      </c>
      <c r="J895" s="14">
        <f>[1]!thsiFinD("ths_close_price_index",J$1,$A895)</f>
        <v>11138.855600000001</v>
      </c>
      <c r="K895" s="14">
        <f>[1]!thsiFinD("ths_adjustment_nv_fund",K$2,$A895)</f>
        <v>7.7359455467</v>
      </c>
      <c r="L895" s="14">
        <f>[1]!thsiFinD("ths_adjustment_nv_fund",L$2,$A895)</f>
        <v>2.3817483124000001</v>
      </c>
      <c r="M895" s="18">
        <v>0.15105498721228</v>
      </c>
      <c r="N895" s="18">
        <v>0.1246633654765</v>
      </c>
      <c r="O895" s="18">
        <v>0.35310328300982002</v>
      </c>
      <c r="P895" s="18">
        <v>0.47705914119732001</v>
      </c>
      <c r="Q895" s="21">
        <v>0.175832933471023</v>
      </c>
      <c r="R895" s="21">
        <v>0.1555224974884</v>
      </c>
      <c r="S895" s="18">
        <v>0.27874840792659</v>
      </c>
      <c r="T895" s="18">
        <v>0.27874840792659</v>
      </c>
      <c r="U895" s="16">
        <v>1.2655937535078459</v>
      </c>
      <c r="V895" s="14">
        <v>1.6176999999999999</v>
      </c>
      <c r="W895" s="14">
        <v>1.6647000000000001</v>
      </c>
      <c r="X895" s="74">
        <f>'2080回测'!$O$13*G895/$G$4+'2080回测'!$O$14*H895/$H$4+'2080回测'!$O$15*I895/$I$4+'2080回测'!$O$17*K895/$K$4+'2080回测'!$O$18*L895/$L$4+'2080回测'!$O$16*J895/$J$4</f>
        <v>1.5366981439485312</v>
      </c>
    </row>
    <row r="896" spans="1:24">
      <c r="A896" s="11">
        <v>45174</v>
      </c>
      <c r="B896" s="17">
        <v>57.519950890117002</v>
      </c>
      <c r="C896" s="17">
        <v>29.568671963678</v>
      </c>
      <c r="D896" s="17">
        <v>15.076923076923</v>
      </c>
      <c r="E896" s="17">
        <v>138.45703125</v>
      </c>
      <c r="F896" s="13">
        <v>1.6015564429518001</v>
      </c>
      <c r="G896" s="14">
        <f>[1]!thsiFinD("ths_adjustment_nv_fund",G$2,$A896)</f>
        <v>1.6294</v>
      </c>
      <c r="H896" s="14">
        <f>[1]!thsiFinD("ths_adjustment_nv_fund",H$2,$A896)</f>
        <v>2.5192888888999998</v>
      </c>
      <c r="I896" s="14">
        <v>2520.92</v>
      </c>
      <c r="J896" s="14">
        <f>[1]!thsiFinD("ths_close_price_index",J$1,$A896)</f>
        <v>11039.1916</v>
      </c>
      <c r="K896" s="14">
        <f>[1]!thsiFinD("ths_adjustment_nv_fund",K$2,$A896)</f>
        <v>7.6896621117999997</v>
      </c>
      <c r="L896" s="14">
        <f>[1]!thsiFinD("ths_adjustment_nv_fund",L$2,$A896)</f>
        <v>2.3726615236000002</v>
      </c>
      <c r="M896" s="18">
        <v>0.16496163682864001</v>
      </c>
      <c r="N896" s="18">
        <v>0.1373468855877</v>
      </c>
      <c r="O896" s="18">
        <v>0.37071651090343</v>
      </c>
      <c r="P896" s="18">
        <v>0.49560977345190999</v>
      </c>
      <c r="Q896" s="21">
        <v>0.19256992991778399</v>
      </c>
      <c r="R896" s="21">
        <v>0.17134828807446201</v>
      </c>
      <c r="S896" s="18">
        <v>0.29609850164941998</v>
      </c>
      <c r="T896" s="18">
        <v>0.29609850164941998</v>
      </c>
      <c r="U896" s="16">
        <v>1.2592482697114371</v>
      </c>
      <c r="V896" s="14">
        <v>1.6172</v>
      </c>
      <c r="W896" s="14">
        <v>1.6658999999999999</v>
      </c>
      <c r="X896" s="74">
        <f>'2080回测'!$O$13*G896/$G$4+'2080回测'!$O$14*H896/$H$4+'2080回测'!$O$15*I896/$I$4+'2080回测'!$O$17*K896/$K$4+'2080回测'!$O$18*L896/$L$4+'2080回测'!$O$16*J896/$J$4</f>
        <v>1.5229030494443854</v>
      </c>
    </row>
    <row r="897" spans="1:24">
      <c r="A897" s="11">
        <v>45175</v>
      </c>
      <c r="B897" s="17">
        <v>57.397176181707003</v>
      </c>
      <c r="C897" s="17">
        <v>30.476730987513999</v>
      </c>
      <c r="D897" s="17">
        <v>13.076923076923</v>
      </c>
      <c r="E897" s="17">
        <v>139.150390625</v>
      </c>
      <c r="F897" s="13">
        <v>1.60025305217786</v>
      </c>
      <c r="G897" s="14">
        <f>[1]!thsiFinD("ths_adjustment_nv_fund",G$2,$A897)</f>
        <v>1.6265000000000001</v>
      </c>
      <c r="H897" s="14">
        <f>[1]!thsiFinD("ths_adjustment_nv_fund",H$2,$A897)</f>
        <v>2.5181925926000002</v>
      </c>
      <c r="I897" s="14">
        <v>2533.41</v>
      </c>
      <c r="J897" s="14">
        <f>[1]!thsiFinD("ths_close_price_index",J$1,$A897)</f>
        <v>10987.4238</v>
      </c>
      <c r="K897" s="14">
        <f>[1]!thsiFinD("ths_adjustment_nv_fund",K$2,$A897)</f>
        <v>7.6830501924999997</v>
      </c>
      <c r="L897" s="14">
        <f>[1]!thsiFinD("ths_adjustment_nv_fund",L$2,$A897)</f>
        <v>2.3686229507999998</v>
      </c>
      <c r="M897" s="18">
        <v>0.15808823529412</v>
      </c>
      <c r="N897" s="18">
        <v>0.13196073321171001</v>
      </c>
      <c r="O897" s="18">
        <v>0.36173017014138997</v>
      </c>
      <c r="P897" s="18">
        <v>0.48843189062671</v>
      </c>
      <c r="Q897" s="21">
        <v>0.18703021982625101</v>
      </c>
      <c r="R897" s="21">
        <v>0.16511388572237801</v>
      </c>
      <c r="S897" s="18">
        <v>0.29081551143446999</v>
      </c>
      <c r="T897" s="18">
        <v>0.29081551143446999</v>
      </c>
      <c r="U897" s="16">
        <v>1.2609991166468564</v>
      </c>
      <c r="V897" s="14">
        <v>1.6153999999999999</v>
      </c>
      <c r="W897" s="14">
        <v>1.6601999999999999</v>
      </c>
      <c r="X897" s="74">
        <f>'2080回测'!$O$13*G897/$G$4+'2080回测'!$O$14*H897/$H$4+'2080回测'!$O$15*I897/$I$4+'2080回测'!$O$17*K897/$K$4+'2080回测'!$O$18*L897/$L$4+'2080回测'!$O$16*J897/$J$4</f>
        <v>1.5203498198341256</v>
      </c>
    </row>
    <row r="898" spans="1:24">
      <c r="A898" s="11">
        <v>45176</v>
      </c>
      <c r="B898" s="17">
        <v>55.616942909761001</v>
      </c>
      <c r="C898" s="17">
        <v>27.695800227014999</v>
      </c>
      <c r="D898" s="17">
        <v>10.846153846153999</v>
      </c>
      <c r="E898" s="17">
        <v>132.724609375</v>
      </c>
      <c r="F898" s="13">
        <v>1.5672087658948299</v>
      </c>
      <c r="G898" s="14">
        <f>[1]!thsiFinD("ths_adjustment_nv_fund",G$2,$A898)</f>
        <v>1.6214999999999999</v>
      </c>
      <c r="H898" s="14">
        <f>[1]!thsiFinD("ths_adjustment_nv_fund",H$2,$A898)</f>
        <v>2.5061333333000002</v>
      </c>
      <c r="I898" s="14">
        <v>2513.96</v>
      </c>
      <c r="J898" s="14">
        <f>[1]!thsiFinD("ths_close_price_index",J$1,$A898)</f>
        <v>10912.4548</v>
      </c>
      <c r="K898" s="14">
        <f>[1]!thsiFinD("ths_adjustment_nv_fund",K$2,$A898)</f>
        <v>7.6169309998000001</v>
      </c>
      <c r="L898" s="14">
        <f>[1]!thsiFinD("ths_adjustment_nv_fund",L$2,$A898)</f>
        <v>2.3464108004000002</v>
      </c>
      <c r="M898" s="18">
        <v>0.15561061381074001</v>
      </c>
      <c r="N898" s="18">
        <v>0.12918078359829999</v>
      </c>
      <c r="O898" s="18">
        <v>0.35885454109753001</v>
      </c>
      <c r="P898" s="18">
        <v>0.48610140917993999</v>
      </c>
      <c r="Q898" s="21">
        <v>0.19374859163938701</v>
      </c>
      <c r="R898" s="21">
        <v>0.16655259395747399</v>
      </c>
      <c r="S898" s="18">
        <v>0.29897219994573998</v>
      </c>
      <c r="T898" s="18">
        <v>0.29897219994573998</v>
      </c>
      <c r="U898" s="16">
        <v>1.2420434526337232</v>
      </c>
      <c r="V898" s="14">
        <v>1.6140000000000001</v>
      </c>
      <c r="W898" s="14">
        <v>1.661</v>
      </c>
      <c r="X898" s="74">
        <f>'2080回测'!$O$13*G898/$G$4+'2080回测'!$O$14*H898/$H$4+'2080回测'!$O$15*I898/$I$4+'2080回测'!$O$17*K898/$K$4+'2080回测'!$O$18*L898/$L$4+'2080回测'!$O$16*J898/$J$4</f>
        <v>1.5137542463920763</v>
      </c>
    </row>
    <row r="899" spans="1:24">
      <c r="A899" s="11">
        <v>45177</v>
      </c>
      <c r="B899" s="17">
        <v>55.064456721915001</v>
      </c>
      <c r="C899" s="17">
        <v>28.036322360953001</v>
      </c>
      <c r="D899" s="17">
        <v>8</v>
      </c>
      <c r="E899" s="17">
        <v>131.767578125</v>
      </c>
      <c r="F899" s="13">
        <v>1.5571708930196699</v>
      </c>
      <c r="G899" s="14">
        <f>[1]!thsiFinD("ths_adjustment_nv_fund",G$2,$A899)</f>
        <v>1.6122000000000001</v>
      </c>
      <c r="H899" s="14">
        <f>[1]!thsiFinD("ths_adjustment_nv_fund",H$2,$A899)</f>
        <v>2.4907851852</v>
      </c>
      <c r="I899" s="14">
        <v>2513.96</v>
      </c>
      <c r="J899" s="14">
        <f>[1]!thsiFinD("ths_close_price_index",J$1,$A899)</f>
        <v>10819.191500000001</v>
      </c>
      <c r="K899" s="14">
        <f>[1]!thsiFinD("ths_adjustment_nv_fund",K$2,$A899)</f>
        <v>7.6103190806000001</v>
      </c>
      <c r="L899" s="14">
        <f>[1]!thsiFinD("ths_adjustment_nv_fund",L$2,$A899)</f>
        <v>2.3363143684000001</v>
      </c>
      <c r="M899" s="18">
        <v>0.13946611253197</v>
      </c>
      <c r="N899" s="18">
        <v>0.11449917470246</v>
      </c>
      <c r="O899" s="18">
        <v>0.33968368080518002</v>
      </c>
      <c r="P899" s="18">
        <v>0.4667118035119</v>
      </c>
      <c r="Q899" s="21">
        <v>0.17547933495454199</v>
      </c>
      <c r="R899" s="21">
        <v>0.14772949454829401</v>
      </c>
      <c r="S899" s="18">
        <v>0.27638901000771998</v>
      </c>
      <c r="T899" s="18">
        <v>0.27638901000771998</v>
      </c>
      <c r="U899" s="16">
        <v>1.2424863508313519</v>
      </c>
      <c r="V899" s="14">
        <v>1.613</v>
      </c>
      <c r="W899" s="14">
        <v>1.6725000000000001</v>
      </c>
      <c r="X899" s="74">
        <f>'2080回测'!$O$13*G899/$G$4+'2080回测'!$O$14*H899/$H$4+'2080回测'!$O$15*I899/$I$4+'2080回测'!$O$17*K899/$K$4+'2080回测'!$O$18*L899/$L$4+'2080回测'!$O$16*J899/$J$4</f>
        <v>1.506065570971213</v>
      </c>
    </row>
    <row r="900" spans="1:24">
      <c r="A900" s="11">
        <v>45180</v>
      </c>
      <c r="B900" s="17">
        <v>56.292203806015998</v>
      </c>
      <c r="C900" s="17">
        <v>28.433598183882001</v>
      </c>
      <c r="D900" s="17">
        <v>10.230769230769001</v>
      </c>
      <c r="E900" s="17">
        <v>137.197265625</v>
      </c>
      <c r="F900" s="13">
        <v>1.5803845921141699</v>
      </c>
      <c r="G900" s="14">
        <f>[1]!thsiFinD("ths_adjustment_nv_fund",G$2,$A900)</f>
        <v>1.625</v>
      </c>
      <c r="H900" s="14">
        <f>[1]!thsiFinD("ths_adjustment_nv_fund",H$2,$A900)</f>
        <v>2.5083259258999999</v>
      </c>
      <c r="I900" s="14">
        <v>2518.27</v>
      </c>
      <c r="J900" s="14">
        <f>[1]!thsiFinD("ths_close_price_index",J$1,$A900)</f>
        <v>10909.9663</v>
      </c>
      <c r="K900" s="14">
        <f>[1]!thsiFinD("ths_adjustment_nv_fund",K$2,$A900)</f>
        <v>7.6698263539999996</v>
      </c>
      <c r="L900" s="14">
        <f>[1]!thsiFinD("ths_adjustment_nv_fund",L$2,$A900)</f>
        <v>2.3484300868000001</v>
      </c>
      <c r="M900" s="18">
        <v>0.13594948849105001</v>
      </c>
      <c r="N900" s="18">
        <v>0.11050299713318</v>
      </c>
      <c r="O900" s="18">
        <v>0.34100167745027998</v>
      </c>
      <c r="P900" s="18">
        <v>0.46624570722254999</v>
      </c>
      <c r="Q900" s="21">
        <v>0.17630439815966401</v>
      </c>
      <c r="R900" s="21">
        <v>0.148688633371691</v>
      </c>
      <c r="S900" s="18">
        <v>0.28059895241119998</v>
      </c>
      <c r="T900" s="18">
        <v>0.28059895241119998</v>
      </c>
      <c r="U900" s="16">
        <v>1.2564003919460844</v>
      </c>
      <c r="V900" s="14">
        <v>1.6125</v>
      </c>
      <c r="W900" s="14">
        <v>1.6740999999999999</v>
      </c>
      <c r="X900" s="74">
        <f>'2080回测'!$O$13*G900/$G$4+'2080回测'!$O$14*H900/$H$4+'2080回测'!$O$15*I900/$I$4+'2080回测'!$O$17*K900/$K$4+'2080回测'!$O$18*L900/$L$4+'2080回测'!$O$16*J900/$J$4</f>
        <v>1.517549466324184</v>
      </c>
    </row>
    <row r="901" spans="1:24">
      <c r="A901" s="11">
        <v>45181</v>
      </c>
      <c r="B901" s="17">
        <v>55.923879680786001</v>
      </c>
      <c r="C901" s="17">
        <v>28.149829738933001</v>
      </c>
      <c r="D901" s="17">
        <v>8.8461538461538005</v>
      </c>
      <c r="E901" s="17">
        <v>138.49609375</v>
      </c>
      <c r="F901" s="13">
        <v>1.5785398925396801</v>
      </c>
      <c r="G901" s="14">
        <f>[1]!thsiFinD("ths_adjustment_nv_fund",G$2,$A901)</f>
        <v>1.6220000000000001</v>
      </c>
      <c r="H901" s="14">
        <f>[1]!thsiFinD("ths_adjustment_nv_fund",H$2,$A901)</f>
        <v>2.5050370370000001</v>
      </c>
      <c r="I901" s="14">
        <v>2493.06</v>
      </c>
      <c r="J901" s="14">
        <f>[1]!thsiFinD("ths_close_price_index",J$1,$A901)</f>
        <v>10914.4108</v>
      </c>
      <c r="K901" s="14">
        <f>[1]!thsiFinD("ths_adjustment_nv_fund",K$2,$A901)</f>
        <v>7.6632144347000004</v>
      </c>
      <c r="L901" s="14">
        <f>[1]!thsiFinD("ths_adjustment_nv_fund",L$2,$A901)</f>
        <v>2.3484300868000001</v>
      </c>
      <c r="M901" s="18">
        <v>0.14450127877238</v>
      </c>
      <c r="N901" s="18">
        <v>0.12005907392928</v>
      </c>
      <c r="O901" s="18">
        <v>0.35705727294512002</v>
      </c>
      <c r="P901" s="18">
        <v>0.48349126992868002</v>
      </c>
      <c r="Q901" s="21">
        <v>0.19363072546722601</v>
      </c>
      <c r="R901" s="21">
        <v>0.164394531604829</v>
      </c>
      <c r="S901" s="18">
        <v>0.29403449146058003</v>
      </c>
      <c r="T901" s="18">
        <v>0.29403449146058003</v>
      </c>
      <c r="U901" s="16">
        <v>1.2558216069734915</v>
      </c>
      <c r="V901" s="14">
        <v>1.6126</v>
      </c>
      <c r="W901" s="14">
        <v>1.6783999999999999</v>
      </c>
      <c r="X901" s="74">
        <f>'2080回测'!$O$13*G901/$G$4+'2080回测'!$O$14*H901/$H$4+'2080回测'!$O$15*I901/$I$4+'2080回测'!$O$17*K901/$K$4+'2080回测'!$O$18*L901/$L$4+'2080回测'!$O$16*J901/$J$4</f>
        <v>1.5152081973712193</v>
      </c>
    </row>
    <row r="902" spans="1:24">
      <c r="A902" s="11">
        <v>45182</v>
      </c>
      <c r="B902" s="17">
        <v>54.02087170043</v>
      </c>
      <c r="C902" s="17">
        <v>25.709421112371999</v>
      </c>
      <c r="D902" s="17">
        <v>6.7692307692308002</v>
      </c>
      <c r="E902" s="17">
        <v>131.923828125</v>
      </c>
      <c r="F902" s="13">
        <v>1.5460583792675799</v>
      </c>
      <c r="G902" s="14">
        <f>[1]!thsiFinD("ths_adjustment_nv_fund",G$2,$A902)</f>
        <v>1.6261000000000001</v>
      </c>
      <c r="H902" s="14">
        <f>[1]!thsiFinD("ths_adjustment_nv_fund",H$2,$A902)</f>
        <v>2.5116148148000002</v>
      </c>
      <c r="I902" s="14">
        <v>2493.65</v>
      </c>
      <c r="J902" s="14">
        <f>[1]!thsiFinD("ths_close_price_index",J$1,$A902)</f>
        <v>10893.784100000001</v>
      </c>
      <c r="K902" s="14">
        <f>[1]!thsiFinD("ths_adjustment_nv_fund",K$2,$A902)</f>
        <v>7.6301548384000002</v>
      </c>
      <c r="L902" s="14">
        <f>[1]!thsiFinD("ths_adjustment_nv_fund",L$2,$A902)</f>
        <v>2.3413625844000001</v>
      </c>
      <c r="M902" s="18">
        <v>0.14330242966751999</v>
      </c>
      <c r="N902" s="18">
        <v>0.11797411171923</v>
      </c>
      <c r="O902" s="18">
        <v>0.35561945842319997</v>
      </c>
      <c r="P902" s="18">
        <v>0.48060147295011002</v>
      </c>
      <c r="Q902" s="21">
        <v>0.19469152101666901</v>
      </c>
      <c r="R902" s="21">
        <v>0.16631280925162401</v>
      </c>
      <c r="S902" s="18">
        <v>0.29403552637979002</v>
      </c>
      <c r="T902" s="18">
        <v>0.29403552637979002</v>
      </c>
      <c r="U902" s="16">
        <v>1.2427304289038874</v>
      </c>
      <c r="V902" s="14">
        <v>1.6136999999999999</v>
      </c>
      <c r="W902" s="14">
        <v>1.6814</v>
      </c>
      <c r="X902" s="74">
        <f>'2080回测'!$O$13*G902/$G$4+'2080回测'!$O$14*H902/$H$4+'2080回测'!$O$15*I902/$I$4+'2080回测'!$O$17*K902/$K$4+'2080回测'!$O$18*L902/$L$4+'2080回测'!$O$16*J902/$J$4</f>
        <v>1.5170502006732238</v>
      </c>
    </row>
    <row r="903" spans="1:24">
      <c r="A903" s="11">
        <v>45183</v>
      </c>
      <c r="B903" s="17">
        <v>52.608962553714001</v>
      </c>
      <c r="C903" s="17">
        <v>24.460839954596999</v>
      </c>
      <c r="D903" s="17">
        <v>5.6153846153845999</v>
      </c>
      <c r="E903" s="17">
        <v>127.724609375</v>
      </c>
      <c r="F903" s="13">
        <v>1.52602449124674</v>
      </c>
      <c r="G903" s="14">
        <f>[1]!thsiFinD("ths_adjustment_nv_fund",G$2,$A903)</f>
        <v>1.6380999999999999</v>
      </c>
      <c r="H903" s="14">
        <f>[1]!thsiFinD("ths_adjustment_nv_fund",H$2,$A903)</f>
        <v>2.5357333333000001</v>
      </c>
      <c r="I903" s="14">
        <v>2526.63</v>
      </c>
      <c r="J903" s="14">
        <f>[1]!thsiFinD("ths_close_price_index",J$1,$A903)</f>
        <v>10966.956099999999</v>
      </c>
      <c r="K903" s="14">
        <f>[1]!thsiFinD("ths_adjustment_nv_fund",K$2,$A903)</f>
        <v>7.6301548384000002</v>
      </c>
      <c r="L903" s="14">
        <f>[1]!thsiFinD("ths_adjustment_nv_fund",L$2,$A903)</f>
        <v>2.3454011572</v>
      </c>
      <c r="M903" s="18">
        <v>0.13562979539642001</v>
      </c>
      <c r="N903" s="18">
        <v>0.10980800972981999</v>
      </c>
      <c r="O903" s="18">
        <v>0.34327821710999001</v>
      </c>
      <c r="P903" s="18">
        <v>0.46829653094201001</v>
      </c>
      <c r="Q903" s="21">
        <v>0.17936891863583199</v>
      </c>
      <c r="R903" s="21">
        <v>0.150606911018487</v>
      </c>
      <c r="S903" s="18">
        <v>0.27742752419927003</v>
      </c>
      <c r="T903" s="18">
        <v>0.27742752419927003</v>
      </c>
      <c r="U903" s="16">
        <v>1.2372528439258645</v>
      </c>
      <c r="V903" s="14">
        <v>1.6145</v>
      </c>
      <c r="W903" s="14">
        <v>1.6968000000000001</v>
      </c>
      <c r="X903" s="74">
        <f>'2080回测'!$O$13*G903/$G$4+'2080回测'!$O$14*H903/$H$4+'2080回测'!$O$15*I903/$I$4+'2080回测'!$O$17*K903/$K$4+'2080回测'!$O$18*L903/$L$4+'2080回测'!$O$16*J903/$J$4</f>
        <v>1.5261616740638093</v>
      </c>
    </row>
    <row r="904" spans="1:24">
      <c r="A904" s="11">
        <v>45184</v>
      </c>
      <c r="B904" s="17">
        <v>51.381215469612997</v>
      </c>
      <c r="C904" s="17">
        <v>23.836549375709001</v>
      </c>
      <c r="D904" s="17">
        <v>4.3846153846154001</v>
      </c>
      <c r="E904" s="17">
        <v>124.990234375</v>
      </c>
      <c r="F904" s="13">
        <v>1.51148153651234</v>
      </c>
      <c r="G904" s="14">
        <f>[1]!thsiFinD("ths_adjustment_nv_fund",G$2,$A904)</f>
        <v>1.6379999999999999</v>
      </c>
      <c r="H904" s="14">
        <f>[1]!thsiFinD("ths_adjustment_nv_fund",H$2,$A904)</f>
        <v>2.5313481481000002</v>
      </c>
      <c r="I904" s="14">
        <v>2531.7600000000002</v>
      </c>
      <c r="J904" s="14">
        <f>[1]!thsiFinD("ths_close_price_index",J$1,$A904)</f>
        <v>10950.304</v>
      </c>
      <c r="K904" s="14">
        <f>[1]!thsiFinD("ths_adjustment_nv_fund",K$2,$A904)</f>
        <v>7.6169309998000001</v>
      </c>
      <c r="L904" s="14">
        <f>[1]!thsiFinD("ths_adjustment_nv_fund",L$2,$A904)</f>
        <v>2.3413625844000001</v>
      </c>
      <c r="M904" s="18">
        <v>0.1349104859335</v>
      </c>
      <c r="N904" s="18">
        <v>0.10763617409434</v>
      </c>
      <c r="O904" s="18">
        <v>0.34136113108075999</v>
      </c>
      <c r="P904" s="18">
        <v>0.46400844509537997</v>
      </c>
      <c r="Q904" s="21">
        <v>0.172061215961894</v>
      </c>
      <c r="R904" s="21">
        <v>0.14641067866612201</v>
      </c>
      <c r="S904" s="18">
        <v>0.26581731028745997</v>
      </c>
      <c r="T904" s="18">
        <v>0.26581731028745997</v>
      </c>
      <c r="U904" s="16">
        <v>1.2365403054963231</v>
      </c>
      <c r="V904" s="14">
        <v>1.6135999999999999</v>
      </c>
      <c r="W904" s="14">
        <v>1.6802999999999999</v>
      </c>
      <c r="X904" s="74">
        <f>'2080回测'!$O$13*G904/$G$4+'2080回测'!$O$14*H904/$H$4+'2080回测'!$O$15*I904/$I$4+'2080回测'!$O$17*K904/$K$4+'2080回测'!$O$18*L904/$L$4+'2080回测'!$O$16*J904/$J$4</f>
        <v>1.525533057637203</v>
      </c>
    </row>
    <row r="905" spans="1:24">
      <c r="A905" s="11">
        <v>45187</v>
      </c>
      <c r="B905" s="17">
        <v>51.258440761202998</v>
      </c>
      <c r="C905" s="17">
        <v>23.041997729852</v>
      </c>
      <c r="D905" s="17">
        <v>4.0769230769230997</v>
      </c>
      <c r="E905" s="17">
        <v>124.2578125</v>
      </c>
      <c r="F905" s="13">
        <v>1.50658793516995</v>
      </c>
      <c r="G905" s="14">
        <f>[1]!thsiFinD("ths_adjustment_nv_fund",G$2,$A905)</f>
        <v>1.6365000000000001</v>
      </c>
      <c r="H905" s="14">
        <f>[1]!thsiFinD("ths_adjustment_nv_fund",H$2,$A905)</f>
        <v>2.5335407406999999</v>
      </c>
      <c r="I905" s="14">
        <v>2522.31</v>
      </c>
      <c r="J905" s="14">
        <f>[1]!thsiFinD("ths_close_price_index",J$1,$A905)</f>
        <v>10964.6101</v>
      </c>
      <c r="K905" s="14">
        <f>[1]!thsiFinD("ths_adjustment_nv_fund",K$2,$A905)</f>
        <v>7.6367667576000002</v>
      </c>
      <c r="L905" s="14">
        <f>[1]!thsiFinD("ths_adjustment_nv_fund",L$2,$A905)</f>
        <v>2.3474204435999999</v>
      </c>
      <c r="M905" s="18">
        <v>0.12787723785166</v>
      </c>
      <c r="N905" s="18">
        <v>0.10138128746416</v>
      </c>
      <c r="O905" s="18">
        <v>0.34339803498681998</v>
      </c>
      <c r="P905" s="18">
        <v>0.46223727918039997</v>
      </c>
      <c r="Q905" s="21">
        <v>0.17453640557726</v>
      </c>
      <c r="R905" s="21">
        <v>0.147489709842445</v>
      </c>
      <c r="S905" s="18">
        <v>0.26770124453392002</v>
      </c>
      <c r="T905" s="18">
        <v>0.26770124453392002</v>
      </c>
      <c r="U905" s="16">
        <v>1.2416985489054793</v>
      </c>
      <c r="V905" s="14">
        <v>1.6128</v>
      </c>
      <c r="W905" s="14">
        <v>1.6775</v>
      </c>
      <c r="X905" s="74">
        <f>'2080回测'!$O$13*G905/$G$4+'2080回测'!$O$14*H905/$H$4+'2080回测'!$O$15*I905/$I$4+'2080回测'!$O$17*K905/$K$4+'2080回测'!$O$18*L905/$L$4+'2080回测'!$O$16*J905/$J$4</f>
        <v>1.5252624123568983</v>
      </c>
    </row>
    <row r="906" spans="1:24">
      <c r="A906" s="11">
        <v>45188</v>
      </c>
      <c r="B906" s="17">
        <v>51.074278698588003</v>
      </c>
      <c r="C906" s="17">
        <v>22.020431328036</v>
      </c>
      <c r="D906" s="17">
        <v>2.2307692307692002</v>
      </c>
      <c r="E906" s="17">
        <v>125.44921875</v>
      </c>
      <c r="F906" s="13">
        <v>1.50193674501848</v>
      </c>
      <c r="G906" s="14">
        <f>[1]!thsiFinD("ths_adjustment_nv_fund",G$2,$A906)</f>
        <v>1.6463000000000001</v>
      </c>
      <c r="H906" s="14">
        <f>[1]!thsiFinD("ths_adjustment_nv_fund",H$2,$A906)</f>
        <v>2.5499851852000002</v>
      </c>
      <c r="I906" s="14">
        <v>2542.9499999999998</v>
      </c>
      <c r="J906" s="14">
        <f>[1]!thsiFinD("ths_close_price_index",J$1,$A906)</f>
        <v>11018.0841</v>
      </c>
      <c r="K906" s="14">
        <f>[1]!thsiFinD("ths_adjustment_nv_fund",K$2,$A906)</f>
        <v>7.6235429191000001</v>
      </c>
      <c r="L906" s="14">
        <f>[1]!thsiFinD("ths_adjustment_nv_fund",L$2,$A906)</f>
        <v>2.3454011572</v>
      </c>
      <c r="M906" s="18">
        <v>0.13163363171355</v>
      </c>
      <c r="N906" s="18">
        <v>0.10746242724351</v>
      </c>
      <c r="O906" s="18">
        <v>0.34471603163191999</v>
      </c>
      <c r="P906" s="18">
        <v>0.46727111912086</v>
      </c>
      <c r="Q906" s="21">
        <v>0.18042971418527401</v>
      </c>
      <c r="R906" s="21">
        <v>0.15144615748896001</v>
      </c>
      <c r="S906" s="18">
        <v>0.27531465492988</v>
      </c>
      <c r="T906" s="18">
        <v>0.27531465492988</v>
      </c>
      <c r="U906" s="16">
        <v>1.2325482383020123</v>
      </c>
      <c r="V906" s="14">
        <v>1.6123000000000001</v>
      </c>
      <c r="W906" s="14">
        <v>1.6845000000000001</v>
      </c>
      <c r="X906" s="74">
        <f>'2080回测'!$O$13*G906/$G$4+'2080回测'!$O$14*H906/$H$4+'2080回测'!$O$15*I906/$I$4+'2080回测'!$O$17*K906/$K$4+'2080回测'!$O$18*L906/$L$4+'2080回测'!$O$16*J906/$J$4</f>
        <v>1.5320579706160395</v>
      </c>
    </row>
    <row r="907" spans="1:24">
      <c r="A907" s="11">
        <v>45189</v>
      </c>
      <c r="B907" s="17">
        <v>50.276243093923</v>
      </c>
      <c r="C907" s="17">
        <v>20.828603859251</v>
      </c>
      <c r="D907" s="17">
        <v>1.4615384615385001</v>
      </c>
      <c r="E907" s="17">
        <v>124.248046875</v>
      </c>
      <c r="F907" s="13">
        <v>1.4920360807242801</v>
      </c>
      <c r="G907" s="14">
        <f>[1]!thsiFinD("ths_adjustment_nv_fund",G$2,$A907)</f>
        <v>1.6511</v>
      </c>
      <c r="H907" s="14">
        <f>[1]!thsiFinD("ths_adjustment_nv_fund",H$2,$A907)</f>
        <v>2.5521777777999999</v>
      </c>
      <c r="I907" s="14">
        <v>2527.02</v>
      </c>
      <c r="J907" s="14">
        <f>[1]!thsiFinD("ths_close_price_index",J$1,$A907)</f>
        <v>11023.4895</v>
      </c>
      <c r="K907" s="14">
        <f>[1]!thsiFinD("ths_adjustment_nv_fund",K$2,$A907)</f>
        <v>7.6103190806000001</v>
      </c>
      <c r="L907" s="14">
        <f>[1]!thsiFinD("ths_adjustment_nv_fund",L$2,$A907)</f>
        <v>2.3423722275999999</v>
      </c>
      <c r="M907" s="18">
        <v>0.12771739130435</v>
      </c>
      <c r="N907" s="18">
        <v>0.10390061680132</v>
      </c>
      <c r="O907" s="18">
        <v>0.33788641265276997</v>
      </c>
      <c r="P907" s="18">
        <v>0.46158474432899999</v>
      </c>
      <c r="Q907" s="21">
        <v>0.169350294002207</v>
      </c>
      <c r="R907" s="21">
        <v>0.14209455396083201</v>
      </c>
      <c r="S907" s="18">
        <v>0.25892594668280999</v>
      </c>
      <c r="T907" s="18">
        <v>0.25892594668280999</v>
      </c>
      <c r="U907" s="16">
        <v>1.2251670583798751</v>
      </c>
      <c r="V907" s="14">
        <v>1.6125</v>
      </c>
      <c r="W907" s="14">
        <v>1.6876</v>
      </c>
      <c r="X907" s="74">
        <f>'2080回测'!$O$13*G907/$G$4+'2080回测'!$O$14*H907/$H$4+'2080回测'!$O$15*I907/$I$4+'2080回测'!$O$17*K907/$K$4+'2080回测'!$O$18*L907/$L$4+'2080回测'!$O$16*J907/$J$4</f>
        <v>1.5351046666873205</v>
      </c>
    </row>
    <row r="908" spans="1:24">
      <c r="A908" s="11">
        <v>45190</v>
      </c>
      <c r="B908" s="17">
        <v>49.600982197667001</v>
      </c>
      <c r="C908" s="17">
        <v>20.147559591373</v>
      </c>
      <c r="D908" s="17">
        <v>1.3076923076922999</v>
      </c>
      <c r="E908" s="17">
        <v>123.30078125</v>
      </c>
      <c r="F908" s="13">
        <v>1.48589253836683</v>
      </c>
      <c r="G908" s="14">
        <f>[1]!thsiFinD("ths_adjustment_nv_fund",G$2,$A908)</f>
        <v>1.6389</v>
      </c>
      <c r="H908" s="14">
        <f>[1]!thsiFinD("ths_adjustment_nv_fund",H$2,$A908)</f>
        <v>2.5368296296000001</v>
      </c>
      <c r="I908" s="14">
        <v>2509.29</v>
      </c>
      <c r="J908" s="14">
        <f>[1]!thsiFinD("ths_close_price_index",J$1,$A908)</f>
        <v>10936.0033</v>
      </c>
      <c r="K908" s="14">
        <f>[1]!thsiFinD("ths_adjustment_nv_fund",K$2,$A908)</f>
        <v>7.5838714034999999</v>
      </c>
      <c r="L908" s="14">
        <f>[1]!thsiFinD("ths_adjustment_nv_fund",L$2,$A908)</f>
        <v>2.3302565091999998</v>
      </c>
      <c r="M908" s="18">
        <v>0.12340153452685</v>
      </c>
      <c r="N908" s="18">
        <v>0.10172878116584</v>
      </c>
      <c r="O908" s="18">
        <v>0.33117661155043998</v>
      </c>
      <c r="P908" s="18">
        <v>0.45356788816753002</v>
      </c>
      <c r="Q908" s="21">
        <v>0.161453260467468</v>
      </c>
      <c r="R908" s="21">
        <v>0.13394187396195201</v>
      </c>
      <c r="S908" s="18">
        <v>0.24803325859945999</v>
      </c>
      <c r="T908" s="18">
        <v>0.24803325859945999</v>
      </c>
      <c r="U908" s="16">
        <v>1.2168495749472468</v>
      </c>
      <c r="V908" s="14">
        <v>1.613</v>
      </c>
      <c r="W908" s="14">
        <v>1.6903999999999999</v>
      </c>
      <c r="X908" s="74">
        <f>'2080回测'!$O$13*G908/$G$4+'2080回测'!$O$14*H908/$H$4+'2080回测'!$O$15*I908/$I$4+'2080回测'!$O$17*K908/$K$4+'2080回测'!$O$18*L908/$L$4+'2080回测'!$O$16*J908/$J$4</f>
        <v>1.5247359604455604</v>
      </c>
    </row>
    <row r="909" spans="1:24">
      <c r="A909" s="11">
        <v>45191</v>
      </c>
      <c r="B909" s="17">
        <v>53.284223449968998</v>
      </c>
      <c r="C909" s="17">
        <v>23.382519863791</v>
      </c>
      <c r="D909" s="17">
        <v>6.7692307692308002</v>
      </c>
      <c r="E909" s="17">
        <v>138.96484375</v>
      </c>
      <c r="F909" s="13">
        <v>1.55600204458248</v>
      </c>
      <c r="G909" s="14">
        <f>[1]!thsiFinD("ths_adjustment_nv_fund",G$2,$A909)</f>
        <v>1.6503000000000001</v>
      </c>
      <c r="H909" s="14">
        <f>[1]!thsiFinD("ths_adjustment_nv_fund",H$2,$A909)</f>
        <v>2.5466962962999999</v>
      </c>
      <c r="I909" s="14">
        <v>2542.1</v>
      </c>
      <c r="J909" s="14">
        <f>[1]!thsiFinD("ths_close_price_index",J$1,$A909)</f>
        <v>10990.7055</v>
      </c>
      <c r="K909" s="14">
        <f>[1]!thsiFinD("ths_adjustment_nv_fund",K$2,$A909)</f>
        <v>7.6632144347000004</v>
      </c>
      <c r="L909" s="14">
        <f>[1]!thsiFinD("ths_adjustment_nv_fund",L$2,$A909)</f>
        <v>2.3373240115999998</v>
      </c>
      <c r="M909" s="18">
        <v>0.11365089514066</v>
      </c>
      <c r="N909" s="18">
        <v>9.4605160281469994E-2</v>
      </c>
      <c r="O909" s="18">
        <v>0.32302899592619</v>
      </c>
      <c r="P909" s="18">
        <v>0.44433918162287001</v>
      </c>
      <c r="Q909" s="21">
        <v>0.153674093104889</v>
      </c>
      <c r="R909" s="21">
        <v>0.12590908631599501</v>
      </c>
      <c r="S909" s="18">
        <v>0.23979459359294999</v>
      </c>
      <c r="T909" s="18">
        <v>0.23979459359294999</v>
      </c>
      <c r="U909" s="16">
        <v>1.2388110434476247</v>
      </c>
      <c r="V909" s="14">
        <v>1.6127</v>
      </c>
      <c r="W909" s="14">
        <v>1.6862999999999999</v>
      </c>
      <c r="X909" s="74">
        <f>'2080回测'!$O$13*G909/$G$4+'2080回测'!$O$14*H909/$H$4+'2080回测'!$O$15*I909/$I$4+'2080回测'!$O$17*K909/$K$4+'2080回测'!$O$18*L909/$L$4+'2080回测'!$O$16*J909/$J$4</f>
        <v>1.5352376067496452</v>
      </c>
    </row>
    <row r="910" spans="1:24">
      <c r="A910" s="11">
        <v>45194</v>
      </c>
      <c r="B910" s="17">
        <v>52.670349907918997</v>
      </c>
      <c r="C910" s="17">
        <v>22.985244040863002</v>
      </c>
      <c r="D910" s="17">
        <v>5.2307692307691998</v>
      </c>
      <c r="E910" s="17">
        <v>136.357421875</v>
      </c>
      <c r="F910" s="13">
        <v>1.5431094626363799</v>
      </c>
      <c r="G910" s="14">
        <f>[1]!thsiFinD("ths_adjustment_nv_fund",G$2,$A910)</f>
        <v>1.6469</v>
      </c>
      <c r="H910" s="14">
        <f>[1]!thsiFinD("ths_adjustment_nv_fund",H$2,$A910)</f>
        <v>2.5423111111000001</v>
      </c>
      <c r="I910" s="14">
        <v>2514.37</v>
      </c>
      <c r="J910" s="14">
        <f>[1]!thsiFinD("ths_close_price_index",J$1,$A910)</f>
        <v>10968.0093</v>
      </c>
      <c r="K910" s="14">
        <f>[1]!thsiFinD("ths_adjustment_nv_fund",K$2,$A910)</f>
        <v>7.6433786769000003</v>
      </c>
      <c r="L910" s="14">
        <f>[1]!thsiFinD("ths_adjustment_nv_fund",L$2,$A910)</f>
        <v>2.3312661524</v>
      </c>
      <c r="M910" s="18">
        <v>0.1309942455243</v>
      </c>
      <c r="N910" s="18">
        <v>0.1124142124924</v>
      </c>
      <c r="O910" s="18">
        <v>0.34100167745027998</v>
      </c>
      <c r="P910" s="18">
        <v>0.46885584647380002</v>
      </c>
      <c r="Q910" s="21">
        <v>0.17771879222558801</v>
      </c>
      <c r="R910" s="21">
        <v>0.145571432195649</v>
      </c>
      <c r="S910" s="18">
        <v>0.26696607060949001</v>
      </c>
      <c r="T910" s="18">
        <v>0.26696607060949001</v>
      </c>
      <c r="U910" s="16">
        <v>1.2330116569949567</v>
      </c>
      <c r="V910" s="14">
        <v>1.6121000000000001</v>
      </c>
      <c r="W910" s="14">
        <v>1.6997</v>
      </c>
      <c r="X910" s="74">
        <f>'2080回测'!$O$13*G910/$G$4+'2080回测'!$O$14*H910/$H$4+'2080回测'!$O$15*I910/$I$4+'2080回测'!$O$17*K910/$K$4+'2080回测'!$O$18*L910/$L$4+'2080回测'!$O$16*J910/$J$4</f>
        <v>1.5319043171214275</v>
      </c>
    </row>
    <row r="911" spans="1:24">
      <c r="A911" s="11">
        <v>45195</v>
      </c>
      <c r="B911" s="17">
        <v>53.898096992020001</v>
      </c>
      <c r="C911" s="17">
        <v>23.439273552781</v>
      </c>
      <c r="D911" s="17">
        <v>8.0769230769230997</v>
      </c>
      <c r="E911" s="17">
        <v>138.330078125</v>
      </c>
      <c r="F911" s="13">
        <v>1.55936092936681</v>
      </c>
      <c r="G911" s="14">
        <f>[1]!thsiFinD("ths_adjustment_nv_fund",G$2,$A911)</f>
        <v>1.6435999999999999</v>
      </c>
      <c r="H911" s="14">
        <f>[1]!thsiFinD("ths_adjustment_nv_fund",H$2,$A911)</f>
        <v>2.5302518519000001</v>
      </c>
      <c r="I911" s="14">
        <v>2487.6999999999998</v>
      </c>
      <c r="J911" s="14">
        <f>[1]!thsiFinD("ths_close_price_index",J$1,$A911)</f>
        <v>10911.2736</v>
      </c>
      <c r="K911" s="14">
        <f>[1]!thsiFinD("ths_adjustment_nv_fund",K$2,$A911)</f>
        <v>7.6301548384000002</v>
      </c>
      <c r="L911" s="14">
        <f>[1]!thsiFinD("ths_adjustment_nv_fund",L$2,$A911)</f>
        <v>2.3201600771000002</v>
      </c>
      <c r="M911" s="18">
        <v>0.12539961636829</v>
      </c>
      <c r="N911" s="18">
        <v>0.10546433845887</v>
      </c>
      <c r="O911" s="18">
        <v>0.33333333333332998</v>
      </c>
      <c r="P911" s="18">
        <v>0.4637287872909</v>
      </c>
      <c r="Q911" s="21">
        <v>0.16982175869084901</v>
      </c>
      <c r="R911" s="21">
        <v>0.13861767572601599</v>
      </c>
      <c r="S911" s="18">
        <v>0.26386387304570003</v>
      </c>
      <c r="T911" s="18">
        <v>0.26386387304570003</v>
      </c>
      <c r="U911" s="16">
        <v>1.2291425626403112</v>
      </c>
      <c r="V911" s="14">
        <v>1.6113</v>
      </c>
      <c r="W911" s="14">
        <v>1.6940999999999999</v>
      </c>
      <c r="X911" s="74">
        <f>'2080回测'!$O$13*G911/$G$4+'2080回测'!$O$14*H911/$H$4+'2080回测'!$O$15*I911/$I$4+'2080回测'!$O$17*K911/$K$4+'2080回测'!$O$18*L911/$L$4+'2080回测'!$O$16*J911/$J$4</f>
        <v>1.5284224674341631</v>
      </c>
    </row>
    <row r="912" spans="1:24">
      <c r="A912" s="11">
        <v>45196</v>
      </c>
      <c r="B912" s="17">
        <v>54.818907305095003</v>
      </c>
      <c r="C912" s="17">
        <v>23.212258796821999</v>
      </c>
      <c r="D912" s="17">
        <v>8.6153846153846008</v>
      </c>
      <c r="E912" s="17">
        <v>139.248046875</v>
      </c>
      <c r="F912" s="13">
        <v>1.56473649398075</v>
      </c>
      <c r="G912" s="14">
        <f>[1]!thsiFinD("ths_adjustment_nv_fund",G$2,$A912)</f>
        <v>1.6394</v>
      </c>
      <c r="H912" s="14">
        <f>[1]!thsiFinD("ths_adjustment_nv_fund",H$2,$A912)</f>
        <v>2.5225777778</v>
      </c>
      <c r="I912" s="14">
        <v>2494.17</v>
      </c>
      <c r="J912" s="14">
        <f>[1]!thsiFinD("ths_close_price_index",J$1,$A912)</f>
        <v>10868.2711</v>
      </c>
      <c r="K912" s="14">
        <f>[1]!thsiFinD("ths_adjustment_nv_fund",K$2,$A912)</f>
        <v>7.6367667576000002</v>
      </c>
      <c r="L912" s="14">
        <f>[1]!thsiFinD("ths_adjustment_nv_fund",L$2,$A912)</f>
        <v>2.3231890067999998</v>
      </c>
      <c r="M912" s="18">
        <v>0.12028452685422</v>
      </c>
      <c r="N912" s="18">
        <v>0.10320562939797</v>
      </c>
      <c r="O912" s="18">
        <v>0.32830098250659001</v>
      </c>
      <c r="P912" s="18">
        <v>0.46233049842283003</v>
      </c>
      <c r="Q912" s="21">
        <v>0.16498924563227699</v>
      </c>
      <c r="R912" s="21">
        <v>0.133702089256103</v>
      </c>
      <c r="S912" s="18">
        <v>0.26016376452625001</v>
      </c>
      <c r="T912" s="18">
        <v>0.26016376452625001</v>
      </c>
      <c r="U912" s="16">
        <v>1.2356261722102899</v>
      </c>
      <c r="V912" s="14">
        <v>1.6113</v>
      </c>
      <c r="W912" s="14">
        <v>1.6556</v>
      </c>
      <c r="X912" s="74">
        <f>'2080回测'!$O$13*G912/$G$4+'2080回测'!$O$14*H912/$H$4+'2080回测'!$O$15*I912/$I$4+'2080回测'!$O$17*K912/$K$4+'2080回测'!$O$18*L912/$L$4+'2080回测'!$O$16*J912/$J$4</f>
        <v>1.5256822913293708</v>
      </c>
    </row>
    <row r="913" spans="1:24">
      <c r="A913" s="11">
        <v>45197</v>
      </c>
      <c r="B913" s="17">
        <v>54.082259054635003</v>
      </c>
      <c r="C913" s="17">
        <v>23.77979568672</v>
      </c>
      <c r="D913" s="17">
        <v>9.5384615384614992</v>
      </c>
      <c r="E913" s="17">
        <v>140.283203125</v>
      </c>
      <c r="F913" s="13">
        <v>1.5692092985120401</v>
      </c>
      <c r="G913" s="14">
        <f>[1]!thsiFinD("ths_adjustment_nv_fund",G$2,$A913)</f>
        <v>1.6386000000000001</v>
      </c>
      <c r="H913" s="14">
        <f>[1]!thsiFinD("ths_adjustment_nv_fund",H$2,$A913)</f>
        <v>2.5225777778</v>
      </c>
      <c r="I913" s="14">
        <v>2493.4299999999998</v>
      </c>
      <c r="J913" s="14">
        <f>[1]!thsiFinD("ths_close_price_index",J$1,$A913)</f>
        <v>10880.913200000001</v>
      </c>
      <c r="K913" s="14">
        <f>[1]!thsiFinD("ths_adjustment_nv_fund",K$2,$A913)</f>
        <v>7.6499905962000003</v>
      </c>
      <c r="L913" s="14">
        <f>[1]!thsiFinD("ths_adjustment_nv_fund",L$2,$A913)</f>
        <v>2.3262179364</v>
      </c>
      <c r="M913" s="18">
        <v>0.125</v>
      </c>
      <c r="N913" s="18">
        <v>0.1065068195639</v>
      </c>
      <c r="O913" s="18">
        <v>0.33572969086988003</v>
      </c>
      <c r="P913" s="18">
        <v>0.47109310867814003</v>
      </c>
      <c r="Q913" s="21">
        <v>0.174890004093741</v>
      </c>
      <c r="R913" s="21">
        <v>0.141255307490359</v>
      </c>
      <c r="S913" s="18">
        <v>0.26526722349315002</v>
      </c>
      <c r="T913" s="18">
        <v>0.26526722349315002</v>
      </c>
      <c r="U913" s="16">
        <v>1.2429772512417694</v>
      </c>
      <c r="V913" s="14">
        <v>1.6125</v>
      </c>
      <c r="W913" s="14">
        <v>1.6009</v>
      </c>
      <c r="X913" s="74">
        <f>'2080回测'!$O$13*G913/$G$4+'2080回测'!$O$14*H913/$H$4+'2080回测'!$O$15*I913/$I$4+'2080回测'!$O$17*K913/$K$4+'2080回测'!$O$18*L913/$L$4+'2080回测'!$O$16*J913/$J$4</f>
        <v>1.5255775829405547</v>
      </c>
    </row>
    <row r="914" spans="1:24">
      <c r="A914" s="11">
        <v>45208</v>
      </c>
      <c r="B914" s="17">
        <v>53.652547575200003</v>
      </c>
      <c r="C914" s="17">
        <v>24.631101021566</v>
      </c>
      <c r="D914" s="17">
        <v>8.6923076923077005</v>
      </c>
      <c r="E914" s="17">
        <v>140.478515625</v>
      </c>
      <c r="F914" s="13">
        <v>1.56863617978518</v>
      </c>
      <c r="G914" s="14">
        <f>[1]!thsiFinD("ths_adjustment_nv_fund",G$2,$A914)</f>
        <v>1.6328</v>
      </c>
      <c r="H914" s="14">
        <f>[1]!thsiFinD("ths_adjustment_nv_fund",H$2,$A914)</f>
        <v>2.5138074073999999</v>
      </c>
      <c r="I914" s="14">
        <v>2470.44</v>
      </c>
      <c r="J914" s="14">
        <f>[1]!thsiFinD("ths_close_price_index",J$1,$A914)</f>
        <v>10843.551100000001</v>
      </c>
      <c r="K914" s="14">
        <f>[1]!thsiFinD("ths_adjustment_nv_fund",K$2,$A914)</f>
        <v>7.6367667576000002</v>
      </c>
      <c r="L914" s="14">
        <f>[1]!thsiFinD("ths_adjustment_nv_fund",L$2,$A914)</f>
        <v>2.3130925747000002</v>
      </c>
      <c r="M914" s="18">
        <v>0.12316176470588</v>
      </c>
      <c r="N914" s="18">
        <v>0.10668056641473</v>
      </c>
      <c r="O914" s="18">
        <v>0.33884495566738998</v>
      </c>
      <c r="P914" s="18">
        <v>0.47761845672911002</v>
      </c>
      <c r="Q914" s="21">
        <v>0.18337636848928199</v>
      </c>
      <c r="R914" s="21">
        <v>0.14952787984216401</v>
      </c>
      <c r="S914" s="18">
        <v>0.28230400904280001</v>
      </c>
      <c r="T914" s="18">
        <v>0.28230400904280001</v>
      </c>
      <c r="U914" s="16">
        <v>1.2384989588065232</v>
      </c>
      <c r="V914" s="14">
        <v>1.6136999999999999</v>
      </c>
      <c r="W914" s="14">
        <v>1.5697000000000001</v>
      </c>
      <c r="X914" s="74">
        <f>'2080回测'!$O$13*G914/$G$4+'2080回测'!$O$14*H914/$H$4+'2080回测'!$O$15*I914/$I$4+'2080回测'!$O$17*K914/$K$4+'2080回测'!$O$18*L914/$L$4+'2080回测'!$O$16*J914/$J$4</f>
        <v>1.5201142357763322</v>
      </c>
    </row>
    <row r="915" spans="1:24">
      <c r="A915" s="11">
        <v>45209</v>
      </c>
      <c r="B915" s="17">
        <v>53.222836095764002</v>
      </c>
      <c r="C915" s="17">
        <v>24.006810442679001</v>
      </c>
      <c r="D915" s="17">
        <v>9.5384615384614992</v>
      </c>
      <c r="E915" s="17">
        <v>138.330078125</v>
      </c>
      <c r="F915" s="13">
        <v>1.5627454655047599</v>
      </c>
      <c r="G915" s="14">
        <f>[1]!thsiFinD("ths_adjustment_nv_fund",G$2,$A915)</f>
        <v>1.617</v>
      </c>
      <c r="H915" s="14">
        <f>[1]!thsiFinD("ths_adjustment_nv_fund",H$2,$A915)</f>
        <v>2.4896888889</v>
      </c>
      <c r="I915" s="14">
        <v>2458.5100000000002</v>
      </c>
      <c r="J915" s="14">
        <f>[1]!thsiFinD("ths_close_price_index",J$1,$A915)</f>
        <v>10753.829599999999</v>
      </c>
      <c r="K915" s="14">
        <f>[1]!thsiFinD("ths_adjustment_nv_fund",K$2,$A915)</f>
        <v>7.5838714034999999</v>
      </c>
      <c r="L915" s="14">
        <f>[1]!thsiFinD("ths_adjustment_nv_fund",L$2,$A915)</f>
        <v>2.2999672131</v>
      </c>
      <c r="M915" s="18">
        <v>0.12148337595908</v>
      </c>
      <c r="N915" s="18">
        <v>0.10468247763009</v>
      </c>
      <c r="O915" s="18">
        <v>0.33225497244189001</v>
      </c>
      <c r="P915" s="18">
        <v>0.46997447753739002</v>
      </c>
      <c r="Q915" s="21">
        <v>0.177129461364786</v>
      </c>
      <c r="R915" s="21">
        <v>0.145571432195649</v>
      </c>
      <c r="S915" s="18">
        <v>0.27844773666165001</v>
      </c>
      <c r="T915" s="18">
        <v>0.27844773666165001</v>
      </c>
      <c r="U915" s="16">
        <v>1.2312661284056292</v>
      </c>
      <c r="V915" s="14">
        <v>1.6132</v>
      </c>
      <c r="W915" s="14">
        <v>1.6089</v>
      </c>
      <c r="X915" s="74">
        <f>'2080回测'!$O$13*G915/$G$4+'2080回测'!$O$14*H915/$H$4+'2080回测'!$O$15*I915/$I$4+'2080回测'!$O$17*K915/$K$4+'2080回测'!$O$18*L915/$L$4+'2080回测'!$O$16*J915/$J$4</f>
        <v>1.5064872502683591</v>
      </c>
    </row>
    <row r="916" spans="1:24">
      <c r="A916" s="11">
        <v>45210</v>
      </c>
      <c r="B916" s="17">
        <v>55.678330263965996</v>
      </c>
      <c r="C916" s="17">
        <v>24.744608399545999</v>
      </c>
      <c r="D916" s="17">
        <v>13.692307692308001</v>
      </c>
      <c r="E916" s="17">
        <v>141.71875</v>
      </c>
      <c r="F916" s="13">
        <v>1.5895849908895501</v>
      </c>
      <c r="G916" s="14">
        <f>[1]!thsiFinD("ths_adjustment_nv_fund",G$2,$A916)</f>
        <v>1.6132</v>
      </c>
      <c r="H916" s="14">
        <f>[1]!thsiFinD("ths_adjustment_nv_fund",H$2,$A916)</f>
        <v>2.4831111110999999</v>
      </c>
      <c r="I916" s="14">
        <v>2473.3200000000002</v>
      </c>
      <c r="J916" s="14">
        <f>[1]!thsiFinD("ths_close_price_index",J$1,$A916)</f>
        <v>10713.9072</v>
      </c>
      <c r="K916" s="14">
        <f>[1]!thsiFinD("ths_adjustment_nv_fund",K$2,$A916)</f>
        <v>7.6103190806000001</v>
      </c>
      <c r="L916" s="14">
        <f>[1]!thsiFinD("ths_adjustment_nv_fund",L$2,$A916)</f>
        <v>2.2959286403000001</v>
      </c>
      <c r="M916" s="18">
        <v>0.10997442455243001</v>
      </c>
      <c r="N916" s="18">
        <v>9.3910172878116996E-2</v>
      </c>
      <c r="O916" s="18">
        <v>0.32302899592619</v>
      </c>
      <c r="P916" s="18">
        <v>0.45589836961430003</v>
      </c>
      <c r="Q916" s="21">
        <v>0.172179082134054</v>
      </c>
      <c r="R916" s="21">
        <v>0.13777842925554201</v>
      </c>
      <c r="S916" s="18">
        <v>0.27867977644219999</v>
      </c>
      <c r="T916" s="18">
        <v>0.27867977644219999</v>
      </c>
      <c r="U916" s="16">
        <v>1.2336498570126269</v>
      </c>
      <c r="V916" s="14">
        <v>1.6115999999999999</v>
      </c>
      <c r="W916" s="14">
        <v>1.6108</v>
      </c>
      <c r="X916" s="74">
        <f>'2080回测'!$O$13*G916/$G$4+'2080回测'!$O$14*H916/$H$4+'2080回测'!$O$15*I916/$I$4+'2080回测'!$O$17*K916/$K$4+'2080回测'!$O$18*L916/$L$4+'2080回测'!$O$16*J916/$J$4</f>
        <v>1.5039459643911888</v>
      </c>
    </row>
    <row r="917" spans="1:24">
      <c r="A917" s="11">
        <v>45211</v>
      </c>
      <c r="B917" s="17">
        <v>55.678330263965996</v>
      </c>
      <c r="C917" s="17">
        <v>24.517593643586999</v>
      </c>
      <c r="D917" s="17">
        <v>10.538461538462</v>
      </c>
      <c r="E917" s="17">
        <v>139.453125</v>
      </c>
      <c r="F917" s="13">
        <v>1.5754687761150401</v>
      </c>
      <c r="G917" s="14">
        <f>[1]!thsiFinD("ths_adjustment_nv_fund",G$2,$A917)</f>
        <v>1.6323000000000001</v>
      </c>
      <c r="H917" s="14">
        <f>[1]!thsiFinD("ths_adjustment_nv_fund",H$2,$A917)</f>
        <v>2.5061333333000002</v>
      </c>
      <c r="I917" s="14">
        <v>2522.8200000000002</v>
      </c>
      <c r="J917" s="14">
        <f>[1]!thsiFinD("ths_close_price_index",J$1,$A917)</f>
        <v>10852.4157</v>
      </c>
      <c r="K917" s="14">
        <f>[1]!thsiFinD("ths_adjustment_nv_fund",K$2,$A917)</f>
        <v>7.6632144347000004</v>
      </c>
      <c r="L917" s="14">
        <f>[1]!thsiFinD("ths_adjustment_nv_fund",L$2,$A917)</f>
        <v>2.3040057858999998</v>
      </c>
      <c r="M917" s="18">
        <v>0.10941496163683</v>
      </c>
      <c r="N917" s="18">
        <v>9.6690122491530001E-2</v>
      </c>
      <c r="O917" s="18">
        <v>0.32422717469446</v>
      </c>
      <c r="P917" s="18">
        <v>0.45319501112061</v>
      </c>
      <c r="Q917" s="21">
        <v>0.17830812308638899</v>
      </c>
      <c r="R917" s="21">
        <v>0.14113541513743499</v>
      </c>
      <c r="S917" s="18">
        <v>0.28311402396688001</v>
      </c>
      <c r="T917" s="18">
        <v>0.28311402396688001</v>
      </c>
      <c r="U917" s="16">
        <v>1.2412790814688117</v>
      </c>
      <c r="V917" s="14">
        <v>1.6111</v>
      </c>
      <c r="W917" s="14">
        <v>1.6134999999999999</v>
      </c>
      <c r="X917" s="74">
        <f>'2080回测'!$O$13*G917/$G$4+'2080回测'!$O$14*H917/$H$4+'2080回测'!$O$15*I917/$I$4+'2080回测'!$O$17*K917/$K$4+'2080回测'!$O$18*L917/$L$4+'2080回测'!$O$16*J917/$J$4</f>
        <v>1.5196432017988808</v>
      </c>
    </row>
    <row r="918" spans="1:24">
      <c r="A918" s="11">
        <v>45212</v>
      </c>
      <c r="B918" s="17">
        <v>54.02087170043</v>
      </c>
      <c r="C918" s="17">
        <v>23.950056753689001</v>
      </c>
      <c r="D918" s="17">
        <v>8.3076923076922995</v>
      </c>
      <c r="E918" s="17">
        <v>136.650390625</v>
      </c>
      <c r="F918" s="13">
        <v>1.55732252846703</v>
      </c>
      <c r="G918" s="14">
        <f>[1]!thsiFinD("ths_adjustment_nv_fund",G$2,$A918)</f>
        <v>1.6295999999999999</v>
      </c>
      <c r="H918" s="14">
        <f>[1]!thsiFinD("ths_adjustment_nv_fund",H$2,$A918)</f>
        <v>2.5028444444</v>
      </c>
      <c r="I918" s="14">
        <v>2492.09</v>
      </c>
      <c r="J918" s="14">
        <f>[1]!thsiFinD("ths_close_price_index",J$1,$A918)</f>
        <v>10818.537200000001</v>
      </c>
      <c r="K918" s="14">
        <f>[1]!thsiFinD("ths_adjustment_nv_fund",K$2,$A918)</f>
        <v>7.6235429191000001</v>
      </c>
      <c r="L918" s="14">
        <f>[1]!thsiFinD("ths_adjustment_nv_fund",L$2,$A918)</f>
        <v>2.2999672131</v>
      </c>
      <c r="M918" s="18">
        <v>0.11932544757033001</v>
      </c>
      <c r="N918" s="18">
        <v>0.10277126227087</v>
      </c>
      <c r="O918" s="18">
        <v>0.33309369757967999</v>
      </c>
      <c r="P918" s="18">
        <v>0.46018645546094</v>
      </c>
      <c r="Q918" s="21">
        <v>0.188091015375693</v>
      </c>
      <c r="R918" s="21">
        <v>0.14892841807754101</v>
      </c>
      <c r="S918" s="18">
        <v>0.28891817770771999</v>
      </c>
      <c r="T918" s="18">
        <v>0.28891817770771999</v>
      </c>
      <c r="U918" s="16">
        <v>1.2342385892010934</v>
      </c>
      <c r="V918" s="14">
        <v>1.6115999999999999</v>
      </c>
      <c r="W918" s="14">
        <v>1.6228</v>
      </c>
      <c r="X918" s="74">
        <f>'2080回测'!$O$13*G918/$G$4+'2080回测'!$O$14*H918/$H$4+'2080回测'!$O$15*I918/$I$4+'2080回测'!$O$17*K918/$K$4+'2080回测'!$O$18*L918/$L$4+'2080回测'!$O$16*J918/$J$4</f>
        <v>1.5165631806134947</v>
      </c>
    </row>
    <row r="919" spans="1:24">
      <c r="A919" s="11">
        <v>45215</v>
      </c>
      <c r="B919" s="17">
        <v>52.486187845304002</v>
      </c>
      <c r="C919" s="17">
        <v>23.041997729852</v>
      </c>
      <c r="D919" s="17">
        <v>6.0769230769230997</v>
      </c>
      <c r="E919" s="17">
        <v>133.0859375</v>
      </c>
      <c r="F919" s="13">
        <v>1.5367276153802001</v>
      </c>
      <c r="G919" s="14">
        <f>[1]!thsiFinD("ths_adjustment_nv_fund",G$2,$A919)</f>
        <v>1.6372</v>
      </c>
      <c r="H919" s="14">
        <f>[1]!thsiFinD("ths_adjustment_nv_fund",H$2,$A919)</f>
        <v>2.5072296295999998</v>
      </c>
      <c r="I919" s="14">
        <v>2473.39</v>
      </c>
      <c r="J919" s="14">
        <f>[1]!thsiFinD("ths_close_price_index",J$1,$A919)</f>
        <v>10829.0394</v>
      </c>
      <c r="K919" s="14">
        <f>[1]!thsiFinD("ths_adjustment_nv_fund",K$2,$A919)</f>
        <v>7.5904833227999999</v>
      </c>
      <c r="L919" s="14">
        <f>[1]!thsiFinD("ths_adjustment_nv_fund",L$2,$A919)</f>
        <v>2.2989575699000002</v>
      </c>
      <c r="M919" s="18">
        <v>0.10829603580563001</v>
      </c>
      <c r="N919" s="18">
        <v>9.2780818347666993E-2</v>
      </c>
      <c r="O919" s="18">
        <v>0.32866043613707002</v>
      </c>
      <c r="P919" s="18">
        <v>0.45235603786150003</v>
      </c>
      <c r="Q919" s="21">
        <v>0.18302276997280101</v>
      </c>
      <c r="R919" s="21">
        <v>0.14329347749008001</v>
      </c>
      <c r="S919" s="18">
        <v>0.28274956899699999</v>
      </c>
      <c r="T919" s="18">
        <v>0.28274956899699999</v>
      </c>
      <c r="U919" s="16">
        <v>1.2255885725640381</v>
      </c>
      <c r="V919" s="14">
        <v>1.6117999999999999</v>
      </c>
      <c r="W919" s="14">
        <v>1.645</v>
      </c>
      <c r="X919" s="74">
        <f>'2080回测'!$O$13*G919/$G$4+'2080回测'!$O$14*H919/$H$4+'2080回测'!$O$15*I919/$I$4+'2080回测'!$O$17*K919/$K$4+'2080回测'!$O$18*L919/$L$4+'2080回测'!$O$16*J919/$J$4</f>
        <v>1.5214076886598318</v>
      </c>
    </row>
    <row r="920" spans="1:24">
      <c r="A920" s="11">
        <v>45216</v>
      </c>
      <c r="B920" s="17">
        <v>52.608962553714001</v>
      </c>
      <c r="C920" s="17">
        <v>23.382519863791</v>
      </c>
      <c r="D920" s="17">
        <v>5.6153846153845999</v>
      </c>
      <c r="E920" s="17">
        <v>132.8125</v>
      </c>
      <c r="F920" s="13">
        <v>1.53604841758222</v>
      </c>
      <c r="G920" s="14">
        <f>[1]!thsiFinD("ths_adjustment_nv_fund",G$2,$A920)</f>
        <v>1.6447000000000001</v>
      </c>
      <c r="H920" s="14">
        <f>[1]!thsiFinD("ths_adjustment_nv_fund",H$2,$A920)</f>
        <v>2.5127111110999998</v>
      </c>
      <c r="I920" s="14">
        <v>2489.11</v>
      </c>
      <c r="J920" s="14">
        <f>[1]!thsiFinD("ths_close_price_index",J$1,$A920)</f>
        <v>10860.4727</v>
      </c>
      <c r="K920" s="14">
        <f>[1]!thsiFinD("ths_adjustment_nv_fund",K$2,$A920)</f>
        <v>7.5772594841999998</v>
      </c>
      <c r="L920" s="14">
        <f>[1]!thsiFinD("ths_adjustment_nv_fund",L$2,$A920)</f>
        <v>2.3029961427000001</v>
      </c>
      <c r="M920" s="18">
        <v>9.9904092071610995E-2</v>
      </c>
      <c r="N920" s="18">
        <v>8.7134045695422005E-2</v>
      </c>
      <c r="O920" s="18">
        <v>0.31811646297627999</v>
      </c>
      <c r="P920" s="18">
        <v>0.44629678609988999</v>
      </c>
      <c r="Q920" s="21">
        <v>0.17041108955164999</v>
      </c>
      <c r="R920" s="21">
        <v>0.131903703962231</v>
      </c>
      <c r="S920" s="18">
        <v>0.27547120007761</v>
      </c>
      <c r="T920" s="18">
        <v>0.27547120007761</v>
      </c>
      <c r="U920" s="16">
        <v>1.2251807693786503</v>
      </c>
      <c r="V920" s="14">
        <v>1.6113999999999999</v>
      </c>
      <c r="W920" s="14">
        <v>1.6529</v>
      </c>
      <c r="X920" s="74">
        <f>'2080回测'!$O$13*G920/$G$4+'2080回测'!$O$14*H920/$H$4+'2080回测'!$O$15*I920/$I$4+'2080回测'!$O$17*K920/$K$4+'2080回测'!$O$18*L920/$L$4+'2080回测'!$O$16*J920/$J$4</f>
        <v>1.5269398695246483</v>
      </c>
    </row>
    <row r="921" spans="1:24">
      <c r="A921" s="11">
        <v>45217</v>
      </c>
      <c r="B921" s="17">
        <v>49.785144260282003</v>
      </c>
      <c r="C921" s="17">
        <v>21.906923950056999</v>
      </c>
      <c r="D921" s="17">
        <v>2</v>
      </c>
      <c r="E921" s="17">
        <v>128.41796875</v>
      </c>
      <c r="F921" s="13">
        <v>1.50527509240085</v>
      </c>
      <c r="G921" s="14">
        <f>[1]!thsiFinD("ths_adjustment_nv_fund",G$2,$A921)</f>
        <v>1.6368569394000001</v>
      </c>
      <c r="H921" s="14">
        <f>[1]!thsiFinD("ths_adjustment_nv_fund",H$2,$A921)</f>
        <v>2.4896888889</v>
      </c>
      <c r="I921" s="14">
        <v>2480.4</v>
      </c>
      <c r="J921" s="14">
        <f>[1]!thsiFinD("ths_close_price_index",J$1,$A921)</f>
        <v>10758.191800000001</v>
      </c>
      <c r="K921" s="14">
        <f>[1]!thsiFinD("ths_adjustment_nv_fund",K$2,$A921)</f>
        <v>7.5177522108000003</v>
      </c>
      <c r="L921" s="14">
        <f>[1]!thsiFinD("ths_adjustment_nv_fund",L$2,$A921)</f>
        <v>2.2898707810999999</v>
      </c>
      <c r="M921" s="18">
        <v>0.10334079283887</v>
      </c>
      <c r="N921" s="18">
        <v>9.0522109286769001E-2</v>
      </c>
      <c r="O921" s="18">
        <v>0.31775700934578999</v>
      </c>
      <c r="P921" s="18">
        <v>0.45011877565717001</v>
      </c>
      <c r="Q921" s="21">
        <v>0.16781803376412399</v>
      </c>
      <c r="R921" s="21">
        <v>0.12854671808033899</v>
      </c>
      <c r="S921" s="18">
        <v>0.27167135802807002</v>
      </c>
      <c r="T921" s="18">
        <v>0.27167135802807002</v>
      </c>
      <c r="U921" s="16">
        <v>1.2064961430732377</v>
      </c>
      <c r="V921" s="14">
        <v>1.6109</v>
      </c>
      <c r="W921" s="14">
        <v>1.665</v>
      </c>
      <c r="X921" s="74">
        <f>'2080回测'!$O$13*G921/$G$4+'2080回测'!$O$14*H921/$H$4+'2080回测'!$O$15*I921/$I$4+'2080回测'!$O$17*K921/$K$4+'2080回测'!$O$18*L921/$L$4+'2080回测'!$O$16*J921/$J$4</f>
        <v>1.5190304102462062</v>
      </c>
    </row>
    <row r="922" spans="1:24">
      <c r="A922" s="11">
        <v>45218</v>
      </c>
      <c r="B922" s="17">
        <v>47.943523634130997</v>
      </c>
      <c r="C922" s="17">
        <v>20.544835414302</v>
      </c>
      <c r="D922" s="17">
        <v>1.6153846153846001</v>
      </c>
      <c r="E922" s="17">
        <v>125.37109375</v>
      </c>
      <c r="F922" s="13">
        <v>1.48868709353454</v>
      </c>
      <c r="G922" s="14">
        <f>[1]!thsiFinD("ths_adjustment_nv_fund",G$2,$A922)</f>
        <v>1.6080311451</v>
      </c>
      <c r="H922" s="14">
        <f>[1]!thsiFinD("ths_adjustment_nv_fund",H$2,$A922)</f>
        <v>2.4513185184999999</v>
      </c>
      <c r="I922" s="14">
        <v>2423.79</v>
      </c>
      <c r="J922" s="14">
        <f>[1]!thsiFinD("ths_close_price_index",J$1,$A922)</f>
        <v>10578.3397</v>
      </c>
      <c r="K922" s="14">
        <f>[1]!thsiFinD("ths_adjustment_nv_fund",K$2,$A922)</f>
        <v>7.4516330180999999</v>
      </c>
      <c r="L922" s="14">
        <f>[1]!thsiFinD("ths_adjustment_nv_fund",L$2,$A922)</f>
        <v>2.2666489875</v>
      </c>
      <c r="M922" s="18">
        <v>9.1592071611253004E-2</v>
      </c>
      <c r="N922" s="18">
        <v>7.8533576578924999E-2</v>
      </c>
      <c r="O922" s="18">
        <v>0.29966450994487998</v>
      </c>
      <c r="P922" s="18">
        <v>0.43277999363142999</v>
      </c>
      <c r="Q922" s="21">
        <v>0.14660212277527199</v>
      </c>
      <c r="R922" s="21">
        <v>0.108284910436062</v>
      </c>
      <c r="S922" s="18">
        <v>0.24725597980403999</v>
      </c>
      <c r="T922" s="18">
        <v>0.24725597980403999</v>
      </c>
      <c r="U922" s="16">
        <v>1.1927610315487356</v>
      </c>
      <c r="V922" s="14">
        <v>1.6091</v>
      </c>
      <c r="W922" s="14">
        <v>1.6755</v>
      </c>
      <c r="X922" s="74">
        <f>'2080回测'!$O$13*G922/$G$4+'2080回测'!$O$14*H922/$H$4+'2080回测'!$O$15*I922/$I$4+'2080回测'!$O$17*K922/$K$4+'2080回测'!$O$18*L922/$L$4+'2080回测'!$O$16*J922/$J$4</f>
        <v>1.4948396608900856</v>
      </c>
    </row>
    <row r="923" spans="1:24">
      <c r="A923" s="11">
        <v>45219</v>
      </c>
      <c r="B923" s="17">
        <v>45.24248004911</v>
      </c>
      <c r="C923" s="17">
        <v>17.707150964813</v>
      </c>
      <c r="D923" s="17">
        <v>-1.6923076923077001</v>
      </c>
      <c r="E923" s="17">
        <v>120.595703125</v>
      </c>
      <c r="F923" s="13">
        <v>1.45463256611654</v>
      </c>
      <c r="G923" s="14">
        <f>[1]!thsiFinD("ths_adjustment_nv_fund",G$2,$A923)</f>
        <v>1.5984564996999999</v>
      </c>
      <c r="H923" s="14">
        <f>[1]!thsiFinD("ths_adjustment_nv_fund",H$2,$A923)</f>
        <v>2.4392592593</v>
      </c>
      <c r="I923" s="14">
        <v>2417.2800000000002</v>
      </c>
      <c r="J923" s="14">
        <f>[1]!thsiFinD("ths_close_price_index",J$1,$A923)</f>
        <v>10546.0926</v>
      </c>
      <c r="K923" s="14">
        <f>[1]!thsiFinD("ths_adjustment_nv_fund",K$2,$A923)</f>
        <v>7.4119615023999996</v>
      </c>
      <c r="L923" s="14">
        <f>[1]!thsiFinD("ths_adjustment_nv_fund",L$2,$A923)</f>
        <v>2.2595814851</v>
      </c>
      <c r="M923" s="18">
        <v>7.1291560102302004E-2</v>
      </c>
      <c r="N923" s="18">
        <v>6.1158891495092002E-2</v>
      </c>
      <c r="O923" s="18">
        <v>0.28744308650851003</v>
      </c>
      <c r="P923" s="18">
        <v>0.41534799244041998</v>
      </c>
      <c r="Q923" s="21">
        <v>0.139412286273495</v>
      </c>
      <c r="R923" s="21">
        <v>9.6655352202365194E-2</v>
      </c>
      <c r="S923" s="18">
        <v>0.23538954168385001</v>
      </c>
      <c r="T923" s="18">
        <v>0.23538954168385001</v>
      </c>
      <c r="U923" s="16">
        <v>1.181369054736648</v>
      </c>
      <c r="V923" s="14">
        <v>1.6091</v>
      </c>
      <c r="W923" s="14">
        <v>1.6961999999999999</v>
      </c>
      <c r="X923" s="74">
        <f>'2080回测'!$O$13*G923/$G$4+'2080回测'!$O$14*H923/$H$4+'2080回测'!$O$15*I923/$I$4+'2080回测'!$O$17*K923/$K$4+'2080回测'!$O$18*L923/$L$4+'2080回测'!$O$16*J923/$J$4</f>
        <v>1.4864892264221563</v>
      </c>
    </row>
    <row r="924" spans="1:24">
      <c r="A924" s="11">
        <v>45222</v>
      </c>
      <c r="B924" s="17">
        <v>43.830570902394001</v>
      </c>
      <c r="C924" s="17">
        <v>16.231555051078001</v>
      </c>
      <c r="D924" s="17">
        <v>-5.0769230769230997</v>
      </c>
      <c r="E924" s="17">
        <v>117.568359375</v>
      </c>
      <c r="F924" s="13">
        <v>1.43138390562887</v>
      </c>
      <c r="G924" s="14">
        <f>[1]!thsiFinD("ths_adjustment_nv_fund",G$2,$A924)</f>
        <v>1.5766589026</v>
      </c>
      <c r="H924" s="14">
        <f>[1]!thsiFinD("ths_adjustment_nv_fund",H$2,$A924)</f>
        <v>2.4085629630000001</v>
      </c>
      <c r="I924" s="14">
        <v>2417.2800000000002</v>
      </c>
      <c r="J924" s="14">
        <f>[1]!thsiFinD("ths_close_price_index",J$1,$A924)</f>
        <v>10368.6417</v>
      </c>
      <c r="K924" s="14">
        <f>[1]!thsiFinD("ths_adjustment_nv_fund",K$2,$A924)</f>
        <v>7.3326184712</v>
      </c>
      <c r="L924" s="14">
        <f>[1]!thsiFinD("ths_adjustment_nv_fund",L$2,$A924)</f>
        <v>2.2323211185999998</v>
      </c>
      <c r="M924" s="18">
        <v>6.3698849104858998E-2</v>
      </c>
      <c r="N924" s="18">
        <v>5.3427156632786001E-2</v>
      </c>
      <c r="O924" s="18">
        <v>0.27737838485501998</v>
      </c>
      <c r="P924" s="18">
        <v>0.40537353187908998</v>
      </c>
      <c r="Q924" s="21">
        <v>0.129040063123389</v>
      </c>
      <c r="R924" s="21">
        <v>8.4306439851119505E-2</v>
      </c>
      <c r="S924" s="18">
        <v>0.21886400622346</v>
      </c>
      <c r="T924" s="18">
        <v>0.21886400622346</v>
      </c>
      <c r="U924" s="16">
        <v>1.1567096907272667</v>
      </c>
      <c r="V924" s="14">
        <v>1.6097999999999999</v>
      </c>
      <c r="W924" s="14">
        <v>1.6879999999999999</v>
      </c>
      <c r="X924" s="74">
        <f>'2080回测'!$O$13*G924/$G$4+'2080回测'!$O$14*H924/$H$4+'2080回测'!$O$15*I924/$I$4+'2080回测'!$O$17*K924/$K$4+'2080回测'!$O$18*L924/$L$4+'2080回测'!$O$16*J924/$J$4</f>
        <v>1.4669126277209115</v>
      </c>
    </row>
    <row r="925" spans="1:24">
      <c r="A925" s="11">
        <v>45223</v>
      </c>
      <c r="B925" s="17">
        <v>45.672191528545</v>
      </c>
      <c r="C925" s="17">
        <v>17.253121452894</v>
      </c>
      <c r="D925" s="17">
        <v>-0.84615384615386002</v>
      </c>
      <c r="E925" s="17">
        <v>117.880859375</v>
      </c>
      <c r="F925" s="13">
        <v>1.4499000462757099</v>
      </c>
      <c r="G925" s="14">
        <f>[1]!thsiFinD("ths_adjustment_nv_fund",G$2,$A925)</f>
        <v>1.5882707065999999</v>
      </c>
      <c r="H925" s="14">
        <f>[1]!thsiFinD("ths_adjustment_nv_fund",H$2,$A925)</f>
        <v>2.4250074073999999</v>
      </c>
      <c r="I925" s="14">
        <v>2402.5500000000002</v>
      </c>
      <c r="J925" s="14">
        <f>[1]!thsiFinD("ths_close_price_index",J$1,$A925)</f>
        <v>10434.2003</v>
      </c>
      <c r="K925" s="14">
        <f>[1]!thsiFinD("ths_adjustment_nv_fund",K$2,$A925)</f>
        <v>7.3855138254000003</v>
      </c>
      <c r="L925" s="14">
        <f>[1]!thsiFinD("ths_adjustment_nv_fund",L$2,$A925)</f>
        <v>2.2515043393999998</v>
      </c>
      <c r="M925" s="18">
        <v>4.7953964194372999E-2</v>
      </c>
      <c r="N925" s="18">
        <v>4.0656763096169002E-2</v>
      </c>
      <c r="O925" s="18">
        <v>0.2491013659238</v>
      </c>
      <c r="P925" s="18">
        <v>0.37684843890884001</v>
      </c>
      <c r="Q925" s="21">
        <v>0.10075218180492</v>
      </c>
      <c r="R925" s="21">
        <v>5.9728507501550801E-2</v>
      </c>
      <c r="S925" s="18">
        <v>0.18931815219424</v>
      </c>
      <c r="T925" s="18">
        <v>0.18931815219424</v>
      </c>
      <c r="U925" s="16">
        <v>1.1735818299636183</v>
      </c>
      <c r="V925" s="14">
        <v>1.6087</v>
      </c>
      <c r="W925" s="14">
        <v>1.6902999999999999</v>
      </c>
      <c r="X925" s="74">
        <f>'2080回测'!$O$13*G925/$G$4+'2080回测'!$O$14*H925/$H$4+'2080回测'!$O$15*I925/$I$4+'2080回测'!$O$17*K925/$K$4+'2080回测'!$O$18*L925/$L$4+'2080回测'!$O$16*J925/$J$4</f>
        <v>1.4778874734960787</v>
      </c>
    </row>
    <row r="926" spans="1:24">
      <c r="A926" s="11">
        <v>45224</v>
      </c>
      <c r="B926" s="17">
        <v>44.996930632290002</v>
      </c>
      <c r="C926" s="17">
        <v>17.196367763904998</v>
      </c>
      <c r="D926" s="17">
        <v>-0.30769230769230999</v>
      </c>
      <c r="E926" s="17">
        <v>116.03515625</v>
      </c>
      <c r="F926" s="13">
        <v>1.44480190584626</v>
      </c>
      <c r="G926" s="14">
        <f>[1]!thsiFinD("ths_adjustment_nv_fund",G$2,$A926)</f>
        <v>1.6035493962</v>
      </c>
      <c r="H926" s="14">
        <f>[1]!thsiFinD("ths_adjustment_nv_fund",H$2,$A926)</f>
        <v>2.445837037</v>
      </c>
      <c r="I926" s="14">
        <v>2400.96</v>
      </c>
      <c r="J926" s="14">
        <f>[1]!thsiFinD("ths_close_price_index",J$1,$A926)</f>
        <v>10580.1756</v>
      </c>
      <c r="K926" s="14">
        <f>[1]!thsiFinD("ths_adjustment_nv_fund",K$2,$A926)</f>
        <v>7.4317972602999998</v>
      </c>
      <c r="L926" s="14">
        <f>[1]!thsiFinD("ths_adjustment_nv_fund",L$2,$A926)</f>
        <v>2.2605911283000002</v>
      </c>
      <c r="M926" s="18">
        <v>5.1790281329922999E-2</v>
      </c>
      <c r="N926" s="18">
        <v>4.7432890278864E-2</v>
      </c>
      <c r="O926" s="18">
        <v>0.26048406422238002</v>
      </c>
      <c r="P926" s="18">
        <v>0.39260249350447002</v>
      </c>
      <c r="Q926" s="21">
        <v>0.120553698727849</v>
      </c>
      <c r="R926" s="21">
        <v>7.5194621028841196E-2</v>
      </c>
      <c r="S926" s="18">
        <v>0.22029829530830999</v>
      </c>
      <c r="T926" s="18">
        <v>0.22029829530830999</v>
      </c>
      <c r="U926" s="16">
        <v>1.1839161154380617</v>
      </c>
      <c r="V926" s="14">
        <v>1.6092</v>
      </c>
      <c r="W926" s="14">
        <v>1.6823999999999999</v>
      </c>
      <c r="X926" s="74">
        <f>'2080回测'!$O$13*G926/$G$4+'2080回测'!$O$14*H926/$H$4+'2080回测'!$O$15*I926/$I$4+'2080回测'!$O$17*K926/$K$4+'2080回测'!$O$18*L926/$L$4+'2080回测'!$O$16*J926/$J$4</f>
        <v>1.4907107482775892</v>
      </c>
    </row>
    <row r="927" spans="1:24">
      <c r="A927" s="11">
        <v>45225</v>
      </c>
      <c r="B927" s="17">
        <v>44.689993861265002</v>
      </c>
      <c r="C927" s="17">
        <v>17.536889897843</v>
      </c>
      <c r="D927" s="17">
        <v>-0.69230769230769995</v>
      </c>
      <c r="E927" s="17">
        <v>114.599609375</v>
      </c>
      <c r="F927" s="13">
        <v>1.4403354636045</v>
      </c>
      <c r="G927" s="14">
        <f>[1]!thsiFinD("ths_adjustment_nv_fund",G$2,$A927)</f>
        <v>1.6106794513</v>
      </c>
      <c r="H927" s="14">
        <f>[1]!thsiFinD("ths_adjustment_nv_fund",H$2,$A927)</f>
        <v>2.4567999999999999</v>
      </c>
      <c r="I927" s="14">
        <v>2404.4299999999998</v>
      </c>
      <c r="J927" s="14">
        <f>[1]!thsiFinD("ths_close_price_index",J$1,$A927)</f>
        <v>10623.956</v>
      </c>
      <c r="K927" s="14">
        <f>[1]!thsiFinD("ths_adjustment_nv_fund",K$2,$A927)</f>
        <v>7.4185734216999997</v>
      </c>
      <c r="L927" s="14">
        <f>[1]!thsiFinD("ths_adjustment_nv_fund",L$2,$A927)</f>
        <v>2.2565525553999999</v>
      </c>
      <c r="M927" s="18">
        <v>5.5866368286444999E-2</v>
      </c>
      <c r="N927" s="18">
        <v>5.3427156632786001E-2</v>
      </c>
      <c r="O927" s="18">
        <v>0.26431823628084999</v>
      </c>
      <c r="P927" s="18">
        <v>0.39828886821916998</v>
      </c>
      <c r="Q927" s="21">
        <v>0.129982992500671</v>
      </c>
      <c r="R927" s="21">
        <v>8.5625255733291494E-2</v>
      </c>
      <c r="S927" s="18">
        <v>0.24191002292564001</v>
      </c>
      <c r="T927" s="18">
        <v>0.24191002292564001</v>
      </c>
      <c r="U927" s="16">
        <v>1.1894187066813298</v>
      </c>
      <c r="V927" s="14">
        <v>1.6096999999999999</v>
      </c>
      <c r="W927" s="14">
        <v>1.6929000000000001</v>
      </c>
      <c r="X927" s="74">
        <f>'2080回测'!$O$13*G927/$G$4+'2080回测'!$O$14*H927/$H$4+'2080回测'!$O$15*I927/$I$4+'2080回测'!$O$17*K927/$K$4+'2080回测'!$O$18*L927/$L$4+'2080回测'!$O$16*J927/$J$4</f>
        <v>1.4953998151021646</v>
      </c>
    </row>
    <row r="928" spans="1:24">
      <c r="A928" s="11">
        <v>45226</v>
      </c>
      <c r="B928" s="17">
        <v>45.856353591160001</v>
      </c>
      <c r="C928" s="17">
        <v>18.785471055618999</v>
      </c>
      <c r="D928" s="17">
        <v>-0.23076923076924</v>
      </c>
      <c r="E928" s="17">
        <v>115.52734375</v>
      </c>
      <c r="F928" s="13">
        <v>1.44984599791502</v>
      </c>
      <c r="G928" s="14">
        <f>[1]!thsiFinD("ths_adjustment_nv_fund",G$2,$A928)</f>
        <v>1.6148556264</v>
      </c>
      <c r="H928" s="14">
        <f>[1]!thsiFinD("ths_adjustment_nv_fund",H$2,$A928)</f>
        <v>2.4666666667000001</v>
      </c>
      <c r="I928" s="14">
        <v>2444.67</v>
      </c>
      <c r="J928" s="14">
        <f>[1]!thsiFinD("ths_close_price_index",J$1,$A928)</f>
        <v>10701.9184</v>
      </c>
      <c r="K928" s="14">
        <f>[1]!thsiFinD("ths_adjustment_nv_fund",K$2,$A928)</f>
        <v>7.4846926144000001</v>
      </c>
      <c r="L928" s="14">
        <f>[1]!thsiFinD("ths_adjustment_nv_fund",L$2,$A928)</f>
        <v>2.2777550626999998</v>
      </c>
      <c r="M928" s="18">
        <v>6.0901534526853998E-2</v>
      </c>
      <c r="N928" s="18">
        <v>5.5685865693684E-2</v>
      </c>
      <c r="O928" s="18">
        <v>0.27234603402828</v>
      </c>
      <c r="P928" s="18">
        <v>0.40294983111271998</v>
      </c>
      <c r="Q928" s="21">
        <v>0.13351897766547999</v>
      </c>
      <c r="R928" s="21">
        <v>9.4017720438020799E-2</v>
      </c>
      <c r="S928" s="18">
        <v>0.2479648449928</v>
      </c>
      <c r="T928" s="18">
        <v>0.2479648449928</v>
      </c>
      <c r="U928" s="16">
        <v>1.2057827716037055</v>
      </c>
      <c r="V928" s="14">
        <v>1.6099000000000001</v>
      </c>
      <c r="W928" s="14">
        <v>1.6983999999999999</v>
      </c>
      <c r="X928" s="74">
        <f>'2080回测'!$O$13*G928/$G$4+'2080回测'!$O$14*H928/$H$4+'2080回测'!$O$15*I928/$I$4+'2080回测'!$O$17*K928/$K$4+'2080回测'!$O$18*L928/$L$4+'2080回测'!$O$16*J928/$J$4</f>
        <v>1.5013180902873</v>
      </c>
    </row>
    <row r="929" spans="1:24">
      <c r="A929" s="11">
        <v>45229</v>
      </c>
      <c r="B929" s="17">
        <v>47.882136279926002</v>
      </c>
      <c r="C929" s="17">
        <v>22.304199772985001</v>
      </c>
      <c r="D929" s="17">
        <v>2</v>
      </c>
      <c r="E929" s="17">
        <v>125.654296875</v>
      </c>
      <c r="F929" s="13">
        <v>1.49460158231978</v>
      </c>
      <c r="G929" s="14">
        <f>[1]!thsiFinD("ths_adjustment_nv_fund",G$2,$A929)</f>
        <v>1.5890855701</v>
      </c>
      <c r="H929" s="14">
        <f>[1]!thsiFinD("ths_adjustment_nv_fund",H$2,$A929)</f>
        <v>2.4425481481000002</v>
      </c>
      <c r="I929" s="14">
        <v>2417.5100000000002</v>
      </c>
      <c r="J929" s="14">
        <f>[1]!thsiFinD("ths_close_price_index",J$1,$A929)</f>
        <v>10638.830599999999</v>
      </c>
      <c r="K929" s="14">
        <f>[1]!thsiFinD("ths_adjustment_nv_fund",K$2,$A929)</f>
        <v>7.5177522108000003</v>
      </c>
      <c r="L929" s="14">
        <f>[1]!thsiFinD("ths_adjustment_nv_fund",L$2,$A929)</f>
        <v>2.2878514946999999</v>
      </c>
      <c r="M929" s="18">
        <v>7.3209718670077001E-2</v>
      </c>
      <c r="N929" s="18">
        <v>6.8543132655720998E-2</v>
      </c>
      <c r="O929" s="18">
        <v>0.29630960939371997</v>
      </c>
      <c r="P929" s="18">
        <v>0.42075470942781001</v>
      </c>
      <c r="Q929" s="21">
        <v>0.15296689607192701</v>
      </c>
      <c r="R929" s="21">
        <v>0.109963403377008</v>
      </c>
      <c r="S929" s="18">
        <v>0.26225735161669</v>
      </c>
      <c r="T929" s="18">
        <v>0.26225735161669</v>
      </c>
      <c r="U929" s="16">
        <v>1.2154940913515557</v>
      </c>
      <c r="V929" s="14">
        <v>1.6109</v>
      </c>
      <c r="W929" s="14">
        <v>1.7028000000000001</v>
      </c>
      <c r="X929" s="74">
        <f>'2080回测'!$O$13*G929/$G$4+'2080回测'!$O$14*H929/$H$4+'2080回测'!$O$15*I929/$I$4+'2080回测'!$O$17*K929/$K$4+'2080回测'!$O$18*L929/$L$4+'2080回测'!$O$16*J929/$J$4</f>
        <v>1.4837519600821256</v>
      </c>
    </row>
    <row r="930" spans="1:24">
      <c r="A930" s="11">
        <v>45230</v>
      </c>
      <c r="B930" s="17">
        <v>47.145488029466001</v>
      </c>
      <c r="C930" s="17">
        <v>20.942111237230002</v>
      </c>
      <c r="D930" s="17">
        <v>1.3076923076922999</v>
      </c>
      <c r="E930" s="17">
        <v>124.140625</v>
      </c>
      <c r="F930" s="13">
        <v>1.48383979143597</v>
      </c>
      <c r="G930" s="14">
        <f>[1]!thsiFinD("ths_adjustment_nv_fund",G$2,$A930)</f>
        <v>1.5910208707</v>
      </c>
      <c r="H930" s="14">
        <f>[1]!thsiFinD("ths_adjustment_nv_fund",H$2,$A930)</f>
        <v>2.4469333333000001</v>
      </c>
      <c r="I930" s="14">
        <v>2401.6799999999998</v>
      </c>
      <c r="J930" s="14">
        <f>[1]!thsiFinD("ths_close_price_index",J$1,$A930)</f>
        <v>10649.1733</v>
      </c>
      <c r="K930" s="14">
        <f>[1]!thsiFinD("ths_adjustment_nv_fund",K$2,$A930)</f>
        <v>7.4913045337000002</v>
      </c>
      <c r="L930" s="14">
        <f>[1]!thsiFinD("ths_adjustment_nv_fund",L$2,$A930)</f>
        <v>2.2767454195000001</v>
      </c>
      <c r="M930" s="18">
        <v>7.5927109974425006E-2</v>
      </c>
      <c r="N930" s="18">
        <v>7.2539310225001999E-2</v>
      </c>
      <c r="O930" s="18">
        <v>0.29882578480708999</v>
      </c>
      <c r="P930" s="18">
        <v>0.42494957603200001</v>
      </c>
      <c r="Q930" s="21">
        <v>0.168171632280605</v>
      </c>
      <c r="R930" s="21">
        <v>0.122552100434103</v>
      </c>
      <c r="S930" s="18">
        <v>0.28049360852960997</v>
      </c>
      <c r="T930" s="18">
        <v>0.28049360852960997</v>
      </c>
      <c r="U930" s="16">
        <v>1.2104169381738996</v>
      </c>
      <c r="V930" s="14">
        <v>1.6113999999999999</v>
      </c>
      <c r="W930" s="14">
        <v>1.7027000000000001</v>
      </c>
      <c r="X930" s="74">
        <f>'2080回测'!$O$13*G930/$G$4+'2080回测'!$O$14*H930/$H$4+'2080回测'!$O$15*I930/$I$4+'2080回测'!$O$17*K930/$K$4+'2080回测'!$O$18*L930/$L$4+'2080回测'!$O$16*J930/$J$4</f>
        <v>1.4838511014837736</v>
      </c>
    </row>
    <row r="931" spans="1:24">
      <c r="A931" s="11">
        <v>45231</v>
      </c>
      <c r="B931" s="17">
        <v>46.224677716389998</v>
      </c>
      <c r="C931" s="17">
        <v>19.693530079455002</v>
      </c>
      <c r="D931" s="17">
        <v>1.4615384615385001</v>
      </c>
      <c r="E931" s="17">
        <v>121.1328125</v>
      </c>
      <c r="F931" s="13">
        <v>1.4712813968934599</v>
      </c>
      <c r="G931" s="14">
        <f>[1]!thsiFinD("ths_adjustment_nv_fund",G$2,$A931)</f>
        <v>1.5913264444999999</v>
      </c>
      <c r="H931" s="14">
        <f>[1]!thsiFinD("ths_adjustment_nv_fund",H$2,$A931)</f>
        <v>2.4436444443999998</v>
      </c>
      <c r="I931" s="14">
        <v>2406.11</v>
      </c>
      <c r="J931" s="14">
        <f>[1]!thsiFinD("ths_close_price_index",J$1,$A931)</f>
        <v>10645.5221</v>
      </c>
      <c r="K931" s="14">
        <f>[1]!thsiFinD("ths_adjustment_nv_fund",K$2,$A931)</f>
        <v>7.4648568566</v>
      </c>
      <c r="L931" s="14">
        <f>[1]!thsiFinD("ths_adjustment_nv_fund",L$2,$A931)</f>
        <v>2.2727068466999998</v>
      </c>
      <c r="M931" s="18">
        <v>7.0092710997442007E-2</v>
      </c>
      <c r="N931" s="18">
        <v>7.0193727738684999E-2</v>
      </c>
      <c r="O931" s="18">
        <v>0.29487179487178999</v>
      </c>
      <c r="P931" s="18">
        <v>0.42112758639755998</v>
      </c>
      <c r="Q931" s="21">
        <v>0.16392845008283399</v>
      </c>
      <c r="R931" s="21">
        <v>0.117516621611266</v>
      </c>
      <c r="S931" s="18">
        <v>0.27280230684581003</v>
      </c>
      <c r="T931" s="18">
        <v>0.27280230684581003</v>
      </c>
      <c r="U931" s="16">
        <v>1.2110430568149642</v>
      </c>
      <c r="V931" s="14">
        <v>1.6115999999999999</v>
      </c>
      <c r="W931" s="14">
        <v>1.6976</v>
      </c>
      <c r="X931" s="74">
        <f>'2080回测'!$O$13*G931/$G$4+'2080回测'!$O$14*H931/$H$4+'2080回测'!$O$15*I931/$I$4+'2080回测'!$O$17*K931/$K$4+'2080回测'!$O$18*L931/$L$4+'2080回测'!$O$16*J931/$J$4</f>
        <v>1.483251226954692</v>
      </c>
    </row>
    <row r="932" spans="1:24">
      <c r="A932" s="11">
        <v>45232</v>
      </c>
      <c r="B932" s="17">
        <v>44.935543278084999</v>
      </c>
      <c r="C932" s="17">
        <v>18.104426787741001</v>
      </c>
      <c r="D932" s="17">
        <v>3.3076923076922999</v>
      </c>
      <c r="E932" s="17">
        <v>119.384765625</v>
      </c>
      <c r="F932" s="13">
        <v>1.4643310699962999</v>
      </c>
      <c r="G932" s="14">
        <f>[1]!thsiFinD("ths_adjustment_nv_fund",G$2,$A932)</f>
        <v>1.5956044776</v>
      </c>
      <c r="H932" s="14">
        <f>[1]!thsiFinD("ths_adjustment_nv_fund",H$2,$A932)</f>
        <v>2.4469333333000001</v>
      </c>
      <c r="I932" s="14">
        <v>2416.9899999999998</v>
      </c>
      <c r="J932" s="14">
        <f>[1]!thsiFinD("ths_close_price_index",J$1,$A932)</f>
        <v>10642.1666</v>
      </c>
      <c r="K932" s="14">
        <f>[1]!thsiFinD("ths_adjustment_nv_fund",K$2,$A932)</f>
        <v>7.4516330180999999</v>
      </c>
      <c r="L932" s="14">
        <f>[1]!thsiFinD("ths_adjustment_nv_fund",L$2,$A932)</f>
        <v>2.2626104147000001</v>
      </c>
      <c r="M932" s="18">
        <v>7.0572250639386006E-2</v>
      </c>
      <c r="N932" s="18">
        <v>7.1931196247067994E-2</v>
      </c>
      <c r="O932" s="18">
        <v>0.29091780493649999</v>
      </c>
      <c r="P932" s="18">
        <v>0.41889032427039002</v>
      </c>
      <c r="Q932" s="21">
        <v>0.16487137946011601</v>
      </c>
      <c r="R932" s="21">
        <v>0.118235975728813</v>
      </c>
      <c r="S932" s="18">
        <v>0.27646276161872002</v>
      </c>
      <c r="T932" s="18">
        <v>0.27646276161872002</v>
      </c>
      <c r="U932" s="16">
        <v>1.2006189029630983</v>
      </c>
      <c r="V932" s="14">
        <v>1.613</v>
      </c>
      <c r="W932" s="14">
        <v>1.7005999999999999</v>
      </c>
      <c r="X932" s="74">
        <f>'2080回测'!$O$13*G932/$G$4+'2080回测'!$O$14*H932/$H$4+'2080回测'!$O$15*I932/$I$4+'2080回测'!$O$17*K932/$K$4+'2080回测'!$O$18*L932/$L$4+'2080回测'!$O$16*J932/$J$4</f>
        <v>1.4854143748673401</v>
      </c>
    </row>
    <row r="933" spans="1:24">
      <c r="A933" s="11">
        <v>45233</v>
      </c>
      <c r="B933" s="17">
        <v>47.452424800491002</v>
      </c>
      <c r="C933" s="17">
        <v>20.431328036322</v>
      </c>
      <c r="D933" s="17">
        <v>5.2307692307691998</v>
      </c>
      <c r="E933" s="17">
        <v>123.935546875</v>
      </c>
      <c r="F933" s="13">
        <v>1.4926251723564601</v>
      </c>
      <c r="G933" s="14">
        <f>[1]!thsiFinD("ths_adjustment_nv_fund",G$2,$A933)</f>
        <v>1.5878632748999999</v>
      </c>
      <c r="H933" s="14">
        <f>[1]!thsiFinD("ths_adjustment_nv_fund",H$2,$A933)</f>
        <v>2.4359703704000002</v>
      </c>
      <c r="I933" s="14">
        <v>2443.21</v>
      </c>
      <c r="J933" s="14">
        <f>[1]!thsiFinD("ths_close_price_index",J$1,$A933)</f>
        <v>10613.755499999999</v>
      </c>
      <c r="K933" s="14">
        <f>[1]!thsiFinD("ths_adjustment_nv_fund",K$2,$A933)</f>
        <v>7.4846926144000001</v>
      </c>
      <c r="L933" s="14">
        <f>[1]!thsiFinD("ths_adjustment_nv_fund",L$2,$A933)</f>
        <v>2.2706875602999999</v>
      </c>
      <c r="M933" s="18">
        <v>6.6416240409207003E-2</v>
      </c>
      <c r="N933" s="18">
        <v>6.6805664147337004E-2</v>
      </c>
      <c r="O933" s="18">
        <v>0.27833692786963998</v>
      </c>
      <c r="P933" s="18">
        <v>0.40854298658497001</v>
      </c>
      <c r="Q933" s="21">
        <v>0.15390982544921</v>
      </c>
      <c r="R933" s="21">
        <v>0.106726309848042</v>
      </c>
      <c r="S933" s="18">
        <v>0.26210663469819001</v>
      </c>
      <c r="T933" s="18">
        <v>0.26210663469819001</v>
      </c>
      <c r="U933" s="16">
        <v>1.2135338328022427</v>
      </c>
      <c r="V933" s="14">
        <v>1.6132</v>
      </c>
      <c r="W933" s="14">
        <v>1.7025999999999999</v>
      </c>
      <c r="X933" s="74">
        <f>'2080回测'!$O$13*G933/$G$4+'2080回测'!$O$14*H933/$H$4+'2080回测'!$O$15*I933/$I$4+'2080回测'!$O$17*K933/$K$4+'2080回测'!$O$18*L933/$L$4+'2080回测'!$O$16*J933/$J$4</f>
        <v>1.480965655781328</v>
      </c>
    </row>
    <row r="934" spans="1:24">
      <c r="A934" s="11">
        <v>45236</v>
      </c>
      <c r="B934" s="17">
        <v>50.644567219152997</v>
      </c>
      <c r="C934" s="17">
        <v>23.836549375709001</v>
      </c>
      <c r="D934" s="17">
        <v>13.538461538462</v>
      </c>
      <c r="E934" s="17">
        <v>129.521484375</v>
      </c>
      <c r="F934" s="13">
        <v>1.5438526562708099</v>
      </c>
      <c r="G934" s="14">
        <f>[1]!thsiFinD("ths_adjustment_nv_fund",G$2,$A934)</f>
        <v>1.5857242584</v>
      </c>
      <c r="H934" s="14">
        <f>[1]!thsiFinD("ths_adjustment_nv_fund",H$2,$A934)</f>
        <v>2.4326814815</v>
      </c>
      <c r="I934" s="14">
        <v>2449.77</v>
      </c>
      <c r="J934" s="14">
        <f>[1]!thsiFinD("ths_close_price_index",J$1,$A934)</f>
        <v>10621.3349</v>
      </c>
      <c r="K934" s="14">
        <f>[1]!thsiFinD("ths_adjustment_nv_fund",K$2,$A934)</f>
        <v>7.5640356456999998</v>
      </c>
      <c r="L934" s="14">
        <f>[1]!thsiFinD("ths_adjustment_nv_fund",L$2,$A934)</f>
        <v>2.2747261331000002</v>
      </c>
      <c r="M934" s="18">
        <v>7.7046035805625995E-2</v>
      </c>
      <c r="N934" s="18">
        <v>7.5579880114672995E-2</v>
      </c>
      <c r="O934" s="18">
        <v>0.28840162952311998</v>
      </c>
      <c r="P934" s="18">
        <v>0.41963607828705002</v>
      </c>
      <c r="Q934" s="21">
        <v>0.16887882931356599</v>
      </c>
      <c r="R934" s="21">
        <v>0.121592961610706</v>
      </c>
      <c r="S934" s="18">
        <v>0.2785676238816</v>
      </c>
      <c r="T934" s="18">
        <v>0.2785676238816</v>
      </c>
      <c r="U934" s="16">
        <v>1.2351776894515214</v>
      </c>
      <c r="V934" s="14">
        <v>1.6137999999999999</v>
      </c>
      <c r="W934" s="14">
        <v>1.6950000000000001</v>
      </c>
      <c r="X934" s="74">
        <f>'2080回测'!$O$13*G934/$G$4+'2080回测'!$O$14*H934/$H$4+'2080回测'!$O$15*I934/$I$4+'2080回测'!$O$17*K934/$K$4+'2080回测'!$O$18*L934/$L$4+'2080回测'!$O$16*J934/$J$4</f>
        <v>1.4812952643884487</v>
      </c>
    </row>
    <row r="935" spans="1:24">
      <c r="A935" s="11">
        <v>45237</v>
      </c>
      <c r="B935" s="17">
        <v>51.258440761202998</v>
      </c>
      <c r="C935" s="17">
        <v>24.914869466515</v>
      </c>
      <c r="D935" s="17">
        <v>16.615384615385</v>
      </c>
      <c r="E935" s="17">
        <v>132.79296875</v>
      </c>
      <c r="F935" s="13">
        <v>1.5639541589827599</v>
      </c>
      <c r="G935" s="14">
        <f>[1]!thsiFinD("ths_adjustment_nv_fund",G$2,$A935)</f>
        <v>1.5861316901</v>
      </c>
      <c r="H935" s="14">
        <f>[1]!thsiFinD("ths_adjustment_nv_fund",H$2,$A935)</f>
        <v>2.4315851851999999</v>
      </c>
      <c r="I935" s="14">
        <v>2420.87</v>
      </c>
      <c r="J935" s="14">
        <f>[1]!thsiFinD("ths_close_price_index",J$1,$A935)</f>
        <v>10612.866900000001</v>
      </c>
      <c r="K935" s="14">
        <f>[1]!thsiFinD("ths_adjustment_nv_fund",K$2,$A935)</f>
        <v>7.5508118070999997</v>
      </c>
      <c r="L935" s="14">
        <f>[1]!thsiFinD("ths_adjustment_nv_fund",L$2,$A935)</f>
        <v>2.2686682738999999</v>
      </c>
      <c r="M935" s="18">
        <v>9.0792838874679996E-2</v>
      </c>
      <c r="N935" s="18">
        <v>8.9045261054642999E-2</v>
      </c>
      <c r="O935" s="18">
        <v>0.30709321830816999</v>
      </c>
      <c r="P935" s="18">
        <v>0.43865280690816999</v>
      </c>
      <c r="Q935" s="21">
        <v>0.19528085187746999</v>
      </c>
      <c r="R935" s="21">
        <v>0.14173487690205799</v>
      </c>
      <c r="S935" s="18">
        <v>0.30941083084349003</v>
      </c>
      <c r="T935" s="18">
        <v>0.30941083084349003</v>
      </c>
      <c r="U935" s="16">
        <v>1.2393992147004338</v>
      </c>
      <c r="V935" s="14">
        <v>1.6134999999999999</v>
      </c>
      <c r="W935" s="14">
        <v>1.6838</v>
      </c>
      <c r="X935" s="74">
        <f>'2080回测'!$O$13*G935/$G$4+'2080回测'!$O$14*H935/$H$4+'2080回测'!$O$15*I935/$I$4+'2080回测'!$O$17*K935/$K$4+'2080回测'!$O$18*L935/$L$4+'2080回测'!$O$16*J935/$J$4</f>
        <v>1.4808971072397037</v>
      </c>
    </row>
    <row r="936" spans="1:24">
      <c r="A936" s="11">
        <v>45238</v>
      </c>
      <c r="B936" s="17">
        <v>52.363413136894003</v>
      </c>
      <c r="C936" s="17">
        <v>24.801362088535999</v>
      </c>
      <c r="D936" s="17">
        <v>19.538461538461998</v>
      </c>
      <c r="E936" s="17">
        <v>131.181640625</v>
      </c>
      <c r="F936" s="13">
        <v>1.56971219347223</v>
      </c>
      <c r="G936" s="14">
        <f>[1]!thsiFinD("ths_adjustment_nv_fund",G$2,$A936)</f>
        <v>1.5867428376999999</v>
      </c>
      <c r="H936" s="14">
        <f>[1]!thsiFinD("ths_adjustment_nv_fund",H$2,$A936)</f>
        <v>2.4282962963000001</v>
      </c>
      <c r="I936" s="14">
        <v>2401.9899999999998</v>
      </c>
      <c r="J936" s="14">
        <f>[1]!thsiFinD("ths_close_price_index",J$1,$A936)</f>
        <v>10556.965399999999</v>
      </c>
      <c r="K936" s="14">
        <f>[1]!thsiFinD("ths_adjustment_nv_fund",K$2,$A936)</f>
        <v>7.5508118070999997</v>
      </c>
      <c r="L936" s="14">
        <f>[1]!thsiFinD("ths_adjustment_nv_fund",L$2,$A936)</f>
        <v>2.2666489875</v>
      </c>
      <c r="M936" s="18">
        <v>9.0393222506394005E-2</v>
      </c>
      <c r="N936" s="18">
        <v>8.9045261054642999E-2</v>
      </c>
      <c r="O936" s="18">
        <v>0.30517613227894003</v>
      </c>
      <c r="P936" s="18">
        <v>0.44051719206558998</v>
      </c>
      <c r="Q936" s="21">
        <v>0.20176349134628599</v>
      </c>
      <c r="R936" s="21">
        <v>0.14425261631347699</v>
      </c>
      <c r="S936" s="18">
        <v>0.32202290101907</v>
      </c>
      <c r="T936" s="18">
        <v>0.32202290101907</v>
      </c>
      <c r="U936" s="16">
        <v>1.2411003147450554</v>
      </c>
      <c r="V936" s="14">
        <v>1.6136999999999999</v>
      </c>
      <c r="W936" s="14">
        <v>1.6783999999999999</v>
      </c>
      <c r="X936" s="74">
        <f>'2080回测'!$O$13*G936/$G$4+'2080回测'!$O$14*H936/$H$4+'2080回测'!$O$15*I936/$I$4+'2080回测'!$O$17*K936/$K$4+'2080回测'!$O$18*L936/$L$4+'2080回测'!$O$16*J936/$J$4</f>
        <v>1.4812038492425812</v>
      </c>
    </row>
    <row r="937" spans="1:24">
      <c r="A937" s="11">
        <v>45239</v>
      </c>
      <c r="B937" s="17">
        <v>51.074278698588003</v>
      </c>
      <c r="C937" s="17">
        <v>23.155505107831999</v>
      </c>
      <c r="D937" s="17">
        <v>18.461538461538002</v>
      </c>
      <c r="E937" s="17">
        <v>130.3125</v>
      </c>
      <c r="F937" s="13">
        <v>1.5575095556698999</v>
      </c>
      <c r="G937" s="14">
        <f>[1]!thsiFinD("ths_adjustment_nv_fund",G$2,$A937)</f>
        <v>1.5907933004999999</v>
      </c>
      <c r="H937" s="14">
        <f>[1]!thsiFinD("ths_adjustment_nv_fund",H$2,$A937)</f>
        <v>2.4425481481000002</v>
      </c>
      <c r="I937" s="14">
        <v>2400.9899999999998</v>
      </c>
      <c r="J937" s="14">
        <f>[1]!thsiFinD("ths_close_price_index",J$1,$A937)</f>
        <v>10591.059300000001</v>
      </c>
      <c r="K937" s="14">
        <f>[1]!thsiFinD("ths_adjustment_nv_fund",K$2,$A937)</f>
        <v>7.5375879685999996</v>
      </c>
      <c r="L937" s="14">
        <f>[1]!thsiFinD("ths_adjustment_nv_fund",L$2,$A937)</f>
        <v>2.2737164899</v>
      </c>
      <c r="M937" s="18">
        <v>8.8634910485932999E-2</v>
      </c>
      <c r="N937" s="18">
        <v>8.8263400225870994E-2</v>
      </c>
      <c r="O937" s="18">
        <v>0.30517613227894003</v>
      </c>
      <c r="P937" s="18">
        <v>0.43678842175075</v>
      </c>
      <c r="Q937" s="21">
        <v>0.206242405888377</v>
      </c>
      <c r="R937" s="21">
        <v>0.14665046337197199</v>
      </c>
      <c r="S937" s="18">
        <v>0.32852339197929997</v>
      </c>
      <c r="T937" s="18">
        <v>0.32852339197929997</v>
      </c>
      <c r="U937" s="16">
        <v>1.2367627180580898</v>
      </c>
      <c r="V937" s="14">
        <v>1.6138999999999999</v>
      </c>
      <c r="W937" s="14">
        <v>1.6702999999999999</v>
      </c>
      <c r="X937" s="74">
        <f>'2080回测'!$O$13*G937/$G$4+'2080回测'!$O$14*H937/$H$4+'2080回测'!$O$15*I937/$I$4+'2080回测'!$O$17*K937/$K$4+'2080回测'!$O$18*L937/$L$4+'2080回测'!$O$16*J937/$J$4</f>
        <v>1.4844130388850225</v>
      </c>
    </row>
    <row r="938" spans="1:24">
      <c r="A938" s="11">
        <v>45240</v>
      </c>
      <c r="B938" s="17">
        <v>51.381215469612997</v>
      </c>
      <c r="C938" s="17">
        <v>23.212258796821999</v>
      </c>
      <c r="D938" s="17">
        <v>15.923076923077</v>
      </c>
      <c r="E938" s="17">
        <v>129.580078125</v>
      </c>
      <c r="F938" s="13">
        <v>1.55024157328628</v>
      </c>
      <c r="G938" s="14">
        <f>[1]!thsiFinD("ths_adjustment_nv_fund",G$2,$A938)</f>
        <v>1.5801997824</v>
      </c>
      <c r="H938" s="14">
        <f>[1]!thsiFinD("ths_adjustment_nv_fund",H$2,$A938)</f>
        <v>2.4348740741000001</v>
      </c>
      <c r="I938" s="14">
        <v>2383.6799999999998</v>
      </c>
      <c r="J938" s="14">
        <f>[1]!thsiFinD("ths_close_price_index",J$1,$A938)</f>
        <v>10570.745800000001</v>
      </c>
      <c r="K938" s="14">
        <f>[1]!thsiFinD("ths_adjustment_nv_fund",K$2,$A938)</f>
        <v>7.5111402915000003</v>
      </c>
      <c r="L938" s="14">
        <f>[1]!thsiFinD("ths_adjustment_nv_fund",L$2,$A938)</f>
        <v>2.2848225650999998</v>
      </c>
      <c r="M938" s="18">
        <v>9.0792838874679996E-2</v>
      </c>
      <c r="N938" s="18">
        <v>9.0956476413865006E-2</v>
      </c>
      <c r="O938" s="18">
        <v>0.30086268871316002</v>
      </c>
      <c r="P938" s="18">
        <v>0.43511047507820999</v>
      </c>
      <c r="Q938" s="21">
        <v>0.20046696345252299</v>
      </c>
      <c r="R938" s="21">
        <v>0.14077573807866001</v>
      </c>
      <c r="S938" s="18">
        <v>0.31756828192681003</v>
      </c>
      <c r="T938" s="18">
        <v>0.31756828192681003</v>
      </c>
      <c r="U938" s="16">
        <v>1.2324914729002696</v>
      </c>
      <c r="V938" s="14">
        <v>1.6143000000000001</v>
      </c>
      <c r="W938" s="14">
        <v>1.6761999999999999</v>
      </c>
      <c r="X938" s="74">
        <f>'2080回测'!$O$13*G938/$G$4+'2080回测'!$O$14*H938/$H$4+'2080回测'!$O$15*I938/$I$4+'2080回测'!$O$17*K938/$K$4+'2080回测'!$O$18*L938/$L$4+'2080回测'!$O$16*J938/$J$4</f>
        <v>1.4768675796414299</v>
      </c>
    </row>
    <row r="939" spans="1:24">
      <c r="A939" s="11">
        <v>45243</v>
      </c>
      <c r="B939" s="17">
        <v>51.012891344383</v>
      </c>
      <c r="C939" s="17">
        <v>23.77979568672</v>
      </c>
      <c r="D939" s="17">
        <v>16.923076923077002</v>
      </c>
      <c r="E939" s="17">
        <v>130.634765625</v>
      </c>
      <c r="F939" s="13">
        <v>1.5558763239479501</v>
      </c>
      <c r="G939" s="14">
        <f>[1]!thsiFinD("ths_adjustment_nv_fund",G$2,$A939)</f>
        <v>1.5872621278000001</v>
      </c>
      <c r="H939" s="14">
        <f>[1]!thsiFinD("ths_adjustment_nv_fund",H$2,$A939)</f>
        <v>2.4381629629999999</v>
      </c>
      <c r="I939" s="14">
        <v>2406.09</v>
      </c>
      <c r="J939" s="14">
        <f>[1]!thsiFinD("ths_close_price_index",J$1,$A939)</f>
        <v>10593.8506</v>
      </c>
      <c r="K939" s="14">
        <f>[1]!thsiFinD("ths_adjustment_nv_fund",K$2,$A939)</f>
        <v>7.5441998878999996</v>
      </c>
      <c r="L939" s="14">
        <f>[1]!thsiFinD("ths_adjustment_nv_fund",L$2,$A939)</f>
        <v>2.2777550626999998</v>
      </c>
      <c r="M939" s="18">
        <v>8.3280051150894999E-2</v>
      </c>
      <c r="N939" s="18">
        <v>8.6004691164973002E-2</v>
      </c>
      <c r="O939" s="18">
        <v>0.29714833453151002</v>
      </c>
      <c r="P939" s="18">
        <v>0.43156814332540999</v>
      </c>
      <c r="Q939" s="21">
        <v>0.19669524594339399</v>
      </c>
      <c r="R939" s="21">
        <v>0.13705907513799401</v>
      </c>
      <c r="S939" s="18">
        <v>0.31408812097399003</v>
      </c>
      <c r="T939" s="18">
        <v>0.31408812097399003</v>
      </c>
      <c r="U939" s="16">
        <v>1.2409782729147598</v>
      </c>
      <c r="V939" s="14">
        <v>1.6153</v>
      </c>
      <c r="W939" s="14">
        <v>1.6739999999999999</v>
      </c>
      <c r="X939" s="74">
        <f>'2080回测'!$O$13*G939/$G$4+'2080回测'!$O$14*H939/$H$4+'2080回测'!$O$15*I939/$I$4+'2080回测'!$O$17*K939/$K$4+'2080回测'!$O$18*L939/$L$4+'2080回测'!$O$16*J939/$J$4</f>
        <v>1.4822361607817587</v>
      </c>
    </row>
    <row r="940" spans="1:24">
      <c r="A940" s="11">
        <v>45244</v>
      </c>
      <c r="B940" s="17">
        <v>51.381215469612997</v>
      </c>
      <c r="C940" s="17">
        <v>24.517593643586999</v>
      </c>
      <c r="D940" s="17">
        <v>17.307692307692001</v>
      </c>
      <c r="E940" s="17">
        <v>131.865234375</v>
      </c>
      <c r="F940" s="13">
        <v>1.56267933948973</v>
      </c>
      <c r="G940" s="14">
        <f>[1]!thsiFinD("ths_adjustment_nv_fund",G$2,$A940)</f>
        <v>1.5870544117000001</v>
      </c>
      <c r="H940" s="14">
        <f>[1]!thsiFinD("ths_adjustment_nv_fund",H$2,$A940)</f>
        <v>2.4348740741000001</v>
      </c>
      <c r="I940" s="14">
        <v>2412.6999999999998</v>
      </c>
      <c r="J940" s="14">
        <f>[1]!thsiFinD("ths_close_price_index",J$1,$A940)</f>
        <v>10629.2294</v>
      </c>
      <c r="K940" s="14">
        <f>[1]!thsiFinD("ths_adjustment_nv_fund",K$2,$A940)</f>
        <v>7.5441998878999996</v>
      </c>
      <c r="L940" s="14">
        <f>[1]!thsiFinD("ths_adjustment_nv_fund",L$2,$A940)</f>
        <v>2.2797743491000002</v>
      </c>
      <c r="M940" s="18">
        <v>8.5198209718669995E-2</v>
      </c>
      <c r="N940" s="18">
        <v>8.5396577187038997E-2</v>
      </c>
      <c r="O940" s="18">
        <v>0.30242032111190997</v>
      </c>
      <c r="P940" s="18">
        <v>0.43706807955523003</v>
      </c>
      <c r="Q940" s="21">
        <v>0.20930692636454501</v>
      </c>
      <c r="R940" s="21">
        <v>0.147489709842445</v>
      </c>
      <c r="S940" s="18">
        <v>0.33047317976912</v>
      </c>
      <c r="T940" s="18">
        <v>0.33047317976912</v>
      </c>
      <c r="U940" s="16">
        <v>1.2471310080411262</v>
      </c>
      <c r="V940" s="14">
        <v>1.6152</v>
      </c>
      <c r="W940" s="14">
        <v>1.6803999999999999</v>
      </c>
      <c r="X940" s="74">
        <f>'2080回测'!$O$13*G940/$G$4+'2080回测'!$O$14*H940/$H$4+'2080回测'!$O$15*I940/$I$4+'2080回测'!$O$17*K940/$K$4+'2080回测'!$O$18*L940/$L$4+'2080回测'!$O$16*J940/$J$4</f>
        <v>1.4822261414046054</v>
      </c>
    </row>
    <row r="941" spans="1:24">
      <c r="A941" s="11">
        <v>45245</v>
      </c>
      <c r="B941" s="17">
        <v>51.626764886433001</v>
      </c>
      <c r="C941" s="17">
        <v>24.460839954596999</v>
      </c>
      <c r="D941" s="17">
        <v>15.615384615385</v>
      </c>
      <c r="E941" s="17">
        <v>133.408203125</v>
      </c>
      <c r="F941" s="13">
        <v>1.5627779814535401</v>
      </c>
      <c r="G941" s="14">
        <f>[1]!thsiFinD("ths_adjustment_nv_fund",G$2,$A941)</f>
        <v>1.5983749359999999</v>
      </c>
      <c r="H941" s="14">
        <f>[1]!thsiFinD("ths_adjustment_nv_fund",H$2,$A941)</f>
        <v>2.4469333333000001</v>
      </c>
      <c r="I941" s="14">
        <v>2475.9299999999998</v>
      </c>
      <c r="J941" s="14">
        <f>[1]!thsiFinD("ths_close_price_index",J$1,$A941)</f>
        <v>10701.163200000001</v>
      </c>
      <c r="K941" s="14">
        <f>[1]!thsiFinD("ths_adjustment_nv_fund",K$2,$A941)</f>
        <v>7.597095242</v>
      </c>
      <c r="L941" s="14">
        <f>[1]!thsiFinD("ths_adjustment_nv_fund",L$2,$A941)</f>
        <v>2.2868418515000002</v>
      </c>
      <c r="M941" s="18">
        <v>8.7276214833759996E-2</v>
      </c>
      <c r="N941" s="18">
        <v>8.5917817739552996E-2</v>
      </c>
      <c r="O941" s="18">
        <v>0.30613467529354998</v>
      </c>
      <c r="P941" s="18">
        <v>0.44172904244877997</v>
      </c>
      <c r="Q941" s="21">
        <v>0.218146889276566</v>
      </c>
      <c r="R941" s="21">
        <v>0.1555224974884</v>
      </c>
      <c r="S941" s="18">
        <v>0.34116046362419999</v>
      </c>
      <c r="T941" s="18">
        <v>0.34116046362419999</v>
      </c>
      <c r="U941" s="16">
        <v>1.254687442259572</v>
      </c>
      <c r="V941" s="14">
        <v>1.6157999999999999</v>
      </c>
      <c r="W941" s="14">
        <v>1.6835</v>
      </c>
      <c r="X941" s="74">
        <f>'2080回测'!$O$13*G941/$G$4+'2080回测'!$O$14*H941/$H$4+'2080回测'!$O$15*I941/$I$4+'2080回测'!$O$17*K941/$K$4+'2080回测'!$O$18*L941/$L$4+'2080回测'!$O$16*J941/$J$4</f>
        <v>1.4921302208075762</v>
      </c>
    </row>
    <row r="942" spans="1:24">
      <c r="A942" s="11">
        <v>45246</v>
      </c>
      <c r="B942" s="17">
        <v>49.478207489257002</v>
      </c>
      <c r="C942" s="17">
        <v>23.155505107831999</v>
      </c>
      <c r="D942" s="17">
        <v>15.153846153846001</v>
      </c>
      <c r="E942" s="17">
        <v>129.296875</v>
      </c>
      <c r="F942" s="13">
        <v>1.5427110843773399</v>
      </c>
      <c r="G942" s="14">
        <f>[1]!thsiFinD("ths_adjustment_nv_fund",G$2,$A942)</f>
        <v>1.5983749359999999</v>
      </c>
      <c r="H942" s="14">
        <f>[1]!thsiFinD("ths_adjustment_nv_fund",H$2,$A942)</f>
        <v>2.4436444443999998</v>
      </c>
      <c r="I942" s="14">
        <v>2460.58</v>
      </c>
      <c r="J942" s="14">
        <f>[1]!thsiFinD("ths_close_price_index",J$1,$A942)</f>
        <v>10694.5942</v>
      </c>
      <c r="K942" s="14">
        <f>[1]!thsiFinD("ths_adjustment_nv_fund",K$2,$A942)</f>
        <v>7.5375879685999996</v>
      </c>
      <c r="L942" s="14">
        <f>[1]!thsiFinD("ths_adjustment_nv_fund",L$2,$A942)</f>
        <v>2.2797743491000002</v>
      </c>
      <c r="M942" s="18">
        <v>9.3190537084399006E-2</v>
      </c>
      <c r="N942" s="18">
        <v>9.3215185474762999E-2</v>
      </c>
      <c r="O942" s="18">
        <v>0.31272465851905001</v>
      </c>
      <c r="P942" s="18">
        <v>0.45151706452522999</v>
      </c>
      <c r="Q942" s="21">
        <v>0.22627965515562601</v>
      </c>
      <c r="R942" s="21">
        <v>0.16079776101708701</v>
      </c>
      <c r="S942" s="18">
        <v>0.34988733815021</v>
      </c>
      <c r="T942" s="18">
        <v>0.34988733815021</v>
      </c>
      <c r="U942" s="16">
        <v>1.2451363549573258</v>
      </c>
      <c r="V942" s="14">
        <v>1.6169</v>
      </c>
      <c r="W942" s="14">
        <v>1.6812</v>
      </c>
      <c r="X942" s="74">
        <f>'2080回测'!$O$13*G942/$G$4+'2080回测'!$O$14*H942/$H$4+'2080回测'!$O$15*I942/$I$4+'2080回测'!$O$17*K942/$K$4+'2080回测'!$O$18*L942/$L$4+'2080回测'!$O$16*J942/$J$4</f>
        <v>1.4904175739686027</v>
      </c>
    </row>
    <row r="943" spans="1:24">
      <c r="A943" s="11">
        <v>45247</v>
      </c>
      <c r="B943" s="17">
        <v>50.153468385513001</v>
      </c>
      <c r="C943" s="17">
        <v>24.347332576616999</v>
      </c>
      <c r="D943" s="17">
        <v>16.692307692307999</v>
      </c>
      <c r="E943" s="17">
        <v>132.958984375</v>
      </c>
      <c r="F943" s="13">
        <v>1.5603802325736</v>
      </c>
      <c r="G943" s="14">
        <f>[1]!thsiFinD("ths_adjustment_nv_fund",G$2,$A943)</f>
        <v>1.5947399053</v>
      </c>
      <c r="H943" s="14">
        <f>[1]!thsiFinD("ths_adjustment_nv_fund",H$2,$A943)</f>
        <v>2.4370666666999998</v>
      </c>
      <c r="I943" s="14">
        <v>2429.56</v>
      </c>
      <c r="J943" s="14">
        <f>[1]!thsiFinD("ths_close_price_index",J$1,$A943)</f>
        <v>10689.820599999999</v>
      </c>
      <c r="K943" s="14">
        <f>[1]!thsiFinD("ths_adjustment_nv_fund",K$2,$A943)</f>
        <v>7.5706475648999998</v>
      </c>
      <c r="L943" s="14">
        <f>[1]!thsiFinD("ths_adjustment_nv_fund",L$2,$A943)</f>
        <v>2.2807839923</v>
      </c>
      <c r="M943" s="18">
        <v>8.4558823529412006E-2</v>
      </c>
      <c r="N943" s="18">
        <v>8.5744070888714996E-2</v>
      </c>
      <c r="O943" s="18">
        <v>0.30110232446681001</v>
      </c>
      <c r="P943" s="18">
        <v>0.43995787653379997</v>
      </c>
      <c r="Q943" s="21">
        <v>0.21331437621799501</v>
      </c>
      <c r="R943" s="21">
        <v>0.151326265136035</v>
      </c>
      <c r="S943" s="18">
        <v>0.34254355144291998</v>
      </c>
      <c r="T943" s="18">
        <v>0.34254355144291998</v>
      </c>
      <c r="U943" s="16">
        <v>1.2515501398434163</v>
      </c>
      <c r="V943" s="14">
        <v>1.6177999999999999</v>
      </c>
      <c r="W943" s="14">
        <v>1.6839999999999999</v>
      </c>
      <c r="X943" s="74">
        <f>'2080回测'!$O$13*G943/$G$4+'2080回测'!$O$14*H943/$H$4+'2080回测'!$O$15*I943/$I$4+'2080回测'!$O$17*K943/$K$4+'2080回测'!$O$18*L943/$L$4+'2080回测'!$O$16*J943/$J$4</f>
        <v>1.4884892886307333</v>
      </c>
    </row>
    <row r="944" spans="1:24">
      <c r="A944" s="11">
        <v>45250</v>
      </c>
      <c r="B944" s="17">
        <v>51.074278698588003</v>
      </c>
      <c r="C944" s="17">
        <v>24.631101021566</v>
      </c>
      <c r="D944" s="17">
        <v>17.076923076922998</v>
      </c>
      <c r="E944" s="17">
        <v>130.44921875</v>
      </c>
      <c r="F944" s="13">
        <v>1.55807880386769</v>
      </c>
      <c r="G944" s="14">
        <f>[1]!thsiFinD("ths_adjustment_nv_fund",G$2,$A944)</f>
        <v>1.5975440718</v>
      </c>
      <c r="H944" s="14">
        <f>[1]!thsiFinD("ths_adjustment_nv_fund",H$2,$A944)</f>
        <v>2.4436444443999998</v>
      </c>
      <c r="I944" s="14">
        <v>2456.29</v>
      </c>
      <c r="J944" s="14">
        <f>[1]!thsiFinD("ths_close_price_index",J$1,$A944)</f>
        <v>10722.0077</v>
      </c>
      <c r="K944" s="14">
        <f>[1]!thsiFinD("ths_adjustment_nv_fund",K$2,$A944)</f>
        <v>7.5772594841999998</v>
      </c>
      <c r="L944" s="14">
        <f>[1]!thsiFinD("ths_adjustment_nv_fund",L$2,$A944)</f>
        <v>2.2838129219000001</v>
      </c>
      <c r="M944" s="18">
        <v>8.3759590792838998E-2</v>
      </c>
      <c r="N944" s="18">
        <v>8.5396577187038997E-2</v>
      </c>
      <c r="O944" s="18">
        <v>0.30577522166306997</v>
      </c>
      <c r="P944" s="18">
        <v>0.44461883942734998</v>
      </c>
      <c r="Q944" s="21">
        <v>0.221918606785695</v>
      </c>
      <c r="R944" s="21">
        <v>0.15899937572321701</v>
      </c>
      <c r="S944" s="18">
        <v>0.35596645358405998</v>
      </c>
      <c r="T944" s="18">
        <v>0.35596645358405998</v>
      </c>
      <c r="U944" s="16">
        <v>1.2599747450149659</v>
      </c>
      <c r="V944" s="14">
        <v>1.6186</v>
      </c>
      <c r="W944" s="14">
        <v>1.6659999999999999</v>
      </c>
      <c r="X944" s="74">
        <f>'2080回测'!$O$13*G944/$G$4+'2080回测'!$O$14*H944/$H$4+'2080回测'!$O$15*I944/$I$4+'2080回测'!$O$17*K944/$K$4+'2080回测'!$O$18*L944/$L$4+'2080回测'!$O$16*J944/$J$4</f>
        <v>1.4909006554095741</v>
      </c>
    </row>
    <row r="945" spans="1:24">
      <c r="A945" s="11">
        <v>45251</v>
      </c>
      <c r="B945" s="17">
        <v>49.723756906077</v>
      </c>
      <c r="C945" s="17">
        <v>22.531214528943998</v>
      </c>
      <c r="D945" s="17">
        <v>18.230769230768999</v>
      </c>
      <c r="E945" s="17">
        <v>128.193359375</v>
      </c>
      <c r="F945" s="13">
        <v>1.5466977501019801</v>
      </c>
      <c r="G945" s="14">
        <f>[1]!thsiFinD("ths_adjustment_nv_fund",G$2,$A945)</f>
        <v>1.6022176827000001</v>
      </c>
      <c r="H945" s="14">
        <f>[1]!thsiFinD("ths_adjustment_nv_fund",H$2,$A945)</f>
        <v>2.4513185184999999</v>
      </c>
      <c r="I945" s="14">
        <v>2453.0500000000002</v>
      </c>
      <c r="J945" s="14">
        <f>[1]!thsiFinD("ths_close_price_index",J$1,$A945)</f>
        <v>10742.6944</v>
      </c>
      <c r="K945" s="14">
        <f>[1]!thsiFinD("ths_adjustment_nv_fund",K$2,$A945)</f>
        <v>7.5640356456999998</v>
      </c>
      <c r="L945" s="14">
        <f>[1]!thsiFinD("ths_adjustment_nv_fund",L$2,$A945)</f>
        <v>2.2928997107</v>
      </c>
      <c r="M945" s="18">
        <v>8.8235294117646995E-2</v>
      </c>
      <c r="N945" s="18">
        <v>8.9219007905481998E-2</v>
      </c>
      <c r="O945" s="18">
        <v>0.30913012221422997</v>
      </c>
      <c r="P945" s="18">
        <v>0.45067809118896002</v>
      </c>
      <c r="Q945" s="21">
        <v>0.233823090173884</v>
      </c>
      <c r="R945" s="21">
        <v>0.16835097925134501</v>
      </c>
      <c r="S945" s="18">
        <v>0.37018068763409001</v>
      </c>
      <c r="T945" s="18">
        <v>0.37018068763409001</v>
      </c>
      <c r="U945" s="16">
        <v>1.256231444323503</v>
      </c>
      <c r="V945" s="14">
        <v>1.619</v>
      </c>
      <c r="W945" s="14">
        <v>1.6662999999999999</v>
      </c>
      <c r="X945" s="74">
        <f>'2080回测'!$O$13*G945/$G$4+'2080回测'!$O$14*H945/$H$4+'2080回测'!$O$15*I945/$I$4+'2080回测'!$O$17*K945/$K$4+'2080回测'!$O$18*L945/$L$4+'2080回测'!$O$16*J945/$J$4</f>
        <v>1.4947109237349887</v>
      </c>
    </row>
    <row r="946" spans="1:24">
      <c r="A946" s="11">
        <v>45252</v>
      </c>
      <c r="B946" s="17">
        <v>47.636586863105997</v>
      </c>
      <c r="C946" s="17">
        <v>20.147559591373</v>
      </c>
      <c r="D946" s="17">
        <v>17.230769230768999</v>
      </c>
      <c r="E946" s="17">
        <v>123.486328125</v>
      </c>
      <c r="F946" s="13">
        <v>1.5212531095256201</v>
      </c>
      <c r="G946" s="14">
        <f>[1]!thsiFinD("ths_adjustment_nv_fund",G$2,$A946)</f>
        <v>1.5998289483000001</v>
      </c>
      <c r="H946" s="14">
        <f>[1]!thsiFinD("ths_adjustment_nv_fund",H$2,$A946)</f>
        <v>2.4447407406999999</v>
      </c>
      <c r="I946" s="14">
        <v>2460.1999999999998</v>
      </c>
      <c r="J946" s="14">
        <f>[1]!thsiFinD("ths_close_price_index",J$1,$A946)</f>
        <v>10696.305200000001</v>
      </c>
      <c r="K946" s="14">
        <f>[1]!thsiFinD("ths_adjustment_nv_fund",K$2,$A946)</f>
        <v>7.5045283722000002</v>
      </c>
      <c r="L946" s="14">
        <f>[1]!thsiFinD("ths_adjustment_nv_fund",L$2,$A946)</f>
        <v>2.2757357762999999</v>
      </c>
      <c r="M946" s="18">
        <v>8.9434143222505993E-2</v>
      </c>
      <c r="N946" s="18">
        <v>8.9305881330901005E-2</v>
      </c>
      <c r="O946" s="18">
        <v>0.30673376467768998</v>
      </c>
      <c r="P946" s="18">
        <v>0.44788151345283</v>
      </c>
      <c r="Q946" s="21">
        <v>0.23064070352555699</v>
      </c>
      <c r="R946" s="21">
        <v>0.16415474689897899</v>
      </c>
      <c r="S946" s="18">
        <v>0.36085040073977998</v>
      </c>
      <c r="T946" s="18">
        <v>0.36085040073977998</v>
      </c>
      <c r="U946" s="16">
        <v>1.2433420557895147</v>
      </c>
      <c r="V946" s="14">
        <v>1.6185</v>
      </c>
      <c r="W946" s="14">
        <v>1.6629</v>
      </c>
      <c r="X946" s="74">
        <f>'2080回测'!$O$13*G946/$G$4+'2080回测'!$O$14*H946/$H$4+'2080回测'!$O$15*I946/$I$4+'2080回测'!$O$17*K946/$K$4+'2080回测'!$O$18*L946/$L$4+'2080回测'!$O$16*J946/$J$4</f>
        <v>1.4905275942265588</v>
      </c>
    </row>
    <row r="947" spans="1:24">
      <c r="A947" s="11">
        <v>45253</v>
      </c>
      <c r="B947" s="17">
        <v>48.864333947207001</v>
      </c>
      <c r="C947" s="17">
        <v>21.679909194097998</v>
      </c>
      <c r="D947" s="17">
        <v>15.846153846153999</v>
      </c>
      <c r="E947" s="17">
        <v>126.259765625</v>
      </c>
      <c r="F947" s="13">
        <v>1.5316254065311501</v>
      </c>
      <c r="G947" s="14">
        <f>[1]!thsiFinD("ths_adjustment_nv_fund",G$2,$A947)</f>
        <v>1.6055411394000001</v>
      </c>
      <c r="H947" s="14">
        <f>[1]!thsiFinD("ths_adjustment_nv_fund",H$2,$A947)</f>
        <v>2.4633777777999999</v>
      </c>
      <c r="I947" s="14">
        <v>2489.19</v>
      </c>
      <c r="J947" s="14">
        <f>[1]!thsiFinD("ths_close_price_index",J$1,$A947)</f>
        <v>10793.445299999999</v>
      </c>
      <c r="K947" s="14">
        <f>[1]!thsiFinD("ths_adjustment_nv_fund",K$2,$A947)</f>
        <v>7.5574237263999997</v>
      </c>
      <c r="L947" s="14">
        <f>[1]!thsiFinD("ths_adjustment_nv_fund",L$2,$A947)</f>
        <v>2.3019864994999999</v>
      </c>
      <c r="M947" s="18">
        <v>7.8964194373402005E-2</v>
      </c>
      <c r="N947" s="18">
        <v>7.9228563982277997E-2</v>
      </c>
      <c r="O947" s="18">
        <v>0.29163671219746001</v>
      </c>
      <c r="P947" s="18">
        <v>0.43175458181027998</v>
      </c>
      <c r="Q947" s="21">
        <v>0.21979701568681001</v>
      </c>
      <c r="R947" s="21">
        <v>0.15216551160650801</v>
      </c>
      <c r="S947" s="18">
        <v>0.34659493332968999</v>
      </c>
      <c r="T947" s="18">
        <v>0.34659493332968999</v>
      </c>
      <c r="U947" s="16">
        <v>1.254108843482344</v>
      </c>
      <c r="V947" s="14">
        <v>1.6174999999999999</v>
      </c>
      <c r="W947" s="14">
        <v>1.6603000000000001</v>
      </c>
      <c r="X947" s="74">
        <f>'2080回测'!$O$13*G947/$G$4+'2080回测'!$O$14*H947/$H$4+'2080回测'!$O$15*I947/$I$4+'2080回测'!$O$17*K947/$K$4+'2080回测'!$O$18*L947/$L$4+'2080回测'!$O$16*J947/$J$4</f>
        <v>1.4976629359952405</v>
      </c>
    </row>
    <row r="948" spans="1:24">
      <c r="A948" s="11">
        <v>45254</v>
      </c>
      <c r="B948" s="17">
        <v>47.022713321056003</v>
      </c>
      <c r="C948" s="17">
        <v>19.353007945516001</v>
      </c>
      <c r="D948" s="17">
        <v>13.153846153846001</v>
      </c>
      <c r="E948" s="17">
        <v>120.68359375</v>
      </c>
      <c r="F948" s="13">
        <v>1.5005329029260499</v>
      </c>
      <c r="G948" s="14">
        <f>[1]!thsiFinD("ths_adjustment_nv_fund",G$2,$A948)</f>
        <v>1.6050218492999999</v>
      </c>
      <c r="H948" s="14">
        <f>[1]!thsiFinD("ths_adjustment_nv_fund",H$2,$A948)</f>
        <v>2.4644740741</v>
      </c>
      <c r="I948" s="14">
        <v>2465.9</v>
      </c>
      <c r="J948" s="14">
        <f>[1]!thsiFinD("ths_close_price_index",J$1,$A948)</f>
        <v>10831.160599999999</v>
      </c>
      <c r="K948" s="14">
        <f>[1]!thsiFinD("ths_adjustment_nv_fund",K$2,$A948)</f>
        <v>7.5111402915000003</v>
      </c>
      <c r="L948" s="14">
        <f>[1]!thsiFinD("ths_adjustment_nv_fund",L$2,$A948)</f>
        <v>2.3009768563000002</v>
      </c>
      <c r="M948" s="18">
        <v>8.5358056265985E-2</v>
      </c>
      <c r="N948" s="18">
        <v>8.5396577187038997E-2</v>
      </c>
      <c r="O948" s="18">
        <v>0.30361849988018003</v>
      </c>
      <c r="P948" s="18">
        <v>0.44918658307845999</v>
      </c>
      <c r="Q948" s="21">
        <v>0.23075856969771699</v>
      </c>
      <c r="R948" s="21">
        <v>0.16187679219341</v>
      </c>
      <c r="S948" s="18">
        <v>0.35833783477797998</v>
      </c>
      <c r="T948" s="18">
        <v>0.35833783477797998</v>
      </c>
      <c r="U948" s="16">
        <v>1.2416161471553384</v>
      </c>
      <c r="V948" s="14">
        <v>1.6172</v>
      </c>
      <c r="W948" s="14">
        <v>1.6603000000000001</v>
      </c>
      <c r="X948" s="74">
        <f>'2080回测'!$O$13*G948/$G$4+'2080回测'!$O$14*H948/$H$4+'2080回测'!$O$15*I948/$I$4+'2080回测'!$O$17*K948/$K$4+'2080回测'!$O$18*L948/$L$4+'2080回测'!$O$16*J948/$J$4</f>
        <v>1.4962661747942856</v>
      </c>
    </row>
    <row r="949" spans="1:24">
      <c r="A949" s="11">
        <v>45257</v>
      </c>
      <c r="B949" s="17">
        <v>47.759361571516003</v>
      </c>
      <c r="C949" s="17">
        <v>20.942111237230002</v>
      </c>
      <c r="D949" s="17">
        <v>12.846153846153999</v>
      </c>
      <c r="E949" s="17">
        <v>124.74609375</v>
      </c>
      <c r="F949" s="13">
        <v>1.5157343010122499</v>
      </c>
      <c r="G949" s="14">
        <f>[1]!thsiFinD("ths_adjustment_nv_fund",G$2,$A949)</f>
        <v>1.5978556459</v>
      </c>
      <c r="H949" s="14">
        <f>[1]!thsiFinD("ths_adjustment_nv_fund",H$2,$A949)</f>
        <v>2.4578962962999999</v>
      </c>
      <c r="I949" s="14">
        <v>2454.4699999999998</v>
      </c>
      <c r="J949" s="14">
        <f>[1]!thsiFinD("ths_close_price_index",J$1,$A949)</f>
        <v>10775.760700000001</v>
      </c>
      <c r="K949" s="14">
        <f>[1]!thsiFinD("ths_adjustment_nv_fund",K$2,$A949)</f>
        <v>7.5111402915000003</v>
      </c>
      <c r="L949" s="14">
        <f>[1]!thsiFinD("ths_adjustment_nv_fund",L$2,$A949)</f>
        <v>2.3029961427000001</v>
      </c>
      <c r="M949" s="18">
        <v>7.7685421994884998E-2</v>
      </c>
      <c r="N949" s="18">
        <v>7.9228563982277997E-2</v>
      </c>
      <c r="O949" s="18">
        <v>0.29307452671938999</v>
      </c>
      <c r="P949" s="18">
        <v>0.43772061432946002</v>
      </c>
      <c r="Q949" s="21">
        <v>0.21449303793959701</v>
      </c>
      <c r="R949" s="21">
        <v>0.14832895631291801</v>
      </c>
      <c r="S949" s="18">
        <v>0.34119902798209001</v>
      </c>
      <c r="T949" s="18">
        <v>0.34119902798209001</v>
      </c>
      <c r="U949" s="16">
        <v>1.2399925114797241</v>
      </c>
      <c r="V949" s="14">
        <v>1.617</v>
      </c>
      <c r="W949" s="14">
        <v>1.6769000000000001</v>
      </c>
      <c r="X949" s="74">
        <f>'2080回测'!$O$13*G949/$G$4+'2080回测'!$O$14*H949/$H$4+'2080回测'!$O$15*I949/$I$4+'2080回测'!$O$17*K949/$K$4+'2080回测'!$O$18*L949/$L$4+'2080回测'!$O$16*J949/$J$4</f>
        <v>1.4911382094393808</v>
      </c>
    </row>
    <row r="950" spans="1:24">
      <c r="A950" s="11">
        <v>45258</v>
      </c>
      <c r="B950" s="17">
        <v>49.048496009822003</v>
      </c>
      <c r="C950" s="17">
        <v>21.452894438137999</v>
      </c>
      <c r="D950" s="17">
        <v>12.692307692308001</v>
      </c>
      <c r="E950" s="17">
        <v>123.896484375</v>
      </c>
      <c r="F950" s="13">
        <v>1.5177254562881699</v>
      </c>
      <c r="G950" s="14">
        <f>[1]!thsiFinD("ths_adjustment_nv_fund",G$2,$A950)</f>
        <v>1.5967132075999999</v>
      </c>
      <c r="H950" s="14">
        <f>[1]!thsiFinD("ths_adjustment_nv_fund",H$2,$A950)</f>
        <v>2.4578962962999999</v>
      </c>
      <c r="I950" s="14">
        <v>2450.9</v>
      </c>
      <c r="J950" s="14">
        <f>[1]!thsiFinD("ths_close_price_index",J$1,$A950)</f>
        <v>10808.6443</v>
      </c>
      <c r="K950" s="14">
        <f>[1]!thsiFinD("ths_adjustment_nv_fund",K$2,$A950)</f>
        <v>7.5309760493000004</v>
      </c>
      <c r="L950" s="14">
        <f>[1]!thsiFinD("ths_adjustment_nv_fund",L$2,$A950)</f>
        <v>2.3050154291</v>
      </c>
      <c r="M950" s="18">
        <v>7.1211636828643995E-2</v>
      </c>
      <c r="N950" s="18">
        <v>7.2278689948745006E-2</v>
      </c>
      <c r="O950" s="18">
        <v>0.29343398034987</v>
      </c>
      <c r="P950" s="18">
        <v>0.43818671061880998</v>
      </c>
      <c r="Q950" s="21">
        <v>0.21331437621799501</v>
      </c>
      <c r="R950" s="21">
        <v>0.14713003278367001</v>
      </c>
      <c r="S950" s="18">
        <v>0.34219233254503001</v>
      </c>
      <c r="T950" s="18">
        <v>0.34219233254503001</v>
      </c>
      <c r="U950" s="16">
        <v>1.2463235901771748</v>
      </c>
      <c r="V950" s="14">
        <v>1.6174999999999999</v>
      </c>
      <c r="W950" s="14">
        <v>1.6821999999999999</v>
      </c>
      <c r="X950" s="74">
        <f>'2080回测'!$O$13*G950/$G$4+'2080回测'!$O$14*H950/$H$4+'2080回测'!$O$15*I950/$I$4+'2080回测'!$O$17*K950/$K$4+'2080回测'!$O$18*L950/$L$4+'2080回测'!$O$16*J950/$J$4</f>
        <v>1.4908450393388677</v>
      </c>
    </row>
    <row r="951" spans="1:24">
      <c r="A951" s="11">
        <v>45259</v>
      </c>
      <c r="B951" s="17">
        <v>48.311847759362003</v>
      </c>
      <c r="C951" s="17">
        <v>21.396140749149001</v>
      </c>
      <c r="D951" s="17">
        <v>11.692307692308001</v>
      </c>
      <c r="E951" s="17">
        <v>124.78515625</v>
      </c>
      <c r="F951" s="13">
        <v>1.51546363112705</v>
      </c>
      <c r="G951" s="14">
        <f>[1]!thsiFinD("ths_adjustment_nv_fund",G$2,$A951)</f>
        <v>1.5827962329</v>
      </c>
      <c r="H951" s="14">
        <f>[1]!thsiFinD("ths_adjustment_nv_fund",H$2,$A951)</f>
        <v>2.4414518519000001</v>
      </c>
      <c r="I951" s="14">
        <v>2427.7399999999998</v>
      </c>
      <c r="J951" s="14">
        <f>[1]!thsiFinD("ths_close_price_index",J$1,$A951)</f>
        <v>10724.379800000001</v>
      </c>
      <c r="K951" s="14">
        <f>[1]!thsiFinD("ths_adjustment_nv_fund",K$2,$A951)</f>
        <v>7.5045283722000002</v>
      </c>
      <c r="L951" s="14">
        <f>[1]!thsiFinD("ths_adjustment_nv_fund",L$2,$A951)</f>
        <v>2.2939093539000002</v>
      </c>
      <c r="M951" s="18">
        <v>7.1771099744245004E-2</v>
      </c>
      <c r="N951" s="18">
        <v>7.5579880114672995E-2</v>
      </c>
      <c r="O951" s="18">
        <v>0.30014378145219001</v>
      </c>
      <c r="P951" s="18">
        <v>0.44471205866977997</v>
      </c>
      <c r="Q951" s="21">
        <v>0.22144714209705399</v>
      </c>
      <c r="R951" s="21">
        <v>0.15336443513575501</v>
      </c>
      <c r="S951" s="18">
        <v>0.35178516210185001</v>
      </c>
      <c r="T951" s="18">
        <v>0.35178516210185001</v>
      </c>
      <c r="U951" s="16">
        <v>1.2392087340138738</v>
      </c>
      <c r="V951" s="14">
        <v>1.6173999999999999</v>
      </c>
      <c r="W951" s="14">
        <v>1.6923999999999999</v>
      </c>
      <c r="X951" s="74">
        <f>'2080回测'!$O$13*G951/$G$4+'2080回测'!$O$14*H951/$H$4+'2080回测'!$O$15*I951/$I$4+'2080回测'!$O$17*K951/$K$4+'2080回测'!$O$18*L951/$L$4+'2080回测'!$O$16*J951/$J$4</f>
        <v>1.4792848810806829</v>
      </c>
    </row>
    <row r="952" spans="1:24">
      <c r="A952" s="11">
        <v>45260</v>
      </c>
      <c r="B952" s="17">
        <v>48.373235113566999</v>
      </c>
      <c r="C952" s="17">
        <v>20.828603859251</v>
      </c>
      <c r="D952" s="17">
        <v>12.692307692308001</v>
      </c>
      <c r="E952" s="17">
        <v>124.677734375</v>
      </c>
      <c r="F952" s="13">
        <v>1.51642970260032</v>
      </c>
      <c r="G952" s="14">
        <f>[1]!thsiFinD("ths_adjustment_nv_fund",G$2,$A952)</f>
        <v>1.588508424</v>
      </c>
      <c r="H952" s="14">
        <f>[1]!thsiFinD("ths_adjustment_nv_fund",H$2,$A952)</f>
        <v>2.4480296296000001</v>
      </c>
      <c r="I952" s="14">
        <v>2437.9</v>
      </c>
      <c r="J952" s="14">
        <f>[1]!thsiFinD("ths_close_price_index",J$1,$A952)</f>
        <v>10743.8933</v>
      </c>
      <c r="K952" s="14">
        <f>[1]!thsiFinD("ths_adjustment_nv_fund",K$2,$A952)</f>
        <v>7.4846926144000001</v>
      </c>
      <c r="L952" s="14">
        <f>[1]!thsiFinD("ths_adjustment_nv_fund",L$2,$A952)</f>
        <v>2.2939093539000002</v>
      </c>
      <c r="M952" s="18">
        <v>6.2420076726342998E-2</v>
      </c>
      <c r="N952" s="18">
        <v>6.9151246633655003E-2</v>
      </c>
      <c r="O952" s="18">
        <v>0.29307452671938999</v>
      </c>
      <c r="P952" s="18">
        <v>0.43893246471265002</v>
      </c>
      <c r="Q952" s="21">
        <v>0.21484663645607799</v>
      </c>
      <c r="R952" s="21">
        <v>0.145691324548573</v>
      </c>
      <c r="S952" s="18">
        <v>0.34477679815715001</v>
      </c>
      <c r="T952" s="18">
        <v>0.34477679815715001</v>
      </c>
      <c r="U952" s="16">
        <v>1.2348204485401777</v>
      </c>
      <c r="V952" s="14">
        <v>1.6182000000000001</v>
      </c>
      <c r="W952" s="14">
        <v>1.6919</v>
      </c>
      <c r="X952" s="74">
        <f>'2080回测'!$O$13*G952/$G$4+'2080回测'!$O$14*H952/$H$4+'2080回测'!$O$15*I952/$I$4+'2080回测'!$O$17*K952/$K$4+'2080回测'!$O$18*L952/$L$4+'2080回测'!$O$16*J952/$J$4</f>
        <v>1.4830818454658981</v>
      </c>
    </row>
    <row r="953" spans="1:24">
      <c r="A953" s="11">
        <v>45261</v>
      </c>
      <c r="B953" s="17">
        <v>48.496009821976998</v>
      </c>
      <c r="C953" s="17">
        <v>21.963677639046999</v>
      </c>
      <c r="D953" s="17">
        <v>19.230769230768999</v>
      </c>
      <c r="E953" s="17">
        <v>128.310546875</v>
      </c>
      <c r="F953" s="13">
        <v>1.5450025089169801</v>
      </c>
      <c r="G953" s="14">
        <f>[1]!thsiFinD("ths_adjustment_nv_fund",G$2,$A953)</f>
        <v>1.5959862014999999</v>
      </c>
      <c r="H953" s="14">
        <f>[1]!thsiFinD("ths_adjustment_nv_fund",H$2,$A953)</f>
        <v>2.4557037036999998</v>
      </c>
      <c r="I953" s="14">
        <v>2431.92</v>
      </c>
      <c r="J953" s="14">
        <f>[1]!thsiFinD("ths_close_price_index",J$1,$A953)</f>
        <v>10779.0484</v>
      </c>
      <c r="K953" s="14">
        <f>[1]!thsiFinD("ths_adjustment_nv_fund",K$2,$A953)</f>
        <v>7.4913045337000002</v>
      </c>
      <c r="L953" s="14">
        <f>[1]!thsiFinD("ths_adjustment_nv_fund",L$2,$A953)</f>
        <v>2.2888611379000001</v>
      </c>
      <c r="M953" s="18">
        <v>6.4178388746802997E-2</v>
      </c>
      <c r="N953" s="18">
        <v>6.9933107462426994E-2</v>
      </c>
      <c r="O953" s="18">
        <v>0.29175653007428998</v>
      </c>
      <c r="P953" s="18">
        <v>0.43529691364025003</v>
      </c>
      <c r="Q953" s="21">
        <v>0.20577094119973599</v>
      </c>
      <c r="R953" s="21">
        <v>0.13861767572601599</v>
      </c>
      <c r="S953" s="18">
        <v>0.33650501573594999</v>
      </c>
      <c r="T953" s="18">
        <v>0.33650501573594999</v>
      </c>
      <c r="U953" s="16">
        <v>1.2405533718407666</v>
      </c>
      <c r="V953" s="14">
        <v>1.6183000000000001</v>
      </c>
      <c r="W953" s="14">
        <v>1.6926000000000001</v>
      </c>
      <c r="X953" s="74">
        <f>'2080回测'!$O$13*G953/$G$4+'2080回测'!$O$14*H953/$H$4+'2080回测'!$O$15*I953/$I$4+'2080回测'!$O$17*K953/$K$4+'2080回测'!$O$18*L953/$L$4+'2080回测'!$O$16*J953/$J$4</f>
        <v>1.4883596180424026</v>
      </c>
    </row>
    <row r="954" spans="1:24">
      <c r="A954" s="11">
        <v>45264</v>
      </c>
      <c r="B954" s="17">
        <v>47.636586863105997</v>
      </c>
      <c r="C954" s="17">
        <v>21.623155505107999</v>
      </c>
      <c r="D954" s="17">
        <v>19.538461538461998</v>
      </c>
      <c r="E954" s="17">
        <v>128.056640625</v>
      </c>
      <c r="F954" s="13">
        <v>1.54213711132919</v>
      </c>
      <c r="G954" s="14">
        <f>[1]!thsiFinD("ths_adjustment_nv_fund",G$2,$A954)</f>
        <v>1.598478794</v>
      </c>
      <c r="H954" s="14">
        <f>[1]!thsiFinD("ths_adjustment_nv_fund",H$2,$A954)</f>
        <v>2.4557037036999998</v>
      </c>
      <c r="I954" s="14">
        <v>2435.0100000000002</v>
      </c>
      <c r="J954" s="14">
        <f>[1]!thsiFinD("ths_close_price_index",J$1,$A954)</f>
        <v>10774.575000000001</v>
      </c>
      <c r="K954" s="14">
        <f>[1]!thsiFinD("ths_adjustment_nv_fund",K$2,$A954)</f>
        <v>7.4714687759</v>
      </c>
      <c r="L954" s="14">
        <f>[1]!thsiFinD("ths_adjustment_nv_fund",L$2,$A954)</f>
        <v>2.2838129219000001</v>
      </c>
      <c r="M954" s="18">
        <v>6.4098465473146002E-2</v>
      </c>
      <c r="N954" s="18">
        <v>6.7935018677787007E-2</v>
      </c>
      <c r="O954" s="18">
        <v>0.29235561945841998</v>
      </c>
      <c r="P954" s="18">
        <v>0.43641554470382998</v>
      </c>
      <c r="Q954" s="21">
        <v>0.216614629038483</v>
      </c>
      <c r="R954" s="21">
        <v>0.148089171607068</v>
      </c>
      <c r="S954" s="18">
        <v>0.34945926288369999</v>
      </c>
      <c r="T954" s="18">
        <v>0.34945926288369999</v>
      </c>
      <c r="U954" s="16">
        <v>1.2388123816099981</v>
      </c>
      <c r="V954" s="14">
        <v>1.6182000000000001</v>
      </c>
      <c r="W954" s="14">
        <v>1.7144999999999999</v>
      </c>
      <c r="X954" s="74">
        <f>'2080回测'!$O$13*G954/$G$4+'2080回测'!$O$14*H954/$H$4+'2080回测'!$O$15*I954/$I$4+'2080回测'!$O$17*K954/$K$4+'2080回测'!$O$18*L954/$L$4+'2080回测'!$O$16*J954/$J$4</f>
        <v>1.4894316896367052</v>
      </c>
    </row>
    <row r="955" spans="1:24">
      <c r="A955" s="11">
        <v>45265</v>
      </c>
      <c r="B955" s="17">
        <v>45.365254757519999</v>
      </c>
      <c r="C955" s="17">
        <v>18.671963677638999</v>
      </c>
      <c r="D955" s="17">
        <v>15.769230769230999</v>
      </c>
      <c r="E955" s="17">
        <v>123.69140625</v>
      </c>
      <c r="F955" s="13">
        <v>1.50874463863597</v>
      </c>
      <c r="G955" s="14">
        <f>[1]!thsiFinD("ths_adjustment_nv_fund",G$2,$A955)</f>
        <v>1.5747991653</v>
      </c>
      <c r="H955" s="14">
        <f>[1]!thsiFinD("ths_adjustment_nv_fund",H$2,$A955)</f>
        <v>2.4250074073999999</v>
      </c>
      <c r="I955" s="14">
        <v>2407.23</v>
      </c>
      <c r="J955" s="14">
        <f>[1]!thsiFinD("ths_close_price_index",J$1,$A955)</f>
        <v>10672.2356</v>
      </c>
      <c r="K955" s="14">
        <f>[1]!thsiFinD("ths_adjustment_nv_fund",K$2,$A955)</f>
        <v>7.3921257446000004</v>
      </c>
      <c r="L955" s="14">
        <f>[1]!thsiFinD("ths_adjustment_nv_fund",L$2,$A955)</f>
        <v>2.2626104147000001</v>
      </c>
      <c r="M955" s="18">
        <v>5.9063299232735997E-2</v>
      </c>
      <c r="N955" s="18">
        <v>6.2375119450959998E-2</v>
      </c>
      <c r="O955" s="18">
        <v>0.28768272226216002</v>
      </c>
      <c r="P955" s="18">
        <v>0.43315287067835001</v>
      </c>
      <c r="Q955" s="21">
        <v>0.21626103052200199</v>
      </c>
      <c r="R955" s="21">
        <v>0.148808525724617</v>
      </c>
      <c r="S955" s="18">
        <v>0.35157774250458002</v>
      </c>
      <c r="T955" s="18">
        <v>0.35157774250458002</v>
      </c>
      <c r="U955" s="16">
        <v>1.2168119883788566</v>
      </c>
      <c r="V955" s="14">
        <v>1.6182000000000001</v>
      </c>
      <c r="W955" s="14">
        <v>1.6908000000000001</v>
      </c>
      <c r="X955" s="74">
        <f>'2080回测'!$O$13*G955/$G$4+'2080回测'!$O$14*H955/$H$4+'2080回测'!$O$15*I955/$I$4+'2080回测'!$O$17*K955/$K$4+'2080回测'!$O$18*L955/$L$4+'2080回测'!$O$16*J955/$J$4</f>
        <v>1.4688991280191073</v>
      </c>
    </row>
    <row r="956" spans="1:24">
      <c r="A956" s="11">
        <v>45266</v>
      </c>
      <c r="B956" s="17">
        <v>45.549416820135001</v>
      </c>
      <c r="C956" s="17">
        <v>18.898978433598</v>
      </c>
      <c r="D956" s="17">
        <v>18.076923076922998</v>
      </c>
      <c r="E956" s="17">
        <v>124.326171875</v>
      </c>
      <c r="F956" s="13">
        <v>1.5171287255141399</v>
      </c>
      <c r="G956" s="14">
        <f>[1]!thsiFinD("ths_adjustment_nv_fund",G$2,$A956)</f>
        <v>1.5727220048999999</v>
      </c>
      <c r="H956" s="14">
        <f>[1]!thsiFinD("ths_adjustment_nv_fund",H$2,$A956)</f>
        <v>2.4250074073999999</v>
      </c>
      <c r="I956" s="14">
        <v>2423.37</v>
      </c>
      <c r="J956" s="14">
        <f>[1]!thsiFinD("ths_close_price_index",J$1,$A956)</f>
        <v>10684.969300000001</v>
      </c>
      <c r="K956" s="14">
        <f>[1]!thsiFinD("ths_adjustment_nv_fund",K$2,$A956)</f>
        <v>7.3921257446000004</v>
      </c>
      <c r="L956" s="14">
        <f>[1]!thsiFinD("ths_adjustment_nv_fund",L$2,$A956)</f>
        <v>2.2686682738999999</v>
      </c>
      <c r="M956" s="18">
        <v>3.9402173913043001E-2</v>
      </c>
      <c r="N956" s="18">
        <v>4.4913560941708001E-2</v>
      </c>
      <c r="O956" s="18">
        <v>0.26743350107836</v>
      </c>
      <c r="P956" s="18">
        <v>0.41208531841494001</v>
      </c>
      <c r="Q956" s="21">
        <v>0.191980599056983</v>
      </c>
      <c r="R956" s="21">
        <v>0.12650854808062001</v>
      </c>
      <c r="S956" s="18">
        <v>0.32608610277259997</v>
      </c>
      <c r="T956" s="18">
        <v>0.32608610277259997</v>
      </c>
      <c r="U956" s="16">
        <v>1.2215972528546779</v>
      </c>
      <c r="V956" s="14">
        <v>1.6178999999999999</v>
      </c>
      <c r="W956" s="14">
        <v>1.6894</v>
      </c>
      <c r="X956" s="74">
        <f>'2080回测'!$O$13*G956/$G$4+'2080回测'!$O$14*H956/$H$4+'2080回测'!$O$15*I956/$I$4+'2080回测'!$O$17*K956/$K$4+'2080回测'!$O$18*L956/$L$4+'2080回测'!$O$16*J956/$J$4</f>
        <v>1.467799648466299</v>
      </c>
    </row>
    <row r="957" spans="1:24">
      <c r="A957" s="11">
        <v>45267</v>
      </c>
      <c r="B957" s="17">
        <v>45.610804174339997</v>
      </c>
      <c r="C957" s="17">
        <v>19.239500567537</v>
      </c>
      <c r="D957" s="17">
        <v>21</v>
      </c>
      <c r="E957" s="17">
        <v>126.298828125</v>
      </c>
      <c r="F957" s="13">
        <v>1.5303728321671899</v>
      </c>
      <c r="G957" s="14">
        <f>[1]!thsiFinD("ths_adjustment_nv_fund",G$2,$A957)</f>
        <v>1.5755261715</v>
      </c>
      <c r="H957" s="14">
        <f>[1]!thsiFinD("ths_adjustment_nv_fund",H$2,$A957)</f>
        <v>2.4282962963000001</v>
      </c>
      <c r="I957" s="14">
        <v>2401.8200000000002</v>
      </c>
      <c r="J957" s="14">
        <f>[1]!thsiFinD("ths_close_price_index",J$1,$A957)</f>
        <v>10645.177100000001</v>
      </c>
      <c r="K957" s="14">
        <f>[1]!thsiFinD("ths_adjustment_nv_fund",K$2,$A957)</f>
        <v>7.3789019061000003</v>
      </c>
      <c r="L957" s="14">
        <f>[1]!thsiFinD("ths_adjustment_nv_fund",L$2,$A957)</f>
        <v>2.2666489875</v>
      </c>
      <c r="M957" s="18">
        <v>4.0361253196930999E-2</v>
      </c>
      <c r="N957" s="18">
        <v>4.5521674919642E-2</v>
      </c>
      <c r="O957" s="18">
        <v>0.27174694464414001</v>
      </c>
      <c r="P957" s="18">
        <v>0.41814457017654999</v>
      </c>
      <c r="Q957" s="21">
        <v>0.19999549876388201</v>
      </c>
      <c r="R957" s="21">
        <v>0.13154402690345701</v>
      </c>
      <c r="S957" s="18">
        <v>0.33273202711640998</v>
      </c>
      <c r="T957" s="18">
        <v>0.33273202711640998</v>
      </c>
      <c r="U957" s="16">
        <v>1.2201127883283409</v>
      </c>
      <c r="V957" s="14">
        <v>1.6185</v>
      </c>
      <c r="W957" s="14">
        <v>1.6921999999999999</v>
      </c>
      <c r="X957" s="74">
        <f>'2080回测'!$O$13*G957/$G$4+'2080回测'!$O$14*H957/$H$4+'2080回测'!$O$15*I957/$I$4+'2080回测'!$O$17*K957/$K$4+'2080回测'!$O$18*L957/$L$4+'2080回测'!$O$16*J957/$J$4</f>
        <v>1.4694497928061605</v>
      </c>
    </row>
    <row r="958" spans="1:24">
      <c r="A958" s="11">
        <v>45268</v>
      </c>
      <c r="B958" s="17">
        <v>45.672191528545</v>
      </c>
      <c r="C958" s="17">
        <v>21.963677639046999</v>
      </c>
      <c r="D958" s="17">
        <v>22.538461538461998</v>
      </c>
      <c r="E958" s="17">
        <v>138.603515625</v>
      </c>
      <c r="F958" s="13">
        <v>1.57194461582764</v>
      </c>
      <c r="G958" s="14">
        <f>[1]!thsiFinD("ths_adjustment_nv_fund",G$2,$A958)</f>
        <v>1.5704371285000001</v>
      </c>
      <c r="H958" s="14">
        <f>[1]!thsiFinD("ths_adjustment_nv_fund",H$2,$A958)</f>
        <v>2.4217185185000001</v>
      </c>
      <c r="I958" s="14">
        <v>2390.77</v>
      </c>
      <c r="J958" s="14">
        <f>[1]!thsiFinD("ths_close_price_index",J$1,$A958)</f>
        <v>10624.0918</v>
      </c>
      <c r="K958" s="14">
        <f>[1]!thsiFinD("ths_adjustment_nv_fund",K$2,$A958)</f>
        <v>7.3921257446000004</v>
      </c>
      <c r="L958" s="14">
        <f>[1]!thsiFinD("ths_adjustment_nv_fund",L$2,$A958)</f>
        <v>2.2595814851</v>
      </c>
      <c r="M958" s="18">
        <v>3.9482097186701003E-2</v>
      </c>
      <c r="N958" s="18">
        <v>4.3784206411258998E-2</v>
      </c>
      <c r="O958" s="18">
        <v>0.27210639827462002</v>
      </c>
      <c r="P958" s="18">
        <v>0.41739881608272</v>
      </c>
      <c r="Q958" s="21">
        <v>0.19893470321444001</v>
      </c>
      <c r="R958" s="21">
        <v>0.13178381160930699</v>
      </c>
      <c r="S958" s="18">
        <v>0.32870613692383999</v>
      </c>
      <c r="T958" s="18">
        <v>0.32870613692383999</v>
      </c>
      <c r="U958" s="16">
        <v>1.2157637568443107</v>
      </c>
      <c r="V958" s="14">
        <v>1.6187</v>
      </c>
      <c r="W958" s="14">
        <v>1.6911</v>
      </c>
      <c r="X958" s="74">
        <f>'2080回测'!$O$13*G958/$G$4+'2080回测'!$O$14*H958/$H$4+'2080回测'!$O$15*I958/$I$4+'2080回测'!$O$17*K958/$K$4+'2080回测'!$O$18*L958/$L$4+'2080回测'!$O$16*J958/$J$4</f>
        <v>1.4654767306253358</v>
      </c>
    </row>
    <row r="959" spans="1:24">
      <c r="A959" s="11">
        <v>45271</v>
      </c>
      <c r="B959" s="17">
        <v>47.882136279926002</v>
      </c>
      <c r="C959" s="17">
        <v>24.063564131669001</v>
      </c>
      <c r="D959" s="17">
        <v>25.923076923077002</v>
      </c>
      <c r="E959" s="17">
        <v>144.912109375</v>
      </c>
      <c r="F959" s="13">
        <v>1.6069522167741801</v>
      </c>
      <c r="G959" s="14">
        <f>[1]!thsiFinD("ths_adjustment_nv_fund",G$2,$A959)</f>
        <v>1.5882243997000001</v>
      </c>
      <c r="H959" s="14">
        <f>[1]!thsiFinD("ths_adjustment_nv_fund",H$2,$A959)</f>
        <v>2.4447407406999999</v>
      </c>
      <c r="I959" s="14">
        <v>2380.12</v>
      </c>
      <c r="J959" s="14">
        <f>[1]!thsiFinD("ths_close_price_index",J$1,$A959)</f>
        <v>10702.686900000001</v>
      </c>
      <c r="K959" s="14">
        <f>[1]!thsiFinD("ths_adjustment_nv_fund",K$2,$A959)</f>
        <v>7.4384091794999998</v>
      </c>
      <c r="L959" s="14">
        <f>[1]!thsiFinD("ths_adjustment_nv_fund",L$2,$A959)</f>
        <v>2.2716972035</v>
      </c>
      <c r="M959" s="18">
        <v>4.2679028132992E-2</v>
      </c>
      <c r="N959" s="18">
        <v>4.4479193814612003E-2</v>
      </c>
      <c r="O959" s="18">
        <v>0.27546129882578002</v>
      </c>
      <c r="P959" s="18">
        <v>0.41739881608272</v>
      </c>
      <c r="Q959" s="21">
        <v>0.190684071163219</v>
      </c>
      <c r="R959" s="21">
        <v>0.125069839845522</v>
      </c>
      <c r="S959" s="18">
        <v>0.31516890344482001</v>
      </c>
      <c r="T959" s="18">
        <v>0.31516890344482001</v>
      </c>
      <c r="U959" s="16">
        <v>1.2284273605980698</v>
      </c>
      <c r="V959" s="14">
        <v>1.6198999999999999</v>
      </c>
      <c r="W959" s="14">
        <v>1.6747000000000001</v>
      </c>
      <c r="X959" s="74">
        <f>'2080回测'!$O$13*G959/$G$4+'2080回测'!$O$14*H959/$H$4+'2080回测'!$O$15*I959/$I$4+'2080回测'!$O$17*K959/$K$4+'2080回测'!$O$18*L959/$L$4+'2080回测'!$O$16*J959/$J$4</f>
        <v>1.4803591922023922</v>
      </c>
    </row>
    <row r="960" spans="1:24">
      <c r="A960" s="11">
        <v>45272</v>
      </c>
      <c r="B960" s="17">
        <v>47.759361571516003</v>
      </c>
      <c r="C960" s="17">
        <v>23.609534619750001</v>
      </c>
      <c r="D960" s="17">
        <v>25.846153846153999</v>
      </c>
      <c r="E960" s="17">
        <v>143.02734375</v>
      </c>
      <c r="F960" s="13">
        <v>1.6006059844685501</v>
      </c>
      <c r="G960" s="14">
        <f>[1]!thsiFinD("ths_adjustment_nv_fund",G$2,$A960)</f>
        <v>1.5970654102999999</v>
      </c>
      <c r="H960" s="14">
        <f>[1]!thsiFinD("ths_adjustment_nv_fund",H$2,$A960)</f>
        <v>2.4622814814999998</v>
      </c>
      <c r="I960" s="14">
        <v>2404.1999999999998</v>
      </c>
      <c r="J960" s="14">
        <f>[1]!thsiFinD("ths_close_price_index",J$1,$A960)</f>
        <v>10742.501</v>
      </c>
      <c r="K960" s="14">
        <f>[1]!thsiFinD("ths_adjustment_nv_fund",K$2,$A960)</f>
        <v>7.4516330180999999</v>
      </c>
      <c r="L960" s="14">
        <f>[1]!thsiFinD("ths_adjustment_nv_fund",L$2,$A960)</f>
        <v>2.2787647059</v>
      </c>
      <c r="M960" s="18">
        <v>4.6914961636828997E-2</v>
      </c>
      <c r="N960" s="18">
        <v>5.0994700721049002E-2</v>
      </c>
      <c r="O960" s="18">
        <v>0.29103762281332002</v>
      </c>
      <c r="P960" s="18">
        <v>0.43557657136756001</v>
      </c>
      <c r="Q960" s="21">
        <v>0.20447441330597299</v>
      </c>
      <c r="R960" s="21">
        <v>0.139936491608187</v>
      </c>
      <c r="S960" s="18">
        <v>0.32924206166581999</v>
      </c>
      <c r="T960" s="18">
        <v>0.32924206166581999</v>
      </c>
      <c r="U960" s="16">
        <v>1.2327104020498543</v>
      </c>
      <c r="V960" s="14">
        <v>1.6204000000000001</v>
      </c>
      <c r="W960" s="14">
        <v>1.6688000000000001</v>
      </c>
      <c r="X960" s="74">
        <f>'2080回测'!$O$13*G960/$G$4+'2080回测'!$O$14*H960/$H$4+'2080回测'!$O$15*I960/$I$4+'2080回测'!$O$17*K960/$K$4+'2080回测'!$O$18*L960/$L$4+'2080回测'!$O$16*J960/$J$4</f>
        <v>1.4876309277658977</v>
      </c>
    </row>
    <row r="961" spans="1:24">
      <c r="A961" s="11">
        <v>45273</v>
      </c>
      <c r="B961" s="17">
        <v>46.347452424799997</v>
      </c>
      <c r="C961" s="17">
        <v>22.758229284904001</v>
      </c>
      <c r="D961" s="17">
        <v>23.692307692307999</v>
      </c>
      <c r="E961" s="17">
        <v>141.435546875</v>
      </c>
      <c r="F961" s="13">
        <v>1.58558384069253</v>
      </c>
      <c r="G961" s="14">
        <f>[1]!thsiFinD("ths_adjustment_nv_fund",G$2,$A961)</f>
        <v>1.5849616458</v>
      </c>
      <c r="H961" s="14">
        <f>[1]!thsiFinD("ths_adjustment_nv_fund",H$2,$A961)</f>
        <v>2.4425481481000002</v>
      </c>
      <c r="I961" s="14">
        <v>2373.64</v>
      </c>
      <c r="J961" s="14">
        <f>[1]!thsiFinD("ths_close_price_index",J$1,$A961)</f>
        <v>10686.2796</v>
      </c>
      <c r="K961" s="14">
        <f>[1]!thsiFinD("ths_adjustment_nv_fund",K$2,$A961)</f>
        <v>7.4053495831999996</v>
      </c>
      <c r="L961" s="14">
        <f>[1]!thsiFinD("ths_adjustment_nv_fund",L$2,$A961)</f>
        <v>2.2565525553999999</v>
      </c>
      <c r="M961" s="18">
        <v>5.0351662404092001E-2</v>
      </c>
      <c r="N961" s="18">
        <v>5.4469637737815997E-2</v>
      </c>
      <c r="O961" s="18">
        <v>0.29499161274862001</v>
      </c>
      <c r="P961" s="18">
        <v>0.44023753433827001</v>
      </c>
      <c r="Q961" s="21">
        <v>0.20683173674917901</v>
      </c>
      <c r="R961" s="21">
        <v>0.14221444631375699</v>
      </c>
      <c r="S961" s="18">
        <v>0.33629329305354999</v>
      </c>
      <c r="T961" s="18">
        <v>0.33629329305354999</v>
      </c>
      <c r="U961" s="16">
        <v>1.222177959756936</v>
      </c>
      <c r="V961" s="14">
        <v>1.6221000000000001</v>
      </c>
      <c r="W961" s="14">
        <v>1.663</v>
      </c>
      <c r="X961" s="74">
        <f>'2080回测'!$O$13*G961/$G$4+'2080回测'!$O$14*H961/$H$4+'2080回测'!$O$15*I961/$I$4+'2080回测'!$O$17*K961/$K$4+'2080回测'!$O$18*L961/$L$4+'2080回测'!$O$16*J961/$J$4</f>
        <v>1.4762148919817617</v>
      </c>
    </row>
    <row r="962" spans="1:24">
      <c r="A962" s="11">
        <v>45274</v>
      </c>
      <c r="B962" s="17">
        <v>46.347452424799997</v>
      </c>
      <c r="C962" s="17">
        <v>21.906923950056999</v>
      </c>
      <c r="D962" s="17">
        <v>23.692307692307999</v>
      </c>
      <c r="E962" s="17">
        <v>139.853515625</v>
      </c>
      <c r="F962" s="13">
        <v>1.57950049923041</v>
      </c>
      <c r="G962" s="14">
        <f>[1]!thsiFinD("ths_adjustment_nv_fund",G$2,$A962)</f>
        <v>1.5828566433</v>
      </c>
      <c r="H962" s="14">
        <f>[1]!thsiFinD("ths_adjustment_nv_fund",H$2,$A962)</f>
        <v>2.4403555556000001</v>
      </c>
      <c r="I962" s="14">
        <v>2377.5</v>
      </c>
      <c r="J962" s="14">
        <f>[1]!thsiFinD("ths_close_price_index",J$1,$A962)</f>
        <v>10659.227800000001</v>
      </c>
      <c r="K962" s="14">
        <f>[1]!thsiFinD("ths_adjustment_nv_fund",K$2,$A962)</f>
        <v>7.4053495831999996</v>
      </c>
      <c r="L962" s="14">
        <f>[1]!thsiFinD("ths_adjustment_nv_fund",L$2,$A962)</f>
        <v>2.254533269</v>
      </c>
      <c r="M962" s="18">
        <v>3.3807544757033001E-2</v>
      </c>
      <c r="N962" s="18">
        <v>4.0135522543653997E-2</v>
      </c>
      <c r="O962" s="18">
        <v>0.28193146417444997</v>
      </c>
      <c r="P962" s="18">
        <v>0.42821225005747998</v>
      </c>
      <c r="Q962" s="21">
        <v>0.19740244297635601</v>
      </c>
      <c r="R962" s="21">
        <v>0.13454133572657501</v>
      </c>
      <c r="S962" s="18">
        <v>0.33069655890997002</v>
      </c>
      <c r="T962" s="18">
        <v>0.33069655890997002</v>
      </c>
      <c r="U962" s="16">
        <v>1.2185520009462238</v>
      </c>
      <c r="V962" s="14">
        <v>1.6228</v>
      </c>
      <c r="W962" s="14">
        <v>1.6932</v>
      </c>
      <c r="X962" s="74">
        <f>'2080回测'!$O$13*G962/$G$4+'2080回测'!$O$14*H962/$H$4+'2080回测'!$O$15*I962/$I$4+'2080回测'!$O$17*K962/$K$4+'2080回测'!$O$18*L962/$L$4+'2080回测'!$O$16*J962/$J$4</f>
        <v>1.4745239139515418</v>
      </c>
    </row>
    <row r="963" spans="1:24">
      <c r="A963" s="11">
        <v>45275</v>
      </c>
      <c r="B963" s="17">
        <v>45.549416820135001</v>
      </c>
      <c r="C963" s="17">
        <v>20.601589103292</v>
      </c>
      <c r="D963" s="17">
        <v>22.692307692307999</v>
      </c>
      <c r="E963" s="17">
        <v>136.865234375</v>
      </c>
      <c r="F963" s="13">
        <v>1.56427136997684</v>
      </c>
      <c r="G963" s="14">
        <f>[1]!thsiFinD("ths_adjustment_nv_fund",G$2,$A963)</f>
        <v>1.5733841319999999</v>
      </c>
      <c r="H963" s="14">
        <f>[1]!thsiFinD("ths_adjustment_nv_fund",H$2,$A963)</f>
        <v>2.4261037036999999</v>
      </c>
      <c r="I963" s="14">
        <v>2414.5</v>
      </c>
      <c r="J963" s="14">
        <f>[1]!thsiFinD("ths_close_price_index",J$1,$A963)</f>
        <v>10582.4136</v>
      </c>
      <c r="K963" s="14">
        <f>[1]!thsiFinD("ths_adjustment_nv_fund",K$2,$A963)</f>
        <v>7.3921257446000004</v>
      </c>
      <c r="L963" s="14">
        <f>[1]!thsiFinD("ths_adjustment_nv_fund",L$2,$A963)</f>
        <v>2.2474657666</v>
      </c>
      <c r="M963" s="18">
        <v>2.9012148337596001E-2</v>
      </c>
      <c r="N963" s="18">
        <v>3.6139344974371997E-2</v>
      </c>
      <c r="O963" s="18">
        <v>0.27977474239156003</v>
      </c>
      <c r="P963" s="18">
        <v>0.42560211080623001</v>
      </c>
      <c r="Q963" s="21">
        <v>0.193277126950746</v>
      </c>
      <c r="R963" s="21">
        <v>0.13334241219732801</v>
      </c>
      <c r="S963" s="18">
        <v>0.32563406095598002</v>
      </c>
      <c r="T963" s="18">
        <v>0.32563406095598002</v>
      </c>
      <c r="U963" s="16">
        <v>1.2116587010602504</v>
      </c>
      <c r="V963" s="14">
        <v>1.6241000000000001</v>
      </c>
      <c r="W963" s="14">
        <v>1.6903999999999999</v>
      </c>
      <c r="X963" s="74">
        <f>'2080回测'!$O$13*G963/$G$4+'2080回测'!$O$14*H963/$H$4+'2080回测'!$O$15*I963/$I$4+'2080回测'!$O$17*K963/$K$4+'2080回测'!$O$18*L963/$L$4+'2080回测'!$O$16*J963/$J$4</f>
        <v>1.4667877115681414</v>
      </c>
    </row>
    <row r="964" spans="1:24">
      <c r="A964" s="11">
        <v>45278</v>
      </c>
      <c r="B964" s="17">
        <v>44.505831798648998</v>
      </c>
      <c r="C964" s="17">
        <v>19.466515323496001</v>
      </c>
      <c r="D964" s="17">
        <v>20.384615384615</v>
      </c>
      <c r="E964" s="17">
        <v>135.87890625</v>
      </c>
      <c r="F964" s="13">
        <v>1.5505896718918999</v>
      </c>
      <c r="G964" s="14">
        <f>[1]!thsiFinD("ths_adjustment_nv_fund",G$2,$A964)</f>
        <v>1.5722263806000001</v>
      </c>
      <c r="H964" s="14">
        <f>[1]!thsiFinD("ths_adjustment_nv_fund",H$2,$A964)</f>
        <v>2.4217185185000001</v>
      </c>
      <c r="I964" s="14">
        <v>2398.4899999999998</v>
      </c>
      <c r="J964" s="14">
        <f>[1]!thsiFinD("ths_close_price_index",J$1,$A964)</f>
        <v>10537.565000000001</v>
      </c>
      <c r="K964" s="14">
        <f>[1]!thsiFinD("ths_adjustment_nv_fund",K$2,$A964)</f>
        <v>7.3524542290000001</v>
      </c>
      <c r="L964" s="14">
        <f>[1]!thsiFinD("ths_adjustment_nv_fund",L$2,$A964)</f>
        <v>2.2373693345999999</v>
      </c>
      <c r="M964" s="18">
        <v>2.5735294117646999E-2</v>
      </c>
      <c r="N964" s="18">
        <v>3.3793762488054997E-2</v>
      </c>
      <c r="O964" s="18">
        <v>0.26971004073808003</v>
      </c>
      <c r="P964" s="18">
        <v>0.41590730797221998</v>
      </c>
      <c r="Q964" s="21">
        <v>0.18608729044896799</v>
      </c>
      <c r="R964" s="21">
        <v>0.124830055139673</v>
      </c>
      <c r="S964" s="18">
        <v>0.31860292878868002</v>
      </c>
      <c r="T964" s="18">
        <v>0.31860292878868002</v>
      </c>
      <c r="U964" s="16">
        <v>1.1975056286488515</v>
      </c>
      <c r="V964" s="14">
        <v>1.6252</v>
      </c>
      <c r="W964" s="14">
        <v>1.6895</v>
      </c>
      <c r="X964" s="74">
        <f>'2080回测'!$O$13*G964/$G$4+'2080回测'!$O$14*H964/$H$4+'2080回测'!$O$15*I964/$I$4+'2080回测'!$O$17*K964/$K$4+'2080回测'!$O$18*L964/$L$4+'2080回测'!$O$16*J964/$J$4</f>
        <v>1.4644137439541351</v>
      </c>
    </row>
    <row r="965" spans="1:24">
      <c r="A965" s="11">
        <v>45279</v>
      </c>
      <c r="B965" s="17">
        <v>44.689993861265002</v>
      </c>
      <c r="C965" s="17">
        <v>20.715096481271001</v>
      </c>
      <c r="D965" s="17">
        <v>21.615384615385</v>
      </c>
      <c r="E965" s="17">
        <v>137.28515625</v>
      </c>
      <c r="F965" s="13">
        <v>1.5607640780198</v>
      </c>
      <c r="G965" s="14">
        <f>[1]!thsiFinD("ths_adjustment_nv_fund",G$2,$A965)</f>
        <v>1.5713843796</v>
      </c>
      <c r="H965" s="14">
        <f>[1]!thsiFinD("ths_adjustment_nv_fund",H$2,$A965)</f>
        <v>2.4173333333000002</v>
      </c>
      <c r="I965" s="14">
        <v>2381.27</v>
      </c>
      <c r="J965" s="14">
        <f>[1]!thsiFinD("ths_close_price_index",J$1,$A965)</f>
        <v>10522.0725</v>
      </c>
      <c r="K965" s="14">
        <f>[1]!thsiFinD("ths_adjustment_nv_fund",K$2,$A965)</f>
        <v>7.3458423097000001</v>
      </c>
      <c r="L965" s="14">
        <f>[1]!thsiFinD("ths_adjustment_nv_fund",L$2,$A965)</f>
        <v>2.2303018321999999</v>
      </c>
      <c r="M965" s="18">
        <v>1.9101662404092001E-2</v>
      </c>
      <c r="N965" s="18">
        <v>2.8581356962905001E-2</v>
      </c>
      <c r="O965" s="18">
        <v>0.25461298825785</v>
      </c>
      <c r="P965" s="18">
        <v>0.40127188451734003</v>
      </c>
      <c r="Q965" s="21">
        <v>0.16781803376412399</v>
      </c>
      <c r="R965" s="21">
        <v>0.108764479847761</v>
      </c>
      <c r="S965" s="18">
        <v>0.29994731171837002</v>
      </c>
      <c r="T965" s="18">
        <v>0.29994731171837002</v>
      </c>
      <c r="U965" s="16">
        <v>1.1986582303927356</v>
      </c>
      <c r="V965" s="14">
        <v>1.6257999999999999</v>
      </c>
      <c r="W965" s="14">
        <v>1.6902999999999999</v>
      </c>
      <c r="X965" s="74">
        <f>'2080回测'!$O$13*G965/$G$4+'2080回测'!$O$14*H965/$H$4+'2080回测'!$O$15*I965/$I$4+'2080回测'!$O$17*K965/$K$4+'2080回测'!$O$18*L965/$L$4+'2080回测'!$O$16*J965/$J$4</f>
        <v>1.463160033507978</v>
      </c>
    </row>
    <row r="966" spans="1:24">
      <c r="A966" s="11">
        <v>45280</v>
      </c>
      <c r="B966" s="17">
        <v>42.786985880909</v>
      </c>
      <c r="C966" s="17">
        <v>18.842224744608</v>
      </c>
      <c r="D966" s="17">
        <v>17.230769230768999</v>
      </c>
      <c r="E966" s="17">
        <v>132.529296875</v>
      </c>
      <c r="F966" s="13">
        <v>1.5284731918282199</v>
      </c>
      <c r="G966" s="14">
        <f>[1]!thsiFinD("ths_adjustment_nv_fund",G$2,$A966)</f>
        <v>1.5684373760999999</v>
      </c>
      <c r="H966" s="14">
        <f>[1]!thsiFinD("ths_adjustment_nv_fund",H$2,$A966)</f>
        <v>2.4074666667</v>
      </c>
      <c r="I966" s="14">
        <v>2382.15</v>
      </c>
      <c r="J966" s="14">
        <f>[1]!thsiFinD("ths_close_price_index",J$1,$A966)</f>
        <v>10473.4434</v>
      </c>
      <c r="K966" s="14">
        <f>[1]!thsiFinD("ths_adjustment_nv_fund",K$2,$A966)</f>
        <v>7.2995588747999998</v>
      </c>
      <c r="L966" s="14">
        <f>[1]!thsiFinD("ths_adjustment_nv_fund",L$2,$A966)</f>
        <v>2.2242439730000001</v>
      </c>
      <c r="M966" s="18">
        <v>2.0380434782609001E-2</v>
      </c>
      <c r="N966" s="18">
        <v>2.9710711493354001E-2</v>
      </c>
      <c r="O966" s="18">
        <v>0.25389408099687999</v>
      </c>
      <c r="P966" s="18">
        <v>0.40015325337659002</v>
      </c>
      <c r="Q966" s="21">
        <v>0.16899669548572699</v>
      </c>
      <c r="R966" s="21">
        <v>0.109843511024084</v>
      </c>
      <c r="S966" s="18">
        <v>0.30314357799132002</v>
      </c>
      <c r="T966" s="18">
        <v>0.30314357799132002</v>
      </c>
      <c r="U966" s="16">
        <v>1.1848862867156005</v>
      </c>
      <c r="V966" s="14">
        <v>1.6263000000000001</v>
      </c>
      <c r="W966" s="14">
        <v>1.6993</v>
      </c>
      <c r="X966" s="74">
        <f>'2080回测'!$O$13*G966/$G$4+'2080回测'!$O$14*H966/$H$4+'2080回测'!$O$15*I966/$I$4+'2080回测'!$O$17*K966/$K$4+'2080回测'!$O$18*L966/$L$4+'2080回测'!$O$16*J966/$J$4</f>
        <v>1.4596208086417886</v>
      </c>
    </row>
    <row r="967" spans="1:24">
      <c r="A967" s="11">
        <v>45281</v>
      </c>
      <c r="B967" s="17">
        <v>43.339472068753999</v>
      </c>
      <c r="C967" s="17">
        <v>19.636776390464998</v>
      </c>
      <c r="D967" s="17">
        <v>18.692307692307999</v>
      </c>
      <c r="E967" s="17">
        <v>134.970703125</v>
      </c>
      <c r="F967" s="13">
        <v>1.5415981481913199</v>
      </c>
      <c r="G967" s="14">
        <f>[1]!thsiFinD("ths_adjustment_nv_fund",G$2,$A967)</f>
        <v>1.5647536217</v>
      </c>
      <c r="H967" s="14">
        <f>[1]!thsiFinD("ths_adjustment_nv_fund",H$2,$A967)</f>
        <v>2.4052740740999998</v>
      </c>
      <c r="I967" s="14">
        <v>2399.9899999999998</v>
      </c>
      <c r="J967" s="14">
        <f>[1]!thsiFinD("ths_close_price_index",J$1,$A967)</f>
        <v>10466.895399999999</v>
      </c>
      <c r="K967" s="14">
        <f>[1]!thsiFinD("ths_adjustment_nv_fund",K$2,$A967)</f>
        <v>7.3326184712</v>
      </c>
      <c r="L967" s="14">
        <f>[1]!thsiFinD("ths_adjustment_nv_fund",L$2,$A967)</f>
        <v>2.2333307618</v>
      </c>
      <c r="M967" s="18">
        <v>9.9904092071610995E-3</v>
      </c>
      <c r="N967" s="18">
        <v>2.076274867518E-2</v>
      </c>
      <c r="O967" s="18">
        <v>0.23915648214714</v>
      </c>
      <c r="P967" s="18">
        <v>0.38598392621105998</v>
      </c>
      <c r="Q967" s="21">
        <v>0.15473488865433199</v>
      </c>
      <c r="R967" s="21">
        <v>9.4257505143870601E-2</v>
      </c>
      <c r="S967" s="18">
        <v>0.28710216684303003</v>
      </c>
      <c r="T967" s="18">
        <v>0.28710216684303003</v>
      </c>
      <c r="U967" s="16">
        <v>1.1926610984886141</v>
      </c>
      <c r="V967" s="14">
        <v>1.6274</v>
      </c>
      <c r="W967" s="14">
        <v>1.6958</v>
      </c>
      <c r="X967" s="74">
        <f>'2080回测'!$O$13*G967/$G$4+'2080回测'!$O$14*H967/$H$4+'2080回测'!$O$15*I967/$I$4+'2080回测'!$O$17*K967/$K$4+'2080回测'!$O$18*L967/$L$4+'2080回测'!$O$16*J967/$J$4</f>
        <v>1.4582277078732835</v>
      </c>
    </row>
    <row r="968" spans="1:24">
      <c r="A968" s="11">
        <v>45282</v>
      </c>
      <c r="B968" s="17">
        <v>41.804788213628001</v>
      </c>
      <c r="C968" s="17">
        <v>17.366628830873999</v>
      </c>
      <c r="D968" s="17">
        <v>11.076923076923</v>
      </c>
      <c r="E968" s="17">
        <v>131.103515625</v>
      </c>
      <c r="F968" s="13">
        <v>1.5033796393660599</v>
      </c>
      <c r="G968" s="14">
        <f>[1]!thsiFinD("ths_adjustment_nv_fund",G$2,$A968)</f>
        <v>1.5652798723000001</v>
      </c>
      <c r="H968" s="14">
        <f>[1]!thsiFinD("ths_adjustment_nv_fund",H$2,$A968)</f>
        <v>2.3997925925999999</v>
      </c>
      <c r="I968" s="14">
        <v>2406.11</v>
      </c>
      <c r="J968" s="14">
        <f>[1]!thsiFinD("ths_close_price_index",J$1,$A968)</f>
        <v>10457.6109</v>
      </c>
      <c r="K968" s="14">
        <f>[1]!thsiFinD("ths_adjustment_nv_fund",K$2,$A968)</f>
        <v>7.2929469555999997</v>
      </c>
      <c r="L968" s="14">
        <f>[1]!thsiFinD("ths_adjustment_nv_fund",L$2,$A968)</f>
        <v>2.2353500481999999</v>
      </c>
      <c r="M968" s="18">
        <v>1.9101662404092001E-2</v>
      </c>
      <c r="N968" s="18">
        <v>3.0492572322127001E-2</v>
      </c>
      <c r="O968" s="18">
        <v>0.24430865085070999</v>
      </c>
      <c r="P968" s="18">
        <v>0.39269571274691001</v>
      </c>
      <c r="Q968" s="21">
        <v>0.16251405601691099</v>
      </c>
      <c r="R968" s="21">
        <v>9.9173091613784098E-2</v>
      </c>
      <c r="S968" s="18">
        <v>0.29650152097719001</v>
      </c>
      <c r="T968" s="18">
        <v>0.29650152097719001</v>
      </c>
      <c r="U968" s="16">
        <v>1.182041018958339</v>
      </c>
      <c r="V968" s="14">
        <v>1.6289</v>
      </c>
      <c r="W968" s="14">
        <v>1.7069000000000001</v>
      </c>
      <c r="X968" s="74">
        <f>'2080回测'!$O$13*G968/$G$4+'2080回测'!$O$14*H968/$H$4+'2080回测'!$O$15*I968/$I$4+'2080回测'!$O$17*K968/$K$4+'2080回测'!$O$18*L968/$L$4+'2080回测'!$O$16*J968/$J$4</f>
        <v>1.4579488495916491</v>
      </c>
    </row>
    <row r="969" spans="1:24">
      <c r="A969" s="11">
        <v>45285</v>
      </c>
      <c r="B969" s="17">
        <v>42.111724984653002</v>
      </c>
      <c r="C969" s="17">
        <v>17.593643586833</v>
      </c>
      <c r="D969" s="17">
        <v>10</v>
      </c>
      <c r="E969" s="17">
        <v>133.3203125</v>
      </c>
      <c r="F969" s="13">
        <v>1.5075642026787199</v>
      </c>
      <c r="G969" s="14">
        <f>[1]!thsiFinD("ths_adjustment_nv_fund",G$2,$A969)</f>
        <v>1.5658061229</v>
      </c>
      <c r="H969" s="14">
        <f>[1]!thsiFinD("ths_adjustment_nv_fund",H$2,$A969)</f>
        <v>2.4030814815000001</v>
      </c>
      <c r="I969" s="14">
        <v>2406.11</v>
      </c>
      <c r="J969" s="14">
        <f>[1]!thsiFinD("ths_close_price_index",J$1,$A969)</f>
        <v>10434.8408</v>
      </c>
      <c r="K969" s="14">
        <f>[1]!thsiFinD("ths_adjustment_nv_fund",K$2,$A969)</f>
        <v>7.3061707940999998</v>
      </c>
      <c r="L969" s="14">
        <f>[1]!thsiFinD("ths_adjustment_nv_fund",L$2,$A969)</f>
        <v>2.2454464802</v>
      </c>
      <c r="M969" s="18">
        <v>2.0939897698209999E-2</v>
      </c>
      <c r="N969" s="18">
        <v>2.9102597515419999E-2</v>
      </c>
      <c r="O969" s="18">
        <v>0.23783848550204001</v>
      </c>
      <c r="P969" s="18">
        <v>0.38430597953852003</v>
      </c>
      <c r="Q969" s="21">
        <v>0.152259699038966</v>
      </c>
      <c r="R969" s="21">
        <v>8.5745148086215695E-2</v>
      </c>
      <c r="S969" s="18">
        <v>0.27306817214367002</v>
      </c>
      <c r="T969" s="18">
        <v>0.27306817214367002</v>
      </c>
      <c r="U969" s="16">
        <v>1.1816050287627939</v>
      </c>
      <c r="V969" s="14">
        <v>1.6302000000000001</v>
      </c>
      <c r="W969" s="14">
        <v>1.7081</v>
      </c>
      <c r="X969" s="74">
        <f>'2080回测'!$O$13*G969/$G$4+'2080回测'!$O$14*H969/$H$4+'2080回测'!$O$15*I969/$I$4+'2080回测'!$O$17*K969/$K$4+'2080回测'!$O$18*L969/$L$4+'2080回测'!$O$16*J969/$J$4</f>
        <v>1.4593192375436697</v>
      </c>
    </row>
    <row r="970" spans="1:24">
      <c r="A970" s="11">
        <v>45286</v>
      </c>
      <c r="B970" s="17">
        <v>40.454266421116998</v>
      </c>
      <c r="C970" s="17">
        <v>15.550510783201</v>
      </c>
      <c r="D970" s="17">
        <v>7.8461538461537996</v>
      </c>
      <c r="E970" s="17">
        <v>128.7109375</v>
      </c>
      <c r="F970" s="13">
        <v>1.4814046713761799</v>
      </c>
      <c r="G970" s="14">
        <f>[1]!thsiFinD("ths_adjustment_nv_fund",G$2,$A970)</f>
        <v>1.5646483714999999</v>
      </c>
      <c r="H970" s="14">
        <f>[1]!thsiFinD("ths_adjustment_nv_fund",H$2,$A970)</f>
        <v>2.3899259259000001</v>
      </c>
      <c r="I970" s="14">
        <v>2406.11</v>
      </c>
      <c r="J970" s="14">
        <f>[1]!thsiFinD("ths_close_price_index",J$1,$A970)</f>
        <v>10425.459000000001</v>
      </c>
      <c r="K970" s="14">
        <f>[1]!thsiFinD("ths_adjustment_nv_fund",K$2,$A970)</f>
        <v>7.2400516014000003</v>
      </c>
      <c r="L970" s="14">
        <f>[1]!thsiFinD("ths_adjustment_nv_fund",L$2,$A970)</f>
        <v>2.2343404050000002</v>
      </c>
      <c r="M970" s="18">
        <v>2.3017902813299001E-2</v>
      </c>
      <c r="N970" s="18">
        <v>3.1795673703413997E-2</v>
      </c>
      <c r="O970" s="18">
        <v>0.23723939611789999</v>
      </c>
      <c r="P970" s="18">
        <v>0.38533139143682998</v>
      </c>
      <c r="Q970" s="21">
        <v>0.151316769661684</v>
      </c>
      <c r="R970" s="21">
        <v>8.4426332204044802E-2</v>
      </c>
      <c r="S970" s="18">
        <v>0.26985638208259</v>
      </c>
      <c r="T970" s="18">
        <v>0.26985638208259</v>
      </c>
      <c r="U970" s="16">
        <v>1.1680981676793702</v>
      </c>
      <c r="V970" s="14">
        <v>1.6314</v>
      </c>
      <c r="W970" s="14">
        <v>1.7130000000000001</v>
      </c>
      <c r="X970" s="74">
        <f>'2080回测'!$O$13*G970/$G$4+'2080回测'!$O$14*H970/$H$4+'2080回测'!$O$15*I970/$I$4+'2080回测'!$O$17*K970/$K$4+'2080回测'!$O$18*L970/$L$4+'2080回测'!$O$16*J970/$J$4</f>
        <v>1.4563347795737962</v>
      </c>
    </row>
    <row r="971" spans="1:24">
      <c r="A971" s="11">
        <v>45287</v>
      </c>
      <c r="B971" s="17">
        <v>41.068139963168001</v>
      </c>
      <c r="C971" s="17">
        <v>16.855845629966002</v>
      </c>
      <c r="D971" s="17">
        <v>7.3846153846154001</v>
      </c>
      <c r="E971" s="17">
        <v>129.013671875</v>
      </c>
      <c r="F971" s="13">
        <v>1.4858056821318699</v>
      </c>
      <c r="G971" s="14">
        <f>[1]!thsiFinD("ths_adjustment_nv_fund",G$2,$A971)</f>
        <v>1.5750681339999999</v>
      </c>
      <c r="H971" s="14">
        <f>[1]!thsiFinD("ths_adjustment_nv_fund",H$2,$A971)</f>
        <v>2.4019851852</v>
      </c>
      <c r="I971" s="14">
        <v>2442.65</v>
      </c>
      <c r="J971" s="14">
        <f>[1]!thsiFinD("ths_close_price_index",J$1,$A971)</f>
        <v>10468.6548</v>
      </c>
      <c r="K971" s="14">
        <f>[1]!thsiFinD("ths_adjustment_nv_fund",K$2,$A971)</f>
        <v>7.2731111977999996</v>
      </c>
      <c r="L971" s="14">
        <f>[1]!thsiFinD("ths_adjustment_nv_fund",L$2,$A971)</f>
        <v>2.2484754098000002</v>
      </c>
      <c r="M971" s="18">
        <v>1.5824808184142999E-2</v>
      </c>
      <c r="N971" s="18">
        <v>2.5540787073234001E-2</v>
      </c>
      <c r="O971" s="18">
        <v>0.22537742631200999</v>
      </c>
      <c r="P971" s="18">
        <v>0.37246713381976998</v>
      </c>
      <c r="Q971" s="21">
        <v>0.135286970247885</v>
      </c>
      <c r="R971" s="21">
        <v>6.9080111029680993E-2</v>
      </c>
      <c r="S971" s="18">
        <v>0.25060405238411998</v>
      </c>
      <c r="T971" s="18">
        <v>0.25060405238411998</v>
      </c>
      <c r="U971" s="16">
        <v>1.1764399568023443</v>
      </c>
      <c r="V971" s="14">
        <v>1.633</v>
      </c>
      <c r="W971" s="14">
        <v>1.7189000000000001</v>
      </c>
      <c r="X971" s="74">
        <f>'2080回测'!$O$13*G971/$G$4+'2080回测'!$O$14*H971/$H$4+'2080回测'!$O$15*I971/$I$4+'2080回测'!$O$17*K971/$K$4+'2080回测'!$O$18*L971/$L$4+'2080回测'!$O$16*J971/$J$4</f>
        <v>1.4656716599845456</v>
      </c>
    </row>
    <row r="972" spans="1:24">
      <c r="A972" s="11">
        <v>45288</v>
      </c>
      <c r="B972" s="17">
        <v>43.339472068753999</v>
      </c>
      <c r="C972" s="17">
        <v>18.274687854711001</v>
      </c>
      <c r="D972" s="17">
        <v>8.8461538461538005</v>
      </c>
      <c r="E972" s="17">
        <v>132.373046875</v>
      </c>
      <c r="F972" s="13">
        <v>1.50708340161155</v>
      </c>
      <c r="G972" s="14">
        <f>[1]!thsiFinD("ths_adjustment_nv_fund",G$2,$A972)</f>
        <v>1.5693846272</v>
      </c>
      <c r="H972" s="14">
        <f>[1]!thsiFinD("ths_adjustment_nv_fund",H$2,$A972)</f>
        <v>2.3986962962999998</v>
      </c>
      <c r="I972" s="14">
        <v>2490.0700000000002</v>
      </c>
      <c r="J972" s="14">
        <f>[1]!thsiFinD("ths_close_price_index",J$1,$A972)</f>
        <v>10511.431399999999</v>
      </c>
      <c r="K972" s="14">
        <f>[1]!thsiFinD("ths_adjustment_nv_fund",K$2,$A972)</f>
        <v>7.3590661483000002</v>
      </c>
      <c r="L972" s="14">
        <f>[1]!thsiFinD("ths_adjustment_nv_fund",L$2,$A972)</f>
        <v>2.2575621986000001</v>
      </c>
      <c r="M972" s="18">
        <v>2.0859974424552001E-2</v>
      </c>
      <c r="N972" s="18">
        <v>2.9363217791678001E-2</v>
      </c>
      <c r="O972" s="18">
        <v>0.23352504193626</v>
      </c>
      <c r="P972" s="18">
        <v>0.38225515589622</v>
      </c>
      <c r="Q972" s="21">
        <v>0.14542346105366899</v>
      </c>
      <c r="R972" s="21">
        <v>7.8072037499034894E-2</v>
      </c>
      <c r="S972" s="18">
        <v>0.26101038290867001</v>
      </c>
      <c r="T972" s="18">
        <v>0.26101038290867001</v>
      </c>
      <c r="U972" s="16">
        <v>1.1981776192902922</v>
      </c>
      <c r="V972" s="14">
        <v>1.6337999999999999</v>
      </c>
      <c r="W972" s="14">
        <v>1.7195</v>
      </c>
      <c r="X972" s="74">
        <f>'2080回测'!$O$13*G972/$G$4+'2080回测'!$O$14*H972/$H$4+'2080回测'!$O$15*I972/$I$4+'2080回测'!$O$17*K972/$K$4+'2080回测'!$O$18*L972/$L$4+'2080回测'!$O$16*J972/$J$4</f>
        <v>1.4638859730199076</v>
      </c>
    </row>
    <row r="973" spans="1:24">
      <c r="A973" s="11">
        <v>45289</v>
      </c>
      <c r="B973" s="17">
        <v>45.119705340700001</v>
      </c>
      <c r="C973" s="17">
        <v>20.771850170261001</v>
      </c>
      <c r="D973" s="17">
        <v>11.692307692308001</v>
      </c>
      <c r="E973" s="17">
        <v>136.09375</v>
      </c>
      <c r="F973" s="13">
        <v>1.53419403300817</v>
      </c>
      <c r="G973" s="14">
        <f>[1]!thsiFinD("ths_adjustment_nv_fund",G$2,$A973)</f>
        <v>1.5781203876000001</v>
      </c>
      <c r="H973" s="14">
        <f>[1]!thsiFinD("ths_adjustment_nv_fund",H$2,$A973)</f>
        <v>2.4107555556000002</v>
      </c>
      <c r="I973" s="14">
        <v>2509.48</v>
      </c>
      <c r="J973" s="14">
        <f>[1]!thsiFinD("ths_close_price_index",J$1,$A973)</f>
        <v>10537.036400000001</v>
      </c>
      <c r="K973" s="14">
        <f>[1]!thsiFinD("ths_adjustment_nv_fund",K$2,$A973)</f>
        <v>7.4053495831999996</v>
      </c>
      <c r="L973" s="14">
        <f>[1]!thsiFinD("ths_adjustment_nv_fund",L$2,$A973)</f>
        <v>2.2727068466999998</v>
      </c>
      <c r="M973" s="18">
        <v>4.5796035805627001E-2</v>
      </c>
      <c r="N973" s="18">
        <v>5.1863434975240999E-2</v>
      </c>
      <c r="O973" s="18">
        <v>0.25401389887371001</v>
      </c>
      <c r="P973" s="18">
        <v>0.40089900747042001</v>
      </c>
      <c r="Q973" s="21">
        <v>0.17017535720732899</v>
      </c>
      <c r="R973" s="21">
        <v>9.8333845143311102E-2</v>
      </c>
      <c r="S973" s="18">
        <v>0.28216968742335002</v>
      </c>
      <c r="T973" s="18">
        <v>0.28216968742335002</v>
      </c>
      <c r="U973" s="16">
        <v>1.212824713319236</v>
      </c>
      <c r="V973" s="14">
        <v>1.6349</v>
      </c>
      <c r="W973" s="14">
        <v>1.7101</v>
      </c>
      <c r="X973" s="74">
        <f>'2080回测'!$O$13*G973/$G$4+'2080回测'!$O$14*H973/$H$4+'2080回测'!$O$15*I973/$I$4+'2080回测'!$O$17*K973/$K$4+'2080回测'!$O$18*L973/$L$4+'2080回测'!$O$16*J973/$J$4</f>
        <v>1.4723252090503016</v>
      </c>
    </row>
    <row r="974" spans="1:24">
      <c r="A974" s="11">
        <v>45293</v>
      </c>
      <c r="B974" s="17">
        <v>43.155310006138997</v>
      </c>
      <c r="C974" s="17">
        <v>18.558456299658999</v>
      </c>
      <c r="D974" s="17">
        <v>9.7692307692308002</v>
      </c>
      <c r="E974" s="17">
        <v>130.498046875</v>
      </c>
      <c r="F974" s="13">
        <v>1.5049526098750701</v>
      </c>
      <c r="G974" s="14">
        <f>[1]!thsiFinD("ths_adjustment_nv_fund",G$2,$A974)</f>
        <v>1.5936974063</v>
      </c>
      <c r="H974" s="14">
        <f>[1]!thsiFinD("ths_adjustment_nv_fund",H$2,$A974)</f>
        <v>2.4337777778</v>
      </c>
      <c r="I974" s="14">
        <v>2492.1999999999998</v>
      </c>
      <c r="J974" s="14">
        <f>[1]!thsiFinD("ths_close_price_index",J$1,$A974)</f>
        <v>10623.926299999999</v>
      </c>
      <c r="K974" s="14">
        <f>[1]!thsiFinD("ths_adjustment_nv_fund",K$2,$A974)</f>
        <v>7.4053495831999996</v>
      </c>
      <c r="L974" s="14">
        <f>[1]!thsiFinD("ths_adjustment_nv_fund",L$2,$A974)</f>
        <v>2.2797743491000002</v>
      </c>
      <c r="M974" s="18">
        <v>5.0991048593349998E-2</v>
      </c>
      <c r="N974" s="18">
        <v>5.8639562157935997E-2</v>
      </c>
      <c r="O974" s="18">
        <v>0.26335969326623998</v>
      </c>
      <c r="P974" s="18">
        <v>0.41506833463594001</v>
      </c>
      <c r="Q974" s="21">
        <v>0.18750168451489199</v>
      </c>
      <c r="R974" s="21">
        <v>0.113080604553051</v>
      </c>
      <c r="S974" s="18">
        <v>0.30697838941624001</v>
      </c>
      <c r="T974" s="18">
        <v>0.30697838941624001</v>
      </c>
      <c r="U974" s="16">
        <v>1.2096434065293471</v>
      </c>
      <c r="V974" s="14">
        <v>1.6345000000000001</v>
      </c>
      <c r="W974" s="14">
        <v>1.7238</v>
      </c>
      <c r="X974" s="74">
        <f>'2080回测'!$O$13*G974/$G$4+'2080回测'!$O$14*H974/$H$4+'2080回测'!$O$15*I974/$I$4+'2080回测'!$O$17*K974/$K$4+'2080回测'!$O$18*L974/$L$4+'2080回测'!$O$16*J974/$J$4</f>
        <v>1.4842817014398808</v>
      </c>
    </row>
    <row r="975" spans="1:24">
      <c r="A975" s="11">
        <v>45294</v>
      </c>
      <c r="B975" s="17">
        <v>41.559238796808003</v>
      </c>
      <c r="C975" s="17">
        <v>15.66401816118</v>
      </c>
      <c r="D975" s="17">
        <v>8.9230769230769003</v>
      </c>
      <c r="E975" s="17">
        <v>122.431640625</v>
      </c>
      <c r="F975" s="13">
        <v>1.47144493626516</v>
      </c>
      <c r="G975" s="14">
        <f>[1]!thsiFinD("ths_adjustment_nv_fund",G$2,$A975)</f>
        <v>1.6126424289000001</v>
      </c>
      <c r="H975" s="14">
        <f>[1]!thsiFinD("ths_adjustment_nv_fund",H$2,$A975)</f>
        <v>2.4589925926</v>
      </c>
      <c r="I975" s="14">
        <v>2489.87</v>
      </c>
      <c r="J975" s="14">
        <f>[1]!thsiFinD("ths_close_price_index",J$1,$A975)</f>
        <v>10711.194100000001</v>
      </c>
      <c r="K975" s="14">
        <f>[1]!thsiFinD("ths_adjustment_nv_fund",K$2,$A975)</f>
        <v>7.3921257446000004</v>
      </c>
      <c r="L975" s="14">
        <f>[1]!thsiFinD("ths_adjustment_nv_fund",L$2,$A975)</f>
        <v>2.2807839923</v>
      </c>
      <c r="M975" s="18">
        <v>4.0521099744244997E-2</v>
      </c>
      <c r="N975" s="18">
        <v>4.9344105638085001E-2</v>
      </c>
      <c r="O975" s="18">
        <v>0.26108315360652001</v>
      </c>
      <c r="P975" s="18">
        <v>0.41311073023609002</v>
      </c>
      <c r="Q975" s="21">
        <v>0.18314063614496101</v>
      </c>
      <c r="R975" s="21">
        <v>0.113200496905976</v>
      </c>
      <c r="S975" s="18">
        <v>0.30837351497944998</v>
      </c>
      <c r="T975" s="18">
        <v>0.30837351497944998</v>
      </c>
      <c r="U975" s="16">
        <v>1.2067656388559567</v>
      </c>
      <c r="V975" s="14">
        <v>1.6342000000000001</v>
      </c>
      <c r="W975" s="14">
        <v>1.7168000000000001</v>
      </c>
      <c r="X975" s="74">
        <f>'2080回测'!$O$13*G975/$G$4+'2080回测'!$O$14*H975/$H$4+'2080回测'!$O$15*I975/$I$4+'2080回测'!$O$17*K975/$K$4+'2080回测'!$O$18*L975/$L$4+'2080回测'!$O$16*J975/$J$4</f>
        <v>1.4980175284155688</v>
      </c>
    </row>
    <row r="976" spans="1:24">
      <c r="A976" s="11">
        <v>45295</v>
      </c>
      <c r="B976" s="17">
        <v>40.883977900551997</v>
      </c>
      <c r="C976" s="17">
        <v>14.755959137344</v>
      </c>
      <c r="D976" s="17">
        <v>7.7692307692308002</v>
      </c>
      <c r="E976" s="17">
        <v>121.34765625</v>
      </c>
      <c r="F976" s="13">
        <v>1.46189206014282</v>
      </c>
      <c r="G976" s="14">
        <f>[1]!thsiFinD("ths_adjustment_nv_fund",G$2,$A976)</f>
        <v>1.6249566937</v>
      </c>
      <c r="H976" s="14">
        <f>[1]!thsiFinD("ths_adjustment_nv_fund",H$2,$A976)</f>
        <v>2.4688592592999998</v>
      </c>
      <c r="I976" s="14">
        <v>2500.56</v>
      </c>
      <c r="J976" s="14">
        <f>[1]!thsiFinD("ths_close_price_index",J$1,$A976)</f>
        <v>10731.058800000001</v>
      </c>
      <c r="K976" s="14">
        <f>[1]!thsiFinD("ths_adjustment_nv_fund",K$2,$A976)</f>
        <v>7.3722899868000002</v>
      </c>
      <c r="L976" s="14">
        <f>[1]!thsiFinD("ths_adjustment_nv_fund",L$2,$A976)</f>
        <v>2.2757357762999999</v>
      </c>
      <c r="M976" s="18">
        <v>4.0201406649616002E-2</v>
      </c>
      <c r="N976" s="18">
        <v>4.7954130831378998E-2</v>
      </c>
      <c r="O976" s="18">
        <v>0.26204169662114002</v>
      </c>
      <c r="P976" s="18">
        <v>0.41143278364071001</v>
      </c>
      <c r="Q976" s="21">
        <v>0.17795452456990801</v>
      </c>
      <c r="R976" s="21">
        <v>0.11176178867087901</v>
      </c>
      <c r="S976" s="18">
        <v>0.30138938993200998</v>
      </c>
      <c r="T976" s="18">
        <v>0.30138938993200998</v>
      </c>
      <c r="U976" s="16">
        <v>1.1997266970262221</v>
      </c>
      <c r="V976" s="14">
        <v>1.6349</v>
      </c>
      <c r="W976" s="14">
        <v>1.7126999999999999</v>
      </c>
      <c r="X976" s="74">
        <f>'2080回测'!$O$13*G976/$G$4+'2080回测'!$O$14*H976/$H$4+'2080回测'!$O$15*I976/$I$4+'2080回测'!$O$17*K976/$K$4+'2080回测'!$O$18*L976/$L$4+'2080回测'!$O$16*J976/$J$4</f>
        <v>1.5063134097368178</v>
      </c>
    </row>
    <row r="977" spans="1:24">
      <c r="A977" s="11">
        <v>45296</v>
      </c>
      <c r="B977" s="17">
        <v>39.042357274400999</v>
      </c>
      <c r="C977" s="17">
        <v>12.429057888762999</v>
      </c>
      <c r="D977" s="17">
        <v>4.6153846153845999</v>
      </c>
      <c r="E977" s="17">
        <v>116.93359375</v>
      </c>
      <c r="F977" s="13">
        <v>1.4325509838213699</v>
      </c>
      <c r="G977" s="14">
        <f>[1]!thsiFinD("ths_adjustment_nv_fund",G$2,$A977)</f>
        <v>1.6302192</v>
      </c>
      <c r="H977" s="14">
        <f>[1]!thsiFinD("ths_adjustment_nv_fund",H$2,$A977)</f>
        <v>2.4699555555999999</v>
      </c>
      <c r="I977" s="14">
        <v>2500.1799999999998</v>
      </c>
      <c r="J977" s="14">
        <f>[1]!thsiFinD("ths_close_price_index",J$1,$A977)</f>
        <v>10740.394899999999</v>
      </c>
      <c r="K977" s="14">
        <f>[1]!thsiFinD("ths_adjustment_nv_fund",K$2,$A977)</f>
        <v>7.3260065518999999</v>
      </c>
      <c r="L977" s="14">
        <f>[1]!thsiFinD("ths_adjustment_nv_fund",L$2,$A977)</f>
        <v>2.2686682738999999</v>
      </c>
      <c r="M977" s="18">
        <v>3.1809462915601001E-2</v>
      </c>
      <c r="N977" s="18">
        <v>4.0048649118234997E-2</v>
      </c>
      <c r="O977" s="18">
        <v>0.25473280613468002</v>
      </c>
      <c r="P977" s="18">
        <v>0.40024647269619001</v>
      </c>
      <c r="Q977" s="21">
        <v>0.170882554240291</v>
      </c>
      <c r="R977" s="21">
        <v>0.10516770926002</v>
      </c>
      <c r="S977" s="18">
        <v>0.29746296092238</v>
      </c>
      <c r="T977" s="18">
        <v>0.29746296092238</v>
      </c>
      <c r="U977" s="16">
        <v>1.1834421502078483</v>
      </c>
      <c r="V977" s="14">
        <v>1.6355999999999999</v>
      </c>
      <c r="W977" s="14">
        <v>1.7117</v>
      </c>
      <c r="X977" s="74">
        <f>'2080回测'!$O$13*G977/$G$4+'2080回测'!$O$14*H977/$H$4+'2080回测'!$O$15*I977/$I$4+'2080回测'!$O$17*K977/$K$4+'2080回测'!$O$18*L977/$L$4+'2080回测'!$O$16*J977/$J$4</f>
        <v>1.5087408764567873</v>
      </c>
    </row>
    <row r="978" spans="1:24">
      <c r="A978" s="11">
        <v>45299</v>
      </c>
      <c r="B978" s="17">
        <v>36.586863106199999</v>
      </c>
      <c r="C978" s="17">
        <v>10.158910329171</v>
      </c>
      <c r="D978" s="17">
        <v>2.6153846153845999</v>
      </c>
      <c r="E978" s="17">
        <v>110.87890625</v>
      </c>
      <c r="F978" s="13">
        <v>1.4006001607518901</v>
      </c>
      <c r="G978" s="14">
        <f>[1]!thsiFinD("ths_adjustment_nv_fund",G$2,$A978)</f>
        <v>1.6161156831000001</v>
      </c>
      <c r="H978" s="14">
        <f>[1]!thsiFinD("ths_adjustment_nv_fund",H$2,$A978)</f>
        <v>2.4469333333000001</v>
      </c>
      <c r="I978" s="14">
        <v>2471.87</v>
      </c>
      <c r="J978" s="14">
        <f>[1]!thsiFinD("ths_close_price_index",J$1,$A978)</f>
        <v>10602.0537</v>
      </c>
      <c r="K978" s="14">
        <f>[1]!thsiFinD("ths_adjustment_nv_fund",K$2,$A978)</f>
        <v>7.2400516014000003</v>
      </c>
      <c r="L978" s="14">
        <f>[1]!thsiFinD("ths_adjustment_nv_fund",L$2,$A978)</f>
        <v>2.2434271938000001</v>
      </c>
      <c r="M978" s="18">
        <v>2.6454603580563001E-2</v>
      </c>
      <c r="N978" s="18">
        <v>3.3793762488054997E-2</v>
      </c>
      <c r="O978" s="18">
        <v>0.24035466091541</v>
      </c>
      <c r="P978" s="18">
        <v>0.3840263218112</v>
      </c>
      <c r="Q978" s="21">
        <v>0.15214183286680599</v>
      </c>
      <c r="R978" s="21">
        <v>8.7183856321313202E-2</v>
      </c>
      <c r="S978" s="18">
        <v>0.27179108183972001</v>
      </c>
      <c r="T978" s="18">
        <v>0.27179108183972001</v>
      </c>
      <c r="U978" s="16">
        <v>1.1615231538177688</v>
      </c>
      <c r="V978" s="14">
        <v>1.6362000000000001</v>
      </c>
      <c r="W978" s="14">
        <v>1.7081</v>
      </c>
      <c r="X978" s="74">
        <f>'2080回测'!$O$13*G978/$G$4+'2080回测'!$O$14*H978/$H$4+'2080回测'!$O$15*I978/$I$4+'2080回测'!$O$17*K978/$K$4+'2080回测'!$O$18*L978/$L$4+'2080回测'!$O$16*J978/$J$4</f>
        <v>1.494831227027704</v>
      </c>
    </row>
    <row r="979" spans="1:24">
      <c r="A979" s="11">
        <v>45300</v>
      </c>
      <c r="B979" s="17">
        <v>36.893799877225</v>
      </c>
      <c r="C979" s="17">
        <v>10.499432463110001</v>
      </c>
      <c r="D979" s="17">
        <v>3.2307692307692002</v>
      </c>
      <c r="E979" s="17">
        <v>113.37890625</v>
      </c>
      <c r="F979" s="13">
        <v>1.4100072695527599</v>
      </c>
      <c r="G979" s="14">
        <f>[1]!thsiFinD("ths_adjustment_nv_fund",G$2,$A979)</f>
        <v>1.6252724439999999</v>
      </c>
      <c r="H979" s="14">
        <f>[1]!thsiFinD("ths_adjustment_nv_fund",H$2,$A979)</f>
        <v>2.4589925926</v>
      </c>
      <c r="I979" s="14">
        <v>2474.41</v>
      </c>
      <c r="J979" s="14">
        <f>[1]!thsiFinD("ths_close_price_index",J$1,$A979)</f>
        <v>10657.8495</v>
      </c>
      <c r="K979" s="14">
        <f>[1]!thsiFinD("ths_adjustment_nv_fund",K$2,$A979)</f>
        <v>7.2664992785000004</v>
      </c>
      <c r="L979" s="14">
        <f>[1]!thsiFinD("ths_adjustment_nv_fund",L$2,$A979)</f>
        <v>2.2504946962000001</v>
      </c>
      <c r="M979" s="18">
        <v>1.2787723785166001E-2</v>
      </c>
      <c r="N979" s="18">
        <v>2.0154634697246002E-2</v>
      </c>
      <c r="O979" s="18">
        <v>0.21627126767314001</v>
      </c>
      <c r="P979" s="18">
        <v>0.35764527180285</v>
      </c>
      <c r="Q979" s="21">
        <v>0.12668273968018401</v>
      </c>
      <c r="R979" s="21">
        <v>6.3085493383444796E-2</v>
      </c>
      <c r="S979" s="18">
        <v>0.24777904976005999</v>
      </c>
      <c r="T979" s="18">
        <v>0.24777904976005999</v>
      </c>
      <c r="U979" s="16">
        <v>1.1662257544451304</v>
      </c>
      <c r="V979" s="14">
        <v>1.6375</v>
      </c>
      <c r="W979" s="14">
        <v>1.7065999999999999</v>
      </c>
      <c r="X979" s="74">
        <f>'2080回测'!$O$13*G979/$G$4+'2080回测'!$O$14*H979/$H$4+'2080回测'!$O$15*I979/$I$4+'2080回测'!$O$17*K979/$K$4+'2080回测'!$O$18*L979/$L$4+'2080回测'!$O$16*J979/$J$4</f>
        <v>1.5026047523476336</v>
      </c>
    </row>
    <row r="980" spans="1:24">
      <c r="A980" s="11">
        <v>45301</v>
      </c>
      <c r="B980" s="17">
        <v>35.666052793124997</v>
      </c>
      <c r="C980" s="17">
        <v>8.7968217934165995</v>
      </c>
      <c r="D980" s="17">
        <v>1.3076923076922999</v>
      </c>
      <c r="E980" s="17">
        <v>110.625</v>
      </c>
      <c r="F980" s="13">
        <v>1.39098891723558</v>
      </c>
      <c r="G980" s="14">
        <f>[1]!thsiFinD("ths_adjustment_nv_fund",G$2,$A980)</f>
        <v>1.6145369312</v>
      </c>
      <c r="H980" s="14">
        <f>[1]!thsiFinD("ths_adjustment_nv_fund",H$2,$A980)</f>
        <v>2.4469333333000001</v>
      </c>
      <c r="I980" s="14">
        <v>2457.21</v>
      </c>
      <c r="J980" s="14">
        <f>[1]!thsiFinD("ths_close_price_index",J$1,$A980)</f>
        <v>10616.7593</v>
      </c>
      <c r="K980" s="14">
        <f>[1]!thsiFinD("ths_adjustment_nv_fund",K$2,$A980)</f>
        <v>7.2334396821000002</v>
      </c>
      <c r="L980" s="14">
        <f>[1]!thsiFinD("ths_adjustment_nv_fund",L$2,$A980)</f>
        <v>2.2504946962000001</v>
      </c>
      <c r="M980" s="18">
        <v>1.5265345268542001E-2</v>
      </c>
      <c r="N980" s="18">
        <v>2.2934584310658999E-2</v>
      </c>
      <c r="O980" s="18">
        <v>0.21938653247063999</v>
      </c>
      <c r="P980" s="18">
        <v>0.36314520803266997</v>
      </c>
      <c r="Q980" s="21">
        <v>0.131633118910915</v>
      </c>
      <c r="R980" s="21">
        <v>6.6442479265336599E-2</v>
      </c>
      <c r="S980" s="18">
        <v>0.25549938365114</v>
      </c>
      <c r="T980" s="18">
        <v>0.25549938365114</v>
      </c>
      <c r="U980" s="16">
        <v>1.1578816236077334</v>
      </c>
      <c r="V980" s="14">
        <v>1.6375</v>
      </c>
      <c r="W980" s="14">
        <v>1.7048000000000001</v>
      </c>
      <c r="X980" s="74">
        <f>'2080回测'!$O$13*G980/$G$4+'2080回测'!$O$14*H980/$H$4+'2080回测'!$O$15*I980/$I$4+'2080回测'!$O$17*K980/$K$4+'2080回测'!$O$18*L980/$L$4+'2080回测'!$O$16*J980/$J$4</f>
        <v>1.4940349247862827</v>
      </c>
    </row>
    <row r="981" spans="1:24">
      <c r="A981" s="11">
        <v>45302</v>
      </c>
      <c r="B981" s="17">
        <v>37.507673419276003</v>
      </c>
      <c r="C981" s="17">
        <v>10.61293984109</v>
      </c>
      <c r="D981" s="17">
        <v>3.7692307692307998</v>
      </c>
      <c r="E981" s="17">
        <v>113.57421875</v>
      </c>
      <c r="F981" s="13">
        <v>1.4136601569489899</v>
      </c>
      <c r="G981" s="14">
        <f>[1]!thsiFinD("ths_adjustment_nv_fund",G$2,$A981)</f>
        <v>1.6050022642999999</v>
      </c>
      <c r="H981" s="14">
        <f>[1]!thsiFinD("ths_adjustment_nv_fund",H$2,$A981)</f>
        <v>2.4348740741000001</v>
      </c>
      <c r="I981" s="14">
        <v>2451.8000000000002</v>
      </c>
      <c r="J981" s="14">
        <f>[1]!thsiFinD("ths_close_price_index",J$1,$A981)</f>
        <v>10614.7412</v>
      </c>
      <c r="K981" s="14">
        <f>[1]!thsiFinD("ths_adjustment_nv_fund",K$2,$A981)</f>
        <v>7.2797231169999996</v>
      </c>
      <c r="L981" s="14">
        <f>[1]!thsiFinD("ths_adjustment_nv_fund",L$2,$A981)</f>
        <v>2.2555429122000001</v>
      </c>
      <c r="M981" s="18">
        <v>1.0789641943734E-2</v>
      </c>
      <c r="N981" s="18">
        <v>1.9459647293893E-2</v>
      </c>
      <c r="O981" s="18">
        <v>0.21483345315121</v>
      </c>
      <c r="P981" s="18">
        <v>0.35801814884976002</v>
      </c>
      <c r="Q981" s="21">
        <v>0.122793155998894</v>
      </c>
      <c r="R981" s="21">
        <v>5.9248938089856401E-2</v>
      </c>
      <c r="S981" s="18">
        <v>0.23895500176726001</v>
      </c>
      <c r="T981" s="18">
        <v>0.23895500176726001</v>
      </c>
      <c r="U981" s="16">
        <v>1.1728081632316945</v>
      </c>
      <c r="V981" s="14">
        <v>1.6375999999999999</v>
      </c>
      <c r="W981" s="14">
        <v>1.7051000000000001</v>
      </c>
      <c r="X981" s="74">
        <f>'2080回测'!$O$13*G981/$G$4+'2080回测'!$O$14*H981/$H$4+'2080回测'!$O$15*I981/$I$4+'2080回测'!$O$17*K981/$K$4+'2080回测'!$O$18*L981/$L$4+'2080回测'!$O$16*J981/$J$4</f>
        <v>1.4883225419281592</v>
      </c>
    </row>
    <row r="982" spans="1:24">
      <c r="A982" s="11">
        <v>45303</v>
      </c>
      <c r="B982" s="17">
        <v>36.402701043584997</v>
      </c>
      <c r="C982" s="17">
        <v>8.9670828603859007</v>
      </c>
      <c r="D982" s="17">
        <v>2</v>
      </c>
      <c r="E982" s="17">
        <v>109.599609375</v>
      </c>
      <c r="F982" s="13">
        <v>1.39242348319743</v>
      </c>
      <c r="G982" s="14">
        <f>[1]!thsiFinD("ths_adjustment_nv_fund",G$2,$A982)</f>
        <v>1.6109349459</v>
      </c>
      <c r="H982" s="14">
        <f>[1]!thsiFinD("ths_adjustment_nv_fund",H$2,$A982)</f>
        <v>2.4403555556000001</v>
      </c>
      <c r="I982" s="14">
        <v>2467.14</v>
      </c>
      <c r="J982" s="14">
        <f>[1]!thsiFinD("ths_close_price_index",J$1,$A982)</f>
        <v>10656.1819</v>
      </c>
      <c r="K982" s="14">
        <f>[1]!thsiFinD("ths_adjustment_nv_fund",K$2,$A982)</f>
        <v>7.2532754399000003</v>
      </c>
      <c r="L982" s="14">
        <f>[1]!thsiFinD("ths_adjustment_nv_fund",L$2,$A982)</f>
        <v>2.2636200578999999</v>
      </c>
      <c r="M982" s="18">
        <v>1.6863810741687999E-2</v>
      </c>
      <c r="N982" s="18">
        <v>2.4498305968204001E-2</v>
      </c>
      <c r="O982" s="18">
        <v>0.22441888329738999</v>
      </c>
      <c r="P982" s="18">
        <v>0.37153494124106001</v>
      </c>
      <c r="Q982" s="21">
        <v>0.14294827143830299</v>
      </c>
      <c r="R982" s="21">
        <v>7.5434405734690693E-2</v>
      </c>
      <c r="S982" s="18">
        <v>0.26338334371611</v>
      </c>
      <c r="T982" s="18">
        <v>0.26338334371611</v>
      </c>
      <c r="U982" s="16">
        <v>1.1665393285793477</v>
      </c>
      <c r="V982" s="14">
        <v>1.6375</v>
      </c>
      <c r="W982" s="14">
        <v>1.7083999999999999</v>
      </c>
      <c r="X982" s="74">
        <f>'2080回测'!$O$13*G982/$G$4+'2080回测'!$O$14*H982/$H$4+'2080回测'!$O$15*I982/$I$4+'2080回测'!$O$17*K982/$K$4+'2080回测'!$O$18*L982/$L$4+'2080回测'!$O$16*J982/$J$4</f>
        <v>1.4927179189100732</v>
      </c>
    </row>
    <row r="983" spans="1:24">
      <c r="A983" s="11">
        <v>45306</v>
      </c>
      <c r="B983" s="17">
        <v>35.850214855739999</v>
      </c>
      <c r="C983" s="17">
        <v>9.4778660612939998</v>
      </c>
      <c r="D983" s="17">
        <v>3.0769230769231002</v>
      </c>
      <c r="E983" s="17">
        <v>109.560546875</v>
      </c>
      <c r="F983" s="13">
        <v>1.3949138771723899</v>
      </c>
      <c r="G983" s="14">
        <f>[1]!thsiFinD("ths_adjustment_nv_fund",G$2,$A983)</f>
        <v>1.621634961</v>
      </c>
      <c r="H983" s="14">
        <f>[1]!thsiFinD("ths_adjustment_nv_fund",H$2,$A983)</f>
        <v>2.4513185184999999</v>
      </c>
      <c r="I983" s="14">
        <v>2470.21</v>
      </c>
      <c r="J983" s="14">
        <f>[1]!thsiFinD("ths_close_price_index",J$1,$A983)</f>
        <v>10685.004199999999</v>
      </c>
      <c r="K983" s="14">
        <f>[1]!thsiFinD("ths_adjustment_nv_fund",K$2,$A983)</f>
        <v>7.2731111977999996</v>
      </c>
      <c r="L983" s="14">
        <f>[1]!thsiFinD("ths_adjustment_nv_fund",L$2,$A983)</f>
        <v>2.2646297011000001</v>
      </c>
      <c r="M983" s="18">
        <v>1.3986572890025001E-2</v>
      </c>
      <c r="N983" s="18">
        <v>2.2760837459821E-2</v>
      </c>
      <c r="O983" s="18">
        <v>0.22226216151450001</v>
      </c>
      <c r="P983" s="18">
        <v>0.36761973244134</v>
      </c>
      <c r="Q983" s="21">
        <v>0.13505123790356399</v>
      </c>
      <c r="R983" s="21">
        <v>6.8840326323831302E-2</v>
      </c>
      <c r="S983" s="18">
        <v>0.25089688005084998</v>
      </c>
      <c r="T983" s="18">
        <v>0.25089688005084998</v>
      </c>
      <c r="U983" s="16">
        <v>1.1650634042673249</v>
      </c>
      <c r="V983" s="14">
        <v>1.6379999999999999</v>
      </c>
      <c r="W983" s="14">
        <v>1.7229000000000001</v>
      </c>
      <c r="X983" s="74">
        <f>'2080回测'!$O$13*G983/$G$4+'2080回测'!$O$14*H983/$H$4+'2080回测'!$O$15*I983/$I$4+'2080回测'!$O$17*K983/$K$4+'2080回测'!$O$18*L983/$L$4+'2080回测'!$O$16*J983/$J$4</f>
        <v>1.5010634592264791</v>
      </c>
    </row>
    <row r="984" spans="1:24">
      <c r="A984" s="11">
        <v>45307</v>
      </c>
      <c r="B984" s="17">
        <v>35.543278084714998</v>
      </c>
      <c r="C984" s="17">
        <v>8.8535754824064004</v>
      </c>
      <c r="D984" s="17">
        <v>3.0769230769231002</v>
      </c>
      <c r="E984" s="17">
        <v>108.701171875</v>
      </c>
      <c r="F984" s="13">
        <v>1.3904373712976099</v>
      </c>
      <c r="G984" s="14">
        <f>[1]!thsiFinD("ths_adjustment_nv_fund",G$2,$A984)</f>
        <v>1.6295805167999999</v>
      </c>
      <c r="H984" s="14">
        <f>[1]!thsiFinD("ths_adjustment_nv_fund",H$2,$A984)</f>
        <v>2.4600888889000001</v>
      </c>
      <c r="I984" s="14">
        <v>2447.96</v>
      </c>
      <c r="J984" s="14">
        <f>[1]!thsiFinD("ths_close_price_index",J$1,$A984)</f>
        <v>10724.6479</v>
      </c>
      <c r="K984" s="14">
        <f>[1]!thsiFinD("ths_adjustment_nv_fund",K$2,$A984)</f>
        <v>7.2797231169999996</v>
      </c>
      <c r="L984" s="14">
        <f>[1]!thsiFinD("ths_adjustment_nv_fund",L$2,$A984)</f>
        <v>2.2676586307000002</v>
      </c>
      <c r="M984" s="18">
        <v>1.4466112531969E-2</v>
      </c>
      <c r="N984" s="18">
        <v>2.3021457736078998E-2</v>
      </c>
      <c r="O984" s="18">
        <v>0.22046489336208999</v>
      </c>
      <c r="P984" s="18">
        <v>0.36500959319009002</v>
      </c>
      <c r="Q984" s="21">
        <v>0.13186885125523601</v>
      </c>
      <c r="R984" s="21">
        <v>6.7401618088735099E-2</v>
      </c>
      <c r="S984" s="18">
        <v>0.24913735398719999</v>
      </c>
      <c r="T984" s="18">
        <v>0.24913735398719999</v>
      </c>
      <c r="U984" s="16">
        <v>1.1636221418413071</v>
      </c>
      <c r="V984" s="14">
        <v>1.6378999999999999</v>
      </c>
      <c r="W984" s="14">
        <v>1.7205999999999999</v>
      </c>
      <c r="X984" s="74">
        <f>'2080回测'!$O$13*G984/$G$4+'2080回测'!$O$14*H984/$H$4+'2080回测'!$O$15*I984/$I$4+'2080回测'!$O$17*K984/$K$4+'2080回测'!$O$18*L984/$L$4+'2080回测'!$O$16*J984/$J$4</f>
        <v>1.5072563019985004</v>
      </c>
    </row>
    <row r="985" spans="1:24">
      <c r="A985" s="11">
        <v>45308</v>
      </c>
      <c r="B985" s="17">
        <v>31.860036832413002</v>
      </c>
      <c r="C985" s="17">
        <v>6.5834279228149999</v>
      </c>
      <c r="D985" s="17">
        <v>1.5384615384614999</v>
      </c>
      <c r="E985" s="17">
        <v>104.16015625</v>
      </c>
      <c r="F985" s="13">
        <v>1.3603552063592199</v>
      </c>
      <c r="G985" s="14">
        <f>[1]!thsiFinD("ths_adjustment_nv_fund",G$2,$A985)</f>
        <v>1.6097695976999999</v>
      </c>
      <c r="H985" s="14">
        <f>[1]!thsiFinD("ths_adjustment_nv_fund",H$2,$A985)</f>
        <v>2.4272</v>
      </c>
      <c r="I985" s="14">
        <v>2368.39</v>
      </c>
      <c r="J985" s="14">
        <f>[1]!thsiFinD("ths_close_price_index",J$1,$A985)</f>
        <v>10580.4287</v>
      </c>
      <c r="K985" s="14">
        <f>[1]!thsiFinD("ths_adjustment_nv_fund",K$2,$A985)</f>
        <v>7.1871562471999999</v>
      </c>
      <c r="L985" s="14">
        <f>[1]!thsiFinD("ths_adjustment_nv_fund",L$2,$A985)</f>
        <v>2.2393886209999998</v>
      </c>
      <c r="M985" s="18">
        <v>1.9581202046036E-2</v>
      </c>
      <c r="N985" s="18">
        <v>2.8146989835808999E-2</v>
      </c>
      <c r="O985" s="18">
        <v>0.22190270788402</v>
      </c>
      <c r="P985" s="18">
        <v>0.36622144357328001</v>
      </c>
      <c r="Q985" s="21">
        <v>0.12668273968018401</v>
      </c>
      <c r="R985" s="21">
        <v>6.1646785148348697E-2</v>
      </c>
      <c r="S985" s="18">
        <v>0.24239763328139</v>
      </c>
      <c r="T985" s="18">
        <v>0.24239763328139</v>
      </c>
      <c r="U985" s="16">
        <v>1.1367242071890642</v>
      </c>
      <c r="V985" s="14">
        <v>1.6386000000000001</v>
      </c>
      <c r="W985" s="14">
        <v>1.7022999999999999</v>
      </c>
      <c r="X985" s="74">
        <f>'2080回测'!$O$13*G985/$G$4+'2080回测'!$O$14*H985/$H$4+'2080回测'!$O$15*I985/$I$4+'2080回测'!$O$17*K985/$K$4+'2080回测'!$O$18*L985/$L$4+'2080回测'!$O$16*J985/$J$4</f>
        <v>1.4887999648748831</v>
      </c>
    </row>
    <row r="986" spans="1:24">
      <c r="A986" s="11">
        <v>45309</v>
      </c>
      <c r="B986" s="17">
        <v>32.719459791283001</v>
      </c>
      <c r="C986" s="17">
        <v>8.5698070374573998</v>
      </c>
      <c r="D986" s="17">
        <v>4.7692307692308002</v>
      </c>
      <c r="E986" s="17">
        <v>112.470703125</v>
      </c>
      <c r="F986" s="13">
        <v>1.39632300180743</v>
      </c>
      <c r="G986" s="14">
        <f>[1]!thsiFinD("ths_adjustment_nv_fund",G$2,$A986)</f>
        <v>1.5994933456</v>
      </c>
      <c r="H986" s="14">
        <f>[1]!thsiFinD("ths_adjustment_nv_fund",H$2,$A986)</f>
        <v>2.4118518518999998</v>
      </c>
      <c r="I986" s="14">
        <v>2381.48</v>
      </c>
      <c r="J986" s="14">
        <f>[1]!thsiFinD("ths_close_price_index",J$1,$A986)</f>
        <v>10488.918299999999</v>
      </c>
      <c r="K986" s="14">
        <f>[1]!thsiFinD("ths_adjustment_nv_fund",K$2,$A986)</f>
        <v>7.1871562471999999</v>
      </c>
      <c r="L986" s="14">
        <f>[1]!thsiFinD("ths_adjustment_nv_fund",L$2,$A986)</f>
        <v>2.2343404050000002</v>
      </c>
      <c r="M986" s="18">
        <v>-5.5946291560113998E-4</v>
      </c>
      <c r="N986" s="18">
        <v>7.9054817131439005E-3</v>
      </c>
      <c r="O986" s="18">
        <v>0.19362568895279</v>
      </c>
      <c r="P986" s="18">
        <v>0.33657771953943999</v>
      </c>
      <c r="Q986" s="21">
        <v>9.9455653911157099E-2</v>
      </c>
      <c r="R986" s="21">
        <v>3.6109713975384101E-2</v>
      </c>
      <c r="S986" s="18">
        <v>0.2103394311681</v>
      </c>
      <c r="T986" s="18">
        <v>0.2103394311681</v>
      </c>
      <c r="U986" s="16">
        <v>1.1330834234380613</v>
      </c>
      <c r="V986" s="14">
        <v>1.6394</v>
      </c>
      <c r="W986" s="14">
        <v>1.6976</v>
      </c>
      <c r="X986" s="74">
        <f>'2080回测'!$O$13*G986/$G$4+'2080回测'!$O$14*H986/$H$4+'2080回测'!$O$15*I986/$I$4+'2080回测'!$O$17*K986/$K$4+'2080回测'!$O$18*L986/$L$4+'2080回测'!$O$16*J986/$J$4</f>
        <v>1.480884925168461</v>
      </c>
    </row>
    <row r="987" spans="1:24">
      <c r="A987" s="11">
        <v>45310</v>
      </c>
      <c r="B987" s="17">
        <v>31.737262124002001</v>
      </c>
      <c r="C987" s="17">
        <v>7.8887627695799996</v>
      </c>
      <c r="D987" s="17">
        <v>6.4615384615384004</v>
      </c>
      <c r="E987" s="17">
        <v>111.8359375</v>
      </c>
      <c r="F987" s="13">
        <v>1.3948087521378001</v>
      </c>
      <c r="G987" s="14">
        <f>[1]!thsiFinD("ths_adjustment_nv_fund",G$2,$A987)</f>
        <v>1.5905943231999999</v>
      </c>
      <c r="H987" s="14">
        <f>[1]!thsiFinD("ths_adjustment_nv_fund",H$2,$A987)</f>
        <v>2.3986962962999998</v>
      </c>
      <c r="I987" s="14">
        <v>2353.79</v>
      </c>
      <c r="J987" s="14">
        <f>[1]!thsiFinD("ths_close_price_index",J$1,$A987)</f>
        <v>10432.8539</v>
      </c>
      <c r="K987" s="14">
        <f>[1]!thsiFinD("ths_adjustment_nv_fund",K$2,$A987)</f>
        <v>7.1474847315999996</v>
      </c>
      <c r="L987" s="14">
        <f>[1]!thsiFinD("ths_adjustment_nv_fund",L$2,$A987)</f>
        <v>2.2202054001999998</v>
      </c>
      <c r="M987" s="18">
        <v>7.4328644501277996E-3</v>
      </c>
      <c r="N987" s="18">
        <v>1.5029102597515999E-2</v>
      </c>
      <c r="O987" s="18">
        <v>0.19110951353941999</v>
      </c>
      <c r="P987" s="18">
        <v>0.33340826475639002</v>
      </c>
      <c r="Q987" s="21">
        <v>8.8965564588891599E-2</v>
      </c>
      <c r="R987" s="21">
        <v>2.63984333884861E-2</v>
      </c>
      <c r="S987" s="18">
        <v>0.20116182209183001</v>
      </c>
      <c r="T987" s="18">
        <v>0.20116182209183001</v>
      </c>
      <c r="U987" s="16">
        <v>1.1224123101205981</v>
      </c>
      <c r="V987" s="14">
        <v>1.6402000000000001</v>
      </c>
      <c r="W987" s="14">
        <v>1.7092000000000001</v>
      </c>
      <c r="X987" s="74">
        <f>'2080回测'!$O$13*G987/$G$4+'2080回测'!$O$14*H987/$H$4+'2080回测'!$O$15*I987/$I$4+'2080回测'!$O$17*K987/$K$4+'2080回测'!$O$18*L987/$L$4+'2080回测'!$O$16*J987/$J$4</f>
        <v>1.4725317662269375</v>
      </c>
    </row>
    <row r="988" spans="1:24">
      <c r="A988" s="11">
        <v>45313</v>
      </c>
      <c r="B988" s="17">
        <v>27.747084100675</v>
      </c>
      <c r="C988" s="17">
        <v>4.8240635641317002</v>
      </c>
      <c r="D988" s="17">
        <v>2.9230769230768998</v>
      </c>
      <c r="E988" s="17">
        <v>107.24609375</v>
      </c>
      <c r="F988" s="13">
        <v>1.35685079584471</v>
      </c>
      <c r="G988" s="14">
        <f>[1]!thsiFinD("ths_adjustment_nv_fund",G$2,$A988)</f>
        <v>1.5482180258</v>
      </c>
      <c r="H988" s="14">
        <f>[1]!thsiFinD("ths_adjustment_nv_fund",H$2,$A988)</f>
        <v>2.3241481480999999</v>
      </c>
      <c r="I988" s="14">
        <v>2290.41</v>
      </c>
      <c r="J988" s="14">
        <f>[1]!thsiFinD("ths_close_price_index",J$1,$A988)</f>
        <v>10079.0969</v>
      </c>
      <c r="K988" s="14">
        <f>[1]!thsiFinD("ths_adjustment_nv_fund",K$2,$A988)</f>
        <v>6.9491271535000001</v>
      </c>
      <c r="L988" s="14">
        <f>[1]!thsiFinD("ths_adjustment_nv_fund",L$2,$A988)</f>
        <v>2.1596268081000001</v>
      </c>
      <c r="M988" s="18">
        <v>5.0351662404092001E-3</v>
      </c>
      <c r="N988" s="18">
        <v>1.2770393536617001E-2</v>
      </c>
      <c r="O988" s="18">
        <v>0.18200335490055</v>
      </c>
      <c r="P988" s="18">
        <v>0.32119654199072001</v>
      </c>
      <c r="Q988" s="21">
        <v>7.5882419479099905E-2</v>
      </c>
      <c r="R988" s="21">
        <v>1.53683369194078E-2</v>
      </c>
      <c r="S988" s="18">
        <v>0.18352113394899</v>
      </c>
      <c r="T988" s="18">
        <v>0.18352113394899</v>
      </c>
      <c r="U988" s="16">
        <v>1.0674120144045234</v>
      </c>
      <c r="V988" s="14">
        <v>1.6415999999999999</v>
      </c>
      <c r="W988" s="14">
        <v>1.7055</v>
      </c>
      <c r="X988" s="74">
        <f>'2080回测'!$O$13*G988/$G$4+'2080回测'!$O$14*H988/$H$4+'2080回测'!$O$15*I988/$I$4+'2080回测'!$O$17*K988/$K$4+'2080回测'!$O$18*L988/$L$4+'2080回测'!$O$16*J988/$J$4</f>
        <v>1.4330381289960556</v>
      </c>
    </row>
    <row r="989" spans="1:24">
      <c r="A989" s="11">
        <v>45314</v>
      </c>
      <c r="B989" s="17">
        <v>28.667894413751</v>
      </c>
      <c r="C989" s="17">
        <v>6.4131668558456001</v>
      </c>
      <c r="D989" s="17">
        <v>6.3076923076923004</v>
      </c>
      <c r="E989" s="17">
        <v>110.517578125</v>
      </c>
      <c r="F989" s="13">
        <v>1.37976582925572</v>
      </c>
      <c r="G989" s="14">
        <f>[1]!thsiFinD("ths_adjustment_nv_fund",G$2,$A989)</f>
        <v>1.5619903224</v>
      </c>
      <c r="H989" s="14">
        <f>[1]!thsiFinD("ths_adjustment_nv_fund",H$2,$A989)</f>
        <v>2.3504592593</v>
      </c>
      <c r="I989" s="14">
        <v>2333.83</v>
      </c>
      <c r="J989" s="14">
        <f>[1]!thsiFinD("ths_close_price_index",J$1,$A989)</f>
        <v>10168.9</v>
      </c>
      <c r="K989" s="14">
        <f>[1]!thsiFinD("ths_adjustment_nv_fund",K$2,$A989)</f>
        <v>6.9954105884000004</v>
      </c>
      <c r="L989" s="14">
        <f>[1]!thsiFinD("ths_adjustment_nv_fund",L$2,$A989)</f>
        <v>2.1727521696999998</v>
      </c>
      <c r="M989" s="18">
        <v>-1.9501278772379001E-2</v>
      </c>
      <c r="N989" s="18">
        <v>-1.1380418729910999E-2</v>
      </c>
      <c r="O989" s="18">
        <v>0.1254493170381</v>
      </c>
      <c r="P989" s="18">
        <v>0.25836676217024002</v>
      </c>
      <c r="Q989" s="21">
        <v>7.2843072818127297E-3</v>
      </c>
      <c r="R989" s="21">
        <v>-4.1580530719835501E-2</v>
      </c>
      <c r="S989" s="18">
        <v>0.11032897848408001</v>
      </c>
      <c r="T989" s="18">
        <v>0.11032897848408001</v>
      </c>
      <c r="U989" s="16">
        <v>1.0756851962832659</v>
      </c>
      <c r="V989" s="14">
        <v>1.6417999999999999</v>
      </c>
      <c r="W989" s="14">
        <v>1.7056</v>
      </c>
      <c r="X989" s="74">
        <f>'2080回测'!$O$13*G989/$G$4+'2080回测'!$O$14*H989/$H$4+'2080回测'!$O$15*I989/$I$4+'2080回测'!$O$17*K989/$K$4+'2080回测'!$O$18*L989/$L$4+'2080回测'!$O$16*J989/$J$4</f>
        <v>1.4450389667078323</v>
      </c>
    </row>
    <row r="990" spans="1:24">
      <c r="A990" s="11">
        <v>45315</v>
      </c>
      <c r="B990" s="17">
        <v>29.220380601595998</v>
      </c>
      <c r="C990" s="17">
        <v>6.3564131668558996</v>
      </c>
      <c r="D990" s="17">
        <v>5.6153846153845999</v>
      </c>
      <c r="E990" s="17">
        <v>110.4296875</v>
      </c>
      <c r="F990" s="13">
        <v>1.37905466470959</v>
      </c>
      <c r="G990" s="14">
        <f>[1]!thsiFinD("ths_adjustment_nv_fund",G$2,$A990)</f>
        <v>1.5970567085</v>
      </c>
      <c r="H990" s="14">
        <f>[1]!thsiFinD("ths_adjustment_nv_fund",H$2,$A990)</f>
        <v>2.3986962962999998</v>
      </c>
      <c r="I990" s="14">
        <v>2430.62</v>
      </c>
      <c r="J990" s="14">
        <f>[1]!thsiFinD("ths_close_price_index",J$1,$A990)</f>
        <v>10411.7644</v>
      </c>
      <c r="K990" s="14">
        <f>[1]!thsiFinD("ths_adjustment_nv_fund",K$2,$A990)</f>
        <v>7.0747536196</v>
      </c>
      <c r="L990" s="14">
        <f>[1]!thsiFinD("ths_adjustment_nv_fund",L$2,$A990)</f>
        <v>2.1878968177</v>
      </c>
      <c r="M990" s="18">
        <v>-1.4226342710997E-2</v>
      </c>
      <c r="N990" s="18">
        <v>-7.9054817131439994E-3</v>
      </c>
      <c r="O990" s="18">
        <v>0.14258327342439001</v>
      </c>
      <c r="P990" s="18">
        <v>0.27440047449318999</v>
      </c>
      <c r="Q990" s="21">
        <v>1.5652805505193199E-2</v>
      </c>
      <c r="R990" s="21">
        <v>-3.1269788368304498E-2</v>
      </c>
      <c r="S990" s="18">
        <v>0.1131233148179</v>
      </c>
      <c r="T990" s="18">
        <v>0.1131233148179</v>
      </c>
      <c r="U990" s="16">
        <v>1.0909240678594856</v>
      </c>
      <c r="V990" s="14">
        <v>1.6420999999999999</v>
      </c>
      <c r="W990" s="14">
        <v>1.704</v>
      </c>
      <c r="X990" s="74">
        <f>'2080回测'!$O$13*G990/$G$4+'2080回测'!$O$14*H990/$H$4+'2080回测'!$O$15*I990/$I$4+'2080回测'!$O$17*K990/$K$4+'2080回测'!$O$18*L990/$L$4+'2080回测'!$O$16*J990/$J$4</f>
        <v>1.4735181877971342</v>
      </c>
    </row>
    <row r="991" spans="1:24">
      <c r="A991" s="11">
        <v>45316</v>
      </c>
      <c r="B991" s="17">
        <v>31.491712707182</v>
      </c>
      <c r="C991" s="17">
        <v>8.7968217934165995</v>
      </c>
      <c r="D991" s="17">
        <v>8.0769230769230997</v>
      </c>
      <c r="E991" s="17">
        <v>114.31640625</v>
      </c>
      <c r="F991" s="13">
        <v>1.4067046595688</v>
      </c>
      <c r="G991" s="14">
        <f>[1]!thsiFinD("ths_adjustment_nv_fund",G$2,$A991)</f>
        <v>1.6416577615000001</v>
      </c>
      <c r="H991" s="14">
        <f>[1]!thsiFinD("ths_adjustment_nv_fund",H$2,$A991)</f>
        <v>2.4644740741</v>
      </c>
      <c r="I991" s="14">
        <v>2520.23</v>
      </c>
      <c r="J991" s="14">
        <f>[1]!thsiFinD("ths_close_price_index",J$1,$A991)</f>
        <v>10688.993700000001</v>
      </c>
      <c r="K991" s="14">
        <f>[1]!thsiFinD("ths_adjustment_nv_fund",K$2,$A991)</f>
        <v>7.2069920051</v>
      </c>
      <c r="L991" s="14">
        <f>[1]!thsiFinD("ths_adjustment_nv_fund",L$2,$A991)</f>
        <v>2.2262632594</v>
      </c>
      <c r="M991" s="18">
        <v>1.8382352941176E-3</v>
      </c>
      <c r="N991" s="18">
        <v>5.3861523759881997E-3</v>
      </c>
      <c r="O991" s="18">
        <v>0.15863886891924001</v>
      </c>
      <c r="P991" s="18">
        <v>0.29136637947201</v>
      </c>
      <c r="Q991" s="21">
        <v>2.7793021237702699E-2</v>
      </c>
      <c r="R991" s="21">
        <v>-1.5803674841014199E-2</v>
      </c>
      <c r="S991" s="18">
        <v>0.12908678020892</v>
      </c>
      <c r="T991" s="18">
        <v>0.12908678020892</v>
      </c>
      <c r="U991" s="16">
        <v>1.1261819410874789</v>
      </c>
      <c r="V991" s="14">
        <v>1.6431</v>
      </c>
      <c r="W991" s="14">
        <v>1.6961999999999999</v>
      </c>
      <c r="X991" s="74">
        <f>'2080回测'!$O$13*G991/$G$4+'2080回测'!$O$14*H991/$H$4+'2080回测'!$O$15*I991/$I$4+'2080回测'!$O$17*K991/$K$4+'2080回测'!$O$18*L991/$L$4+'2080回测'!$O$16*J991/$J$4</f>
        <v>1.5117300370803286</v>
      </c>
    </row>
    <row r="992" spans="1:24">
      <c r="A992" s="11">
        <v>45317</v>
      </c>
      <c r="B992" s="17">
        <v>28.483732351135998</v>
      </c>
      <c r="C992" s="17">
        <v>6.2429057888762998</v>
      </c>
      <c r="D992" s="17">
        <v>4.9230769230769003</v>
      </c>
      <c r="E992" s="17">
        <v>106.826171875</v>
      </c>
      <c r="F992" s="13">
        <v>1.36618971734522</v>
      </c>
      <c r="G992" s="14">
        <f>[1]!thsiFinD("ths_adjustment_nv_fund",G$2,$A992)</f>
        <v>1.6626340288000001</v>
      </c>
      <c r="H992" s="14">
        <f>[1]!thsiFinD("ths_adjustment_nv_fund",H$2,$A992)</f>
        <v>2.4940740740999998</v>
      </c>
      <c r="I992" s="14">
        <v>2507.86</v>
      </c>
      <c r="J992" s="14">
        <f>[1]!thsiFinD("ths_close_price_index",J$1,$A992)</f>
        <v>10806.599899999999</v>
      </c>
      <c r="K992" s="14">
        <f>[1]!thsiFinD("ths_adjustment_nv_fund",K$2,$A992)</f>
        <v>7.1474847315999996</v>
      </c>
      <c r="L992" s="14">
        <f>[1]!thsiFinD("ths_adjustment_nv_fund",L$2,$A992)</f>
        <v>2.2262632594</v>
      </c>
      <c r="M992" s="18">
        <v>2.8772378516623998E-2</v>
      </c>
      <c r="N992" s="18">
        <v>2.6670141603683001E-2</v>
      </c>
      <c r="O992" s="18">
        <v>0.19194823867721</v>
      </c>
      <c r="P992" s="18">
        <v>0.32912017890975998</v>
      </c>
      <c r="Q992" s="21">
        <v>6.6570991878437194E-2</v>
      </c>
      <c r="R992" s="21">
        <v>2.4120478682917001E-2</v>
      </c>
      <c r="S992" s="18">
        <v>0.17112656021559999</v>
      </c>
      <c r="T992" s="18">
        <v>0.17112656021559999</v>
      </c>
      <c r="U992" s="16">
        <v>1.1215238412621749</v>
      </c>
      <c r="V992" s="14">
        <v>1.6433</v>
      </c>
      <c r="W992" s="14">
        <v>1.7079</v>
      </c>
      <c r="X992" s="74">
        <f>'2080回测'!$O$13*G992/$G$4+'2080回测'!$O$14*H992/$H$4+'2080回测'!$O$15*I992/$I$4+'2080回测'!$O$17*K992/$K$4+'2080回测'!$O$18*L992/$L$4+'2080回测'!$O$16*J992/$J$4</f>
        <v>1.5259450133450865</v>
      </c>
    </row>
    <row r="993" spans="1:24">
      <c r="A993" s="11">
        <v>45320</v>
      </c>
      <c r="B993" s="17">
        <v>25.168815224064002</v>
      </c>
      <c r="C993" s="17">
        <v>2.3836549375709</v>
      </c>
      <c r="D993" s="17">
        <v>-0.23076923076924</v>
      </c>
      <c r="E993" s="17">
        <v>95.76171875</v>
      </c>
      <c r="F993" s="13">
        <v>1.3077085492021601</v>
      </c>
      <c r="G993" s="14">
        <f>[1]!thsiFinD("ths_adjustment_nv_fund",G$2,$A993)</f>
        <v>1.6660241326</v>
      </c>
      <c r="H993" s="14">
        <f>[1]!thsiFinD("ths_adjustment_nv_fund",H$2,$A993)</f>
        <v>2.5006518518999998</v>
      </c>
      <c r="I993" s="14">
        <v>2532.34</v>
      </c>
      <c r="J993" s="14">
        <f>[1]!thsiFinD("ths_close_price_index",J$1,$A993)</f>
        <v>10783.71</v>
      </c>
      <c r="K993" s="14">
        <f>[1]!thsiFinD("ths_adjustment_nv_fund",K$2,$A993)</f>
        <v>7.0945893774000002</v>
      </c>
      <c r="L993" s="14">
        <f>[1]!thsiFinD("ths_adjustment_nv_fund",L$2,$A993)</f>
        <v>2.2262632594</v>
      </c>
      <c r="M993" s="18">
        <v>2.6134910485932999E-2</v>
      </c>
      <c r="N993" s="18">
        <v>2.5888280774911E-2</v>
      </c>
      <c r="O993" s="18">
        <v>0.18320153366882</v>
      </c>
      <c r="P993" s="18">
        <v>0.32250161161634999</v>
      </c>
      <c r="Q993" s="21">
        <v>6.16206126477052E-2</v>
      </c>
      <c r="R993" s="21">
        <v>1.92048922129988E-2</v>
      </c>
      <c r="S993" s="18">
        <v>0.16681944434533999</v>
      </c>
      <c r="T993" s="18">
        <v>0.16681944434533999</v>
      </c>
      <c r="U993" s="16">
        <v>1.0976425838902537</v>
      </c>
      <c r="V993" s="14">
        <v>1.6445000000000001</v>
      </c>
      <c r="W993" s="14">
        <v>1.7079</v>
      </c>
      <c r="X993" s="74">
        <f>'2080回测'!$O$13*G993/$G$4+'2080回测'!$O$14*H993/$H$4+'2080回测'!$O$15*I993/$I$4+'2080回测'!$O$17*K993/$K$4+'2080回测'!$O$18*L993/$L$4+'2080回测'!$O$16*J993/$J$4</f>
        <v>1.5273601987117469</v>
      </c>
    </row>
    <row r="994" spans="1:24">
      <c r="A994" s="11">
        <v>45321</v>
      </c>
      <c r="B994" s="17">
        <v>22.283609576427001</v>
      </c>
      <c r="C994" s="17">
        <v>5.6753688989777999E-2</v>
      </c>
      <c r="D994" s="17">
        <v>-2.6923076923077001</v>
      </c>
      <c r="E994" s="17">
        <v>92.041015625</v>
      </c>
      <c r="F994" s="13">
        <v>1.27922267799527</v>
      </c>
      <c r="G994" s="14">
        <f>[1]!thsiFinD("ths_adjustment_nv_fund",G$2,$A994)</f>
        <v>1.6471666802</v>
      </c>
      <c r="H994" s="14">
        <f>[1]!thsiFinD("ths_adjustment_nv_fund",H$2,$A994)</f>
        <v>2.4699555555999999</v>
      </c>
      <c r="I994" s="14">
        <v>2476.37</v>
      </c>
      <c r="J994" s="14">
        <f>[1]!thsiFinD("ths_close_price_index",J$1,$A994)</f>
        <v>10621.257900000001</v>
      </c>
      <c r="K994" s="14">
        <f>[1]!thsiFinD("ths_adjustment_nv_fund",K$2,$A994)</f>
        <v>6.9755748306000003</v>
      </c>
      <c r="L994" s="14">
        <f>[1]!thsiFinD("ths_adjustment_nv_fund",L$2,$A994)</f>
        <v>2.1909257473000001</v>
      </c>
      <c r="M994" s="18">
        <v>1.5984654731457999E-2</v>
      </c>
      <c r="N994" s="18">
        <v>1.6940317956736999E-2</v>
      </c>
      <c r="O994" s="18">
        <v>0.16582794152888</v>
      </c>
      <c r="P994" s="18">
        <v>0.29975611268039998</v>
      </c>
      <c r="Q994" s="21">
        <v>3.1918337263312703E-2</v>
      </c>
      <c r="R994" s="21">
        <v>-1.53648484297764E-3</v>
      </c>
      <c r="S994" s="18">
        <v>0.12612489590211001</v>
      </c>
      <c r="T994" s="18">
        <v>0.12612489590211001</v>
      </c>
      <c r="U994" s="16">
        <v>1.069599570828899</v>
      </c>
      <c r="V994" s="14">
        <v>1.6474</v>
      </c>
      <c r="W994" s="14">
        <v>1.7112000000000001</v>
      </c>
      <c r="X994" s="74">
        <f>'2080回测'!$O$13*G994/$G$4+'2080回测'!$O$14*H994/$H$4+'2080回测'!$O$15*I994/$I$4+'2080回测'!$O$17*K994/$K$4+'2080回测'!$O$18*L994/$L$4+'2080回测'!$O$16*J994/$J$4</f>
        <v>1.5085663775316158</v>
      </c>
    </row>
    <row r="995" spans="1:24">
      <c r="A995" s="11">
        <v>45322</v>
      </c>
      <c r="B995" s="17">
        <v>20.319214241866</v>
      </c>
      <c r="C995" s="17">
        <v>-1.4755959137343999</v>
      </c>
      <c r="D995" s="17">
        <v>-4.8461538461537996</v>
      </c>
      <c r="E995" s="17">
        <v>87.978515625</v>
      </c>
      <c r="F995" s="13">
        <v>1.2549399502674401</v>
      </c>
      <c r="G995" s="14">
        <f>[1]!thsiFinD("ths_adjustment_nv_fund",G$2,$A995)</f>
        <v>1.6457894504999999</v>
      </c>
      <c r="H995" s="14">
        <f>[1]!thsiFinD("ths_adjustment_nv_fund",H$2,$A995)</f>
        <v>2.4611851852000002</v>
      </c>
      <c r="I995" s="14">
        <v>2467.96</v>
      </c>
      <c r="J995" s="14">
        <f>[1]!thsiFinD("ths_close_price_index",J$1,$A995)</f>
        <v>10511.0581</v>
      </c>
      <c r="K995" s="14">
        <f>[1]!thsiFinD("ths_adjustment_nv_fund",K$2,$A995)</f>
        <v>6.8631722030000004</v>
      </c>
      <c r="L995" s="14">
        <f>[1]!thsiFinD("ths_adjustment_nv_fund",L$2,$A995)</f>
        <v>2.1626557377000002</v>
      </c>
      <c r="M995" s="18">
        <v>-2.7973145780052001E-3</v>
      </c>
      <c r="N995" s="18">
        <v>-2.4324559117365001E-3</v>
      </c>
      <c r="O995" s="18">
        <v>0.13886891924274999</v>
      </c>
      <c r="P995" s="18">
        <v>0.26871409977848998</v>
      </c>
      <c r="Q995" s="21">
        <v>1.39099867379855E-3</v>
      </c>
      <c r="R995" s="21">
        <v>-2.7433233074713601E-2</v>
      </c>
      <c r="S995" s="18">
        <v>9.0242776250303997E-2</v>
      </c>
      <c r="T995" s="18">
        <v>9.0242776250303997E-2</v>
      </c>
      <c r="U995" s="16">
        <v>1.033686972217073</v>
      </c>
      <c r="V995" s="14">
        <v>1.6491</v>
      </c>
      <c r="W995" s="14">
        <v>1.7109000000000001</v>
      </c>
      <c r="X995" s="74">
        <f>'2080回测'!$O$13*G995/$G$4+'2080回测'!$O$14*H995/$H$4+'2080回测'!$O$15*I995/$I$4+'2080回测'!$O$17*K995/$K$4+'2080回测'!$O$18*L995/$L$4+'2080回测'!$O$16*J995/$J$4</f>
        <v>1.5032636276190745</v>
      </c>
    </row>
    <row r="996" spans="1:24">
      <c r="A996" s="11">
        <v>45323</v>
      </c>
      <c r="B996" s="17">
        <v>20.933087783916999</v>
      </c>
      <c r="C996" s="17">
        <v>0.28376844494892001</v>
      </c>
      <c r="D996" s="17">
        <v>-1.2307692307692</v>
      </c>
      <c r="E996" s="17">
        <v>95.732421875</v>
      </c>
      <c r="F996" s="13">
        <v>1.2892962721827399</v>
      </c>
      <c r="G996" s="14">
        <f>[1]!thsiFinD("ths_adjustment_nv_fund",G$2,$A996)</f>
        <v>1.6285211093</v>
      </c>
      <c r="H996" s="14">
        <f>[1]!thsiFinD("ths_adjustment_nv_fund",H$2,$A996)</f>
        <v>2.4381629629999999</v>
      </c>
      <c r="I996" s="14">
        <v>2453.7600000000002</v>
      </c>
      <c r="J996" s="14">
        <f>[1]!thsiFinD("ths_close_price_index",J$1,$A996)</f>
        <v>10406.1839</v>
      </c>
      <c r="K996" s="14">
        <f>[1]!thsiFinD("ths_adjustment_nv_fund",K$2,$A996)</f>
        <v>6.8499483644000003</v>
      </c>
      <c r="L996" s="14">
        <f>[1]!thsiFinD("ths_adjustment_nv_fund",L$2,$A996)</f>
        <v>2.1545785921</v>
      </c>
      <c r="M996" s="18">
        <v>-1.9661125319692999E-2</v>
      </c>
      <c r="N996" s="18">
        <v>-1.7722178785509E-2</v>
      </c>
      <c r="O996" s="18">
        <v>0.11718188353702</v>
      </c>
      <c r="P996" s="18">
        <v>0.23357043959199</v>
      </c>
      <c r="Q996" s="21">
        <v>-4.6344801051117698E-2</v>
      </c>
      <c r="R996" s="21">
        <v>-6.3400938952127298E-2</v>
      </c>
      <c r="S996" s="18">
        <v>3.2936249358009997E-2</v>
      </c>
      <c r="T996" s="18">
        <v>3.2936249358009997E-2</v>
      </c>
      <c r="U996" s="16">
        <v>1.0268965908933454</v>
      </c>
      <c r="V996" s="14">
        <v>1.6493</v>
      </c>
      <c r="W996" s="14">
        <v>1.7111000000000001</v>
      </c>
      <c r="X996" s="74">
        <f>'2080回测'!$O$13*G996/$G$4+'2080回测'!$O$14*H996/$H$4+'2080回测'!$O$15*I996/$I$4+'2080回测'!$O$17*K996/$K$4+'2080回测'!$O$18*L996/$L$4+'2080回测'!$O$16*J996/$J$4</f>
        <v>1.489722238767222</v>
      </c>
    </row>
    <row r="997" spans="1:24">
      <c r="A997" s="11">
        <v>45324</v>
      </c>
      <c r="B997" s="17">
        <v>19.643953345610999</v>
      </c>
      <c r="C997" s="17">
        <v>-0.85130533484675996</v>
      </c>
      <c r="D997" s="17">
        <v>-1.8461538461538001</v>
      </c>
      <c r="E997" s="17">
        <v>91.396484375</v>
      </c>
      <c r="F997" s="13">
        <v>1.2708574463490301</v>
      </c>
      <c r="G997" s="14">
        <f>[1]!thsiFinD("ths_adjustment_nv_fund",G$2,$A997)</f>
        <v>1.6288389316</v>
      </c>
      <c r="H997" s="14">
        <f>[1]!thsiFinD("ths_adjustment_nv_fund",H$2,$A997)</f>
        <v>2.4359703704000002</v>
      </c>
      <c r="I997" s="14">
        <v>2457.91</v>
      </c>
      <c r="J997" s="14">
        <f>[1]!thsiFinD("ths_close_price_index",J$1,$A997)</f>
        <v>10314.4082</v>
      </c>
      <c r="K997" s="14">
        <f>[1]!thsiFinD("ths_adjustment_nv_fund",K$2,$A997)</f>
        <v>6.7309338176000004</v>
      </c>
      <c r="L997" s="14">
        <f>[1]!thsiFinD("ths_adjustment_nv_fund",L$2,$A997)</f>
        <v>2.1374146576999999</v>
      </c>
      <c r="M997" s="18">
        <v>-1.8702046035806E-2</v>
      </c>
      <c r="N997" s="18">
        <v>-1.9980887846407999E-2</v>
      </c>
      <c r="O997" s="18">
        <v>0.10951353942008001</v>
      </c>
      <c r="P997" s="18">
        <v>0.22760440707282001</v>
      </c>
      <c r="Q997" s="21">
        <v>-6.0253009366031597E-2</v>
      </c>
      <c r="R997" s="21">
        <v>-7.2153080715636406E-2</v>
      </c>
      <c r="S997" s="22">
        <v>3.2936249358010102E-2</v>
      </c>
      <c r="T997" s="22">
        <v>1.6207555259734701E-2</v>
      </c>
      <c r="U997" s="16">
        <v>0.99033741822706645</v>
      </c>
      <c r="V997" s="14">
        <v>1.6496</v>
      </c>
      <c r="W997" s="14">
        <v>1.7231000000000001</v>
      </c>
      <c r="X997" s="74">
        <f>'2080回测'!$O$13*G997/$G$4+'2080回测'!$O$14*H997/$H$4+'2080回测'!$O$15*I997/$I$4+'2080回测'!$O$17*K997/$K$4+'2080回测'!$O$18*L997/$L$4+'2080回测'!$O$16*J997/$J$4</f>
        <v>1.4863165696500871</v>
      </c>
    </row>
    <row r="998" spans="1:24">
      <c r="A998" s="11">
        <v>45327</v>
      </c>
      <c r="B998" s="17">
        <v>19.091467157764999</v>
      </c>
      <c r="C998" s="17">
        <v>-0.79455164585698002</v>
      </c>
      <c r="D998" s="17">
        <v>-2.3076923076922999</v>
      </c>
      <c r="E998" s="17">
        <v>93.7109375</v>
      </c>
      <c r="F998" s="13">
        <v>1.2742504017605401</v>
      </c>
      <c r="G998" s="14">
        <f>[1]!thsiFinD("ths_adjustment_nv_fund",G$2,$A998)</f>
        <v>1.6270379389</v>
      </c>
      <c r="H998" s="14">
        <f>[1]!thsiFinD("ths_adjustment_nv_fund",H$2,$A998)</f>
        <v>2.4337777778</v>
      </c>
      <c r="I998" s="14">
        <v>2438.62</v>
      </c>
      <c r="J998" s="14">
        <f>[1]!thsiFinD("ths_close_price_index",J$1,$A998)</f>
        <v>10196.142900000001</v>
      </c>
      <c r="K998" s="14">
        <f>[1]!thsiFinD("ths_adjustment_nv_fund",K$2,$A998)</f>
        <v>6.6317550284999998</v>
      </c>
      <c r="L998" s="14">
        <f>[1]!thsiFinD("ths_adjustment_nv_fund",L$2,$A998)</f>
        <v>2.1242892960000002</v>
      </c>
      <c r="M998" s="18">
        <v>-3.7963554987212003E-2</v>
      </c>
      <c r="N998" s="18">
        <v>-3.8398054035271002E-2</v>
      </c>
      <c r="O998" s="18">
        <v>8.3153606518093004E-2</v>
      </c>
      <c r="P998" s="18">
        <v>0.18966416907302999</v>
      </c>
      <c r="Q998" s="21">
        <v>-0.10350989454885701</v>
      </c>
      <c r="R998" s="21">
        <v>-0.10860035600474401</v>
      </c>
      <c r="S998" s="22">
        <v>-3.4698943581531298E-2</v>
      </c>
      <c r="T998" s="22">
        <v>-2.6947626616975601E-2</v>
      </c>
      <c r="U998" s="16">
        <v>0.95138023377182179</v>
      </c>
      <c r="V998" s="14">
        <v>1.6513</v>
      </c>
      <c r="W998" s="14">
        <v>1.7079</v>
      </c>
      <c r="X998" s="74">
        <f>'2080回测'!$O$13*G998/$G$4+'2080回测'!$O$14*H998/$H$4+'2080回测'!$O$15*I998/$I$4+'2080回测'!$O$17*K998/$K$4+'2080回测'!$O$18*L998/$L$4+'2080回测'!$O$16*J998/$J$4</f>
        <v>1.4820423635422701</v>
      </c>
    </row>
    <row r="999" spans="1:24">
      <c r="A999" s="11">
        <v>45328</v>
      </c>
      <c r="B999" s="17">
        <v>24.984653161449</v>
      </c>
      <c r="C999" s="17">
        <v>4.8808172531215002</v>
      </c>
      <c r="D999" s="17">
        <v>4.6153846153845999</v>
      </c>
      <c r="E999" s="17">
        <v>108.3203125</v>
      </c>
      <c r="F999" s="13">
        <v>1.35700291882489</v>
      </c>
      <c r="G999" s="14">
        <f>[1]!thsiFinD("ths_adjustment_nv_fund",G$2,$A999)</f>
        <v>1.6526303564</v>
      </c>
      <c r="H999" s="14">
        <f>[1]!thsiFinD("ths_adjustment_nv_fund",H$2,$A999)</f>
        <v>2.4864000000000002</v>
      </c>
      <c r="I999" s="14">
        <v>2506.36</v>
      </c>
      <c r="J999" s="14">
        <f>[1]!thsiFinD("ths_close_price_index",J$1,$A999)</f>
        <v>10542.513199999999</v>
      </c>
      <c r="K999" s="14">
        <f>[1]!thsiFinD("ths_adjustment_nv_fund",K$2,$A999)</f>
        <v>6.8168887681000001</v>
      </c>
      <c r="L999" s="14">
        <f>[1]!thsiFinD("ths_adjustment_nv_fund",L$2,$A999)</f>
        <v>2.1979932498000001</v>
      </c>
      <c r="M999" s="18">
        <v>-5.0271739130434999E-2</v>
      </c>
      <c r="N999" s="18">
        <v>-4.7693510555120999E-2</v>
      </c>
      <c r="O999" s="18">
        <v>6.3263838964773E-2</v>
      </c>
      <c r="P999" s="18">
        <v>0.1409104972528</v>
      </c>
      <c r="Q999" s="21">
        <v>-0.182008765207608</v>
      </c>
      <c r="R999" s="21">
        <v>-0.16411051540889199</v>
      </c>
      <c r="S999" s="22">
        <v>-3.4698943581531298E-2</v>
      </c>
      <c r="T999" s="22">
        <v>-0.11434899215941</v>
      </c>
      <c r="U999" s="16">
        <v>0.99060303088009982</v>
      </c>
      <c r="V999" s="14">
        <v>1.6494</v>
      </c>
      <c r="W999" s="14">
        <v>1.7064999999999999</v>
      </c>
      <c r="X999" s="74">
        <f>'2080回测'!$O$13*G999/$G$4+'2080回测'!$O$14*H999/$H$4+'2080回测'!$O$15*I999/$I$4+'2080回测'!$O$17*K999/$K$4+'2080回测'!$O$18*L999/$L$4+'2080回测'!$O$16*J999/$J$4</f>
        <v>1.5098498610583255</v>
      </c>
    </row>
    <row r="1000" spans="1:24">
      <c r="A1000" s="11">
        <v>45329</v>
      </c>
      <c r="B1000" s="17">
        <v>27.194597912830002</v>
      </c>
      <c r="C1000" s="17">
        <v>6.3564131668558996</v>
      </c>
      <c r="D1000" s="17">
        <v>5.5384615384615001</v>
      </c>
      <c r="E1000" s="17">
        <v>110.078125</v>
      </c>
      <c r="F1000" s="13">
        <v>1.3729189940453701</v>
      </c>
      <c r="G1000" s="14">
        <f>[1]!thsiFinD("ths_adjustment_nv_fund",G$2,$A1000)</f>
        <v>1.6739573709</v>
      </c>
      <c r="H1000" s="14">
        <f>[1]!thsiFinD("ths_adjustment_nv_fund",H$2,$A1000)</f>
        <v>2.5324444443999998</v>
      </c>
      <c r="I1000" s="14">
        <v>2496.59</v>
      </c>
      <c r="J1000" s="14">
        <f>[1]!thsiFinD("ths_close_price_index",J$1,$A1000)</f>
        <v>10798.4691</v>
      </c>
      <c r="K1000" s="14">
        <f>[1]!thsiFinD("ths_adjustment_nv_fund",K$2,$A1000)</f>
        <v>6.9094556378999998</v>
      </c>
      <c r="L1000" s="14">
        <f>[1]!thsiFinD("ths_adjustment_nv_fund",L$2,$A1000)</f>
        <v>2.2646297011000001</v>
      </c>
      <c r="M1000" s="18">
        <v>-1.7423273657289001E-2</v>
      </c>
      <c r="N1000" s="18">
        <v>-1.3812874641647E-2</v>
      </c>
      <c r="O1000" s="18">
        <v>0.13898873711958001</v>
      </c>
      <c r="P1000" s="18">
        <v>0.21483336877536</v>
      </c>
      <c r="Q1000" s="21">
        <v>-0.147827575281125</v>
      </c>
      <c r="R1000" s="21">
        <v>-0.11555411247437899</v>
      </c>
      <c r="S1000" s="22">
        <v>-3.4698943581531298E-2</v>
      </c>
      <c r="T1000" s="22">
        <v>-9.9681079218170807E-2</v>
      </c>
      <c r="U1000" s="16">
        <v>1.0138897910921791</v>
      </c>
      <c r="V1000" s="14">
        <v>1.6507000000000001</v>
      </c>
      <c r="W1000" s="14">
        <v>1.7108000000000001</v>
      </c>
      <c r="X1000" s="74">
        <f>'2080回测'!$O$13*G1000/$G$4+'2080回测'!$O$14*H1000/$H$4+'2080回测'!$O$15*I1000/$I$4+'2080回测'!$O$17*K1000/$K$4+'2080回测'!$O$18*L1000/$L$4+'2080回测'!$O$16*J1000/$J$4</f>
        <v>1.5321336299976391</v>
      </c>
    </row>
    <row r="1001" spans="1:24">
      <c r="A1001" s="11">
        <v>45330</v>
      </c>
      <c r="B1001" s="17">
        <v>28.974831184776001</v>
      </c>
      <c r="C1001" s="17">
        <v>7.7752553916005001</v>
      </c>
      <c r="D1001" s="17">
        <v>7.6923076923076996</v>
      </c>
      <c r="E1001" s="17">
        <v>114.873046875</v>
      </c>
      <c r="F1001" s="13">
        <v>1.3982886028592101</v>
      </c>
      <c r="G1001" s="14">
        <f>[1]!thsiFinD("ths_adjustment_nv_fund",G$2,$A1001)</f>
        <v>1.6705450486</v>
      </c>
      <c r="H1001" s="14">
        <f>[1]!thsiFinD("ths_adjustment_nv_fund",H$2,$A1001)</f>
        <v>2.5357333333000001</v>
      </c>
      <c r="I1001" s="14">
        <v>2493.4</v>
      </c>
      <c r="J1001" s="14">
        <f>[1]!thsiFinD("ths_close_price_index",J$1,$A1001)</f>
        <v>10863.727199999999</v>
      </c>
      <c r="K1001" s="14">
        <f>[1]!thsiFinD("ths_adjustment_nv_fund",K$2,$A1001)</f>
        <v>7.0218582654999997</v>
      </c>
      <c r="L1001" s="14">
        <f>[1]!thsiFinD("ths_adjustment_nv_fund",L$2,$A1001)</f>
        <v>2.2716972035</v>
      </c>
      <c r="M1001" s="18">
        <v>-7.9923273657289007E-3</v>
      </c>
      <c r="N1001" s="18">
        <v>-6.5155069064373999E-3</v>
      </c>
      <c r="O1001" s="18">
        <v>0.20908219506350001</v>
      </c>
      <c r="P1001" s="18">
        <v>0.27551910563394</v>
      </c>
      <c r="Q1001" s="21">
        <v>-0.124018608504747</v>
      </c>
      <c r="R1001" s="21">
        <v>-7.7907913656016806E-2</v>
      </c>
      <c r="S1001" s="22">
        <v>-3.4698943581531298E-2</v>
      </c>
      <c r="T1001" s="22">
        <v>-0.122349671945546</v>
      </c>
      <c r="U1001" s="16">
        <v>1.0458442226526516</v>
      </c>
      <c r="V1001" s="14">
        <v>1.6504000000000001</v>
      </c>
      <c r="W1001" s="14">
        <v>1.7126999999999999</v>
      </c>
      <c r="X1001" s="74">
        <f>'2080回测'!$O$13*G1001/$G$4+'2080回测'!$O$14*H1001/$H$4+'2080回测'!$O$15*I1001/$I$4+'2080回测'!$O$17*K1001/$K$4+'2080回测'!$O$18*L1001/$L$4+'2080回测'!$O$16*J1001/$J$4</f>
        <v>1.5324147498316323</v>
      </c>
    </row>
    <row r="1002" spans="1:24">
      <c r="A1002" s="11">
        <v>45341</v>
      </c>
      <c r="B1002" s="17">
        <v>30.079803560466999</v>
      </c>
      <c r="C1002" s="17">
        <v>13.791146424518001</v>
      </c>
      <c r="D1002" s="17">
        <v>16.692307692307999</v>
      </c>
      <c r="E1002" s="17">
        <v>127.79296875</v>
      </c>
      <c r="F1002" s="13">
        <v>1.4708905660682301</v>
      </c>
      <c r="G1002" s="14">
        <f>[1]!thsiFinD("ths_adjustment_nv_fund",G$2,$A1002)</f>
        <v>1.7088270397000001</v>
      </c>
      <c r="H1002" s="14">
        <f>[1]!thsiFinD("ths_adjustment_nv_fund",H$2,$A1002)</f>
        <v>2.5828740740999998</v>
      </c>
      <c r="I1002" s="14">
        <v>2522.89</v>
      </c>
      <c r="J1002" s="14">
        <f>[1]!thsiFinD("ths_close_price_index",J$1,$A1002)</f>
        <v>10934.7204</v>
      </c>
      <c r="K1002" s="14">
        <f>[1]!thsiFinD("ths_adjustment_nv_fund",K$2,$A1002)</f>
        <v>7.0747536196</v>
      </c>
      <c r="L1002" s="14">
        <f>[1]!thsiFinD("ths_adjustment_nv_fund",L$2,$A1002)</f>
        <v>2.2777550626999998</v>
      </c>
      <c r="M1002" s="18">
        <v>2.5575447570331E-3</v>
      </c>
      <c r="N1002" s="18">
        <v>1.2596646685779001E-2</v>
      </c>
      <c r="O1002" s="18">
        <v>0.21878744308650999</v>
      </c>
      <c r="P1002" s="18">
        <v>0.30767974959943001</v>
      </c>
      <c r="Q1002" s="21">
        <v>-6.5321254768924003E-2</v>
      </c>
      <c r="R1002" s="21">
        <v>-3.7504190720391198E-2</v>
      </c>
      <c r="S1002" s="22">
        <v>-2.9941728175998199E-2</v>
      </c>
      <c r="T1002" s="22">
        <v>-4.2100429242225602E-2</v>
      </c>
      <c r="U1002" s="16">
        <v>1.0555776432166841</v>
      </c>
      <c r="V1002" s="14">
        <v>1.6519999999999999</v>
      </c>
      <c r="W1002" s="14">
        <v>1.7083999999999999</v>
      </c>
      <c r="X1002" s="74">
        <f>'2080回测'!$O$13*G1002/$G$4+'2080回测'!$O$14*H1002/$H$4+'2080回测'!$O$15*I1002/$I$4+'2080回测'!$O$17*K1002/$K$4+'2080回测'!$O$18*L1002/$L$4+'2080回测'!$O$16*J1002/$J$4</f>
        <v>1.5620775274402348</v>
      </c>
    </row>
    <row r="1003" spans="1:24">
      <c r="A1003" s="11">
        <v>45342</v>
      </c>
      <c r="B1003" s="17">
        <v>30.141190914671999</v>
      </c>
      <c r="C1003" s="17">
        <v>13.280363223609999</v>
      </c>
      <c r="D1003" s="17">
        <v>15.307692307691999</v>
      </c>
      <c r="E1003" s="17">
        <v>125.537109375</v>
      </c>
      <c r="F1003" s="13">
        <v>1.46066588955244</v>
      </c>
      <c r="G1003" s="14">
        <f>[1]!thsiFinD("ths_adjustment_nv_fund",G$2,$A1003)</f>
        <v>1.7233294096</v>
      </c>
      <c r="H1003" s="14">
        <f>[1]!thsiFinD("ths_adjustment_nv_fund",H$2,$A1003)</f>
        <v>2.6102814814999999</v>
      </c>
      <c r="I1003" s="14">
        <v>2560.71</v>
      </c>
      <c r="J1003" s="14">
        <f>[1]!thsiFinD("ths_close_price_index",J$1,$A1003)</f>
        <v>11017.394</v>
      </c>
      <c r="K1003" s="14">
        <f>[1]!thsiFinD("ths_adjustment_nv_fund",K$2,$A1003)</f>
        <v>7.0615297811</v>
      </c>
      <c r="L1003" s="14">
        <f>[1]!thsiFinD("ths_adjustment_nv_fund",L$2,$A1003)</f>
        <v>2.2807839923</v>
      </c>
      <c r="M1003" s="18">
        <v>1.4066496163683001E-2</v>
      </c>
      <c r="N1003" s="18">
        <v>2.8755103813743001E-2</v>
      </c>
      <c r="O1003" s="18">
        <v>0.21111909896957001</v>
      </c>
      <c r="P1003" s="18">
        <v>0.31336612431413002</v>
      </c>
      <c r="Q1003" s="21">
        <v>-5.4006102241536499E-2</v>
      </c>
      <c r="R1003" s="21">
        <v>-2.7912802486408001E-2</v>
      </c>
      <c r="S1003" s="22">
        <v>-2.9941728175998199E-2</v>
      </c>
      <c r="T1003" s="22">
        <v>-1.08250446237104E-2</v>
      </c>
      <c r="U1003" s="16">
        <v>1.0605831099959551</v>
      </c>
      <c r="V1003" s="14">
        <v>1.6533</v>
      </c>
      <c r="W1003" s="14">
        <v>1.7089000000000001</v>
      </c>
      <c r="X1003" s="74">
        <f>'2080回测'!$O$13*G1003/$G$4+'2080回测'!$O$14*H1003/$H$4+'2080回测'!$O$15*I1003/$I$4+'2080回测'!$O$17*K1003/$K$4+'2080回测'!$O$18*L1003/$L$4+'2080回测'!$O$16*J1003/$J$4</f>
        <v>1.5726885522146605</v>
      </c>
    </row>
    <row r="1004" spans="1:24">
      <c r="A1004" s="11">
        <v>45343</v>
      </c>
      <c r="B1004" s="17">
        <v>29.834254143646</v>
      </c>
      <c r="C1004" s="17">
        <v>11.010215664018</v>
      </c>
      <c r="D1004" s="17">
        <v>12.153846153846001</v>
      </c>
      <c r="E1004" s="17">
        <v>122.421875</v>
      </c>
      <c r="F1004" s="13">
        <v>1.4385504774037801</v>
      </c>
      <c r="G1004" s="14">
        <f>[1]!thsiFinD("ths_adjustment_nv_fund",G$2,$A1004)</f>
        <v>1.7303673244</v>
      </c>
      <c r="H1004" s="14">
        <f>[1]!thsiFinD("ths_adjustment_nv_fund",H$2,$A1004)</f>
        <v>2.6113777778</v>
      </c>
      <c r="I1004" s="14">
        <v>2589.4</v>
      </c>
      <c r="J1004" s="14">
        <f>[1]!thsiFinD("ths_close_price_index",J$1,$A1004)</f>
        <v>11044.792299999999</v>
      </c>
      <c r="K1004" s="14">
        <f>[1]!thsiFinD("ths_adjustment_nv_fund",K$2,$A1004)</f>
        <v>7.1012012967000002</v>
      </c>
      <c r="L1004" s="14">
        <f>[1]!thsiFinD("ths_adjustment_nv_fund",L$2,$A1004)</f>
        <v>2.2898707810999999</v>
      </c>
      <c r="M1004" s="18">
        <v>1.9261508951406998E-2</v>
      </c>
      <c r="N1004" s="18">
        <v>3.4315003040570002E-2</v>
      </c>
      <c r="O1004" s="18">
        <v>0.21183800623053001</v>
      </c>
      <c r="P1004" s="18">
        <v>0.31821352569255001</v>
      </c>
      <c r="Q1004" s="21">
        <v>-4.56376040181561E-2</v>
      </c>
      <c r="R1004" s="21">
        <v>-2.4196139545743699E-2</v>
      </c>
      <c r="S1004" s="22">
        <v>-2.9941728175998199E-2</v>
      </c>
      <c r="T1004" s="22">
        <v>8.1230779248131501E-4</v>
      </c>
      <c r="U1004" s="16">
        <v>1.0700437806827312</v>
      </c>
      <c r="V1004" s="14">
        <v>1.6536999999999999</v>
      </c>
      <c r="W1004" s="14">
        <v>1.7087000000000001</v>
      </c>
      <c r="X1004" s="74">
        <f>'2080回测'!$O$13*G1004/$G$4+'2080回测'!$O$14*H1004/$H$4+'2080回测'!$O$15*I1004/$I$4+'2080回测'!$O$17*K1004/$K$4+'2080回测'!$O$18*L1004/$L$4+'2080回测'!$O$16*J1004/$J$4</f>
        <v>1.5793159843117639</v>
      </c>
    </row>
    <row r="1005" spans="1:24">
      <c r="A1005" s="11">
        <v>45344</v>
      </c>
      <c r="B1005" s="17">
        <v>30.509515039901999</v>
      </c>
      <c r="C1005" s="17">
        <v>12.656072644722</v>
      </c>
      <c r="D1005" s="17">
        <v>13.692307692308001</v>
      </c>
      <c r="E1005" s="17">
        <v>126.66015625</v>
      </c>
      <c r="F1005" s="13">
        <v>1.45879512906733</v>
      </c>
      <c r="G1005" s="14">
        <f>[1]!thsiFinD("ths_adjustment_nv_fund",G$2,$A1005)</f>
        <v>1.7534005000999999</v>
      </c>
      <c r="H1005" s="14">
        <f>[1]!thsiFinD("ths_adjustment_nv_fund",H$2,$A1005)</f>
        <v>2.6475555555999999</v>
      </c>
      <c r="I1005" s="14">
        <v>2655.05</v>
      </c>
      <c r="J1005" s="14">
        <f>[1]!thsiFinD("ths_close_price_index",J$1,$A1005)</f>
        <v>11117.8138</v>
      </c>
      <c r="K1005" s="14">
        <f>[1]!thsiFinD("ths_adjustment_nv_fund",K$2,$A1005)</f>
        <v>7.1474847315999996</v>
      </c>
      <c r="L1005" s="14">
        <f>[1]!thsiFinD("ths_adjustment_nv_fund",L$2,$A1005)</f>
        <v>2.3019864994999999</v>
      </c>
      <c r="M1005" s="18">
        <v>3.4526854219948999E-2</v>
      </c>
      <c r="N1005" s="18">
        <v>5.0560333593954003E-2</v>
      </c>
      <c r="O1005" s="18">
        <v>0.21315600287563</v>
      </c>
      <c r="P1005" s="18">
        <v>0.32753545155682001</v>
      </c>
      <c r="Q1005" s="21">
        <v>-3.3615254457806901E-2</v>
      </c>
      <c r="R1005" s="21">
        <v>-1.8321414252436601E-2</v>
      </c>
      <c r="S1005" s="22">
        <v>-2.9941728175998199E-2</v>
      </c>
      <c r="T1005" s="22">
        <v>1.6450000101738301E-2</v>
      </c>
      <c r="U1005" s="16">
        <v>1.0837651928641294</v>
      </c>
      <c r="V1005" s="14">
        <v>1.655</v>
      </c>
      <c r="W1005" s="14">
        <v>1.7077</v>
      </c>
      <c r="X1005" s="74">
        <f>'2080回测'!$O$13*G1005/$G$4+'2080回测'!$O$14*H1005/$H$4+'2080回测'!$O$15*I1005/$I$4+'2080回测'!$O$17*K1005/$K$4+'2080回测'!$O$18*L1005/$L$4+'2080回测'!$O$16*J1005/$J$4</f>
        <v>1.5980567924917439</v>
      </c>
    </row>
    <row r="1006" spans="1:24">
      <c r="A1006" s="11">
        <v>45345</v>
      </c>
      <c r="B1006" s="17">
        <v>31.614487415591999</v>
      </c>
      <c r="C1006" s="17">
        <v>12.826333711690999</v>
      </c>
      <c r="D1006" s="17">
        <v>13.769230769230999</v>
      </c>
      <c r="E1006" s="17">
        <v>127.333984375</v>
      </c>
      <c r="F1006" s="13">
        <v>1.46386009067879</v>
      </c>
      <c r="G1006" s="14">
        <f>[1]!thsiFinD("ths_adjustment_nv_fund",G$2,$A1006)</f>
        <v>1.7524407844000001</v>
      </c>
      <c r="H1006" s="14">
        <f>[1]!thsiFinD("ths_adjustment_nv_fund",H$2,$A1006)</f>
        <v>2.6387851852000002</v>
      </c>
      <c r="I1006" s="14">
        <v>2650.57</v>
      </c>
      <c r="J1006" s="14">
        <f>[1]!thsiFinD("ths_close_price_index",J$1,$A1006)</f>
        <v>11115.4969</v>
      </c>
      <c r="K1006" s="14">
        <f>[1]!thsiFinD("ths_adjustment_nv_fund",K$2,$A1006)</f>
        <v>7.2003800858</v>
      </c>
      <c r="L1006" s="14">
        <f>[1]!thsiFinD("ths_adjustment_nv_fund",L$2,$A1006)</f>
        <v>2.3009768563000002</v>
      </c>
      <c r="M1006" s="18">
        <v>4.5716112531969E-2</v>
      </c>
      <c r="N1006" s="18">
        <v>6.2722613152636997E-2</v>
      </c>
      <c r="O1006" s="18">
        <v>0.22369997603642</v>
      </c>
      <c r="P1006" s="18">
        <v>0.34245053281616999</v>
      </c>
      <c r="Q1006" s="21">
        <v>-1.34601390183978E-2</v>
      </c>
      <c r="R1006" s="21">
        <v>-3.21497778392599E-3</v>
      </c>
      <c r="S1006" s="22">
        <v>-2.9941728175998199E-2</v>
      </c>
      <c r="T1006" s="22">
        <v>4.2149153354161799E-2</v>
      </c>
      <c r="U1006" s="16">
        <v>1.0985572766944398</v>
      </c>
      <c r="V1006" s="14">
        <v>1.6561999999999999</v>
      </c>
      <c r="W1006" s="14">
        <v>1.7023999999999999</v>
      </c>
      <c r="X1006" s="74">
        <f>'2080回测'!$O$13*G1006/$G$4+'2080回测'!$O$14*H1006/$H$4+'2080回测'!$O$15*I1006/$I$4+'2080回测'!$O$17*K1006/$K$4+'2080回测'!$O$18*L1006/$L$4+'2080回测'!$O$16*J1006/$J$4</f>
        <v>1.5983577724999709</v>
      </c>
    </row>
    <row r="1007" spans="1:24">
      <c r="A1007" s="11">
        <v>45348</v>
      </c>
      <c r="B1007" s="17">
        <v>32.228360957642998</v>
      </c>
      <c r="C1007" s="17">
        <v>13.11010215664</v>
      </c>
      <c r="D1007" s="17">
        <v>13.153846153846001</v>
      </c>
      <c r="E1007" s="17">
        <v>129.345703125</v>
      </c>
      <c r="F1007" s="13">
        <v>1.4695950309828201</v>
      </c>
      <c r="G1007" s="14">
        <f>[1]!thsiFinD("ths_adjustment_nv_fund",G$2,$A1007)</f>
        <v>1.7151185090000001</v>
      </c>
      <c r="H1007" s="14">
        <f>[1]!thsiFinD("ths_adjustment_nv_fund",H$2,$A1007)</f>
        <v>2.5949333333000002</v>
      </c>
      <c r="I1007" s="14">
        <v>2634.76</v>
      </c>
      <c r="J1007" s="14">
        <f>[1]!thsiFinD("ths_close_price_index",J$1,$A1007)</f>
        <v>10936.0018</v>
      </c>
      <c r="K1007" s="14">
        <f>[1]!thsiFinD("ths_adjustment_nv_fund",K$2,$A1007)</f>
        <v>7.2069920051</v>
      </c>
      <c r="L1007" s="14">
        <f>[1]!thsiFinD("ths_adjustment_nv_fund",L$2,$A1007)</f>
        <v>2.2928997107</v>
      </c>
      <c r="M1007" s="18">
        <v>5.3069053708439999E-2</v>
      </c>
      <c r="N1007" s="18">
        <v>7.1236208843714996E-2</v>
      </c>
      <c r="O1007" s="18">
        <v>0.22837287323269001</v>
      </c>
      <c r="P1007" s="18">
        <v>0.35829780665423999</v>
      </c>
      <c r="Q1007" s="21">
        <v>9.6416307250184498E-3</v>
      </c>
      <c r="R1007" s="21">
        <v>1.2251135743364601E-2</v>
      </c>
      <c r="S1007" s="22">
        <v>-1.9289702376651199E-2</v>
      </c>
      <c r="T1007" s="22">
        <v>7.4879207024701494E-2</v>
      </c>
      <c r="U1007" s="16">
        <v>1.1020859674166763</v>
      </c>
      <c r="V1007" s="14">
        <v>1.6579999999999999</v>
      </c>
      <c r="W1007" s="14">
        <v>1.7117</v>
      </c>
      <c r="X1007" s="74">
        <f>'2080回测'!$O$13*G1007/$G$4+'2080回测'!$O$14*H1007/$H$4+'2080回测'!$O$15*I1007/$I$4+'2080回测'!$O$17*K1007/$K$4+'2080回测'!$O$18*L1007/$L$4+'2080回测'!$O$16*J1007/$J$4</f>
        <v>1.5704711113859313</v>
      </c>
    </row>
    <row r="1008" spans="1:24">
      <c r="A1008" s="11">
        <v>45349</v>
      </c>
      <c r="B1008" s="17">
        <v>34.376918354818997</v>
      </c>
      <c r="C1008" s="17">
        <v>17.820658342792001</v>
      </c>
      <c r="D1008" s="17">
        <v>20.230769230768999</v>
      </c>
      <c r="E1008" s="17">
        <v>141.62109375</v>
      </c>
      <c r="F1008" s="13">
        <v>1.53512359919595</v>
      </c>
      <c r="G1008" s="14">
        <f>[1]!thsiFinD("ths_adjustment_nv_fund",G$2,$A1008)</f>
        <v>1.7241824902</v>
      </c>
      <c r="H1008" s="14">
        <f>[1]!thsiFinD("ths_adjustment_nv_fund",H$2,$A1008)</f>
        <v>2.6069925926000002</v>
      </c>
      <c r="I1008" s="14">
        <v>2642.52</v>
      </c>
      <c r="J1008" s="14">
        <f>[1]!thsiFinD("ths_close_price_index",J$1,$A1008)</f>
        <v>11002.9126</v>
      </c>
      <c r="K1008" s="14">
        <f>[1]!thsiFinD("ths_adjustment_nv_fund",K$2,$A1008)</f>
        <v>7.3061707940999998</v>
      </c>
      <c r="L1008" s="14">
        <f>[1]!thsiFinD("ths_adjustment_nv_fund",L$2,$A1008)</f>
        <v>2.3100636451000001</v>
      </c>
      <c r="M1008" s="18">
        <v>4.9392583120204003E-2</v>
      </c>
      <c r="N1008" s="18">
        <v>6.7413778125270996E-2</v>
      </c>
      <c r="O1008" s="18">
        <v>0.22657560508027999</v>
      </c>
      <c r="P1008" s="18">
        <v>0.36361130432201999</v>
      </c>
      <c r="Q1008" s="21">
        <v>1.75386642597577E-2</v>
      </c>
      <c r="R1008" s="21">
        <v>1.6807045154502799E-2</v>
      </c>
      <c r="S1008" s="22">
        <v>-1.9289702376651199E-2</v>
      </c>
      <c r="T1008" s="22">
        <v>9.4638461648026001E-2</v>
      </c>
      <c r="U1008" s="16">
        <v>1.123750629917629</v>
      </c>
      <c r="V1008" s="14">
        <v>1.6588000000000001</v>
      </c>
      <c r="W1008" s="14">
        <v>1.7141</v>
      </c>
      <c r="X1008" s="74">
        <f>'2080回测'!$O$13*G1008/$G$4+'2080回测'!$O$14*H1008/$H$4+'2080回测'!$O$15*I1008/$I$4+'2080回测'!$O$17*K1008/$K$4+'2080回测'!$O$18*L1008/$L$4+'2080回测'!$O$16*J1008/$J$4</f>
        <v>1.5803727335064663</v>
      </c>
    </row>
    <row r="1009" spans="1:24">
      <c r="A1009" s="11">
        <v>45350</v>
      </c>
      <c r="B1009" s="17">
        <v>30.079803560466999</v>
      </c>
      <c r="C1009" s="17">
        <v>12.542565266742001</v>
      </c>
      <c r="D1009" s="17">
        <v>14.615384615385</v>
      </c>
      <c r="E1009" s="17">
        <v>129.6484375</v>
      </c>
      <c r="F1009" s="13">
        <v>1.46721547735649</v>
      </c>
      <c r="G1009" s="14">
        <f>[1]!thsiFinD("ths_adjustment_nv_fund",G$2,$A1009)</f>
        <v>1.7100000255000001</v>
      </c>
      <c r="H1009" s="14">
        <f>[1]!thsiFinD("ths_adjustment_nv_fund",H$2,$A1009)</f>
        <v>2.5839703703999999</v>
      </c>
      <c r="I1009" s="14">
        <v>2606.79</v>
      </c>
      <c r="J1009" s="14">
        <f>[1]!thsiFinD("ths_close_price_index",J$1,$A1009)</f>
        <v>10911.6612</v>
      </c>
      <c r="K1009" s="14">
        <f>[1]!thsiFinD("ths_adjustment_nv_fund",K$2,$A1009)</f>
        <v>7.1871562471999999</v>
      </c>
      <c r="L1009" s="14">
        <f>[1]!thsiFinD("ths_adjustment_nv_fund",L$2,$A1009)</f>
        <v>2.2807839923</v>
      </c>
      <c r="M1009" s="18">
        <v>6.2420076726342998E-2</v>
      </c>
      <c r="N1009" s="18">
        <v>8.5917817739552996E-2</v>
      </c>
      <c r="O1009" s="18">
        <v>0.25077881619937997</v>
      </c>
      <c r="P1009" s="18">
        <v>0.39856852602364001</v>
      </c>
      <c r="Q1009" s="21">
        <v>4.2644158929898902E-2</v>
      </c>
      <c r="R1009" s="21">
        <v>4.4142501621345698E-2</v>
      </c>
      <c r="S1009" s="22">
        <v>-1.9289702376651199E-2</v>
      </c>
      <c r="T1009" s="22">
        <v>0.124822844477523</v>
      </c>
      <c r="U1009" s="16">
        <v>1.0863826716078697</v>
      </c>
      <c r="V1009" s="14">
        <v>1.6605000000000001</v>
      </c>
      <c r="W1009" s="14">
        <v>1.7101</v>
      </c>
      <c r="X1009" s="74">
        <f>'2080回测'!$O$13*G1009/$G$4+'2080回测'!$O$14*H1009/$H$4+'2080回测'!$O$15*I1009/$I$4+'2080回测'!$O$17*K1009/$K$4+'2080回测'!$O$18*L1009/$L$4+'2080回测'!$O$16*J1009/$J$4</f>
        <v>1.5654456169102122</v>
      </c>
    </row>
    <row r="1010" spans="1:24">
      <c r="A1010" s="11">
        <v>45351</v>
      </c>
      <c r="B1010" s="17">
        <v>33.456108041743001</v>
      </c>
      <c r="C1010" s="17">
        <v>16.799091940975998</v>
      </c>
      <c r="D1010" s="17">
        <v>18.692307692307999</v>
      </c>
      <c r="E1010" s="17">
        <v>138.76953125</v>
      </c>
      <c r="F1010" s="13">
        <v>1.5192925973125699</v>
      </c>
      <c r="G1010" s="14">
        <f>[1]!thsiFinD("ths_adjustment_nv_fund",G$2,$A1010)</f>
        <v>1.7255687461</v>
      </c>
      <c r="H1010" s="14">
        <f>[1]!thsiFinD("ths_adjustment_nv_fund",H$2,$A1010)</f>
        <v>2.6124740741000001</v>
      </c>
      <c r="I1010" s="14">
        <v>2593.88</v>
      </c>
      <c r="J1010" s="14">
        <f>[1]!thsiFinD("ths_close_price_index",J$1,$A1010)</f>
        <v>11054.6062</v>
      </c>
      <c r="K1010" s="14">
        <f>[1]!thsiFinD("ths_adjustment_nv_fund",K$2,$A1010)</f>
        <v>7.3127827133999999</v>
      </c>
      <c r="L1010" s="14">
        <f>[1]!thsiFinD("ths_adjustment_nv_fund",L$2,$A1010)</f>
        <v>2.3120829315</v>
      </c>
      <c r="M1010" s="18">
        <v>3.9162404092072001E-2</v>
      </c>
      <c r="N1010" s="18">
        <v>6.1593258622187001E-2</v>
      </c>
      <c r="O1010" s="18">
        <v>0.22369997603642</v>
      </c>
      <c r="P1010" s="18">
        <v>0.35046738897765001</v>
      </c>
      <c r="Q1010" s="21">
        <v>-6.2703025166203101E-3</v>
      </c>
      <c r="R1010" s="21">
        <v>-1.0569154312714E-3</v>
      </c>
      <c r="S1010" s="22">
        <v>-1.9289702376651199E-2</v>
      </c>
      <c r="T1010" s="22">
        <v>4.2755265459171903E-2</v>
      </c>
      <c r="U1010" s="16">
        <v>1.1165814960807585</v>
      </c>
      <c r="V1010" s="14">
        <v>1.6620999999999999</v>
      </c>
      <c r="W1010" s="14">
        <v>1.7130000000000001</v>
      </c>
      <c r="X1010" s="74">
        <f>'2080回测'!$O$13*G1010/$G$4+'2080回测'!$O$14*H1010/$H$4+'2080回测'!$O$15*I1010/$I$4+'2080回测'!$O$17*K1010/$K$4+'2080回测'!$O$18*L1010/$L$4+'2080回测'!$O$16*J1010/$J$4</f>
        <v>1.581669853818694</v>
      </c>
    </row>
    <row r="1011" spans="1:24">
      <c r="A1011" s="11">
        <v>45352</v>
      </c>
      <c r="B1011" s="17">
        <v>34.990791896868998</v>
      </c>
      <c r="C1011" s="17">
        <v>19.920544835413999</v>
      </c>
      <c r="D1011" s="17">
        <v>21.615384615385</v>
      </c>
      <c r="E1011" s="17">
        <v>144.04296875</v>
      </c>
      <c r="F1011" s="13">
        <v>1.5514242252441699</v>
      </c>
      <c r="G1011" s="14">
        <f>[1]!thsiFinD("ths_adjustment_nv_fund",G$2,$A1011)</f>
        <v>1.7256753812000001</v>
      </c>
      <c r="H1011" s="14">
        <f>[1]!thsiFinD("ths_adjustment_nv_fund",H$2,$A1011)</f>
        <v>2.6124740741000001</v>
      </c>
      <c r="I1011" s="14">
        <v>2609.09</v>
      </c>
      <c r="J1011" s="14">
        <f>[1]!thsiFinD("ths_close_price_index",J$1,$A1011)</f>
        <v>11044.3837</v>
      </c>
      <c r="K1011" s="14">
        <f>[1]!thsiFinD("ths_adjustment_nv_fund",K$2,$A1011)</f>
        <v>7.3590661483000002</v>
      </c>
      <c r="L1011" s="14">
        <f>[1]!thsiFinD("ths_adjustment_nv_fund",L$2,$A1011)</f>
        <v>2.3100636451000001</v>
      </c>
      <c r="M1011" s="18">
        <v>5.9702685421995E-2</v>
      </c>
      <c r="N1011" s="18">
        <v>8.4354096082008001E-2</v>
      </c>
      <c r="O1011" s="18">
        <v>0.26096333572968999</v>
      </c>
      <c r="P1011" s="18">
        <v>0.39511941351328</v>
      </c>
      <c r="Q1011" s="21">
        <v>2.7085824204740899E-2</v>
      </c>
      <c r="R1011" s="21">
        <v>3.3472082211035301E-2</v>
      </c>
      <c r="S1011" s="22">
        <v>-1.9289702376651199E-2</v>
      </c>
      <c r="T1011" s="22">
        <v>9.1244233859970394E-2</v>
      </c>
      <c r="U1011" s="16">
        <v>1.1262488838284446</v>
      </c>
      <c r="V1011" s="14">
        <v>1.6597</v>
      </c>
      <c r="W1011" s="14">
        <v>1.7215</v>
      </c>
      <c r="X1011" s="74">
        <f>'2080回测'!$O$13*G1011/$G$4+'2080回测'!$O$14*H1011/$H$4+'2080回测'!$O$15*I1011/$I$4+'2080回测'!$O$17*K1011/$K$4+'2080回测'!$O$18*L1011/$L$4+'2080回测'!$O$16*J1011/$J$4</f>
        <v>1.5825489757761027</v>
      </c>
    </row>
    <row r="1012" spans="1:24">
      <c r="A1012" s="11">
        <v>45355</v>
      </c>
      <c r="B1012" s="17">
        <v>36.709637814609998</v>
      </c>
      <c r="C1012" s="17">
        <v>22.531214528943998</v>
      </c>
      <c r="D1012" s="17">
        <v>25.461538461538002</v>
      </c>
      <c r="E1012" s="17">
        <v>148.681640625</v>
      </c>
      <c r="F1012" s="13">
        <v>1.58346007857523</v>
      </c>
      <c r="G1012" s="14">
        <f>[1]!thsiFinD("ths_adjustment_nv_fund",G$2,$A1012)</f>
        <v>1.7343128220999999</v>
      </c>
      <c r="H1012" s="14">
        <f>[1]!thsiFinD("ths_adjustment_nv_fund",H$2,$A1012)</f>
        <v>2.623437037</v>
      </c>
      <c r="I1012" s="14">
        <v>2608.65</v>
      </c>
      <c r="J1012" s="14">
        <f>[1]!thsiFinD("ths_close_price_index",J$1,$A1012)</f>
        <v>11035.5725</v>
      </c>
      <c r="K1012" s="14">
        <f>[1]!thsiFinD("ths_adjustment_nv_fund",K$2,$A1012)</f>
        <v>7.3722899868000002</v>
      </c>
      <c r="L1012" s="14">
        <f>[1]!thsiFinD("ths_adjustment_nv_fund",L$2,$A1012)</f>
        <v>2.3151118611000001</v>
      </c>
      <c r="M1012" s="18">
        <v>6.5617007672633995E-2</v>
      </c>
      <c r="N1012" s="18">
        <v>9.2172704369733002E-2</v>
      </c>
      <c r="O1012" s="18">
        <v>0.26635514018692003</v>
      </c>
      <c r="P1012" s="18">
        <v>0.40742435552139</v>
      </c>
      <c r="Q1012" s="21">
        <v>3.7340181182685901E-2</v>
      </c>
      <c r="R1012" s="21">
        <v>4.53414251505877E-2</v>
      </c>
      <c r="S1012" s="22">
        <v>-1.38085628876663E-2</v>
      </c>
      <c r="T1012" s="22">
        <v>0.109548819431272</v>
      </c>
      <c r="U1012" s="16">
        <v>1.1276220997161785</v>
      </c>
      <c r="V1012" s="14">
        <v>1.6609</v>
      </c>
      <c r="W1012" s="14">
        <v>1.7414000000000001</v>
      </c>
      <c r="X1012" s="74">
        <f>'2080回测'!$O$13*G1012/$G$4+'2080回测'!$O$14*H1012/$H$4+'2080回测'!$O$15*I1012/$I$4+'2080回测'!$O$17*K1012/$K$4+'2080回测'!$O$18*L1012/$L$4+'2080回测'!$O$16*J1012/$J$4</f>
        <v>1.5895282312755397</v>
      </c>
    </row>
    <row r="1013" spans="1:24">
      <c r="A1013" s="11">
        <v>45356</v>
      </c>
      <c r="B1013" s="17">
        <v>37.016574585634999</v>
      </c>
      <c r="C1013" s="17">
        <v>21.623155505107999</v>
      </c>
      <c r="D1013" s="17">
        <v>24.615384615385</v>
      </c>
      <c r="E1013" s="17">
        <v>150.29296875</v>
      </c>
      <c r="F1013" s="13">
        <v>1.58387020864032</v>
      </c>
      <c r="G1013" s="14">
        <f>[1]!thsiFinD("ths_adjustment_nv_fund",G$2,$A1013)</f>
        <v>1.7462559501999999</v>
      </c>
      <c r="H1013" s="14">
        <f>[1]!thsiFinD("ths_adjustment_nv_fund",H$2,$A1013)</f>
        <v>2.6376888889000001</v>
      </c>
      <c r="I1013" s="14">
        <v>2580.0300000000002</v>
      </c>
      <c r="J1013" s="14">
        <f>[1]!thsiFinD("ths_close_price_index",J$1,$A1013)</f>
        <v>11071.676600000001</v>
      </c>
      <c r="K1013" s="14">
        <f>[1]!thsiFinD("ths_adjustment_nv_fund",K$2,$A1013)</f>
        <v>7.3193946326999999</v>
      </c>
      <c r="L1013" s="14">
        <f>[1]!thsiFinD("ths_adjustment_nv_fund",L$2,$A1013)</f>
        <v>2.3060250723000002</v>
      </c>
      <c r="M1013" s="18">
        <v>6.8574168797953999E-2</v>
      </c>
      <c r="N1013" s="18">
        <v>8.9566501607157997E-2</v>
      </c>
      <c r="O1013" s="18">
        <v>0.26839204409298001</v>
      </c>
      <c r="P1013" s="18">
        <v>0.40611928589576002</v>
      </c>
      <c r="Q1013" s="21">
        <v>3.7575913527006399E-2</v>
      </c>
      <c r="R1013" s="21">
        <v>4.8098949267851403E-2</v>
      </c>
      <c r="S1013" s="22">
        <v>-1.38085628876663E-2</v>
      </c>
      <c r="T1013" s="22">
        <v>0.116458497428385</v>
      </c>
      <c r="U1013" s="16">
        <v>1.1209729725513611</v>
      </c>
      <c r="V1013" s="14">
        <v>1.6620999999999999</v>
      </c>
      <c r="W1013" s="14">
        <v>1.7676000000000001</v>
      </c>
      <c r="X1013" s="74">
        <f>'2080回测'!$O$13*G1013/$G$4+'2080回测'!$O$14*H1013/$H$4+'2080回测'!$O$15*I1013/$I$4+'2080回测'!$O$17*K1013/$K$4+'2080回测'!$O$18*L1013/$L$4+'2080回测'!$O$16*J1013/$J$4</f>
        <v>1.5965917413885469</v>
      </c>
    </row>
    <row r="1014" spans="1:24">
      <c r="A1014" s="11">
        <v>45357</v>
      </c>
      <c r="B1014" s="17">
        <v>36.771025168815001</v>
      </c>
      <c r="C1014" s="17">
        <v>20.942111237230002</v>
      </c>
      <c r="D1014" s="17">
        <v>24</v>
      </c>
      <c r="E1014" s="17">
        <v>147.71484375</v>
      </c>
      <c r="F1014" s="13">
        <v>1.5735699503901099</v>
      </c>
      <c r="G1014" s="14">
        <f>[1]!thsiFinD("ths_adjustment_nv_fund",G$2,$A1014)</f>
        <v>1.7457227747999999</v>
      </c>
      <c r="H1014" s="14">
        <f>[1]!thsiFinD("ths_adjustment_nv_fund",H$2,$A1014)</f>
        <v>2.6365925926</v>
      </c>
      <c r="I1014" s="14">
        <v>2601.65</v>
      </c>
      <c r="J1014" s="14">
        <f>[1]!thsiFinD("ths_close_price_index",J$1,$A1014)</f>
        <v>11058.2816</v>
      </c>
      <c r="K1014" s="14">
        <f>[1]!thsiFinD("ths_adjustment_nv_fund",K$2,$A1014)</f>
        <v>7.3524542290000001</v>
      </c>
      <c r="L1014" s="14">
        <f>[1]!thsiFinD("ths_adjustment_nv_fund",L$2,$A1014)</f>
        <v>2.3009768563000002</v>
      </c>
      <c r="M1014" s="18">
        <v>7.2250639386189003E-2</v>
      </c>
      <c r="N1014" s="18">
        <v>9.3736426027277997E-2</v>
      </c>
      <c r="O1014" s="18">
        <v>0.26383896477354002</v>
      </c>
      <c r="P1014" s="18">
        <v>0.39269571274691001</v>
      </c>
      <c r="Q1014" s="21">
        <v>2.5435697794496899E-2</v>
      </c>
      <c r="R1014" s="21">
        <v>3.8147883975100397E-2</v>
      </c>
      <c r="S1014" s="22">
        <v>-1.38085628876663E-2</v>
      </c>
      <c r="T1014" s="22">
        <v>9.5487018595040704E-2</v>
      </c>
      <c r="U1014" s="16">
        <v>1.1220944364943559</v>
      </c>
      <c r="V1014" s="14">
        <v>1.6656</v>
      </c>
      <c r="W1014" s="14">
        <v>1.7791999999999999</v>
      </c>
      <c r="X1014" s="74">
        <f>'2080回测'!$O$13*G1014/$G$4+'2080回测'!$O$14*H1014/$H$4+'2080回测'!$O$15*I1014/$I$4+'2080回测'!$O$17*K1014/$K$4+'2080回测'!$O$18*L1014/$L$4+'2080回测'!$O$16*J1014/$J$4</f>
        <v>1.5965165955464848</v>
      </c>
    </row>
    <row r="1015" spans="1:24">
      <c r="A1015" s="11">
        <v>45358</v>
      </c>
      <c r="B1015" s="17">
        <v>34.683855125843998</v>
      </c>
      <c r="C1015" s="17">
        <v>18.785471055618999</v>
      </c>
      <c r="D1015" s="17">
        <v>22</v>
      </c>
      <c r="E1015" s="17">
        <v>143.037109375</v>
      </c>
      <c r="F1015" s="13">
        <v>1.5462660888911599</v>
      </c>
      <c r="G1015" s="14">
        <f>[1]!thsiFinD("ths_adjustment_nv_fund",G$2,$A1015)</f>
        <v>1.7523747822</v>
      </c>
      <c r="H1015" s="14">
        <f>[1]!thsiFinD("ths_adjustment_nv_fund",H$2,$A1015)</f>
        <v>2.6475555555999999</v>
      </c>
      <c r="I1015" s="14">
        <v>2618.54</v>
      </c>
      <c r="J1015" s="14">
        <f>[1]!thsiFinD("ths_close_price_index",J$1,$A1015)</f>
        <v>11079.307000000001</v>
      </c>
      <c r="K1015" s="14">
        <f>[1]!thsiFinD("ths_adjustment_nv_fund",K$2,$A1015)</f>
        <v>7.3392303905</v>
      </c>
      <c r="L1015" s="14">
        <f>[1]!thsiFinD("ths_adjustment_nv_fund",L$2,$A1015)</f>
        <v>2.2949189970999999</v>
      </c>
      <c r="M1015" s="18">
        <v>6.9533248081840998E-2</v>
      </c>
      <c r="N1015" s="18">
        <v>8.9827121883416003E-2</v>
      </c>
      <c r="O1015" s="18">
        <v>0.26132278936017</v>
      </c>
      <c r="P1015" s="18">
        <v>0.39344146684074</v>
      </c>
      <c r="Q1015" s="21">
        <v>2.82644859263439E-2</v>
      </c>
      <c r="R1015" s="21">
        <v>3.8747345739733201E-2</v>
      </c>
      <c r="S1015" s="22">
        <v>-1.38085628876663E-2</v>
      </c>
      <c r="T1015" s="22">
        <v>0.109427597010269</v>
      </c>
      <c r="U1015" s="16">
        <v>1.1115517935666375</v>
      </c>
      <c r="V1015" s="14">
        <v>1.6657</v>
      </c>
      <c r="W1015" s="14">
        <v>1.7977000000000001</v>
      </c>
      <c r="X1015" s="74">
        <f>'2080回测'!$O$13*G1015/$G$4+'2080回测'!$O$14*H1015/$H$4+'2080回测'!$O$15*I1015/$I$4+'2080回测'!$O$17*K1015/$K$4+'2080回测'!$O$18*L1015/$L$4+'2080回测'!$O$16*J1015/$J$4</f>
        <v>1.6007113045945012</v>
      </c>
    </row>
    <row r="1016" spans="1:24">
      <c r="A1016" s="11">
        <v>45359</v>
      </c>
      <c r="B1016" s="17">
        <v>36.648250460405002</v>
      </c>
      <c r="C1016" s="17">
        <v>22.928490351872998</v>
      </c>
      <c r="D1016" s="17">
        <v>28.153846153846001</v>
      </c>
      <c r="E1016" s="17">
        <v>150.05859375</v>
      </c>
      <c r="F1016" s="13">
        <v>1.59447295179031</v>
      </c>
      <c r="G1016" s="14">
        <f>[1]!thsiFinD("ths_adjustment_nv_fund",G$2,$A1016)</f>
        <v>1.7625673742000001</v>
      </c>
      <c r="H1016" s="14">
        <f>[1]!thsiFinD("ths_adjustment_nv_fund",H$2,$A1016)</f>
        <v>2.6618074074</v>
      </c>
      <c r="I1016" s="14">
        <v>2655.8</v>
      </c>
      <c r="J1016" s="14">
        <f>[1]!thsiFinD("ths_close_price_index",J$1,$A1016)</f>
        <v>11138.921</v>
      </c>
      <c r="K1016" s="14">
        <f>[1]!thsiFinD("ths_adjustment_nv_fund",K$2,$A1016)</f>
        <v>7.3987376639000004</v>
      </c>
      <c r="L1016" s="14">
        <f>[1]!thsiFinD("ths_adjustment_nv_fund",L$2,$A1016)</f>
        <v>2.3019864994999999</v>
      </c>
      <c r="M1016" s="18">
        <v>6.4737851662404006E-2</v>
      </c>
      <c r="N1016" s="18">
        <v>8.1661019894015002E-2</v>
      </c>
      <c r="O1016" s="18">
        <v>0.24658519051041999</v>
      </c>
      <c r="P1016" s="18">
        <v>0.37144172199862002</v>
      </c>
      <c r="Q1016" s="21">
        <v>1.5181340816551999E-2</v>
      </c>
      <c r="R1016" s="21">
        <v>2.6158648682633099E-2</v>
      </c>
      <c r="S1016" s="22">
        <v>-1.38085628876663E-2</v>
      </c>
      <c r="T1016" s="22">
        <v>0.10045713785612199</v>
      </c>
      <c r="U1016" s="16">
        <v>1.1206574537212783</v>
      </c>
      <c r="V1016" s="14">
        <v>1.6655</v>
      </c>
      <c r="W1016" s="14">
        <v>1.8005</v>
      </c>
      <c r="X1016" s="74">
        <f>'2080回测'!$O$13*G1016/$G$4+'2080回测'!$O$14*H1016/$H$4+'2080回测'!$O$15*I1016/$I$4+'2080回测'!$O$17*K1016/$K$4+'2080回测'!$O$18*L1016/$L$4+'2080回测'!$O$16*J1016/$J$4</f>
        <v>1.6099205714573781</v>
      </c>
    </row>
    <row r="1017" spans="1:24">
      <c r="A1017" s="11">
        <v>45362</v>
      </c>
      <c r="B1017" s="17">
        <v>38.551258440761003</v>
      </c>
      <c r="C1017" s="17">
        <v>23.098751418841999</v>
      </c>
      <c r="D1017" s="17">
        <v>27.692307692307999</v>
      </c>
      <c r="E1017" s="17">
        <v>151.7578125</v>
      </c>
      <c r="F1017" s="13">
        <v>1.6027503251297801</v>
      </c>
      <c r="G1017" s="14">
        <f>[1]!thsiFinD("ths_adjustment_nv_fund",G$2,$A1017)</f>
        <v>1.7514091681999999</v>
      </c>
      <c r="H1017" s="14">
        <f>[1]!thsiFinD("ths_adjustment_nv_fund",H$2,$A1017)</f>
        <v>2.6431703704</v>
      </c>
      <c r="I1017" s="14">
        <v>2637.25</v>
      </c>
      <c r="J1017" s="14">
        <f>[1]!thsiFinD("ths_close_price_index",J$1,$A1017)</f>
        <v>11124.362300000001</v>
      </c>
      <c r="K1017" s="14">
        <f>[1]!thsiFinD("ths_adjustment_nv_fund",K$2,$A1017)</f>
        <v>7.4582449372999999</v>
      </c>
      <c r="L1017" s="14">
        <f>[1]!thsiFinD("ths_adjustment_nv_fund",L$2,$A1017)</f>
        <v>2.3151118611000001</v>
      </c>
      <c r="M1017" s="18">
        <v>6.8414322250638995E-2</v>
      </c>
      <c r="N1017" s="18">
        <v>8.4354096082008001E-2</v>
      </c>
      <c r="O1017" s="18">
        <v>0.26216151449795999</v>
      </c>
      <c r="P1017" s="18">
        <v>0.38728899583669002</v>
      </c>
      <c r="Q1017" s="21">
        <v>2.4846366933695602E-2</v>
      </c>
      <c r="R1017" s="21">
        <v>3.9466699857280602E-2</v>
      </c>
      <c r="S1017" s="22">
        <v>-1.5670081959397699E-2</v>
      </c>
      <c r="T1017" s="22">
        <v>0.11439771627135201</v>
      </c>
      <c r="U1017" s="16">
        <v>1.1372633424341663</v>
      </c>
      <c r="V1017" s="14">
        <v>1.6642999999999999</v>
      </c>
      <c r="W1017" s="14">
        <v>1.8058000000000001</v>
      </c>
      <c r="X1017" s="74">
        <f>'2080回测'!$O$13*G1017/$G$4+'2080回测'!$O$14*H1017/$H$4+'2080回测'!$O$15*I1017/$I$4+'2080回测'!$O$17*K1017/$K$4+'2080回测'!$O$18*L1017/$L$4+'2080回测'!$O$16*J1017/$J$4</f>
        <v>1.603854657673395</v>
      </c>
    </row>
    <row r="1018" spans="1:24">
      <c r="A1018" s="11">
        <v>45363</v>
      </c>
      <c r="B1018" s="17">
        <v>38.182934315531</v>
      </c>
      <c r="C1018" s="17">
        <v>21.566401816117999</v>
      </c>
      <c r="D1018" s="17">
        <v>25.692307692307999</v>
      </c>
      <c r="E1018" s="17">
        <v>151.81640625</v>
      </c>
      <c r="F1018" s="13">
        <v>1.59314512518489</v>
      </c>
      <c r="G1018" s="14">
        <f>[1]!thsiFinD("ths_adjustment_nv_fund",G$2,$A1018)</f>
        <v>1.7116044144</v>
      </c>
      <c r="H1018" s="14">
        <f>[1]!thsiFinD("ths_adjustment_nv_fund",H$2,$A1018)</f>
        <v>2.5960296295999998</v>
      </c>
      <c r="I1018" s="14">
        <v>2650.7</v>
      </c>
      <c r="J1018" s="14">
        <f>[1]!thsiFinD("ths_close_price_index",J$1,$A1018)</f>
        <v>11004.8843</v>
      </c>
      <c r="K1018" s="14">
        <f>[1]!thsiFinD("ths_adjustment_nv_fund",K$2,$A1018)</f>
        <v>7.4648568566</v>
      </c>
      <c r="L1018" s="14">
        <f>[1]!thsiFinD("ths_adjustment_nv_fund",L$2,$A1018)</f>
        <v>2.3161215042999999</v>
      </c>
      <c r="M1018" s="18">
        <v>7.7525575447569994E-2</v>
      </c>
      <c r="N1018" s="18">
        <v>0.10242376856919</v>
      </c>
      <c r="O1018" s="18">
        <v>0.27869638150011999</v>
      </c>
      <c r="P1018" s="18">
        <v>0.41954285904462002</v>
      </c>
      <c r="Q1018" s="21">
        <v>4.3469222135020802E-2</v>
      </c>
      <c r="R1018" s="21">
        <v>5.5052705737485899E-2</v>
      </c>
      <c r="S1018" s="22">
        <v>-1.5670081959397699E-2</v>
      </c>
      <c r="T1018" s="22">
        <v>0.13706630899872099</v>
      </c>
      <c r="U1018" s="16">
        <v>1.142685996839381</v>
      </c>
      <c r="V1018" s="14">
        <v>1.6612</v>
      </c>
      <c r="W1018" s="14">
        <v>1.7989999999999999</v>
      </c>
      <c r="X1018" s="74">
        <f>'2080回测'!$O$13*G1018/$G$4+'2080回测'!$O$14*H1018/$H$4+'2080回测'!$O$15*I1018/$I$4+'2080回测'!$O$17*K1018/$K$4+'2080回测'!$O$18*L1018/$L$4+'2080回测'!$O$16*J1018/$J$4</f>
        <v>1.574784539627863</v>
      </c>
    </row>
    <row r="1019" spans="1:24">
      <c r="A1019" s="11">
        <v>45364</v>
      </c>
      <c r="B1019" s="17">
        <v>38.551258440761003</v>
      </c>
      <c r="C1019" s="17">
        <v>21.850170261066999</v>
      </c>
      <c r="D1019" s="17">
        <v>26.615384615385</v>
      </c>
      <c r="E1019" s="17">
        <v>152.431640625</v>
      </c>
      <c r="F1019" s="13">
        <v>1.5986211348555299</v>
      </c>
      <c r="G1019" s="14">
        <f>[1]!thsiFinD("ths_adjustment_nv_fund",G$2,$A1019)</f>
        <v>1.7068836350000001</v>
      </c>
      <c r="H1019" s="14">
        <f>[1]!thsiFinD("ths_adjustment_nv_fund",H$2,$A1019)</f>
        <v>2.5850666667</v>
      </c>
      <c r="I1019" s="14">
        <v>2637.96</v>
      </c>
      <c r="J1019" s="14">
        <f>[1]!thsiFinD("ths_close_price_index",J$1,$A1019)</f>
        <v>10956.161599999999</v>
      </c>
      <c r="K1019" s="14">
        <f>[1]!thsiFinD("ths_adjustment_nv_fund",K$2,$A1019)</f>
        <v>7.4913045337000002</v>
      </c>
      <c r="L1019" s="14">
        <f>[1]!thsiFinD("ths_adjustment_nv_fund",L$2,$A1019)</f>
        <v>2.3100636451000001</v>
      </c>
      <c r="M1019" s="18">
        <v>7.7765345268541994E-2</v>
      </c>
      <c r="N1019" s="18">
        <v>0.10928676917731001</v>
      </c>
      <c r="O1019" s="18">
        <v>0.27450275581117001</v>
      </c>
      <c r="P1019" s="18">
        <v>0.42989019665285999</v>
      </c>
      <c r="Q1019" s="21">
        <v>5.16019880140808E-2</v>
      </c>
      <c r="R1019" s="21">
        <v>6.1407000442499103E-2</v>
      </c>
      <c r="S1019" s="22">
        <v>-1.5670081959397699E-2</v>
      </c>
      <c r="T1019" s="22">
        <v>0.15270400130798401</v>
      </c>
      <c r="U1019" s="16">
        <v>1.144002394094277</v>
      </c>
      <c r="V1019" s="14">
        <v>1.6606000000000001</v>
      </c>
      <c r="W1019" s="14">
        <v>1.7968</v>
      </c>
      <c r="X1019" s="74">
        <f>'2080回测'!$O$13*G1019/$G$4+'2080回测'!$O$14*H1019/$H$4+'2080回测'!$O$15*I1019/$I$4+'2080回测'!$O$17*K1019/$K$4+'2080回测'!$O$18*L1019/$L$4+'2080回测'!$O$16*J1019/$J$4</f>
        <v>1.5714232681632416</v>
      </c>
    </row>
    <row r="1020" spans="1:24">
      <c r="A1020" s="11">
        <v>45365</v>
      </c>
      <c r="B1020" s="17">
        <v>37.507673419276003</v>
      </c>
      <c r="C1020" s="17">
        <v>21.339387060159002</v>
      </c>
      <c r="D1020" s="17">
        <v>26.307692307692001</v>
      </c>
      <c r="E1020" s="17">
        <v>150.99609375</v>
      </c>
      <c r="F1020" s="13">
        <v>1.59037711634282</v>
      </c>
      <c r="G1020" s="14">
        <f>[1]!thsiFinD("ths_adjustment_nv_fund",G$2,$A1020)</f>
        <v>1.7121408666</v>
      </c>
      <c r="H1020" s="14">
        <f>[1]!thsiFinD("ths_adjustment_nv_fund",H$2,$A1020)</f>
        <v>2.5916444444</v>
      </c>
      <c r="I1020" s="14">
        <v>2642.2</v>
      </c>
      <c r="J1020" s="14">
        <f>[1]!thsiFinD("ths_close_price_index",J$1,$A1020)</f>
        <v>10958.8135</v>
      </c>
      <c r="K1020" s="14">
        <f>[1]!thsiFinD("ths_adjustment_nv_fund",K$2,$A1020)</f>
        <v>7.4450210987999998</v>
      </c>
      <c r="L1020" s="14">
        <f>[1]!thsiFinD("ths_adjustment_nv_fund",L$2,$A1020)</f>
        <v>2.3080443587000001</v>
      </c>
      <c r="M1020" s="18">
        <v>7.6086956521738996E-2</v>
      </c>
      <c r="N1020" s="18">
        <v>0.10728868039267001</v>
      </c>
      <c r="O1020" s="18">
        <v>0.27162712676730999</v>
      </c>
      <c r="P1020" s="18">
        <v>0.43147492408297</v>
      </c>
      <c r="Q1020" s="21">
        <v>5.4666508490248199E-2</v>
      </c>
      <c r="R1020" s="21">
        <v>6.6082802206563193E-2</v>
      </c>
      <c r="S1020" s="22">
        <v>-1.5670081959397699E-2</v>
      </c>
      <c r="T1020" s="22">
        <v>0.16046223625211301</v>
      </c>
      <c r="U1020" s="16">
        <v>1.1391544874141692</v>
      </c>
      <c r="V1020" s="14">
        <v>1.6596</v>
      </c>
      <c r="W1020" s="14">
        <v>1.7987</v>
      </c>
      <c r="X1020" s="74">
        <f>'2080回测'!$O$13*G1020/$G$4+'2080回测'!$O$14*H1020/$H$4+'2080回测'!$O$15*I1020/$I$4+'2080回测'!$O$17*K1020/$K$4+'2080回测'!$O$18*L1020/$L$4+'2080回测'!$O$16*J1020/$J$4</f>
        <v>1.5742037432942393</v>
      </c>
    </row>
    <row r="1021" spans="1:24">
      <c r="A1021" s="11">
        <v>45366</v>
      </c>
      <c r="B1021" s="17">
        <v>39.349294045427001</v>
      </c>
      <c r="C1021" s="17">
        <v>23.66628830874</v>
      </c>
      <c r="D1021" s="17">
        <v>29.769230769231001</v>
      </c>
      <c r="E1021" s="17">
        <v>159.00390625</v>
      </c>
      <c r="F1021" s="13">
        <v>1.6294717984335001</v>
      </c>
      <c r="G1021" s="14">
        <f>[1]!thsiFinD("ths_adjustment_nv_fund",G$2,$A1021)</f>
        <v>1.7166470652000001</v>
      </c>
      <c r="H1021" s="14">
        <f>[1]!thsiFinD("ths_adjustment_nv_fund",H$2,$A1021)</f>
        <v>2.5916444444</v>
      </c>
      <c r="I1021" s="14">
        <v>2621.86</v>
      </c>
      <c r="J1021" s="14">
        <f>[1]!thsiFinD("ths_close_price_index",J$1,$A1021)</f>
        <v>11045.432199999999</v>
      </c>
      <c r="K1021" s="14">
        <f>[1]!thsiFinD("ths_adjustment_nv_fund",K$2,$A1021)</f>
        <v>7.4780806951000001</v>
      </c>
      <c r="L1021" s="14">
        <f>[1]!thsiFinD("ths_adjustment_nv_fund",L$2,$A1021)</f>
        <v>2.3201600771000002</v>
      </c>
      <c r="M1021" s="18">
        <v>7.2090792838874998E-2</v>
      </c>
      <c r="N1021" s="18">
        <v>0.10659369298931</v>
      </c>
      <c r="O1021" s="18">
        <v>0.26551641504912998</v>
      </c>
      <c r="P1021" s="18">
        <v>0.42336484860189</v>
      </c>
      <c r="Q1021" s="21">
        <v>4.8773199882233803E-2</v>
      </c>
      <c r="R1021" s="21">
        <v>5.8529583972308799E-2</v>
      </c>
      <c r="S1021" s="22">
        <v>-1.5670081959397699E-2</v>
      </c>
      <c r="T1021" s="22">
        <v>0.15403744793900501</v>
      </c>
      <c r="U1021" s="16">
        <v>1.1498801137419106</v>
      </c>
      <c r="V1021" s="14">
        <v>1.6607000000000001</v>
      </c>
      <c r="W1021" s="14">
        <v>1.8048</v>
      </c>
      <c r="X1021" s="74">
        <f>'2080回测'!$O$13*G1021/$G$4+'2080回测'!$O$14*H1021/$H$4+'2080回测'!$O$15*I1021/$I$4+'2080回测'!$O$17*K1021/$K$4+'2080回测'!$O$18*L1021/$L$4+'2080回测'!$O$16*J1021/$J$4</f>
        <v>1.5790484604929937</v>
      </c>
    </row>
    <row r="1022" spans="1:24">
      <c r="A1022" s="11">
        <v>45369</v>
      </c>
      <c r="B1022" s="17">
        <v>41.006752608962998</v>
      </c>
      <c r="C1022" s="17">
        <v>26.560726447219</v>
      </c>
      <c r="D1022" s="17">
        <v>33.307692307692001</v>
      </c>
      <c r="E1022" s="17">
        <v>167.490234375</v>
      </c>
      <c r="F1022" s="13">
        <v>1.67091351434719</v>
      </c>
      <c r="G1022" s="14">
        <f>[1]!thsiFinD("ths_adjustment_nv_fund",G$2,$A1022)</f>
        <v>1.7160033225</v>
      </c>
      <c r="H1022" s="14">
        <f>[1]!thsiFinD("ths_adjustment_nv_fund",H$2,$A1022)</f>
        <v>2.5850666667</v>
      </c>
      <c r="I1022" s="14">
        <v>2639.52</v>
      </c>
      <c r="J1022" s="14">
        <f>[1]!thsiFinD("ths_close_price_index",J$1,$A1022)</f>
        <v>11067.898300000001</v>
      </c>
      <c r="K1022" s="14">
        <f>[1]!thsiFinD("ths_adjustment_nv_fund",K$2,$A1022)</f>
        <v>7.5508118070999997</v>
      </c>
      <c r="L1022" s="14">
        <f>[1]!thsiFinD("ths_adjustment_nv_fund",L$2,$A1022)</f>
        <v>2.3221793635000001</v>
      </c>
      <c r="M1022" s="18">
        <v>7.9443734015345005E-2</v>
      </c>
      <c r="N1022" s="18">
        <v>0.1097211363044</v>
      </c>
      <c r="O1022" s="18">
        <v>0.27641984184040003</v>
      </c>
      <c r="P1022" s="18">
        <v>0.43585622917203998</v>
      </c>
      <c r="Q1022" s="21">
        <v>6.1738478819865397E-2</v>
      </c>
      <c r="R1022" s="21">
        <v>7.29166663232719E-2</v>
      </c>
      <c r="S1022" s="22">
        <v>-9.1547652083404703E-3</v>
      </c>
      <c r="T1022" s="22">
        <v>0.17209958866830299</v>
      </c>
      <c r="U1022" s="16">
        <v>1.1641038347989849</v>
      </c>
      <c r="V1022" s="14">
        <v>1.6624000000000001</v>
      </c>
      <c r="W1022" s="14">
        <v>1.7918000000000001</v>
      </c>
      <c r="X1022" s="74">
        <f>'2080回测'!$O$13*G1022/$G$4+'2080回测'!$O$14*H1022/$H$4+'2080回测'!$O$15*I1022/$I$4+'2080回测'!$O$17*K1022/$K$4+'2080回测'!$O$18*L1022/$L$4+'2080回测'!$O$16*J1022/$J$4</f>
        <v>1.5802003050074327</v>
      </c>
    </row>
    <row r="1023" spans="1:24">
      <c r="A1023" s="11">
        <v>45370</v>
      </c>
      <c r="B1023" s="17">
        <v>41.129527317372997</v>
      </c>
      <c r="C1023" s="17">
        <v>25.141884222474001</v>
      </c>
      <c r="D1023" s="17">
        <v>32.153846153845997</v>
      </c>
      <c r="E1023" s="17">
        <v>167.890625</v>
      </c>
      <c r="F1023" s="13">
        <v>1.66578970673423</v>
      </c>
      <c r="G1023" s="14">
        <f>[1]!thsiFinD("ths_adjustment_nv_fund",G$2,$A1023)</f>
        <v>1.7089221534000001</v>
      </c>
      <c r="H1023" s="14">
        <f>[1]!thsiFinD("ths_adjustment_nv_fund",H$2,$A1023)</f>
        <v>2.5762962962999998</v>
      </c>
      <c r="I1023" s="14">
        <v>2617.23</v>
      </c>
      <c r="J1023" s="14">
        <f>[1]!thsiFinD("ths_close_price_index",J$1,$A1023)</f>
        <v>10996.338400000001</v>
      </c>
      <c r="K1023" s="14">
        <f>[1]!thsiFinD("ths_adjustment_nv_fund",K$2,$A1023)</f>
        <v>7.5045283722000002</v>
      </c>
      <c r="L1023" s="14">
        <f>[1]!thsiFinD("ths_adjustment_nv_fund",L$2,$A1023)</f>
        <v>2.3120829315</v>
      </c>
      <c r="M1023" s="18">
        <v>8.9354219948848998E-2</v>
      </c>
      <c r="N1023" s="18">
        <v>0.11806098514464</v>
      </c>
      <c r="O1023" s="18">
        <v>0.29163671219746001</v>
      </c>
      <c r="P1023" s="18">
        <v>0.45515261559762998</v>
      </c>
      <c r="Q1023" s="21">
        <v>7.8239742922305594E-2</v>
      </c>
      <c r="R1023" s="21">
        <v>9.1499981026602201E-2</v>
      </c>
      <c r="S1023" s="22">
        <v>-9.1547652083404703E-3</v>
      </c>
      <c r="T1023" s="22">
        <v>0.198041186762734</v>
      </c>
      <c r="U1023" s="16">
        <v>1.1587458633770835</v>
      </c>
      <c r="V1023" s="14">
        <v>1.6637</v>
      </c>
      <c r="W1023" s="14">
        <v>1.7945</v>
      </c>
      <c r="X1023" s="74">
        <f>'2080回测'!$O$13*G1023/$G$4+'2080回测'!$O$14*H1023/$H$4+'2080回测'!$O$15*I1023/$I$4+'2080回测'!$O$17*K1023/$K$4+'2080回测'!$O$18*L1023/$L$4+'2080回测'!$O$16*J1023/$J$4</f>
        <v>1.5733349037259265</v>
      </c>
    </row>
    <row r="1024" spans="1:24">
      <c r="A1024" s="11">
        <v>45371</v>
      </c>
      <c r="B1024" s="17">
        <v>42.664211172498</v>
      </c>
      <c r="C1024" s="17">
        <v>25.368898978434</v>
      </c>
      <c r="D1024" s="17">
        <v>31.461538461538002</v>
      </c>
      <c r="E1024" s="17">
        <v>167.587890625</v>
      </c>
      <c r="F1024" s="13">
        <v>1.66770634809368</v>
      </c>
      <c r="G1024" s="14">
        <f>[1]!thsiFinD("ths_adjustment_nv_fund",G$2,$A1024)</f>
        <v>1.7186855835999999</v>
      </c>
      <c r="H1024" s="14">
        <f>[1]!thsiFinD("ths_adjustment_nv_fund",H$2,$A1024)</f>
        <v>2.586162963</v>
      </c>
      <c r="I1024" s="14">
        <v>2620.9</v>
      </c>
      <c r="J1024" s="14">
        <f>[1]!thsiFinD("ths_close_price_index",J$1,$A1024)</f>
        <v>11021.359399999999</v>
      </c>
      <c r="K1024" s="14">
        <f>[1]!thsiFinD("ths_adjustment_nv_fund",K$2,$A1024)</f>
        <v>7.5508118070999997</v>
      </c>
      <c r="L1024" s="14">
        <f>[1]!thsiFinD("ths_adjustment_nv_fund",L$2,$A1024)</f>
        <v>2.3100636451000001</v>
      </c>
      <c r="M1024" s="18">
        <v>8.4958439897697996E-2</v>
      </c>
      <c r="N1024" s="18">
        <v>0.11085049083485</v>
      </c>
      <c r="O1024" s="18">
        <v>0.28025401389887</v>
      </c>
      <c r="P1024" s="18">
        <v>0.44760185564834998</v>
      </c>
      <c r="Q1024" s="21">
        <v>7.4703757757496894E-2</v>
      </c>
      <c r="R1024" s="21">
        <v>8.5984932792065399E-2</v>
      </c>
      <c r="S1024" s="22">
        <v>-9.1547652083404703E-3</v>
      </c>
      <c r="T1024" s="22">
        <v>0.194768181395678</v>
      </c>
      <c r="U1024" s="16">
        <v>1.1655955749170228</v>
      </c>
      <c r="V1024" s="14">
        <v>1.6632</v>
      </c>
      <c r="W1024" s="14">
        <v>1.7982</v>
      </c>
      <c r="X1024" s="74">
        <f>'2080回测'!$O$13*G1024/$G$4+'2080回测'!$O$14*H1024/$H$4+'2080回测'!$O$15*I1024/$I$4+'2080回测'!$O$17*K1024/$K$4+'2080回测'!$O$18*L1024/$L$4+'2080回测'!$O$16*J1024/$J$4</f>
        <v>1.5813165687374862</v>
      </c>
    </row>
    <row r="1025" spans="1:24">
      <c r="A1025" s="11">
        <v>45372</v>
      </c>
      <c r="B1025" s="17">
        <v>42.173112338857997</v>
      </c>
      <c r="C1025" s="17">
        <v>25.141884222474001</v>
      </c>
      <c r="D1025" s="17">
        <v>30.923076923077002</v>
      </c>
      <c r="E1025" s="17">
        <v>165.263671875</v>
      </c>
      <c r="F1025" s="13">
        <v>1.65875436339852</v>
      </c>
      <c r="G1025" s="14">
        <f>[1]!thsiFinD("ths_adjustment_nv_fund",G$2,$A1025)</f>
        <v>1.7256594622999999</v>
      </c>
      <c r="H1025" s="14">
        <f>[1]!thsiFinD("ths_adjustment_nv_fund",H$2,$A1025)</f>
        <v>2.5894518518999998</v>
      </c>
      <c r="I1025" s="14">
        <v>2654.61</v>
      </c>
      <c r="J1025" s="14">
        <f>[1]!thsiFinD("ths_close_price_index",J$1,$A1025)</f>
        <v>11024.020399999999</v>
      </c>
      <c r="K1025" s="14">
        <f>[1]!thsiFinD("ths_adjustment_nv_fund",K$2,$A1025)</f>
        <v>7.5508118070999997</v>
      </c>
      <c r="L1025" s="14">
        <f>[1]!thsiFinD("ths_adjustment_nv_fund",L$2,$A1025)</f>
        <v>2.3060250723000002</v>
      </c>
      <c r="M1025" s="18">
        <v>9.0952685421995E-2</v>
      </c>
      <c r="N1025" s="18">
        <v>0.11510728868039</v>
      </c>
      <c r="O1025" s="18">
        <v>0.28145219266714999</v>
      </c>
      <c r="P1025" s="18">
        <v>0.45571193112942998</v>
      </c>
      <c r="Q1025" s="21">
        <v>8.4722382391121398E-2</v>
      </c>
      <c r="R1025" s="21">
        <v>9.6415567496515503E-2</v>
      </c>
      <c r="S1025" s="22">
        <v>-9.1547652083404703E-3</v>
      </c>
      <c r="T1025" s="22">
        <v>0.20955731675792</v>
      </c>
      <c r="U1025" s="16">
        <v>1.1639531464607467</v>
      </c>
      <c r="V1025" s="14">
        <v>1.6637</v>
      </c>
      <c r="W1025" s="14">
        <v>1.8317000000000001</v>
      </c>
      <c r="X1025" s="74">
        <f>'2080回测'!$O$13*G1025/$G$4+'2080回测'!$O$14*H1025/$H$4+'2080回测'!$O$15*I1025/$I$4+'2080回测'!$O$17*K1025/$K$4+'2080回测'!$O$18*L1025/$L$4+'2080回测'!$O$16*J1025/$J$4</f>
        <v>1.5861603246932272</v>
      </c>
    </row>
    <row r="1026" spans="1:24">
      <c r="A1026" s="11">
        <v>45373</v>
      </c>
      <c r="B1026" s="17">
        <v>42.602823818292997</v>
      </c>
      <c r="C1026" s="17">
        <v>25.595913734393001</v>
      </c>
      <c r="D1026" s="17">
        <v>32.076923076923002</v>
      </c>
      <c r="E1026" s="17">
        <v>167.451171875</v>
      </c>
      <c r="F1026" s="13">
        <v>1.6693170812615199</v>
      </c>
      <c r="G1026" s="14">
        <f>[1]!thsiFinD("ths_adjustment_nv_fund",G$2,$A1026)</f>
        <v>1.7195439071</v>
      </c>
      <c r="H1026" s="14">
        <f>[1]!thsiFinD("ths_adjustment_nv_fund",H$2,$A1026)</f>
        <v>2.5806814815000001</v>
      </c>
      <c r="I1026" s="14">
        <v>2622.96</v>
      </c>
      <c r="J1026" s="14">
        <f>[1]!thsiFinD("ths_close_price_index",J$1,$A1026)</f>
        <v>10913.4216</v>
      </c>
      <c r="K1026" s="14">
        <f>[1]!thsiFinD("ths_adjustment_nv_fund",K$2,$A1026)</f>
        <v>7.4714687759</v>
      </c>
      <c r="L1026" s="14">
        <f>[1]!thsiFinD("ths_adjustment_nv_fund",L$2,$A1026)</f>
        <v>2.2898707810999999</v>
      </c>
      <c r="M1026" s="18">
        <v>9.0792838874679996E-2</v>
      </c>
      <c r="N1026" s="18">
        <v>0.11189297193988</v>
      </c>
      <c r="O1026" s="18">
        <v>0.27462257368798998</v>
      </c>
      <c r="P1026" s="18">
        <v>0.44769507496795002</v>
      </c>
      <c r="Q1026" s="21">
        <v>8.5311713251922799E-2</v>
      </c>
      <c r="R1026" s="21">
        <v>9.5816105731892295E-2</v>
      </c>
      <c r="S1026" s="22">
        <v>-9.1547652083404703E-3</v>
      </c>
      <c r="T1026" s="22">
        <v>0.214648658439998</v>
      </c>
      <c r="U1026" s="16">
        <v>1.1505154251193503</v>
      </c>
      <c r="V1026" s="14">
        <v>1.6634</v>
      </c>
      <c r="W1026" s="14">
        <v>1.8191999999999999</v>
      </c>
      <c r="X1026" s="74">
        <f>'2080回测'!$O$13*G1026/$G$4+'2080回测'!$O$14*H1026/$H$4+'2080回测'!$O$15*I1026/$I$4+'2080回测'!$O$17*K1026/$K$4+'2080回测'!$O$18*L1026/$L$4+'2080回测'!$O$16*J1026/$J$4</f>
        <v>1.5789029729780775</v>
      </c>
    </row>
    <row r="1027" spans="1:24">
      <c r="A1027" s="11">
        <v>45376</v>
      </c>
      <c r="B1027" s="17">
        <v>39.533456108042003</v>
      </c>
      <c r="C1027" s="17">
        <v>22.020431328036</v>
      </c>
      <c r="D1027" s="17">
        <v>27.923076923077002</v>
      </c>
      <c r="E1027" s="17">
        <v>160.72265625</v>
      </c>
      <c r="F1027" s="13">
        <v>1.62549905152289</v>
      </c>
      <c r="G1027" s="14">
        <f>[1]!thsiFinD("ths_adjustment_nv_fund",G$2,$A1027)</f>
        <v>1.7225480394999999</v>
      </c>
      <c r="H1027" s="14">
        <f>[1]!thsiFinD("ths_adjustment_nv_fund",H$2,$A1027)</f>
        <v>2.5828740740999998</v>
      </c>
      <c r="I1027" s="14">
        <v>2615.38</v>
      </c>
      <c r="J1027" s="14">
        <f>[1]!thsiFinD("ths_close_price_index",J$1,$A1027)</f>
        <v>10892.618</v>
      </c>
      <c r="K1027" s="14">
        <f>[1]!thsiFinD("ths_adjustment_nv_fund",K$2,$A1027)</f>
        <v>7.4053495831999996</v>
      </c>
      <c r="L1027" s="14">
        <f>[1]!thsiFinD("ths_adjustment_nv_fund",L$2,$A1027)</f>
        <v>2.2898707810999999</v>
      </c>
      <c r="M1027" s="18">
        <v>7.3929028132992E-2</v>
      </c>
      <c r="N1027" s="18">
        <v>0.10077317348622999</v>
      </c>
      <c r="O1027" s="18">
        <v>0.25533189551881003</v>
      </c>
      <c r="P1027" s="18">
        <v>0.42327162935946</v>
      </c>
      <c r="Q1027" s="21">
        <v>7.3642962208054302E-2</v>
      </c>
      <c r="R1027" s="21">
        <v>8.2148377498474395E-2</v>
      </c>
      <c r="S1027" s="22">
        <v>-7.5000815890246004E-3</v>
      </c>
      <c r="T1027" s="22">
        <v>0.202526416339808</v>
      </c>
      <c r="U1027" s="16">
        <v>1.1347199202538314</v>
      </c>
      <c r="V1027" s="14">
        <v>1.6628000000000001</v>
      </c>
      <c r="W1027" s="14">
        <v>1.8193999999999999</v>
      </c>
      <c r="X1027" s="74">
        <f>'2080回测'!$O$13*G1027/$G$4+'2080回测'!$O$14*H1027/$H$4+'2080回测'!$O$15*I1027/$I$4+'2080回测'!$O$17*K1027/$K$4+'2080回测'!$O$18*L1027/$L$4+'2080回测'!$O$16*J1027/$J$4</f>
        <v>1.5797647211855375</v>
      </c>
    </row>
    <row r="1028" spans="1:24">
      <c r="A1028" s="11">
        <v>45377</v>
      </c>
      <c r="B1028" s="17">
        <v>39.349294045427001</v>
      </c>
      <c r="C1028" s="17">
        <v>20.658342792281001</v>
      </c>
      <c r="D1028" s="17">
        <v>26.846153846153999</v>
      </c>
      <c r="E1028" s="17">
        <v>157.705078125</v>
      </c>
      <c r="F1028" s="13">
        <v>1.61139717202216</v>
      </c>
      <c r="G1028" s="14">
        <f>[1]!thsiFinD("ths_adjustment_nv_fund",G$2,$A1028)</f>
        <v>1.7239428152</v>
      </c>
      <c r="H1028" s="14">
        <f>[1]!thsiFinD("ths_adjustment_nv_fund",H$2,$A1028)</f>
        <v>2.5806814815000001</v>
      </c>
      <c r="I1028" s="14">
        <v>2605.91</v>
      </c>
      <c r="J1028" s="14">
        <f>[1]!thsiFinD("ths_close_price_index",J$1,$A1028)</f>
        <v>10930.0933</v>
      </c>
      <c r="K1028" s="14">
        <f>[1]!thsiFinD("ths_adjustment_nv_fund",K$2,$A1028)</f>
        <v>7.4185734216999997</v>
      </c>
      <c r="L1028" s="14">
        <f>[1]!thsiFinD("ths_adjustment_nv_fund",L$2,$A1028)</f>
        <v>2.2928997107</v>
      </c>
      <c r="M1028" s="18">
        <v>6.6656010230179003E-2</v>
      </c>
      <c r="N1028" s="18">
        <v>9.5387021110241998E-2</v>
      </c>
      <c r="O1028" s="18">
        <v>0.23951593577762001</v>
      </c>
      <c r="P1028" s="18">
        <v>0.40136510375977003</v>
      </c>
      <c r="Q1028" s="21">
        <v>5.2073452702721998E-2</v>
      </c>
      <c r="R1028" s="21">
        <v>5.8409691619382101E-2</v>
      </c>
      <c r="S1028" s="22">
        <v>-1.38085628876663E-2</v>
      </c>
      <c r="T1028" s="22">
        <v>0.178160709718403</v>
      </c>
      <c r="U1028" s="16">
        <v>1.1351530390441142</v>
      </c>
      <c r="V1028" s="14">
        <v>1.6628000000000001</v>
      </c>
      <c r="W1028" s="14">
        <v>1.8238000000000001</v>
      </c>
      <c r="X1028" s="74">
        <f>'2080回测'!$O$13*G1028/$G$4+'2080回测'!$O$14*H1028/$H$4+'2080回测'!$O$15*I1028/$I$4+'2080回测'!$O$17*K1028/$K$4+'2080回测'!$O$18*L1028/$L$4+'2080回测'!$O$16*J1028/$J$4</f>
        <v>1.5812742635623578</v>
      </c>
    </row>
    <row r="1029" spans="1:24">
      <c r="A1029" s="11">
        <v>45378</v>
      </c>
      <c r="B1029" s="17">
        <v>35.972989564149998</v>
      </c>
      <c r="C1029" s="17">
        <v>17.763904653802999</v>
      </c>
      <c r="D1029" s="17">
        <v>23.615384615385</v>
      </c>
      <c r="E1029" s="17">
        <v>150.46875</v>
      </c>
      <c r="F1029" s="13">
        <v>1.5695525720833501</v>
      </c>
      <c r="G1029" s="14">
        <f>[1]!thsiFinD("ths_adjustment_nv_fund",G$2,$A1029)</f>
        <v>1.7211532637</v>
      </c>
      <c r="H1029" s="14">
        <f>[1]!thsiFinD("ths_adjustment_nv_fund",H$2,$A1029)</f>
        <v>2.5730074074</v>
      </c>
      <c r="I1029" s="14">
        <v>2581.54</v>
      </c>
      <c r="J1029" s="14">
        <f>[1]!thsiFinD("ths_close_price_index",J$1,$A1029)</f>
        <v>10831.144</v>
      </c>
      <c r="K1029" s="14">
        <f>[1]!thsiFinD("ths_adjustment_nv_fund",K$2,$A1029)</f>
        <v>7.3233617842000003</v>
      </c>
      <c r="L1029" s="14">
        <f>[1]!thsiFinD("ths_adjustment_nv_fund",L$2,$A1029)</f>
        <v>2.2767454195000001</v>
      </c>
      <c r="M1029" s="18">
        <v>7.0492327365728996E-2</v>
      </c>
      <c r="N1029" s="18">
        <v>0.101555034315</v>
      </c>
      <c r="O1029" s="18">
        <v>0.23580158159597001</v>
      </c>
      <c r="P1029" s="18">
        <v>0.40136510375977003</v>
      </c>
      <c r="Q1029" s="21">
        <v>5.1484121841920402E-2</v>
      </c>
      <c r="R1029" s="21">
        <v>5.5532275149191998E-2</v>
      </c>
      <c r="S1029" s="22">
        <v>-1.40153983400808E-2</v>
      </c>
      <c r="T1029" s="22">
        <v>0.179009266665413</v>
      </c>
      <c r="U1029" s="16">
        <v>1.1101787516262551</v>
      </c>
      <c r="V1029" s="14">
        <v>1.6646000000000001</v>
      </c>
      <c r="W1029" s="14">
        <v>1.8355999999999999</v>
      </c>
      <c r="X1029" s="74">
        <f>'2080回测'!$O$13*G1029/$G$4+'2080回测'!$O$14*H1029/$H$4+'2080回测'!$O$15*I1029/$I$4+'2080回测'!$O$17*K1029/$K$4+'2080回测'!$O$18*L1029/$L$4+'2080回测'!$O$16*J1029/$J$4</f>
        <v>1.5761397096628811</v>
      </c>
    </row>
    <row r="1030" spans="1:24">
      <c r="A1030" s="11">
        <v>45379</v>
      </c>
      <c r="B1030" s="17">
        <v>37.507673419276003</v>
      </c>
      <c r="C1030" s="17">
        <v>19.693530079455002</v>
      </c>
      <c r="D1030" s="17">
        <v>25.461538461538002</v>
      </c>
      <c r="E1030" s="17">
        <v>155.3515625</v>
      </c>
      <c r="F1030" s="13">
        <v>1.59503576115067</v>
      </c>
      <c r="G1030" s="14">
        <f>[1]!thsiFinD("ths_adjustment_nv_fund",G$2,$A1030)</f>
        <v>1.7169689365</v>
      </c>
      <c r="H1030" s="14">
        <f>[1]!thsiFinD("ths_adjustment_nv_fund",H$2,$A1030)</f>
        <v>2.5708148147999998</v>
      </c>
      <c r="I1030" s="14">
        <v>2588.5500000000002</v>
      </c>
      <c r="J1030" s="14">
        <f>[1]!thsiFinD("ths_close_price_index",J$1,$A1030)</f>
        <v>10836.0245</v>
      </c>
      <c r="K1030" s="14">
        <f>[1]!thsiFinD("ths_adjustment_nv_fund",K$2,$A1030)</f>
        <v>7.4185734216999997</v>
      </c>
      <c r="L1030" s="14">
        <f>[1]!thsiFinD("ths_adjustment_nv_fund",L$2,$A1030)</f>
        <v>2.2838129219000001</v>
      </c>
      <c r="M1030" s="18">
        <v>5.7624680306904999E-2</v>
      </c>
      <c r="N1030" s="18">
        <v>8.9566501607157997E-2</v>
      </c>
      <c r="O1030" s="18">
        <v>0.20920201294033</v>
      </c>
      <c r="P1030" s="18">
        <v>0.36678075910507002</v>
      </c>
      <c r="Q1030" s="21">
        <v>2.2253311146169099E-2</v>
      </c>
      <c r="R1030" s="21">
        <v>2.1482846918567899E-2</v>
      </c>
      <c r="S1030" s="22">
        <v>-2.64255254849508E-2</v>
      </c>
      <c r="T1030" s="22">
        <v>0.140945426470791</v>
      </c>
      <c r="U1030" s="16">
        <v>1.124881561349105</v>
      </c>
      <c r="V1030" s="14">
        <v>1.6647000000000001</v>
      </c>
      <c r="W1030" s="14">
        <v>1.8451</v>
      </c>
      <c r="X1030" s="74">
        <f>'2080回测'!$O$13*G1030/$G$4+'2080回测'!$O$14*H1030/$H$4+'2080回测'!$O$15*I1030/$I$4+'2080回测'!$O$17*K1030/$K$4+'2080回测'!$O$18*L1030/$L$4+'2080回测'!$O$16*J1030/$J$4</f>
        <v>1.5755025989713718</v>
      </c>
    </row>
    <row r="1031" spans="1:24">
      <c r="A1031" s="11">
        <v>45380</v>
      </c>
      <c r="B1031" s="17">
        <v>37.384898710865997</v>
      </c>
      <c r="C1031" s="17">
        <v>19.977298524403999</v>
      </c>
      <c r="D1031" s="17">
        <v>24.692307692307999</v>
      </c>
      <c r="E1031" s="17">
        <v>155.17578125</v>
      </c>
      <c r="F1031" s="13">
        <v>1.5930757154439501</v>
      </c>
      <c r="G1031" s="14">
        <f>[1]!thsiFinD("ths_adjustment_nv_fund",G$2,$A1031)</f>
        <v>1.7406801241000001</v>
      </c>
      <c r="H1031" s="14">
        <f>[1]!thsiFinD("ths_adjustment_nv_fund",H$2,$A1031)</f>
        <v>2.5960296295999998</v>
      </c>
      <c r="I1031" s="14">
        <v>2588.5500000000002</v>
      </c>
      <c r="J1031" s="14">
        <f>[1]!thsiFinD("ths_close_price_index",J$1,$A1031)</f>
        <v>10950.2292</v>
      </c>
      <c r="K1031" s="14">
        <f>[1]!thsiFinD("ths_adjustment_nv_fund",K$2,$A1031)</f>
        <v>7.4965940691000004</v>
      </c>
      <c r="L1031" s="14">
        <f>[1]!thsiFinD("ths_adjustment_nv_fund",L$2,$A1031)</f>
        <v>2.3070347154999999</v>
      </c>
      <c r="M1031" s="18">
        <v>6.4498081841432006E-2</v>
      </c>
      <c r="N1031" s="18">
        <v>9.3302058900182006E-2</v>
      </c>
      <c r="O1031" s="18">
        <v>0.22094416486939999</v>
      </c>
      <c r="P1031" s="18">
        <v>0.38216193665378001</v>
      </c>
      <c r="Q1031" s="21">
        <v>4.1701229552616702E-2</v>
      </c>
      <c r="R1031" s="21">
        <v>4.2344116327470899E-2</v>
      </c>
      <c r="S1031" s="22">
        <v>-1.7635018757335301E-2</v>
      </c>
      <c r="T1031" s="22">
        <v>0.17173592140529401</v>
      </c>
      <c r="U1031" s="16">
        <v>1.1369340996974524</v>
      </c>
      <c r="V1031" s="14">
        <v>1.6656</v>
      </c>
      <c r="W1031" s="14">
        <v>1.8754</v>
      </c>
      <c r="X1031" s="74">
        <f>'2080回测'!$O$13*G1031/$G$4+'2080回测'!$O$14*H1031/$H$4+'2080回测'!$O$15*I1031/$I$4+'2080回测'!$O$17*K1031/$K$4+'2080回测'!$O$18*L1031/$L$4+'2080回测'!$O$16*J1031/$J$4</f>
        <v>1.5961741715980304</v>
      </c>
    </row>
    <row r="1032" spans="1:24">
      <c r="A1032" s="11">
        <v>45383</v>
      </c>
      <c r="B1032" s="17">
        <v>39.656230816452002</v>
      </c>
      <c r="C1032" s="17">
        <v>22.644721906924001</v>
      </c>
      <c r="D1032" s="17">
        <v>28.307692307692001</v>
      </c>
      <c r="E1032" s="17">
        <v>161.572265625</v>
      </c>
      <c r="F1032" s="13">
        <v>1.6304522766401699</v>
      </c>
      <c r="G1032" s="14">
        <f>[1]!thsiFinD("ths_adjustment_nv_fund",G$2,$A1032)</f>
        <v>1.7448644513</v>
      </c>
      <c r="H1032" s="14">
        <f>[1]!thsiFinD("ths_adjustment_nv_fund",H$2,$A1032)</f>
        <v>2.6026074073999999</v>
      </c>
      <c r="I1032" s="14">
        <v>2588.5500000000002</v>
      </c>
      <c r="J1032" s="14">
        <f>[1]!thsiFinD("ths_close_price_index",J$1,$A1032)</f>
        <v>11072.226500000001</v>
      </c>
      <c r="K1032" s="14">
        <f>[1]!thsiFinD("ths_adjustment_nv_fund",K$2,$A1032)</f>
        <v>7.5534565748000002</v>
      </c>
      <c r="L1032" s="14">
        <f>[1]!thsiFinD("ths_adjustment_nv_fund",L$2,$A1032)</f>
        <v>2.3363143684000001</v>
      </c>
      <c r="M1032" s="18">
        <v>7.5207800511508993E-2</v>
      </c>
      <c r="N1032" s="18">
        <v>9.9470072104943005E-2</v>
      </c>
      <c r="O1032" s="18">
        <v>0.23927630002396</v>
      </c>
      <c r="P1032" s="18">
        <v>0.39539907124059998</v>
      </c>
      <c r="Q1032" s="21">
        <v>5.4666508490248199E-2</v>
      </c>
      <c r="R1032" s="21">
        <v>5.4693028678718003E-2</v>
      </c>
      <c r="S1032" s="22">
        <v>-1.19470438159359E-2</v>
      </c>
      <c r="T1032" s="22">
        <v>0.18870706034557699</v>
      </c>
      <c r="U1032" s="16">
        <v>1.1597235596358524</v>
      </c>
      <c r="V1032" s="14">
        <v>1.6649</v>
      </c>
      <c r="W1032" s="14">
        <v>1.8965000000000001</v>
      </c>
      <c r="X1032" s="74">
        <f>'2080回测'!$O$13*G1032/$G$4+'2080回测'!$O$14*H1032/$H$4+'2080回测'!$O$15*I1032/$I$4+'2080回测'!$O$17*K1032/$K$4+'2080回测'!$O$18*L1032/$L$4+'2080回测'!$O$16*J1032/$J$4</f>
        <v>1.6024807738569249</v>
      </c>
    </row>
    <row r="1033" spans="1:24">
      <c r="A1033" s="11">
        <v>45384</v>
      </c>
      <c r="B1033" s="17">
        <v>37.446286065071</v>
      </c>
      <c r="C1033" s="17">
        <v>20.431328036322</v>
      </c>
      <c r="D1033" s="17">
        <v>27</v>
      </c>
      <c r="E1033" s="17">
        <v>156.97265625</v>
      </c>
      <c r="F1033" s="13">
        <v>1.60462567587848</v>
      </c>
      <c r="G1033" s="14">
        <f>[1]!thsiFinD("ths_adjustment_nv_fund",G$2,$A1033)</f>
        <v>1.7547351718999999</v>
      </c>
      <c r="H1033" s="14">
        <f>[1]!thsiFinD("ths_adjustment_nv_fund",H$2,$A1033)</f>
        <v>2.6124740741000001</v>
      </c>
      <c r="I1033" s="14">
        <v>2661.85</v>
      </c>
      <c r="J1033" s="14">
        <f>[1]!thsiFinD("ths_close_price_index",J$1,$A1033)</f>
        <v>11151.095799999999</v>
      </c>
      <c r="K1033" s="14">
        <f>[1]!thsiFinD("ths_adjustment_nv_fund",K$2,$A1033)</f>
        <v>7.5640356456999998</v>
      </c>
      <c r="L1033" s="14">
        <f>[1]!thsiFinD("ths_adjustment_nv_fund",L$2,$A1033)</f>
        <v>2.3373240115999998</v>
      </c>
      <c r="M1033" s="18">
        <v>9.2311381074169002E-2</v>
      </c>
      <c r="N1033" s="18">
        <v>0.11945095995134999</v>
      </c>
      <c r="O1033" s="18">
        <v>0.26551641504912998</v>
      </c>
      <c r="P1033" s="18">
        <v>0.42821225005747998</v>
      </c>
      <c r="Q1033" s="21">
        <v>8.1657861914953694E-2</v>
      </c>
      <c r="R1033" s="21">
        <v>7.8551606910732999E-2</v>
      </c>
      <c r="S1033" s="22">
        <v>-9.8476483796838799E-4</v>
      </c>
      <c r="T1033" s="22">
        <v>0.213072766966971</v>
      </c>
      <c r="U1033" s="16">
        <v>1.1569589893353416</v>
      </c>
      <c r="V1033" s="14">
        <v>1.6659999999999999</v>
      </c>
      <c r="W1033" s="14">
        <v>1.8968</v>
      </c>
      <c r="X1033" s="74">
        <f>'2080回测'!$O$13*G1033/$G$4+'2080回测'!$O$14*H1033/$H$4+'2080回测'!$O$15*I1033/$I$4+'2080回测'!$O$17*K1033/$K$4+'2080回测'!$O$18*L1033/$L$4+'2080回测'!$O$16*J1033/$J$4</f>
        <v>1.6100276811534244</v>
      </c>
    </row>
    <row r="1034" spans="1:24">
      <c r="A1034" s="11">
        <v>45385</v>
      </c>
      <c r="B1034" s="17">
        <v>35.72744014733</v>
      </c>
      <c r="C1034" s="17">
        <v>18.671963677638999</v>
      </c>
      <c r="D1034" s="17">
        <v>24.692307692307999</v>
      </c>
      <c r="E1034" s="17">
        <v>151.3671875</v>
      </c>
      <c r="F1034" s="13">
        <v>1.5761472475431899</v>
      </c>
      <c r="G1034" s="14">
        <f>[1]!thsiFinD("ths_adjustment_nv_fund",G$2,$A1034)</f>
        <v>1.7686829292999999</v>
      </c>
      <c r="H1034" s="14">
        <f>[1]!thsiFinD("ths_adjustment_nv_fund",H$2,$A1034)</f>
        <v>2.6360444444</v>
      </c>
      <c r="I1034" s="14">
        <v>2665.15</v>
      </c>
      <c r="J1034" s="14">
        <f>[1]!thsiFinD("ths_close_price_index",J$1,$A1034)</f>
        <v>11210.434600000001</v>
      </c>
      <c r="K1034" s="14">
        <f>[1]!thsiFinD("ths_adjustment_nv_fund",K$2,$A1034)</f>
        <v>7.5534565748000002</v>
      </c>
      <c r="L1034" s="14">
        <f>[1]!thsiFinD("ths_adjustment_nv_fund",L$2,$A1034)</f>
        <v>2.3524686596</v>
      </c>
      <c r="M1034" s="18">
        <v>8.8554987212276004E-2</v>
      </c>
      <c r="N1034" s="18">
        <v>0.11632351663626</v>
      </c>
      <c r="O1034" s="18">
        <v>0.26323987538941002</v>
      </c>
      <c r="P1034" s="18">
        <v>0.42401738345328999</v>
      </c>
      <c r="Q1034" s="21">
        <v>8.26007912922362E-2</v>
      </c>
      <c r="R1034" s="21">
        <v>7.3636020440819502E-2</v>
      </c>
      <c r="S1034" s="22">
        <v>-2.7428661834914001E-3</v>
      </c>
      <c r="T1034" s="22">
        <v>0.210042206441932</v>
      </c>
      <c r="U1034" s="16">
        <v>1.1527274888971055</v>
      </c>
      <c r="V1034" s="14">
        <v>1.6673</v>
      </c>
      <c r="W1034" s="14">
        <v>1.91</v>
      </c>
      <c r="X1034" s="74">
        <f>'2080回测'!$O$13*G1034/$G$4+'2080回测'!$O$14*H1034/$H$4+'2080回测'!$O$15*I1034/$I$4+'2080回测'!$O$17*K1034/$K$4+'2080回测'!$O$18*L1034/$L$4+'2080回测'!$O$16*J1034/$J$4</f>
        <v>1.6211412324647774</v>
      </c>
    </row>
    <row r="1035" spans="1:24">
      <c r="A1035" s="11">
        <v>45390</v>
      </c>
      <c r="B1035" s="17">
        <v>34.806629834253997</v>
      </c>
      <c r="C1035" s="17">
        <v>18.331441543699999</v>
      </c>
      <c r="D1035" s="17">
        <v>25.846153846153999</v>
      </c>
      <c r="E1035" s="17">
        <v>152.783203125</v>
      </c>
      <c r="F1035" s="13">
        <v>1.5794185708727699</v>
      </c>
      <c r="G1035" s="14">
        <f>[1]!thsiFinD("ths_adjustment_nv_fund",G$2,$A1035)</f>
        <v>1.7758713889</v>
      </c>
      <c r="H1035" s="14">
        <f>[1]!thsiFinD("ths_adjustment_nv_fund",H$2,$A1035)</f>
        <v>2.63144</v>
      </c>
      <c r="I1035" s="14">
        <v>2655</v>
      </c>
      <c r="J1035" s="14">
        <f>[1]!thsiFinD("ths_close_price_index",J$1,$A1035)</f>
        <v>11189.1772</v>
      </c>
      <c r="K1035" s="14">
        <f>[1]!thsiFinD("ths_adjustment_nv_fund",K$2,$A1035)</f>
        <v>7.4820478466999996</v>
      </c>
      <c r="L1035" s="14">
        <f>[1]!thsiFinD("ths_adjustment_nv_fund",L$2,$A1035)</f>
        <v>2.3252082932000002</v>
      </c>
      <c r="M1035" s="18">
        <v>8.6077365728899999E-2</v>
      </c>
      <c r="N1035" s="18">
        <v>0.11319607332117</v>
      </c>
      <c r="O1035" s="18">
        <v>0.26240115025161997</v>
      </c>
      <c r="P1035" s="18">
        <v>0.42224621753830999</v>
      </c>
      <c r="Q1035" s="21">
        <v>7.8711207610946604E-2</v>
      </c>
      <c r="R1035" s="21">
        <v>6.7641402794584596E-2</v>
      </c>
      <c r="S1035" s="22">
        <v>-7.7069170414390004E-3</v>
      </c>
      <c r="T1035" s="22">
        <v>0.19925341097275201</v>
      </c>
      <c r="U1035" s="16">
        <v>1.1355295769502156</v>
      </c>
      <c r="V1035" s="14">
        <v>1.6687000000000001</v>
      </c>
      <c r="W1035" s="14">
        <v>1.9665999999999999</v>
      </c>
      <c r="X1035" s="74">
        <f>'2080回测'!$O$13*G1035/$G$4+'2080回测'!$O$14*H1035/$H$4+'2080回测'!$O$15*I1035/$I$4+'2080回测'!$O$17*K1035/$K$4+'2080回测'!$O$18*L1035/$L$4+'2080回测'!$O$16*J1035/$J$4</f>
        <v>1.6230455230294394</v>
      </c>
    </row>
    <row r="1036" spans="1:24">
      <c r="A1036" s="11">
        <v>45391</v>
      </c>
      <c r="B1036" s="17">
        <v>35.666052793124997</v>
      </c>
      <c r="C1036" s="17">
        <v>18.104426787741001</v>
      </c>
      <c r="D1036" s="17">
        <v>24.846153846153999</v>
      </c>
      <c r="E1036" s="17">
        <v>153.10546875</v>
      </c>
      <c r="F1036" s="13">
        <v>1.57930525544255</v>
      </c>
      <c r="G1036" s="14">
        <f>[1]!thsiFinD("ths_adjustment_nv_fund",G$2,$A1036)</f>
        <v>1.7660006683</v>
      </c>
      <c r="H1036" s="14">
        <f>[1]!thsiFinD("ths_adjustment_nv_fund",H$2,$A1036)</f>
        <v>2.6222311111000001</v>
      </c>
      <c r="I1036" s="14">
        <v>2646.2</v>
      </c>
      <c r="J1036" s="14">
        <f>[1]!thsiFinD("ths_close_price_index",J$1,$A1036)</f>
        <v>11221.375400000001</v>
      </c>
      <c r="K1036" s="14">
        <f>[1]!thsiFinD("ths_adjustment_nv_fund",K$2,$A1036)</f>
        <v>7.5137850591999999</v>
      </c>
      <c r="L1036" s="14">
        <f>[1]!thsiFinD("ths_adjustment_nv_fund",L$2,$A1036)</f>
        <v>2.3363143684000001</v>
      </c>
      <c r="M1036" s="18">
        <v>7.9523657289002E-2</v>
      </c>
      <c r="N1036" s="18">
        <v>0.10259751542003</v>
      </c>
      <c r="O1036" s="18">
        <v>0.24622573687994001</v>
      </c>
      <c r="P1036" s="18">
        <v>0.39670414086622002</v>
      </c>
      <c r="Q1036" s="21">
        <v>5.7495296622095002E-2</v>
      </c>
      <c r="R1036" s="21">
        <v>5.0257011620506102E-2</v>
      </c>
      <c r="S1036" s="22">
        <v>-2.1151221448381601E-2</v>
      </c>
      <c r="T1036" s="22">
        <v>0.172584478352314</v>
      </c>
      <c r="U1036" s="16">
        <v>1.1451215955300911</v>
      </c>
      <c r="V1036" s="14">
        <v>1.6698</v>
      </c>
      <c r="W1036" s="14">
        <v>1.9714</v>
      </c>
      <c r="X1036" s="74">
        <f>'2080回测'!$O$13*G1036/$G$4+'2080回测'!$O$14*H1036/$H$4+'2080回测'!$O$15*I1036/$I$4+'2080回测'!$O$17*K1036/$K$4+'2080回测'!$O$18*L1036/$L$4+'2080回测'!$O$16*J1036/$J$4</f>
        <v>1.6172177272113391</v>
      </c>
    </row>
    <row r="1037" spans="1:24">
      <c r="A1037" s="11">
        <v>45392</v>
      </c>
      <c r="B1037" s="17">
        <v>33.885819521179002</v>
      </c>
      <c r="C1037" s="17">
        <v>15.66401816118</v>
      </c>
      <c r="D1037" s="17">
        <v>22.230769230768999</v>
      </c>
      <c r="E1037" s="17">
        <v>147.607421875</v>
      </c>
      <c r="F1037" s="13">
        <v>1.5484700719703199</v>
      </c>
      <c r="G1037" s="14">
        <f>[1]!thsiFinD("ths_adjustment_nv_fund",G$2,$A1037)</f>
        <v>1.7701026258000001</v>
      </c>
      <c r="H1037" s="14">
        <f>[1]!thsiFinD("ths_adjustment_nv_fund",H$2,$A1037)</f>
        <v>2.6280414814999999</v>
      </c>
      <c r="I1037" s="14">
        <v>2670.92</v>
      </c>
      <c r="J1037" s="14">
        <f>[1]!thsiFinD("ths_close_price_index",J$1,$A1037)</f>
        <v>11212.6211</v>
      </c>
      <c r="K1037" s="14">
        <f>[1]!thsiFinD("ths_adjustment_nv_fund",K$2,$A1037)</f>
        <v>7.4675016242999996</v>
      </c>
      <c r="L1037" s="14">
        <f>[1]!thsiFinD("ths_adjustment_nv_fund",L$2,$A1037)</f>
        <v>2.3262179364</v>
      </c>
      <c r="M1037" s="18">
        <v>7.8964194373402005E-2</v>
      </c>
      <c r="N1037" s="18">
        <v>0.10277126227087</v>
      </c>
      <c r="O1037" s="18">
        <v>0.25581116702612</v>
      </c>
      <c r="P1037" s="18">
        <v>0.41301751099365003</v>
      </c>
      <c r="Q1037" s="21">
        <v>7.2700032830772102E-2</v>
      </c>
      <c r="R1037" s="21">
        <v>6.2845708677595299E-2</v>
      </c>
      <c r="S1037" s="22">
        <v>-1.36017274352519E-2</v>
      </c>
      <c r="T1037" s="22">
        <v>0.18846461550357199</v>
      </c>
      <c r="U1037" s="16">
        <v>1.1291571811444323</v>
      </c>
      <c r="V1037" s="14">
        <v>1.6698</v>
      </c>
      <c r="W1037" s="14">
        <v>1.9793000000000001</v>
      </c>
      <c r="X1037" s="74">
        <f>'2080回测'!$O$13*G1037/$G$4+'2080回测'!$O$14*H1037/$H$4+'2080回测'!$O$15*I1037/$I$4+'2080回测'!$O$17*K1037/$K$4+'2080回测'!$O$18*L1037/$L$4+'2080回测'!$O$16*J1037/$J$4</f>
        <v>1.6185774811012958</v>
      </c>
    </row>
    <row r="1038" spans="1:24">
      <c r="A1038" s="11">
        <v>45393</v>
      </c>
      <c r="B1038" s="17">
        <v>34.376918354818997</v>
      </c>
      <c r="C1038" s="17">
        <v>15.777525539159999</v>
      </c>
      <c r="D1038" s="17">
        <v>22.846153846153999</v>
      </c>
      <c r="E1038" s="17">
        <v>147.5390625</v>
      </c>
      <c r="F1038" s="13">
        <v>1.5513491506003301</v>
      </c>
      <c r="G1038" s="14">
        <f>[1]!thsiFinD("ths_adjustment_nv_fund",G$2,$A1038)</f>
        <v>1.7848912621999999</v>
      </c>
      <c r="H1038" s="14">
        <f>[1]!thsiFinD("ths_adjustment_nv_fund",H$2,$A1038)</f>
        <v>2.6501866666999998</v>
      </c>
      <c r="I1038" s="14">
        <v>2677.35</v>
      </c>
      <c r="J1038" s="14">
        <f>[1]!thsiFinD("ths_close_price_index",J$1,$A1038)</f>
        <v>11281.3534</v>
      </c>
      <c r="K1038" s="14">
        <f>[1]!thsiFinD("ths_adjustment_nv_fund",K$2,$A1038)</f>
        <v>7.4932881094999999</v>
      </c>
      <c r="L1038" s="14">
        <f>[1]!thsiFinD("ths_adjustment_nv_fund",L$2,$A1038)</f>
        <v>2.3302565091999998</v>
      </c>
      <c r="M1038" s="18">
        <v>7.0172634271100001E-2</v>
      </c>
      <c r="N1038" s="18">
        <v>9.4778907132307993E-2</v>
      </c>
      <c r="O1038" s="18">
        <v>0.24562664749581001</v>
      </c>
      <c r="P1038" s="18">
        <v>0.39390756313009001</v>
      </c>
      <c r="Q1038" s="21">
        <v>5.2073452702721998E-2</v>
      </c>
      <c r="R1038" s="21">
        <v>4.3303255150871599E-2</v>
      </c>
      <c r="S1038" s="22">
        <v>-2.62186900325364E-2</v>
      </c>
      <c r="T1038" s="22">
        <v>0.15961367930509399</v>
      </c>
      <c r="U1038" s="16">
        <v>1.1336924399845973</v>
      </c>
      <c r="V1038" s="14">
        <v>1.6707000000000001</v>
      </c>
      <c r="W1038" s="14">
        <v>1.9665999999999999</v>
      </c>
      <c r="X1038" s="74">
        <f>'2080回测'!$O$13*G1038/$G$4+'2080回测'!$O$14*H1038/$H$4+'2080回测'!$O$15*I1038/$I$4+'2080回测'!$O$17*K1038/$K$4+'2080回测'!$O$18*L1038/$L$4+'2080回测'!$O$16*J1038/$J$4</f>
        <v>1.6302656229252666</v>
      </c>
    </row>
    <row r="1039" spans="1:24">
      <c r="A1039" s="11">
        <v>45394</v>
      </c>
      <c r="B1039" s="17">
        <v>34.990791896868998</v>
      </c>
      <c r="C1039" s="17">
        <v>18.104426787741001</v>
      </c>
      <c r="D1039" s="17">
        <v>26.307692307692001</v>
      </c>
      <c r="E1039" s="17">
        <v>153.984375</v>
      </c>
      <c r="F1039" s="13">
        <v>1.58346821498075</v>
      </c>
      <c r="G1039" s="14">
        <f>[1]!thsiFinD("ths_adjustment_nv_fund",G$2,$A1039)</f>
        <v>1.7830561760000001</v>
      </c>
      <c r="H1039" s="14">
        <f>[1]!thsiFinD("ths_adjustment_nv_fund",H$2,$A1039)</f>
        <v>2.641197037</v>
      </c>
      <c r="I1039" s="14">
        <v>2644.36</v>
      </c>
      <c r="J1039" s="14">
        <f>[1]!thsiFinD("ths_close_price_index",J$1,$A1039)</f>
        <v>11231.8361</v>
      </c>
      <c r="K1039" s="14">
        <f>[1]!thsiFinD("ths_adjustment_nv_fund",K$2,$A1039)</f>
        <v>7.4767583113000002</v>
      </c>
      <c r="L1039" s="14">
        <f>[1]!thsiFinD("ths_adjustment_nv_fund",L$2,$A1039)</f>
        <v>2.3252082932000002</v>
      </c>
      <c r="M1039" s="18">
        <v>7.0812020460358005E-2</v>
      </c>
      <c r="N1039" s="18">
        <v>9.5473894535661005E-2</v>
      </c>
      <c r="O1039" s="18">
        <v>0.25425353462736999</v>
      </c>
      <c r="P1039" s="18">
        <v>0.39763633344492999</v>
      </c>
      <c r="Q1039" s="21">
        <v>5.7613162794255303E-2</v>
      </c>
      <c r="R1039" s="21">
        <v>5.0496796326347203E-2</v>
      </c>
      <c r="S1039" s="22">
        <v>-2.36332468773554E-2</v>
      </c>
      <c r="T1039" s="22">
        <v>0.16688702456521201</v>
      </c>
      <c r="U1039" s="16">
        <v>1.1301384127389804</v>
      </c>
      <c r="V1039" s="14">
        <v>1.6725000000000001</v>
      </c>
      <c r="W1039" s="14">
        <v>2.0104000000000002</v>
      </c>
      <c r="X1039" s="74">
        <f>'2080回测'!$O$13*G1039/$G$4+'2080回测'!$O$14*H1039/$H$4+'2080回测'!$O$15*I1039/$I$4+'2080回测'!$O$17*K1039/$K$4+'2080回测'!$O$18*L1039/$L$4+'2080回测'!$O$16*J1039/$J$4</f>
        <v>1.6282220892598109</v>
      </c>
    </row>
    <row r="1040" spans="1:24">
      <c r="A1040" s="11">
        <v>45397</v>
      </c>
      <c r="B1040" s="17">
        <v>34.806629834253997</v>
      </c>
      <c r="C1040" s="17">
        <v>19.125993189557001</v>
      </c>
      <c r="D1040" s="17">
        <v>27</v>
      </c>
      <c r="E1040" s="17">
        <v>154.619140625</v>
      </c>
      <c r="F1040" s="13">
        <v>1.58887940912203</v>
      </c>
      <c r="G1040" s="14">
        <f>[1]!thsiFinD("ths_adjustment_nv_fund",G$2,$A1040)</f>
        <v>1.8155479976</v>
      </c>
      <c r="H1040" s="14">
        <f>[1]!thsiFinD("ths_adjustment_nv_fund",H$2,$A1040)</f>
        <v>2.6874607407000002</v>
      </c>
      <c r="I1040" s="14">
        <v>2664.42</v>
      </c>
      <c r="J1040" s="14">
        <f>[1]!thsiFinD("ths_close_price_index",J$1,$A1040)</f>
        <v>11363.942800000001</v>
      </c>
      <c r="K1040" s="14">
        <f>[1]!thsiFinD("ths_adjustment_nv_fund",K$2,$A1040)</f>
        <v>7.5197357866000001</v>
      </c>
      <c r="L1040" s="14">
        <f>[1]!thsiFinD("ths_adjustment_nv_fund",L$2,$A1040)</f>
        <v>2.3494397299999998</v>
      </c>
      <c r="M1040" s="18">
        <v>6.7215473145779997E-2</v>
      </c>
      <c r="N1040" s="18">
        <v>9.1651463817218004E-2</v>
      </c>
      <c r="O1040" s="18">
        <v>0.25269590222860999</v>
      </c>
      <c r="P1040" s="18">
        <v>0.39446687866189001</v>
      </c>
      <c r="Q1040" s="21">
        <v>5.1484121841920402E-2</v>
      </c>
      <c r="R1040" s="21">
        <v>4.52215327976613E-2</v>
      </c>
      <c r="S1040" s="22">
        <v>-2.7666538199437801E-2</v>
      </c>
      <c r="T1040" s="22">
        <v>0.16603846761820201</v>
      </c>
      <c r="U1040" s="16">
        <v>1.126357939538428</v>
      </c>
      <c r="V1040" s="14">
        <v>1.6732</v>
      </c>
      <c r="W1040" s="14">
        <v>1.9829000000000001</v>
      </c>
      <c r="X1040" s="74">
        <f>'2080回测'!$O$13*G1040/$G$4+'2080回测'!$O$14*H1040/$H$4+'2080回测'!$O$15*I1040/$I$4+'2080回测'!$O$17*K1040/$K$4+'2080回测'!$O$18*L1040/$L$4+'2080回测'!$O$16*J1040/$J$4</f>
        <v>1.6547088443202356</v>
      </c>
    </row>
    <row r="1041" spans="1:24">
      <c r="A1041" s="11">
        <v>45398</v>
      </c>
      <c r="B1041" s="17">
        <v>32.044198895028003</v>
      </c>
      <c r="C1041" s="17">
        <v>16.004540295119</v>
      </c>
      <c r="D1041" s="17">
        <v>25</v>
      </c>
      <c r="E1041" s="17">
        <v>148.3203125</v>
      </c>
      <c r="F1041" s="13">
        <v>1.5534226292253701</v>
      </c>
      <c r="G1041" s="14">
        <f>[1]!thsiFinD("ths_adjustment_nv_fund",G$2,$A1041)</f>
        <v>1.8140367500000001</v>
      </c>
      <c r="H1041" s="14">
        <f>[1]!thsiFinD("ths_adjustment_nv_fund",H$2,$A1041)</f>
        <v>2.6793481480999999</v>
      </c>
      <c r="I1041" s="14">
        <v>2635.67</v>
      </c>
      <c r="J1041" s="14">
        <f>[1]!thsiFinD("ths_close_price_index",J$1,$A1041)</f>
        <v>11229.7932</v>
      </c>
      <c r="K1041" s="14">
        <f>[1]!thsiFinD("ths_adjustment_nv_fund",K$2,$A1041)</f>
        <v>7.3729511787000002</v>
      </c>
      <c r="L1041" s="14">
        <f>[1]!thsiFinD("ths_adjustment_nv_fund",L$2,$A1041)</f>
        <v>2.3302565091999998</v>
      </c>
      <c r="M1041" s="18">
        <v>8.2880434782608994E-2</v>
      </c>
      <c r="N1041" s="18">
        <v>0.10746242724351</v>
      </c>
      <c r="O1041" s="18">
        <v>0.27390366642703001</v>
      </c>
      <c r="P1041" s="18">
        <v>0.40117866527489998</v>
      </c>
      <c r="Q1041" s="21">
        <v>3.6632984149724199E-2</v>
      </c>
      <c r="R1041" s="21">
        <v>3.3951651622741601E-2</v>
      </c>
      <c r="S1041" s="22">
        <v>-5.0211602512618601E-2</v>
      </c>
      <c r="T1041" s="22">
        <v>0.12506528931952801</v>
      </c>
      <c r="U1041" s="16">
        <v>1.0882580994107409</v>
      </c>
      <c r="V1041" s="14">
        <v>1.6737</v>
      </c>
      <c r="W1041" s="14">
        <v>1.9942</v>
      </c>
      <c r="X1041" s="74">
        <f>'2080回测'!$O$13*G1041/$G$4+'2080回测'!$O$14*H1041/$H$4+'2080回测'!$O$15*I1041/$I$4+'2080回测'!$O$17*K1041/$K$4+'2080回测'!$O$18*L1041/$L$4+'2080回测'!$O$16*J1041/$J$4</f>
        <v>1.6492490763404144</v>
      </c>
    </row>
    <row r="1042" spans="1:24">
      <c r="A1042" s="11">
        <v>45399</v>
      </c>
      <c r="B1042" s="17">
        <v>34.069981583793997</v>
      </c>
      <c r="C1042" s="17">
        <v>19.409761634506001</v>
      </c>
      <c r="D1042" s="17">
        <v>28.307692307692001</v>
      </c>
      <c r="E1042" s="17">
        <v>157.3046875</v>
      </c>
      <c r="F1042" s="13">
        <v>1.59773030756498</v>
      </c>
      <c r="G1042" s="14">
        <f>[1]!thsiFinD("ths_adjustment_nv_fund",G$2,$A1042)</f>
        <v>1.8423186678000001</v>
      </c>
      <c r="H1042" s="14">
        <f>[1]!thsiFinD("ths_adjustment_nv_fund",H$2,$A1042)</f>
        <v>2.7208977777999999</v>
      </c>
      <c r="I1042" s="14">
        <v>2654.76</v>
      </c>
      <c r="J1042" s="14">
        <f>[1]!thsiFinD("ths_close_price_index",J$1,$A1042)</f>
        <v>11460.1549</v>
      </c>
      <c r="K1042" s="14">
        <f>[1]!thsiFinD("ths_adjustment_nv_fund",K$2,$A1042)</f>
        <v>7.5210581703999999</v>
      </c>
      <c r="L1042" s="14">
        <f>[1]!thsiFinD("ths_adjustment_nv_fund",L$2,$A1042)</f>
        <v>2.3544879459999999</v>
      </c>
      <c r="M1042" s="18">
        <v>7.4728260869564994E-2</v>
      </c>
      <c r="N1042" s="18">
        <v>9.4083919728954996E-2</v>
      </c>
      <c r="O1042" s="18">
        <v>0.24730409777139001</v>
      </c>
      <c r="P1042" s="18">
        <v>0.36053506878142</v>
      </c>
      <c r="Q1042" s="21">
        <v>-1.5817462461603499E-2</v>
      </c>
      <c r="R1042" s="21">
        <v>-9.9289495477071794E-3</v>
      </c>
      <c r="S1042" s="22">
        <v>-8.7959072578269099E-2</v>
      </c>
      <c r="T1042" s="22">
        <v>4.3118932722177698E-2</v>
      </c>
      <c r="U1042" s="16">
        <v>1.1258854687953415</v>
      </c>
      <c r="V1042" s="14">
        <v>1.6745000000000001</v>
      </c>
      <c r="W1042" s="14">
        <v>2.0009000000000001</v>
      </c>
      <c r="X1042" s="74">
        <f>'2080回测'!$O$13*G1042/$G$4+'2080回测'!$O$14*H1042/$H$4+'2080回测'!$O$15*I1042/$I$4+'2080回测'!$O$17*K1042/$K$4+'2080回测'!$O$18*L1042/$L$4+'2080回测'!$O$16*J1042/$J$4</f>
        <v>1.6747824333754653</v>
      </c>
    </row>
    <row r="1043" spans="1:24">
      <c r="A1043" s="11">
        <v>45400</v>
      </c>
      <c r="B1043" s="17">
        <v>33.578882750152999</v>
      </c>
      <c r="C1043" s="17">
        <v>19.069239500567999</v>
      </c>
      <c r="D1043" s="17">
        <v>28.076923076922998</v>
      </c>
      <c r="E1043" s="17">
        <v>154.7265625</v>
      </c>
      <c r="F1043" s="13">
        <v>1.58862901956911</v>
      </c>
      <c r="G1043" s="14">
        <f>[1]!thsiFinD("ths_adjustment_nv_fund",G$2,$A1043)</f>
        <v>1.8458808941</v>
      </c>
      <c r="H1043" s="14">
        <f>[1]!thsiFinD("ths_adjustment_nv_fund",H$2,$A1043)</f>
        <v>2.7275851852000002</v>
      </c>
      <c r="I1043" s="14">
        <v>2664.15</v>
      </c>
      <c r="J1043" s="14">
        <f>[1]!thsiFinD("ths_close_price_index",J$1,$A1043)</f>
        <v>11484.705</v>
      </c>
      <c r="K1043" s="14">
        <f>[1]!thsiFinD("ths_adjustment_nv_fund",K$2,$A1043)</f>
        <v>7.5144462510999999</v>
      </c>
      <c r="L1043" s="14">
        <f>[1]!thsiFinD("ths_adjustment_nv_fund",L$2,$A1043)</f>
        <v>2.3686229507999998</v>
      </c>
      <c r="M1043" s="18">
        <v>9.1432225063938E-2</v>
      </c>
      <c r="N1043" s="18">
        <v>0.11111111111110999</v>
      </c>
      <c r="O1043" s="18">
        <v>0.27641984184040003</v>
      </c>
      <c r="P1043" s="18">
        <v>0.3968905793511</v>
      </c>
      <c r="Q1043" s="21">
        <v>3.2154069607633499E-2</v>
      </c>
      <c r="R1043" s="21">
        <v>3.3831759269815E-2</v>
      </c>
      <c r="S1043" s="22">
        <v>-5.4244893834700998E-2</v>
      </c>
      <c r="T1043" s="22">
        <v>0.11948905795343601</v>
      </c>
      <c r="U1043" s="16">
        <v>1.1279329485614871</v>
      </c>
      <c r="V1043" s="14">
        <v>1.6759999999999999</v>
      </c>
      <c r="W1043" s="14">
        <v>1.9966999999999999</v>
      </c>
      <c r="X1043" s="74">
        <f>'2080回测'!$O$13*G1043/$G$4+'2080回测'!$O$14*H1043/$H$4+'2080回测'!$O$15*I1043/$I$4+'2080回测'!$O$17*K1043/$K$4+'2080回测'!$O$18*L1043/$L$4+'2080回测'!$O$16*J1043/$J$4</f>
        <v>1.6782669478777648</v>
      </c>
    </row>
    <row r="1044" spans="1:24">
      <c r="A1044" s="11">
        <v>45401</v>
      </c>
      <c r="B1044" s="17">
        <v>32.289748311848001</v>
      </c>
      <c r="C1044" s="17">
        <v>17.026106696934999</v>
      </c>
      <c r="D1044" s="17">
        <v>25.769230769231001</v>
      </c>
      <c r="E1044" s="17">
        <v>145.64453125</v>
      </c>
      <c r="F1044" s="13">
        <v>1.55182404257004</v>
      </c>
      <c r="G1044" s="14">
        <f>[1]!thsiFinD("ths_adjustment_nv_fund",G$2,$A1044)</f>
        <v>1.8486874966</v>
      </c>
      <c r="H1044" s="14">
        <f>[1]!thsiFinD("ths_adjustment_nv_fund",H$2,$A1044)</f>
        <v>2.7386577777999999</v>
      </c>
      <c r="I1044" s="14">
        <v>2672.68</v>
      </c>
      <c r="J1044" s="14">
        <f>[1]!thsiFinD("ths_close_price_index",J$1,$A1044)</f>
        <v>11576.8416</v>
      </c>
      <c r="K1044" s="14">
        <f>[1]!thsiFinD("ths_adjustment_nv_fund",K$2,$A1044)</f>
        <v>7.4873373820999998</v>
      </c>
      <c r="L1044" s="14">
        <f>[1]!thsiFinD("ths_adjustment_nv_fund",L$2,$A1044)</f>
        <v>2.3746808100000001</v>
      </c>
      <c r="M1044" s="18">
        <v>9.3829923273656995E-2</v>
      </c>
      <c r="N1044" s="18">
        <v>0.11449917470246</v>
      </c>
      <c r="O1044" s="18">
        <v>0.28097292115984002</v>
      </c>
      <c r="P1044" s="18">
        <v>0.40145832300221002</v>
      </c>
      <c r="Q1044" s="21">
        <v>3.1564738746831897E-2</v>
      </c>
      <c r="R1044" s="21">
        <v>3.10742351525513E-2</v>
      </c>
      <c r="S1044" s="22">
        <v>-5.54859065491888E-2</v>
      </c>
      <c r="T1044" s="22">
        <v>0.12555017900353499</v>
      </c>
      <c r="U1044" s="16">
        <v>1.1239360973308594</v>
      </c>
      <c r="V1044" s="14">
        <v>1.6771</v>
      </c>
      <c r="W1044" s="14">
        <v>2.0044</v>
      </c>
      <c r="X1044" s="74">
        <f>'2080回测'!$O$13*G1044/$G$4+'2080回测'!$O$14*H1044/$H$4+'2080回测'!$O$15*I1044/$I$4+'2080回测'!$O$17*K1044/$K$4+'2080回测'!$O$18*L1044/$L$4+'2080回测'!$O$16*J1044/$J$4</f>
        <v>1.6802068703092439</v>
      </c>
    </row>
    <row r="1045" spans="1:24">
      <c r="A1045" s="11">
        <v>45404</v>
      </c>
      <c r="B1045" s="17">
        <v>32.596685082873002</v>
      </c>
      <c r="C1045" s="17">
        <v>14.982973893303001</v>
      </c>
      <c r="D1045" s="17">
        <v>22.692307692307999</v>
      </c>
      <c r="E1045" s="17">
        <v>141.2890625</v>
      </c>
      <c r="F1045" s="13">
        <v>1.52890257292121</v>
      </c>
      <c r="G1045" s="14">
        <f>[1]!thsiFinD("ths_adjustment_nv_fund",G$2,$A1045)</f>
        <v>1.8155479976</v>
      </c>
      <c r="H1045" s="14">
        <f>[1]!thsiFinD("ths_adjustment_nv_fund",H$2,$A1045)</f>
        <v>2.6859259258999999</v>
      </c>
      <c r="I1045" s="14">
        <v>2658.87</v>
      </c>
      <c r="J1045" s="14">
        <f>[1]!thsiFinD("ths_close_price_index",J$1,$A1045)</f>
        <v>11413.1029</v>
      </c>
      <c r="K1045" s="14">
        <f>[1]!thsiFinD("ths_adjustment_nv_fund",K$2,$A1045)</f>
        <v>7.4608897049999996</v>
      </c>
      <c r="L1045" s="14">
        <f>[1]!thsiFinD("ths_adjustment_nv_fund",L$2,$A1045)</f>
        <v>2.3625650916000001</v>
      </c>
      <c r="M1045" s="18">
        <v>9.0792838874679996E-2</v>
      </c>
      <c r="N1045" s="18">
        <v>0.11137173138737</v>
      </c>
      <c r="O1045" s="18">
        <v>0.27737838485501998</v>
      </c>
      <c r="P1045" s="18">
        <v>0.39772955268736998</v>
      </c>
      <c r="Q1045" s="21">
        <v>2.62607609996191E-2</v>
      </c>
      <c r="R1045" s="21">
        <v>2.7597356917728098E-2</v>
      </c>
      <c r="S1045" s="22">
        <v>-6.1070463764380002E-2</v>
      </c>
      <c r="T1045" s="22">
        <v>0.121428616689467</v>
      </c>
      <c r="U1045" s="16">
        <v>1.1183611618365881</v>
      </c>
      <c r="V1045" s="14">
        <v>1.6789000000000001</v>
      </c>
      <c r="W1045" s="14">
        <v>1.9733000000000001</v>
      </c>
      <c r="X1045" s="74">
        <f>'2080回测'!$O$13*G1045/$G$4+'2080回测'!$O$14*H1045/$H$4+'2080回测'!$O$15*I1045/$I$4+'2080回测'!$O$17*K1045/$K$4+'2080回测'!$O$18*L1045/$L$4+'2080回测'!$O$16*J1045/$J$4</f>
        <v>1.6544372270444074</v>
      </c>
    </row>
    <row r="1046" spans="1:24">
      <c r="A1046" s="11">
        <v>45405</v>
      </c>
      <c r="B1046" s="17">
        <v>32.228360957642998</v>
      </c>
      <c r="C1046" s="17">
        <v>15.437003405221001</v>
      </c>
      <c r="D1046" s="17">
        <v>23.615384615385</v>
      </c>
      <c r="E1046" s="17">
        <v>144.599609375</v>
      </c>
      <c r="F1046" s="13">
        <v>1.53970089588312</v>
      </c>
      <c r="G1046" s="14">
        <f>[1]!thsiFinD("ths_adjustment_nv_fund",G$2,$A1046)</f>
        <v>1.7910441985000001</v>
      </c>
      <c r="H1046" s="14">
        <f>[1]!thsiFinD("ths_adjustment_nv_fund",H$2,$A1046)</f>
        <v>2.6436088888999998</v>
      </c>
      <c r="I1046" s="14">
        <v>2656.26</v>
      </c>
      <c r="J1046" s="14">
        <f>[1]!thsiFinD("ths_close_price_index",J$1,$A1046)</f>
        <v>11252.100700000001</v>
      </c>
      <c r="K1046" s="14">
        <f>[1]!thsiFinD("ths_adjustment_nv_fund",K$2,$A1046)</f>
        <v>7.4265077248000004</v>
      </c>
      <c r="L1046" s="14">
        <f>[1]!thsiFinD("ths_adjustment_nv_fund",L$2,$A1046)</f>
        <v>2.3383336548</v>
      </c>
      <c r="M1046" s="18">
        <v>8.4398976982097001E-2</v>
      </c>
      <c r="N1046" s="18">
        <v>0.10633307271306</v>
      </c>
      <c r="O1046" s="18">
        <v>0.26707404744787999</v>
      </c>
      <c r="P1046" s="18">
        <v>0.38999235433037999</v>
      </c>
      <c r="Q1046" s="21">
        <v>2.5435697794496899E-2</v>
      </c>
      <c r="R1046" s="21">
        <v>2.5199509859232399E-2</v>
      </c>
      <c r="S1046" s="22">
        <v>-6.7275527336814495E-2</v>
      </c>
      <c r="T1046" s="22">
        <v>0.11573116290237299</v>
      </c>
      <c r="U1046" s="16">
        <v>1.1132264126397509</v>
      </c>
      <c r="V1046" s="14">
        <v>1.6805000000000001</v>
      </c>
      <c r="W1046" s="14">
        <v>1.9295</v>
      </c>
      <c r="X1046" s="74">
        <f>'2080回测'!$O$13*G1046/$G$4+'2080回测'!$O$14*H1046/$H$4+'2080回测'!$O$15*I1046/$I$4+'2080回测'!$O$17*K1046/$K$4+'2080回测'!$O$18*L1046/$L$4+'2080回测'!$O$16*J1046/$J$4</f>
        <v>1.6340008495811176</v>
      </c>
    </row>
    <row r="1047" spans="1:24">
      <c r="A1047" s="11">
        <v>45406</v>
      </c>
      <c r="B1047" s="17">
        <v>32.903621853898002</v>
      </c>
      <c r="C1047" s="17">
        <v>19.636776390464998</v>
      </c>
      <c r="D1047" s="17">
        <v>27</v>
      </c>
      <c r="E1047" s="17">
        <v>153.076171875</v>
      </c>
      <c r="F1047" s="13">
        <v>1.5815414252984099</v>
      </c>
      <c r="G1047" s="14">
        <f>[1]!thsiFinD("ths_adjustment_nv_fund",G$2,$A1047)</f>
        <v>1.7875899184999999</v>
      </c>
      <c r="H1047" s="14">
        <f>[1]!thsiFinD("ths_adjustment_nv_fund",H$2,$A1047)</f>
        <v>2.6473362962999998</v>
      </c>
      <c r="I1047" s="14">
        <v>2686.21</v>
      </c>
      <c r="J1047" s="14">
        <f>[1]!thsiFinD("ths_close_price_index",J$1,$A1047)</f>
        <v>11273.721600000001</v>
      </c>
      <c r="K1047" s="14">
        <f>[1]!thsiFinD("ths_adjustment_nv_fund",K$2,$A1047)</f>
        <v>7.4959328771999996</v>
      </c>
      <c r="L1047" s="14">
        <f>[1]!thsiFinD("ths_adjustment_nv_fund",L$2,$A1047)</f>
        <v>2.3433818708</v>
      </c>
      <c r="M1047" s="18">
        <v>7.6406649616368005E-2</v>
      </c>
      <c r="N1047" s="18">
        <v>9.7211363044044999E-2</v>
      </c>
      <c r="O1047" s="18">
        <v>0.24946081955428001</v>
      </c>
      <c r="P1047" s="18">
        <v>0.37843316633893997</v>
      </c>
      <c r="Q1047" s="21">
        <v>2.2253311146169099E-2</v>
      </c>
      <c r="R1047" s="21">
        <v>2.0044138683472899E-2</v>
      </c>
      <c r="S1047" s="22">
        <v>-6.0760210585758201E-2</v>
      </c>
      <c r="T1047" s="22">
        <v>0.122762063320489</v>
      </c>
      <c r="U1047" s="16">
        <v>1.1273860266899083</v>
      </c>
      <c r="V1047" s="14">
        <v>1.6778</v>
      </c>
      <c r="W1047" s="14">
        <v>1.9447000000000001</v>
      </c>
      <c r="X1047" s="74">
        <f>'2080回测'!$O$13*G1047/$G$4+'2080回测'!$O$14*H1047/$H$4+'2080回测'!$O$15*I1047/$I$4+'2080回测'!$O$17*K1047/$K$4+'2080回测'!$O$18*L1047/$L$4+'2080回测'!$O$16*J1047/$J$4</f>
        <v>1.633232296234238</v>
      </c>
    </row>
    <row r="1048" spans="1:24">
      <c r="A1048" s="11">
        <v>45407</v>
      </c>
      <c r="B1048" s="17">
        <v>33.333333333333002</v>
      </c>
      <c r="C1048" s="17">
        <v>18.955732122588</v>
      </c>
      <c r="D1048" s="17">
        <v>25.538461538461998</v>
      </c>
      <c r="E1048" s="17">
        <v>151.689453125</v>
      </c>
      <c r="F1048" s="13">
        <v>1.5737924502984599</v>
      </c>
      <c r="G1048" s="14">
        <f>[1]!thsiFinD("ths_adjustment_nv_fund",G$2,$A1048)</f>
        <v>1.7998957911</v>
      </c>
      <c r="H1048" s="14">
        <f>[1]!thsiFinD("ths_adjustment_nv_fund",H$2,$A1048)</f>
        <v>2.6599437037000002</v>
      </c>
      <c r="I1048" s="14">
        <v>2708.19</v>
      </c>
      <c r="J1048" s="14">
        <f>[1]!thsiFinD("ths_close_price_index",J$1,$A1048)</f>
        <v>11352.8786</v>
      </c>
      <c r="K1048" s="14">
        <f>[1]!thsiFinD("ths_adjustment_nv_fund",K$2,$A1048)</f>
        <v>7.4827090386000004</v>
      </c>
      <c r="L1048" s="14">
        <f>[1]!thsiFinD("ths_adjustment_nv_fund",L$2,$A1048)</f>
        <v>2.3474204435999999</v>
      </c>
      <c r="M1048" s="18">
        <v>8.3359974424551994E-2</v>
      </c>
      <c r="N1048" s="18">
        <v>0.10424811050299999</v>
      </c>
      <c r="O1048" s="18">
        <v>0.26276060388209999</v>
      </c>
      <c r="P1048" s="18">
        <v>0.39530585199815998</v>
      </c>
      <c r="Q1048" s="21">
        <v>3.9461772281571099E-2</v>
      </c>
      <c r="R1048" s="21">
        <v>3.6229606328310703E-2</v>
      </c>
      <c r="S1048" s="22">
        <v>-4.85569188933027E-2</v>
      </c>
      <c r="T1048" s="22">
        <v>0.14627921299487501</v>
      </c>
      <c r="U1048" s="16">
        <v>1.1296718355599982</v>
      </c>
      <c r="V1048" s="14">
        <v>1.6774</v>
      </c>
      <c r="W1048" s="14">
        <v>1.9438</v>
      </c>
      <c r="X1048" s="74">
        <f>'2080回测'!$O$13*G1048/$G$4+'2080回测'!$O$14*H1048/$H$4+'2080回测'!$O$15*I1048/$I$4+'2080回测'!$O$17*K1048/$K$4+'2080回测'!$O$18*L1048/$L$4+'2080回测'!$O$16*J1048/$J$4</f>
        <v>1.6422991815947796</v>
      </c>
    </row>
    <row r="1049" spans="1:24">
      <c r="A1049" s="11">
        <v>45408</v>
      </c>
      <c r="B1049" s="17">
        <v>36.095764272559997</v>
      </c>
      <c r="C1049" s="17">
        <v>23.155505107831999</v>
      </c>
      <c r="D1049" s="17">
        <v>30</v>
      </c>
      <c r="E1049" s="17">
        <v>162.6953125</v>
      </c>
      <c r="F1049" s="13">
        <v>1.62986645470098</v>
      </c>
      <c r="G1049" s="14">
        <f>[1]!thsiFinD("ths_adjustment_nv_fund",G$2,$A1049)</f>
        <v>1.7806813584000001</v>
      </c>
      <c r="H1049" s="14">
        <f>[1]!thsiFinD("ths_adjustment_nv_fund",H$2,$A1049)</f>
        <v>2.6441570369999998</v>
      </c>
      <c r="I1049" s="14">
        <v>2740.98</v>
      </c>
      <c r="J1049" s="14">
        <f>[1]!thsiFinD("ths_close_price_index",J$1,$A1049)</f>
        <v>11311.3907</v>
      </c>
      <c r="K1049" s="14">
        <f>[1]!thsiFinD("ths_adjustment_nv_fund",K$2,$A1049)</f>
        <v>7.5395715444000002</v>
      </c>
      <c r="L1049" s="14">
        <f>[1]!thsiFinD("ths_adjustment_nv_fund",L$2,$A1049)</f>
        <v>2.3635747347999998</v>
      </c>
      <c r="M1049" s="18">
        <v>8.6796675191815997E-2</v>
      </c>
      <c r="N1049" s="18">
        <v>0.1078967943706</v>
      </c>
      <c r="O1049" s="18">
        <v>0.26252096812844</v>
      </c>
      <c r="P1049" s="18">
        <v>0.39549229048304002</v>
      </c>
      <c r="Q1049" s="21">
        <v>4.2408426585578203E-2</v>
      </c>
      <c r="R1049" s="21">
        <v>3.8507561033879902E-2</v>
      </c>
      <c r="S1049" s="22">
        <v>-4.5557804833292602E-2</v>
      </c>
      <c r="T1049" s="22">
        <v>0.149309773519925</v>
      </c>
      <c r="U1049" s="16">
        <v>1.1449172751877079</v>
      </c>
      <c r="V1049" s="14">
        <v>1.6746000000000001</v>
      </c>
      <c r="W1049" s="14">
        <v>1.9599</v>
      </c>
      <c r="X1049" s="74">
        <f>'2080回测'!$O$13*G1049/$G$4+'2080回测'!$O$14*H1049/$H$4+'2080回测'!$O$15*I1049/$I$4+'2080回测'!$O$17*K1049/$K$4+'2080回测'!$O$18*L1049/$L$4+'2080回测'!$O$16*J1049/$J$4</f>
        <v>1.6304681593726333</v>
      </c>
    </row>
    <row r="1050" spans="1:24">
      <c r="A1050" s="11">
        <v>45411</v>
      </c>
      <c r="B1050" s="17">
        <v>38.244321669736003</v>
      </c>
      <c r="C1050" s="17">
        <v>25.028376844495</v>
      </c>
      <c r="D1050" s="17">
        <v>32.153846153845997</v>
      </c>
      <c r="E1050" s="17">
        <v>170.595703125</v>
      </c>
      <c r="F1050" s="13">
        <v>1.66505561948269</v>
      </c>
      <c r="G1050" s="14">
        <f>[1]!thsiFinD("ths_adjustment_nv_fund",G$2,$A1050)</f>
        <v>1.7754999384000001</v>
      </c>
      <c r="H1050" s="14">
        <f>[1]!thsiFinD("ths_adjustment_nv_fund",H$2,$A1050)</f>
        <v>2.6417451852</v>
      </c>
      <c r="I1050" s="14">
        <v>2759.35</v>
      </c>
      <c r="J1050" s="14">
        <f>[1]!thsiFinD("ths_close_price_index",J$1,$A1050)</f>
        <v>11345.0427</v>
      </c>
      <c r="K1050" s="14">
        <f>[1]!thsiFinD("ths_adjustment_nv_fund",K$2,$A1050)</f>
        <v>7.5792430599999996</v>
      </c>
      <c r="L1050" s="14">
        <f>[1]!thsiFinD("ths_adjustment_nv_fund",L$2,$A1050)</f>
        <v>2.3908351013</v>
      </c>
      <c r="M1050" s="18">
        <v>9.6227621483376005E-2</v>
      </c>
      <c r="N1050" s="18">
        <v>0.11780036486839</v>
      </c>
      <c r="O1050" s="18">
        <v>0.28384855020368999</v>
      </c>
      <c r="P1050" s="18">
        <v>0.41581408872977998</v>
      </c>
      <c r="Q1050" s="21">
        <v>6.16206126477052E-2</v>
      </c>
      <c r="R1050" s="21">
        <v>5.80500145606027E-2</v>
      </c>
      <c r="S1050" s="22">
        <v>-3.5939956296018198E-2</v>
      </c>
      <c r="T1050" s="22">
        <v>0.16191690530413699</v>
      </c>
      <c r="U1050" s="16">
        <v>1.161998031534756</v>
      </c>
      <c r="V1050" s="14">
        <v>1.6697</v>
      </c>
      <c r="W1050" s="14">
        <v>1.9470000000000001</v>
      </c>
      <c r="X1050" s="74">
        <f>'2080回测'!$O$13*G1050/$G$4+'2080回测'!$O$14*H1050/$H$4+'2080回测'!$O$15*I1050/$I$4+'2080回测'!$O$17*K1050/$K$4+'2080回测'!$O$18*L1050/$L$4+'2080回测'!$O$16*J1050/$J$4</f>
        <v>1.6293931049375323</v>
      </c>
    </row>
    <row r="1051" spans="1:24">
      <c r="A1051" s="11">
        <v>45412</v>
      </c>
      <c r="B1051" s="17">
        <v>37.691835481890998</v>
      </c>
      <c r="C1051" s="17">
        <v>24.347332576616999</v>
      </c>
      <c r="D1051" s="17">
        <v>31.615384615385</v>
      </c>
      <c r="E1051" s="17">
        <v>169.326171875</v>
      </c>
      <c r="F1051" s="13">
        <v>1.6574518113722301</v>
      </c>
      <c r="G1051" s="14">
        <f>[1]!thsiFinD("ths_adjustment_nv_fund",G$2,$A1051)</f>
        <v>1.7827323371999999</v>
      </c>
      <c r="H1051" s="14">
        <f>[1]!thsiFinD("ths_adjustment_nv_fund",H$2,$A1051)</f>
        <v>2.6463496296</v>
      </c>
      <c r="I1051" s="14">
        <v>2758.93</v>
      </c>
      <c r="J1051" s="14">
        <f>[1]!thsiFinD("ths_close_price_index",J$1,$A1051)</f>
        <v>11343.2634</v>
      </c>
      <c r="K1051" s="14">
        <f>[1]!thsiFinD("ths_adjustment_nv_fund",K$2,$A1051)</f>
        <v>7.5858549792999996</v>
      </c>
      <c r="L1051" s="14">
        <f>[1]!thsiFinD("ths_adjustment_nv_fund",L$2,$A1051)</f>
        <v>2.3968929604999998</v>
      </c>
      <c r="M1051" s="18">
        <v>0.1031010230179</v>
      </c>
      <c r="N1051" s="18">
        <v>0.12535835287985</v>
      </c>
      <c r="O1051" s="18">
        <v>0.30218068535825998</v>
      </c>
      <c r="P1051" s="18">
        <v>0.43259355514656</v>
      </c>
      <c r="Q1051" s="21">
        <v>8.1422129570633203E-2</v>
      </c>
      <c r="R1051" s="21">
        <v>7.9151068675357594E-2</v>
      </c>
      <c r="S1051" s="22">
        <v>-1.70145124000919E-2</v>
      </c>
      <c r="T1051" s="22">
        <v>0.189191950029578</v>
      </c>
      <c r="U1051" s="16">
        <v>1.1582086924639388</v>
      </c>
      <c r="V1051" s="14">
        <v>1.6726000000000001</v>
      </c>
      <c r="W1051" s="14">
        <v>1.9359999999999999</v>
      </c>
      <c r="X1051" s="74">
        <f>'2080回测'!$O$13*G1051/$G$4+'2080回测'!$O$14*H1051/$H$4+'2080回测'!$O$15*I1051/$I$4+'2080回测'!$O$17*K1051/$K$4+'2080回测'!$O$18*L1051/$L$4+'2080回测'!$O$16*J1051/$J$4</f>
        <v>1.6352755556965191</v>
      </c>
    </row>
    <row r="1052" spans="1:24">
      <c r="A1052" s="11">
        <v>45418</v>
      </c>
      <c r="B1052" s="17">
        <v>41.068139963168001</v>
      </c>
      <c r="C1052" s="17">
        <v>24.914869466515</v>
      </c>
      <c r="D1052" s="17">
        <v>32.230769230768999</v>
      </c>
      <c r="E1052" s="17">
        <v>169.98046875</v>
      </c>
      <c r="F1052" s="13">
        <v>1.6704856185261301</v>
      </c>
      <c r="G1052" s="14">
        <f>[1]!thsiFinD("ths_adjustment_nv_fund",G$2,$A1052)</f>
        <v>1.7940666936</v>
      </c>
      <c r="H1052" s="14">
        <f>[1]!thsiFinD("ths_adjustment_nv_fund",H$2,$A1052)</f>
        <v>2.6705777778000002</v>
      </c>
      <c r="I1052" s="14">
        <v>2788.05</v>
      </c>
      <c r="J1052" s="14">
        <f>[1]!thsiFinD("ths_close_price_index",J$1,$A1052)</f>
        <v>11510.151</v>
      </c>
      <c r="K1052" s="14">
        <f>[1]!thsiFinD("ths_adjustment_nv_fund",K$2,$A1052)</f>
        <v>7.7048695261000004</v>
      </c>
      <c r="L1052" s="14">
        <f>[1]!thsiFinD("ths_adjustment_nv_fund",L$2,$A1052)</f>
        <v>2.4342497589000001</v>
      </c>
      <c r="M1052" s="18">
        <v>9.9264705882353005E-2</v>
      </c>
      <c r="N1052" s="18">
        <v>0.12692207453740001</v>
      </c>
      <c r="O1052" s="18">
        <v>0.29702851665468</v>
      </c>
      <c r="P1052" s="18">
        <v>0.42821225005747998</v>
      </c>
      <c r="Q1052" s="21">
        <v>7.8239742922305594E-2</v>
      </c>
      <c r="R1052" s="21">
        <v>7.2556989264498203E-2</v>
      </c>
      <c r="S1052" s="22">
        <v>-1.9806791007687299E-2</v>
      </c>
      <c r="T1052" s="22">
        <v>0.18325205140048101</v>
      </c>
      <c r="U1052" s="16">
        <v>1.1770910797330378</v>
      </c>
      <c r="V1052" s="14">
        <v>1.6737</v>
      </c>
      <c r="W1052" s="14">
        <v>1.9292</v>
      </c>
      <c r="X1052" s="74">
        <f>'2080回测'!$O$13*G1052/$G$4+'2080回测'!$O$14*H1052/$H$4+'2080回测'!$O$15*I1052/$I$4+'2080回测'!$O$17*K1052/$K$4+'2080回测'!$O$18*L1052/$L$4+'2080回测'!$O$16*J1052/$J$4</f>
        <v>1.6486789181065669</v>
      </c>
    </row>
    <row r="1053" spans="1:24">
      <c r="A1053" s="11">
        <v>45419</v>
      </c>
      <c r="B1053" s="17">
        <v>40.208717004297</v>
      </c>
      <c r="C1053" s="17">
        <v>23.836549375709001</v>
      </c>
      <c r="D1053" s="17">
        <v>30.846153846153999</v>
      </c>
      <c r="E1053" s="17">
        <v>165.546875</v>
      </c>
      <c r="F1053" s="13">
        <v>1.6510957380654001</v>
      </c>
      <c r="G1053" s="14">
        <f>[1]!thsiFinD("ths_adjustment_nv_fund",G$2,$A1053)</f>
        <v>1.7956858872999999</v>
      </c>
      <c r="H1053" s="14">
        <f>[1]!thsiFinD("ths_adjustment_nv_fund",H$2,$A1053)</f>
        <v>2.6713451851999999</v>
      </c>
      <c r="I1053" s="14">
        <v>2805.96</v>
      </c>
      <c r="J1053" s="14">
        <f>[1]!thsiFinD("ths_close_price_index",J$1,$A1053)</f>
        <v>11471.893099999999</v>
      </c>
      <c r="K1053" s="14">
        <f>[1]!thsiFinD("ths_adjustment_nv_fund",K$2,$A1053)</f>
        <v>7.6956128391999998</v>
      </c>
      <c r="L1053" s="14">
        <f>[1]!thsiFinD("ths_adjustment_nv_fund",L$2,$A1053)</f>
        <v>2.4332401156999999</v>
      </c>
      <c r="M1053" s="18">
        <v>0.11045396419436999</v>
      </c>
      <c r="N1053" s="18">
        <v>0.14099556945530001</v>
      </c>
      <c r="O1053" s="18">
        <v>0.31895518811406998</v>
      </c>
      <c r="P1053" s="18">
        <v>0.45328823044020999</v>
      </c>
      <c r="Q1053" s="21">
        <v>0.10157724501004201</v>
      </c>
      <c r="R1053" s="21">
        <v>9.4856966908495099E-2</v>
      </c>
      <c r="S1053" s="22">
        <v>-1.1016284280070799E-2</v>
      </c>
      <c r="T1053" s="22">
        <v>0.20761775802188501</v>
      </c>
      <c r="U1053" s="16">
        <v>1.1797183372492972</v>
      </c>
      <c r="V1053" s="14">
        <v>1.6760999999999999</v>
      </c>
      <c r="W1053" s="14">
        <v>1.9321999999999999</v>
      </c>
      <c r="X1053" s="74">
        <f>'2080回测'!$O$13*G1053/$G$4+'2080回测'!$O$14*H1053/$H$4+'2080回测'!$O$15*I1053/$I$4+'2080回测'!$O$17*K1053/$K$4+'2080回测'!$O$18*L1053/$L$4+'2080回测'!$O$16*J1053/$J$4</f>
        <v>1.64960976303139</v>
      </c>
    </row>
    <row r="1054" spans="1:24">
      <c r="A1054" s="11">
        <v>45420</v>
      </c>
      <c r="B1054" s="17">
        <v>38.305709023940999</v>
      </c>
      <c r="C1054" s="17">
        <v>22.304199772985001</v>
      </c>
      <c r="D1054" s="17">
        <v>29.923076923077002</v>
      </c>
      <c r="E1054" s="17">
        <v>161.6015625</v>
      </c>
      <c r="F1054" s="13">
        <v>1.63033637055001</v>
      </c>
      <c r="G1054" s="14">
        <f>[1]!thsiFinD("ths_adjustment_nv_fund",G$2,$A1054)</f>
        <v>1.8023785549</v>
      </c>
      <c r="H1054" s="14">
        <f>[1]!thsiFinD("ths_adjustment_nv_fund",H$2,$A1054)</f>
        <v>2.6745244443999998</v>
      </c>
      <c r="I1054" s="14">
        <v>2789.41</v>
      </c>
      <c r="J1054" s="14">
        <f>[1]!thsiFinD("ths_close_price_index",J$1,$A1054)</f>
        <v>11410.6432</v>
      </c>
      <c r="K1054" s="14">
        <f>[1]!thsiFinD("ths_adjustment_nv_fund",K$2,$A1054)</f>
        <v>7.6499905962000003</v>
      </c>
      <c r="L1054" s="14">
        <f>[1]!thsiFinD("ths_adjustment_nv_fund",L$2,$A1054)</f>
        <v>2.4201147541000001</v>
      </c>
      <c r="M1054" s="18">
        <v>0.10933503836317</v>
      </c>
      <c r="N1054" s="18">
        <v>0.14186430370950001</v>
      </c>
      <c r="O1054" s="18">
        <v>0.32123172777378001</v>
      </c>
      <c r="P1054" s="18">
        <v>0.45627124666121999</v>
      </c>
      <c r="Q1054" s="21">
        <v>0.107234821273736</v>
      </c>
      <c r="R1054" s="21">
        <v>9.8693522202084799E-2</v>
      </c>
      <c r="S1054" s="22">
        <v>-8.0171702200607705E-3</v>
      </c>
      <c r="T1054" s="22">
        <v>0.211133208230947</v>
      </c>
      <c r="U1054" s="16">
        <v>1.1666775612529665</v>
      </c>
      <c r="V1054" s="14">
        <v>1.6761999999999999</v>
      </c>
      <c r="W1054" s="14">
        <v>1.9297</v>
      </c>
      <c r="X1054" s="74">
        <f>'2080回测'!$O$13*G1054/$G$4+'2080回测'!$O$14*H1054/$H$4+'2080回测'!$O$15*I1054/$I$4+'2080回测'!$O$17*K1054/$K$4+'2080回测'!$O$18*L1054/$L$4+'2080回测'!$O$16*J1054/$J$4</f>
        <v>1.6526743212774591</v>
      </c>
    </row>
    <row r="1055" spans="1:24">
      <c r="A1055" s="11">
        <v>45421</v>
      </c>
      <c r="B1055" s="17">
        <v>39.287906691221998</v>
      </c>
      <c r="C1055" s="17">
        <v>22.474460839955</v>
      </c>
      <c r="D1055" s="17">
        <v>30.769230769231001</v>
      </c>
      <c r="E1055" s="17">
        <v>161.435546875</v>
      </c>
      <c r="F1055" s="13">
        <v>1.6349178629385199</v>
      </c>
      <c r="G1055" s="14">
        <f>[1]!thsiFinD("ths_adjustment_nv_fund",G$2,$A1055)</f>
        <v>1.8138208575000001</v>
      </c>
      <c r="H1055" s="14">
        <f>[1]!thsiFinD("ths_adjustment_nv_fund",H$2,$A1055)</f>
        <v>2.6923940741000001</v>
      </c>
      <c r="I1055" s="14">
        <v>2836.16</v>
      </c>
      <c r="J1055" s="14">
        <f>[1]!thsiFinD("ths_close_price_index",J$1,$A1055)</f>
        <v>11529.661099999999</v>
      </c>
      <c r="K1055" s="14">
        <f>[1]!thsiFinD("ths_adjustment_nv_fund",K$2,$A1055)</f>
        <v>7.7537977287000004</v>
      </c>
      <c r="L1055" s="14">
        <f>[1]!thsiFinD("ths_adjustment_nv_fund",L$2,$A1055)</f>
        <v>2.4544426229999998</v>
      </c>
      <c r="M1055" s="18">
        <v>0.10414002557545</v>
      </c>
      <c r="N1055" s="18">
        <v>0.1350881765268</v>
      </c>
      <c r="O1055" s="18">
        <v>0.30541576803259002</v>
      </c>
      <c r="P1055" s="18">
        <v>0.43883924547021003</v>
      </c>
      <c r="Q1055" s="21">
        <v>9.1205021859937202E-2</v>
      </c>
      <c r="R1055" s="21">
        <v>8.2148377498474395E-2</v>
      </c>
      <c r="S1055" s="22">
        <v>-1.8669196019407801E-2</v>
      </c>
      <c r="T1055" s="22">
        <v>0.19525307107967901</v>
      </c>
      <c r="U1055" s="16">
        <v>1.1813925162678474</v>
      </c>
      <c r="V1055" s="14">
        <v>1.6749000000000001</v>
      </c>
      <c r="W1055" s="14">
        <v>1.927</v>
      </c>
      <c r="X1055" s="74">
        <f>'2080回测'!$O$13*G1055/$G$4+'2080回测'!$O$14*H1055/$H$4+'2080回测'!$O$15*I1055/$I$4+'2080回测'!$O$17*K1055/$K$4+'2080回测'!$O$18*L1055/$L$4+'2080回测'!$O$16*J1055/$J$4</f>
        <v>1.6656329551889859</v>
      </c>
    </row>
    <row r="1056" spans="1:24">
      <c r="A1056" s="11">
        <v>45422</v>
      </c>
      <c r="B1056" s="17">
        <v>38.674033149171002</v>
      </c>
      <c r="C1056" s="17">
        <v>21.112372304200001</v>
      </c>
      <c r="D1056" s="17">
        <v>31.461538461538002</v>
      </c>
      <c r="E1056" s="17">
        <v>158.623046875</v>
      </c>
      <c r="F1056" s="13">
        <v>1.6246774769747701</v>
      </c>
      <c r="G1056" s="14">
        <f>[1]!thsiFinD("ths_adjustment_nv_fund",G$2,$A1056)</f>
        <v>1.8227521797999999</v>
      </c>
      <c r="H1056" s="14">
        <f>[1]!thsiFinD("ths_adjustment_nv_fund",H$2,$A1056)</f>
        <v>2.7062074074</v>
      </c>
      <c r="I1056" s="14">
        <v>2957.27</v>
      </c>
      <c r="J1056" s="14">
        <f>[1]!thsiFinD("ths_close_price_index",J$1,$A1056)</f>
        <v>11550.752399999999</v>
      </c>
      <c r="K1056" s="14">
        <f>[1]!thsiFinD("ths_adjustment_nv_fund",K$2,$A1056)</f>
        <v>7.7286724355</v>
      </c>
      <c r="L1056" s="14">
        <f>[1]!thsiFinD("ths_adjustment_nv_fund",L$2,$A1056)</f>
        <v>2.4605004822000001</v>
      </c>
      <c r="M1056" s="18">
        <v>0.11125319693095</v>
      </c>
      <c r="N1056" s="18">
        <v>0.14299365823994001</v>
      </c>
      <c r="O1056" s="18">
        <v>0.32878025401389999</v>
      </c>
      <c r="P1056" s="18">
        <v>0.46382200653333999</v>
      </c>
      <c r="Q1056" s="21">
        <v>0.10817775065101801</v>
      </c>
      <c r="R1056" s="21">
        <v>9.8213952790386902E-2</v>
      </c>
      <c r="S1056" s="22">
        <v>-1.08094488276562E-2</v>
      </c>
      <c r="T1056" s="22">
        <v>0.20870875981090001</v>
      </c>
      <c r="U1056" s="16">
        <v>1.1763829483706068</v>
      </c>
      <c r="V1056" s="14">
        <v>1.6748000000000001</v>
      </c>
      <c r="W1056" s="14">
        <v>1.9708000000000001</v>
      </c>
      <c r="X1056" s="74">
        <f>'2080回测'!$O$13*G1056/$G$4+'2080回测'!$O$14*H1056/$H$4+'2080回测'!$O$15*I1056/$I$4+'2080回测'!$O$17*K1056/$K$4+'2080回测'!$O$18*L1056/$L$4+'2080回测'!$O$16*J1056/$J$4</f>
        <v>1.6721180236278788</v>
      </c>
    </row>
    <row r="1057" spans="1:24">
      <c r="A1057" s="11">
        <v>45425</v>
      </c>
      <c r="B1057" s="17">
        <v>40.208717004297</v>
      </c>
      <c r="C1057" s="17">
        <v>21.736662883087</v>
      </c>
      <c r="D1057" s="17">
        <v>33.076923076923002</v>
      </c>
      <c r="E1057" s="17">
        <v>160.44921875</v>
      </c>
      <c r="F1057" s="13">
        <v>1.6386788042857701</v>
      </c>
      <c r="G1057" s="14">
        <f>[1]!thsiFinD("ths_adjustment_nv_fund",G$2,$A1057)</f>
        <v>1.8341886291</v>
      </c>
      <c r="H1057" s="14">
        <f>[1]!thsiFinD("ths_adjustment_nv_fund",H$2,$A1057)</f>
        <v>2.7132237037000002</v>
      </c>
      <c r="I1057" s="14">
        <v>2988.72</v>
      </c>
      <c r="J1057" s="14">
        <f>[1]!thsiFinD("ths_close_price_index",J$1,$A1057)</f>
        <v>11603.5267</v>
      </c>
      <c r="K1057" s="14">
        <f>[1]!thsiFinD("ths_adjustment_nv_fund",K$2,$A1057)</f>
        <v>7.7339619709000003</v>
      </c>
      <c r="L1057" s="14">
        <f>[1]!thsiFinD("ths_adjustment_nv_fund",L$2,$A1057)</f>
        <v>2.4705969142000002</v>
      </c>
      <c r="M1057" s="18">
        <v>0.11029411764706</v>
      </c>
      <c r="N1057" s="18">
        <v>0.14308053166536</v>
      </c>
      <c r="O1057" s="18">
        <v>0.32866043613707002</v>
      </c>
      <c r="P1057" s="18">
        <v>0.46139830584412</v>
      </c>
      <c r="Q1057" s="21">
        <v>0.102166575870844</v>
      </c>
      <c r="R1057" s="21">
        <v>8.9821488085656306E-2</v>
      </c>
      <c r="S1057" s="22">
        <v>-2.0944385995966999E-2</v>
      </c>
      <c r="T1057" s="22">
        <v>0.19658651771071001</v>
      </c>
      <c r="U1057" s="16">
        <v>1.1689276915877518</v>
      </c>
      <c r="V1057" s="14">
        <v>1.6765000000000001</v>
      </c>
      <c r="W1057" s="14">
        <v>1.9602999999999999</v>
      </c>
      <c r="X1057" s="74">
        <f>'2080回测'!$O$13*G1057/$G$4+'2080回测'!$O$14*H1057/$H$4+'2080回测'!$O$15*I1057/$I$4+'2080回测'!$O$17*K1057/$K$4+'2080回测'!$O$18*L1057/$L$4+'2080回测'!$O$16*J1057/$J$4</f>
        <v>1.68135109529155</v>
      </c>
    </row>
    <row r="1058" spans="1:24">
      <c r="A1058" s="11">
        <v>45426</v>
      </c>
      <c r="B1058" s="17">
        <v>40.699815837937003</v>
      </c>
      <c r="C1058" s="17">
        <v>21.396140749149001</v>
      </c>
      <c r="D1058" s="17">
        <v>34.230769230768999</v>
      </c>
      <c r="E1058" s="17">
        <v>158.193359375</v>
      </c>
      <c r="F1058" s="13">
        <v>1.63630021298214</v>
      </c>
      <c r="G1058" s="14">
        <f>[1]!thsiFinD("ths_adjustment_nv_fund",G$2,$A1058)</f>
        <v>1.8274356781000001</v>
      </c>
      <c r="H1058" s="14">
        <f>[1]!thsiFinD("ths_adjustment_nv_fund",H$2,$A1058)</f>
        <v>2.7057688888999998</v>
      </c>
      <c r="I1058" s="14">
        <v>2956.17</v>
      </c>
      <c r="J1058" s="14">
        <f>[1]!thsiFinD("ths_close_price_index",J$1,$A1058)</f>
        <v>11565.668600000001</v>
      </c>
      <c r="K1058" s="14">
        <f>[1]!thsiFinD("ths_adjustment_nv_fund",K$2,$A1058)</f>
        <v>7.7776006381</v>
      </c>
      <c r="L1058" s="14">
        <f>[1]!thsiFinD("ths_adjustment_nv_fund",L$2,$A1058)</f>
        <v>2.4776644166000001</v>
      </c>
      <c r="M1058" s="18">
        <v>0.10669757033247999</v>
      </c>
      <c r="N1058" s="18">
        <v>0.14316740509077999</v>
      </c>
      <c r="O1058" s="18">
        <v>0.32518571770908</v>
      </c>
      <c r="P1058" s="18">
        <v>0.45496617703559</v>
      </c>
      <c r="Q1058" s="21">
        <v>9.4151676163944306E-2</v>
      </c>
      <c r="R1058" s="21">
        <v>7.9630638087055505E-2</v>
      </c>
      <c r="S1058" s="22">
        <v>-3.5629703117396397E-2</v>
      </c>
      <c r="T1058" s="22">
        <v>0.18325205140048101</v>
      </c>
      <c r="U1058" s="16">
        <v>1.1737051395204423</v>
      </c>
      <c r="V1058" s="14">
        <v>1.6773</v>
      </c>
      <c r="W1058" s="14">
        <v>1.9520999999999999</v>
      </c>
      <c r="X1058" s="74">
        <f>'2080回测'!$O$13*G1058/$G$4+'2080回测'!$O$14*H1058/$H$4+'2080回测'!$O$15*I1058/$I$4+'2080回测'!$O$17*K1058/$K$4+'2080回测'!$O$18*L1058/$L$4+'2080回测'!$O$16*J1058/$J$4</f>
        <v>1.677773499808491</v>
      </c>
    </row>
    <row r="1059" spans="1:24">
      <c r="A1059" s="11">
        <v>45427</v>
      </c>
      <c r="B1059" s="17">
        <v>39.349294045427001</v>
      </c>
      <c r="C1059" s="17">
        <v>20.715096481271001</v>
      </c>
      <c r="D1059" s="17">
        <v>34.384615384615003</v>
      </c>
      <c r="E1059" s="17">
        <v>156.083984375</v>
      </c>
      <c r="F1059" s="13">
        <v>1.62633247571578</v>
      </c>
      <c r="G1059" s="14">
        <f>[1]!thsiFinD("ths_adjustment_nv_fund",G$2,$A1059)</f>
        <v>1.8249305511</v>
      </c>
      <c r="H1059" s="14">
        <f>[1]!thsiFinD("ths_adjustment_nv_fund",H$2,$A1059)</f>
        <v>2.7040148147999998</v>
      </c>
      <c r="I1059" s="14">
        <v>2956.17</v>
      </c>
      <c r="J1059" s="14">
        <f>[1]!thsiFinD("ths_close_price_index",J$1,$A1059)</f>
        <v>11521.6405</v>
      </c>
      <c r="K1059" s="14">
        <f>[1]!thsiFinD("ths_adjustment_nv_fund",K$2,$A1059)</f>
        <v>7.7240440919999998</v>
      </c>
      <c r="L1059" s="14">
        <f>[1]!thsiFinD("ths_adjustment_nv_fund",L$2,$A1059)</f>
        <v>2.4716065573999999</v>
      </c>
      <c r="M1059" s="18">
        <v>0.10613810741688</v>
      </c>
      <c r="N1059" s="18">
        <v>0.14229867083659001</v>
      </c>
      <c r="O1059" s="18">
        <v>0.32590462497005002</v>
      </c>
      <c r="P1059" s="18">
        <v>0.45627124666121999</v>
      </c>
      <c r="Q1059" s="21">
        <v>0.101105780321401</v>
      </c>
      <c r="R1059" s="21">
        <v>8.8742456909333606E-2</v>
      </c>
      <c r="S1059" s="22">
        <v>-2.7769955925645001E-2</v>
      </c>
      <c r="T1059" s="22">
        <v>0.196950184973708</v>
      </c>
      <c r="U1059" s="16">
        <v>1.1645991317760078</v>
      </c>
      <c r="V1059" s="14">
        <v>1.6772</v>
      </c>
      <c r="W1059" s="14">
        <v>1.9699</v>
      </c>
      <c r="X1059" s="74">
        <f>'2080回测'!$O$13*G1059/$G$4+'2080回测'!$O$14*H1059/$H$4+'2080回测'!$O$15*I1059/$I$4+'2080回测'!$O$17*K1059/$K$4+'2080回测'!$O$18*L1059/$L$4+'2080回测'!$O$16*J1059/$J$4</f>
        <v>1.6744110177358218</v>
      </c>
    </row>
    <row r="1060" spans="1:24">
      <c r="A1060" s="11">
        <v>45428</v>
      </c>
      <c r="B1060" s="17">
        <v>39.287906691221998</v>
      </c>
      <c r="C1060" s="17">
        <v>21.623155505107999</v>
      </c>
      <c r="D1060" s="17">
        <v>34.153846153845997</v>
      </c>
      <c r="E1060" s="17">
        <v>157.59765625</v>
      </c>
      <c r="F1060" s="13">
        <v>1.6316564115004399</v>
      </c>
      <c r="G1060" s="14">
        <f>[1]!thsiFinD("ths_adjustment_nv_fund",G$2,$A1060)</f>
        <v>1.8267821666999999</v>
      </c>
      <c r="H1060" s="14">
        <f>[1]!thsiFinD("ths_adjustment_nv_fund",H$2,$A1060)</f>
        <v>2.7097155555999999</v>
      </c>
      <c r="I1060" s="14">
        <v>3001.65</v>
      </c>
      <c r="J1060" s="14">
        <f>[1]!thsiFinD("ths_close_price_index",J$1,$A1060)</f>
        <v>11531.571099999999</v>
      </c>
      <c r="K1060" s="14">
        <f>[1]!thsiFinD("ths_adjustment_nv_fund",K$2,$A1060)</f>
        <v>7.7352843548000001</v>
      </c>
      <c r="L1060" s="14">
        <f>[1]!thsiFinD("ths_adjustment_nv_fund",L$2,$A1060)</f>
        <v>2.4625197686</v>
      </c>
      <c r="M1060" s="18">
        <v>9.9824168797953999E-2</v>
      </c>
      <c r="N1060" s="18">
        <v>0.13587003735556999</v>
      </c>
      <c r="O1060" s="18">
        <v>0.31116702612030001</v>
      </c>
      <c r="P1060" s="18">
        <v>0.44377986609107001</v>
      </c>
      <c r="Q1060" s="21">
        <v>9.1440754204257693E-2</v>
      </c>
      <c r="R1060" s="21">
        <v>7.93908533812058E-2</v>
      </c>
      <c r="S1060" s="22">
        <v>-3.3871601771873303E-2</v>
      </c>
      <c r="T1060" s="22">
        <v>0.189191950029578</v>
      </c>
      <c r="U1060" s="16">
        <v>1.1644200512059002</v>
      </c>
      <c r="V1060" s="14">
        <v>1.6763999999999999</v>
      </c>
      <c r="W1060" s="14">
        <v>1.9854000000000001</v>
      </c>
      <c r="X1060" s="74">
        <f>'2080回测'!$O$13*G1060/$G$4+'2080回测'!$O$14*H1060/$H$4+'2080回测'!$O$15*I1060/$I$4+'2080回测'!$O$17*K1060/$K$4+'2080回测'!$O$18*L1060/$L$4+'2080回测'!$O$16*J1060/$J$4</f>
        <v>1.6753595999481963</v>
      </c>
    </row>
    <row r="1061" spans="1:24">
      <c r="A1061" s="11">
        <v>45429</v>
      </c>
      <c r="B1061" s="17">
        <v>39.533456108042003</v>
      </c>
      <c r="C1061" s="17">
        <v>21.906923950056999</v>
      </c>
      <c r="D1061" s="17">
        <v>32.769230769231001</v>
      </c>
      <c r="E1061" s="17">
        <v>159.58984375</v>
      </c>
      <c r="F1061" s="13">
        <v>1.63449863644333</v>
      </c>
      <c r="G1061" s="14">
        <f>[1]!thsiFinD("ths_adjustment_nv_fund",G$2,$A1061)</f>
        <v>1.8395256388000001</v>
      </c>
      <c r="H1061" s="14">
        <f>[1]!thsiFinD("ths_adjustment_nv_fund",H$2,$A1061)</f>
        <v>2.7364651852000001</v>
      </c>
      <c r="I1061" s="14">
        <v>3032.58</v>
      </c>
      <c r="J1061" s="14">
        <f>[1]!thsiFinD("ths_close_price_index",J$1,$A1061)</f>
        <v>11653.608099999999</v>
      </c>
      <c r="K1061" s="14">
        <f>[1]!thsiFinD("ths_adjustment_nv_fund",K$2,$A1061)</f>
        <v>7.7537977287000004</v>
      </c>
      <c r="L1061" s="14">
        <f>[1]!thsiFinD("ths_adjustment_nv_fund",L$2,$A1061)</f>
        <v>2.4827126326000002</v>
      </c>
      <c r="M1061" s="18">
        <v>0.10278132992327001</v>
      </c>
      <c r="N1061" s="18">
        <v>0.13752063243854001</v>
      </c>
      <c r="O1061" s="18">
        <v>0.30577522166306997</v>
      </c>
      <c r="P1061" s="18">
        <v>0.43800027213393999</v>
      </c>
      <c r="Q1061" s="21">
        <v>9.1558620376418001E-2</v>
      </c>
      <c r="R1061" s="21">
        <v>7.8791391616582607E-2</v>
      </c>
      <c r="S1061" s="22">
        <v>-3.0562234533241601E-2</v>
      </c>
      <c r="T1061" s="22">
        <v>0.19149517602862201</v>
      </c>
      <c r="U1061" s="16">
        <v>1.1763451187289893</v>
      </c>
      <c r="V1061" s="14">
        <v>1.6762999999999999</v>
      </c>
      <c r="W1061" s="14">
        <v>1.9886999999999999</v>
      </c>
      <c r="X1061" s="74">
        <f>'2080回测'!$O$13*G1061/$G$4+'2080回测'!$O$14*H1061/$H$4+'2080回测'!$O$15*I1061/$I$4+'2080回测'!$O$17*K1061/$K$4+'2080回测'!$O$18*L1061/$L$4+'2080回测'!$O$16*J1061/$J$4</f>
        <v>1.686537315112294</v>
      </c>
    </row>
    <row r="1062" spans="1:24">
      <c r="A1062" s="11">
        <v>45432</v>
      </c>
      <c r="B1062" s="17">
        <v>40.147329650091997</v>
      </c>
      <c r="C1062" s="17">
        <v>23.155505107831999</v>
      </c>
      <c r="D1062" s="17">
        <v>34.769230769231001</v>
      </c>
      <c r="E1062" s="17">
        <v>163.125</v>
      </c>
      <c r="F1062" s="13">
        <v>1.65299266381789</v>
      </c>
      <c r="G1062" s="14">
        <f>[1]!thsiFinD("ths_adjustment_nv_fund",G$2,$A1062)</f>
        <v>1.8566258535</v>
      </c>
      <c r="H1062" s="14">
        <f>[1]!thsiFinD("ths_adjustment_nv_fund",H$2,$A1062)</f>
        <v>2.7604740740999998</v>
      </c>
      <c r="I1062" s="14">
        <v>3054.45</v>
      </c>
      <c r="J1062" s="14">
        <f>[1]!thsiFinD("ths_close_price_index",J$1,$A1062)</f>
        <v>11687.8451</v>
      </c>
      <c r="K1062" s="14">
        <f>[1]!thsiFinD("ths_adjustment_nv_fund",K$2,$A1062)</f>
        <v>7.7643767995999999</v>
      </c>
      <c r="L1062" s="14">
        <f>[1]!thsiFinD("ths_adjustment_nv_fund",L$2,$A1062)</f>
        <v>2.4907897781999999</v>
      </c>
      <c r="M1062" s="18">
        <v>0.1150895140665</v>
      </c>
      <c r="N1062" s="18">
        <v>0.14533924072626001</v>
      </c>
      <c r="O1062" s="18">
        <v>0.32290917804937003</v>
      </c>
      <c r="P1062" s="18">
        <v>0.45282213415085998</v>
      </c>
      <c r="Q1062" s="21">
        <v>0.105231096347011</v>
      </c>
      <c r="R1062" s="21">
        <v>9.0900519261978702E-2</v>
      </c>
      <c r="S1062" s="22">
        <v>-2.1875145531832198E-2</v>
      </c>
      <c r="T1062" s="22">
        <v>0.20034441276176701</v>
      </c>
      <c r="U1062" s="16">
        <v>1.1814384059364116</v>
      </c>
      <c r="V1062" s="14">
        <v>1.6768000000000001</v>
      </c>
      <c r="W1062" s="14">
        <v>2.0322</v>
      </c>
      <c r="X1062" s="74">
        <f>'2080回测'!$O$13*G1062/$G$4+'2080回测'!$O$14*H1062/$H$4+'2080回测'!$O$15*I1062/$I$4+'2080回测'!$O$17*K1062/$K$4+'2080回测'!$O$18*L1062/$L$4+'2080回测'!$O$16*J1062/$J$4</f>
        <v>1.6999011361645575</v>
      </c>
    </row>
    <row r="1063" spans="1:24">
      <c r="A1063" s="11">
        <v>45433</v>
      </c>
      <c r="B1063" s="17">
        <v>40.638428483732</v>
      </c>
      <c r="C1063" s="17">
        <v>23.325766174801</v>
      </c>
      <c r="D1063" s="17">
        <v>34.461538461537998</v>
      </c>
      <c r="E1063" s="17">
        <v>161.904296875</v>
      </c>
      <c r="F1063" s="13">
        <v>1.6508250749876801</v>
      </c>
      <c r="G1063" s="14">
        <f>[1]!thsiFinD("ths_adjustment_nv_fund",G$2,$A1063)</f>
        <v>1.8610915146</v>
      </c>
      <c r="H1063" s="14">
        <f>[1]!thsiFinD("ths_adjustment_nv_fund",H$2,$A1063)</f>
        <v>2.7694637037000001</v>
      </c>
      <c r="I1063" s="14">
        <v>3016.85</v>
      </c>
      <c r="J1063" s="14">
        <f>[1]!thsiFinD("ths_close_price_index",J$1,$A1063)</f>
        <v>11675.1484</v>
      </c>
      <c r="K1063" s="14">
        <f>[1]!thsiFinD("ths_adjustment_nv_fund",K$2,$A1063)</f>
        <v>7.7485081933000002</v>
      </c>
      <c r="L1063" s="14">
        <f>[1]!thsiFinD("ths_adjustment_nv_fund",L$2,$A1063)</f>
        <v>2.4907897781999999</v>
      </c>
      <c r="M1063" s="18">
        <v>0.12076406649616001</v>
      </c>
      <c r="N1063" s="18">
        <v>0.1500304056989</v>
      </c>
      <c r="O1063" s="18">
        <v>0.330098250659</v>
      </c>
      <c r="P1063" s="18">
        <v>0.46167796364859998</v>
      </c>
      <c r="Q1063" s="21">
        <v>0.11077080643854501</v>
      </c>
      <c r="R1063" s="21">
        <v>9.76144910257635E-2</v>
      </c>
      <c r="S1063" s="22">
        <v>-2.2702487341490201E-2</v>
      </c>
      <c r="T1063" s="22">
        <v>0.20325375086581399</v>
      </c>
      <c r="U1063" s="16">
        <v>1.1739898514971738</v>
      </c>
      <c r="V1063" s="14">
        <v>1.6767000000000001</v>
      </c>
      <c r="W1063" s="14">
        <v>2.0156000000000001</v>
      </c>
      <c r="X1063" s="74">
        <f>'2080回测'!$O$13*G1063/$G$4+'2080回测'!$O$14*H1063/$H$4+'2080回测'!$O$15*I1063/$I$4+'2080回测'!$O$17*K1063/$K$4+'2080回测'!$O$18*L1063/$L$4+'2080回测'!$O$16*J1063/$J$4</f>
        <v>1.7028621484879078</v>
      </c>
    </row>
    <row r="1064" spans="1:24">
      <c r="A1064" s="11">
        <v>45434</v>
      </c>
      <c r="B1064" s="17">
        <v>40.638428483732</v>
      </c>
      <c r="C1064" s="17">
        <v>22.474460839955</v>
      </c>
      <c r="D1064" s="17">
        <v>31</v>
      </c>
      <c r="E1064" s="17">
        <v>160.9375</v>
      </c>
      <c r="F1064" s="13">
        <v>1.63762597330922</v>
      </c>
      <c r="G1064" s="14">
        <f>[1]!thsiFinD("ths_adjustment_nv_fund",G$2,$A1064)</f>
        <v>1.8570615277</v>
      </c>
      <c r="H1064" s="14">
        <f>[1]!thsiFinD("ths_adjustment_nv_fund",H$2,$A1064)</f>
        <v>2.7683674074</v>
      </c>
      <c r="I1064" s="14">
        <v>3021.55</v>
      </c>
      <c r="J1064" s="14">
        <f>[1]!thsiFinD("ths_close_price_index",J$1,$A1064)</f>
        <v>11689.360699999999</v>
      </c>
      <c r="K1064" s="14">
        <f>[1]!thsiFinD("ths_adjustment_nv_fund",K$2,$A1064)</f>
        <v>7.7372679305999998</v>
      </c>
      <c r="L1064" s="14">
        <f>[1]!thsiFinD("ths_adjustment_nv_fund",L$2,$A1064)</f>
        <v>2.4786740597999999</v>
      </c>
      <c r="M1064" s="18">
        <v>0.11588874680307</v>
      </c>
      <c r="N1064" s="18">
        <v>0.14672921553297</v>
      </c>
      <c r="O1064" s="18">
        <v>0.32135154565061003</v>
      </c>
      <c r="P1064" s="18">
        <v>0.45254247634638001</v>
      </c>
      <c r="Q1064" s="21">
        <v>0.100870047977081</v>
      </c>
      <c r="R1064" s="21">
        <v>8.9222026321032794E-2</v>
      </c>
      <c r="S1064" s="22">
        <v>-3.0665652259448801E-2</v>
      </c>
      <c r="T1064" s="22">
        <v>0.19598040560569599</v>
      </c>
      <c r="U1064" s="16">
        <v>1.1742373354437412</v>
      </c>
      <c r="V1064" s="14">
        <v>1.6771</v>
      </c>
      <c r="W1064" s="14">
        <v>2.0142000000000002</v>
      </c>
      <c r="X1064" s="74">
        <f>'2080回测'!$O$13*G1064/$G$4+'2080回测'!$O$14*H1064/$H$4+'2080回测'!$O$15*I1064/$I$4+'2080回测'!$O$17*K1064/$K$4+'2080回测'!$O$18*L1064/$L$4+'2080回测'!$O$16*J1064/$J$4</f>
        <v>1.6988124515617156</v>
      </c>
    </row>
    <row r="1065" spans="1:24">
      <c r="A1065" s="11">
        <v>45435</v>
      </c>
      <c r="B1065" s="17">
        <v>39.226519337017002</v>
      </c>
      <c r="C1065" s="17">
        <v>21.736662883087</v>
      </c>
      <c r="D1065" s="17">
        <v>30.461538461538002</v>
      </c>
      <c r="E1065" s="17">
        <v>157.724609375</v>
      </c>
      <c r="F1065" s="13">
        <v>1.6228733251416101</v>
      </c>
      <c r="G1065" s="14">
        <f>[1]!thsiFinD("ths_adjustment_nv_fund",G$2,$A1065)</f>
        <v>1.8398523945</v>
      </c>
      <c r="H1065" s="14">
        <f>[1]!thsiFinD("ths_adjustment_nv_fund",H$2,$A1065)</f>
        <v>2.7352592592999998</v>
      </c>
      <c r="I1065" s="14">
        <v>2966.05</v>
      </c>
      <c r="J1065" s="14">
        <f>[1]!thsiFinD("ths_close_price_index",J$1,$A1065)</f>
        <v>11519.6348</v>
      </c>
      <c r="K1065" s="14">
        <f>[1]!thsiFinD("ths_adjustment_nv_fund",K$2,$A1065)</f>
        <v>7.6830501924999997</v>
      </c>
      <c r="L1065" s="14">
        <f>[1]!thsiFinD("ths_adjustment_nv_fund",L$2,$A1065)</f>
        <v>2.4544426229999998</v>
      </c>
      <c r="M1065" s="18">
        <v>0.11804667519181999</v>
      </c>
      <c r="N1065" s="18">
        <v>0.14612110155503</v>
      </c>
      <c r="O1065" s="18">
        <v>0.31715791996165998</v>
      </c>
      <c r="P1065" s="18">
        <v>0.44853404822706</v>
      </c>
      <c r="Q1065" s="21">
        <v>0.102873772903806</v>
      </c>
      <c r="R1065" s="21">
        <v>8.9581703379806796E-2</v>
      </c>
      <c r="S1065" s="22">
        <v>-2.6942614115987099E-2</v>
      </c>
      <c r="T1065" s="22">
        <v>0.19852607644673501</v>
      </c>
      <c r="U1065" s="16">
        <v>1.1550768357844743</v>
      </c>
      <c r="V1065" s="14">
        <v>1.6781999999999999</v>
      </c>
      <c r="W1065" s="14">
        <v>1.9728000000000001</v>
      </c>
      <c r="X1065" s="74">
        <f>'2080回测'!$O$13*G1065/$G$4+'2080回测'!$O$14*H1065/$H$4+'2080回测'!$O$15*I1065/$I$4+'2080回测'!$O$17*K1065/$K$4+'2080回测'!$O$18*L1065/$L$4+'2080回测'!$O$16*J1065/$J$4</f>
        <v>1.683336943823148</v>
      </c>
    </row>
    <row r="1066" spans="1:24">
      <c r="A1066" s="11">
        <v>45436</v>
      </c>
      <c r="B1066" s="17">
        <v>36.709637814609998</v>
      </c>
      <c r="C1066" s="17">
        <v>19.069239500567999</v>
      </c>
      <c r="D1066" s="17">
        <v>30.384615384615</v>
      </c>
      <c r="E1066" s="17">
        <v>150.517578125</v>
      </c>
      <c r="F1066" s="13">
        <v>1.59170267706198</v>
      </c>
      <c r="G1066" s="14">
        <f>[1]!thsiFinD("ths_adjustment_nv_fund",G$2,$A1066)</f>
        <v>1.8383275346000001</v>
      </c>
      <c r="H1066" s="14">
        <f>[1]!thsiFinD("ths_adjustment_nv_fund",H$2,$A1066)</f>
        <v>2.7290103704000002</v>
      </c>
      <c r="I1066" s="14">
        <v>2951.36</v>
      </c>
      <c r="J1066" s="14">
        <f>[1]!thsiFinD("ths_close_price_index",J$1,$A1066)</f>
        <v>11516.0556</v>
      </c>
      <c r="K1066" s="14">
        <f>[1]!thsiFinD("ths_adjustment_nv_fund",K$2,$A1066)</f>
        <v>7.6407339091999997</v>
      </c>
      <c r="L1066" s="14">
        <f>[1]!thsiFinD("ths_adjustment_nv_fund",L$2,$A1066)</f>
        <v>2.4423269044999998</v>
      </c>
      <c r="M1066" s="18">
        <v>0.10517902813299</v>
      </c>
      <c r="N1066" s="18">
        <v>0.13665189818435</v>
      </c>
      <c r="O1066" s="18">
        <v>0.29319434459621002</v>
      </c>
      <c r="P1066" s="18">
        <v>0.42476313746995997</v>
      </c>
      <c r="Q1066" s="21">
        <v>8.1068531054152404E-2</v>
      </c>
      <c r="R1066" s="21">
        <v>6.6562371618262201E-2</v>
      </c>
      <c r="S1066" s="22">
        <v>-4.2662108499489801E-2</v>
      </c>
      <c r="T1066" s="22">
        <v>0.17585748371936</v>
      </c>
      <c r="U1066" s="16">
        <v>1.1480213130881807</v>
      </c>
      <c r="V1066" s="14">
        <v>1.6779999999999999</v>
      </c>
      <c r="W1066" s="14">
        <v>1.9541999999999999</v>
      </c>
      <c r="X1066" s="74">
        <f>'2080回测'!$O$13*G1066/$G$4+'2080回测'!$O$14*H1066/$H$4+'2080回测'!$O$15*I1066/$I$4+'2080回测'!$O$17*K1066/$K$4+'2080回测'!$O$18*L1066/$L$4+'2080回测'!$O$16*J1066/$J$4</f>
        <v>1.680496302579674</v>
      </c>
    </row>
    <row r="1067" spans="1:24">
      <c r="A1067" s="11">
        <v>45439</v>
      </c>
      <c r="B1067" s="17">
        <v>37.998772252915998</v>
      </c>
      <c r="C1067" s="17">
        <v>21.169125993190001</v>
      </c>
      <c r="D1067" s="17">
        <v>33.846153846154003</v>
      </c>
      <c r="E1067" s="17">
        <v>154.013671875</v>
      </c>
      <c r="F1067" s="13">
        <v>1.6175693099181501</v>
      </c>
      <c r="G1067" s="14">
        <f>[1]!thsiFinD("ths_adjustment_nv_fund",G$2,$A1067)</f>
        <v>1.8668641985000001</v>
      </c>
      <c r="H1067" s="14">
        <f>[1]!thsiFinD("ths_adjustment_nv_fund",H$2,$A1067)</f>
        <v>2.7660651852</v>
      </c>
      <c r="I1067" s="14">
        <v>3003.47</v>
      </c>
      <c r="J1067" s="14">
        <f>[1]!thsiFinD("ths_close_price_index",J$1,$A1067)</f>
        <v>11642.117700000001</v>
      </c>
      <c r="K1067" s="14">
        <f>[1]!thsiFinD("ths_adjustment_nv_fund",K$2,$A1067)</f>
        <v>7.7273500517000002</v>
      </c>
      <c r="L1067" s="14">
        <f>[1]!thsiFinD("ths_adjustment_nv_fund",L$2,$A1067)</f>
        <v>2.4605004822000001</v>
      </c>
      <c r="M1067" s="18">
        <v>9.5668158567774997E-2</v>
      </c>
      <c r="N1067" s="18">
        <v>0.12865954304578001</v>
      </c>
      <c r="O1067" s="18">
        <v>0.28576563623293</v>
      </c>
      <c r="P1067" s="18">
        <v>0.41842422798103002</v>
      </c>
      <c r="Q1067" s="21">
        <v>7.4468025413176403E-2</v>
      </c>
      <c r="R1067" s="21">
        <v>5.72107680901284E-2</v>
      </c>
      <c r="S1067" s="22">
        <v>-4.8246665714681003E-2</v>
      </c>
      <c r="T1067" s="22">
        <v>0.17222081108930601</v>
      </c>
      <c r="U1067" s="16">
        <v>1.1589191015999121</v>
      </c>
      <c r="V1067" s="14">
        <v>1.6785000000000001</v>
      </c>
      <c r="W1067" s="14">
        <v>1.9549000000000001</v>
      </c>
      <c r="X1067" s="74">
        <f>'2080回测'!$O$13*G1067/$G$4+'2080回测'!$O$14*H1067/$H$4+'2080回测'!$O$15*I1067/$I$4+'2080回测'!$O$17*K1067/$K$4+'2080回测'!$O$18*L1067/$L$4+'2080回测'!$O$16*J1067/$J$4</f>
        <v>1.7045353218841095</v>
      </c>
    </row>
    <row r="1068" spans="1:24">
      <c r="A1068" s="11">
        <v>45440</v>
      </c>
      <c r="B1068" s="17">
        <v>35.911602209945002</v>
      </c>
      <c r="C1068" s="17">
        <v>19.296254256527</v>
      </c>
      <c r="D1068" s="17">
        <v>32.846153846154003</v>
      </c>
      <c r="E1068" s="17">
        <v>150.556640625</v>
      </c>
      <c r="F1068" s="13">
        <v>1.5965266273440699</v>
      </c>
      <c r="G1068" s="14">
        <f>[1]!thsiFinD("ths_adjustment_nv_fund",G$2,$A1068)</f>
        <v>1.8612004332000001</v>
      </c>
      <c r="H1068" s="14">
        <f>[1]!thsiFinD("ths_adjustment_nv_fund",H$2,$A1068)</f>
        <v>2.7535674073999998</v>
      </c>
      <c r="I1068" s="14">
        <v>3010.24</v>
      </c>
      <c r="J1068" s="14">
        <f>[1]!thsiFinD("ths_close_price_index",J$1,$A1068)</f>
        <v>11552.402700000001</v>
      </c>
      <c r="K1068" s="14">
        <f>[1]!thsiFinD("ths_adjustment_nv_fund",K$2,$A1068)</f>
        <v>7.6870173441</v>
      </c>
      <c r="L1068" s="14">
        <f>[1]!thsiFinD("ths_adjustment_nv_fund",L$2,$A1068)</f>
        <v>2.4362690453</v>
      </c>
      <c r="M1068" s="18">
        <v>0.10821611253197</v>
      </c>
      <c r="N1068" s="18">
        <v>0.14064807575363</v>
      </c>
      <c r="O1068" s="18">
        <v>0.29882578480708999</v>
      </c>
      <c r="P1068" s="18">
        <v>0.43389862477218</v>
      </c>
      <c r="Q1068" s="21">
        <v>8.3897319185999297E-2</v>
      </c>
      <c r="R1068" s="21">
        <v>6.8960218676755503E-2</v>
      </c>
      <c r="S1068" s="22">
        <v>-4.3799703487769501E-2</v>
      </c>
      <c r="T1068" s="22">
        <v>0.18070638055944199</v>
      </c>
      <c r="U1068" s="16">
        <v>1.1496096123308253</v>
      </c>
      <c r="V1068" s="14">
        <v>1.6796</v>
      </c>
      <c r="W1068" s="14">
        <v>1.9587000000000001</v>
      </c>
      <c r="X1068" s="74">
        <f>'2080回测'!$O$13*G1068/$G$4+'2080回测'!$O$14*H1068/$H$4+'2080回测'!$O$15*I1068/$I$4+'2080回测'!$O$17*K1068/$K$4+'2080回测'!$O$18*L1068/$L$4+'2080回测'!$O$16*J1068/$J$4</f>
        <v>1.6978344308743631</v>
      </c>
    </row>
    <row r="1069" spans="1:24">
      <c r="A1069" s="11">
        <v>45441</v>
      </c>
      <c r="B1069" s="17">
        <v>36.034376918355001</v>
      </c>
      <c r="C1069" s="17">
        <v>19.012485811577999</v>
      </c>
      <c r="D1069" s="17">
        <v>31.692307692307999</v>
      </c>
      <c r="E1069" s="17">
        <v>149.794921875</v>
      </c>
      <c r="F1069" s="13">
        <v>1.5913352307430999</v>
      </c>
      <c r="G1069" s="14">
        <f>[1]!thsiFinD("ths_adjustment_nv_fund",G$2,$A1069)</f>
        <v>1.8622896188</v>
      </c>
      <c r="H1069" s="14">
        <f>[1]!thsiFinD("ths_adjustment_nv_fund",H$2,$A1069)</f>
        <v>2.7592681480999999</v>
      </c>
      <c r="I1069" s="14">
        <v>2984.35</v>
      </c>
      <c r="J1069" s="14">
        <f>[1]!thsiFinD("ths_close_price_index",J$1,$A1069)</f>
        <v>11549.1903</v>
      </c>
      <c r="K1069" s="14">
        <f>[1]!thsiFinD("ths_adjustment_nv_fund",K$2,$A1069)</f>
        <v>7.6982576069000004</v>
      </c>
      <c r="L1069" s="14">
        <f>[1]!thsiFinD("ths_adjustment_nv_fund",L$2,$A1069)</f>
        <v>2.4423269044999998</v>
      </c>
      <c r="M1069" s="18">
        <v>0.10238171355499</v>
      </c>
      <c r="N1069" s="18">
        <v>0.13526192337764001</v>
      </c>
      <c r="O1069" s="18">
        <v>0.28636472561706</v>
      </c>
      <c r="P1069" s="18">
        <v>0.42187334049139003</v>
      </c>
      <c r="Q1069" s="21">
        <v>7.4703757757496894E-2</v>
      </c>
      <c r="R1069" s="21">
        <v>5.9248938089856401E-2</v>
      </c>
      <c r="S1069" s="22">
        <v>-5.09355265960693E-2</v>
      </c>
      <c r="T1069" s="22">
        <v>0.167978026354237</v>
      </c>
      <c r="U1069" s="16">
        <v>1.1514189962780805</v>
      </c>
      <c r="V1069" s="14">
        <v>1.6803999999999999</v>
      </c>
      <c r="W1069" s="14">
        <v>1.9689000000000001</v>
      </c>
      <c r="X1069" s="74">
        <f>'2080回测'!$O$13*G1069/$G$4+'2080回测'!$O$14*H1069/$H$4+'2080回测'!$O$15*I1069/$I$4+'2080回测'!$O$17*K1069/$K$4+'2080回测'!$O$18*L1069/$L$4+'2080回测'!$O$16*J1069/$J$4</f>
        <v>1.699292911979839</v>
      </c>
    </row>
    <row r="1070" spans="1:24">
      <c r="A1070" s="11">
        <v>45442</v>
      </c>
      <c r="B1070" s="17">
        <v>37.139349294044997</v>
      </c>
      <c r="C1070" s="17">
        <v>19.580022701476</v>
      </c>
      <c r="D1070" s="17">
        <v>30.769230769231001</v>
      </c>
      <c r="E1070" s="17">
        <v>152.578125</v>
      </c>
      <c r="F1070" s="13">
        <v>1.6001668194118801</v>
      </c>
      <c r="G1070" s="14">
        <f>[1]!thsiFinD("ths_adjustment_nv_fund",G$2,$A1070)</f>
        <v>1.8499818210000001</v>
      </c>
      <c r="H1070" s="14">
        <f>[1]!thsiFinD("ths_adjustment_nv_fund",H$2,$A1070)</f>
        <v>2.738</v>
      </c>
      <c r="I1070" s="14">
        <v>2930.56</v>
      </c>
      <c r="J1070" s="14">
        <f>[1]!thsiFinD("ths_close_price_index",J$1,$A1070)</f>
        <v>11498.5023</v>
      </c>
      <c r="K1070" s="14">
        <f>[1]!thsiFinD("ths_adjustment_nv_fund",K$2,$A1070)</f>
        <v>7.6724711217000001</v>
      </c>
      <c r="L1070" s="14">
        <f>[1]!thsiFinD("ths_adjustment_nv_fund",L$2,$A1070)</f>
        <v>2.4312208292999999</v>
      </c>
      <c r="M1070" s="18">
        <v>0.10254156010230001</v>
      </c>
      <c r="N1070" s="18">
        <v>0.13578316393015</v>
      </c>
      <c r="O1070" s="18">
        <v>0.28900071890725998</v>
      </c>
      <c r="P1070" s="18">
        <v>0.42662752262738002</v>
      </c>
      <c r="Q1070" s="21">
        <v>7.6236017995580801E-2</v>
      </c>
      <c r="R1070" s="21">
        <v>6.1407000442499103E-2</v>
      </c>
      <c r="S1070" s="22">
        <v>-4.97979316077896E-2</v>
      </c>
      <c r="T1070" s="22">
        <v>0.16955391782726401</v>
      </c>
      <c r="U1070" s="16">
        <v>1.1481663414014294</v>
      </c>
      <c r="V1070" s="14">
        <v>1.6808000000000001</v>
      </c>
      <c r="W1070" s="14">
        <v>1.9547000000000001</v>
      </c>
      <c r="X1070" s="74">
        <f>'2080回测'!$O$13*G1070/$G$4+'2080回测'!$O$14*H1070/$H$4+'2080回测'!$O$15*I1070/$I$4+'2080回测'!$O$17*K1070/$K$4+'2080回测'!$O$18*L1070/$L$4+'2080回测'!$O$16*J1070/$J$4</f>
        <v>1.6889297761941642</v>
      </c>
    </row>
    <row r="1071" spans="1:24">
      <c r="A1071" s="11">
        <v>45443</v>
      </c>
      <c r="B1071" s="17">
        <v>36.955187231430003</v>
      </c>
      <c r="C1071" s="17">
        <v>19.069239500567999</v>
      </c>
      <c r="D1071" s="17">
        <v>29.538461538461998</v>
      </c>
      <c r="E1071" s="17">
        <v>152.412109375</v>
      </c>
      <c r="F1071" s="13">
        <v>1.59493749411365</v>
      </c>
      <c r="G1071" s="14">
        <f>[1]!thsiFinD("ths_adjustment_nv_fund",G$2,$A1071)</f>
        <v>1.8495461467000001</v>
      </c>
      <c r="H1071" s="14">
        <f>[1]!thsiFinD("ths_adjustment_nv_fund",H$2,$A1071)</f>
        <v>2.7400829629999999</v>
      </c>
      <c r="I1071" s="14">
        <v>2925.09</v>
      </c>
      <c r="J1071" s="14">
        <f>[1]!thsiFinD("ths_close_price_index",J$1,$A1071)</f>
        <v>11468.9684</v>
      </c>
      <c r="K1071" s="14">
        <f>[1]!thsiFinD("ths_adjustment_nv_fund",K$2,$A1071)</f>
        <v>7.6923068795000002</v>
      </c>
      <c r="L1071" s="14">
        <f>[1]!thsiFinD("ths_adjustment_nv_fund",L$2,$A1071)</f>
        <v>2.4231436837000002</v>
      </c>
      <c r="M1071" s="18">
        <v>9.8785166240409006E-2</v>
      </c>
      <c r="N1071" s="18">
        <v>0.12926765702372001</v>
      </c>
      <c r="O1071" s="18">
        <v>0.28780254013898998</v>
      </c>
      <c r="P1071" s="18">
        <v>0.42429704118060002</v>
      </c>
      <c r="Q1071" s="21">
        <v>7.4114426896695604E-2</v>
      </c>
      <c r="R1071" s="21">
        <v>5.9608615148624401E-2</v>
      </c>
      <c r="S1071" s="22">
        <v>-5.2279957036763497E-2</v>
      </c>
      <c r="T1071" s="22">
        <v>0.16373524161915901</v>
      </c>
      <c r="U1071" s="16">
        <v>1.1519558683032729</v>
      </c>
      <c r="V1071" s="14">
        <v>1.6801999999999999</v>
      </c>
      <c r="W1071" s="14">
        <v>1.9611000000000001</v>
      </c>
      <c r="X1071" s="74">
        <f>'2080回测'!$O$13*G1071/$G$4+'2080回测'!$O$14*H1071/$H$4+'2080回测'!$O$15*I1071/$I$4+'2080回测'!$O$17*K1071/$K$4+'2080回测'!$O$18*L1071/$L$4+'2080回测'!$O$16*J1071/$J$4</f>
        <v>1.6884426529656285</v>
      </c>
    </row>
    <row r="1072" spans="1:24">
      <c r="A1072" s="11">
        <v>45446</v>
      </c>
      <c r="B1072" s="17">
        <v>38.919582565991</v>
      </c>
      <c r="C1072" s="17">
        <v>22.644721906924001</v>
      </c>
      <c r="D1072" s="17">
        <v>33.230769230768999</v>
      </c>
      <c r="E1072" s="17">
        <v>161.572265625</v>
      </c>
      <c r="F1072" s="13">
        <v>1.64091834832171</v>
      </c>
      <c r="G1072" s="14">
        <f>[1]!thsiFinD("ths_adjustment_nv_fund",G$2,$A1072)</f>
        <v>1.8349510591</v>
      </c>
      <c r="H1072" s="14">
        <f>[1]!thsiFinD("ths_adjustment_nv_fund",H$2,$A1072)</f>
        <v>2.7240770369999998</v>
      </c>
      <c r="I1072" s="14">
        <v>2956.41</v>
      </c>
      <c r="J1072" s="14">
        <f>[1]!thsiFinD("ths_close_price_index",J$1,$A1072)</f>
        <v>11322.6343</v>
      </c>
      <c r="K1072" s="14">
        <f>[1]!thsiFinD("ths_adjustment_nv_fund",K$2,$A1072)</f>
        <v>7.6903233036999996</v>
      </c>
      <c r="L1072" s="14">
        <f>[1]!thsiFinD("ths_adjustment_nv_fund",L$2,$A1072)</f>
        <v>2.4110279653000002</v>
      </c>
      <c r="M1072" s="18">
        <v>9.7906010230179003E-2</v>
      </c>
      <c r="N1072" s="18">
        <v>0.12640083398488</v>
      </c>
      <c r="O1072" s="18">
        <v>0.29079798705967003</v>
      </c>
      <c r="P1072" s="18">
        <v>0.42625464558046</v>
      </c>
      <c r="Q1072" s="21">
        <v>7.7768278233664404E-2</v>
      </c>
      <c r="R1072" s="21">
        <v>6.7281725735809803E-2</v>
      </c>
      <c r="S1072" s="22">
        <v>-4.4316792118805799E-2</v>
      </c>
      <c r="T1072" s="22">
        <v>0.17355425772032601</v>
      </c>
      <c r="U1072" s="16">
        <v>1.1418972902027329</v>
      </c>
      <c r="V1072" s="14">
        <v>1.6815</v>
      </c>
      <c r="W1072" s="14">
        <v>1.946</v>
      </c>
      <c r="X1072" s="74">
        <f>'2080回测'!$O$13*G1072/$G$4+'2080回测'!$O$14*H1072/$H$4+'2080回测'!$O$15*I1072/$I$4+'2080回测'!$O$17*K1072/$K$4+'2080回测'!$O$18*L1072/$L$4+'2080回测'!$O$16*J1072/$J$4</f>
        <v>1.6768110464812258</v>
      </c>
    </row>
    <row r="1073" spans="1:24">
      <c r="A1073" s="11">
        <v>45447</v>
      </c>
      <c r="B1073" s="17">
        <v>39.410681399631997</v>
      </c>
      <c r="C1073" s="17">
        <v>23.382519863791</v>
      </c>
      <c r="D1073" s="17">
        <v>34.384615384615003</v>
      </c>
      <c r="E1073" s="17">
        <v>162.744140625</v>
      </c>
      <c r="F1073" s="13">
        <v>1.6498048931825999</v>
      </c>
      <c r="G1073" s="14">
        <f>[1]!thsiFinD("ths_adjustment_nv_fund",G$2,$A1073)</f>
        <v>1.8390899645000001</v>
      </c>
      <c r="H1073" s="14">
        <f>[1]!thsiFinD("ths_adjustment_nv_fund",H$2,$A1073)</f>
        <v>2.7373422222000001</v>
      </c>
      <c r="I1073" s="14">
        <v>2962.19</v>
      </c>
      <c r="J1073" s="14">
        <f>[1]!thsiFinD("ths_close_price_index",J$1,$A1073)</f>
        <v>11405.6019</v>
      </c>
      <c r="K1073" s="14">
        <f>[1]!thsiFinD("ths_adjustment_nv_fund",K$2,$A1073)</f>
        <v>7.7227217081999999</v>
      </c>
      <c r="L1073" s="14">
        <f>[1]!thsiFinD("ths_adjustment_nv_fund",L$2,$A1073)</f>
        <v>2.4332401156999999</v>
      </c>
      <c r="M1073" s="18">
        <v>9.7026854219948999E-2</v>
      </c>
      <c r="N1073" s="18">
        <v>0.12883328989661999</v>
      </c>
      <c r="O1073" s="18">
        <v>0.28205128205127999</v>
      </c>
      <c r="P1073" s="18">
        <v>0.41767847388719997</v>
      </c>
      <c r="Q1073" s="21">
        <v>6.2799274369308003E-2</v>
      </c>
      <c r="R1073" s="21">
        <v>5.3494105149464198E-2</v>
      </c>
      <c r="S1073" s="22">
        <v>-6.0863628311965498E-2</v>
      </c>
      <c r="T1073" s="22">
        <v>0.15415867036000799</v>
      </c>
      <c r="U1073" s="16">
        <v>1.144763111125191</v>
      </c>
      <c r="V1073" s="14">
        <v>1.6820999999999999</v>
      </c>
      <c r="W1073" s="14">
        <v>1.9604999999999999</v>
      </c>
      <c r="X1073" s="74">
        <f>'2080回测'!$O$13*G1073/$G$4+'2080回测'!$O$14*H1073/$H$4+'2080回测'!$O$15*I1073/$I$4+'2080回测'!$O$17*K1073/$K$4+'2080回测'!$O$18*L1073/$L$4+'2080回测'!$O$16*J1073/$J$4</f>
        <v>1.6820859187192547</v>
      </c>
    </row>
    <row r="1074" spans="1:24">
      <c r="A1074" s="11">
        <v>45448</v>
      </c>
      <c r="B1074" s="17">
        <v>38.367096378146002</v>
      </c>
      <c r="C1074" s="17">
        <v>22.077185017026</v>
      </c>
      <c r="D1074" s="17">
        <v>31.384615384615</v>
      </c>
      <c r="E1074" s="17">
        <v>161.474609375</v>
      </c>
      <c r="F1074" s="13">
        <v>1.6332587653869699</v>
      </c>
      <c r="G1074" s="14">
        <f>[1]!thsiFinD("ths_adjustment_nv_fund",G$2,$A1074)</f>
        <v>1.8152367989</v>
      </c>
      <c r="H1074" s="14">
        <f>[1]!thsiFinD("ths_adjustment_nv_fund",H$2,$A1074)</f>
        <v>2.7044533333</v>
      </c>
      <c r="I1074" s="14">
        <v>2922.86</v>
      </c>
      <c r="J1074" s="14">
        <f>[1]!thsiFinD("ths_close_price_index",J$1,$A1074)</f>
        <v>11242.845499999999</v>
      </c>
      <c r="K1074" s="14">
        <f>[1]!thsiFinD("ths_adjustment_nv_fund",K$2,$A1074)</f>
        <v>7.6685039700999997</v>
      </c>
      <c r="L1074" s="14">
        <f>[1]!thsiFinD("ths_adjustment_nv_fund",L$2,$A1074)</f>
        <v>2.4079990357000001</v>
      </c>
      <c r="M1074" s="18">
        <v>0.10150255754475999</v>
      </c>
      <c r="N1074" s="18">
        <v>0.13378507514551</v>
      </c>
      <c r="O1074" s="18">
        <v>0.3019410496046</v>
      </c>
      <c r="P1074" s="18">
        <v>0.43016985445734002</v>
      </c>
      <c r="Q1074" s="21">
        <v>6.3860069918750595E-2</v>
      </c>
      <c r="R1074" s="21">
        <v>5.6011844560886398E-2</v>
      </c>
      <c r="S1074" s="22">
        <v>-7.1929325016141493E-2</v>
      </c>
      <c r="T1074" s="22">
        <v>0.14276376278582401</v>
      </c>
      <c r="U1074" s="16">
        <v>1.1308509686826211</v>
      </c>
      <c r="V1074" s="14">
        <v>1.6832</v>
      </c>
      <c r="W1074" s="14">
        <v>1.9492</v>
      </c>
      <c r="X1074" s="74">
        <f>'2080回测'!$O$13*G1074/$G$4+'2080回测'!$O$14*H1074/$H$4+'2080回测'!$O$15*I1074/$I$4+'2080回测'!$O$17*K1074/$K$4+'2080回测'!$O$18*L1074/$L$4+'2080回测'!$O$16*J1074/$J$4</f>
        <v>1.661652368026072</v>
      </c>
    </row>
    <row r="1075" spans="1:24">
      <c r="A1075" s="11">
        <v>45449</v>
      </c>
      <c r="B1075" s="17">
        <v>40.024554941681998</v>
      </c>
      <c r="C1075" s="17">
        <v>23.382519863791</v>
      </c>
      <c r="D1075" s="17">
        <v>32</v>
      </c>
      <c r="E1075" s="17">
        <v>164.091796875</v>
      </c>
      <c r="F1075" s="13">
        <v>1.6487471792011801</v>
      </c>
      <c r="G1075" s="14">
        <f>[1]!thsiFinD("ths_adjustment_nv_fund",G$2,$A1075)</f>
        <v>1.8203559713999999</v>
      </c>
      <c r="H1075" s="14">
        <f>[1]!thsiFinD("ths_adjustment_nv_fund",H$2,$A1075)</f>
        <v>2.7121274074000001</v>
      </c>
      <c r="I1075" s="14">
        <v>2943.08</v>
      </c>
      <c r="J1075" s="14">
        <f>[1]!thsiFinD("ths_close_price_index",J$1,$A1075)</f>
        <v>11157.0113</v>
      </c>
      <c r="K1075" s="14">
        <f>[1]!thsiFinD("ths_adjustment_nv_fund",K$2,$A1075)</f>
        <v>7.6347831818999996</v>
      </c>
      <c r="L1075" s="14">
        <f>[1]!thsiFinD("ths_adjustment_nv_fund",L$2,$A1075)</f>
        <v>2.4079990357000001</v>
      </c>
      <c r="M1075" s="18">
        <v>9.3590153452684996E-2</v>
      </c>
      <c r="N1075" s="18">
        <v>0.12640083398488</v>
      </c>
      <c r="O1075" s="18">
        <v>0.28959980829139997</v>
      </c>
      <c r="P1075" s="18">
        <v>0.41376326508748001</v>
      </c>
      <c r="Q1075" s="21">
        <v>4.7712404332791197E-2</v>
      </c>
      <c r="R1075" s="21">
        <v>4.28236857391655E-2</v>
      </c>
      <c r="S1075" s="22">
        <v>-8.4753123065837405E-2</v>
      </c>
      <c r="T1075" s="22">
        <v>0.117670721638405</v>
      </c>
      <c r="U1075" s="16">
        <v>1.1135129349857074</v>
      </c>
      <c r="V1075" s="14">
        <v>1.6838</v>
      </c>
      <c r="W1075" s="14">
        <v>1.9804999999999999</v>
      </c>
      <c r="X1075" s="74">
        <f>'2080回测'!$O$13*G1075/$G$4+'2080回测'!$O$14*H1075/$H$4+'2080回测'!$O$15*I1075/$I$4+'2080回测'!$O$17*K1075/$K$4+'2080回测'!$O$18*L1075/$L$4+'2080回测'!$O$16*J1075/$J$4</f>
        <v>1.6647301348555166</v>
      </c>
    </row>
    <row r="1076" spans="1:24">
      <c r="A1076" s="11">
        <v>45450</v>
      </c>
      <c r="B1076" s="17">
        <v>37.446286065071</v>
      </c>
      <c r="C1076" s="17">
        <v>21.169125993190001</v>
      </c>
      <c r="D1076" s="17">
        <v>29.230769230768999</v>
      </c>
      <c r="E1076" s="17">
        <v>157.802734375</v>
      </c>
      <c r="F1076" s="13">
        <v>1.6141222891600799</v>
      </c>
      <c r="G1076" s="14">
        <f>[1]!thsiFinD("ths_adjustment_nv_fund",G$2,$A1076)</f>
        <v>1.8370205118</v>
      </c>
      <c r="H1076" s="14">
        <f>[1]!thsiFinD("ths_adjustment_nv_fund",H$2,$A1076)</f>
        <v>2.7321896296000001</v>
      </c>
      <c r="I1076" s="14">
        <v>2973.38</v>
      </c>
      <c r="J1076" s="14">
        <f>[1]!thsiFinD("ths_close_price_index",J$1,$A1076)</f>
        <v>11275.9715</v>
      </c>
      <c r="K1076" s="14">
        <f>[1]!thsiFinD("ths_adjustment_nv_fund",K$2,$A1076)</f>
        <v>7.6400727172999998</v>
      </c>
      <c r="L1076" s="14">
        <f>[1]!thsiFinD("ths_adjustment_nv_fund",L$2,$A1076)</f>
        <v>2.4059797493000001</v>
      </c>
      <c r="M1076" s="18">
        <v>9.2231457800510994E-2</v>
      </c>
      <c r="N1076" s="18">
        <v>0.12579272000694999</v>
      </c>
      <c r="O1076" s="18">
        <v>0.28133237479031997</v>
      </c>
      <c r="P1076" s="18">
        <v>0.40192441929157002</v>
      </c>
      <c r="Q1076" s="21">
        <v>2.50820992780161E-2</v>
      </c>
      <c r="R1076" s="21">
        <v>1.9444676918851898E-2</v>
      </c>
      <c r="S1076" s="22">
        <v>-0.11391692185628401</v>
      </c>
      <c r="T1076" s="22">
        <v>7.62126536557233E-2</v>
      </c>
      <c r="U1076" s="16">
        <v>1.1202807016563323</v>
      </c>
      <c r="V1076" s="14">
        <v>1.6840999999999999</v>
      </c>
      <c r="W1076" s="14">
        <v>1.9823999999999999</v>
      </c>
      <c r="X1076" s="74">
        <f>'2080回测'!$O$13*G1076/$G$4+'2080回测'!$O$14*H1076/$H$4+'2080回测'!$O$15*I1076/$I$4+'2080回测'!$O$17*K1076/$K$4+'2080回测'!$O$18*L1076/$L$4+'2080回测'!$O$16*J1076/$J$4</f>
        <v>1.6769519203733569</v>
      </c>
    </row>
    <row r="1077" spans="1:24">
      <c r="A1077" s="11">
        <v>45454</v>
      </c>
      <c r="B1077" s="17">
        <v>39.165131982811999</v>
      </c>
      <c r="C1077" s="17">
        <v>22.360953461975001</v>
      </c>
      <c r="D1077" s="17">
        <v>30.307692307692001</v>
      </c>
      <c r="E1077" s="17">
        <v>160</v>
      </c>
      <c r="F1077" s="13">
        <v>1.6295844443812</v>
      </c>
      <c r="G1077" s="14">
        <f>[1]!thsiFinD("ths_adjustment_nv_fund",G$2,$A1077)</f>
        <v>1.8053704815</v>
      </c>
      <c r="H1077" s="14">
        <f>[1]!thsiFinD("ths_adjustment_nv_fund",H$2,$A1077)</f>
        <v>2.6887762962999999</v>
      </c>
      <c r="I1077" s="14">
        <v>2893.83</v>
      </c>
      <c r="J1077" s="14">
        <f>[1]!thsiFinD("ths_close_price_index",J$1,$A1077)</f>
        <v>11113.651900000001</v>
      </c>
      <c r="K1077" s="14">
        <f>[1]!thsiFinD("ths_adjustment_nv_fund",K$2,$A1077)</f>
        <v>7.5838714034999999</v>
      </c>
      <c r="L1077" s="14">
        <f>[1]!thsiFinD("ths_adjustment_nv_fund",L$2,$A1077)</f>
        <v>2.3938640309000001</v>
      </c>
      <c r="M1077" s="18">
        <v>9.3430306905371005E-2</v>
      </c>
      <c r="N1077" s="18">
        <v>0.1242289983494</v>
      </c>
      <c r="O1077" s="18">
        <v>0.27989456026838999</v>
      </c>
      <c r="P1077" s="18">
        <v>0.40201763853401001</v>
      </c>
      <c r="Q1077" s="21">
        <v>3.51007239116405E-2</v>
      </c>
      <c r="R1077" s="21">
        <v>2.6518325741412802E-2</v>
      </c>
      <c r="S1077" s="22">
        <v>-9.6129072948633904E-2</v>
      </c>
      <c r="T1077" s="22">
        <v>9.7184132489067904E-2</v>
      </c>
      <c r="U1077" s="16">
        <v>1.1206596256893775</v>
      </c>
      <c r="V1077" s="14">
        <v>1.6850000000000001</v>
      </c>
      <c r="W1077" s="14">
        <v>1.9261999999999999</v>
      </c>
      <c r="X1077" s="74">
        <f>'2080回测'!$O$13*G1077/$G$4+'2080回测'!$O$14*H1077/$H$4+'2080回测'!$O$15*I1077/$I$4+'2080回测'!$O$17*K1077/$K$4+'2080回测'!$O$18*L1077/$L$4+'2080回测'!$O$16*J1077/$J$4</f>
        <v>1.651671274886122</v>
      </c>
    </row>
    <row r="1078" spans="1:24">
      <c r="A1078" s="11">
        <v>45455</v>
      </c>
      <c r="B1078" s="17">
        <v>40.699815837937003</v>
      </c>
      <c r="C1078" s="17">
        <v>22.985244040863002</v>
      </c>
      <c r="D1078" s="17">
        <v>30.538461538461998</v>
      </c>
      <c r="E1078" s="17">
        <v>164.130859375</v>
      </c>
      <c r="F1078" s="13">
        <v>1.6458859519806599</v>
      </c>
      <c r="G1078" s="14">
        <f>[1]!thsiFinD("ths_adjustment_nv_fund",G$2,$A1078)</f>
        <v>1.8244923747999999</v>
      </c>
      <c r="H1078" s="14">
        <f>[1]!thsiFinD("ths_adjustment_nv_fund",H$2,$A1078)</f>
        <v>2.7180474073999998</v>
      </c>
      <c r="I1078" s="14">
        <v>2878.94</v>
      </c>
      <c r="J1078" s="14">
        <f>[1]!thsiFinD("ths_close_price_index",J$1,$A1078)</f>
        <v>11119.4184</v>
      </c>
      <c r="K1078" s="14">
        <f>[1]!thsiFinD("ths_adjustment_nv_fund",K$2,$A1078)</f>
        <v>7.6037071613</v>
      </c>
      <c r="L1078" s="14">
        <f>[1]!thsiFinD("ths_adjustment_nv_fund",L$2,$A1078)</f>
        <v>2.3918447445000002</v>
      </c>
      <c r="M1078" s="18">
        <v>8.2560741687979E-2</v>
      </c>
      <c r="N1078" s="18">
        <v>0.11571540265833</v>
      </c>
      <c r="O1078" s="18">
        <v>0.27749820273185</v>
      </c>
      <c r="P1078" s="18">
        <v>0.40239051558091998</v>
      </c>
      <c r="Q1078" s="21">
        <v>4.1583363380456297E-2</v>
      </c>
      <c r="R1078" s="21">
        <v>3.49107904461421E-2</v>
      </c>
      <c r="S1078" s="22">
        <v>-9.32333766148353E-2</v>
      </c>
      <c r="T1078" s="22">
        <v>0.103851365644178</v>
      </c>
      <c r="U1078" s="16">
        <v>1.1275330109376802</v>
      </c>
      <c r="V1078" s="14">
        <v>1.6850000000000001</v>
      </c>
      <c r="W1078" s="14">
        <v>1.9331</v>
      </c>
      <c r="X1078" s="74">
        <f>'2080回测'!$O$13*G1078/$G$4+'2080回测'!$O$14*H1078/$H$4+'2080回测'!$O$15*I1078/$I$4+'2080回测'!$O$17*K1078/$K$4+'2080回测'!$O$18*L1078/$L$4+'2080回测'!$O$16*J1078/$J$4</f>
        <v>1.6659969479161225</v>
      </c>
    </row>
    <row r="1079" spans="1:24">
      <c r="A1079" s="11">
        <v>45456</v>
      </c>
      <c r="B1079" s="17">
        <v>41.743400859422998</v>
      </c>
      <c r="C1079" s="17">
        <v>25.539160045403001</v>
      </c>
      <c r="D1079" s="17">
        <v>33</v>
      </c>
      <c r="E1079" s="17">
        <v>168.583984375</v>
      </c>
      <c r="F1079" s="13">
        <v>1.67216636319957</v>
      </c>
      <c r="G1079" s="14">
        <f>[1]!thsiFinD("ths_adjustment_nv_fund",G$2,$A1079)</f>
        <v>1.8063595449000001</v>
      </c>
      <c r="H1079" s="14">
        <f>[1]!thsiFinD("ths_adjustment_nv_fund",H$2,$A1079)</f>
        <v>2.6905303703999999</v>
      </c>
      <c r="I1079" s="14">
        <v>2885.68</v>
      </c>
      <c r="J1079" s="14">
        <f>[1]!thsiFinD("ths_close_price_index",J$1,$A1079)</f>
        <v>10960.811299999999</v>
      </c>
      <c r="K1079" s="14">
        <f>[1]!thsiFinD("ths_adjustment_nv_fund",K$2,$A1079)</f>
        <v>7.5686639892000001</v>
      </c>
      <c r="L1079" s="14">
        <f>[1]!thsiFinD("ths_adjustment_nv_fund",L$2,$A1079)</f>
        <v>2.3635747347999998</v>
      </c>
      <c r="M1079" s="18">
        <v>8.6796675191815997E-2</v>
      </c>
      <c r="N1079" s="18">
        <v>0.11780036486839</v>
      </c>
      <c r="O1079" s="18">
        <v>0.28277018931225001</v>
      </c>
      <c r="P1079" s="18">
        <v>0.40947517916367998</v>
      </c>
      <c r="Q1079" s="21">
        <v>4.54729470617459E-2</v>
      </c>
      <c r="R1079" s="21">
        <v>4.0905408092375903E-2</v>
      </c>
      <c r="S1079" s="22">
        <v>-8.1960844458242907E-2</v>
      </c>
      <c r="T1079" s="22">
        <v>0.119004168269427</v>
      </c>
      <c r="U1079" s="16">
        <v>1.1217000673304651</v>
      </c>
      <c r="V1079" s="14">
        <v>1.6856</v>
      </c>
      <c r="W1079" s="14">
        <v>1.9340999999999999</v>
      </c>
      <c r="X1079" s="74">
        <f>'2080回测'!$O$13*G1079/$G$4+'2080回测'!$O$14*H1079/$H$4+'2080回测'!$O$15*I1079/$I$4+'2080回测'!$O$17*K1079/$K$4+'2080回测'!$O$18*L1079/$L$4+'2080回测'!$O$16*J1079/$J$4</f>
        <v>1.6499474105024985</v>
      </c>
    </row>
    <row r="1080" spans="1:24">
      <c r="A1080" s="11">
        <v>45457</v>
      </c>
      <c r="B1080" s="17">
        <v>44.751381215469998</v>
      </c>
      <c r="C1080" s="17">
        <v>29.625425652667001</v>
      </c>
      <c r="D1080" s="17">
        <v>38.076923076923002</v>
      </c>
      <c r="E1080" s="17">
        <v>179.98046875</v>
      </c>
      <c r="F1080" s="13">
        <v>1.7310854967376501</v>
      </c>
      <c r="G1080" s="14">
        <f>[1]!thsiFinD("ths_adjustment_nv_fund",G$2,$A1080)</f>
        <v>1.8075684002000001</v>
      </c>
      <c r="H1080" s="14">
        <f>[1]!thsiFinD("ths_adjustment_nv_fund",H$2,$A1080)</f>
        <v>2.6903111111000002</v>
      </c>
      <c r="I1080" s="14">
        <v>2893.05</v>
      </c>
      <c r="J1080" s="14">
        <f>[1]!thsiFinD("ths_close_price_index",J$1,$A1080)</f>
        <v>11001.1872</v>
      </c>
      <c r="K1080" s="14">
        <f>[1]!thsiFinD("ths_adjustment_nv_fund",K$2,$A1080)</f>
        <v>7.5686639892000001</v>
      </c>
      <c r="L1080" s="14">
        <f>[1]!thsiFinD("ths_adjustment_nv_fund",L$2,$A1080)</f>
        <v>2.3676133076000001</v>
      </c>
      <c r="M1080" s="18">
        <v>8.2480818414322005E-2</v>
      </c>
      <c r="N1080" s="18">
        <v>0.11458604812787999</v>
      </c>
      <c r="O1080" s="18">
        <v>0.27294512341241001</v>
      </c>
      <c r="P1080" s="18">
        <v>0.40173798080668999</v>
      </c>
      <c r="Q1080" s="21">
        <v>4.00511031423725E-2</v>
      </c>
      <c r="R1080" s="21">
        <v>3.5150575151983603E-2</v>
      </c>
      <c r="S1080" s="22">
        <v>-8.8476161209300103E-2</v>
      </c>
      <c r="T1080" s="22">
        <v>0.115125050797363</v>
      </c>
      <c r="U1080" s="16">
        <v>1.1255493877371392</v>
      </c>
      <c r="V1080" s="14">
        <v>1.6863999999999999</v>
      </c>
      <c r="W1080" s="14">
        <v>1.9338</v>
      </c>
      <c r="X1080" s="74">
        <f>'2080回测'!$O$13*G1080/$G$4+'2080回测'!$O$14*H1080/$H$4+'2080回测'!$O$15*I1080/$I$4+'2080回测'!$O$17*K1080/$K$4+'2080回测'!$O$18*L1080/$L$4+'2080回测'!$O$16*J1080/$J$4</f>
        <v>1.6511220302018093</v>
      </c>
    </row>
    <row r="1081" spans="1:24">
      <c r="A1081" s="11">
        <v>45460</v>
      </c>
      <c r="B1081" s="17">
        <v>48.311847759362003</v>
      </c>
      <c r="C1081" s="17">
        <v>31.895573212258999</v>
      </c>
      <c r="D1081" s="17">
        <v>40.153846153845997</v>
      </c>
      <c r="E1081" s="17">
        <v>187.7734375</v>
      </c>
      <c r="F1081" s="13">
        <v>1.77033676156367</v>
      </c>
      <c r="G1081" s="14">
        <f>[1]!thsiFinD("ths_adjustment_nv_fund",G$2,$A1081)</f>
        <v>1.7893256743999999</v>
      </c>
      <c r="H1081" s="14">
        <f>[1]!thsiFinD("ths_adjustment_nv_fund",H$2,$A1081)</f>
        <v>2.6577511111000001</v>
      </c>
      <c r="I1081" s="14">
        <v>2862.62</v>
      </c>
      <c r="J1081" s="14">
        <f>[1]!thsiFinD("ths_close_price_index",J$1,$A1081)</f>
        <v>10906.4882</v>
      </c>
      <c r="K1081" s="14">
        <f>[1]!thsiFinD("ths_adjustment_nv_fund",K$2,$A1081)</f>
        <v>7.5666804134000003</v>
      </c>
      <c r="L1081" s="14">
        <f>[1]!thsiFinD("ths_adjustment_nv_fund",L$2,$A1081)</f>
        <v>2.3534783028000001</v>
      </c>
      <c r="M1081" s="18">
        <v>8.7276214833759996E-2</v>
      </c>
      <c r="N1081" s="18">
        <v>0.12040656763096</v>
      </c>
      <c r="O1081" s="18">
        <v>0.27737838485501998</v>
      </c>
      <c r="P1081" s="18">
        <v>0.40742435552139</v>
      </c>
      <c r="Q1081" s="21">
        <v>4.2408426585578203E-2</v>
      </c>
      <c r="R1081" s="21">
        <v>3.8027991622185502E-2</v>
      </c>
      <c r="S1081" s="22">
        <v>-8.6924895316196599E-2</v>
      </c>
      <c r="T1081" s="22">
        <v>0.118398056164417</v>
      </c>
      <c r="U1081" s="16">
        <v>1.1218427441040821</v>
      </c>
      <c r="V1081" s="14">
        <v>1.6866000000000001</v>
      </c>
      <c r="W1081" s="14">
        <v>1.9379</v>
      </c>
      <c r="X1081" s="74">
        <f>'2080回测'!$O$13*G1081/$G$4+'2080回测'!$O$14*H1081/$H$4+'2080回测'!$O$15*I1081/$I$4+'2080回测'!$O$17*K1081/$K$4+'2080回测'!$O$18*L1081/$L$4+'2080回测'!$O$16*J1081/$J$4</f>
        <v>1.6366648418809904</v>
      </c>
    </row>
    <row r="1082" spans="1:24">
      <c r="A1082" s="11">
        <v>45461</v>
      </c>
      <c r="B1082" s="17">
        <v>50.214855739717997</v>
      </c>
      <c r="C1082" s="17">
        <v>33.371169125992999</v>
      </c>
      <c r="D1082" s="17">
        <v>42.923076923076998</v>
      </c>
      <c r="E1082" s="17">
        <v>192.744140625</v>
      </c>
      <c r="F1082" s="13">
        <v>1.7981331060344701</v>
      </c>
      <c r="G1082" s="14">
        <f>[1]!thsiFinD("ths_adjustment_nv_fund",G$2,$A1082)</f>
        <v>1.7959194306999999</v>
      </c>
      <c r="H1082" s="14">
        <f>[1]!thsiFinD("ths_adjustment_nv_fund",H$2,$A1082)</f>
        <v>2.6668503704000002</v>
      </c>
      <c r="I1082" s="14">
        <v>2887.42</v>
      </c>
      <c r="J1082" s="14">
        <f>[1]!thsiFinD("ths_close_price_index",J$1,$A1082)</f>
        <v>10963.920599999999</v>
      </c>
      <c r="K1082" s="14">
        <f>[1]!thsiFinD("ths_adjustment_nv_fund",K$2,$A1082)</f>
        <v>7.6228817272000002</v>
      </c>
      <c r="L1082" s="14">
        <f>[1]!thsiFinD("ths_adjustment_nv_fund",L$2,$A1082)</f>
        <v>2.3615554483999999</v>
      </c>
      <c r="M1082" s="18">
        <v>7.9843350383631995E-2</v>
      </c>
      <c r="N1082" s="18">
        <v>0.11623664321084</v>
      </c>
      <c r="O1082" s="18">
        <v>0.27618020608674998</v>
      </c>
      <c r="P1082" s="18">
        <v>0.40434811998078002</v>
      </c>
      <c r="Q1082" s="21">
        <v>4.0404701658853598E-2</v>
      </c>
      <c r="R1082" s="21">
        <v>3.8507561033879902E-2</v>
      </c>
      <c r="S1082" s="22">
        <v>-9.2509452531385705E-2</v>
      </c>
      <c r="T1082" s="22">
        <v>0.11173082300930801</v>
      </c>
      <c r="U1082" s="16">
        <v>1.1307968199533613</v>
      </c>
      <c r="V1082" s="14">
        <v>1.6874</v>
      </c>
      <c r="W1082" s="14">
        <v>1.9389000000000001</v>
      </c>
      <c r="X1082" s="74">
        <f>'2080回测'!$O$13*G1082/$G$4+'2080回测'!$O$14*H1082/$H$4+'2080回测'!$O$15*I1082/$I$4+'2080回测'!$O$17*K1082/$K$4+'2080回测'!$O$18*L1082/$L$4+'2080回测'!$O$16*J1082/$J$4</f>
        <v>1.6432311646625708</v>
      </c>
    </row>
    <row r="1083" spans="1:24">
      <c r="A1083" s="11">
        <v>45462</v>
      </c>
      <c r="B1083" s="17">
        <v>48.680171884591999</v>
      </c>
      <c r="C1083" s="17">
        <v>32.803632236094998</v>
      </c>
      <c r="D1083" s="17">
        <v>41.230769230768999</v>
      </c>
      <c r="E1083" s="17">
        <v>190.3515625</v>
      </c>
      <c r="F1083" s="13">
        <v>1.78266533962864</v>
      </c>
      <c r="G1083" s="14">
        <f>[1]!thsiFinD("ths_adjustment_nv_fund",G$2,$A1083)</f>
        <v>1.7965788063999999</v>
      </c>
      <c r="H1083" s="14">
        <f>[1]!thsiFinD("ths_adjustment_nv_fund",H$2,$A1083)</f>
        <v>2.6595051852</v>
      </c>
      <c r="I1083" s="14">
        <v>2954.26</v>
      </c>
      <c r="J1083" s="14">
        <f>[1]!thsiFinD("ths_close_price_index",J$1,$A1083)</f>
        <v>10907.153399999999</v>
      </c>
      <c r="K1083" s="14">
        <f>[1]!thsiFinD("ths_adjustment_nv_fund",K$2,$A1083)</f>
        <v>7.5739535246000003</v>
      </c>
      <c r="L1083" s="14">
        <f>[1]!thsiFinD("ths_adjustment_nv_fund",L$2,$A1083)</f>
        <v>2.3433818708</v>
      </c>
      <c r="M1083" s="18">
        <v>8.6157289002556994E-2</v>
      </c>
      <c r="N1083" s="18">
        <v>0.12023282078012</v>
      </c>
      <c r="O1083" s="18">
        <v>0.27977474239156003</v>
      </c>
      <c r="P1083" s="18">
        <v>0.41460223834658999</v>
      </c>
      <c r="Q1083" s="21">
        <v>4.81838690214322E-2</v>
      </c>
      <c r="R1083" s="21">
        <v>4.8578518679557502E-2</v>
      </c>
      <c r="S1083" s="22">
        <v>-8.0099325386516707E-2</v>
      </c>
      <c r="T1083" s="22">
        <v>0.128944406791591</v>
      </c>
      <c r="U1083" s="16">
        <v>1.1240560716002537</v>
      </c>
      <c r="V1083" s="14">
        <v>1.6883999999999999</v>
      </c>
      <c r="W1083" s="14">
        <v>1.9470000000000001</v>
      </c>
      <c r="X1083" s="74">
        <f>'2080回测'!$O$13*G1083/$G$4+'2080回测'!$O$14*H1083/$H$4+'2080回测'!$O$15*I1083/$I$4+'2080回测'!$O$17*K1083/$K$4+'2080回测'!$O$18*L1083/$L$4+'2080回测'!$O$16*J1083/$J$4</f>
        <v>1.6414339782661496</v>
      </c>
    </row>
    <row r="1084" spans="1:24">
      <c r="A1084" s="11">
        <v>45463</v>
      </c>
      <c r="B1084" s="17">
        <v>47.820748925720999</v>
      </c>
      <c r="C1084" s="17">
        <v>31.725312145288999</v>
      </c>
      <c r="D1084" s="17">
        <v>40.230769230768999</v>
      </c>
      <c r="E1084" s="17">
        <v>186.982421875</v>
      </c>
      <c r="F1084" s="13">
        <v>1.76689813044195</v>
      </c>
      <c r="G1084" s="14">
        <f>[1]!thsiFinD("ths_adjustment_nv_fund",G$2,$A1084)</f>
        <v>1.7962491185</v>
      </c>
      <c r="H1084" s="14">
        <f>[1]!thsiFinD("ths_adjustment_nv_fund",H$2,$A1084)</f>
        <v>2.6541333332999999</v>
      </c>
      <c r="I1084" s="14">
        <v>2966.34</v>
      </c>
      <c r="J1084" s="14">
        <f>[1]!thsiFinD("ths_close_price_index",J$1,$A1084)</f>
        <v>10822.1</v>
      </c>
      <c r="K1084" s="14">
        <f>[1]!thsiFinD("ths_adjustment_nv_fund",K$2,$A1084)</f>
        <v>7.5124626754000001</v>
      </c>
      <c r="L1084" s="14">
        <f>[1]!thsiFinD("ths_adjustment_nv_fund",L$2,$A1084)</f>
        <v>2.32419865</v>
      </c>
      <c r="M1084" s="18">
        <v>8.6397058823528994E-2</v>
      </c>
      <c r="N1084" s="18">
        <v>0.11910346624967</v>
      </c>
      <c r="O1084" s="18">
        <v>0.26611550443325999</v>
      </c>
      <c r="P1084" s="18">
        <v>0.40257695414296002</v>
      </c>
      <c r="Q1084" s="21">
        <v>3.8165244387808002E-2</v>
      </c>
      <c r="R1084" s="21">
        <v>3.6829068092931697E-2</v>
      </c>
      <c r="S1084" s="22">
        <v>-8.2167679910661401E-2</v>
      </c>
      <c r="T1084" s="22">
        <v>0.125428956582533</v>
      </c>
      <c r="U1084" s="16">
        <v>1.1083045659108899</v>
      </c>
      <c r="V1084" s="14">
        <v>1.6887000000000001</v>
      </c>
      <c r="W1084" s="14">
        <v>1.9616</v>
      </c>
      <c r="X1084" s="74">
        <f>'2080回测'!$O$13*G1084/$G$4+'2080回测'!$O$14*H1084/$H$4+'2080回测'!$O$15*I1084/$I$4+'2080回测'!$O$17*K1084/$K$4+'2080回测'!$O$18*L1084/$L$4+'2080回测'!$O$16*J1084/$J$4</f>
        <v>1.6385818824862144</v>
      </c>
    </row>
    <row r="1085" spans="1:24">
      <c r="A1085" s="11">
        <v>45464</v>
      </c>
      <c r="B1085" s="17">
        <v>48.127685696745999</v>
      </c>
      <c r="C1085" s="17">
        <v>32.122587968217999</v>
      </c>
      <c r="D1085" s="17">
        <v>40.769230769231001</v>
      </c>
      <c r="E1085" s="17">
        <v>188.154296875</v>
      </c>
      <c r="F1085" s="13">
        <v>1.77293450327299</v>
      </c>
      <c r="G1085" s="14">
        <f>[1]!thsiFinD("ths_adjustment_nv_fund",G$2,$A1085)</f>
        <v>1.795479847</v>
      </c>
      <c r="H1085" s="14">
        <f>[1]!thsiFinD("ths_adjustment_nv_fund",H$2,$A1085)</f>
        <v>2.6551200000000001</v>
      </c>
      <c r="I1085" s="14">
        <v>2926.55</v>
      </c>
      <c r="J1085" s="14">
        <f>[1]!thsiFinD("ths_close_price_index",J$1,$A1085)</f>
        <v>10810.276099999999</v>
      </c>
      <c r="K1085" s="14">
        <f>[1]!thsiFinD("ths_adjustment_nv_fund",K$2,$A1085)</f>
        <v>7.5270088978</v>
      </c>
      <c r="L1085" s="14">
        <f>[1]!thsiFinD("ths_adjustment_nv_fund",L$2,$A1085)</f>
        <v>2.3262179364</v>
      </c>
      <c r="M1085" s="18">
        <v>8.1281969309463006E-2</v>
      </c>
      <c r="N1085" s="18">
        <v>0.11389106072452</v>
      </c>
      <c r="O1085" s="18">
        <v>0.25029954469207</v>
      </c>
      <c r="P1085" s="18">
        <v>0.38514495287479</v>
      </c>
      <c r="Q1085" s="21">
        <v>1.78922627762386E-2</v>
      </c>
      <c r="R1085" s="21">
        <v>1.5728013978187499E-2</v>
      </c>
      <c r="S1085" s="22">
        <v>-9.9955528818300804E-2</v>
      </c>
      <c r="T1085" s="22">
        <v>0.10215425175015</v>
      </c>
      <c r="U1085" s="16">
        <v>1.1098533384452802</v>
      </c>
      <c r="V1085" s="14">
        <v>1.6880999999999999</v>
      </c>
      <c r="W1085" s="14">
        <v>1.9688000000000001</v>
      </c>
      <c r="X1085" s="74">
        <f>'2080回测'!$O$13*G1085/$G$4+'2080回测'!$O$14*H1085/$H$4+'2080回测'!$O$15*I1085/$I$4+'2080回测'!$O$17*K1085/$K$4+'2080回测'!$O$18*L1085/$L$4+'2080回测'!$O$16*J1085/$J$4</f>
        <v>1.6384553528644867</v>
      </c>
    </row>
    <row r="1086" spans="1:24">
      <c r="A1086" s="11">
        <v>45467</v>
      </c>
      <c r="B1086" s="17">
        <v>46.531614487416</v>
      </c>
      <c r="C1086" s="17">
        <v>30.136208853574999</v>
      </c>
      <c r="D1086" s="17">
        <v>37.230769230768999</v>
      </c>
      <c r="E1086" s="17">
        <v>183.662109375</v>
      </c>
      <c r="F1086" s="13">
        <v>1.7439017548669</v>
      </c>
      <c r="G1086" s="14">
        <f>[1]!thsiFinD("ths_adjustment_nv_fund",G$2,$A1086)</f>
        <v>1.7761381618000001</v>
      </c>
      <c r="H1086" s="14">
        <f>[1]!thsiFinD("ths_adjustment_nv_fund",H$2,$A1086)</f>
        <v>2.6250814815000001</v>
      </c>
      <c r="I1086" s="14">
        <v>2923.1</v>
      </c>
      <c r="J1086" s="14">
        <f>[1]!thsiFinD("ths_close_price_index",J$1,$A1086)</f>
        <v>10682.629199999999</v>
      </c>
      <c r="K1086" s="14">
        <f>[1]!thsiFinD("ths_adjustment_nv_fund",K$2,$A1086)</f>
        <v>7.4013824316000001</v>
      </c>
      <c r="L1086" s="14">
        <f>[1]!thsiFinD("ths_adjustment_nv_fund",L$2,$A1086)</f>
        <v>2.3009768563000002</v>
      </c>
      <c r="M1086" s="18">
        <v>8.0402813299233003E-2</v>
      </c>
      <c r="N1086" s="18">
        <v>0.11041612370775999</v>
      </c>
      <c r="O1086" s="18">
        <v>0.25784807093217998</v>
      </c>
      <c r="P1086" s="18">
        <v>0.38822118841539999</v>
      </c>
      <c r="Q1086" s="21">
        <v>1.94245230143224E-2</v>
      </c>
      <c r="R1086" s="21">
        <v>1.7766183977903499E-2</v>
      </c>
      <c r="S1086" s="22">
        <v>-0.100679452901761</v>
      </c>
      <c r="T1086" s="22">
        <v>0.10542725711720401</v>
      </c>
      <c r="U1086" s="16">
        <v>1.0854981370076962</v>
      </c>
      <c r="V1086" s="14">
        <v>1.6891</v>
      </c>
      <c r="W1086" s="14">
        <v>1.9457</v>
      </c>
      <c r="X1086" s="74">
        <f>'2080回测'!$O$13*G1086/$G$4+'2080回测'!$O$14*H1086/$H$4+'2080回测'!$O$15*I1086/$I$4+'2080回测'!$O$17*K1086/$K$4+'2080回测'!$O$18*L1086/$L$4+'2080回测'!$O$16*J1086/$J$4</f>
        <v>1.6198843776299234</v>
      </c>
    </row>
    <row r="1087" spans="1:24">
      <c r="A1087" s="11">
        <v>45468</v>
      </c>
      <c r="B1087" s="17">
        <v>43.523634131369</v>
      </c>
      <c r="C1087" s="17">
        <v>27.071509648127002</v>
      </c>
      <c r="D1087" s="17">
        <v>33.307692307692001</v>
      </c>
      <c r="E1087" s="17">
        <v>175.869140625</v>
      </c>
      <c r="F1087" s="13">
        <v>1.6994299417804699</v>
      </c>
      <c r="G1087" s="14">
        <f>[1]!thsiFinD("ths_adjustment_nv_fund",G$2,$A1087)</f>
        <v>1.7826220221</v>
      </c>
      <c r="H1087" s="14">
        <f>[1]!thsiFinD("ths_adjustment_nv_fund",H$2,$A1087)</f>
        <v>2.6329748147999998</v>
      </c>
      <c r="I1087" s="14">
        <v>2943.3</v>
      </c>
      <c r="J1087" s="14">
        <f>[1]!thsiFinD("ths_close_price_index",J$1,$A1087)</f>
        <v>10734.5347</v>
      </c>
      <c r="K1087" s="14">
        <f>[1]!thsiFinD("ths_adjustment_nv_fund",K$2,$A1087)</f>
        <v>7.3755959464999998</v>
      </c>
      <c r="L1087" s="14">
        <f>[1]!thsiFinD("ths_adjustment_nv_fund",L$2,$A1087)</f>
        <v>2.3050154291</v>
      </c>
      <c r="M1087" s="18">
        <v>7.2090792838874998E-2</v>
      </c>
      <c r="N1087" s="18">
        <v>0.10407436365216</v>
      </c>
      <c r="O1087" s="18">
        <v>0.23616103522646001</v>
      </c>
      <c r="P1087" s="18">
        <v>0.36314520803266997</v>
      </c>
      <c r="Q1087" s="21">
        <v>-1.31065405019168E-2</v>
      </c>
      <c r="R1087" s="21">
        <v>-1.48445360176254E-2</v>
      </c>
      <c r="S1087" s="22">
        <v>-0.13005008714461599</v>
      </c>
      <c r="T1087" s="22">
        <v>6.6514859975562501E-2</v>
      </c>
      <c r="U1087" s="16">
        <v>1.0837280817711064</v>
      </c>
      <c r="V1087" s="14">
        <v>1.6900999999999999</v>
      </c>
      <c r="W1087" s="14">
        <v>1.9446000000000001</v>
      </c>
      <c r="X1087" s="74">
        <f>'2080回测'!$O$13*G1087/$G$4+'2080回测'!$O$14*H1087/$H$4+'2080回测'!$O$15*I1087/$I$4+'2080回测'!$O$17*K1087/$K$4+'2080回测'!$O$18*L1087/$L$4+'2080回测'!$O$16*J1087/$J$4</f>
        <v>1.6244131123124317</v>
      </c>
    </row>
    <row r="1088" spans="1:24">
      <c r="A1088" s="11">
        <v>45469</v>
      </c>
      <c r="B1088" s="17">
        <v>46.961325966851</v>
      </c>
      <c r="C1088" s="17">
        <v>29.965947786606002</v>
      </c>
      <c r="D1088" s="17">
        <v>34</v>
      </c>
      <c r="E1088" s="17">
        <v>183.544921875</v>
      </c>
      <c r="F1088" s="13">
        <v>1.7361804890711401</v>
      </c>
      <c r="G1088" s="14">
        <f>[1]!thsiFinD("ths_adjustment_nv_fund",G$2,$A1088)</f>
        <v>1.7916334891000001</v>
      </c>
      <c r="H1088" s="14">
        <f>[1]!thsiFinD("ths_adjustment_nv_fund",H$2,$A1088)</f>
        <v>2.6429511110999999</v>
      </c>
      <c r="I1088" s="14">
        <v>2940.29</v>
      </c>
      <c r="J1088" s="14">
        <f>[1]!thsiFinD("ths_close_price_index",J$1,$A1088)</f>
        <v>10767.927299999999</v>
      </c>
      <c r="K1088" s="14">
        <f>[1]!thsiFinD("ths_adjustment_nv_fund",K$2,$A1088)</f>
        <v>7.4655180484999999</v>
      </c>
      <c r="L1088" s="14">
        <f>[1]!thsiFinD("ths_adjustment_nv_fund",L$2,$A1088)</f>
        <v>2.3120829315</v>
      </c>
      <c r="M1088" s="18">
        <v>7.0412404092071001E-2</v>
      </c>
      <c r="N1088" s="18">
        <v>0.10251064199461001</v>
      </c>
      <c r="O1088" s="18">
        <v>0.22945123412412999</v>
      </c>
      <c r="P1088" s="18">
        <v>0.3587639029436</v>
      </c>
      <c r="Q1088" s="21">
        <v>-1.59353286337638E-2</v>
      </c>
      <c r="R1088" s="21">
        <v>-1.9880014840458302E-2</v>
      </c>
      <c r="S1088" s="22">
        <v>-0.12674071990597999</v>
      </c>
      <c r="T1088" s="22">
        <v>7.1242534394641205E-2</v>
      </c>
      <c r="U1088" s="16">
        <v>1.1051216961587562</v>
      </c>
      <c r="V1088" s="14">
        <v>1.6906000000000001</v>
      </c>
      <c r="W1088" s="14">
        <v>1.9326000000000001</v>
      </c>
      <c r="X1088" s="74">
        <f>'2080回测'!$O$13*G1088/$G$4+'2080回测'!$O$14*H1088/$H$4+'2080回测'!$O$15*I1088/$I$4+'2080回测'!$O$17*K1088/$K$4+'2080回测'!$O$18*L1088/$L$4+'2080回测'!$O$16*J1088/$J$4</f>
        <v>1.6333736450580447</v>
      </c>
    </row>
    <row r="1089" spans="1:24">
      <c r="A1089" s="11">
        <v>45470</v>
      </c>
      <c r="B1089" s="17">
        <v>45.549416820135001</v>
      </c>
      <c r="C1089" s="17">
        <v>28.547105561862001</v>
      </c>
      <c r="D1089" s="17">
        <v>30.846153846153999</v>
      </c>
      <c r="E1089" s="17">
        <v>180.546875</v>
      </c>
      <c r="F1089" s="13">
        <v>1.7137238780703801</v>
      </c>
      <c r="G1089" s="14">
        <f>[1]!thsiFinD("ths_adjustment_nv_fund",G$2,$A1089)</f>
        <v>1.7909741134999999</v>
      </c>
      <c r="H1089" s="14">
        <f>[1]!thsiFinD("ths_adjustment_nv_fund",H$2,$A1089)</f>
        <v>2.6302340741000001</v>
      </c>
      <c r="I1089" s="14">
        <v>2880.63</v>
      </c>
      <c r="J1089" s="14">
        <f>[1]!thsiFinD("ths_close_price_index",J$1,$A1089)</f>
        <v>10700.2266</v>
      </c>
      <c r="K1089" s="14">
        <f>[1]!thsiFinD("ths_adjustment_nv_fund",K$2,$A1089)</f>
        <v>7.3861750173000003</v>
      </c>
      <c r="L1089" s="14">
        <f>[1]!thsiFinD("ths_adjustment_nv_fund",L$2,$A1089)</f>
        <v>2.2918900674999998</v>
      </c>
      <c r="M1089" s="18">
        <v>7.8724424552430006E-2</v>
      </c>
      <c r="N1089" s="18">
        <v>0.10989488315524</v>
      </c>
      <c r="O1089" s="18">
        <v>0.24790318715552001</v>
      </c>
      <c r="P1089" s="18">
        <v>0.37992467444944999</v>
      </c>
      <c r="Q1089" s="21">
        <v>1.11738909631023E-2</v>
      </c>
      <c r="R1089" s="21">
        <v>9.6135039790272696E-3</v>
      </c>
      <c r="S1089" s="22">
        <v>-9.9748693365892496E-2</v>
      </c>
      <c r="T1089" s="22">
        <v>0.103487698381172</v>
      </c>
      <c r="U1089" s="16">
        <v>1.0880236766062781</v>
      </c>
      <c r="V1089" s="14">
        <v>1.6919999999999999</v>
      </c>
      <c r="W1089" s="14">
        <v>1.9245000000000001</v>
      </c>
      <c r="X1089" s="74">
        <f>'2080回测'!$O$13*G1089/$G$4+'2080回测'!$O$14*H1089/$H$4+'2080回测'!$O$15*I1089/$I$4+'2080回测'!$O$17*K1089/$K$4+'2080回测'!$O$18*L1089/$L$4+'2080回测'!$O$16*J1089/$J$4</f>
        <v>1.6298437862849369</v>
      </c>
    </row>
    <row r="1090" spans="1:24">
      <c r="A1090" s="11">
        <v>45471</v>
      </c>
      <c r="B1090" s="17">
        <v>45.97912829957</v>
      </c>
      <c r="C1090" s="17">
        <v>30.703745743473</v>
      </c>
      <c r="D1090" s="17">
        <v>32.769230769231001</v>
      </c>
      <c r="E1090" s="17">
        <v>184.287109375</v>
      </c>
      <c r="F1090" s="13">
        <v>1.7343480354681899</v>
      </c>
      <c r="G1090" s="14">
        <f>[1]!thsiFinD("ths_adjustment_nv_fund",G$2,$A1090)</f>
        <v>1.8071288164999999</v>
      </c>
      <c r="H1090" s="14">
        <f>[1]!thsiFinD("ths_adjustment_nv_fund",H$2,$A1090)</f>
        <v>2.6444859259000002</v>
      </c>
      <c r="I1090" s="14">
        <v>2916.77</v>
      </c>
      <c r="J1090" s="14">
        <f>[1]!thsiFinD("ths_close_price_index",J$1,$A1090)</f>
        <v>10740.186900000001</v>
      </c>
      <c r="K1090" s="14">
        <f>[1]!thsiFinD("ths_adjustment_nv_fund",K$2,$A1090)</f>
        <v>7.4529554018999997</v>
      </c>
      <c r="L1090" s="14">
        <f>[1]!thsiFinD("ths_adjustment_nv_fund",L$2,$A1090)</f>
        <v>2.2959286403000001</v>
      </c>
      <c r="M1090" s="18">
        <v>7.2010869565217003E-2</v>
      </c>
      <c r="N1090" s="18">
        <v>0.10285813569629</v>
      </c>
      <c r="O1090" s="18">
        <v>0.22657560508027999</v>
      </c>
      <c r="P1090" s="18">
        <v>0.35745883331797002</v>
      </c>
      <c r="Q1090" s="21">
        <v>-1.027775237007E-2</v>
      </c>
      <c r="R1090" s="21">
        <v>-1.20870119003498E-2</v>
      </c>
      <c r="S1090" s="22">
        <v>-0.114744263665937</v>
      </c>
      <c r="T1090" s="22">
        <v>8.2394997126824299E-2</v>
      </c>
      <c r="U1090" s="16">
        <v>1.0958675440597712</v>
      </c>
      <c r="V1090" s="14">
        <v>1.6926000000000001</v>
      </c>
      <c r="W1090" s="14">
        <v>1.9448000000000001</v>
      </c>
      <c r="X1090" s="74">
        <f>'2080回测'!$O$13*G1090/$G$4+'2080回测'!$O$14*H1090/$H$4+'2080回测'!$O$15*I1090/$I$4+'2080回测'!$O$17*K1090/$K$4+'2080回测'!$O$18*L1090/$L$4+'2080回测'!$O$16*J1090/$J$4</f>
        <v>1.6433722906749659</v>
      </c>
    </row>
    <row r="1091" spans="1:24">
      <c r="A1091" s="11">
        <v>45474</v>
      </c>
      <c r="B1091" s="17">
        <v>46.101903007979999</v>
      </c>
      <c r="C1091" s="17">
        <v>32.463110102157003</v>
      </c>
      <c r="D1091" s="17">
        <v>34.769230769231001</v>
      </c>
      <c r="E1091" s="17">
        <v>187.890625</v>
      </c>
      <c r="F1091" s="13">
        <v>1.7530621721984201</v>
      </c>
      <c r="G1091" s="14">
        <f>[1]!thsiFinD("ths_adjustment_nv_fund",G$2,$A1091)</f>
        <v>1.8395481184</v>
      </c>
      <c r="H1091" s="14">
        <f>[1]!thsiFinD("ths_adjustment_nv_fund",H$2,$A1091)</f>
        <v>2.6985333332999999</v>
      </c>
      <c r="I1091" s="14">
        <v>2916.77</v>
      </c>
      <c r="J1091" s="14">
        <f>[1]!thsiFinD("ths_close_price_index",J$1,$A1091)</f>
        <v>10910.3467</v>
      </c>
      <c r="K1091" s="14">
        <f>[1]!thsiFinD("ths_adjustment_nv_fund",K$2,$A1091)</f>
        <v>7.4893209579000004</v>
      </c>
      <c r="L1091" s="14">
        <f>[1]!thsiFinD("ths_adjustment_nv_fund",L$2,$A1091)</f>
        <v>2.3312661524</v>
      </c>
      <c r="M1091" s="18">
        <v>8.3040281329922999E-2</v>
      </c>
      <c r="N1091" s="18">
        <v>0.10850490834854</v>
      </c>
      <c r="O1091" s="18">
        <v>0.23580158159597001</v>
      </c>
      <c r="P1091" s="18">
        <v>0.36519603167496001</v>
      </c>
      <c r="Q1091" s="21">
        <v>-3.20578204045274E-3</v>
      </c>
      <c r="R1091" s="21">
        <v>-2.85530072514617E-3</v>
      </c>
      <c r="S1091" s="22">
        <v>-0.109573377355575</v>
      </c>
      <c r="T1091" s="22">
        <v>9.0032009649950298E-2</v>
      </c>
      <c r="U1091" s="16">
        <v>1.1058182409623682</v>
      </c>
      <c r="V1091" s="14">
        <v>1.6910000000000001</v>
      </c>
      <c r="W1091" s="14">
        <v>1.9426000000000001</v>
      </c>
      <c r="X1091" s="74">
        <f>'2080回测'!$O$13*G1091/$G$4+'2080回测'!$O$14*H1091/$H$4+'2080回测'!$O$15*I1091/$I$4+'2080回测'!$O$17*K1091/$K$4+'2080回测'!$O$18*L1091/$L$4+'2080回测'!$O$16*J1091/$J$4</f>
        <v>1.6704560829944104</v>
      </c>
    </row>
    <row r="1092" spans="1:24">
      <c r="A1092" s="11">
        <v>45475</v>
      </c>
      <c r="B1092" s="17">
        <v>44.198895027623998</v>
      </c>
      <c r="C1092" s="17">
        <v>31.044267877412</v>
      </c>
      <c r="D1092" s="17">
        <v>32.769230769231001</v>
      </c>
      <c r="E1092" s="17">
        <v>184.677734375</v>
      </c>
      <c r="F1092" s="13">
        <v>1.7317253201231699</v>
      </c>
      <c r="G1092" s="14">
        <f>[1]!thsiFinD("ths_adjustment_nv_fund",G$2,$A1092)</f>
        <v>1.8437241641</v>
      </c>
      <c r="H1092" s="14">
        <f>[1]!thsiFinD("ths_adjustment_nv_fund",H$2,$A1092)</f>
        <v>2.6952444444000001</v>
      </c>
      <c r="I1092" s="14">
        <v>2959.34</v>
      </c>
      <c r="J1092" s="14">
        <f>[1]!thsiFinD("ths_close_price_index",J$1,$A1092)</f>
        <v>10943.4444</v>
      </c>
      <c r="K1092" s="14">
        <f>[1]!thsiFinD("ths_adjustment_nv_fund",K$2,$A1092)</f>
        <v>7.4635344728000002</v>
      </c>
      <c r="L1092" s="14">
        <f>[1]!thsiFinD("ths_adjustment_nv_fund",L$2,$A1092)</f>
        <v>2.3060250723000002</v>
      </c>
      <c r="M1092" s="18">
        <v>9.0313299232736996E-2</v>
      </c>
      <c r="N1092" s="18">
        <v>0.11380418729911</v>
      </c>
      <c r="O1092" s="18">
        <v>0.25173735921398999</v>
      </c>
      <c r="P1092" s="18">
        <v>0.38234837513865999</v>
      </c>
      <c r="Q1092" s="21">
        <v>5.9877793880496197E-3</v>
      </c>
      <c r="R1092" s="21">
        <v>5.8968410383510904E-3</v>
      </c>
      <c r="S1092" s="22">
        <v>-0.101817047890037</v>
      </c>
      <c r="T1092" s="22">
        <v>9.8275134278086096E-2</v>
      </c>
      <c r="U1092" s="16">
        <v>1.1010277803964277</v>
      </c>
      <c r="V1092" s="14">
        <v>1.6920999999999999</v>
      </c>
      <c r="W1092" s="14">
        <v>1.9438</v>
      </c>
      <c r="X1092" s="74">
        <f>'2080回测'!$O$13*G1092/$G$4+'2080回测'!$O$14*H1092/$H$4+'2080回测'!$O$15*I1092/$I$4+'2080回测'!$O$17*K1092/$K$4+'2080回测'!$O$18*L1092/$L$4+'2080回测'!$O$16*J1092/$J$4</f>
        <v>1.6712174771069033</v>
      </c>
    </row>
    <row r="1093" spans="1:24">
      <c r="A1093" s="11">
        <v>45476</v>
      </c>
      <c r="B1093" s="17">
        <v>43.953345610804</v>
      </c>
      <c r="C1093" s="17">
        <v>30.476730987513999</v>
      </c>
      <c r="D1093" s="17">
        <v>30.230769230768999</v>
      </c>
      <c r="E1093" s="17">
        <v>184.365234375</v>
      </c>
      <c r="F1093" s="13">
        <v>1.7225652005102201</v>
      </c>
      <c r="G1093" s="14">
        <f>[1]!thsiFinD("ths_adjustment_nv_fund",G$2,$A1093)</f>
        <v>1.8277892529999999</v>
      </c>
      <c r="H1093" s="14">
        <f>[1]!thsiFinD("ths_adjustment_nv_fund",H$2,$A1093)</f>
        <v>2.6752918519</v>
      </c>
      <c r="I1093" s="14">
        <v>2978.92</v>
      </c>
      <c r="J1093" s="14">
        <f>[1]!thsiFinD("ths_close_price_index",J$1,$A1093)</f>
        <v>10901.1167</v>
      </c>
      <c r="K1093" s="14">
        <f>[1]!thsiFinD("ths_adjustment_nv_fund",K$2,$A1093)</f>
        <v>7.4291524925000001</v>
      </c>
      <c r="L1093" s="14">
        <f>[1]!thsiFinD("ths_adjustment_nv_fund",L$2,$A1093)</f>
        <v>2.2939093539000002</v>
      </c>
      <c r="M1093" s="18">
        <v>8.9114450127876998E-2</v>
      </c>
      <c r="N1093" s="18">
        <v>0.11267483276866</v>
      </c>
      <c r="O1093" s="18">
        <v>0.23783848550204001</v>
      </c>
      <c r="P1093" s="18">
        <v>0.36976377532608001</v>
      </c>
      <c r="Q1093" s="21">
        <v>3.2768574283630302E-3</v>
      </c>
      <c r="R1093" s="21">
        <v>-1.29670013712457E-3</v>
      </c>
      <c r="S1093" s="22">
        <v>-0.100576035175546</v>
      </c>
      <c r="T1093" s="22">
        <v>9.7426577331072503E-2</v>
      </c>
      <c r="U1093" s="16">
        <v>1.0923430586736953</v>
      </c>
      <c r="V1093" s="14">
        <v>1.6933</v>
      </c>
      <c r="W1093" s="14">
        <v>1.9594</v>
      </c>
      <c r="X1093" s="74">
        <f>'2080回测'!$O$13*G1093/$G$4+'2080回测'!$O$14*H1093/$H$4+'2080回测'!$O$15*I1093/$I$4+'2080回测'!$O$17*K1093/$K$4+'2080回测'!$O$18*L1093/$L$4+'2080回测'!$O$16*J1093/$J$4</f>
        <v>1.6579400214222315</v>
      </c>
    </row>
    <row r="1094" spans="1:24">
      <c r="A1094" s="11">
        <v>45477</v>
      </c>
      <c r="B1094" s="17">
        <v>43.339472068753999</v>
      </c>
      <c r="C1094" s="17">
        <v>30.646992054483999</v>
      </c>
      <c r="D1094" s="17">
        <v>30.923076923077002</v>
      </c>
      <c r="E1094" s="17">
        <v>184.658203125</v>
      </c>
      <c r="F1094" s="13">
        <v>1.7239193604282901</v>
      </c>
      <c r="G1094" s="14">
        <f>[1]!thsiFinD("ths_adjustment_nv_fund",G$2,$A1094)</f>
        <v>1.8214152884999999</v>
      </c>
      <c r="H1094" s="14">
        <f>[1]!thsiFinD("ths_adjustment_nv_fund",H$2,$A1094)</f>
        <v>2.6596148147999998</v>
      </c>
      <c r="I1094" s="14">
        <v>2978.14</v>
      </c>
      <c r="J1094" s="14">
        <f>[1]!thsiFinD("ths_close_price_index",J$1,$A1094)</f>
        <v>10804.572</v>
      </c>
      <c r="K1094" s="14">
        <f>[1]!thsiFinD("ths_adjustment_nv_fund",K$2,$A1094)</f>
        <v>7.3663392595000001</v>
      </c>
      <c r="L1094" s="14">
        <f>[1]!thsiFinD("ths_adjustment_nv_fund",L$2,$A1094)</f>
        <v>2.2747261331000002</v>
      </c>
      <c r="M1094" s="18">
        <v>8.5517902813299004E-2</v>
      </c>
      <c r="N1094" s="18">
        <v>0.10685431326557</v>
      </c>
      <c r="O1094" s="18">
        <v>0.22945123412412999</v>
      </c>
      <c r="P1094" s="18">
        <v>0.35661985998169998</v>
      </c>
      <c r="Q1094" s="21">
        <v>-3.5593805569337201E-3</v>
      </c>
      <c r="R1094" s="21">
        <v>-9.4493801360126008E-3</v>
      </c>
      <c r="S1094" s="22">
        <v>-0.110297301439035</v>
      </c>
      <c r="T1094" s="22">
        <v>8.3607221336844395E-2</v>
      </c>
      <c r="U1094" s="16">
        <v>1.0744580300475539</v>
      </c>
      <c r="V1094" s="14">
        <v>1.6934</v>
      </c>
      <c r="W1094" s="14">
        <v>1.9679</v>
      </c>
      <c r="X1094" s="74">
        <f>'2080回测'!$O$13*G1094/$G$4+'2080回测'!$O$14*H1094/$H$4+'2080回测'!$O$15*I1094/$I$4+'2080回测'!$O$17*K1094/$K$4+'2080回测'!$O$18*L1094/$L$4+'2080回测'!$O$16*J1094/$J$4</f>
        <v>1.6506154231814176</v>
      </c>
    </row>
    <row r="1095" spans="1:24">
      <c r="A1095" s="11">
        <v>45478</v>
      </c>
      <c r="B1095" s="17">
        <v>43.707796193984002</v>
      </c>
      <c r="C1095" s="17">
        <v>30.760499432463</v>
      </c>
      <c r="D1095" s="17">
        <v>31.692307692307999</v>
      </c>
      <c r="E1095" s="17">
        <v>184.501953125</v>
      </c>
      <c r="F1095" s="13">
        <v>1.72665639110939</v>
      </c>
      <c r="G1095" s="14">
        <f>[1]!thsiFinD("ths_adjustment_nv_fund",G$2,$A1095)</f>
        <v>1.8100960068</v>
      </c>
      <c r="H1095" s="14">
        <f>[1]!thsiFinD("ths_adjustment_nv_fund",H$2,$A1095)</f>
        <v>2.6523792593</v>
      </c>
      <c r="I1095" s="14">
        <v>2935.57</v>
      </c>
      <c r="J1095" s="14">
        <f>[1]!thsiFinD("ths_close_price_index",J$1,$A1095)</f>
        <v>10754.27</v>
      </c>
      <c r="K1095" s="14">
        <f>[1]!thsiFinD("ths_adjustment_nv_fund",K$2,$A1095)</f>
        <v>7.4073331590000002</v>
      </c>
      <c r="L1095" s="14">
        <f>[1]!thsiFinD("ths_adjustment_nv_fund",L$2,$A1095)</f>
        <v>2.2807839923</v>
      </c>
      <c r="M1095" s="18">
        <v>7.9923273657289004E-2</v>
      </c>
      <c r="N1095" s="18">
        <v>0.10190252801668</v>
      </c>
      <c r="O1095" s="18">
        <v>0.21099928109273999</v>
      </c>
      <c r="P1095" s="18">
        <v>0.33508621142893003</v>
      </c>
      <c r="Q1095" s="21">
        <v>-2.4539559201464702E-2</v>
      </c>
      <c r="R1095" s="21">
        <v>-2.9471403074429699E-2</v>
      </c>
      <c r="S1095" s="22">
        <v>-0.13408337846670099</v>
      </c>
      <c r="T1095" s="22">
        <v>5.58472869273876E-2</v>
      </c>
      <c r="U1095" s="16">
        <v>1.0809339692438167</v>
      </c>
      <c r="V1095" s="14">
        <v>1.6920999999999999</v>
      </c>
      <c r="W1095" s="14">
        <v>1.9730000000000001</v>
      </c>
      <c r="X1095" s="74">
        <f>'2080回测'!$O$13*G1095/$G$4+'2080回测'!$O$14*H1095/$H$4+'2080回测'!$O$15*I1095/$I$4+'2080回测'!$O$17*K1095/$K$4+'2080回测'!$O$18*L1095/$L$4+'2080回测'!$O$16*J1095/$J$4</f>
        <v>1.6435540166683433</v>
      </c>
    </row>
    <row r="1096" spans="1:24">
      <c r="A1096" s="11">
        <v>45481</v>
      </c>
      <c r="B1096" s="17">
        <v>44.014732965009003</v>
      </c>
      <c r="C1096" s="17">
        <v>31.498297389329998</v>
      </c>
      <c r="D1096" s="17">
        <v>31.461538461538002</v>
      </c>
      <c r="E1096" s="17">
        <v>186.875</v>
      </c>
      <c r="F1096" s="13">
        <v>1.73462392203969</v>
      </c>
      <c r="G1096" s="14">
        <f>[1]!thsiFinD("ths_adjustment_nv_fund",G$2,$A1096)</f>
        <v>1.8010845397999999</v>
      </c>
      <c r="H1096" s="14">
        <f>[1]!thsiFinD("ths_adjustment_nv_fund",H$2,$A1096)</f>
        <v>2.6387851852000002</v>
      </c>
      <c r="I1096" s="14">
        <v>2879.94</v>
      </c>
      <c r="J1096" s="14">
        <f>[1]!thsiFinD("ths_close_price_index",J$1,$A1096)</f>
        <v>10658.6024</v>
      </c>
      <c r="K1096" s="14">
        <f>[1]!thsiFinD("ths_adjustment_nv_fund",K$2,$A1096)</f>
        <v>7.3213782083999996</v>
      </c>
      <c r="L1096" s="14">
        <f>[1]!thsiFinD("ths_adjustment_nv_fund",L$2,$A1096)</f>
        <v>2.2575621986000001</v>
      </c>
      <c r="M1096" s="18">
        <v>7.6646419437340005E-2</v>
      </c>
      <c r="N1096" s="18">
        <v>9.7558856745721997E-2</v>
      </c>
      <c r="O1096" s="18">
        <v>0.21974598610113</v>
      </c>
      <c r="P1096" s="18">
        <v>0.34338272539488002</v>
      </c>
      <c r="Q1096" s="21">
        <v>-1.53459977729623E-2</v>
      </c>
      <c r="R1096" s="21">
        <v>-1.8800983664131E-2</v>
      </c>
      <c r="S1096" s="22">
        <v>-0.124775783108049</v>
      </c>
      <c r="T1096" s="22">
        <v>6.9060530816604807E-2</v>
      </c>
      <c r="U1096" s="16">
        <v>1.0622655699494343</v>
      </c>
      <c r="V1096" s="14">
        <v>1.69</v>
      </c>
      <c r="W1096" s="14">
        <v>1.9779</v>
      </c>
      <c r="X1096" s="74">
        <f>'2080回测'!$O$13*G1096/$G$4+'2080回测'!$O$14*H1096/$H$4+'2080回测'!$O$15*I1096/$I$4+'2080回测'!$O$17*K1096/$K$4+'2080回测'!$O$18*L1096/$L$4+'2080回测'!$O$16*J1096/$J$4</f>
        <v>1.633532309430354</v>
      </c>
    </row>
    <row r="1097" spans="1:24">
      <c r="A1097" s="11">
        <v>45482</v>
      </c>
      <c r="B1097" s="17">
        <v>48.557397176182</v>
      </c>
      <c r="C1097" s="17">
        <v>36.776390465379997</v>
      </c>
      <c r="D1097" s="17">
        <v>35.230769230768999</v>
      </c>
      <c r="E1097" s="17">
        <v>202.041015625</v>
      </c>
      <c r="F1097" s="13">
        <v>1.80651393124333</v>
      </c>
      <c r="G1097" s="14">
        <f>[1]!thsiFinD("ths_adjustment_nv_fund",G$2,$A1097)</f>
        <v>1.8207559128999999</v>
      </c>
      <c r="H1097" s="14">
        <f>[1]!thsiFinD("ths_adjustment_nv_fund",H$2,$A1097)</f>
        <v>2.6668503704000002</v>
      </c>
      <c r="I1097" s="14">
        <v>2876.74</v>
      </c>
      <c r="J1097" s="14">
        <f>[1]!thsiFinD("ths_close_price_index",J$1,$A1097)</f>
        <v>10765.1068</v>
      </c>
      <c r="K1097" s="14">
        <f>[1]!thsiFinD("ths_adjustment_nv_fund",K$2,$A1097)</f>
        <v>7.415928654</v>
      </c>
      <c r="L1097" s="14">
        <f>[1]!thsiFinD("ths_adjustment_nv_fund",L$2,$A1097)</f>
        <v>2.2686682738999999</v>
      </c>
      <c r="M1097" s="18">
        <v>7.0652173913043001E-2</v>
      </c>
      <c r="N1097" s="18">
        <v>8.8610893927548007E-2</v>
      </c>
      <c r="O1097" s="18">
        <v>0.20045530793194</v>
      </c>
      <c r="P1097" s="18">
        <v>0.32389990048440997</v>
      </c>
      <c r="Q1097" s="21">
        <v>-3.8329901344218299E-2</v>
      </c>
      <c r="R1097" s="21">
        <v>-4.1460638366908699E-2</v>
      </c>
      <c r="S1097" s="22">
        <v>-0.148458442409511</v>
      </c>
      <c r="T1097" s="22">
        <v>4.2755265459171903E-2</v>
      </c>
      <c r="U1097" s="16">
        <v>1.0817746819807648</v>
      </c>
      <c r="V1097" s="14">
        <v>1.6915</v>
      </c>
      <c r="W1097" s="14">
        <v>1.9658</v>
      </c>
      <c r="X1097" s="74">
        <f>'2080回测'!$O$13*G1097/$G$4+'2080回测'!$O$14*H1097/$H$4+'2080回测'!$O$15*I1097/$I$4+'2080回测'!$O$17*K1097/$K$4+'2080回测'!$O$18*L1097/$L$4+'2080回测'!$O$16*J1097/$J$4</f>
        <v>1.6507130253742046</v>
      </c>
    </row>
    <row r="1098" spans="1:24">
      <c r="A1098" s="11">
        <v>45483</v>
      </c>
      <c r="B1098" s="17">
        <v>48.618784530387003</v>
      </c>
      <c r="C1098" s="17">
        <v>38.592508513052998</v>
      </c>
      <c r="D1098" s="17">
        <v>34.923076923076998</v>
      </c>
      <c r="E1098" s="17">
        <v>206.962890625</v>
      </c>
      <c r="F1098" s="13">
        <v>1.82274315147879</v>
      </c>
      <c r="G1098" s="14">
        <f>[1]!thsiFinD("ths_adjustment_nv_fund",G$2,$A1098)</f>
        <v>1.7906827036999999</v>
      </c>
      <c r="H1098" s="14">
        <f>[1]!thsiFinD("ths_adjustment_nv_fund",H$2,$A1098)</f>
        <v>2.6213540741000001</v>
      </c>
      <c r="I1098" s="14">
        <v>2834.19</v>
      </c>
      <c r="J1098" s="14">
        <f>[1]!thsiFinD("ths_close_price_index",J$1,$A1098)</f>
        <v>10652.703</v>
      </c>
      <c r="K1098" s="14">
        <f>[1]!thsiFinD("ths_adjustment_nv_fund",K$2,$A1098)</f>
        <v>7.4093167347</v>
      </c>
      <c r="L1098" s="14">
        <f>[1]!thsiFinD("ths_adjustment_nv_fund",L$2,$A1098)</f>
        <v>2.2575621986000001</v>
      </c>
      <c r="M1098" s="18">
        <v>8.3919437340153002E-2</v>
      </c>
      <c r="N1098" s="18">
        <v>0.10120754061333</v>
      </c>
      <c r="O1098" s="18">
        <v>0.22573687994249</v>
      </c>
      <c r="P1098" s="18">
        <v>0.34823012677331</v>
      </c>
      <c r="Q1098" s="21">
        <v>-1.9353447626412099E-2</v>
      </c>
      <c r="R1098" s="21">
        <v>-1.9640230134605099E-2</v>
      </c>
      <c r="S1098" s="22">
        <v>-0.13108426440668799</v>
      </c>
      <c r="T1098" s="22">
        <v>6.5181413344541E-2</v>
      </c>
      <c r="U1098" s="16">
        <v>1.0771192140145307</v>
      </c>
      <c r="V1098" s="14">
        <v>1.6917</v>
      </c>
      <c r="W1098" s="14">
        <v>1.9821</v>
      </c>
      <c r="X1098" s="74">
        <f>'2080回测'!$O$13*G1098/$G$4+'2080回测'!$O$14*H1098/$H$4+'2080回测'!$O$15*I1098/$I$4+'2080回测'!$O$17*K1098/$K$4+'2080回测'!$O$18*L1098/$L$4+'2080回测'!$O$16*J1098/$J$4</f>
        <v>1.6276743409695753</v>
      </c>
    </row>
    <row r="1099" spans="1:24">
      <c r="A1099" s="11">
        <v>45484</v>
      </c>
      <c r="B1099" s="17">
        <v>49.355432780847003</v>
      </c>
      <c r="C1099" s="17">
        <v>39.557321225880003</v>
      </c>
      <c r="D1099" s="17">
        <v>34.076923076923002</v>
      </c>
      <c r="E1099" s="17">
        <v>209.08203125</v>
      </c>
      <c r="F1099" s="13">
        <v>1.83017927083413</v>
      </c>
      <c r="G1099" s="14">
        <f>[1]!thsiFinD("ths_adjustment_nv_fund",G$2,$A1099)</f>
        <v>1.7934467855</v>
      </c>
      <c r="H1099" s="14">
        <f>[1]!thsiFinD("ths_adjustment_nv_fund",H$2,$A1099)</f>
        <v>2.6289185184999999</v>
      </c>
      <c r="I1099" s="14">
        <v>2860.77</v>
      </c>
      <c r="J1099" s="14">
        <f>[1]!thsiFinD("ths_close_price_index",J$1,$A1099)</f>
        <v>10719.891900000001</v>
      </c>
      <c r="K1099" s="14">
        <f>[1]!thsiFinD("ths_adjustment_nv_fund",K$2,$A1099)</f>
        <v>7.4886597659999996</v>
      </c>
      <c r="L1099" s="14">
        <f>[1]!thsiFinD("ths_adjustment_nv_fund",L$2,$A1099)</f>
        <v>2.2767454195000001</v>
      </c>
      <c r="M1099" s="18">
        <v>8.1761508951407005E-2</v>
      </c>
      <c r="N1099" s="18">
        <v>9.9643818955781005E-2</v>
      </c>
      <c r="O1099" s="18">
        <v>0.21447399952073001</v>
      </c>
      <c r="P1099" s="18">
        <v>0.34114546319055</v>
      </c>
      <c r="Q1099" s="21">
        <v>-2.27715666190604E-2</v>
      </c>
      <c r="R1099" s="21">
        <v>-2.1198830722626901E-2</v>
      </c>
      <c r="S1099" s="22">
        <v>-0.13522097345497799</v>
      </c>
      <c r="T1099" s="22">
        <v>5.9120292294441601E-2</v>
      </c>
      <c r="U1099" s="16">
        <v>1.1005109865917548</v>
      </c>
      <c r="V1099" s="14">
        <v>1.6921999999999999</v>
      </c>
      <c r="W1099" s="14">
        <v>1.9858</v>
      </c>
      <c r="X1099" s="74">
        <f>'2080回测'!$O$13*G1099/$G$4+'2080回测'!$O$14*H1099/$H$4+'2080回测'!$O$15*I1099/$I$4+'2080回测'!$O$17*K1099/$K$4+'2080回测'!$O$18*L1099/$L$4+'2080回测'!$O$16*J1099/$J$4</f>
        <v>1.6326808270922941</v>
      </c>
    </row>
    <row r="1100" spans="1:24">
      <c r="A1100" s="11">
        <v>45485</v>
      </c>
      <c r="B1100" s="17">
        <v>47.943523634130997</v>
      </c>
      <c r="C1100" s="17">
        <v>37.911464245175999</v>
      </c>
      <c r="D1100" s="17">
        <v>33.153846153845997</v>
      </c>
      <c r="E1100" s="17">
        <v>205.400390625</v>
      </c>
      <c r="F1100" s="13">
        <v>1.81102306164538</v>
      </c>
      <c r="G1100" s="14">
        <f>[1]!thsiFinD("ths_adjustment_nv_fund",G$2,$A1100)</f>
        <v>1.7932256589</v>
      </c>
      <c r="H1100" s="14">
        <f>[1]!thsiFinD("ths_adjustment_nv_fund",H$2,$A1100)</f>
        <v>2.6268355556</v>
      </c>
      <c r="I1100" s="14">
        <v>2898.67</v>
      </c>
      <c r="J1100" s="14">
        <f>[1]!thsiFinD("ths_close_price_index",J$1,$A1100)</f>
        <v>10728.984</v>
      </c>
      <c r="K1100" s="14">
        <f>[1]!thsiFinD("ths_adjustment_nv_fund",K$2,$A1100)</f>
        <v>7.4622120889000003</v>
      </c>
      <c r="L1100" s="14">
        <f>[1]!thsiFinD("ths_adjustment_nv_fund",L$2,$A1100)</f>
        <v>2.2676586307000002</v>
      </c>
      <c r="M1100" s="18">
        <v>9.6707161125320004E-2</v>
      </c>
      <c r="N1100" s="18">
        <v>0.11293545304491</v>
      </c>
      <c r="O1100" s="18">
        <v>0.23628085310328001</v>
      </c>
      <c r="P1100" s="18">
        <v>0.36389096212650002</v>
      </c>
      <c r="Q1100" s="21">
        <v>3.6304559448439E-3</v>
      </c>
      <c r="R1100" s="21">
        <v>4.4581328032560199E-3</v>
      </c>
      <c r="S1100" s="22">
        <v>-0.108332364641095</v>
      </c>
      <c r="T1100" s="22">
        <v>9.4517239227023903E-2</v>
      </c>
      <c r="U1100" s="16">
        <v>1.0977953649690866</v>
      </c>
      <c r="V1100" s="14">
        <v>1.6931</v>
      </c>
      <c r="W1100" s="14">
        <v>1.9917</v>
      </c>
      <c r="X1100" s="74">
        <f>'2080回测'!$O$13*G1100/$G$4+'2080回测'!$O$14*H1100/$H$4+'2080回测'!$O$15*I1100/$I$4+'2080回测'!$O$17*K1100/$K$4+'2080回测'!$O$18*L1100/$L$4+'2080回测'!$O$16*J1100/$J$4</f>
        <v>1.6313366781045611</v>
      </c>
    </row>
    <row r="1101" spans="1:24">
      <c r="A1101" s="11">
        <v>45488</v>
      </c>
      <c r="B1101" s="17">
        <v>47.697974217311</v>
      </c>
      <c r="C1101" s="17">
        <v>37.400681044267998</v>
      </c>
      <c r="D1101" s="17">
        <v>31.153846153846001</v>
      </c>
      <c r="E1101" s="17">
        <v>205.21484375</v>
      </c>
      <c r="F1101" s="13">
        <v>1.8036683629135599</v>
      </c>
      <c r="G1101" s="14">
        <f>[1]!thsiFinD("ths_adjustment_nv_fund",G$2,$A1101)</f>
        <v>1.8090362064000001</v>
      </c>
      <c r="H1101" s="14">
        <f>[1]!thsiFinD("ths_adjustment_nv_fund",H$2,$A1101)</f>
        <v>2.6479940741000001</v>
      </c>
      <c r="I1101" s="14">
        <v>2879.53</v>
      </c>
      <c r="J1101" s="14">
        <f>[1]!thsiFinD("ths_close_price_index",J$1,$A1101)</f>
        <v>10769.2989</v>
      </c>
      <c r="K1101" s="14">
        <f>[1]!thsiFinD("ths_adjustment_nv_fund",K$2,$A1101)</f>
        <v>7.4165898458999999</v>
      </c>
      <c r="L1101" s="14">
        <f>[1]!thsiFinD("ths_adjustment_nv_fund",L$2,$A1101)</f>
        <v>2.2575621986000001</v>
      </c>
      <c r="M1101" s="18">
        <v>9.8545396419437006E-2</v>
      </c>
      <c r="N1101" s="18">
        <v>0.11493354182955</v>
      </c>
      <c r="O1101" s="18">
        <v>0.23160795590701999</v>
      </c>
      <c r="P1101" s="18">
        <v>0.35587410588787</v>
      </c>
      <c r="Q1101" s="21">
        <v>2.0981957067600599E-3</v>
      </c>
      <c r="R1101" s="21">
        <v>9.8125456844466697E-4</v>
      </c>
      <c r="S1101" s="22">
        <v>-0.111951985058343</v>
      </c>
      <c r="T1101" s="22">
        <v>9.0274454491953801E-2</v>
      </c>
      <c r="U1101" s="16">
        <v>1.0880013795874328</v>
      </c>
      <c r="V1101" s="14">
        <v>1.6940999999999999</v>
      </c>
      <c r="W1101" s="14">
        <v>1.9928999999999999</v>
      </c>
      <c r="X1101" s="74">
        <f>'2080回测'!$O$13*G1101/$G$4+'2080回测'!$O$14*H1101/$H$4+'2080回测'!$O$15*I1101/$I$4+'2080回测'!$O$17*K1101/$K$4+'2080回测'!$O$18*L1101/$L$4+'2080回测'!$O$16*J1101/$J$4</f>
        <v>1.6413215416898923</v>
      </c>
    </row>
    <row r="1102" spans="1:24">
      <c r="A1102" s="11">
        <v>45489</v>
      </c>
      <c r="B1102" s="17">
        <v>50.460405156538002</v>
      </c>
      <c r="C1102" s="17">
        <v>39.954597048807997</v>
      </c>
      <c r="D1102" s="17">
        <v>32.307692307692001</v>
      </c>
      <c r="E1102" s="17">
        <v>211.71875</v>
      </c>
      <c r="F1102" s="13">
        <v>1.8361036112825999</v>
      </c>
      <c r="G1102" s="14">
        <f>[1]!thsiFinD("ths_adjustment_nv_fund",G$2,$A1102)</f>
        <v>1.8036186061999999</v>
      </c>
      <c r="H1102" s="14">
        <f>[1]!thsiFinD("ths_adjustment_nv_fund",H$2,$A1102)</f>
        <v>2.6361540740999998</v>
      </c>
      <c r="I1102" s="14">
        <v>2841.48</v>
      </c>
      <c r="J1102" s="14">
        <f>[1]!thsiFinD("ths_close_price_index",J$1,$A1102)</f>
        <v>10710.040199999999</v>
      </c>
      <c r="K1102" s="14">
        <f>[1]!thsiFinD("ths_adjustment_nv_fund",K$2,$A1102)</f>
        <v>7.4503106342000001</v>
      </c>
      <c r="L1102" s="14">
        <f>[1]!thsiFinD("ths_adjustment_nv_fund",L$2,$A1102)</f>
        <v>2.2555429122000001</v>
      </c>
      <c r="M1102" s="18">
        <v>9.8145780051151002E-2</v>
      </c>
      <c r="N1102" s="18">
        <v>0.11545478238207001</v>
      </c>
      <c r="O1102" s="18">
        <v>0.22369997603642</v>
      </c>
      <c r="P1102" s="18">
        <v>0.34804368828843002</v>
      </c>
      <c r="Q1102" s="21">
        <v>-1.2752941985436E-2</v>
      </c>
      <c r="R1102" s="21">
        <v>-9.8090571947805402E-3</v>
      </c>
      <c r="S1102" s="22">
        <v>-0.12674071990597999</v>
      </c>
      <c r="T1102" s="22">
        <v>6.7969529027587197E-2</v>
      </c>
      <c r="U1102" s="16">
        <v>1.0889939114441352</v>
      </c>
      <c r="V1102" s="14">
        <v>1.6943999999999999</v>
      </c>
      <c r="W1102" s="14">
        <v>2.0171999999999999</v>
      </c>
      <c r="X1102" s="74">
        <f>'2080回测'!$O$13*G1102/$G$4+'2080回测'!$O$14*H1102/$H$4+'2080回测'!$O$15*I1102/$I$4+'2080回测'!$O$17*K1102/$K$4+'2080回测'!$O$18*L1102/$L$4+'2080回测'!$O$16*J1102/$J$4</f>
        <v>1.6378815270336085</v>
      </c>
    </row>
    <row r="1103" spans="1:24">
      <c r="A1103" s="11">
        <v>45490</v>
      </c>
      <c r="B1103" s="17">
        <v>46.838551258441001</v>
      </c>
      <c r="C1103" s="17">
        <v>35.357548240636</v>
      </c>
      <c r="D1103" s="17">
        <v>27.230769230768999</v>
      </c>
      <c r="E1103" s="17">
        <v>201.357421875</v>
      </c>
      <c r="F1103" s="13">
        <v>1.7769607265121099</v>
      </c>
      <c r="G1103" s="14">
        <f>[1]!thsiFinD("ths_adjustment_nv_fund",G$2,$A1103)</f>
        <v>1.7934467855</v>
      </c>
      <c r="H1103" s="14">
        <f>[1]!thsiFinD("ths_adjustment_nv_fund",H$2,$A1103)</f>
        <v>2.6222311111000001</v>
      </c>
      <c r="I1103" s="14">
        <v>2803.03</v>
      </c>
      <c r="J1103" s="14">
        <f>[1]!thsiFinD("ths_close_price_index",J$1,$A1103)</f>
        <v>10715.3768</v>
      </c>
      <c r="K1103" s="14">
        <f>[1]!thsiFinD("ths_adjustment_nv_fund",K$2,$A1103)</f>
        <v>7.4198958056000004</v>
      </c>
      <c r="L1103" s="14">
        <f>[1]!thsiFinD("ths_adjustment_nv_fund",L$2,$A1103)</f>
        <v>2.2464561233999998</v>
      </c>
      <c r="M1103" s="18">
        <v>0.10070332480818001</v>
      </c>
      <c r="N1103" s="18">
        <v>0.11736599774129</v>
      </c>
      <c r="O1103" s="18">
        <v>0.22813323747903</v>
      </c>
      <c r="P1103" s="18">
        <v>0.35046738897765001</v>
      </c>
      <c r="Q1103" s="21">
        <v>-1.41673360513594E-2</v>
      </c>
      <c r="R1103" s="21">
        <v>-7.6509948421378303E-3</v>
      </c>
      <c r="S1103" s="22">
        <v>-0.12880907443012399</v>
      </c>
      <c r="T1103" s="22">
        <v>6.5908747870552703E-2</v>
      </c>
      <c r="U1103" s="16">
        <v>1.0782838048551204</v>
      </c>
      <c r="V1103" s="14">
        <v>1.6946000000000001</v>
      </c>
      <c r="W1103" s="14">
        <v>2.0406</v>
      </c>
      <c r="X1103" s="74">
        <f>'2080回测'!$O$13*G1103/$G$4+'2080回测'!$O$14*H1103/$H$4+'2080回测'!$O$15*I1103/$I$4+'2080回测'!$O$17*K1103/$K$4+'2080回测'!$O$18*L1103/$L$4+'2080回测'!$O$16*J1103/$J$4</f>
        <v>1.6291378062684461</v>
      </c>
    </row>
    <row r="1104" spans="1:24">
      <c r="A1104" s="11">
        <v>45491</v>
      </c>
      <c r="B1104" s="17">
        <v>45.488029465929998</v>
      </c>
      <c r="C1104" s="17">
        <v>34.903518728717003</v>
      </c>
      <c r="D1104" s="17">
        <v>26.769230769231001</v>
      </c>
      <c r="E1104" s="17">
        <v>197.548828125</v>
      </c>
      <c r="F1104" s="13">
        <v>1.7617740177222001</v>
      </c>
      <c r="G1104" s="14">
        <f>[1]!thsiFinD("ths_adjustment_nv_fund",G$2,$A1104)</f>
        <v>1.8007439612</v>
      </c>
      <c r="H1104" s="14">
        <f>[1]!thsiFinD("ths_adjustment_nv_fund",H$2,$A1104)</f>
        <v>2.6281511111000002</v>
      </c>
      <c r="I1104" s="14">
        <v>2826.71</v>
      </c>
      <c r="J1104" s="14">
        <f>[1]!thsiFinD("ths_close_price_index",J$1,$A1104)</f>
        <v>10743.5491</v>
      </c>
      <c r="K1104" s="14">
        <f>[1]!thsiFinD("ths_adjustment_nv_fund",K$2,$A1104)</f>
        <v>7.4040271992999998</v>
      </c>
      <c r="L1104" s="14">
        <f>[1]!thsiFinD("ths_adjustment_nv_fund",L$2,$A1104)</f>
        <v>2.2535236258000002</v>
      </c>
      <c r="M1104" s="18">
        <v>9.6787084398977E-2</v>
      </c>
      <c r="N1104" s="18">
        <v>0.11406480757536</v>
      </c>
      <c r="O1104" s="18">
        <v>0.21459381739756</v>
      </c>
      <c r="P1104" s="18">
        <v>0.33443367657753997</v>
      </c>
      <c r="Q1104" s="21">
        <v>-2.2064369586098701E-2</v>
      </c>
      <c r="R1104" s="21">
        <v>-1.7961737193656901E-2</v>
      </c>
      <c r="S1104" s="22">
        <v>-0.14070211294396201</v>
      </c>
      <c r="T1104" s="22">
        <v>4.7119272615243603E-2</v>
      </c>
      <c r="U1104" s="16">
        <v>1.0801370038196758</v>
      </c>
      <c r="V1104" s="14">
        <v>1.6941999999999999</v>
      </c>
      <c r="W1104" s="14">
        <v>2.0407000000000002</v>
      </c>
      <c r="X1104" s="74">
        <f>'2080回测'!$O$13*G1104/$G$4+'2080回测'!$O$14*H1104/$H$4+'2080回测'!$O$15*I1104/$I$4+'2080回测'!$O$17*K1104/$K$4+'2080回测'!$O$18*L1104/$L$4+'2080回测'!$O$16*J1104/$J$4</f>
        <v>1.6346810319706189</v>
      </c>
    </row>
    <row r="1105" spans="1:24">
      <c r="A1105" s="11">
        <v>45492</v>
      </c>
      <c r="B1105" s="17">
        <v>44.812768569675001</v>
      </c>
      <c r="C1105" s="17">
        <v>33.711691259932003</v>
      </c>
      <c r="D1105" s="17">
        <v>25.384615384615</v>
      </c>
      <c r="E1105" s="17">
        <v>196.357421875</v>
      </c>
      <c r="F1105" s="13">
        <v>1.7506662427230599</v>
      </c>
      <c r="G1105" s="14">
        <f>[1]!thsiFinD("ths_adjustment_nv_fund",G$2,$A1105)</f>
        <v>1.7872552424000001</v>
      </c>
      <c r="H1105" s="14">
        <f>[1]!thsiFinD("ths_adjustment_nv_fund",H$2,$A1105)</f>
        <v>2.6109392592999998</v>
      </c>
      <c r="I1105" s="14">
        <v>2772.47</v>
      </c>
      <c r="J1105" s="14">
        <f>[1]!thsiFinD("ths_close_price_index",J$1,$A1105)</f>
        <v>10688.693600000001</v>
      </c>
      <c r="K1105" s="14">
        <f>[1]!thsiFinD("ths_adjustment_nv_fund",K$2,$A1105)</f>
        <v>7.4198958056000004</v>
      </c>
      <c r="L1105" s="14">
        <f>[1]!thsiFinD("ths_adjustment_nv_fund",L$2,$A1105)</f>
        <v>2.2444368369999999</v>
      </c>
      <c r="M1105" s="18">
        <v>0.10318094629155999</v>
      </c>
      <c r="N1105" s="18">
        <v>0.11858222569716</v>
      </c>
      <c r="O1105" s="18">
        <v>0.21854780733285001</v>
      </c>
      <c r="P1105" s="18">
        <v>0.33909463947108998</v>
      </c>
      <c r="Q1105" s="21">
        <v>-2.1357172553136999E-2</v>
      </c>
      <c r="R1105" s="21">
        <v>-1.8081629546583398E-2</v>
      </c>
      <c r="S1105" s="22">
        <v>-0.14308072064673</v>
      </c>
      <c r="T1105" s="22">
        <v>4.4209934511196203E-2</v>
      </c>
      <c r="U1105" s="16">
        <v>1.0814653986475107</v>
      </c>
      <c r="V1105" s="14">
        <v>1.6947000000000001</v>
      </c>
      <c r="W1105" s="14">
        <v>1.9874000000000001</v>
      </c>
      <c r="X1105" s="74">
        <f>'2080回测'!$O$13*G1105/$G$4+'2080回测'!$O$14*H1105/$H$4+'2080回测'!$O$15*I1105/$I$4+'2080回测'!$O$17*K1105/$K$4+'2080回测'!$O$18*L1105/$L$4+'2080回测'!$O$16*J1105/$J$4</f>
        <v>1.6244411902130353</v>
      </c>
    </row>
    <row r="1106" spans="1:24">
      <c r="A1106" s="11">
        <v>45495</v>
      </c>
      <c r="B1106" s="17">
        <v>44.444444444444002</v>
      </c>
      <c r="C1106" s="17">
        <v>33.200908059024002</v>
      </c>
      <c r="D1106" s="17">
        <v>26.538461538461998</v>
      </c>
      <c r="E1106" s="17">
        <v>195.283203125</v>
      </c>
      <c r="F1106" s="13">
        <v>1.74866754291733</v>
      </c>
      <c r="G1106" s="14">
        <f>[1]!thsiFinD("ths_adjustment_nv_fund",G$2,$A1106)</f>
        <v>1.7716658215000001</v>
      </c>
      <c r="H1106" s="14">
        <f>[1]!thsiFinD("ths_adjustment_nv_fund",H$2,$A1106)</f>
        <v>2.5873688888999999</v>
      </c>
      <c r="I1106" s="14">
        <v>2798.74</v>
      </c>
      <c r="J1106" s="14">
        <f>[1]!thsiFinD("ths_close_price_index",J$1,$A1106)</f>
        <v>10580.3325</v>
      </c>
      <c r="K1106" s="14">
        <f>[1]!thsiFinD("ths_adjustment_nv_fund",K$2,$A1106)</f>
        <v>7.4152674621000001</v>
      </c>
      <c r="L1106" s="14">
        <f>[1]!thsiFinD("ths_adjustment_nv_fund",L$2,$A1106)</f>
        <v>2.2323211185999998</v>
      </c>
      <c r="M1106" s="18">
        <v>0.10501918158567999</v>
      </c>
      <c r="N1106" s="18">
        <v>0.12118842845973</v>
      </c>
      <c r="O1106" s="18">
        <v>0.21519290678169001</v>
      </c>
      <c r="P1106" s="18">
        <v>0.33434045733509998</v>
      </c>
      <c r="Q1106" s="21">
        <v>-1.8999849109931102E-2</v>
      </c>
      <c r="R1106" s="21">
        <v>-1.67628136644149E-2</v>
      </c>
      <c r="S1106" s="22">
        <v>-0.13573806208601899</v>
      </c>
      <c r="T1106" s="22">
        <v>4.7482939878249898E-2</v>
      </c>
      <c r="U1106" s="16">
        <v>1.0792190870213969</v>
      </c>
      <c r="V1106" s="14">
        <v>1.6971000000000001</v>
      </c>
      <c r="W1106" s="14">
        <v>1.9908999999999999</v>
      </c>
      <c r="X1106" s="74">
        <f>'2080回测'!$O$13*G1106/$G$4+'2080回测'!$O$14*H1106/$H$4+'2080回测'!$O$15*I1106/$I$4+'2080回测'!$O$17*K1106/$K$4+'2080回测'!$O$18*L1106/$L$4+'2080回测'!$O$16*J1106/$J$4</f>
        <v>1.6120243433722734</v>
      </c>
    </row>
    <row r="1107" spans="1:24">
      <c r="A1107" s="11">
        <v>45496</v>
      </c>
      <c r="B1107" s="17">
        <v>40.454266421116998</v>
      </c>
      <c r="C1107" s="17">
        <v>29.398410896708</v>
      </c>
      <c r="D1107" s="17">
        <v>23.615384615385</v>
      </c>
      <c r="E1107" s="17">
        <v>185.576171875</v>
      </c>
      <c r="F1107" s="13">
        <v>1.69761058452053</v>
      </c>
      <c r="G1107" s="14">
        <f>[1]!thsiFinD("ths_adjustment_nv_fund",G$2,$A1107)</f>
        <v>1.7631524498</v>
      </c>
      <c r="H1107" s="14">
        <f>[1]!thsiFinD("ths_adjustment_nv_fund",H$2,$A1107)</f>
        <v>2.5570014815</v>
      </c>
      <c r="I1107" s="14">
        <v>2793.65</v>
      </c>
      <c r="J1107" s="14">
        <f>[1]!thsiFinD("ths_close_price_index",J$1,$A1107)</f>
        <v>10478.225899999999</v>
      </c>
      <c r="K1107" s="14">
        <f>[1]!thsiFinD("ths_adjustment_nv_fund",K$2,$A1107)</f>
        <v>7.3266677438999999</v>
      </c>
      <c r="L1107" s="14">
        <f>[1]!thsiFinD("ths_adjustment_nv_fund",L$2,$A1107)</f>
        <v>2.1939546769999998</v>
      </c>
      <c r="M1107" s="18">
        <v>9.5428388746802997E-2</v>
      </c>
      <c r="N1107" s="18">
        <v>0.11458604812787999</v>
      </c>
      <c r="O1107" s="18">
        <v>0.21087946321591</v>
      </c>
      <c r="P1107" s="18">
        <v>0.33163709884141002</v>
      </c>
      <c r="Q1107" s="21">
        <v>-1.99427784872135E-2</v>
      </c>
      <c r="R1107" s="21">
        <v>-1.8920876017057602E-2</v>
      </c>
      <c r="S1107" s="22">
        <v>-0.130670593501861</v>
      </c>
      <c r="T1107" s="22">
        <v>5.0755945245303899E-2</v>
      </c>
      <c r="U1107" s="16">
        <v>1.0543286649412222</v>
      </c>
      <c r="V1107" s="14">
        <v>1.6987000000000001</v>
      </c>
      <c r="W1107" s="14">
        <v>1.9798</v>
      </c>
      <c r="X1107" s="74">
        <f>'2080回测'!$O$13*G1107/$G$4+'2080回测'!$O$14*H1107/$H$4+'2080回测'!$O$15*I1107/$I$4+'2080回测'!$O$17*K1107/$K$4+'2080回测'!$O$18*L1107/$L$4+'2080回测'!$O$16*J1107/$J$4</f>
        <v>1.6012444086159134</v>
      </c>
    </row>
    <row r="1108" spans="1:24">
      <c r="A1108" s="11">
        <v>45497</v>
      </c>
      <c r="B1108" s="17">
        <v>38.919582565991</v>
      </c>
      <c r="C1108" s="17">
        <v>28.320090805902002</v>
      </c>
      <c r="D1108" s="17">
        <v>22.923076923077002</v>
      </c>
      <c r="E1108" s="17">
        <v>181.328125</v>
      </c>
      <c r="F1108" s="13">
        <v>1.6787271882374299</v>
      </c>
      <c r="G1108" s="14">
        <f>[1]!thsiFinD("ths_adjustment_nv_fund",G$2,$A1108)</f>
        <v>1.7653637150999999</v>
      </c>
      <c r="H1108" s="14">
        <f>[1]!thsiFinD("ths_adjustment_nv_fund",H$2,$A1108)</f>
        <v>2.5532740741</v>
      </c>
      <c r="I1108" s="14">
        <v>2815.2</v>
      </c>
      <c r="J1108" s="14">
        <f>[1]!thsiFinD("ths_close_price_index",J$1,$A1108)</f>
        <v>10467.877699999999</v>
      </c>
      <c r="K1108" s="14">
        <f>[1]!thsiFinD("ths_adjustment_nv_fund",K$2,$A1108)</f>
        <v>7.2777395411999999</v>
      </c>
      <c r="L1108" s="14">
        <f>[1]!thsiFinD("ths_adjustment_nv_fund",L$2,$A1108)</f>
        <v>2.1727521696999998</v>
      </c>
      <c r="M1108" s="18">
        <v>7.4728260869564994E-2</v>
      </c>
      <c r="N1108" s="18">
        <v>9.3736426027277997E-2</v>
      </c>
      <c r="O1108" s="18">
        <v>0.17709082195063999</v>
      </c>
      <c r="P1108" s="18">
        <v>0.29369686091878</v>
      </c>
      <c r="Q1108" s="21">
        <v>-4.1630154164706397E-2</v>
      </c>
      <c r="R1108" s="21">
        <v>-4.4457947190025597E-2</v>
      </c>
      <c r="S1108" s="22">
        <v>-0.14856186013571501</v>
      </c>
      <c r="T1108" s="22">
        <v>3.0026911253962198E-2</v>
      </c>
      <c r="U1108" s="16">
        <v>1.042833185762883</v>
      </c>
      <c r="V1108" s="14">
        <v>1.6991000000000001</v>
      </c>
      <c r="W1108" s="14">
        <v>2.0007999999999999</v>
      </c>
      <c r="X1108" s="74">
        <f>'2080回测'!$O$13*G1108/$G$4+'2080回测'!$O$14*H1108/$H$4+'2080回测'!$O$15*I1108/$I$4+'2080回测'!$O$17*K1108/$K$4+'2080回测'!$O$18*L1108/$L$4+'2080回测'!$O$16*J1108/$J$4</f>
        <v>1.6003744994695503</v>
      </c>
    </row>
    <row r="1109" spans="1:24">
      <c r="A1109" s="11">
        <v>45498</v>
      </c>
      <c r="B1109" s="17">
        <v>37.753222836096</v>
      </c>
      <c r="C1109" s="17">
        <v>25.085130533485</v>
      </c>
      <c r="D1109" s="17">
        <v>19.307692307692001</v>
      </c>
      <c r="E1109" s="17">
        <v>173.4375</v>
      </c>
      <c r="F1109" s="13">
        <v>1.63895886419318</v>
      </c>
      <c r="G1109" s="14">
        <f>[1]!thsiFinD("ths_adjustment_nv_fund",G$2,$A1109)</f>
        <v>1.7550813311</v>
      </c>
      <c r="H1109" s="14">
        <f>[1]!thsiFinD("ths_adjustment_nv_fund",H$2,$A1109)</f>
        <v>2.5471348148000001</v>
      </c>
      <c r="I1109" s="14">
        <v>2749.51</v>
      </c>
      <c r="J1109" s="14">
        <f>[1]!thsiFinD("ths_close_price_index",J$1,$A1109)</f>
        <v>10468.7467</v>
      </c>
      <c r="K1109" s="14">
        <f>[1]!thsiFinD("ths_adjustment_nv_fund",K$2,$A1109)</f>
        <v>7.2724500057999997</v>
      </c>
      <c r="L1109" s="14">
        <f>[1]!thsiFinD("ths_adjustment_nv_fund",L$2,$A1109)</f>
        <v>2.1697232401000002</v>
      </c>
      <c r="M1109" s="18">
        <v>6.9533248081840998E-2</v>
      </c>
      <c r="N1109" s="18">
        <v>8.6265311441229994E-2</v>
      </c>
      <c r="O1109" s="18">
        <v>0.16798466331177</v>
      </c>
      <c r="P1109" s="18">
        <v>0.28120548034864001</v>
      </c>
      <c r="Q1109" s="21">
        <v>-5.4595433102337797E-2</v>
      </c>
      <c r="R1109" s="21">
        <v>-5.9444491305609699E-2</v>
      </c>
      <c r="S1109" s="22">
        <v>-0.160248063197134</v>
      </c>
      <c r="T1109" s="22">
        <v>1.19647705246644E-2</v>
      </c>
      <c r="U1109" s="16">
        <v>1.0414824330477859</v>
      </c>
      <c r="V1109" s="14">
        <v>1.7002999999999999</v>
      </c>
      <c r="W1109" s="14">
        <v>1.9532</v>
      </c>
      <c r="X1109" s="74">
        <f>'2080回测'!$O$13*G1109/$G$4+'2080回测'!$O$14*H1109/$H$4+'2080回测'!$O$15*I1109/$I$4+'2080回测'!$O$17*K1109/$K$4+'2080回测'!$O$18*L1109/$L$4+'2080回测'!$O$16*J1109/$J$4</f>
        <v>1.5924898823909166</v>
      </c>
    </row>
    <row r="1110" spans="1:24">
      <c r="A1110" s="11">
        <v>45499</v>
      </c>
      <c r="B1110" s="17">
        <v>38.612645794965999</v>
      </c>
      <c r="C1110" s="17">
        <v>25.595913734393001</v>
      </c>
      <c r="D1110" s="17">
        <v>20.692307692307999</v>
      </c>
      <c r="E1110" s="17">
        <v>176.552734375</v>
      </c>
      <c r="F1110" s="13">
        <v>1.6536340039916699</v>
      </c>
      <c r="G1110" s="14">
        <f>[1]!thsiFinD("ths_adjustment_nv_fund",G$2,$A1110)</f>
        <v>1.7440250042000001</v>
      </c>
      <c r="H1110" s="14">
        <f>[1]!thsiFinD("ths_adjustment_nv_fund",H$2,$A1110)</f>
        <v>2.5488888889000001</v>
      </c>
      <c r="I1110" s="14">
        <v>2737.69</v>
      </c>
      <c r="J1110" s="14">
        <f>[1]!thsiFinD("ths_close_price_index",J$1,$A1110)</f>
        <v>10464.170899999999</v>
      </c>
      <c r="K1110" s="14">
        <f>[1]!thsiFinD("ths_adjustment_nv_fund",K$2,$A1110)</f>
        <v>7.3293125116000004</v>
      </c>
      <c r="L1110" s="14">
        <f>[1]!thsiFinD("ths_adjustment_nv_fund",L$2,$A1110)</f>
        <v>2.1878968177</v>
      </c>
      <c r="M1110" s="18">
        <v>6.1860613810742003E-2</v>
      </c>
      <c r="N1110" s="18">
        <v>7.9923551385630995E-2</v>
      </c>
      <c r="O1110" s="18">
        <v>0.16570812365205001</v>
      </c>
      <c r="P1110" s="18">
        <v>0.27421403600831001</v>
      </c>
      <c r="Q1110" s="21">
        <v>-5.0116518560246903E-2</v>
      </c>
      <c r="R1110" s="21">
        <v>-5.9084814246841803E-2</v>
      </c>
      <c r="S1110" s="22">
        <v>-0.15673186050609</v>
      </c>
      <c r="T1110" s="22">
        <v>1.60863328387328E-2</v>
      </c>
      <c r="U1110" s="16">
        <v>1.0562992246058971</v>
      </c>
      <c r="V1110" s="14">
        <v>1.7012</v>
      </c>
      <c r="W1110" s="14">
        <v>1.962</v>
      </c>
      <c r="X1110" s="74">
        <f>'2080回测'!$O$13*G1110/$G$4+'2080回测'!$O$14*H1110/$H$4+'2080回测'!$O$15*I1110/$I$4+'2080回测'!$O$17*K1110/$K$4+'2080回测'!$O$18*L1110/$L$4+'2080回测'!$O$16*J1110/$J$4</f>
        <v>1.5868018770332277</v>
      </c>
    </row>
    <row r="1111" spans="1:24">
      <c r="A1111" s="11">
        <v>45502</v>
      </c>
      <c r="B1111" s="17">
        <v>38.182934315531</v>
      </c>
      <c r="C1111" s="17">
        <v>26.33371169126</v>
      </c>
      <c r="D1111" s="17">
        <v>21.615384615385</v>
      </c>
      <c r="E1111" s="17">
        <v>178.173828125</v>
      </c>
      <c r="F1111" s="13">
        <v>1.66076464686794</v>
      </c>
      <c r="G1111" s="14">
        <f>[1]!thsiFinD("ths_adjustment_nv_fund",G$2,$A1111)</f>
        <v>1.7517644331</v>
      </c>
      <c r="H1111" s="14">
        <f>[1]!thsiFinD("ths_adjustment_nv_fund",H$2,$A1111)</f>
        <v>2.5508622222000001</v>
      </c>
      <c r="I1111" s="14">
        <v>2766.15</v>
      </c>
      <c r="J1111" s="14">
        <f>[1]!thsiFinD("ths_close_price_index",J$1,$A1111)</f>
        <v>10484.3873</v>
      </c>
      <c r="K1111" s="14">
        <f>[1]!thsiFinD("ths_adjustment_nv_fund",K$2,$A1111)</f>
        <v>7.3187334407</v>
      </c>
      <c r="L1111" s="14">
        <f>[1]!thsiFinD("ths_adjustment_nv_fund",L$2,$A1111)</f>
        <v>2.1707328832999999</v>
      </c>
      <c r="M1111" s="18">
        <v>6.8014705882353005E-2</v>
      </c>
      <c r="N1111" s="18">
        <v>8.6091564590391995E-2</v>
      </c>
      <c r="O1111" s="18">
        <v>0.18224299065421001</v>
      </c>
      <c r="P1111" s="18">
        <v>0.29537480751416001</v>
      </c>
      <c r="Q1111" s="21">
        <v>-3.5029648523730299E-2</v>
      </c>
      <c r="R1111" s="21">
        <v>-4.3259023660771702E-2</v>
      </c>
      <c r="S1111" s="22">
        <v>-0.139978188860513</v>
      </c>
      <c r="T1111" s="22">
        <v>3.6936589251075999E-2</v>
      </c>
      <c r="U1111" s="16">
        <v>1.0538591205197763</v>
      </c>
      <c r="V1111" s="14">
        <v>1.7029000000000001</v>
      </c>
      <c r="W1111" s="14">
        <v>1.9737</v>
      </c>
      <c r="X1111" s="74">
        <f>'2080回测'!$O$13*G1111/$G$4+'2080回测'!$O$14*H1111/$H$4+'2080回测'!$O$15*I1111/$I$4+'2080回测'!$O$17*K1111/$K$4+'2080回测'!$O$18*L1111/$L$4+'2080回测'!$O$16*J1111/$J$4</f>
        <v>1.5910651390593715</v>
      </c>
    </row>
    <row r="1112" spans="1:24">
      <c r="A1112" s="11">
        <v>45503</v>
      </c>
      <c r="B1112" s="17">
        <v>37.630448127686002</v>
      </c>
      <c r="C1112" s="17">
        <v>25.141884222474001</v>
      </c>
      <c r="D1112" s="17">
        <v>19.769230769231001</v>
      </c>
      <c r="E1112" s="17">
        <v>175.751953125</v>
      </c>
      <c r="F1112" s="13">
        <v>1.6457337906109799</v>
      </c>
      <c r="G1112" s="14">
        <f>[1]!thsiFinD("ths_adjustment_nv_fund",G$2,$A1112)</f>
        <v>1.7390496571</v>
      </c>
      <c r="H1112" s="14">
        <f>[1]!thsiFinD("ths_adjustment_nv_fund",H$2,$A1112)</f>
        <v>2.5363911110999999</v>
      </c>
      <c r="I1112" s="14">
        <v>2736.32</v>
      </c>
      <c r="J1112" s="14">
        <f>[1]!thsiFinD("ths_close_price_index",J$1,$A1112)</f>
        <v>10464.889499999999</v>
      </c>
      <c r="K1112" s="14">
        <f>[1]!thsiFinD("ths_adjustment_nv_fund",K$2,$A1112)</f>
        <v>7.3107991376000001</v>
      </c>
      <c r="L1112" s="14">
        <f>[1]!thsiFinD("ths_adjustment_nv_fund",L$2,$A1112)</f>
        <v>2.1656846672999999</v>
      </c>
      <c r="M1112" s="18">
        <v>6.8893861892582994E-2</v>
      </c>
      <c r="N1112" s="18">
        <v>8.4701589783685E-2</v>
      </c>
      <c r="O1112" s="18">
        <v>0.17325664989216</v>
      </c>
      <c r="P1112" s="18">
        <v>0.28884945946319002</v>
      </c>
      <c r="Q1112" s="21">
        <v>-3.7151239622615503E-2</v>
      </c>
      <c r="R1112" s="21">
        <v>-4.5776763072194297E-2</v>
      </c>
      <c r="S1112" s="22">
        <v>-0.139564517955686</v>
      </c>
      <c r="T1112" s="22">
        <v>3.7663923777087903E-2</v>
      </c>
      <c r="U1112" s="16">
        <v>1.0520425452297708</v>
      </c>
      <c r="V1112" s="14">
        <v>1.7040999999999999</v>
      </c>
      <c r="W1112" s="14">
        <v>1.9732000000000001</v>
      </c>
      <c r="X1112" s="74">
        <f>'2080回测'!$O$13*G1112/$G$4+'2080回测'!$O$14*H1112/$H$4+'2080回测'!$O$15*I1112/$I$4+'2080回测'!$O$17*K1112/$K$4+'2080回测'!$O$18*L1112/$L$4+'2080回测'!$O$16*J1112/$J$4</f>
        <v>1.5811948387049424</v>
      </c>
    </row>
    <row r="1113" spans="1:24">
      <c r="A1113" s="11">
        <v>45504</v>
      </c>
      <c r="B1113" s="17">
        <v>40.515653775322001</v>
      </c>
      <c r="C1113" s="17">
        <v>27.241770715095999</v>
      </c>
      <c r="D1113" s="17">
        <v>21.692307692307999</v>
      </c>
      <c r="E1113" s="17">
        <v>182.646484375</v>
      </c>
      <c r="F1113" s="13">
        <v>1.68024054139432</v>
      </c>
      <c r="G1113" s="14">
        <f>[1]!thsiFinD("ths_adjustment_nv_fund",G$2,$A1113)</f>
        <v>1.7547496413000001</v>
      </c>
      <c r="H1113" s="14">
        <f>[1]!thsiFinD("ths_adjustment_nv_fund",H$2,$A1113)</f>
        <v>2.5739940740999998</v>
      </c>
      <c r="I1113" s="14">
        <v>2775.8</v>
      </c>
      <c r="J1113" s="14">
        <f>[1]!thsiFinD("ths_close_price_index",J$1,$A1113)</f>
        <v>10611.517900000001</v>
      </c>
      <c r="K1113" s="14">
        <f>[1]!thsiFinD("ths_adjustment_nv_fund",K$2,$A1113)</f>
        <v>7.4450210987999998</v>
      </c>
      <c r="L1113" s="14">
        <f>[1]!thsiFinD("ths_adjustment_nv_fund",L$2,$A1113)</f>
        <v>2.2202054001999998</v>
      </c>
      <c r="M1113" s="18">
        <v>6.0981457800511001E-2</v>
      </c>
      <c r="N1113" s="18">
        <v>7.5666753540092002E-2</v>
      </c>
      <c r="O1113" s="18">
        <v>0.16858375269590001</v>
      </c>
      <c r="P1113" s="18">
        <v>0.28176479588043002</v>
      </c>
      <c r="Q1113" s="21">
        <v>-3.3143789769165703E-2</v>
      </c>
      <c r="R1113" s="21">
        <v>-4.2179992484456502E-2</v>
      </c>
      <c r="S1113" s="22">
        <v>-0.136875657074296</v>
      </c>
      <c r="T1113" s="22">
        <v>4.1543041249151799E-2</v>
      </c>
      <c r="U1113" s="16">
        <v>1.0857041902353806</v>
      </c>
      <c r="V1113" s="14">
        <v>1.7048000000000001</v>
      </c>
      <c r="W1113" s="14">
        <v>1.9893000000000001</v>
      </c>
      <c r="X1113" s="74">
        <f>'2080回测'!$O$13*G1113/$G$4+'2080回测'!$O$14*H1113/$H$4+'2080回测'!$O$15*I1113/$I$4+'2080回测'!$O$17*K1113/$K$4+'2080回测'!$O$18*L1113/$L$4+'2080回测'!$O$16*J1113/$J$4</f>
        <v>1.5993325157511298</v>
      </c>
    </row>
    <row r="1114" spans="1:24">
      <c r="A1114" s="11">
        <v>45505</v>
      </c>
      <c r="B1114" s="17">
        <v>40.577041129526997</v>
      </c>
      <c r="C1114" s="17">
        <v>27.979568671964</v>
      </c>
      <c r="D1114" s="17">
        <v>22.461538461538002</v>
      </c>
      <c r="E1114" s="17">
        <v>182.51953125</v>
      </c>
      <c r="F1114" s="13">
        <v>1.6838441987825701</v>
      </c>
      <c r="G1114" s="14">
        <f>[1]!thsiFinD("ths_adjustment_nv_fund",G$2,$A1114)</f>
        <v>1.7555235842000001</v>
      </c>
      <c r="H1114" s="14">
        <f>[1]!thsiFinD("ths_adjustment_nv_fund",H$2,$A1114)</f>
        <v>2.5697185185000002</v>
      </c>
      <c r="I1114" s="14">
        <v>2782.71</v>
      </c>
      <c r="J1114" s="14">
        <f>[1]!thsiFinD("ths_close_price_index",J$1,$A1114)</f>
        <v>10594.1216</v>
      </c>
      <c r="K1114" s="14">
        <f>[1]!thsiFinD("ths_adjustment_nv_fund",K$2,$A1114)</f>
        <v>7.4489882504000002</v>
      </c>
      <c r="L1114" s="14">
        <f>[1]!thsiFinD("ths_adjustment_nv_fund",L$2,$A1114)</f>
        <v>2.1899161040999999</v>
      </c>
      <c r="M1114" s="18">
        <v>8.3439897698210003E-2</v>
      </c>
      <c r="N1114" s="18">
        <v>9.6516375640691002E-2</v>
      </c>
      <c r="O1114" s="18">
        <v>0.21159837047687999</v>
      </c>
      <c r="P1114" s="18">
        <v>0.32623038193119003</v>
      </c>
      <c r="Q1114" s="21">
        <v>2.4517942232411601E-3</v>
      </c>
      <c r="R1114" s="21">
        <v>-5.4929324894952298E-3</v>
      </c>
      <c r="S1114" s="22">
        <v>-0.10750502283143</v>
      </c>
      <c r="T1114" s="22">
        <v>7.8394657233758797E-2</v>
      </c>
      <c r="U1114" s="16">
        <v>1.0829158922677056</v>
      </c>
      <c r="V1114" s="14">
        <v>1.7067000000000001</v>
      </c>
      <c r="W1114" s="14">
        <v>2.008</v>
      </c>
      <c r="X1114" s="74">
        <f>'2080回测'!$O$13*G1114/$G$4+'2080回测'!$O$14*H1114/$H$4+'2080回测'!$O$15*I1114/$I$4+'2080回测'!$O$17*K1114/$K$4+'2080回测'!$O$18*L1114/$L$4+'2080回测'!$O$16*J1114/$J$4</f>
        <v>1.5978412876595471</v>
      </c>
    </row>
    <row r="1115" spans="1:24">
      <c r="A1115" s="11">
        <v>45506</v>
      </c>
      <c r="B1115" s="17">
        <v>37.998772252915998</v>
      </c>
      <c r="C1115" s="17">
        <v>23.439273552781</v>
      </c>
      <c r="D1115" s="17">
        <v>16.461538461538002</v>
      </c>
      <c r="E1115" s="17">
        <v>171.0546875</v>
      </c>
      <c r="F1115" s="13">
        <v>1.62238567941809</v>
      </c>
      <c r="G1115" s="14">
        <f>[1]!thsiFinD("ths_adjustment_nv_fund",G$2,$A1115)</f>
        <v>1.7538651352000001</v>
      </c>
      <c r="H1115" s="14">
        <f>[1]!thsiFinD("ths_adjustment_nv_fund",H$2,$A1115)</f>
        <v>2.5634696296000001</v>
      </c>
      <c r="I1115" s="14">
        <v>2768.78</v>
      </c>
      <c r="J1115" s="14">
        <f>[1]!thsiFinD("ths_close_price_index",J$1,$A1115)</f>
        <v>10557.4494</v>
      </c>
      <c r="K1115" s="14">
        <f>[1]!thsiFinD("ths_adjustment_nv_fund",K$2,$A1115)</f>
        <v>7.4053495831999996</v>
      </c>
      <c r="L1115" s="14">
        <f>[1]!thsiFinD("ths_adjustment_nv_fund",L$2,$A1115)</f>
        <v>2.1818389585000002</v>
      </c>
      <c r="M1115" s="18">
        <v>8.0163043478261004E-2</v>
      </c>
      <c r="N1115" s="18">
        <v>9.1477716966380004E-2</v>
      </c>
      <c r="O1115" s="18">
        <v>0.20357057272945001</v>
      </c>
      <c r="P1115" s="18">
        <v>0.32017113016957999</v>
      </c>
      <c r="Q1115" s="21">
        <v>1.03740015731746E-3</v>
      </c>
      <c r="R1115" s="21">
        <v>-6.3321789599692898E-3</v>
      </c>
      <c r="S1115" s="22">
        <v>-0.10636742784315401</v>
      </c>
      <c r="T1115" s="22">
        <v>7.9606881443778907E-2</v>
      </c>
      <c r="U1115" s="16">
        <v>1.0693124399205232</v>
      </c>
      <c r="V1115" s="14">
        <v>1.7078</v>
      </c>
      <c r="W1115" s="14">
        <v>2.0165999999999999</v>
      </c>
      <c r="X1115" s="74">
        <f>'2080回测'!$O$13*G1115/$G$4+'2080回测'!$O$14*H1115/$H$4+'2080回测'!$O$15*I1115/$I$4+'2080回测'!$O$17*K1115/$K$4+'2080回测'!$O$18*L1115/$L$4+'2080回测'!$O$16*J1115/$J$4</f>
        <v>1.5951609467614947</v>
      </c>
    </row>
    <row r="1116" spans="1:24">
      <c r="A1116" s="11">
        <v>45509</v>
      </c>
      <c r="B1116" s="17">
        <v>34.069981583793997</v>
      </c>
      <c r="C1116" s="17">
        <v>17.650397275823</v>
      </c>
      <c r="D1116" s="17">
        <v>9.6923076923077005</v>
      </c>
      <c r="E1116" s="17">
        <v>155.17578125</v>
      </c>
      <c r="F1116" s="13">
        <v>1.54147116950481</v>
      </c>
      <c r="G1116" s="14">
        <f>[1]!thsiFinD("ths_adjustment_nv_fund",G$2,$A1116)</f>
        <v>1.7349588162</v>
      </c>
      <c r="H1116" s="14">
        <f>[1]!thsiFinD("ths_adjustment_nv_fund",H$2,$A1116)</f>
        <v>2.5351851852</v>
      </c>
      <c r="I1116" s="14">
        <v>2696.29</v>
      </c>
      <c r="J1116" s="14">
        <f>[1]!thsiFinD("ths_close_price_index",J$1,$A1116)</f>
        <v>10464.9553</v>
      </c>
      <c r="K1116" s="14">
        <f>[1]!thsiFinD("ths_adjustment_nv_fund",K$2,$A1116)</f>
        <v>7.3200558245999998</v>
      </c>
      <c r="L1116" s="14">
        <f>[1]!thsiFinD("ths_adjustment_nv_fund",L$2,$A1116)</f>
        <v>2.1636653808999999</v>
      </c>
      <c r="M1116" s="18">
        <v>6.809462915601E-2</v>
      </c>
      <c r="N1116" s="18">
        <v>8.0792285639823005E-2</v>
      </c>
      <c r="O1116" s="18">
        <v>0.18823388449556999</v>
      </c>
      <c r="P1116" s="18">
        <v>0.30190015556513</v>
      </c>
      <c r="Q1116" s="21">
        <v>-1.1927878780314E-2</v>
      </c>
      <c r="R1116" s="21">
        <v>-1.8441306605363101E-2</v>
      </c>
      <c r="S1116" s="22">
        <v>-0.11836388408319599</v>
      </c>
      <c r="T1116" s="22">
        <v>6.4211633976525295E-2</v>
      </c>
      <c r="U1116" s="16">
        <v>1.0468483682322898</v>
      </c>
      <c r="V1116" s="14">
        <v>1.7091000000000001</v>
      </c>
      <c r="W1116" s="14">
        <v>1.9782</v>
      </c>
      <c r="X1116" s="74">
        <f>'2080回测'!$O$13*G1116/$G$4+'2080回测'!$O$14*H1116/$H$4+'2080回测'!$O$15*I1116/$I$4+'2080回测'!$O$17*K1116/$K$4+'2080回测'!$O$18*L1116/$L$4+'2080回测'!$O$16*J1116/$J$4</f>
        <v>1.5782319721169882</v>
      </c>
    </row>
    <row r="1117" spans="1:24">
      <c r="A1117" s="11">
        <v>45510</v>
      </c>
      <c r="B1117" s="17">
        <v>36.034376918355001</v>
      </c>
      <c r="C1117" s="17">
        <v>19.409761634506001</v>
      </c>
      <c r="D1117" s="17">
        <v>12.076923076923</v>
      </c>
      <c r="E1117" s="17">
        <v>160.3125</v>
      </c>
      <c r="F1117" s="13">
        <v>1.5695839040744599</v>
      </c>
      <c r="G1117" s="14">
        <f>[1]!thsiFinD("ths_adjustment_nv_fund",G$2,$A1117)</f>
        <v>1.7281038934999999</v>
      </c>
      <c r="H1117" s="14">
        <f>[1]!thsiFinD("ths_adjustment_nv_fund",H$2,$A1117)</f>
        <v>2.5276207407000002</v>
      </c>
      <c r="I1117" s="14">
        <v>2686.59</v>
      </c>
      <c r="J1117" s="14">
        <f>[1]!thsiFinD("ths_close_price_index",J$1,$A1117)</f>
        <v>10463.1926</v>
      </c>
      <c r="K1117" s="14">
        <f>[1]!thsiFinD("ths_adjustment_nv_fund",K$2,$A1117)</f>
        <v>7.3742735626</v>
      </c>
      <c r="L1117" s="14">
        <f>[1]!thsiFinD("ths_adjustment_nv_fund",L$2,$A1117)</f>
        <v>2.1788100289000001</v>
      </c>
      <c r="M1117" s="18">
        <v>5.1870204603581001E-2</v>
      </c>
      <c r="N1117" s="18">
        <v>6.7326904699852003E-2</v>
      </c>
      <c r="O1117" s="18">
        <v>0.16379103762281</v>
      </c>
      <c r="P1117" s="18">
        <v>0.27663773669752001</v>
      </c>
      <c r="Q1117" s="21">
        <v>-3.5618979384531603E-2</v>
      </c>
      <c r="R1117" s="21">
        <v>-4.43380548370991E-2</v>
      </c>
      <c r="S1117" s="22">
        <v>-0.142667049741903</v>
      </c>
      <c r="T1117" s="22">
        <v>3.77851461980898E-2</v>
      </c>
      <c r="U1117" s="16">
        <v>1.0583975339810072</v>
      </c>
      <c r="V1117" s="14">
        <v>1.7081</v>
      </c>
      <c r="W1117" s="14">
        <v>1.956</v>
      </c>
      <c r="X1117" s="74">
        <f>'2080回测'!$O$13*G1117/$G$4+'2080回测'!$O$14*H1117/$H$4+'2080回测'!$O$15*I1117/$I$4+'2080回测'!$O$17*K1117/$K$4+'2080回测'!$O$18*L1117/$L$4+'2080回测'!$O$16*J1117/$J$4</f>
        <v>1.575366042567854</v>
      </c>
    </row>
    <row r="1118" spans="1:24">
      <c r="A1118" s="11">
        <v>45511</v>
      </c>
      <c r="B1118" s="17">
        <v>35.543278084714998</v>
      </c>
      <c r="C1118" s="17">
        <v>19.069239500567999</v>
      </c>
      <c r="D1118" s="17">
        <v>12</v>
      </c>
      <c r="E1118" s="17">
        <v>158.037109375</v>
      </c>
      <c r="F1118" s="13">
        <v>1.56162406740071</v>
      </c>
      <c r="G1118" s="14">
        <f>[1]!thsiFinD("ths_adjustment_nv_fund",G$2,$A1118)</f>
        <v>1.7354010692999999</v>
      </c>
      <c r="H1118" s="14">
        <f>[1]!thsiFinD("ths_adjustment_nv_fund",H$2,$A1118)</f>
        <v>2.5338696295999998</v>
      </c>
      <c r="I1118" s="14">
        <v>2730.86</v>
      </c>
      <c r="J1118" s="14">
        <f>[1]!thsiFinD("ths_close_price_index",J$1,$A1118)</f>
        <v>10461.250899999999</v>
      </c>
      <c r="K1118" s="14">
        <f>[1]!thsiFinD("ths_adjustment_nv_fund",K$2,$A1118)</f>
        <v>7.3650168756000003</v>
      </c>
      <c r="L1118" s="14">
        <f>[1]!thsiFinD("ths_adjustment_nv_fund",L$2,$A1118)</f>
        <v>2.1788100289000001</v>
      </c>
      <c r="M1118" s="18">
        <v>5.2030051150894999E-2</v>
      </c>
      <c r="N1118" s="18">
        <v>6.6805664147337004E-2</v>
      </c>
      <c r="O1118" s="18">
        <v>0.17565300742871001</v>
      </c>
      <c r="P1118" s="18">
        <v>0.28950199431459001</v>
      </c>
      <c r="Q1118" s="21">
        <v>-2.1710771069617801E-2</v>
      </c>
      <c r="R1118" s="21">
        <v>-2.77929101334933E-2</v>
      </c>
      <c r="S1118" s="22">
        <v>-0.127154390810817</v>
      </c>
      <c r="T1118" s="22">
        <v>5.9847626820453297E-2</v>
      </c>
      <c r="U1118" s="16">
        <v>1.0598292030915115</v>
      </c>
      <c r="V1118" s="14">
        <v>1.7094</v>
      </c>
      <c r="W1118" s="14">
        <v>1.958</v>
      </c>
      <c r="X1118" s="74">
        <f>'2080回测'!$O$13*G1118/$G$4+'2080回测'!$O$14*H1118/$H$4+'2080回测'!$O$15*I1118/$I$4+'2080回测'!$O$17*K1118/$K$4+'2080回测'!$O$18*L1118/$L$4+'2080回测'!$O$16*J1118/$J$4</f>
        <v>1.5805444034249356</v>
      </c>
    </row>
    <row r="1119" spans="1:24">
      <c r="A1119" s="11">
        <v>45512</v>
      </c>
      <c r="B1119" s="17">
        <v>36.279926335174999</v>
      </c>
      <c r="C1119" s="17">
        <v>18.671963677638999</v>
      </c>
      <c r="D1119" s="17">
        <v>10.923076923077</v>
      </c>
      <c r="E1119" s="17">
        <v>158.0078125</v>
      </c>
      <c r="F1119" s="13">
        <v>1.5597069485897299</v>
      </c>
      <c r="G1119" s="14">
        <f>[1]!thsiFinD("ths_adjustment_nv_fund",G$2,$A1119)</f>
        <v>1.7370595182999999</v>
      </c>
      <c r="H1119" s="14">
        <f>[1]!thsiFinD("ths_adjustment_nv_fund",H$2,$A1119)</f>
        <v>2.5450518518999998</v>
      </c>
      <c r="I1119" s="14">
        <v>2721.91</v>
      </c>
      <c r="J1119" s="14">
        <f>[1]!thsiFinD("ths_close_price_index",J$1,$A1119)</f>
        <v>10527.4038</v>
      </c>
      <c r="K1119" s="14">
        <f>[1]!thsiFinD("ths_adjustment_nv_fund",K$2,$A1119)</f>
        <v>7.3610497240999999</v>
      </c>
      <c r="L1119" s="14">
        <f>[1]!thsiFinD("ths_adjustment_nv_fund",L$2,$A1119)</f>
        <v>2.1878968177</v>
      </c>
      <c r="M1119" s="18">
        <v>5.3708439897698003E-2</v>
      </c>
      <c r="N1119" s="18">
        <v>7.0280601164104006E-2</v>
      </c>
      <c r="O1119" s="18">
        <v>0.1764917325665</v>
      </c>
      <c r="P1119" s="18">
        <v>0.29379008016121999</v>
      </c>
      <c r="Q1119" s="21">
        <v>-2.18286372417782E-2</v>
      </c>
      <c r="R1119" s="21">
        <v>-2.97111877802828E-2</v>
      </c>
      <c r="S1119" s="22">
        <v>-0.124672365381835</v>
      </c>
      <c r="T1119" s="22">
        <v>6.05749613464652E-2</v>
      </c>
      <c r="U1119" s="16">
        <v>1.0592705990229465</v>
      </c>
      <c r="V1119" s="14">
        <v>1.7073</v>
      </c>
      <c r="W1119" s="14">
        <v>1.9599</v>
      </c>
      <c r="X1119" s="74">
        <f>'2080回测'!$O$13*G1119/$G$4+'2080回测'!$O$14*H1119/$H$4+'2080回测'!$O$15*I1119/$I$4+'2080回测'!$O$17*K1119/$K$4+'2080回测'!$O$18*L1119/$L$4+'2080回测'!$O$16*J1119/$J$4</f>
        <v>1.5823257189285722</v>
      </c>
    </row>
    <row r="1120" spans="1:24">
      <c r="A1120" s="11">
        <v>45513</v>
      </c>
      <c r="B1120" s="17">
        <v>36.341313689380002</v>
      </c>
      <c r="C1120" s="17">
        <v>19.750283768445001</v>
      </c>
      <c r="D1120" s="17">
        <v>13.307692307691999</v>
      </c>
      <c r="E1120" s="17">
        <v>161.85546875</v>
      </c>
      <c r="F1120" s="13">
        <v>1.5781368962887901</v>
      </c>
      <c r="G1120" s="14">
        <f>[1]!thsiFinD("ths_adjustment_nv_fund",G$2,$A1120)</f>
        <v>1.7377228978999999</v>
      </c>
      <c r="H1120" s="14">
        <f>[1]!thsiFinD("ths_adjustment_nv_fund",H$2,$A1120)</f>
        <v>2.5349659258999999</v>
      </c>
      <c r="I1120" s="14">
        <v>2742.04</v>
      </c>
      <c r="J1120" s="14">
        <f>[1]!thsiFinD("ths_close_price_index",J$1,$A1120)</f>
        <v>10500.9169</v>
      </c>
      <c r="K1120" s="14">
        <f>[1]!thsiFinD("ths_adjustment_nv_fund",K$2,$A1120)</f>
        <v>7.3160886730000003</v>
      </c>
      <c r="L1120" s="14">
        <f>[1]!thsiFinD("ths_adjustment_nv_fund",L$2,$A1120)</f>
        <v>2.1788100289000001</v>
      </c>
      <c r="M1120" s="18">
        <v>5.3069053708439999E-2</v>
      </c>
      <c r="N1120" s="18">
        <v>7.0019980887846001E-2</v>
      </c>
      <c r="O1120" s="18">
        <v>0.17709082195063999</v>
      </c>
      <c r="P1120" s="18">
        <v>0.29472227273993001</v>
      </c>
      <c r="Q1120" s="21">
        <v>-2.06499755201753E-2</v>
      </c>
      <c r="R1120" s="21">
        <v>-2.9111726015661799E-2</v>
      </c>
      <c r="S1120" s="22">
        <v>-0.12767147944184801</v>
      </c>
      <c r="T1120" s="22">
        <v>5.66958438744012E-2</v>
      </c>
      <c r="U1120" s="16">
        <v>1.0544027766873074</v>
      </c>
      <c r="V1120" s="14">
        <v>1.7052</v>
      </c>
      <c r="W1120" s="14">
        <v>1.9796</v>
      </c>
      <c r="X1120" s="74">
        <f>'2080回测'!$O$13*G1120/$G$4+'2080回测'!$O$14*H1120/$H$4+'2080回测'!$O$15*I1120/$I$4+'2080回测'!$O$17*K1120/$K$4+'2080回测'!$O$18*L1120/$L$4+'2080回测'!$O$16*J1120/$J$4</f>
        <v>1.5812547425881645</v>
      </c>
    </row>
    <row r="1121" spans="1:24">
      <c r="A1121" s="11">
        <v>45516</v>
      </c>
      <c r="B1121" s="17">
        <v>36.341313689380002</v>
      </c>
      <c r="C1121" s="17">
        <v>19.863791146425001</v>
      </c>
      <c r="D1121" s="17">
        <v>12.846153846153999</v>
      </c>
      <c r="E1121" s="17">
        <v>161.552734375</v>
      </c>
      <c r="F1121" s="13">
        <v>1.5765099826424001</v>
      </c>
      <c r="G1121" s="14">
        <f>[1]!thsiFinD("ths_adjustment_nv_fund",G$2,$A1121)</f>
        <v>1.7429193715</v>
      </c>
      <c r="H1121" s="14">
        <f>[1]!thsiFinD("ths_adjustment_nv_fund",H$2,$A1121)</f>
        <v>2.5480118519000001</v>
      </c>
      <c r="I1121" s="14">
        <v>2752.63</v>
      </c>
      <c r="J1121" s="14">
        <f>[1]!thsiFinD("ths_close_price_index",J$1,$A1121)</f>
        <v>10479.989100000001</v>
      </c>
      <c r="K1121" s="14">
        <f>[1]!thsiFinD("ths_adjustment_nv_fund",K$2,$A1121)</f>
        <v>7.2995588747999998</v>
      </c>
      <c r="L1121" s="14">
        <f>[1]!thsiFinD("ths_adjustment_nv_fund",L$2,$A1121)</f>
        <v>2.1878968177</v>
      </c>
      <c r="M1121" s="18">
        <v>5.1790281329922999E-2</v>
      </c>
      <c r="N1121" s="18">
        <v>6.8282512379463006E-2</v>
      </c>
      <c r="O1121" s="18">
        <v>0.16858375269590001</v>
      </c>
      <c r="P1121" s="18">
        <v>0.28978165204189998</v>
      </c>
      <c r="Q1121" s="21">
        <v>-2.7486213505471899E-2</v>
      </c>
      <c r="R1121" s="21">
        <v>-3.4866558956042397E-2</v>
      </c>
      <c r="S1121" s="22">
        <v>-0.13149793531151499</v>
      </c>
      <c r="T1121" s="22">
        <v>5.06347228243018E-2</v>
      </c>
      <c r="U1121" s="16">
        <v>1.0529285191993212</v>
      </c>
      <c r="V1121" s="14">
        <v>1.7000999999999999</v>
      </c>
      <c r="W1121" s="14">
        <v>1.9903</v>
      </c>
      <c r="X1121" s="74">
        <f>'2080回测'!$O$13*G1121/$G$4+'2080回测'!$O$14*H1121/$H$4+'2080回测'!$O$15*I1121/$I$4+'2080回测'!$O$17*K1121/$K$4+'2080回测'!$O$18*L1121/$L$4+'2080回测'!$O$16*J1121/$J$4</f>
        <v>1.5853821857217261</v>
      </c>
    </row>
    <row r="1122" spans="1:24">
      <c r="A1122" s="11">
        <v>45517</v>
      </c>
      <c r="B1122" s="17">
        <v>36.771025168815001</v>
      </c>
      <c r="C1122" s="17">
        <v>20.998864926220001</v>
      </c>
      <c r="D1122" s="17">
        <v>14.307692307691999</v>
      </c>
      <c r="E1122" s="17">
        <v>164.4921875</v>
      </c>
      <c r="F1122" s="13">
        <v>1.5914244247568201</v>
      </c>
      <c r="G1122" s="14">
        <f>[1]!thsiFinD("ths_adjustment_nv_fund",G$2,$A1122)</f>
        <v>1.7489279036000001</v>
      </c>
      <c r="H1122" s="14">
        <f>[1]!thsiFinD("ths_adjustment_nv_fund",H$2,$A1122)</f>
        <v>2.5516296295999998</v>
      </c>
      <c r="I1122" s="14">
        <v>2770.26</v>
      </c>
      <c r="J1122" s="14">
        <f>[1]!thsiFinD("ths_close_price_index",J$1,$A1122)</f>
        <v>10512.174800000001</v>
      </c>
      <c r="K1122" s="14">
        <f>[1]!thsiFinD("ths_adjustment_nv_fund",K$2,$A1122)</f>
        <v>7.3306348954000002</v>
      </c>
      <c r="L1122" s="14">
        <f>[1]!thsiFinD("ths_adjustment_nv_fund",L$2,$A1122)</f>
        <v>2.1909257473000001</v>
      </c>
      <c r="M1122" s="18">
        <v>5.1150895140665002E-2</v>
      </c>
      <c r="N1122" s="18">
        <v>6.8630006081140005E-2</v>
      </c>
      <c r="O1122" s="18">
        <v>0.16906302420321001</v>
      </c>
      <c r="P1122" s="18">
        <v>0.29351042235674002</v>
      </c>
      <c r="Q1122" s="21">
        <v>-3.0197135465158599E-2</v>
      </c>
      <c r="R1122" s="21">
        <v>-3.7863867779159198E-2</v>
      </c>
      <c r="S1122" s="22">
        <v>-0.13677223934809099</v>
      </c>
      <c r="T1122" s="22">
        <v>4.5907048405223499E-2</v>
      </c>
      <c r="U1122" s="16">
        <v>1.0585379528303673</v>
      </c>
      <c r="V1122" s="14">
        <v>1.7019</v>
      </c>
      <c r="W1122" s="14">
        <v>2.004</v>
      </c>
      <c r="X1122" s="74">
        <f>'2080回测'!$O$13*G1122/$G$4+'2080回测'!$O$14*H1122/$H$4+'2080回测'!$O$15*I1122/$I$4+'2080回测'!$O$17*K1122/$K$4+'2080回测'!$O$18*L1122/$L$4+'2080回测'!$O$16*J1122/$J$4</f>
        <v>1.5906490328408061</v>
      </c>
    </row>
    <row r="1123" spans="1:24">
      <c r="A1123" s="11">
        <v>45518</v>
      </c>
      <c r="B1123" s="17">
        <v>35.543278084714998</v>
      </c>
      <c r="C1123" s="17">
        <v>20.317820658342999</v>
      </c>
      <c r="D1123" s="17">
        <v>12.384615384615</v>
      </c>
      <c r="E1123" s="17">
        <v>161.796875</v>
      </c>
      <c r="F1123" s="13">
        <v>1.5751064728191799</v>
      </c>
      <c r="G1123" s="14">
        <f>[1]!thsiFinD("ths_adjustment_nv_fund",G$2,$A1123)</f>
        <v>1.7464799831</v>
      </c>
      <c r="H1123" s="14">
        <f>[1]!thsiFinD("ths_adjustment_nv_fund",H$2,$A1123)</f>
        <v>2.5418725925999999</v>
      </c>
      <c r="I1123" s="14">
        <v>2763.83</v>
      </c>
      <c r="J1123" s="14">
        <f>[1]!thsiFinD("ths_close_price_index",J$1,$A1123)</f>
        <v>10424.7201</v>
      </c>
      <c r="K1123" s="14">
        <f>[1]!thsiFinD("ths_adjustment_nv_fund",K$2,$A1123)</f>
        <v>7.2790619250999997</v>
      </c>
      <c r="L1123" s="14">
        <f>[1]!thsiFinD("ths_adjustment_nv_fund",L$2,$A1123)</f>
        <v>2.1717425265000001</v>
      </c>
      <c r="M1123" s="18">
        <v>5.6505754475703003E-2</v>
      </c>
      <c r="N1123" s="18">
        <v>7.2452436799583006E-2</v>
      </c>
      <c r="O1123" s="18">
        <v>0.17421519290678</v>
      </c>
      <c r="P1123" s="18">
        <v>0.30022220896974999</v>
      </c>
      <c r="Q1123" s="21">
        <v>-2.47752915457853E-2</v>
      </c>
      <c r="R1123" s="21">
        <v>-3.3307958368020599E-2</v>
      </c>
      <c r="S1123" s="22">
        <v>-0.12994666941841099</v>
      </c>
      <c r="T1123" s="22">
        <v>5.2937948823339201E-2</v>
      </c>
      <c r="U1123" s="16">
        <v>1.0505876341162887</v>
      </c>
      <c r="V1123" s="14">
        <v>1.7047000000000001</v>
      </c>
      <c r="W1123" s="14">
        <v>1.9991000000000001</v>
      </c>
      <c r="X1123" s="74">
        <f>'2080回测'!$O$13*G1123/$G$4+'2080回测'!$O$14*H1123/$H$4+'2080回测'!$O$15*I1123/$I$4+'2080回测'!$O$17*K1123/$K$4+'2080回测'!$O$18*L1123/$L$4+'2080回测'!$O$16*J1123/$J$4</f>
        <v>1.5864411507954488</v>
      </c>
    </row>
    <row r="1124" spans="1:24">
      <c r="A1124" s="11">
        <v>45519</v>
      </c>
      <c r="B1124" s="17">
        <v>35.850214855739999</v>
      </c>
      <c r="C1124" s="17">
        <v>20.034052213393998</v>
      </c>
      <c r="D1124" s="17">
        <v>11.846153846153999</v>
      </c>
      <c r="E1124" s="17">
        <v>161.2109375</v>
      </c>
      <c r="F1124" s="13">
        <v>1.5723533960382201</v>
      </c>
      <c r="G1124" s="14">
        <f>[1]!thsiFinD("ths_adjustment_nv_fund",G$2,$A1124)</f>
        <v>1.7628365425999999</v>
      </c>
      <c r="H1124" s="14">
        <f>[1]!thsiFinD("ths_adjustment_nv_fund",H$2,$A1124)</f>
        <v>2.5632503704</v>
      </c>
      <c r="I1124" s="14">
        <v>2790.08</v>
      </c>
      <c r="J1124" s="14">
        <f>[1]!thsiFinD("ths_close_price_index",J$1,$A1124)</f>
        <v>10517.4457</v>
      </c>
      <c r="K1124" s="14">
        <f>[1]!thsiFinD("ths_adjustment_nv_fund",K$2,$A1124)</f>
        <v>7.3101379457000002</v>
      </c>
      <c r="L1124" s="14">
        <f>[1]!thsiFinD("ths_adjustment_nv_fund",L$2,$A1124)</f>
        <v>2.1808293153</v>
      </c>
      <c r="M1124" s="18">
        <v>4.9712276214833998E-2</v>
      </c>
      <c r="N1124" s="18">
        <v>6.6805664147337004E-2</v>
      </c>
      <c r="O1124" s="18">
        <v>0.15959741193386001</v>
      </c>
      <c r="P1124" s="18">
        <v>0.28670541657845999</v>
      </c>
      <c r="Q1124" s="21">
        <v>-3.2554458908364302E-2</v>
      </c>
      <c r="R1124" s="21">
        <v>-4.1100961308129097E-2</v>
      </c>
      <c r="S1124" s="22">
        <v>-0.131704770763933</v>
      </c>
      <c r="T1124" s="22">
        <v>4.7240495036245299E-2</v>
      </c>
      <c r="U1124" s="16">
        <v>1.0585049520750189</v>
      </c>
      <c r="V1124" s="14">
        <v>1.7033</v>
      </c>
      <c r="W1124" s="14">
        <v>1.9946999999999999</v>
      </c>
      <c r="X1124" s="74">
        <f>'2080回测'!$O$13*G1124/$G$4+'2080回测'!$O$14*H1124/$H$4+'2080回测'!$O$15*I1124/$I$4+'2080回测'!$O$17*K1124/$K$4+'2080回测'!$O$18*L1124/$L$4+'2080回测'!$O$16*J1124/$J$4</f>
        <v>1.5997472057203668</v>
      </c>
    </row>
    <row r="1125" spans="1:24">
      <c r="A1125" s="11">
        <v>45520</v>
      </c>
      <c r="B1125" s="17">
        <v>36.034376918355001</v>
      </c>
      <c r="C1125" s="17">
        <v>21.169125993190001</v>
      </c>
      <c r="D1125" s="17">
        <v>13.230769230769001</v>
      </c>
      <c r="E1125" s="17">
        <v>164.755859375</v>
      </c>
      <c r="F1125" s="13">
        <v>1.5879753287932901</v>
      </c>
      <c r="G1125" s="14">
        <f>[1]!thsiFinD("ths_adjustment_nv_fund",G$2,$A1125)</f>
        <v>1.7687338054999999</v>
      </c>
      <c r="H1125" s="14">
        <f>[1]!thsiFinD("ths_adjustment_nv_fund",H$2,$A1125)</f>
        <v>2.5632503704</v>
      </c>
      <c r="I1125" s="14">
        <v>2808.78</v>
      </c>
      <c r="J1125" s="14">
        <f>[1]!thsiFinD("ths_close_price_index",J$1,$A1125)</f>
        <v>10486.5638</v>
      </c>
      <c r="K1125" s="14">
        <f>[1]!thsiFinD("ths_adjustment_nv_fund",K$2,$A1125)</f>
        <v>7.2903021879000001</v>
      </c>
      <c r="L1125" s="14">
        <f>[1]!thsiFinD("ths_adjustment_nv_fund",L$2,$A1125)</f>
        <v>2.1747714561000002</v>
      </c>
      <c r="M1125" s="18">
        <v>5.9143222506393998E-2</v>
      </c>
      <c r="N1125" s="18">
        <v>7.4450525584224006E-2</v>
      </c>
      <c r="O1125" s="18">
        <v>0.16690630242032001</v>
      </c>
      <c r="P1125" s="18">
        <v>0.29267144909762999</v>
      </c>
      <c r="Q1125" s="21">
        <v>-2.56003547509073E-2</v>
      </c>
      <c r="R1125" s="21">
        <v>-3.2228927191705302E-2</v>
      </c>
      <c r="S1125" s="22">
        <v>-0.124362112203212</v>
      </c>
      <c r="T1125" s="22">
        <v>5.7059511137407697E-2</v>
      </c>
      <c r="U1125" s="16">
        <v>1.0569033767468443</v>
      </c>
      <c r="V1125" s="14">
        <v>1.7036</v>
      </c>
      <c r="W1125" s="14">
        <v>1.9964999999999999</v>
      </c>
      <c r="X1125" s="74">
        <f>'2080回测'!$O$13*G1125/$G$4+'2080回测'!$O$14*H1125/$H$4+'2080回测'!$O$15*I1125/$I$4+'2080回测'!$O$17*K1125/$K$4+'2080回测'!$O$18*L1125/$L$4+'2080回测'!$O$16*J1125/$J$4</f>
        <v>1.6032520243205211</v>
      </c>
    </row>
    <row r="1126" spans="1:24">
      <c r="A1126" s="11">
        <v>45523</v>
      </c>
      <c r="B1126" s="17">
        <v>36.034376918355001</v>
      </c>
      <c r="C1126" s="17">
        <v>21.339387060159002</v>
      </c>
      <c r="D1126" s="17">
        <v>13.230769230769001</v>
      </c>
      <c r="E1126" s="17">
        <v>164.140625</v>
      </c>
      <c r="F1126" s="13">
        <v>1.58686289552321</v>
      </c>
      <c r="G1126" s="14">
        <f>[1]!thsiFinD("ths_adjustment_nv_fund",G$2,$A1126)</f>
        <v>1.7924341264000001</v>
      </c>
      <c r="H1126" s="14">
        <f>[1]!thsiFinD("ths_adjustment_nv_fund",H$2,$A1126)</f>
        <v>2.5835318519000001</v>
      </c>
      <c r="I1126" s="14">
        <v>2839.86</v>
      </c>
      <c r="J1126" s="14">
        <f>[1]!thsiFinD("ths_close_price_index",J$1,$A1126)</f>
        <v>10575.549000000001</v>
      </c>
      <c r="K1126" s="14">
        <f>[1]!thsiFinD("ths_adjustment_nv_fund",K$2,$A1126)</f>
        <v>7.2850126523999998</v>
      </c>
      <c r="L1126" s="14">
        <f>[1]!thsiFinD("ths_adjustment_nv_fund",L$2,$A1126)</f>
        <v>2.1767907425000002</v>
      </c>
      <c r="M1126" s="18">
        <v>6.1460997442455E-2</v>
      </c>
      <c r="N1126" s="18">
        <v>7.8186082877248E-2</v>
      </c>
      <c r="O1126" s="18">
        <v>0.15971722981069</v>
      </c>
      <c r="P1126" s="18">
        <v>0.28903589802523</v>
      </c>
      <c r="Q1126" s="21">
        <v>-2.9136339915716E-2</v>
      </c>
      <c r="R1126" s="21">
        <v>-3.7144513661611603E-2</v>
      </c>
      <c r="S1126" s="22">
        <v>-0.12322451721493501</v>
      </c>
      <c r="T1126" s="22">
        <v>5.6332176611394898E-2</v>
      </c>
      <c r="U1126" s="16">
        <v>1.0587507455509815</v>
      </c>
      <c r="V1126" s="14">
        <v>1.7047000000000001</v>
      </c>
      <c r="W1126" s="14">
        <v>2.0177999999999998</v>
      </c>
      <c r="X1126" s="74">
        <f>'2080回测'!$O$13*G1126/$G$4+'2080回测'!$O$14*H1126/$H$4+'2080回测'!$O$15*I1126/$I$4+'2080回测'!$O$17*K1126/$K$4+'2080回测'!$O$18*L1126/$L$4+'2080回测'!$O$16*J1126/$J$4</f>
        <v>1.6207184699673243</v>
      </c>
    </row>
    <row r="1127" spans="1:24">
      <c r="A1127" s="11">
        <v>45524</v>
      </c>
      <c r="B1127" s="17">
        <v>35.72744014733</v>
      </c>
      <c r="C1127" s="17">
        <v>20.658342792281001</v>
      </c>
      <c r="D1127" s="17">
        <v>12.307692307691999</v>
      </c>
      <c r="E1127" s="17">
        <v>163.6328125</v>
      </c>
      <c r="F1127" s="13">
        <v>1.5808157193682599</v>
      </c>
      <c r="G1127" s="14">
        <f>[1]!thsiFinD("ths_adjustment_nv_fund",G$2,$A1127)</f>
        <v>1.7760775669</v>
      </c>
      <c r="H1127" s="14">
        <f>[1]!thsiFinD("ths_adjustment_nv_fund",H$2,$A1127)</f>
        <v>2.5552474074</v>
      </c>
      <c r="I1127" s="14">
        <v>2831.83</v>
      </c>
      <c r="J1127" s="14">
        <f>[1]!thsiFinD("ths_close_price_index",J$1,$A1127)</f>
        <v>10469.9894</v>
      </c>
      <c r="K1127" s="14">
        <f>[1]!thsiFinD("ths_adjustment_nv_fund",K$2,$A1127)</f>
        <v>7.207653197</v>
      </c>
      <c r="L1127" s="14">
        <f>[1]!thsiFinD("ths_adjustment_nv_fund",L$2,$A1127)</f>
        <v>2.1465014464999999</v>
      </c>
      <c r="M1127" s="18">
        <v>6.9613171355499007E-2</v>
      </c>
      <c r="N1127" s="18">
        <v>8.3137868126140005E-2</v>
      </c>
      <c r="O1127" s="18">
        <v>0.16582794152888</v>
      </c>
      <c r="P1127" s="18">
        <v>0.29649343865491001</v>
      </c>
      <c r="Q1127" s="21">
        <v>-2.9254206087876201E-2</v>
      </c>
      <c r="R1127" s="21">
        <v>-3.7983760132085702E-2</v>
      </c>
      <c r="S1127" s="22">
        <v>-0.12870565670392001</v>
      </c>
      <c r="T1127" s="22">
        <v>5.0877167666305602E-2</v>
      </c>
      <c r="U1127" s="16">
        <v>1.0433882565889094</v>
      </c>
      <c r="V1127" s="14">
        <v>1.7049000000000001</v>
      </c>
      <c r="W1127" s="14">
        <v>2.0190000000000001</v>
      </c>
      <c r="X1127" s="74">
        <f>'2080回测'!$O$13*G1127/$G$4+'2080回测'!$O$14*H1127/$H$4+'2080回测'!$O$15*I1127/$I$4+'2080回测'!$O$17*K1127/$K$4+'2080回测'!$O$18*L1127/$L$4+'2080回测'!$O$16*J1127/$J$4</f>
        <v>1.6049700383661509</v>
      </c>
    </row>
    <row r="1128" spans="1:24">
      <c r="A1128" s="11">
        <v>45525</v>
      </c>
      <c r="B1128" s="17">
        <v>35.972989564149998</v>
      </c>
      <c r="C1128" s="17">
        <v>21.169125993190001</v>
      </c>
      <c r="D1128" s="17">
        <v>12.769230769230999</v>
      </c>
      <c r="E1128" s="17">
        <v>165.13671875</v>
      </c>
      <c r="F1128" s="13">
        <v>1.5876201626914299</v>
      </c>
      <c r="G1128" s="14">
        <f>[1]!thsiFinD("ths_adjustment_nv_fund",G$2,$A1128)</f>
        <v>1.7638379646</v>
      </c>
      <c r="H1128" s="14">
        <f>[1]!thsiFinD("ths_adjustment_nv_fund",H$2,$A1128)</f>
        <v>2.5363911110999999</v>
      </c>
      <c r="I1128" s="14">
        <v>2817.51</v>
      </c>
      <c r="J1128" s="14">
        <f>[1]!thsiFinD("ths_close_price_index",J$1,$A1128)</f>
        <v>10384.602500000001</v>
      </c>
      <c r="K1128" s="14">
        <f>[1]!thsiFinD("ths_adjustment_nv_fund",K$2,$A1128)</f>
        <v>7.1864950553</v>
      </c>
      <c r="L1128" s="14">
        <f>[1]!thsiFinD("ths_adjustment_nv_fund",L$2,$A1128)</f>
        <v>2.1384243009000001</v>
      </c>
      <c r="M1128" s="18">
        <v>6.1141304347825998E-2</v>
      </c>
      <c r="N1128" s="18">
        <v>7.5493006689254002E-2</v>
      </c>
      <c r="O1128" s="18">
        <v>0.14641744548287</v>
      </c>
      <c r="P1128" s="18">
        <v>0.27607842116573</v>
      </c>
      <c r="Q1128" s="21">
        <v>-4.5048273157354601E-2</v>
      </c>
      <c r="R1128" s="21">
        <v>-5.4289120129850203E-2</v>
      </c>
      <c r="S1128" s="22">
        <v>-0.14380464473018001</v>
      </c>
      <c r="T1128" s="22">
        <v>3.11179130429802E-2</v>
      </c>
      <c r="U1128" s="16">
        <v>1.0409091741890717</v>
      </c>
      <c r="V1128" s="14">
        <v>1.7042999999999999</v>
      </c>
      <c r="W1128" s="14">
        <v>2.0253999999999999</v>
      </c>
      <c r="X1128" s="74">
        <f>'2080回测'!$O$13*G1128/$G$4+'2080回测'!$O$14*H1128/$H$4+'2080回测'!$O$15*I1128/$I$4+'2080回测'!$O$17*K1128/$K$4+'2080回测'!$O$18*L1128/$L$4+'2080回测'!$O$16*J1128/$J$4</f>
        <v>1.5949655376573184</v>
      </c>
    </row>
    <row r="1129" spans="1:24">
      <c r="A1129" s="11">
        <v>45526</v>
      </c>
      <c r="B1129" s="17">
        <v>35.850214855739999</v>
      </c>
      <c r="C1129" s="17">
        <v>21.055618615210001</v>
      </c>
      <c r="D1129" s="17">
        <v>12.307692307691999</v>
      </c>
      <c r="E1129" s="17">
        <v>163.271484375</v>
      </c>
      <c r="F1129" s="13">
        <v>1.5812125253841101</v>
      </c>
      <c r="G1129" s="14">
        <f>[1]!thsiFinD("ths_adjustment_nv_fund",G$2,$A1129)</f>
        <v>1.7685112673000001</v>
      </c>
      <c r="H1129" s="14">
        <f>[1]!thsiFinD("ths_adjustment_nv_fund",H$2,$A1129)</f>
        <v>2.5325540741000001</v>
      </c>
      <c r="I1129" s="14">
        <v>2831.27</v>
      </c>
      <c r="J1129" s="14">
        <f>[1]!thsiFinD("ths_close_price_index",J$1,$A1129)</f>
        <v>10367.683999999999</v>
      </c>
      <c r="K1129" s="14">
        <f>[1]!thsiFinD("ths_adjustment_nv_fund",K$2,$A1129)</f>
        <v>7.1283101657000003</v>
      </c>
      <c r="L1129" s="14">
        <f>[1]!thsiFinD("ths_adjustment_nv_fund",L$2,$A1129)</f>
        <v>2.1303471553</v>
      </c>
      <c r="M1129" s="18">
        <v>5.8583759590792997E-2</v>
      </c>
      <c r="N1129" s="18">
        <v>7.4276778733384993E-2</v>
      </c>
      <c r="O1129" s="18">
        <v>0.14162473040977999</v>
      </c>
      <c r="P1129" s="18">
        <v>0.27169711607665997</v>
      </c>
      <c r="Q1129" s="21">
        <v>-4.9055723010804402E-2</v>
      </c>
      <c r="R1129" s="21">
        <v>-5.71665366000405E-2</v>
      </c>
      <c r="S1129" s="22">
        <v>-0.14380464473018001</v>
      </c>
      <c r="T1129" s="22">
        <v>3.11179130429802E-2</v>
      </c>
      <c r="U1129" s="16">
        <v>1.0321336286599931</v>
      </c>
      <c r="V1129" s="14">
        <v>1.7050000000000001</v>
      </c>
      <c r="W1129" s="14">
        <v>2.0194999999999999</v>
      </c>
      <c r="X1129" s="74">
        <f>'2080回测'!$O$13*G1129/$G$4+'2080回测'!$O$14*H1129/$H$4+'2080回测'!$O$15*I1129/$I$4+'2080回测'!$O$17*K1129/$K$4+'2080回测'!$O$18*L1129/$L$4+'2080回测'!$O$16*J1129/$J$4</f>
        <v>1.5966456686109005</v>
      </c>
    </row>
    <row r="1130" spans="1:24">
      <c r="A1130" s="11">
        <v>45527</v>
      </c>
      <c r="B1130" s="17">
        <v>35.604665438920001</v>
      </c>
      <c r="C1130" s="17">
        <v>20.317820658342999</v>
      </c>
      <c r="D1130" s="17">
        <v>10.769230769230999</v>
      </c>
      <c r="E1130" s="17">
        <v>161.03515625</v>
      </c>
      <c r="F1130" s="13">
        <v>1.56931718279123</v>
      </c>
      <c r="G1130" s="14">
        <f>[1]!thsiFinD("ths_adjustment_nv_fund",G$2,$A1130)</f>
        <v>1.7656182704000001</v>
      </c>
      <c r="H1130" s="14">
        <f>[1]!thsiFinD("ths_adjustment_nv_fund",H$2,$A1130)</f>
        <v>2.5349659258999999</v>
      </c>
      <c r="I1130" s="14">
        <v>2832.79</v>
      </c>
      <c r="J1130" s="14">
        <f>[1]!thsiFinD("ths_close_price_index",J$1,$A1130)</f>
        <v>10390.2618</v>
      </c>
      <c r="K1130" s="14">
        <f>[1]!thsiFinD("ths_adjustment_nv_fund",K$2,$A1130)</f>
        <v>7.1329385091999997</v>
      </c>
      <c r="L1130" s="14">
        <f>[1]!thsiFinD("ths_adjustment_nv_fund",L$2,$A1130)</f>
        <v>2.1303471553</v>
      </c>
      <c r="M1130" s="18">
        <v>5.8104219948848998E-2</v>
      </c>
      <c r="N1130" s="18">
        <v>7.4103031882546994E-2</v>
      </c>
      <c r="O1130" s="18">
        <v>0.12868439971244</v>
      </c>
      <c r="P1130" s="18">
        <v>0.26302772506379002</v>
      </c>
      <c r="Q1130" s="21">
        <v>-5.9310079988749403E-2</v>
      </c>
      <c r="R1130" s="21">
        <v>-7.0474587774688097E-2</v>
      </c>
      <c r="S1130" s="22">
        <v>-0.155697683244018</v>
      </c>
      <c r="T1130" s="22">
        <v>1.8632003679774901E-2</v>
      </c>
      <c r="U1130" s="16">
        <v>1.0327657986664456</v>
      </c>
      <c r="V1130" s="14">
        <v>1.7051000000000001</v>
      </c>
      <c r="W1130" s="14">
        <v>2.0144000000000002</v>
      </c>
      <c r="X1130" s="74">
        <f>'2080回测'!$O$13*G1130/$G$4+'2080回测'!$O$14*H1130/$H$4+'2080回测'!$O$15*I1130/$I$4+'2080回测'!$O$17*K1130/$K$4+'2080回测'!$O$18*L1130/$L$4+'2080回测'!$O$16*J1130/$J$4</f>
        <v>1.5946122230357198</v>
      </c>
    </row>
    <row r="1131" spans="1:24">
      <c r="A1131" s="11">
        <v>45530</v>
      </c>
      <c r="B1131" s="17">
        <v>35.052179251074001</v>
      </c>
      <c r="C1131" s="17">
        <v>19.069239500567999</v>
      </c>
      <c r="D1131" s="17">
        <v>9.4615384615385008</v>
      </c>
      <c r="E1131" s="17">
        <v>156.2890625</v>
      </c>
      <c r="F1131" s="13">
        <v>1.5496800492829499</v>
      </c>
      <c r="G1131" s="14">
        <f>[1]!thsiFinD("ths_adjustment_nv_fund",G$2,$A1131)</f>
        <v>1.766174616</v>
      </c>
      <c r="H1131" s="14">
        <f>[1]!thsiFinD("ths_adjustment_nv_fund",H$2,$A1131)</f>
        <v>2.5321155555999999</v>
      </c>
      <c r="I1131" s="14">
        <v>2843.91</v>
      </c>
      <c r="J1131" s="14">
        <f>[1]!thsiFinD("ths_close_price_index",J$1,$A1131)</f>
        <v>10404.861000000001</v>
      </c>
      <c r="K1131" s="14">
        <f>[1]!thsiFinD("ths_adjustment_nv_fund",K$2,$A1131)</f>
        <v>7.1587249944</v>
      </c>
      <c r="L1131" s="14">
        <f>[1]!thsiFinD("ths_adjustment_nv_fund",L$2,$A1131)</f>
        <v>2.1293375121000002</v>
      </c>
      <c r="M1131" s="18">
        <v>6.2100383631713003E-2</v>
      </c>
      <c r="N1131" s="18">
        <v>7.9228563982277997E-2</v>
      </c>
      <c r="O1131" s="18">
        <v>0.13191948238677001</v>
      </c>
      <c r="P1131" s="18">
        <v>0.26535820651057002</v>
      </c>
      <c r="Q1131" s="21">
        <v>-6.0370875538192002E-2</v>
      </c>
      <c r="R1131" s="21">
        <v>-7.0114910715908405E-2</v>
      </c>
      <c r="S1131" s="22">
        <v>-0.16086856955438</v>
      </c>
      <c r="T1131" s="22">
        <v>1.48741086287127E-2</v>
      </c>
      <c r="U1131" s="16">
        <v>1.0375759945007945</v>
      </c>
      <c r="V1131" s="14">
        <v>1.7047000000000001</v>
      </c>
      <c r="W1131" s="14">
        <v>2.0257000000000001</v>
      </c>
      <c r="X1131" s="74">
        <f>'2080回测'!$O$13*G1131/$G$4+'2080回测'!$O$14*H1131/$H$4+'2080回测'!$O$15*I1131/$I$4+'2080回测'!$O$17*K1131/$K$4+'2080回测'!$O$18*L1131/$L$4+'2080回测'!$O$16*J1131/$J$4</f>
        <v>1.595475670873596</v>
      </c>
    </row>
    <row r="1132" spans="1:24">
      <c r="A1132" s="11">
        <v>45531</v>
      </c>
      <c r="B1132" s="17">
        <v>33.701657458564</v>
      </c>
      <c r="C1132" s="17">
        <v>17.650397275823</v>
      </c>
      <c r="D1132" s="17">
        <v>7.7692307692308002</v>
      </c>
      <c r="E1132" s="17">
        <v>151.884765625</v>
      </c>
      <c r="F1132" s="13">
        <v>1.52751512782154</v>
      </c>
      <c r="G1132" s="14">
        <f>[1]!thsiFinD("ths_adjustment_nv_fund",G$2,$A1132)</f>
        <v>1.7754099523</v>
      </c>
      <c r="H1132" s="14">
        <f>[1]!thsiFinD("ths_adjustment_nv_fund",H$2,$A1132)</f>
        <v>2.5315674073999999</v>
      </c>
      <c r="I1132" s="14">
        <v>2885.07</v>
      </c>
      <c r="J1132" s="14">
        <f>[1]!thsiFinD("ths_close_price_index",J$1,$A1132)</f>
        <v>10383.198399999999</v>
      </c>
      <c r="K1132" s="14">
        <f>[1]!thsiFinD("ths_adjustment_nv_fund",K$2,$A1132)</f>
        <v>7.1494683074000003</v>
      </c>
      <c r="L1132" s="14">
        <f>[1]!thsiFinD("ths_adjustment_nv_fund",L$2,$A1132)</f>
        <v>2.1162121504</v>
      </c>
      <c r="M1132" s="18">
        <v>6.3379156010230003E-2</v>
      </c>
      <c r="N1132" s="18">
        <v>7.9402310833115997E-2</v>
      </c>
      <c r="O1132" s="18">
        <v>0.13239875389408001</v>
      </c>
      <c r="P1132" s="18">
        <v>0.26190909400021001</v>
      </c>
      <c r="Q1132" s="21">
        <v>-5.3063172864254202E-2</v>
      </c>
      <c r="R1132" s="21">
        <v>-6.4120293069674802E-2</v>
      </c>
      <c r="S1132" s="22">
        <v>-0.14835502468329601</v>
      </c>
      <c r="T1132" s="22">
        <v>2.9057131885946299E-2</v>
      </c>
      <c r="U1132" s="16">
        <v>1.0272806767180538</v>
      </c>
      <c r="V1132" s="14">
        <v>1.7025999999999999</v>
      </c>
      <c r="W1132" s="14">
        <v>2.0230000000000001</v>
      </c>
      <c r="X1132" s="74">
        <f>'2080回测'!$O$13*G1132/$G$4+'2080回测'!$O$14*H1132/$H$4+'2080回测'!$O$15*I1132/$I$4+'2080回测'!$O$17*K1132/$K$4+'2080回测'!$O$18*L1132/$L$4+'2080回测'!$O$16*J1132/$J$4</f>
        <v>1.6011516341667855</v>
      </c>
    </row>
    <row r="1133" spans="1:24">
      <c r="A1133" s="11">
        <v>45532</v>
      </c>
      <c r="B1133" s="17">
        <v>33.763044812769003</v>
      </c>
      <c r="C1133" s="17">
        <v>17.707150964813</v>
      </c>
      <c r="D1133" s="17">
        <v>8.3846153846153992</v>
      </c>
      <c r="E1133" s="17">
        <v>151.533203125</v>
      </c>
      <c r="F1133" s="13">
        <v>1.5284700357179899</v>
      </c>
      <c r="G1133" s="14">
        <f>[1]!thsiFinD("ths_adjustment_nv_fund",G$2,$A1133)</f>
        <v>1.7650619247999999</v>
      </c>
      <c r="H1133" s="14">
        <f>[1]!thsiFinD("ths_adjustment_nv_fund",H$2,$A1133)</f>
        <v>2.5213718519000001</v>
      </c>
      <c r="I1133" s="14">
        <v>2851.79</v>
      </c>
      <c r="J1133" s="14">
        <f>[1]!thsiFinD("ths_close_price_index",J$1,$A1133)</f>
        <v>10322.277599999999</v>
      </c>
      <c r="K1133" s="14">
        <f>[1]!thsiFinD("ths_adjustment_nv_fund",K$2,$A1133)</f>
        <v>7.1752547925999997</v>
      </c>
      <c r="L1133" s="14">
        <f>[1]!thsiFinD("ths_adjustment_nv_fund",L$2,$A1133)</f>
        <v>2.1162121504</v>
      </c>
      <c r="M1133" s="18">
        <v>5.8184143222506E-2</v>
      </c>
      <c r="N1133" s="18">
        <v>7.6274867518025993E-2</v>
      </c>
      <c r="O1133" s="18">
        <v>0.11802060867481</v>
      </c>
      <c r="P1133" s="18">
        <v>0.25407867632360998</v>
      </c>
      <c r="Q1133" s="21">
        <v>-6.3317529842199197E-2</v>
      </c>
      <c r="R1133" s="21">
        <v>-7.5510066597521006E-2</v>
      </c>
      <c r="S1133" s="22">
        <v>-0.16241983544748301</v>
      </c>
      <c r="T1133" s="22">
        <v>1.29345498926809E-2</v>
      </c>
      <c r="U1133" s="16">
        <v>1.0282706344307353</v>
      </c>
      <c r="V1133" s="14">
        <v>1.7038</v>
      </c>
      <c r="W1133" s="14">
        <v>2.0207999999999999</v>
      </c>
      <c r="X1133" s="74">
        <f>'2080回测'!$O$13*G1133/$G$4+'2080回测'!$O$14*H1133/$H$4+'2080回测'!$O$15*I1133/$I$4+'2080回测'!$O$17*K1133/$K$4+'2080回测'!$O$18*L1133/$L$4+'2080回测'!$O$16*J1133/$J$4</f>
        <v>1.5940663267612443</v>
      </c>
    </row>
    <row r="1134" spans="1:24">
      <c r="A1134" s="11">
        <v>45533</v>
      </c>
      <c r="B1134" s="17">
        <v>34.745242480049001</v>
      </c>
      <c r="C1134" s="17">
        <v>16.515323496027001</v>
      </c>
      <c r="D1134" s="17">
        <v>7.2307692307691998</v>
      </c>
      <c r="E1134" s="17">
        <v>148.92578125</v>
      </c>
      <c r="F1134" s="13">
        <v>1.5185427911421101</v>
      </c>
      <c r="G1134" s="14">
        <f>[1]!thsiFinD("ths_adjustment_nv_fund",G$2,$A1134)</f>
        <v>1.7305685001</v>
      </c>
      <c r="H1134" s="14">
        <f>[1]!thsiFinD("ths_adjustment_nv_fund",H$2,$A1134)</f>
        <v>2.4867288889000001</v>
      </c>
      <c r="I1134" s="14">
        <v>2824.67</v>
      </c>
      <c r="J1134" s="14">
        <f>[1]!thsiFinD("ths_close_price_index",J$1,$A1134)</f>
        <v>10187.4737</v>
      </c>
      <c r="K1134" s="14">
        <f>[1]!thsiFinD("ths_adjustment_nv_fund",K$2,$A1134)</f>
        <v>7.2116203485000003</v>
      </c>
      <c r="L1134" s="14">
        <f>[1]!thsiFinD("ths_adjustment_nv_fund",L$2,$A1134)</f>
        <v>2.1353953713</v>
      </c>
      <c r="M1134" s="18">
        <v>5.3308823529411999E-2</v>
      </c>
      <c r="N1134" s="18">
        <v>7.0019980887846001E-2</v>
      </c>
      <c r="O1134" s="18">
        <v>0.11754133716751</v>
      </c>
      <c r="P1134" s="18">
        <v>0.25482443034028002</v>
      </c>
      <c r="Q1134" s="21">
        <v>-5.89564814722685E-2</v>
      </c>
      <c r="R1134" s="21">
        <v>-7.2872434833183994E-2</v>
      </c>
      <c r="S1134" s="22">
        <v>-0.15693869595849799</v>
      </c>
      <c r="T1134" s="22">
        <v>1.9238115784785001E-2</v>
      </c>
      <c r="U1134" s="16">
        <v>1.036924136911302</v>
      </c>
      <c r="V1134" s="14">
        <v>1.7036</v>
      </c>
      <c r="W1134" s="14">
        <v>2.0261</v>
      </c>
      <c r="X1134" s="74">
        <f>'2080回测'!$O$13*G1134/$G$4+'2080回测'!$O$14*H1134/$H$4+'2080回测'!$O$15*I1134/$I$4+'2080回测'!$O$17*K1134/$K$4+'2080回测'!$O$18*L1134/$L$4+'2080回测'!$O$16*J1134/$J$4</f>
        <v>1.5707939733511875</v>
      </c>
    </row>
    <row r="1135" spans="1:24">
      <c r="A1135" s="11">
        <v>45534</v>
      </c>
      <c r="B1135" s="17">
        <v>37.139349294044997</v>
      </c>
      <c r="C1135" s="17">
        <v>19.580022701476</v>
      </c>
      <c r="D1135" s="17">
        <v>10.076923076923</v>
      </c>
      <c r="E1135" s="17">
        <v>159.462890625</v>
      </c>
      <c r="F1135" s="13">
        <v>1.5656479642436101</v>
      </c>
      <c r="G1135" s="14">
        <f>[1]!thsiFinD("ths_adjustment_nv_fund",G$2,$A1135)</f>
        <v>1.7209993564999999</v>
      </c>
      <c r="H1135" s="14">
        <f>[1]!thsiFinD("ths_adjustment_nv_fund",H$2,$A1135)</f>
        <v>2.4949511110999998</v>
      </c>
      <c r="I1135" s="14">
        <v>2831.14</v>
      </c>
      <c r="J1135" s="14">
        <f>[1]!thsiFinD("ths_close_price_index",J$1,$A1135)</f>
        <v>10214.177799999999</v>
      </c>
      <c r="K1135" s="14">
        <f>[1]!thsiFinD("ths_adjustment_nv_fund",K$2,$A1135)</f>
        <v>7.2737723897000004</v>
      </c>
      <c r="L1135" s="14">
        <f>[1]!thsiFinD("ths_adjustment_nv_fund",L$2,$A1135)</f>
        <v>2.1555882353000002</v>
      </c>
      <c r="M1135" s="18">
        <v>4.7234654731457999E-2</v>
      </c>
      <c r="N1135" s="18">
        <v>6.4807575362697004E-2</v>
      </c>
      <c r="O1135" s="18">
        <v>0.13156002875629</v>
      </c>
      <c r="P1135" s="18">
        <v>0.26228197096995998</v>
      </c>
      <c r="Q1135" s="21">
        <v>-4.6344801051117698E-2</v>
      </c>
      <c r="R1135" s="21">
        <v>-5.7406321305893598E-2</v>
      </c>
      <c r="S1135" s="22">
        <v>-0.14525249289707901</v>
      </c>
      <c r="T1135" s="22">
        <v>3.8512480724102002E-2</v>
      </c>
      <c r="U1135" s="16">
        <v>1.0516416534212243</v>
      </c>
      <c r="V1135" s="14">
        <v>1.7037</v>
      </c>
      <c r="W1135" s="14">
        <v>2.0209999999999999</v>
      </c>
      <c r="X1135" s="74">
        <f>'2080回测'!$O$13*G1135/$G$4+'2080回测'!$O$14*H1135/$H$4+'2080回测'!$O$15*I1135/$I$4+'2080回测'!$O$17*K1135/$K$4+'2080回测'!$O$18*L1135/$L$4+'2080回测'!$O$16*J1135/$J$4</f>
        <v>1.5664503644582362</v>
      </c>
    </row>
    <row r="1136" spans="1:24">
      <c r="A1136" s="11">
        <v>45537</v>
      </c>
      <c r="B1136" s="17">
        <v>34.438305709024</v>
      </c>
      <c r="C1136" s="17">
        <v>16.685584562997001</v>
      </c>
      <c r="D1136" s="17">
        <v>6.1538461538461</v>
      </c>
      <c r="E1136" s="17">
        <v>149.716796875</v>
      </c>
      <c r="F1136" s="13">
        <v>1.51748633325217</v>
      </c>
      <c r="G1136" s="14">
        <f>[1]!thsiFinD("ths_adjustment_nv_fund",G$2,$A1136)</f>
        <v>1.7294558090000001</v>
      </c>
      <c r="H1136" s="14">
        <f>[1]!thsiFinD("ths_adjustment_nv_fund",H$2,$A1136)</f>
        <v>2.5040503703999999</v>
      </c>
      <c r="I1136" s="14">
        <v>2807.31</v>
      </c>
      <c r="J1136" s="14">
        <f>[1]!thsiFinD("ths_close_price_index",J$1,$A1136)</f>
        <v>10175.810100000001</v>
      </c>
      <c r="K1136" s="14">
        <f>[1]!thsiFinD("ths_adjustment_nv_fund",K$2,$A1136)</f>
        <v>7.234762066</v>
      </c>
      <c r="L1136" s="14">
        <f>[1]!thsiFinD("ths_adjustment_nv_fund",L$2,$A1136)</f>
        <v>2.1364050145000002</v>
      </c>
      <c r="M1136" s="18">
        <v>5.5226982097187002E-2</v>
      </c>
      <c r="N1136" s="18">
        <v>7.6882981495959998E-2</v>
      </c>
      <c r="O1136" s="18">
        <v>0.14653726335969</v>
      </c>
      <c r="P1136" s="18">
        <v>0.28223089216977998</v>
      </c>
      <c r="Q1136" s="21">
        <v>-3.5383247040211098E-2</v>
      </c>
      <c r="R1136" s="21">
        <v>-4.1460638366908699E-2</v>
      </c>
      <c r="S1136" s="22">
        <v>-0.12880907443012399</v>
      </c>
      <c r="T1136" s="22">
        <v>5.7908068084421303E-2</v>
      </c>
      <c r="U1136" s="16">
        <v>1.0357772224707287</v>
      </c>
      <c r="V1136" s="14">
        <v>1.706</v>
      </c>
      <c r="W1136" s="14">
        <v>2.0112000000000001</v>
      </c>
      <c r="X1136" s="74">
        <f>'2080回测'!$O$13*G1136/$G$4+'2080回测'!$O$14*H1136/$H$4+'2080回测'!$O$15*I1136/$I$4+'2080回测'!$O$17*K1136/$K$4+'2080回测'!$O$18*L1136/$L$4+'2080回测'!$O$16*J1136/$J$4</f>
        <v>1.5705186937346716</v>
      </c>
    </row>
    <row r="1137" spans="1:24">
      <c r="A1137" s="11">
        <v>45538</v>
      </c>
      <c r="B1137" s="17">
        <v>35.420503376303998</v>
      </c>
      <c r="C1137" s="17">
        <v>17.423382519863999</v>
      </c>
      <c r="D1137" s="17">
        <v>7.2307692307691998</v>
      </c>
      <c r="E1137" s="17">
        <v>152.03125</v>
      </c>
      <c r="F1137" s="13">
        <v>1.53026476281734</v>
      </c>
      <c r="G1137" s="14">
        <f>[1]!thsiFinD("ths_adjustment_nv_fund",G$2,$A1137)</f>
        <v>1.7099837144000001</v>
      </c>
      <c r="H1137" s="14">
        <f>[1]!thsiFinD("ths_adjustment_nv_fund",H$2,$A1137)</f>
        <v>2.4866192592999998</v>
      </c>
      <c r="I1137" s="14">
        <v>2774.74</v>
      </c>
      <c r="J1137" s="14">
        <f>[1]!thsiFinD("ths_close_price_index",J$1,$A1137)</f>
        <v>10139.3513</v>
      </c>
      <c r="K1137" s="14">
        <f>[1]!thsiFinD("ths_adjustment_nv_fund",K$2,$A1137)</f>
        <v>7.2770783493</v>
      </c>
      <c r="L1137" s="14">
        <f>[1]!thsiFinD("ths_adjustment_nv_fund",L$2,$A1137)</f>
        <v>2.1495303761</v>
      </c>
      <c r="M1137" s="18">
        <v>4.0601023017902999E-2</v>
      </c>
      <c r="N1137" s="18">
        <v>6.3504473981409001E-2</v>
      </c>
      <c r="O1137" s="18">
        <v>0.12580877066858001</v>
      </c>
      <c r="P1137" s="18">
        <v>0.26573108355747999</v>
      </c>
      <c r="Q1137" s="21">
        <v>-5.0941581765368997E-2</v>
      </c>
      <c r="R1137" s="21">
        <v>-5.7885890717587998E-2</v>
      </c>
      <c r="S1137" s="22">
        <v>-0.143597809277761</v>
      </c>
      <c r="T1137" s="22">
        <v>4.2997710301175801E-2</v>
      </c>
      <c r="U1137" s="16">
        <v>1.0432430491066069</v>
      </c>
      <c r="V1137" s="14">
        <v>1.7068000000000001</v>
      </c>
      <c r="W1137" s="14">
        <v>2.0137999999999998</v>
      </c>
      <c r="X1137" s="74">
        <f>'2080回测'!$O$13*G1137/$G$4+'2080回测'!$O$14*H1137/$H$4+'2080回测'!$O$15*I1137/$I$4+'2080回测'!$O$17*K1137/$K$4+'2080回测'!$O$18*L1137/$L$4+'2080回测'!$O$16*J1137/$J$4</f>
        <v>1.5579875171920334</v>
      </c>
    </row>
    <row r="1138" spans="1:24">
      <c r="A1138" s="11">
        <v>45539</v>
      </c>
      <c r="B1138" s="17">
        <v>34.315531000614001</v>
      </c>
      <c r="C1138" s="17">
        <v>16.004540295119</v>
      </c>
      <c r="D1138" s="17">
        <v>5.9230769230769003</v>
      </c>
      <c r="E1138" s="17">
        <v>147.67578125</v>
      </c>
      <c r="F1138" s="13">
        <v>1.5097973236720199</v>
      </c>
      <c r="G1138" s="14">
        <f>[1]!thsiFinD("ths_adjustment_nv_fund",G$2,$A1138)</f>
        <v>1.704642797</v>
      </c>
      <c r="H1138" s="14">
        <f>[1]!thsiFinD("ths_adjustment_nv_fund",H$2,$A1138)</f>
        <v>2.4835496296000001</v>
      </c>
      <c r="I1138" s="14">
        <v>2742.38</v>
      </c>
      <c r="J1138" s="14">
        <f>[1]!thsiFinD("ths_close_price_index",J$1,$A1138)</f>
        <v>10082.178099999999</v>
      </c>
      <c r="K1138" s="14">
        <f>[1]!thsiFinD("ths_adjustment_nv_fund",K$2,$A1138)</f>
        <v>7.2625321269000001</v>
      </c>
      <c r="L1138" s="14">
        <f>[1]!thsiFinD("ths_adjustment_nv_fund",L$2,$A1138)</f>
        <v>2.1374146576999999</v>
      </c>
      <c r="M1138" s="18">
        <v>4.2439258312020001E-2</v>
      </c>
      <c r="N1138" s="18">
        <v>6.4720701937276998E-2</v>
      </c>
      <c r="O1138" s="18">
        <v>0.13395638629282999</v>
      </c>
      <c r="P1138" s="18">
        <v>0.27561232487637999</v>
      </c>
      <c r="Q1138" s="21">
        <v>-4.1748020336866601E-2</v>
      </c>
      <c r="R1138" s="21">
        <v>-4.9373533659932002E-2</v>
      </c>
      <c r="S1138" s="22">
        <v>-0.136358568443254</v>
      </c>
      <c r="T1138" s="22">
        <v>5.66958438744012E-2</v>
      </c>
      <c r="U1138" s="16">
        <v>1.0379121148777877</v>
      </c>
      <c r="V1138" s="14">
        <v>1.7079</v>
      </c>
      <c r="W1138" s="14">
        <v>2.0005000000000002</v>
      </c>
      <c r="X1138" s="74">
        <f>'2080回测'!$O$13*G1138/$G$4+'2080回测'!$O$14*H1138/$H$4+'2080回测'!$O$15*I1138/$I$4+'2080回测'!$O$17*K1138/$K$4+'2080回测'!$O$18*L1138/$L$4+'2080回测'!$O$16*J1138/$J$4</f>
        <v>1.5529062458232752</v>
      </c>
    </row>
    <row r="1139" spans="1:24">
      <c r="A1139" s="11">
        <v>45540</v>
      </c>
      <c r="B1139" s="17">
        <v>34.499693063229003</v>
      </c>
      <c r="C1139" s="17">
        <v>16.118047673098999</v>
      </c>
      <c r="D1139" s="17">
        <v>6.1538461538461</v>
      </c>
      <c r="E1139" s="17">
        <v>148.14453125</v>
      </c>
      <c r="F1139" s="13">
        <v>1.51229029535044</v>
      </c>
      <c r="G1139" s="14">
        <f>[1]!thsiFinD("ths_adjustment_nv_fund",G$2,$A1139)</f>
        <v>1.7006371090000001</v>
      </c>
      <c r="H1139" s="14">
        <f>[1]!thsiFinD("ths_adjustment_nv_fund",H$2,$A1139)</f>
        <v>2.4851940740999998</v>
      </c>
      <c r="I1139" s="14">
        <v>2732.36</v>
      </c>
      <c r="J1139" s="14">
        <f>[1]!thsiFinD("ths_close_price_index",J$1,$A1139)</f>
        <v>10101.8961</v>
      </c>
      <c r="K1139" s="14">
        <f>[1]!thsiFinD("ths_adjustment_nv_fund",K$2,$A1139)</f>
        <v>7.3061707940999998</v>
      </c>
      <c r="L1139" s="14">
        <f>[1]!thsiFinD("ths_adjustment_nv_fund",L$2,$A1139)</f>
        <v>2.1424628737</v>
      </c>
      <c r="M1139" s="18">
        <v>3.5885549872123002E-2</v>
      </c>
      <c r="N1139" s="18">
        <v>5.8465815307096998E-2</v>
      </c>
      <c r="O1139" s="18">
        <v>0.12952312485022999</v>
      </c>
      <c r="P1139" s="18">
        <v>0.26843444205118</v>
      </c>
      <c r="Q1139" s="21">
        <v>-4.5991202534637003E-2</v>
      </c>
      <c r="R1139" s="21">
        <v>-5.3809550718155699E-2</v>
      </c>
      <c r="S1139" s="22">
        <v>-0.13863375841981801</v>
      </c>
      <c r="T1139" s="22">
        <v>4.9422498614281898E-2</v>
      </c>
      <c r="U1139" s="16">
        <v>1.0426561870357218</v>
      </c>
      <c r="V1139" s="14">
        <v>1.7089000000000001</v>
      </c>
      <c r="W1139" s="14">
        <v>2.0144000000000002</v>
      </c>
      <c r="X1139" s="74">
        <f>'2080回测'!$O$13*G1139/$G$4+'2080回测'!$O$14*H1139/$H$4+'2080回测'!$O$15*I1139/$I$4+'2080回测'!$O$17*K1139/$K$4+'2080回测'!$O$18*L1139/$L$4+'2080回测'!$O$16*J1139/$J$4</f>
        <v>1.5512064986407863</v>
      </c>
    </row>
    <row r="1140" spans="1:24">
      <c r="A1140" s="11">
        <v>45541</v>
      </c>
      <c r="B1140" s="17">
        <v>32.535297728667999</v>
      </c>
      <c r="C1140" s="17">
        <v>13.847900113507</v>
      </c>
      <c r="D1140" s="17">
        <v>2.8461538461538001</v>
      </c>
      <c r="E1140" s="17">
        <v>141.97265625</v>
      </c>
      <c r="F1140" s="13">
        <v>1.4780050198458199</v>
      </c>
      <c r="G1140" s="14">
        <f>[1]!thsiFinD("ths_adjustment_nv_fund",G$2,$A1140)</f>
        <v>1.6901778124</v>
      </c>
      <c r="H1140" s="14">
        <f>[1]!thsiFinD("ths_adjustment_nv_fund",H$2,$A1140)</f>
        <v>2.46272</v>
      </c>
      <c r="I1140" s="14">
        <v>2732.36</v>
      </c>
      <c r="J1140" s="14">
        <f>[1]!thsiFinD("ths_close_price_index",J$1,$A1140)</f>
        <v>10034.419099999999</v>
      </c>
      <c r="K1140" s="14">
        <f>[1]!thsiFinD("ths_adjustment_nv_fund",K$2,$A1140)</f>
        <v>7.2486470965000001</v>
      </c>
      <c r="L1140" s="14">
        <f>[1]!thsiFinD("ths_adjustment_nv_fund",L$2,$A1140)</f>
        <v>2.1182314367999999</v>
      </c>
      <c r="M1140" s="18">
        <v>3.5805626598465E-2</v>
      </c>
      <c r="N1140" s="18">
        <v>5.9247676135870002E-2</v>
      </c>
      <c r="O1140" s="18">
        <v>0.13539420081476</v>
      </c>
      <c r="P1140" s="18">
        <v>0.26908697682541</v>
      </c>
      <c r="Q1140" s="21">
        <v>-3.9154964549340303E-2</v>
      </c>
      <c r="R1140" s="21">
        <v>-4.6855794248521501E-2</v>
      </c>
      <c r="S1140" s="22">
        <v>-0.13139451758531101</v>
      </c>
      <c r="T1140" s="22">
        <v>5.9120292294441601E-2</v>
      </c>
      <c r="U1140" s="16">
        <v>1.0280914423263319</v>
      </c>
      <c r="V1140" s="14">
        <v>1.7093</v>
      </c>
      <c r="W1140" s="14">
        <v>2.0184000000000002</v>
      </c>
      <c r="X1140" s="74">
        <f>'2080回测'!$O$13*G1140/$G$4+'2080回测'!$O$14*H1140/$H$4+'2080回测'!$O$15*I1140/$I$4+'2080回测'!$O$17*K1140/$K$4+'2080回测'!$O$18*L1140/$L$4+'2080回测'!$O$16*J1140/$J$4</f>
        <v>1.5406280858324073</v>
      </c>
    </row>
    <row r="1141" spans="1:24">
      <c r="A1141" s="11">
        <v>45544</v>
      </c>
      <c r="B1141" s="17">
        <v>32.412523020258</v>
      </c>
      <c r="C1141" s="17">
        <v>13.507377979569</v>
      </c>
      <c r="D1141" s="17">
        <v>2.2307692307692002</v>
      </c>
      <c r="E1141" s="17">
        <v>142.55859375</v>
      </c>
      <c r="F1141" s="13">
        <v>1.4767731599514899</v>
      </c>
      <c r="G1141" s="14">
        <f>[1]!thsiFinD("ths_adjustment_nv_fund",G$2,$A1141)</f>
        <v>1.6629602373000001</v>
      </c>
      <c r="H1141" s="14">
        <f>[1]!thsiFinD("ths_adjustment_nv_fund",H$2,$A1141)</f>
        <v>2.4234725926</v>
      </c>
      <c r="I1141" s="14">
        <v>2661.57</v>
      </c>
      <c r="J1141" s="14">
        <f>[1]!thsiFinD("ths_close_price_index",J$1,$A1141)</f>
        <v>9901.0961000000007</v>
      </c>
      <c r="K1141" s="14">
        <f>[1]!thsiFinD("ths_adjustment_nv_fund",K$2,$A1141)</f>
        <v>7.2109591566000004</v>
      </c>
      <c r="L1141" s="14">
        <f>[1]!thsiFinD("ths_adjustment_nv_fund",L$2,$A1141)</f>
        <v>2.1010675023999998</v>
      </c>
      <c r="M1141" s="18">
        <v>2.6854219948849001E-2</v>
      </c>
      <c r="N1141" s="18">
        <v>5.0299713317695997E-2</v>
      </c>
      <c r="O1141" s="18">
        <v>0.12005751258088</v>
      </c>
      <c r="P1141" s="18">
        <v>0.25305326450246002</v>
      </c>
      <c r="Q1141" s="21">
        <v>-5.36525037250557E-2</v>
      </c>
      <c r="R1141" s="21">
        <v>-6.3760616010906906E-2</v>
      </c>
      <c r="S1141" s="22">
        <v>-0.146390087885366</v>
      </c>
      <c r="T1141" s="22">
        <v>3.8270035882098E-2</v>
      </c>
      <c r="U1141" s="16">
        <v>1.0212828379801853</v>
      </c>
      <c r="V1141" s="14">
        <v>1.7104999999999999</v>
      </c>
      <c r="W1141" s="14">
        <v>2.0091999999999999</v>
      </c>
      <c r="X1141" s="74">
        <f>'2080回测'!$O$13*G1141/$G$4+'2080回测'!$O$14*H1141/$H$4+'2080回测'!$O$15*I1141/$I$4+'2080回测'!$O$17*K1141/$K$4+'2080回测'!$O$18*L1141/$L$4+'2080回测'!$O$16*J1141/$J$4</f>
        <v>1.5186279884932024</v>
      </c>
    </row>
    <row r="1142" spans="1:24">
      <c r="A1142" s="11">
        <v>45545</v>
      </c>
      <c r="B1142" s="17">
        <v>33.149171270718</v>
      </c>
      <c r="C1142" s="17">
        <v>14.926220204312999</v>
      </c>
      <c r="D1142" s="17">
        <v>3.4615384615384999</v>
      </c>
      <c r="E1142" s="17">
        <v>145.791015625</v>
      </c>
      <c r="F1142" s="13">
        <v>1.49331986390392</v>
      </c>
      <c r="G1142" s="14">
        <f>[1]!thsiFinD("ths_adjustment_nv_fund",G$2,$A1142)</f>
        <v>1.6652003669</v>
      </c>
      <c r="H1142" s="14">
        <f>[1]!thsiFinD("ths_adjustment_nv_fund",H$2,$A1142)</f>
        <v>2.4250074073999999</v>
      </c>
      <c r="I1142" s="14">
        <v>2653.53</v>
      </c>
      <c r="J1142" s="14">
        <f>[1]!thsiFinD("ths_close_price_index",J$1,$A1142)</f>
        <v>9885.5696000000007</v>
      </c>
      <c r="K1142" s="14">
        <f>[1]!thsiFinD("ths_adjustment_nv_fund",K$2,$A1142)</f>
        <v>7.2307949143999997</v>
      </c>
      <c r="L1142" s="14">
        <f>[1]!thsiFinD("ths_adjustment_nv_fund",L$2,$A1142)</f>
        <v>2.0980385728000002</v>
      </c>
      <c r="M1142" s="18">
        <v>1.3826726342710999E-2</v>
      </c>
      <c r="N1142" s="18">
        <v>3.8484927460690002E-2</v>
      </c>
      <c r="O1142" s="18">
        <v>0.11190989695663001</v>
      </c>
      <c r="P1142" s="18">
        <v>0.24373133871536001</v>
      </c>
      <c r="Q1142" s="21">
        <v>-5.8013552094986202E-2</v>
      </c>
      <c r="R1142" s="21">
        <v>-6.8076740716192297E-2</v>
      </c>
      <c r="S1142" s="22">
        <v>-0.14659692333777399</v>
      </c>
      <c r="T1142" s="22">
        <v>3.49970305150442E-2</v>
      </c>
      <c r="U1142" s="16">
        <v>1.0250916152094922</v>
      </c>
      <c r="V1142" s="14">
        <v>1.7114</v>
      </c>
      <c r="W1142" s="14">
        <v>2.0177</v>
      </c>
      <c r="X1142" s="74">
        <f>'2080回测'!$O$13*G1142/$G$4+'2080回测'!$O$14*H1142/$H$4+'2080回测'!$O$15*I1142/$I$4+'2080回测'!$O$17*K1142/$K$4+'2080回测'!$O$18*L1142/$L$4+'2080回测'!$O$16*J1142/$J$4</f>
        <v>1.5204657987285584</v>
      </c>
    </row>
    <row r="1143" spans="1:24">
      <c r="A1143" s="11">
        <v>45546</v>
      </c>
      <c r="B1143" s="17">
        <v>33.517495395948004</v>
      </c>
      <c r="C1143" s="17">
        <v>15.153234960272</v>
      </c>
      <c r="D1143" s="17">
        <v>4.5384615384615001</v>
      </c>
      <c r="E1143" s="17">
        <v>144.74609375</v>
      </c>
      <c r="F1143" s="13">
        <v>1.4948882141116999</v>
      </c>
      <c r="G1143" s="14">
        <f>[1]!thsiFinD("ths_adjustment_nv_fund",G$2,$A1143)</f>
        <v>1.6268941501</v>
      </c>
      <c r="H1143" s="14">
        <f>[1]!thsiFinD("ths_adjustment_nv_fund",H$2,$A1143)</f>
        <v>2.3810459259000001</v>
      </c>
      <c r="I1143" s="14">
        <v>2604.87</v>
      </c>
      <c r="J1143" s="14">
        <f>[1]!thsiFinD("ths_close_price_index",J$1,$A1143)</f>
        <v>9712.1496999999999</v>
      </c>
      <c r="K1143" s="14">
        <f>[1]!thsiFinD("ths_adjustment_nv_fund",K$2,$A1143)</f>
        <v>7.2175710758999996</v>
      </c>
      <c r="L1143" s="14">
        <f>[1]!thsiFinD("ths_adjustment_nv_fund",L$2,$A1143)</f>
        <v>2.0950096432</v>
      </c>
      <c r="M1143" s="18">
        <v>1.5984654731457999E-2</v>
      </c>
      <c r="N1143" s="18">
        <v>4.2307358179133003E-2</v>
      </c>
      <c r="O1143" s="18">
        <v>0.11358734723221001</v>
      </c>
      <c r="P1143" s="18">
        <v>0.24559572387278</v>
      </c>
      <c r="Q1143" s="21">
        <v>-5.5066897790979001E-2</v>
      </c>
      <c r="R1143" s="21">
        <v>-6.3760616010906906E-2</v>
      </c>
      <c r="S1143" s="22">
        <v>-0.14018502431292101</v>
      </c>
      <c r="T1143" s="22">
        <v>4.2270375775163703E-2</v>
      </c>
      <c r="U1143" s="16">
        <v>1.0217979201661282</v>
      </c>
      <c r="V1143" s="14">
        <v>1.7125999999999999</v>
      </c>
      <c r="W1143" s="14">
        <v>2.0278999999999998</v>
      </c>
      <c r="X1143" s="74">
        <f>'2080回测'!$O$13*G1143/$G$4+'2080回测'!$O$14*H1143/$H$4+'2080回测'!$O$15*I1143/$I$4+'2080回测'!$O$17*K1143/$K$4+'2080回测'!$O$18*L1143/$L$4+'2080回测'!$O$16*J1143/$J$4</f>
        <v>1.4918080051059901</v>
      </c>
    </row>
    <row r="1144" spans="1:24">
      <c r="A1144" s="11">
        <v>45547</v>
      </c>
      <c r="B1144" s="17">
        <v>33.271945979127999</v>
      </c>
      <c r="C1144" s="17">
        <v>14.642451759364</v>
      </c>
      <c r="D1144" s="17">
        <v>5</v>
      </c>
      <c r="E1144" s="17">
        <v>143.857421875</v>
      </c>
      <c r="F1144" s="13">
        <v>1.4919295490337301</v>
      </c>
      <c r="G1144" s="14">
        <f>[1]!thsiFinD("ths_adjustment_nv_fund",G$2,$A1144)</f>
        <v>1.6343985844</v>
      </c>
      <c r="H1144" s="14">
        <f>[1]!thsiFinD("ths_adjustment_nv_fund",H$2,$A1144)</f>
        <v>2.3877333332999999</v>
      </c>
      <c r="I1144" s="14">
        <v>2615.29</v>
      </c>
      <c r="J1144" s="14">
        <f>[1]!thsiFinD("ths_close_price_index",J$1,$A1144)</f>
        <v>9718.4076999999997</v>
      </c>
      <c r="K1144" s="14">
        <f>[1]!thsiFinD("ths_adjustment_nv_fund",K$2,$A1144)</f>
        <v>7.2003800858</v>
      </c>
      <c r="L1144" s="14">
        <f>[1]!thsiFinD("ths_adjustment_nv_fund",L$2,$A1144)</f>
        <v>2.0859228544000001</v>
      </c>
      <c r="M1144" s="18">
        <v>1.0390025575447E-2</v>
      </c>
      <c r="N1144" s="18">
        <v>3.6573712101468002E-2</v>
      </c>
      <c r="O1144" s="18">
        <v>0.11334771147855</v>
      </c>
      <c r="P1144" s="18">
        <v>0.24270592681705</v>
      </c>
      <c r="Q1144" s="21">
        <v>-5.7659953578505403E-2</v>
      </c>
      <c r="R1144" s="21">
        <v>-6.6398247775244099E-2</v>
      </c>
      <c r="S1144" s="22">
        <v>-0.145149075170875</v>
      </c>
      <c r="T1144" s="22">
        <v>4.05732618811359E-2</v>
      </c>
      <c r="U1144" s="16">
        <v>1.0194630485405194</v>
      </c>
      <c r="V1144" s="14">
        <v>1.7132000000000001</v>
      </c>
      <c r="W1144" s="14">
        <v>2.0251999999999999</v>
      </c>
      <c r="X1144" s="74">
        <f>'2080回测'!$O$13*G1144/$G$4+'2080回测'!$O$14*H1144/$H$4+'2080回测'!$O$15*I1144/$I$4+'2080回测'!$O$17*K1144/$K$4+'2080回测'!$O$18*L1144/$L$4+'2080回测'!$O$16*J1144/$J$4</f>
        <v>1.4963346718355983</v>
      </c>
    </row>
    <row r="1145" spans="1:24">
      <c r="A1145" s="11">
        <v>45548</v>
      </c>
      <c r="B1145" s="17">
        <v>33.087783916512997</v>
      </c>
      <c r="C1145" s="17">
        <v>15.834279228150001</v>
      </c>
      <c r="D1145" s="17">
        <v>7.0769230769230997</v>
      </c>
      <c r="E1145" s="17">
        <v>149.619140625</v>
      </c>
      <c r="F1145" s="13">
        <v>1.5140453171164701</v>
      </c>
      <c r="G1145" s="14">
        <f>[1]!thsiFinD("ths_adjustment_nv_fund",G$2,$A1145)</f>
        <v>1.6296943122000001</v>
      </c>
      <c r="H1145" s="14">
        <f>[1]!thsiFinD("ths_adjustment_nv_fund",H$2,$A1145)</f>
        <v>2.3784148148000002</v>
      </c>
      <c r="I1145" s="14">
        <v>2644.57</v>
      </c>
      <c r="J1145" s="14">
        <f>[1]!thsiFinD("ths_close_price_index",J$1,$A1145)</f>
        <v>9696.1118000000006</v>
      </c>
      <c r="K1145" s="14">
        <f>[1]!thsiFinD("ths_adjustment_nv_fund",K$2,$A1145)</f>
        <v>7.1613697620999996</v>
      </c>
      <c r="L1145" s="14">
        <f>[1]!thsiFinD("ths_adjustment_nv_fund",L$2,$A1145)</f>
        <v>2.0707782064</v>
      </c>
      <c r="M1145" s="18">
        <v>7.9124040920716E-3</v>
      </c>
      <c r="N1145" s="18">
        <v>3.3011901659282E-2</v>
      </c>
      <c r="O1145" s="18">
        <v>0.10915408578959999</v>
      </c>
      <c r="P1145" s="18">
        <v>0.23925681430668999</v>
      </c>
      <c r="Q1145" s="21">
        <v>-6.0253009366031597E-2</v>
      </c>
      <c r="R1145" s="21">
        <v>-6.7956848363265696E-2</v>
      </c>
      <c r="S1145" s="22">
        <v>-0.14587299925432401</v>
      </c>
      <c r="T1145" s="22">
        <v>4.0452039460133801E-2</v>
      </c>
      <c r="U1145" s="16">
        <v>1.0103760123527192</v>
      </c>
      <c r="V1145" s="14">
        <v>1.7144999999999999</v>
      </c>
      <c r="W1145" s="14">
        <v>2.0514999999999999</v>
      </c>
      <c r="X1145" s="74">
        <f>'2080回测'!$O$13*G1145/$G$4+'2080回测'!$O$14*H1145/$H$4+'2080回测'!$O$15*I1145/$I$4+'2080回测'!$O$17*K1145/$K$4+'2080回测'!$O$18*L1145/$L$4+'2080回测'!$O$16*J1145/$J$4</f>
        <v>1.4910088389781182</v>
      </c>
    </row>
    <row r="1146" spans="1:24">
      <c r="A1146" s="11">
        <v>45553</v>
      </c>
      <c r="B1146" s="17">
        <v>32.658072437077998</v>
      </c>
      <c r="C1146" s="17">
        <v>14.869466515322999</v>
      </c>
      <c r="D1146" s="17">
        <v>6</v>
      </c>
      <c r="E1146" s="17">
        <v>145.732421875</v>
      </c>
      <c r="F1146" s="13">
        <v>1.4981499020685001</v>
      </c>
      <c r="G1146" s="14">
        <f>[1]!thsiFinD("ths_adjustment_nv_fund",G$2,$A1146)</f>
        <v>1.6509755437</v>
      </c>
      <c r="H1146" s="14">
        <f>[1]!thsiFinD("ths_adjustment_nv_fund",H$2,$A1146)</f>
        <v>2.4038488888999998</v>
      </c>
      <c r="I1146" s="14">
        <v>2669.35</v>
      </c>
      <c r="J1146" s="14">
        <f>[1]!thsiFinD("ths_close_price_index",J$1,$A1146)</f>
        <v>9787.1995000000006</v>
      </c>
      <c r="K1146" s="14">
        <f>[1]!thsiFinD("ths_adjustment_nv_fund",K$2,$A1146)</f>
        <v>7.1560802267000003</v>
      </c>
      <c r="L1146" s="14">
        <f>[1]!thsiFinD("ths_adjustment_nv_fund",L$2,$A1146)</f>
        <v>2.0788553520000002</v>
      </c>
      <c r="M1146" s="18">
        <v>3.0370843989768002E-3</v>
      </c>
      <c r="N1146" s="18">
        <v>3.0666319172965001E-2</v>
      </c>
      <c r="O1146" s="18">
        <v>9.8250658998321999E-2</v>
      </c>
      <c r="P1146" s="18">
        <v>0.23207893148149</v>
      </c>
      <c r="Q1146" s="21">
        <v>-6.9328704622373796E-2</v>
      </c>
      <c r="R1146" s="21">
        <v>-7.8986944832344003E-2</v>
      </c>
      <c r="S1146" s="22">
        <v>-0.157766037768162</v>
      </c>
      <c r="T1146" s="22">
        <v>2.5056791992880401E-2</v>
      </c>
      <c r="U1146" s="16">
        <v>1.0113121191440766</v>
      </c>
      <c r="V1146" s="14">
        <v>1.7173</v>
      </c>
      <c r="W1146" s="14">
        <v>2.0497000000000001</v>
      </c>
      <c r="X1146" s="74">
        <f>'2080回测'!$O$13*G1146/$G$4+'2080回测'!$O$14*H1146/$H$4+'2080回测'!$O$15*I1146/$I$4+'2080回测'!$O$17*K1146/$K$4+'2080回测'!$O$18*L1146/$L$4+'2080回测'!$O$16*J1146/$J$4</f>
        <v>1.5071243173477566</v>
      </c>
    </row>
    <row r="1147" spans="1:24">
      <c r="A1147" s="11">
        <v>45554</v>
      </c>
      <c r="B1147" s="17">
        <v>32.412523020258</v>
      </c>
      <c r="C1147" s="17">
        <v>14.131668558455999</v>
      </c>
      <c r="D1147" s="17">
        <v>5.0769230769230997</v>
      </c>
      <c r="E1147" s="17">
        <v>144.326171875</v>
      </c>
      <c r="F1147" s="13">
        <v>1.4898682163265899</v>
      </c>
      <c r="G1147" s="14">
        <f>[1]!thsiFinD("ths_adjustment_nv_fund",G$2,$A1147)</f>
        <v>1.6533276799000001</v>
      </c>
      <c r="H1147" s="14">
        <f>[1]!thsiFinD("ths_adjustment_nv_fund",H$2,$A1147)</f>
        <v>2.4116325926000002</v>
      </c>
      <c r="I1147" s="14">
        <v>2710.08</v>
      </c>
      <c r="J1147" s="14">
        <f>[1]!thsiFinD("ths_close_price_index",J$1,$A1147)</f>
        <v>9835.1100999999999</v>
      </c>
      <c r="K1147" s="14">
        <f>[1]!thsiFinD("ths_adjustment_nv_fund",K$2,$A1147)</f>
        <v>7.2169098839999997</v>
      </c>
      <c r="L1147" s="14">
        <f>[1]!thsiFinD("ths_adjustment_nv_fund",L$2,$A1147)</f>
        <v>2.0990482159999999</v>
      </c>
      <c r="M1147" s="18">
        <v>8.6317135549871006E-3</v>
      </c>
      <c r="N1147" s="18">
        <v>3.6573712101468002E-2</v>
      </c>
      <c r="O1147" s="18">
        <v>0.10256410256409999</v>
      </c>
      <c r="P1147" s="18">
        <v>0.23879071801734</v>
      </c>
      <c r="Q1147" s="21">
        <v>-7.2982555959342693E-2</v>
      </c>
      <c r="R1147" s="21">
        <v>-8.2583715420081999E-2</v>
      </c>
      <c r="S1147" s="22">
        <v>-0.16252325317368699</v>
      </c>
      <c r="T1147" s="22">
        <v>2.2026231467830601E-2</v>
      </c>
      <c r="U1147" s="16">
        <v>1.0273102862864452</v>
      </c>
      <c r="V1147" s="14">
        <v>1.7171000000000001</v>
      </c>
      <c r="W1147" s="14">
        <v>2.0526</v>
      </c>
      <c r="X1147" s="74">
        <f>'2080回测'!$O$13*G1147/$G$4+'2080回测'!$O$14*H1147/$H$4+'2080回测'!$O$15*I1147/$I$4+'2080回测'!$O$17*K1147/$K$4+'2080回测'!$O$18*L1147/$L$4+'2080回测'!$O$16*J1147/$J$4</f>
        <v>1.5115218173920906</v>
      </c>
    </row>
    <row r="1148" spans="1:24">
      <c r="A1148" s="11">
        <v>45555</v>
      </c>
      <c r="B1148" s="17">
        <v>32.228360957642998</v>
      </c>
      <c r="C1148" s="17">
        <v>14.188422247446001</v>
      </c>
      <c r="D1148" s="17">
        <v>3.6923076923077001</v>
      </c>
      <c r="E1148" s="17">
        <v>144.599609375</v>
      </c>
      <c r="F1148" s="13">
        <v>1.4867717506809901</v>
      </c>
      <c r="G1148" s="14">
        <f>[1]!thsiFinD("ths_adjustment_nv_fund",G$2,$A1148)</f>
        <v>1.6517595891000001</v>
      </c>
      <c r="H1148" s="14">
        <f>[1]!thsiFinD("ths_adjustment_nv_fund",H$2,$A1148)</f>
        <v>2.40944</v>
      </c>
      <c r="I1148" s="14">
        <v>2737.76</v>
      </c>
      <c r="J1148" s="14">
        <f>[1]!thsiFinD("ths_close_price_index",J$1,$A1148)</f>
        <v>9814.2947999999997</v>
      </c>
      <c r="K1148" s="14">
        <f>[1]!thsiFinD("ths_adjustment_nv_fund",K$2,$A1148)</f>
        <v>7.2069920051</v>
      </c>
      <c r="L1148" s="14">
        <f>[1]!thsiFinD("ths_adjustment_nv_fund",L$2,$A1148)</f>
        <v>2.0939999999999999</v>
      </c>
      <c r="M1148" s="18">
        <v>1.5664961636829001E-2</v>
      </c>
      <c r="N1148" s="18">
        <v>4.3523586135000999E-2</v>
      </c>
      <c r="O1148" s="18">
        <v>0.1196980589504</v>
      </c>
      <c r="P1148" s="18">
        <v>0.25174819487684003</v>
      </c>
      <c r="Q1148" s="21">
        <v>-5.4006102241536499E-2</v>
      </c>
      <c r="R1148" s="21">
        <v>-6.24418001287265E-2</v>
      </c>
      <c r="S1148" s="22">
        <v>-0.14246021428948399</v>
      </c>
      <c r="T1148" s="22">
        <v>4.6755605352238001E-2</v>
      </c>
      <c r="U1148" s="16">
        <v>1.0255673668597303</v>
      </c>
      <c r="V1148" s="14">
        <v>1.7171000000000001</v>
      </c>
      <c r="W1148" s="14">
        <v>2.0701999999999998</v>
      </c>
      <c r="X1148" s="74">
        <f>'2080回测'!$O$13*G1148/$G$4+'2080回测'!$O$14*H1148/$H$4+'2080回测'!$O$15*I1148/$I$4+'2080回测'!$O$17*K1148/$K$4+'2080回测'!$O$18*L1148/$L$4+'2080回测'!$O$16*J1148/$J$4</f>
        <v>1.5098094362136625</v>
      </c>
    </row>
    <row r="1149" spans="1:24">
      <c r="A1149" s="11">
        <v>45558</v>
      </c>
      <c r="B1149" s="17">
        <v>31.491712707182</v>
      </c>
      <c r="C1149" s="17">
        <v>13.507377979569</v>
      </c>
      <c r="D1149" s="17">
        <v>2.6153846153845999</v>
      </c>
      <c r="E1149" s="17">
        <v>144.091796875</v>
      </c>
      <c r="F1149" s="13">
        <v>1.4792656804428399</v>
      </c>
      <c r="G1149" s="14">
        <f>[1]!thsiFinD("ths_adjustment_nv_fund",G$2,$A1149)</f>
        <v>1.6701286522000001</v>
      </c>
      <c r="H1149" s="14">
        <f>[1]!thsiFinD("ths_adjustment_nv_fund",H$2,$A1149)</f>
        <v>2.4333392592999998</v>
      </c>
      <c r="I1149" s="14">
        <v>2759.44</v>
      </c>
      <c r="J1149" s="14">
        <f>[1]!thsiFinD("ths_close_price_index",J$1,$A1149)</f>
        <v>9882.8737000000001</v>
      </c>
      <c r="K1149" s="14">
        <f>[1]!thsiFinD("ths_adjustment_nv_fund",K$2,$A1149)</f>
        <v>7.2188934597000003</v>
      </c>
      <c r="L1149" s="14">
        <f>[1]!thsiFinD("ths_adjustment_nv_fund",L$2,$A1149)</f>
        <v>2.0970289296</v>
      </c>
      <c r="M1149" s="18">
        <v>1.8382352941175999E-2</v>
      </c>
      <c r="N1149" s="18">
        <v>4.4913560941708001E-2</v>
      </c>
      <c r="O1149" s="18">
        <v>0.11550443326144</v>
      </c>
      <c r="P1149" s="18">
        <v>0.24960415191494001</v>
      </c>
      <c r="Q1149" s="21">
        <v>-5.6599158029062797E-2</v>
      </c>
      <c r="R1149" s="21">
        <v>-6.5079431893075496E-2</v>
      </c>
      <c r="S1149" s="22">
        <v>-0.14494223971845599</v>
      </c>
      <c r="T1149" s="22">
        <v>4.2755265459171903E-2</v>
      </c>
      <c r="U1149" s="16">
        <v>1.0284025670801478</v>
      </c>
      <c r="V1149" s="14">
        <v>1.7174</v>
      </c>
      <c r="W1149" s="14">
        <v>2.0842000000000001</v>
      </c>
      <c r="X1149" s="74">
        <f>'2080回测'!$O$13*G1149/$G$4+'2080回测'!$O$14*H1149/$H$4+'2080回测'!$O$15*I1149/$I$4+'2080回测'!$O$17*K1149/$K$4+'2080回测'!$O$18*L1149/$L$4+'2080回测'!$O$16*J1149/$J$4</f>
        <v>1.5237765590548435</v>
      </c>
    </row>
    <row r="1150" spans="1:24">
      <c r="A1150" s="11">
        <v>45559</v>
      </c>
      <c r="B1150" s="17">
        <v>34.806629834253997</v>
      </c>
      <c r="C1150" s="17">
        <v>18.898978433598</v>
      </c>
      <c r="D1150" s="17">
        <v>9.9230769230769003</v>
      </c>
      <c r="E1150" s="17">
        <v>158.76953125</v>
      </c>
      <c r="F1150" s="13">
        <v>1.5559955411023201</v>
      </c>
      <c r="G1150" s="14">
        <f>[1]!thsiFinD("ths_adjustment_nv_fund",G$2,$A1150)</f>
        <v>1.7392366515</v>
      </c>
      <c r="H1150" s="14">
        <f>[1]!thsiFinD("ths_adjustment_nv_fund",H$2,$A1150)</f>
        <v>2.5370488888999998</v>
      </c>
      <c r="I1150" s="14">
        <v>2886.13</v>
      </c>
      <c r="J1150" s="14">
        <f>[1]!thsiFinD("ths_close_price_index",J$1,$A1150)</f>
        <v>10269.6976</v>
      </c>
      <c r="K1150" s="14">
        <f>[1]!thsiFinD("ths_adjustment_nv_fund",K$2,$A1150)</f>
        <v>7.3617109159999998</v>
      </c>
      <c r="L1150" s="14">
        <f>[1]!thsiFinD("ths_adjustment_nv_fund",L$2,$A1150)</f>
        <v>2.1656846672999999</v>
      </c>
      <c r="M1150" s="18">
        <v>2.4056905370844001E-2</v>
      </c>
      <c r="N1150" s="18">
        <v>4.8822865085570002E-2</v>
      </c>
      <c r="O1150" s="18">
        <v>0.11646297627606</v>
      </c>
      <c r="P1150" s="18">
        <v>0.25230751040862998</v>
      </c>
      <c r="Q1150" s="21">
        <v>-5.6009827168261403E-2</v>
      </c>
      <c r="R1150" s="21">
        <v>-6.3161154246274095E-2</v>
      </c>
      <c r="S1150" s="22">
        <v>-0.141529454753616</v>
      </c>
      <c r="T1150" s="22">
        <v>4.6270715668230003E-2</v>
      </c>
      <c r="U1150" s="16">
        <v>1.0656700279332938</v>
      </c>
      <c r="V1150" s="14">
        <v>1.7158</v>
      </c>
      <c r="W1150" s="14">
        <v>2.0836999999999999</v>
      </c>
      <c r="X1150" s="74">
        <f>'2080回测'!$O$13*G1150/$G$4+'2080回测'!$O$14*H1150/$H$4+'2080回测'!$O$15*I1150/$I$4+'2080回测'!$O$17*K1150/$K$4+'2080回测'!$O$18*L1150/$L$4+'2080回测'!$O$16*J1150/$J$4</f>
        <v>1.5823701645893036</v>
      </c>
    </row>
    <row r="1151" spans="1:24">
      <c r="A1151" s="11">
        <v>45560</v>
      </c>
      <c r="B1151" s="17">
        <v>34.868017188459</v>
      </c>
      <c r="C1151" s="17">
        <v>18.898978433598</v>
      </c>
      <c r="D1151" s="17">
        <v>9.9230769230769003</v>
      </c>
      <c r="E1151" s="17">
        <v>158.26171875</v>
      </c>
      <c r="F1151" s="13">
        <v>1.5548794782378299</v>
      </c>
      <c r="G1151" s="14">
        <f>[1]!thsiFinD("ths_adjustment_nv_fund",G$2,$A1151)</f>
        <v>1.7645501163999999</v>
      </c>
      <c r="H1151" s="14">
        <f>[1]!thsiFinD("ths_adjustment_nv_fund",H$2,$A1151)</f>
        <v>2.5702666666999998</v>
      </c>
      <c r="I1151" s="14">
        <v>2928.88</v>
      </c>
      <c r="J1151" s="14">
        <f>[1]!thsiFinD("ths_close_price_index",J$1,$A1151)</f>
        <v>10443.712100000001</v>
      </c>
      <c r="K1151" s="14">
        <f>[1]!thsiFinD("ths_adjustment_nv_fund",K$2,$A1151)</f>
        <v>7.4046883911999997</v>
      </c>
      <c r="L1151" s="14">
        <f>[1]!thsiFinD("ths_adjustment_nv_fund",L$2,$A1151)</f>
        <v>2.1747714561000002</v>
      </c>
      <c r="M1151" s="18">
        <v>6.7934782608695995E-2</v>
      </c>
      <c r="N1151" s="18">
        <v>8.7829033098775003E-2</v>
      </c>
      <c r="O1151" s="18">
        <v>0.15803977953511</v>
      </c>
      <c r="P1151" s="18">
        <v>0.30227303261205002</v>
      </c>
      <c r="Q1151" s="21">
        <v>-2.1475038725297199E-2</v>
      </c>
      <c r="R1151" s="21">
        <v>-2.97111877802828E-2</v>
      </c>
      <c r="S1151" s="22">
        <v>-0.11598527638042801</v>
      </c>
      <c r="T1151" s="22">
        <v>7.6455098497726998E-2</v>
      </c>
      <c r="U1151" s="16">
        <v>1.0756918148768346</v>
      </c>
      <c r="V1151" s="14">
        <v>1.718</v>
      </c>
      <c r="W1151" s="14">
        <v>2.0958000000000001</v>
      </c>
      <c r="X1151" s="74">
        <f>'2080回测'!$O$13*G1151/$G$4+'2080回测'!$O$14*H1151/$H$4+'2080回测'!$O$15*I1151/$I$4+'2080回测'!$O$17*K1151/$K$4+'2080回测'!$O$18*L1151/$L$4+'2080回测'!$O$16*J1151/$J$4</f>
        <v>1.6025065965935148</v>
      </c>
    </row>
    <row r="1152" spans="1:24">
      <c r="A1152" s="11">
        <v>45561</v>
      </c>
      <c r="B1152" s="17">
        <v>37.814610190301003</v>
      </c>
      <c r="C1152" s="17">
        <v>22.474460839955</v>
      </c>
      <c r="D1152" s="17">
        <v>12.923076923077</v>
      </c>
      <c r="E1152" s="17">
        <v>165.927734375</v>
      </c>
      <c r="F1152" s="13">
        <v>1.5978497058208301</v>
      </c>
      <c r="G1152" s="14">
        <f>[1]!thsiFinD("ths_adjustment_nv_fund",G$2,$A1152)</f>
        <v>1.8147290202999999</v>
      </c>
      <c r="H1152" s="14">
        <f>[1]!thsiFinD("ths_adjustment_nv_fund",H$2,$A1152)</f>
        <v>2.6584088888999999</v>
      </c>
      <c r="I1152" s="14">
        <v>3006.47</v>
      </c>
      <c r="J1152" s="14">
        <f>[1]!thsiFinD("ths_close_price_index",J$1,$A1152)</f>
        <v>10851.0828</v>
      </c>
      <c r="K1152" s="14">
        <f>[1]!thsiFinD("ths_adjustment_nv_fund",K$2,$A1152)</f>
        <v>7.5799042519000004</v>
      </c>
      <c r="L1152" s="14">
        <f>[1]!thsiFinD("ths_adjustment_nv_fund",L$2,$A1152)</f>
        <v>2.2504946962000001</v>
      </c>
      <c r="M1152" s="18">
        <v>8.1841432225064001E-2</v>
      </c>
      <c r="N1152" s="18">
        <v>0.10077317348622999</v>
      </c>
      <c r="O1152" s="18">
        <v>0.16618739515936001</v>
      </c>
      <c r="P1152" s="18">
        <v>0.31234071249298001</v>
      </c>
      <c r="Q1152" s="21">
        <v>-1.29886743297567E-2</v>
      </c>
      <c r="R1152" s="21">
        <v>-2.1438615428479899E-2</v>
      </c>
      <c r="S1152" s="22">
        <v>-0.107091351926604</v>
      </c>
      <c r="T1152" s="22">
        <v>8.5910447335882698E-2</v>
      </c>
      <c r="U1152" s="16">
        <v>1.113293378081756</v>
      </c>
      <c r="V1152" s="14">
        <v>1.7161999999999999</v>
      </c>
      <c r="W1152" s="14">
        <v>2.1008</v>
      </c>
      <c r="X1152" s="74">
        <f>'2080回测'!$O$13*G1152/$G$4+'2080回测'!$O$14*H1152/$H$4+'2080回测'!$O$15*I1152/$I$4+'2080回测'!$O$17*K1152/$K$4+'2080回测'!$O$18*L1152/$L$4+'2080回测'!$O$16*J1152/$J$4</f>
        <v>1.6483379670126499</v>
      </c>
    </row>
    <row r="1153" spans="1:24">
      <c r="A1153" s="11">
        <v>45562</v>
      </c>
      <c r="B1153" s="17">
        <v>42.725598526703997</v>
      </c>
      <c r="C1153" s="17">
        <v>28.376844494892001</v>
      </c>
      <c r="D1153" s="17">
        <v>18.769230769231001</v>
      </c>
      <c r="E1153" s="17">
        <v>179.033203125</v>
      </c>
      <c r="F1153" s="13">
        <v>1.67226219228957</v>
      </c>
      <c r="G1153" s="14">
        <f>[1]!thsiFinD("ths_adjustment_nv_fund",G$2,$A1153)</f>
        <v>1.8184252342</v>
      </c>
      <c r="H1153" s="14">
        <f>[1]!thsiFinD("ths_adjustment_nv_fund",H$2,$A1153)</f>
        <v>2.6951348147999998</v>
      </c>
      <c r="I1153" s="14">
        <v>3047.33</v>
      </c>
      <c r="J1153" s="14">
        <f>[1]!thsiFinD("ths_close_price_index",J$1,$A1153)</f>
        <v>11030.8464</v>
      </c>
      <c r="K1153" s="14">
        <f>[1]!thsiFinD("ths_adjustment_nv_fund",K$2,$A1153)</f>
        <v>7.7967752040000002</v>
      </c>
      <c r="L1153" s="14">
        <f>[1]!thsiFinD("ths_adjustment_nv_fund",L$2,$A1153)</f>
        <v>2.3302565091999998</v>
      </c>
      <c r="M1153" s="18">
        <v>0.12260230179028</v>
      </c>
      <c r="N1153" s="18">
        <v>0.14186430370950001</v>
      </c>
      <c r="O1153" s="18">
        <v>0.21363527438294</v>
      </c>
      <c r="P1153" s="18">
        <v>0.36137404211768998</v>
      </c>
      <c r="Q1153" s="21">
        <v>2.1546114113207601E-2</v>
      </c>
      <c r="R1153" s="21">
        <v>1.2371028096291E-2</v>
      </c>
      <c r="S1153" s="22">
        <v>-8.1443755827211903E-2</v>
      </c>
      <c r="T1153" s="22">
        <v>0.11439771627135201</v>
      </c>
      <c r="U1153" s="16">
        <v>1.1600688141254114</v>
      </c>
      <c r="V1153" s="14">
        <v>1.7069000000000001</v>
      </c>
      <c r="W1153" s="14">
        <v>2.1008</v>
      </c>
      <c r="X1153" s="74">
        <f>'2080回测'!$O$13*G1153/$G$4+'2080回测'!$O$14*H1153/$H$4+'2080回测'!$O$15*I1153/$I$4+'2080回测'!$O$17*K1153/$K$4+'2080回测'!$O$18*L1153/$L$4+'2080回测'!$O$16*J1153/$J$4</f>
        <v>1.6611160750646776</v>
      </c>
    </row>
    <row r="1154" spans="1:24">
      <c r="A1154" s="11">
        <v>45565</v>
      </c>
      <c r="B1154" s="17">
        <v>54.143646408839999</v>
      </c>
      <c r="C1154" s="17">
        <v>41.827468785470998</v>
      </c>
      <c r="D1154" s="17">
        <v>32.153846153845997</v>
      </c>
      <c r="E1154" s="17">
        <v>208.466796875</v>
      </c>
      <c r="F1154" s="13">
        <v>1.8414793955578901</v>
      </c>
      <c r="G1154" s="14">
        <f>[1]!thsiFinD("ths_adjustment_nv_fund",G$2,$A1154)</f>
        <v>1.9174389643</v>
      </c>
      <c r="H1154" s="14">
        <f>[1]!thsiFinD("ths_adjustment_nv_fund",H$2,$A1154)</f>
        <v>2.8595792592999998</v>
      </c>
      <c r="I1154" s="14">
        <v>3135.67</v>
      </c>
      <c r="J1154" s="14">
        <f>[1]!thsiFinD("ths_close_price_index",J$1,$A1154)</f>
        <v>11786.9447</v>
      </c>
      <c r="K1154" s="14">
        <f>[1]!thsiFinD("ths_adjustment_nv_fund",K$2,$A1154)</f>
        <v>8.2430797548000001</v>
      </c>
      <c r="L1154" s="14">
        <f>[1]!thsiFinD("ths_adjustment_nv_fund",L$2,$A1154)</f>
        <v>2.4645390549999999</v>
      </c>
      <c r="M1154" s="18">
        <v>0.16152493606137999</v>
      </c>
      <c r="N1154" s="18">
        <v>0.18208669967857</v>
      </c>
      <c r="O1154" s="18">
        <v>0.27054876587587001</v>
      </c>
      <c r="P1154" s="18">
        <v>0.42066149010819998</v>
      </c>
      <c r="Q1154" s="21">
        <v>6.5156597812513706E-2</v>
      </c>
      <c r="R1154" s="21">
        <v>6.1167215736649398E-2</v>
      </c>
      <c r="S1154" s="22">
        <v>-4.1421095785002998E-2</v>
      </c>
      <c r="T1154" s="22">
        <v>0.160825903515112</v>
      </c>
      <c r="U1154" s="16">
        <v>1.2647300471992211</v>
      </c>
      <c r="V1154" s="14">
        <v>1.7015</v>
      </c>
      <c r="W1154" s="14">
        <v>2.0935999999999999</v>
      </c>
      <c r="X1154" s="74">
        <f>'2080回测'!$O$13*G1154/$G$4+'2080回测'!$O$14*H1154/$H$4+'2080回测'!$O$15*I1154/$I$4+'2080回测'!$O$17*K1154/$K$4+'2080回测'!$O$18*L1154/$L$4+'2080回测'!$O$16*J1154/$J$4</f>
        <v>1.7525311156938386</v>
      </c>
    </row>
    <row r="1155" spans="1:24">
      <c r="A1155" s="11">
        <v>45573</v>
      </c>
      <c r="B1155" s="17">
        <v>65.377532228361005</v>
      </c>
      <c r="C1155" s="17">
        <v>57.377979568672004</v>
      </c>
      <c r="D1155" s="17">
        <v>49.307692307692001</v>
      </c>
      <c r="E1155" s="17">
        <v>243.2421875</v>
      </c>
      <c r="F1155" s="13">
        <v>2.0382634790118099</v>
      </c>
      <c r="G1155" s="14">
        <f>[1]!thsiFinD("ths_adjustment_nv_fund",G$2,$A1155)</f>
        <v>1.9392802281999999</v>
      </c>
      <c r="H1155" s="14">
        <f>[1]!thsiFinD("ths_adjustment_nv_fund",H$2,$A1155)</f>
        <v>2.8924681480999999</v>
      </c>
      <c r="I1155" s="14">
        <v>3219.93</v>
      </c>
      <c r="J1155" s="14">
        <f>[1]!thsiFinD("ths_close_price_index",J$1,$A1155)</f>
        <v>12053.5635</v>
      </c>
      <c r="K1155" s="14">
        <f>[1]!thsiFinD("ths_adjustment_nv_fund",K$2,$A1155)</f>
        <v>8.5789652536999998</v>
      </c>
      <c r="L1155" s="14">
        <f>[1]!thsiFinD("ths_adjustment_nv_fund",L$2,$A1155)</f>
        <v>2.4877608485999998</v>
      </c>
      <c r="M1155" s="18">
        <v>0.24840153452684999</v>
      </c>
      <c r="N1155" s="18">
        <v>0.26974198592651</v>
      </c>
      <c r="O1155" s="18">
        <v>0.39456026839204</v>
      </c>
      <c r="P1155" s="18">
        <v>0.54930406604732995</v>
      </c>
      <c r="Q1155" s="21">
        <v>0.16463564711579601</v>
      </c>
      <c r="R1155" s="21">
        <v>0.16595313219284999</v>
      </c>
      <c r="S1155" s="22">
        <v>5.71359972905068E-2</v>
      </c>
      <c r="T1155" s="22">
        <v>0.26810774610188598</v>
      </c>
      <c r="U1155" s="16">
        <v>1.3439524908060512</v>
      </c>
      <c r="V1155" s="14">
        <v>1.6986000000000001</v>
      </c>
      <c r="W1155" s="14">
        <v>2.0876999999999999</v>
      </c>
      <c r="X1155" s="74">
        <f>'2080回测'!$O$13*G1155/$G$4+'2080回测'!$O$14*H1155/$H$4+'2080回测'!$O$15*I1155/$I$4+'2080回测'!$O$17*K1155/$K$4+'2080回测'!$O$18*L1155/$L$4+'2080回测'!$O$16*J1155/$J$4</f>
        <v>1.7770837146869978</v>
      </c>
    </row>
    <row r="1156" spans="1:24">
      <c r="A1156" s="11">
        <v>45574</v>
      </c>
      <c r="B1156" s="17">
        <v>56.906077348065999</v>
      </c>
      <c r="C1156" s="17">
        <v>48.127128263336999</v>
      </c>
      <c r="D1156" s="17">
        <v>40.153846153845997</v>
      </c>
      <c r="E1156" s="17">
        <v>226.953125</v>
      </c>
      <c r="F1156" s="13">
        <v>1.9303504419131201</v>
      </c>
      <c r="G1156" s="14">
        <f>[1]!thsiFinD("ths_adjustment_nv_fund",G$2,$A1156)</f>
        <v>1.804648437</v>
      </c>
      <c r="H1156" s="14">
        <f>[1]!thsiFinD("ths_adjustment_nv_fund",H$2,$A1156)</f>
        <v>2.6817600000000001</v>
      </c>
      <c r="I1156" s="14">
        <v>3103.76</v>
      </c>
      <c r="J1156" s="14">
        <f>[1]!thsiFinD("ths_close_price_index",J$1,$A1156)</f>
        <v>11153.985199999999</v>
      </c>
      <c r="K1156" s="14">
        <f>[1]!thsiFinD("ths_adjustment_nv_fund",K$2,$A1156)</f>
        <v>8.1895232087000007</v>
      </c>
      <c r="L1156" s="14">
        <f>[1]!thsiFinD("ths_adjustment_nv_fund",L$2,$A1156)</f>
        <v>2.3615554483999999</v>
      </c>
      <c r="M1156" s="18">
        <v>0.30578644501279001</v>
      </c>
      <c r="N1156" s="18">
        <v>0.32803405438276001</v>
      </c>
      <c r="O1156" s="18">
        <v>0.48777857656362</v>
      </c>
      <c r="P1156" s="18">
        <v>0.62593029598642003</v>
      </c>
      <c r="Q1156" s="21">
        <v>0.24195585605294401</v>
      </c>
      <c r="R1156" s="21">
        <v>0.25874981335657998</v>
      </c>
      <c r="S1156" s="22">
        <v>0.146178659554945</v>
      </c>
      <c r="T1156" s="22">
        <v>0.35720622553834902</v>
      </c>
      <c r="U1156" s="16">
        <v>1.2418096046530895</v>
      </c>
      <c r="V1156" s="14">
        <v>1.6981999999999999</v>
      </c>
      <c r="W1156" s="14">
        <v>2.0699999999999998</v>
      </c>
      <c r="X1156" s="74">
        <f>'2080回测'!$O$13*G1156/$G$4+'2080回测'!$O$14*H1156/$H$4+'2080回测'!$O$15*I1156/$I$4+'2080回测'!$O$17*K1156/$K$4+'2080回测'!$O$18*L1156/$L$4+'2080回测'!$O$16*J1156/$J$4</f>
        <v>1.6612018129703046</v>
      </c>
    </row>
    <row r="1157" spans="1:24">
      <c r="A1157" s="11">
        <v>45575</v>
      </c>
      <c r="B1157" s="17">
        <v>56.169429097605999</v>
      </c>
      <c r="C1157" s="17">
        <v>46.083995459705001</v>
      </c>
      <c r="D1157" s="17">
        <v>35.923076923076998</v>
      </c>
      <c r="E1157" s="17">
        <v>222.5390625</v>
      </c>
      <c r="F1157" s="13">
        <v>1.9017889099509699</v>
      </c>
      <c r="G1157" s="14">
        <f>[1]!thsiFinD("ths_adjustment_nv_fund",G$2,$A1157)</f>
        <v>1.875772553</v>
      </c>
      <c r="H1157" s="14">
        <f>[1]!thsiFinD("ths_adjustment_nv_fund",H$2,$A1157)</f>
        <v>2.7614607407</v>
      </c>
      <c r="I1157" s="14">
        <v>3245.91</v>
      </c>
      <c r="J1157" s="14">
        <f>[1]!thsiFinD("ths_close_price_index",J$1,$A1157)</f>
        <v>11457.180399999999</v>
      </c>
      <c r="K1157" s="14">
        <f>[1]!thsiFinD("ths_adjustment_nv_fund",K$2,$A1157)</f>
        <v>8.2331618759000005</v>
      </c>
      <c r="L1157" s="14">
        <f>[1]!thsiFinD("ths_adjustment_nv_fund",L$2,$A1157)</f>
        <v>2.3857868851999999</v>
      </c>
      <c r="M1157" s="18">
        <v>0.21882992327365999</v>
      </c>
      <c r="N1157" s="18">
        <v>0.23794631222309001</v>
      </c>
      <c r="O1157" s="18">
        <v>0.39228372873232997</v>
      </c>
      <c r="P1157" s="18">
        <v>0.5112706088051</v>
      </c>
      <c r="Q1157" s="21">
        <v>0.144716264020707</v>
      </c>
      <c r="R1157" s="21">
        <v>0.15839991395859301</v>
      </c>
      <c r="S1157" s="22">
        <v>2.9833717571792699E-2</v>
      </c>
      <c r="T1157" s="22">
        <v>0.24119636863944299</v>
      </c>
      <c r="U1157" s="16">
        <v>1.2497265921911869</v>
      </c>
      <c r="V1157" s="14">
        <v>1.7033</v>
      </c>
      <c r="W1157" s="14">
        <v>2.077</v>
      </c>
      <c r="X1157" s="74">
        <f>'2080回测'!$O$13*G1157/$G$4+'2080回测'!$O$14*H1157/$H$4+'2080回测'!$O$15*I1157/$I$4+'2080回测'!$O$17*K1157/$K$4+'2080回测'!$O$18*L1157/$L$4+'2080回测'!$O$16*J1157/$J$4</f>
        <v>1.7161159793972354</v>
      </c>
    </row>
    <row r="1158" spans="1:24">
      <c r="A1158" s="11">
        <v>45576</v>
      </c>
      <c r="B1158" s="17">
        <v>52.486187845304002</v>
      </c>
      <c r="C1158" s="17">
        <v>41.827468785470998</v>
      </c>
      <c r="D1158" s="17">
        <v>32.461538461537998</v>
      </c>
      <c r="E1158" s="17">
        <v>213.623046875</v>
      </c>
      <c r="F1158" s="13">
        <v>1.8509956049182801</v>
      </c>
      <c r="G1158" s="14">
        <f>[1]!thsiFinD("ths_adjustment_nv_fund",G$2,$A1158)</f>
        <v>1.8404905112000001</v>
      </c>
      <c r="H1158" s="14">
        <f>[1]!thsiFinD("ths_adjustment_nv_fund",H$2,$A1158)</f>
        <v>2.7137718518999998</v>
      </c>
      <c r="I1158" s="14">
        <v>3245.91</v>
      </c>
      <c r="J1158" s="14">
        <f>[1]!thsiFinD("ths_close_price_index",J$1,$A1158)</f>
        <v>11268.035400000001</v>
      </c>
      <c r="K1158" s="14">
        <f>[1]!thsiFinD("ths_adjustment_nv_fund",K$2,$A1158)</f>
        <v>8.0724922376000006</v>
      </c>
      <c r="L1158" s="14">
        <f>[1]!thsiFinD("ths_adjustment_nv_fund",L$2,$A1158)</f>
        <v>2.3484300868000001</v>
      </c>
      <c r="M1158" s="18">
        <v>0.24480498721228</v>
      </c>
      <c r="N1158" s="18">
        <v>0.26313960559464999</v>
      </c>
      <c r="O1158" s="18">
        <v>0.39096573208723001</v>
      </c>
      <c r="P1158" s="18">
        <v>0.52711788264317005</v>
      </c>
      <c r="Q1158" s="21">
        <v>0.138233624551892</v>
      </c>
      <c r="R1158" s="21">
        <v>0.149887556900938</v>
      </c>
      <c r="S1158" s="22">
        <v>3.5314857060777097E-2</v>
      </c>
      <c r="T1158" s="22">
        <v>0.248348491478559</v>
      </c>
      <c r="U1158" s="16">
        <v>1.2097701359571358</v>
      </c>
      <c r="V1158" s="14">
        <v>1.7061999999999999</v>
      </c>
      <c r="W1158" s="14">
        <v>2.0991</v>
      </c>
      <c r="X1158" s="74">
        <f>'2080回测'!$O$13*G1158/$G$4+'2080回测'!$O$14*H1158/$H$4+'2080回测'!$O$15*I1158/$I$4+'2080回测'!$O$17*K1158/$K$4+'2080回测'!$O$18*L1158/$L$4+'2080回测'!$O$16*J1158/$J$4</f>
        <v>1.6842500655199775</v>
      </c>
    </row>
    <row r="1159" spans="1:24">
      <c r="A1159" s="11">
        <v>45579</v>
      </c>
      <c r="B1159" s="17">
        <v>54.266421117249998</v>
      </c>
      <c r="C1159" s="17">
        <v>45.005675368898999</v>
      </c>
      <c r="D1159" s="17">
        <v>40.153846153845997</v>
      </c>
      <c r="E1159" s="17">
        <v>220.087890625</v>
      </c>
      <c r="F1159" s="13">
        <v>1.8987845831624901</v>
      </c>
      <c r="G1159" s="14">
        <f>[1]!thsiFinD("ths_adjustment_nv_fund",G$2,$A1159)</f>
        <v>1.8951496744</v>
      </c>
      <c r="H1159" s="14">
        <f>[1]!thsiFinD("ths_adjustment_nv_fund",H$2,$A1159)</f>
        <v>2.7799881481000002</v>
      </c>
      <c r="I1159" s="14">
        <v>3267.89</v>
      </c>
      <c r="J1159" s="14">
        <f>[1]!thsiFinD("ths_close_price_index",J$1,$A1159)</f>
        <v>11565.288699999999</v>
      </c>
      <c r="K1159" s="14">
        <f>[1]!thsiFinD("ths_adjustment_nv_fund",K$2,$A1159)</f>
        <v>8.1558024204000006</v>
      </c>
      <c r="L1159" s="14">
        <f>[1]!thsiFinD("ths_adjustment_nv_fund",L$2,$A1159)</f>
        <v>2.3867965284000001</v>
      </c>
      <c r="M1159" s="18">
        <v>0.21387468030691001</v>
      </c>
      <c r="N1159" s="18">
        <v>0.23507948918426</v>
      </c>
      <c r="O1159" s="18">
        <v>0.34219985621854998</v>
      </c>
      <c r="P1159" s="18">
        <v>0.48460990106943003</v>
      </c>
      <c r="Q1159" s="21">
        <v>9.6155401090669099E-2</v>
      </c>
      <c r="R1159" s="21">
        <v>0.103848893377848</v>
      </c>
      <c r="S1159" s="22">
        <v>-5.22489161246531E-3</v>
      </c>
      <c r="T1159" s="22">
        <v>0.20761775802188501</v>
      </c>
      <c r="U1159" s="16">
        <v>1.2400928618028908</v>
      </c>
      <c r="V1159" s="14">
        <v>1.7077</v>
      </c>
      <c r="W1159" s="14">
        <v>2.1114000000000002</v>
      </c>
      <c r="X1159" s="74">
        <f>'2080回测'!$O$13*G1159/$G$4+'2080回测'!$O$14*H1159/$H$4+'2080回测'!$O$15*I1159/$I$4+'2080回测'!$O$17*K1159/$K$4+'2080回测'!$O$18*L1159/$L$4+'2080回测'!$O$16*J1159/$J$4</f>
        <v>1.7288622652471699</v>
      </c>
    </row>
    <row r="1160" spans="1:24">
      <c r="A1160" s="11">
        <v>45580</v>
      </c>
      <c r="B1160" s="17">
        <v>51.810926949048003</v>
      </c>
      <c r="C1160" s="17">
        <v>42.111237230420002</v>
      </c>
      <c r="D1160" s="17">
        <v>36.615384615384997</v>
      </c>
      <c r="E1160" s="17">
        <v>212.6171875</v>
      </c>
      <c r="F1160" s="13">
        <v>1.8578868407371301</v>
      </c>
      <c r="G1160" s="14">
        <f>[1]!thsiFinD("ths_adjustment_nv_fund",G$2,$A1160)</f>
        <v>1.8566194445999999</v>
      </c>
      <c r="H1160" s="14">
        <f>[1]!thsiFinD("ths_adjustment_nv_fund",H$2,$A1160)</f>
        <v>2.7222133333</v>
      </c>
      <c r="I1160" s="14">
        <v>3148.42</v>
      </c>
      <c r="J1160" s="14">
        <f>[1]!thsiFinD("ths_close_price_index",J$1,$A1160)</f>
        <v>11295.7158</v>
      </c>
      <c r="K1160" s="14">
        <f>[1]!thsiFinD("ths_adjustment_nv_fund",K$2,$A1160)</f>
        <v>8.0387714493000004</v>
      </c>
      <c r="L1160" s="14">
        <f>[1]!thsiFinD("ths_adjustment_nv_fund",L$2,$A1160)</f>
        <v>2.3454011572</v>
      </c>
      <c r="M1160" s="18">
        <v>0.23905051150894999</v>
      </c>
      <c r="N1160" s="18">
        <v>0.25705846581531</v>
      </c>
      <c r="O1160" s="18">
        <v>0.37275341480948998</v>
      </c>
      <c r="P1160" s="18">
        <v>0.51611801018352998</v>
      </c>
      <c r="Q1160" s="21">
        <v>0.126329141163703</v>
      </c>
      <c r="R1160" s="21">
        <v>0.138857460431864</v>
      </c>
      <c r="S1160" s="22">
        <v>2.3318400820735899E-2</v>
      </c>
      <c r="T1160" s="22">
        <v>0.247257489689543</v>
      </c>
      <c r="U1160" s="16">
        <v>1.2166311085029973</v>
      </c>
      <c r="V1160" s="14">
        <v>1.7085999999999999</v>
      </c>
      <c r="W1160" s="14">
        <v>2.1194999999999999</v>
      </c>
      <c r="X1160" s="74">
        <f>'2080回测'!$O$13*G1160/$G$4+'2080回测'!$O$14*H1160/$H$4+'2080回测'!$O$15*I1160/$I$4+'2080回测'!$O$17*K1160/$K$4+'2080回测'!$O$18*L1160/$L$4+'2080回测'!$O$16*J1160/$J$4</f>
        <v>1.6952113448184645</v>
      </c>
    </row>
    <row r="1161" spans="1:24">
      <c r="A1161" s="11">
        <v>45581</v>
      </c>
      <c r="B1161" s="17">
        <v>50.337630448128003</v>
      </c>
      <c r="C1161" s="17">
        <v>39.046538024972001</v>
      </c>
      <c r="D1161" s="17">
        <v>32.769230769231001</v>
      </c>
      <c r="E1161" s="17">
        <v>202.4609375</v>
      </c>
      <c r="F1161" s="13">
        <v>1.8115358418558301</v>
      </c>
      <c r="G1161" s="14">
        <f>[1]!thsiFinD("ths_adjustment_nv_fund",G$2,$A1161)</f>
        <v>1.8865939998000001</v>
      </c>
      <c r="H1161" s="14">
        <f>[1]!thsiFinD("ths_adjustment_nv_fund",H$2,$A1161)</f>
        <v>2.7581718518999998</v>
      </c>
      <c r="I1161" s="14">
        <v>3177.71</v>
      </c>
      <c r="J1161" s="14">
        <f>[1]!thsiFinD("ths_close_price_index",J$1,$A1161)</f>
        <v>11473.205099999999</v>
      </c>
      <c r="K1161" s="14">
        <f>[1]!thsiFinD("ths_adjustment_nv_fund",K$2,$A1161)</f>
        <v>8.0367878734999998</v>
      </c>
      <c r="L1161" s="14">
        <f>[1]!thsiFinD("ths_adjustment_nv_fund",L$2,$A1161)</f>
        <v>2.3464108004000002</v>
      </c>
      <c r="M1161" s="18">
        <v>0.20955882352940999</v>
      </c>
      <c r="N1161" s="18">
        <v>0.22743462774737</v>
      </c>
      <c r="O1161" s="18">
        <v>0.34723220704529001</v>
      </c>
      <c r="P1161" s="18">
        <v>0.48339805068623998</v>
      </c>
      <c r="Q1161" s="21">
        <v>0.103109505248126</v>
      </c>
      <c r="R1161" s="21">
        <v>0.119434899258061</v>
      </c>
      <c r="S1161" s="22">
        <v>9.5638432351714507E-3</v>
      </c>
      <c r="T1161" s="22">
        <v>0.23331691127431001</v>
      </c>
      <c r="U1161" s="16">
        <v>1.217469213337071</v>
      </c>
      <c r="V1161" s="14">
        <v>1.7083999999999999</v>
      </c>
      <c r="W1161" s="14">
        <v>2.1425000000000001</v>
      </c>
      <c r="X1161" s="74">
        <f>'2080回测'!$O$13*G1161/$G$4+'2080回测'!$O$14*H1161/$H$4+'2080回测'!$O$15*I1161/$I$4+'2080回测'!$O$17*K1161/$K$4+'2080回测'!$O$18*L1161/$L$4+'2080回测'!$O$16*J1161/$J$4</f>
        <v>1.7172884819789604</v>
      </c>
    </row>
    <row r="1162" spans="1:24">
      <c r="A1162" s="11">
        <v>45582</v>
      </c>
      <c r="B1162" s="17">
        <v>50.337630448128003</v>
      </c>
      <c r="C1162" s="17">
        <v>39.670828603859</v>
      </c>
      <c r="D1162" s="17">
        <v>35.461538461537998</v>
      </c>
      <c r="E1162" s="17">
        <v>203.076171875</v>
      </c>
      <c r="F1162" s="13">
        <v>1.8213654234713099</v>
      </c>
      <c r="G1162" s="14">
        <f>[1]!thsiFinD("ths_adjustment_nv_fund",G$2,$A1162)</f>
        <v>1.8634933088000001</v>
      </c>
      <c r="H1162" s="14">
        <f>[1]!thsiFinD("ths_adjustment_nv_fund",H$2,$A1162)</f>
        <v>2.7146488888999998</v>
      </c>
      <c r="I1162" s="14">
        <v>3115.48</v>
      </c>
      <c r="J1162" s="14">
        <f>[1]!thsiFinD("ths_close_price_index",J$1,$A1162)</f>
        <v>11277.349</v>
      </c>
      <c r="K1162" s="14">
        <f>[1]!thsiFinD("ths_adjustment_nv_fund",K$2,$A1162)</f>
        <v>7.9845537113000002</v>
      </c>
      <c r="L1162" s="14">
        <f>[1]!thsiFinD("ths_adjustment_nv_fund",L$2,$A1162)</f>
        <v>2.3151118611000001</v>
      </c>
      <c r="M1162" s="18">
        <v>0.20628196930945999</v>
      </c>
      <c r="N1162" s="18">
        <v>0.22291720962558001</v>
      </c>
      <c r="O1162" s="18">
        <v>0.34363767074047002</v>
      </c>
      <c r="P1162" s="18">
        <v>0.48488955879675</v>
      </c>
      <c r="Q1162" s="21">
        <v>0.105348962519171</v>
      </c>
      <c r="R1162" s="21">
        <v>0.121712853963631</v>
      </c>
      <c r="S1162" s="22">
        <v>1.7527008153129998E-2</v>
      </c>
      <c r="T1162" s="22">
        <v>0.237438473588376</v>
      </c>
      <c r="U1162" s="16">
        <v>1.2096882627535208</v>
      </c>
      <c r="V1162" s="14">
        <v>1.71</v>
      </c>
      <c r="W1162" s="14">
        <v>2.1522999999999999</v>
      </c>
      <c r="X1162" s="74">
        <f>'2080回测'!$O$13*G1162/$G$4+'2080回测'!$O$14*H1162/$H$4+'2080回测'!$O$15*I1162/$I$4+'2080回测'!$O$17*K1162/$K$4+'2080回测'!$O$18*L1162/$L$4+'2080回测'!$O$16*J1162/$J$4</f>
        <v>1.6970205419655431</v>
      </c>
    </row>
    <row r="1163" spans="1:24">
      <c r="A1163" s="11">
        <v>45583</v>
      </c>
      <c r="B1163" s="17">
        <v>56.476365868631</v>
      </c>
      <c r="C1163" s="17">
        <v>48.864926220203998</v>
      </c>
      <c r="D1163" s="17">
        <v>49.384615384615003</v>
      </c>
      <c r="E1163" s="17">
        <v>224.853515625</v>
      </c>
      <c r="F1163" s="13">
        <v>1.9489485577461301</v>
      </c>
      <c r="G1163" s="14">
        <f>[1]!thsiFinD("ths_adjustment_nv_fund",G$2,$A1163)</f>
        <v>1.8738604482000001</v>
      </c>
      <c r="H1163" s="14">
        <f>[1]!thsiFinD("ths_adjustment_nv_fund",H$2,$A1163)</f>
        <v>2.7367940741000001</v>
      </c>
      <c r="I1163" s="14">
        <v>3232.33</v>
      </c>
      <c r="J1163" s="14">
        <f>[1]!thsiFinD("ths_close_price_index",J$1,$A1163)</f>
        <v>11386.79</v>
      </c>
      <c r="K1163" s="14">
        <f>[1]!thsiFinD("ths_adjustment_nv_fund",K$2,$A1163)</f>
        <v>8.1187756725</v>
      </c>
      <c r="L1163" s="14">
        <f>[1]!thsiFinD("ths_adjustment_nv_fund",L$2,$A1163)</f>
        <v>2.349742623</v>
      </c>
      <c r="M1163" s="18">
        <v>0.19261508951407</v>
      </c>
      <c r="N1163" s="18">
        <v>0.20936495526019</v>
      </c>
      <c r="O1163" s="18">
        <v>0.33549005511621999</v>
      </c>
      <c r="P1163" s="18">
        <v>0.47230495898415997</v>
      </c>
      <c r="Q1163" s="21">
        <v>9.9573520083317699E-2</v>
      </c>
      <c r="R1163" s="21">
        <v>0.11679726749371699</v>
      </c>
      <c r="S1163" s="22">
        <v>1.45278940931199E-2</v>
      </c>
      <c r="T1163" s="22">
        <v>0.236832361483372</v>
      </c>
      <c r="U1163" s="16">
        <v>1.2456894144952888</v>
      </c>
      <c r="V1163" s="14">
        <v>1.7096</v>
      </c>
      <c r="W1163" s="14">
        <v>2.1667000000000001</v>
      </c>
      <c r="X1163" s="74">
        <f>'2080回测'!$O$13*G1163/$G$4+'2080回测'!$O$14*H1163/$H$4+'2080回测'!$O$15*I1163/$I$4+'2080回测'!$O$17*K1163/$K$4+'2080回测'!$O$18*L1163/$L$4+'2080回测'!$O$16*J1163/$J$4</f>
        <v>1.7098297896184187</v>
      </c>
    </row>
    <row r="1164" spans="1:24">
      <c r="A1164" s="11">
        <v>45586</v>
      </c>
      <c r="B1164" s="17">
        <v>57.949662369552001</v>
      </c>
      <c r="C1164" s="17">
        <v>49.716231555051003</v>
      </c>
      <c r="D1164" s="17">
        <v>52.230769230768999</v>
      </c>
      <c r="E1164" s="17">
        <v>230</v>
      </c>
      <c r="F1164" s="13">
        <v>1.97474165788843</v>
      </c>
      <c r="G1164" s="14">
        <f>[1]!thsiFinD("ths_adjustment_nv_fund",G$2,$A1164)</f>
        <v>1.8618030142999999</v>
      </c>
      <c r="H1164" s="14">
        <f>[1]!thsiFinD("ths_adjustment_nv_fund",H$2,$A1164)</f>
        <v>2.7198014814999998</v>
      </c>
      <c r="I1164" s="14">
        <v>3203.39</v>
      </c>
      <c r="J1164" s="14">
        <f>[1]!thsiFinD("ths_close_price_index",J$1,$A1164)</f>
        <v>11301.7328</v>
      </c>
      <c r="K1164" s="14">
        <f>[1]!thsiFinD("ths_adjustment_nv_fund",K$2,$A1164)</f>
        <v>8.1637367234999996</v>
      </c>
      <c r="L1164" s="14">
        <f>[1]!thsiFinD("ths_adjustment_nv_fund",L$2,$A1164)</f>
        <v>2.3651901638999999</v>
      </c>
      <c r="M1164" s="18">
        <v>0.22330562659847</v>
      </c>
      <c r="N1164" s="18">
        <v>0.23768569194683001</v>
      </c>
      <c r="O1164" s="18">
        <v>0.38473520249220999</v>
      </c>
      <c r="P1164" s="18">
        <v>0.51294855547764995</v>
      </c>
      <c r="Q1164" s="21">
        <v>0.13729069517460901</v>
      </c>
      <c r="R1164" s="21">
        <v>0.156841313370572</v>
      </c>
      <c r="S1164" s="22">
        <v>4.1933591538040799E-2</v>
      </c>
      <c r="T1164" s="22">
        <v>0.27077463936392798</v>
      </c>
      <c r="U1164" s="16">
        <v>1.2583044911176273</v>
      </c>
      <c r="V1164" s="14">
        <v>1.7095</v>
      </c>
      <c r="W1164" s="14">
        <v>2.1905000000000001</v>
      </c>
      <c r="X1164" s="74">
        <f>'2080回测'!$O$13*G1164/$G$4+'2080回测'!$O$14*H1164/$H$4+'2080回测'!$O$15*I1164/$I$4+'2080回测'!$O$17*K1164/$K$4+'2080回测'!$O$18*L1164/$L$4+'2080回测'!$O$16*J1164/$J$4</f>
        <v>1.7029701529075256</v>
      </c>
    </row>
    <row r="1165" spans="1:24">
      <c r="A1165" s="11">
        <v>45587</v>
      </c>
      <c r="B1165" s="17">
        <v>58.931860036831999</v>
      </c>
      <c r="C1165" s="17">
        <v>50.05675368899</v>
      </c>
      <c r="D1165" s="17">
        <v>50.538461538462002</v>
      </c>
      <c r="E1165" s="17">
        <v>234.70703125</v>
      </c>
      <c r="F1165" s="13">
        <v>1.9855852662857101</v>
      </c>
      <c r="G1165" s="14">
        <f>[1]!thsiFinD("ths_adjustment_nv_fund",G$2,$A1165)</f>
        <v>1.8702544865999999</v>
      </c>
      <c r="H1165" s="14">
        <f>[1]!thsiFinD("ths_adjustment_nv_fund",H$2,$A1165)</f>
        <v>2.7365748148</v>
      </c>
      <c r="I1165" s="14">
        <v>3213.67</v>
      </c>
      <c r="J1165" s="14">
        <f>[1]!thsiFinD("ths_close_price_index",J$1,$A1165)</f>
        <v>11381.3045</v>
      </c>
      <c r="K1165" s="14">
        <f>[1]!thsiFinD("ths_adjustment_nv_fund",K$2,$A1165)</f>
        <v>8.1624143396999997</v>
      </c>
      <c r="L1165" s="14">
        <f>[1]!thsiFinD("ths_adjustment_nv_fund",L$2,$A1165)</f>
        <v>2.3841714560999998</v>
      </c>
      <c r="M1165" s="18">
        <v>0.22850063938619</v>
      </c>
      <c r="N1165" s="18">
        <v>0.23725132481974001</v>
      </c>
      <c r="O1165" s="18">
        <v>0.40486460579918998</v>
      </c>
      <c r="P1165" s="18">
        <v>0.52152472717091003</v>
      </c>
      <c r="Q1165" s="21">
        <v>0.14931304473495899</v>
      </c>
      <c r="R1165" s="21">
        <v>0.17602408983852599</v>
      </c>
      <c r="S1165" s="22">
        <v>5.9514604993273303E-2</v>
      </c>
      <c r="T1165" s="22">
        <v>0.28944289219823</v>
      </c>
      <c r="U1165" s="16">
        <v>1.2690521106618204</v>
      </c>
      <c r="V1165" s="14">
        <v>1.7077</v>
      </c>
      <c r="W1165" s="14">
        <v>2.1939000000000002</v>
      </c>
      <c r="X1165" s="74">
        <f>'2080回测'!$O$13*G1165/$G$4+'2080回测'!$O$14*H1165/$H$4+'2080回测'!$O$15*I1165/$I$4+'2080回测'!$O$17*K1165/$K$4+'2080回测'!$O$18*L1165/$L$4+'2080回测'!$O$16*J1165/$J$4</f>
        <v>1.7105011277618032</v>
      </c>
    </row>
    <row r="1166" spans="1:24">
      <c r="A1166" s="11">
        <v>45588</v>
      </c>
      <c r="B1166" s="17">
        <v>57.274401473296003</v>
      </c>
      <c r="C1166" s="17">
        <v>47.44608399546</v>
      </c>
      <c r="D1166" s="17">
        <v>46.692307692307999</v>
      </c>
      <c r="E1166" s="17">
        <v>227.060546875</v>
      </c>
      <c r="F1166" s="13">
        <v>1.94618335009016</v>
      </c>
      <c r="G1166" s="14">
        <f>[1]!thsiFinD("ths_adjustment_nv_fund",G$2,$A1166)</f>
        <v>1.8675500155</v>
      </c>
      <c r="H1166" s="14">
        <f>[1]!thsiFinD("ths_adjustment_nv_fund",H$2,$A1166)</f>
        <v>2.7411792592999999</v>
      </c>
      <c r="I1166" s="14">
        <v>3233.91</v>
      </c>
      <c r="J1166" s="14">
        <f>[1]!thsiFinD("ths_close_price_index",J$1,$A1166)</f>
        <v>11432.643</v>
      </c>
      <c r="K1166" s="14">
        <f>[1]!thsiFinD("ths_adjustment_nv_fund",K$2,$A1166)</f>
        <v>8.1994410876000003</v>
      </c>
      <c r="L1166" s="14">
        <f>[1]!thsiFinD("ths_adjustment_nv_fund",L$2,$A1166)</f>
        <v>2.3918447445000002</v>
      </c>
      <c r="M1166" s="18">
        <v>0.23905051150894999</v>
      </c>
      <c r="N1166" s="18">
        <v>0.24541742680914</v>
      </c>
      <c r="O1166" s="18">
        <v>0.41073568176372</v>
      </c>
      <c r="P1166" s="18">
        <v>0.53299069591991</v>
      </c>
      <c r="Q1166" s="21">
        <v>0.161688992811789</v>
      </c>
      <c r="R1166" s="21">
        <v>0.18261816924938601</v>
      </c>
      <c r="S1166" s="22">
        <v>7.5440934829189801E-2</v>
      </c>
      <c r="T1166" s="22">
        <v>0.30447447240247799</v>
      </c>
      <c r="U1166" s="16">
        <v>1.2718116653715787</v>
      </c>
      <c r="V1166" s="14">
        <v>1.7059</v>
      </c>
      <c r="W1166" s="14">
        <v>2.2061000000000002</v>
      </c>
      <c r="X1166" s="74">
        <f>'2080回测'!$O$13*G1166/$G$4+'2080回测'!$O$14*H1166/$H$4+'2080回测'!$O$15*I1166/$I$4+'2080回测'!$O$17*K1166/$K$4+'2080回测'!$O$18*L1166/$L$4+'2080回测'!$O$16*J1166/$J$4</f>
        <v>1.7098092251417145</v>
      </c>
    </row>
    <row r="1167" spans="1:24">
      <c r="A1167" s="11">
        <v>45589</v>
      </c>
      <c r="B1167" s="17">
        <v>55.862492326580998</v>
      </c>
      <c r="C1167" s="17">
        <v>47.332576617480001</v>
      </c>
      <c r="D1167" s="17">
        <v>48.538461538462002</v>
      </c>
      <c r="E1167" s="17">
        <v>228.4765625</v>
      </c>
      <c r="F1167" s="13">
        <v>1.95052523245631</v>
      </c>
      <c r="G1167" s="14">
        <f>[1]!thsiFinD("ths_adjustment_nv_fund",G$2,$A1167)</f>
        <v>1.8586477979</v>
      </c>
      <c r="H1167" s="14">
        <f>[1]!thsiFinD("ths_adjustment_nv_fund",H$2,$A1167)</f>
        <v>2.7285718519</v>
      </c>
      <c r="I1167" s="14">
        <v>3219.23</v>
      </c>
      <c r="J1167" s="14">
        <f>[1]!thsiFinD("ths_close_price_index",J$1,$A1167)</f>
        <v>11358.2273</v>
      </c>
      <c r="K1167" s="14">
        <f>[1]!thsiFinD("ths_adjustment_nv_fund",K$2,$A1167)</f>
        <v>8.1789441378000003</v>
      </c>
      <c r="L1167" s="14">
        <f>[1]!thsiFinD("ths_adjustment_nv_fund",L$2,$A1167)</f>
        <v>2.3815463837999999</v>
      </c>
      <c r="M1167" s="18">
        <v>0.24432544757033001</v>
      </c>
      <c r="N1167" s="18">
        <v>0.24906611067674</v>
      </c>
      <c r="O1167" s="18">
        <v>0.41397076443804998</v>
      </c>
      <c r="P1167" s="18">
        <v>0.53466864251529</v>
      </c>
      <c r="Q1167" s="21">
        <v>0.16463564711579601</v>
      </c>
      <c r="R1167" s="21">
        <v>0.18597515513127799</v>
      </c>
      <c r="S1167" s="22">
        <v>7.6164858912640201E-2</v>
      </c>
      <c r="T1167" s="22">
        <v>0.30568669661250603</v>
      </c>
      <c r="U1167" s="16">
        <v>1.2646981537894422</v>
      </c>
      <c r="V1167" s="14">
        <v>1.7058</v>
      </c>
      <c r="W1167" s="14">
        <v>2.1875</v>
      </c>
      <c r="X1167" s="74">
        <f>'2080回测'!$O$13*G1167/$G$4+'2080回测'!$O$14*H1167/$H$4+'2080回测'!$O$15*I1167/$I$4+'2080回测'!$O$17*K1167/$K$4+'2080回测'!$O$18*L1167/$L$4+'2080回测'!$O$16*J1167/$J$4</f>
        <v>1.7021158077232357</v>
      </c>
    </row>
    <row r="1168" spans="1:24">
      <c r="A1168" s="11">
        <v>45590</v>
      </c>
      <c r="B1168" s="17">
        <v>57.949662369552001</v>
      </c>
      <c r="C1168" s="17">
        <v>48.524404086266003</v>
      </c>
      <c r="D1168" s="17">
        <v>50.692307692307999</v>
      </c>
      <c r="E1168" s="17">
        <v>230.419921875</v>
      </c>
      <c r="F1168" s="13">
        <v>1.96896574005781</v>
      </c>
      <c r="G1168" s="14">
        <f>[1]!thsiFinD("ths_adjustment_nv_fund",G$2,$A1168)</f>
        <v>1.8526754242000001</v>
      </c>
      <c r="H1168" s="14">
        <f>[1]!thsiFinD("ths_adjustment_nv_fund",H$2,$A1168)</f>
        <v>2.7312029629999999</v>
      </c>
      <c r="I1168" s="14">
        <v>3205.52</v>
      </c>
      <c r="J1168" s="14">
        <f>[1]!thsiFinD("ths_close_price_index",J$1,$A1168)</f>
        <v>11396.590700000001</v>
      </c>
      <c r="K1168" s="14">
        <f>[1]!thsiFinD("ths_adjustment_nv_fund",K$2,$A1168)</f>
        <v>8.2298559162</v>
      </c>
      <c r="L1168" s="14">
        <f>[1]!thsiFinD("ths_adjustment_nv_fund",L$2,$A1168)</f>
        <v>2.4009315333000001</v>
      </c>
      <c r="M1168" s="18">
        <v>0.23385549872122999</v>
      </c>
      <c r="N1168" s="18">
        <v>0.23846755277560999</v>
      </c>
      <c r="O1168" s="18">
        <v>0.40234843038580997</v>
      </c>
      <c r="P1168" s="18">
        <v>0.52599925157958005</v>
      </c>
      <c r="Q1168" s="21">
        <v>0.161688992811789</v>
      </c>
      <c r="R1168" s="21">
        <v>0.17902139866164399</v>
      </c>
      <c r="S1168" s="22">
        <v>7.6578529817469002E-2</v>
      </c>
      <c r="T1168" s="22">
        <v>0.29962557556240599</v>
      </c>
      <c r="U1168" s="16">
        <v>1.2797232711285096</v>
      </c>
      <c r="V1168" s="14">
        <v>1.7054</v>
      </c>
      <c r="W1168" s="14">
        <v>2.1825999999999999</v>
      </c>
      <c r="X1168" s="74">
        <f>'2080回测'!$O$13*G1168/$G$4+'2080回测'!$O$14*H1168/$H$4+'2080回测'!$O$15*I1168/$I$4+'2080回测'!$O$17*K1168/$K$4+'2080回测'!$O$18*L1168/$L$4+'2080回测'!$O$16*J1168/$J$4</f>
        <v>1.7001313870211547</v>
      </c>
    </row>
    <row r="1169" spans="1:24">
      <c r="A1169" s="11">
        <v>45593</v>
      </c>
      <c r="B1169" s="17">
        <v>59.361571516268</v>
      </c>
      <c r="C1169" s="17">
        <v>47.105561861520997</v>
      </c>
      <c r="D1169" s="17">
        <v>49.153846153845997</v>
      </c>
      <c r="E1169" s="17">
        <v>227.36328125</v>
      </c>
      <c r="F1169" s="13">
        <v>1.95746065195409</v>
      </c>
      <c r="G1169" s="14">
        <f>[1]!thsiFinD("ths_adjustment_nv_fund",G$2,$A1169)</f>
        <v>1.8589858567999999</v>
      </c>
      <c r="H1169" s="14">
        <f>[1]!thsiFinD("ths_adjustment_nv_fund",H$2,$A1169)</f>
        <v>2.7568562963000001</v>
      </c>
      <c r="I1169" s="14">
        <v>3204.88</v>
      </c>
      <c r="J1169" s="14">
        <f>[1]!thsiFinD("ths_close_price_index",J$1,$A1169)</f>
        <v>11478.236000000001</v>
      </c>
      <c r="K1169" s="14">
        <f>[1]!thsiFinD("ths_adjustment_nv_fund",K$2,$A1169)</f>
        <v>8.2880408057999997</v>
      </c>
      <c r="L1169" s="14">
        <f>[1]!thsiFinD("ths_adjustment_nv_fund",L$2,$A1169)</f>
        <v>2.4244562199000002</v>
      </c>
      <c r="M1169" s="18">
        <v>0.23865089514066001</v>
      </c>
      <c r="N1169" s="18">
        <v>0.24263747719573001</v>
      </c>
      <c r="O1169" s="18">
        <v>0.41948238677211003</v>
      </c>
      <c r="P1169" s="18">
        <v>0.54054145579202995</v>
      </c>
      <c r="Q1169" s="21">
        <v>0.179840383324473</v>
      </c>
      <c r="R1169" s="21">
        <v>0.19952299101177101</v>
      </c>
      <c r="S1169" s="22">
        <v>9.80894168685775E-2</v>
      </c>
      <c r="T1169" s="22">
        <v>0.31902116292272498</v>
      </c>
      <c r="U1169" s="16">
        <v>1.2965203318509366</v>
      </c>
      <c r="V1169" s="14">
        <v>1.7041999999999999</v>
      </c>
      <c r="W1169" s="14">
        <v>2.1930999999999998</v>
      </c>
      <c r="X1169" s="74">
        <f>'2080回测'!$O$13*G1169/$G$4+'2080回测'!$O$14*H1169/$H$4+'2080回测'!$O$15*I1169/$I$4+'2080回测'!$O$17*K1169/$K$4+'2080回测'!$O$18*L1169/$L$4+'2080回测'!$O$16*J1169/$J$4</f>
        <v>1.7076218366409133</v>
      </c>
    </row>
    <row r="1170" spans="1:24">
      <c r="A1170" s="11">
        <v>45594</v>
      </c>
      <c r="B1170" s="17">
        <v>57.519950890117002</v>
      </c>
      <c r="C1170" s="17">
        <v>46.027241770715001</v>
      </c>
      <c r="D1170" s="17">
        <v>50.769230769231001</v>
      </c>
      <c r="E1170" s="17">
        <v>225.76171875</v>
      </c>
      <c r="F1170" s="13">
        <v>1.9501953554501601</v>
      </c>
      <c r="G1170" s="14">
        <f>[1]!thsiFinD("ths_adjustment_nv_fund",G$2,$A1170)</f>
        <v>1.834082185</v>
      </c>
      <c r="H1170" s="14">
        <f>[1]!thsiFinD("ths_adjustment_nv_fund",H$2,$A1170)</f>
        <v>2.7176088889000001</v>
      </c>
      <c r="I1170" s="14">
        <v>3176.02</v>
      </c>
      <c r="J1170" s="14">
        <f>[1]!thsiFinD("ths_close_price_index",J$1,$A1170)</f>
        <v>11301.354300000001</v>
      </c>
      <c r="K1170" s="14">
        <f>[1]!thsiFinD("ths_adjustment_nv_fund",K$2,$A1170)</f>
        <v>8.2067141988000003</v>
      </c>
      <c r="L1170" s="14">
        <f>[1]!thsiFinD("ths_adjustment_nv_fund",L$2,$A1170)</f>
        <v>2.3982054966000002</v>
      </c>
      <c r="M1170" s="18">
        <v>0.24328644501279001</v>
      </c>
      <c r="N1170" s="18">
        <v>0.24333246459908001</v>
      </c>
      <c r="O1170" s="18">
        <v>0.43817397555714999</v>
      </c>
      <c r="P1170" s="18">
        <v>0.55275317855769002</v>
      </c>
      <c r="Q1170" s="21">
        <v>0.196930978287715</v>
      </c>
      <c r="R1170" s="21">
        <v>0.22314178453794001</v>
      </c>
      <c r="S1170" s="22">
        <v>0.12570194976591301</v>
      </c>
      <c r="T1170" s="22">
        <v>0.348841878489216</v>
      </c>
      <c r="U1170" s="16">
        <v>1.2785866485863675</v>
      </c>
      <c r="V1170" s="14">
        <v>1.7045999999999999</v>
      </c>
      <c r="W1170" s="14">
        <v>2.2097000000000002</v>
      </c>
      <c r="X1170" s="74">
        <f>'2080回测'!$O$13*G1170/$G$4+'2080回测'!$O$14*H1170/$H$4+'2080回测'!$O$15*I1170/$I$4+'2080回测'!$O$17*K1170/$K$4+'2080回测'!$O$18*L1170/$L$4+'2080回测'!$O$16*J1170/$J$4</f>
        <v>1.6857916736935261</v>
      </c>
    </row>
    <row r="1171" spans="1:24">
      <c r="A1171" s="11">
        <v>45595</v>
      </c>
      <c r="B1171" s="17">
        <v>57.090239410681001</v>
      </c>
      <c r="C1171" s="17">
        <v>46.254256526673998</v>
      </c>
      <c r="D1171" s="17">
        <v>52</v>
      </c>
      <c r="E1171" s="17">
        <v>225.29296875</v>
      </c>
      <c r="F1171" s="13">
        <v>1.95159366171839</v>
      </c>
      <c r="G1171" s="14">
        <f>[1]!thsiFinD("ths_adjustment_nv_fund",G$2,$A1171)</f>
        <v>1.8212359469999999</v>
      </c>
      <c r="H1171" s="14">
        <f>[1]!thsiFinD("ths_adjustment_nv_fund",H$2,$A1171)</f>
        <v>2.6954637037000002</v>
      </c>
      <c r="I1171" s="14">
        <v>3125.55</v>
      </c>
      <c r="J1171" s="14">
        <f>[1]!thsiFinD("ths_close_price_index",J$1,$A1171)</f>
        <v>11233.8321</v>
      </c>
      <c r="K1171" s="14">
        <f>[1]!thsiFinD("ths_adjustment_nv_fund",K$2,$A1171)</f>
        <v>8.1657202993000002</v>
      </c>
      <c r="L1171" s="14">
        <f>[1]!thsiFinD("ths_adjustment_nv_fund",L$2,$A1171)</f>
        <v>2.418499325</v>
      </c>
      <c r="M1171" s="18">
        <v>0.23193734015344999</v>
      </c>
      <c r="N1171" s="18">
        <v>0.23386326122838999</v>
      </c>
      <c r="O1171" s="18">
        <v>0.42175892643182</v>
      </c>
      <c r="P1171" s="18">
        <v>0.53532117736667995</v>
      </c>
      <c r="Q1171" s="21">
        <v>0.17665799667614501</v>
      </c>
      <c r="R1171" s="21">
        <v>0.20575739336385601</v>
      </c>
      <c r="S1171" s="22">
        <v>0.101709037285831</v>
      </c>
      <c r="T1171" s="22">
        <v>0.32168805618476698</v>
      </c>
      <c r="U1171" s="16">
        <v>1.277326807151884</v>
      </c>
      <c r="V1171" s="14">
        <v>1.7045999999999999</v>
      </c>
      <c r="W1171" s="14">
        <v>2.2345999999999999</v>
      </c>
      <c r="X1171" s="74">
        <f>'2080回测'!$O$13*G1171/$G$4+'2080回测'!$O$14*H1171/$H$4+'2080回测'!$O$15*I1171/$I$4+'2080回测'!$O$17*K1171/$K$4+'2080回测'!$O$18*L1171/$L$4+'2080回测'!$O$16*J1171/$J$4</f>
        <v>1.676942369929352</v>
      </c>
    </row>
    <row r="1172" spans="1:24">
      <c r="A1172" s="11">
        <v>45596</v>
      </c>
      <c r="B1172" s="17">
        <v>57.826887661142003</v>
      </c>
      <c r="C1172" s="17">
        <v>46.878547105561999</v>
      </c>
      <c r="D1172" s="17">
        <v>52.538461538462002</v>
      </c>
      <c r="E1172" s="17">
        <v>223.837890625</v>
      </c>
      <c r="F1172" s="13">
        <v>1.9527044673254199</v>
      </c>
      <c r="G1172" s="14">
        <f>[1]!thsiFinD("ths_adjustment_nv_fund",G$2,$A1172)</f>
        <v>1.818193417</v>
      </c>
      <c r="H1172" s="14">
        <f>[1]!thsiFinD("ths_adjustment_nv_fund",H$2,$A1172)</f>
        <v>2.6853777777999999</v>
      </c>
      <c r="I1172" s="14">
        <v>3132.94</v>
      </c>
      <c r="J1172" s="14">
        <f>[1]!thsiFinD("ths_close_price_index",J$1,$A1172)</f>
        <v>11256.860199999999</v>
      </c>
      <c r="K1172" s="14">
        <f>[1]!thsiFinD("ths_adjustment_nv_fund",K$2,$A1172)</f>
        <v>8.1815889056</v>
      </c>
      <c r="L1172" s="14">
        <f>[1]!thsiFinD("ths_adjustment_nv_fund",L$2,$A1172)</f>
        <v>2.4324324011999998</v>
      </c>
      <c r="M1172" s="18">
        <v>0.2253037084399</v>
      </c>
      <c r="N1172" s="18">
        <v>0.22482842498479999</v>
      </c>
      <c r="O1172" s="18">
        <v>0.41876347951114001</v>
      </c>
      <c r="P1172" s="18">
        <v>0.53606693138335004</v>
      </c>
      <c r="Q1172" s="21">
        <v>0.17276841299485601</v>
      </c>
      <c r="R1172" s="21">
        <v>0.21139233395131701</v>
      </c>
      <c r="S1172" s="22">
        <v>0.10574232860791399</v>
      </c>
      <c r="T1172" s="22">
        <v>0.32374883734179499</v>
      </c>
      <c r="U1172" s="16">
        <v>1.2869944899093531</v>
      </c>
      <c r="V1172" s="14">
        <v>1.7054</v>
      </c>
      <c r="W1172" s="14">
        <v>2.2258</v>
      </c>
      <c r="X1172" s="74">
        <f>'2080回测'!$O$13*G1172/$G$4+'2080回测'!$O$14*H1172/$H$4+'2080回测'!$O$15*I1172/$I$4+'2080回测'!$O$17*K1172/$K$4+'2080回测'!$O$18*L1172/$L$4+'2080回测'!$O$16*J1172/$J$4</f>
        <v>1.6760130768548938</v>
      </c>
    </row>
    <row r="1173" spans="1:24">
      <c r="A1173" s="11">
        <v>45597</v>
      </c>
      <c r="B1173" s="17">
        <v>54.450583179864999</v>
      </c>
      <c r="C1173" s="17">
        <v>43.870601589103003</v>
      </c>
      <c r="D1173" s="17">
        <v>50.923076923076998</v>
      </c>
      <c r="E1173" s="17">
        <v>217.01171875</v>
      </c>
      <c r="F1173" s="13">
        <v>1.9156399511051101</v>
      </c>
      <c r="G1173" s="14">
        <f>[1]!thsiFinD("ths_adjustment_nv_fund",G$2,$A1173)</f>
        <v>1.8354344205999999</v>
      </c>
      <c r="H1173" s="14">
        <f>[1]!thsiFinD("ths_adjustment_nv_fund",H$2,$A1173)</f>
        <v>2.7060977778000002</v>
      </c>
      <c r="I1173" s="14">
        <v>3170.3</v>
      </c>
      <c r="J1173" s="14">
        <f>[1]!thsiFinD("ths_close_price_index",J$1,$A1173)</f>
        <v>11307.9112</v>
      </c>
      <c r="K1173" s="14">
        <f>[1]!thsiFinD("ths_adjustment_nv_fund",K$2,$A1173)</f>
        <v>8.1353054707000005</v>
      </c>
      <c r="L1173" s="14">
        <f>[1]!thsiFinD("ths_adjustment_nv_fund",L$2,$A1173)</f>
        <v>2.4445481195999998</v>
      </c>
      <c r="M1173" s="18">
        <v>0.22730179028132999</v>
      </c>
      <c r="N1173" s="18">
        <v>0.22317782990182999</v>
      </c>
      <c r="O1173" s="18">
        <v>0.42846872753415</v>
      </c>
      <c r="P1173" s="18">
        <v>0.54240584094944999</v>
      </c>
      <c r="Q1173" s="21">
        <v>0.18361210083360199</v>
      </c>
      <c r="R1173" s="21">
        <v>0.22757780159615401</v>
      </c>
      <c r="S1173" s="22">
        <v>0.121358405265209</v>
      </c>
      <c r="T1173" s="22">
        <v>0.34205342291309898</v>
      </c>
      <c r="U1173" s="16">
        <v>1.2646529326515015</v>
      </c>
      <c r="V1173" s="14">
        <v>1.7071000000000001</v>
      </c>
      <c r="W1173" s="14">
        <v>2.2035</v>
      </c>
      <c r="X1173" s="74">
        <f>'2080回测'!$O$13*G1173/$G$4+'2080回测'!$O$14*H1173/$H$4+'2080回测'!$O$15*I1173/$I$4+'2080回测'!$O$17*K1173/$K$4+'2080回测'!$O$18*L1173/$L$4+'2080回测'!$O$16*J1173/$J$4</f>
        <v>1.6886068656057232</v>
      </c>
    </row>
    <row r="1174" spans="1:24">
      <c r="A1174" s="11">
        <v>45600</v>
      </c>
      <c r="B1174" s="17">
        <v>56.967464702271002</v>
      </c>
      <c r="C1174" s="17">
        <v>46.765039727582</v>
      </c>
      <c r="D1174" s="17">
        <v>56.076923076923002</v>
      </c>
      <c r="E1174" s="17">
        <v>223.564453125</v>
      </c>
      <c r="F1174" s="13">
        <v>1.9584347015794401</v>
      </c>
      <c r="G1174" s="14">
        <f>[1]!thsiFinD("ths_adjustment_nv_fund",G$2,$A1174)</f>
        <v>1.8518866200999999</v>
      </c>
      <c r="H1174" s="14">
        <f>[1]!thsiFinD("ths_adjustment_nv_fund",H$2,$A1174)</f>
        <v>2.7275851852000002</v>
      </c>
      <c r="I1174" s="14">
        <v>3193.2</v>
      </c>
      <c r="J1174" s="14">
        <f>[1]!thsiFinD("ths_close_price_index",J$1,$A1174)</f>
        <v>11430.0964</v>
      </c>
      <c r="K1174" s="14">
        <f>[1]!thsiFinD("ths_adjustment_nv_fund",K$2,$A1174)</f>
        <v>8.1915067844999996</v>
      </c>
      <c r="L1174" s="14">
        <f>[1]!thsiFinD("ths_adjustment_nv_fund",L$2,$A1174)</f>
        <v>2.4607024108000002</v>
      </c>
      <c r="M1174" s="18">
        <v>0.22570332480818001</v>
      </c>
      <c r="N1174" s="18">
        <v>0.22517591868646999</v>
      </c>
      <c r="O1174" s="18">
        <v>0.40606278456745998</v>
      </c>
      <c r="P1174" s="18">
        <v>0.52954158333237999</v>
      </c>
      <c r="Q1174" s="21">
        <v>0.15838873999130099</v>
      </c>
      <c r="R1174" s="21">
        <v>0.19220955748336299</v>
      </c>
      <c r="S1174" s="22">
        <v>8.2576757937490503E-2</v>
      </c>
      <c r="T1174" s="22">
        <v>0.29756479440536798</v>
      </c>
      <c r="U1174" s="16">
        <v>1.2881988591122471</v>
      </c>
      <c r="V1174" s="14">
        <v>1.7079</v>
      </c>
      <c r="W1174" s="14">
        <v>2.1890999999999998</v>
      </c>
      <c r="X1174" s="74">
        <f>'2080回测'!$O$13*G1174/$G$4+'2080回测'!$O$14*H1174/$H$4+'2080回测'!$O$15*I1174/$I$4+'2080回测'!$O$17*K1174/$K$4+'2080回测'!$O$18*L1174/$L$4+'2080回测'!$O$16*J1174/$J$4</f>
        <v>1.7029950636965623</v>
      </c>
    </row>
    <row r="1175" spans="1:24">
      <c r="A1175" s="11">
        <v>45601</v>
      </c>
      <c r="B1175" s="17">
        <v>61.203192142418999</v>
      </c>
      <c r="C1175" s="17">
        <v>51.475595913733997</v>
      </c>
      <c r="D1175" s="17">
        <v>61</v>
      </c>
      <c r="E1175" s="17">
        <v>231.728515625</v>
      </c>
      <c r="F1175" s="13">
        <v>2.01351825920288</v>
      </c>
      <c r="G1175" s="14">
        <f>[1]!thsiFinD("ths_adjustment_nv_fund",G$2,$A1175)</f>
        <v>1.8728462715</v>
      </c>
      <c r="H1175" s="14">
        <f>[1]!thsiFinD("ths_adjustment_nv_fund",H$2,$A1175)</f>
        <v>2.7603644444</v>
      </c>
      <c r="I1175" s="14">
        <v>3271.56</v>
      </c>
      <c r="J1175" s="14">
        <f>[1]!thsiFinD("ths_close_price_index",J$1,$A1175)</f>
        <v>11624.079900000001</v>
      </c>
      <c r="K1175" s="14">
        <f>[1]!thsiFinD("ths_adjustment_nv_fund",K$2,$A1175)</f>
        <v>8.2873796139000007</v>
      </c>
      <c r="L1175" s="14">
        <f>[1]!thsiFinD("ths_adjustment_nv_fund",L$2,$A1175)</f>
        <v>2.4885685631999999</v>
      </c>
      <c r="M1175" s="18">
        <v>0.24144820971867001</v>
      </c>
      <c r="N1175" s="18">
        <v>0.24046564156024999</v>
      </c>
      <c r="O1175" s="18">
        <v>0.42774982027317998</v>
      </c>
      <c r="P1175" s="18">
        <v>0.55489722151958998</v>
      </c>
      <c r="Q1175" s="21">
        <v>0.18160837590687701</v>
      </c>
      <c r="R1175" s="21">
        <v>0.217386951597553</v>
      </c>
      <c r="S1175" s="22">
        <v>0.108224354036888</v>
      </c>
      <c r="T1175" s="22">
        <v>0.333810298284968</v>
      </c>
      <c r="U1175" s="16">
        <v>1.3209396000399609</v>
      </c>
      <c r="V1175" s="14">
        <v>1.7085999999999999</v>
      </c>
      <c r="W1175" s="14">
        <v>2.1898</v>
      </c>
      <c r="X1175" s="74">
        <f>'2080回测'!$O$13*G1175/$G$4+'2080回测'!$O$14*H1175/$H$4+'2080回测'!$O$15*I1175/$I$4+'2080回测'!$O$17*K1175/$K$4+'2080回测'!$O$18*L1175/$L$4+'2080回测'!$O$16*J1175/$J$4</f>
        <v>1.7223351279478156</v>
      </c>
    </row>
    <row r="1176" spans="1:24">
      <c r="A1176" s="11">
        <v>45602</v>
      </c>
      <c r="B1176" s="17">
        <v>60.036832412522998</v>
      </c>
      <c r="C1176" s="17">
        <v>50.908059023836998</v>
      </c>
      <c r="D1176" s="17">
        <v>58.461538461537998</v>
      </c>
      <c r="E1176" s="17">
        <v>224.90234375</v>
      </c>
      <c r="F1176" s="13">
        <v>1.98577193411974</v>
      </c>
      <c r="G1176" s="14">
        <f>[1]!thsiFinD("ths_adjustment_nv_fund",G$2,$A1176)</f>
        <v>1.8676627018</v>
      </c>
      <c r="H1176" s="14">
        <f>[1]!thsiFinD("ths_adjustment_nv_fund",H$2,$A1176)</f>
        <v>2.7510459259000002</v>
      </c>
      <c r="I1176" s="14">
        <v>3212.18</v>
      </c>
      <c r="J1176" s="14">
        <f>[1]!thsiFinD("ths_close_price_index",J$1,$A1176)</f>
        <v>11595.324699999999</v>
      </c>
      <c r="K1176" s="14">
        <f>[1]!thsiFinD("ths_adjustment_nv_fund",K$2,$A1176)</f>
        <v>8.2887019977000005</v>
      </c>
      <c r="L1176" s="14">
        <f>[1]!thsiFinD("ths_adjustment_nv_fund",L$2,$A1176)</f>
        <v>2.4868521697000001</v>
      </c>
      <c r="M1176" s="18">
        <v>0.26822250639386003</v>
      </c>
      <c r="N1176" s="18">
        <v>0.26461645382677002</v>
      </c>
      <c r="O1176" s="18">
        <v>0.46968607716270999</v>
      </c>
      <c r="P1176" s="18">
        <v>0.59143917057414996</v>
      </c>
      <c r="Q1176" s="21">
        <v>0.215318101144719</v>
      </c>
      <c r="R1176" s="21">
        <v>0.25563261218053701</v>
      </c>
      <c r="S1176" s="22">
        <v>0.135940304660431</v>
      </c>
      <c r="T1176" s="22">
        <v>0.36666157437650798</v>
      </c>
      <c r="U1176" s="16">
        <v>1.3235015293788093</v>
      </c>
      <c r="V1176" s="14">
        <v>1.7089000000000001</v>
      </c>
      <c r="W1176" s="14">
        <v>2.1936</v>
      </c>
      <c r="X1176" s="74">
        <f>'2080回测'!$O$13*G1176/$G$4+'2080回测'!$O$14*H1176/$H$4+'2080回测'!$O$15*I1176/$I$4+'2080回测'!$O$17*K1176/$K$4+'2080回测'!$O$18*L1176/$L$4+'2080回测'!$O$16*J1176/$J$4</f>
        <v>1.7184282421329165</v>
      </c>
    </row>
    <row r="1177" spans="1:24">
      <c r="A1177" s="11">
        <v>45603</v>
      </c>
      <c r="B1177" s="17">
        <v>62.676488643338999</v>
      </c>
      <c r="C1177" s="17">
        <v>52.780930760498997</v>
      </c>
      <c r="D1177" s="17">
        <v>62.923076923076998</v>
      </c>
      <c r="E1177" s="17">
        <v>228.173828125</v>
      </c>
      <c r="F1177" s="13">
        <v>2.0163858111297901</v>
      </c>
      <c r="G1177" s="14">
        <f>[1]!thsiFinD("ths_adjustment_nv_fund",G$2,$A1177)</f>
        <v>1.8964587637999999</v>
      </c>
      <c r="H1177" s="14">
        <f>[1]!thsiFinD("ths_adjustment_nv_fund",H$2,$A1177)</f>
        <v>2.8031199999999998</v>
      </c>
      <c r="I1177" s="14">
        <v>3292.71</v>
      </c>
      <c r="J1177" s="14">
        <f>[1]!thsiFinD("ths_close_price_index",J$1,$A1177)</f>
        <v>11914.142900000001</v>
      </c>
      <c r="K1177" s="14">
        <f>[1]!thsiFinD("ths_adjustment_nv_fund",K$2,$A1177)</f>
        <v>8.4011046253000004</v>
      </c>
      <c r="L1177" s="14">
        <f>[1]!thsiFinD("ths_adjustment_nv_fund",L$2,$A1177)</f>
        <v>2.5286513983000001</v>
      </c>
      <c r="M1177" s="18">
        <v>0.26110933503835998</v>
      </c>
      <c r="N1177" s="18">
        <v>0.25723221266614998</v>
      </c>
      <c r="O1177" s="18">
        <v>0.47352024922118002</v>
      </c>
      <c r="P1177" s="18">
        <v>0.59432896755272002</v>
      </c>
      <c r="Q1177" s="21">
        <v>0.21956128334249</v>
      </c>
      <c r="R1177" s="21">
        <v>0.26678260100253498</v>
      </c>
      <c r="S1177" s="22">
        <v>0.14142144414940999</v>
      </c>
      <c r="T1177" s="22">
        <v>0.37405614205762999</v>
      </c>
      <c r="U1177" s="16">
        <v>1.3519554470437265</v>
      </c>
      <c r="V1177" s="14">
        <v>1.7101</v>
      </c>
      <c r="W1177" s="14">
        <v>2.1425999999999998</v>
      </c>
      <c r="X1177" s="74">
        <f>'2080回测'!$O$13*G1177/$G$4+'2080回测'!$O$14*H1177/$H$4+'2080回测'!$O$15*I1177/$I$4+'2080回测'!$O$17*K1177/$K$4+'2080回测'!$O$18*L1177/$L$4+'2080回测'!$O$16*J1177/$J$4</f>
        <v>1.7448539184336871</v>
      </c>
    </row>
    <row r="1178" spans="1:24">
      <c r="A1178" s="11">
        <v>45604</v>
      </c>
      <c r="B1178" s="17">
        <v>62.124002455494001</v>
      </c>
      <c r="C1178" s="17">
        <v>52.837684449488997</v>
      </c>
      <c r="D1178" s="17">
        <v>61.846153846154003</v>
      </c>
      <c r="E1178" s="17">
        <v>227.4609375</v>
      </c>
      <c r="F1178" s="13">
        <v>2.0106719456278399</v>
      </c>
      <c r="G1178" s="14">
        <f>[1]!thsiFinD("ths_adjustment_nv_fund",G$2,$A1178)</f>
        <v>1.8709504411</v>
      </c>
      <c r="H1178" s="14">
        <f>[1]!thsiFinD("ths_adjustment_nv_fund",H$2,$A1178)</f>
        <v>2.7670518518999998</v>
      </c>
      <c r="I1178" s="14">
        <v>3229.49</v>
      </c>
      <c r="J1178" s="14">
        <f>[1]!thsiFinD("ths_close_price_index",J$1,$A1178)</f>
        <v>11747.3766</v>
      </c>
      <c r="K1178" s="14">
        <f>[1]!thsiFinD("ths_adjustment_nv_fund",K$2,$A1178)</f>
        <v>8.4209403831999996</v>
      </c>
      <c r="L1178" s="14">
        <f>[1]!thsiFinD("ths_adjustment_nv_fund",L$2,$A1178)</f>
        <v>2.5054296046000002</v>
      </c>
      <c r="M1178" s="18">
        <v>0.29411764705881999</v>
      </c>
      <c r="N1178" s="18">
        <v>0.28920163322039999</v>
      </c>
      <c r="O1178" s="18">
        <v>0.49832254972442003</v>
      </c>
      <c r="P1178" s="18">
        <v>0.62555741893950001</v>
      </c>
      <c r="Q1178" s="21">
        <v>0.245491841217753</v>
      </c>
      <c r="R1178" s="21">
        <v>0.29195999511672599</v>
      </c>
      <c r="S1178" s="22">
        <v>0.16820663523708901</v>
      </c>
      <c r="T1178" s="22">
        <v>0.40278585583510501</v>
      </c>
      <c r="U1178" s="16">
        <v>1.3474875185346904</v>
      </c>
      <c r="V1178" s="14">
        <v>1.7109000000000001</v>
      </c>
      <c r="W1178" s="14">
        <v>2.153</v>
      </c>
      <c r="X1178" s="74">
        <f>'2080回测'!$O$13*G1178/$G$4+'2080回测'!$O$14*H1178/$H$4+'2080回测'!$O$15*I1178/$I$4+'2080回测'!$O$17*K1178/$K$4+'2080回测'!$O$18*L1178/$L$4+'2080回测'!$O$16*J1178/$J$4</f>
        <v>1.7248552757131053</v>
      </c>
    </row>
    <row r="1179" spans="1:24">
      <c r="A1179" s="11">
        <v>45607</v>
      </c>
      <c r="B1179" s="17">
        <v>66.850828729282</v>
      </c>
      <c r="C1179" s="17">
        <v>56.810442678774002</v>
      </c>
      <c r="D1179" s="17">
        <v>63.615384615384997</v>
      </c>
      <c r="E1179" s="17">
        <v>235.185546875</v>
      </c>
      <c r="F1179" s="13">
        <v>2.0561555072461002</v>
      </c>
      <c r="G1179" s="14">
        <f>[1]!thsiFinD("ths_adjustment_nv_fund",G$2,$A1179)</f>
        <v>1.8580262243000001</v>
      </c>
      <c r="H1179" s="14">
        <f>[1]!thsiFinD("ths_adjustment_nv_fund",H$2,$A1179)</f>
        <v>2.7485244444000001</v>
      </c>
      <c r="I1179" s="14">
        <v>3168.91</v>
      </c>
      <c r="J1179" s="14">
        <f>[1]!thsiFinD("ths_close_price_index",J$1,$A1179)</f>
        <v>11683.7158</v>
      </c>
      <c r="K1179" s="14">
        <f>[1]!thsiFinD("ths_adjustment_nv_fund",K$2,$A1179)</f>
        <v>8.5135072529000002</v>
      </c>
      <c r="L1179" s="14">
        <f>[1]!thsiFinD("ths_adjustment_nv_fund",L$2,$A1179)</f>
        <v>2.5038141755000001</v>
      </c>
      <c r="M1179" s="18">
        <v>0.28093030690537002</v>
      </c>
      <c r="N1179" s="18">
        <v>0.27686560681088002</v>
      </c>
      <c r="O1179" s="18">
        <v>0.48837766594776</v>
      </c>
      <c r="P1179" s="18">
        <v>0.61679480876135995</v>
      </c>
      <c r="Q1179" s="21">
        <v>0.24242732074158499</v>
      </c>
      <c r="R1179" s="21">
        <v>0.29651590452786403</v>
      </c>
      <c r="S1179" s="22">
        <v>0.17192967338055201</v>
      </c>
      <c r="T1179" s="22">
        <v>0.40605886120215101</v>
      </c>
      <c r="U1179" s="16">
        <v>1.3670887940226892</v>
      </c>
      <c r="V1179" s="14">
        <v>1.7118</v>
      </c>
      <c r="W1179" s="14">
        <v>2.1543999999999999</v>
      </c>
      <c r="X1179" s="74">
        <f>'2080回测'!$O$13*G1179/$G$4+'2080回测'!$O$14*H1179/$H$4+'2080回测'!$O$15*I1179/$I$4+'2080回测'!$O$17*K1179/$K$4+'2080回测'!$O$18*L1179/$L$4+'2080回测'!$O$16*J1179/$J$4</f>
        <v>1.7171222446104406</v>
      </c>
    </row>
    <row r="1180" spans="1:24">
      <c r="A1180" s="11">
        <v>45608</v>
      </c>
      <c r="B1180" s="17">
        <v>64.825046040516</v>
      </c>
      <c r="C1180" s="17">
        <v>54.767309875141997</v>
      </c>
      <c r="D1180" s="17">
        <v>61.615384615384997</v>
      </c>
      <c r="E1180" s="17">
        <v>236.46484375</v>
      </c>
      <c r="F1180" s="13">
        <v>2.0441814607026099</v>
      </c>
      <c r="G1180" s="14">
        <f>[1]!thsiFinD("ths_adjustment_nv_fund",G$2,$A1180)</f>
        <v>1.8426078604</v>
      </c>
      <c r="H1180" s="14">
        <f>[1]!thsiFinD("ths_adjustment_nv_fund",H$2,$A1180)</f>
        <v>2.7349303703999999</v>
      </c>
      <c r="I1180" s="14">
        <v>3081.79</v>
      </c>
      <c r="J1180" s="14">
        <f>[1]!thsiFinD("ths_close_price_index",J$1,$A1180)</f>
        <v>11618.775</v>
      </c>
      <c r="K1180" s="14">
        <f>[1]!thsiFinD("ths_adjustment_nv_fund",K$2,$A1180)</f>
        <v>8.4844148081000004</v>
      </c>
      <c r="L1180" s="14">
        <f>[1]!thsiFinD("ths_adjustment_nv_fund",L$2,$A1180)</f>
        <v>2.4943235293999999</v>
      </c>
      <c r="M1180" s="18">
        <v>0.28244884910486001</v>
      </c>
      <c r="N1180" s="18">
        <v>0.27842932846842</v>
      </c>
      <c r="O1180" s="18">
        <v>0.51413850946561002</v>
      </c>
      <c r="P1180" s="18">
        <v>0.62993872410574003</v>
      </c>
      <c r="Q1180" s="21">
        <v>0.263996830246918</v>
      </c>
      <c r="R1180" s="21">
        <v>0.33008576334678003</v>
      </c>
      <c r="S1180" s="22">
        <v>0.203368662147561</v>
      </c>
      <c r="T1180" s="22">
        <v>0.43430368529562502</v>
      </c>
      <c r="U1180" s="16">
        <v>1.3539415630098439</v>
      </c>
      <c r="V1180" s="14">
        <v>1.7133</v>
      </c>
      <c r="W1180" s="14">
        <v>2.1183999999999998</v>
      </c>
      <c r="X1180" s="74">
        <f>'2080回测'!$O$13*G1180/$G$4+'2080回测'!$O$14*H1180/$H$4+'2080回测'!$O$15*I1180/$I$4+'2080回测'!$O$17*K1180/$K$4+'2080回测'!$O$18*L1180/$L$4+'2080回测'!$O$16*J1180/$J$4</f>
        <v>1.704518112081433</v>
      </c>
    </row>
    <row r="1181" spans="1:24">
      <c r="A1181" s="11">
        <v>45609</v>
      </c>
      <c r="B1181" s="17">
        <v>66.973603437692006</v>
      </c>
      <c r="C1181" s="17">
        <v>57.321225879681997</v>
      </c>
      <c r="D1181" s="17">
        <v>65.307692307691994</v>
      </c>
      <c r="E1181" s="17">
        <v>240.849609375</v>
      </c>
      <c r="F1181" s="13">
        <v>2.0761303275001701</v>
      </c>
      <c r="G1181" s="14">
        <f>[1]!thsiFinD("ths_adjustment_nv_fund",G$2,$A1181)</f>
        <v>1.8524710785</v>
      </c>
      <c r="H1181" s="14">
        <f>[1]!thsiFinD("ths_adjustment_nv_fund",H$2,$A1181)</f>
        <v>2.7461125925999998</v>
      </c>
      <c r="I1181" s="14">
        <v>3088.02</v>
      </c>
      <c r="J1181" s="14">
        <f>[1]!thsiFinD("ths_close_price_index",J$1,$A1181)</f>
        <v>11660.457700000001</v>
      </c>
      <c r="K1181" s="14">
        <f>[1]!thsiFinD("ths_adjustment_nv_fund",K$2,$A1181)</f>
        <v>8.5379713541999998</v>
      </c>
      <c r="L1181" s="14">
        <f>[1]!thsiFinD("ths_adjustment_nv_fund",L$2,$A1181)</f>
        <v>2.4949293152999998</v>
      </c>
      <c r="M1181" s="18">
        <v>0.26814258312020001</v>
      </c>
      <c r="N1181" s="18">
        <v>0.26826513769437998</v>
      </c>
      <c r="O1181" s="18">
        <v>0.50167745027557997</v>
      </c>
      <c r="P1181" s="18">
        <v>0.61539651989330002</v>
      </c>
      <c r="Q1181" s="21">
        <v>0.25221021303088897</v>
      </c>
      <c r="R1181" s="21">
        <v>0.31246158746684699</v>
      </c>
      <c r="S1181" s="22">
        <v>0.19168245908614201</v>
      </c>
      <c r="T1181" s="22">
        <v>0.421696553511413</v>
      </c>
      <c r="U1181" s="16">
        <v>1.3582708711582765</v>
      </c>
      <c r="V1181" s="14">
        <v>1.7129000000000001</v>
      </c>
      <c r="W1181" s="14">
        <v>2.1183000000000001</v>
      </c>
      <c r="X1181" s="74">
        <f>'2080回测'!$O$13*G1181/$G$4+'2080回测'!$O$14*H1181/$H$4+'2080回测'!$O$15*I1181/$I$4+'2080回测'!$O$17*K1181/$K$4+'2080回测'!$O$18*L1181/$L$4+'2080回测'!$O$16*J1181/$J$4</f>
        <v>1.7129070085230393</v>
      </c>
    </row>
    <row r="1182" spans="1:24">
      <c r="A1182" s="11">
        <v>45610</v>
      </c>
      <c r="B1182" s="17">
        <v>62.860650705955003</v>
      </c>
      <c r="C1182" s="17">
        <v>52.497162315551002</v>
      </c>
      <c r="D1182" s="17">
        <v>58.461538461537998</v>
      </c>
      <c r="E1182" s="17">
        <v>229.62890625</v>
      </c>
      <c r="F1182" s="13">
        <v>2.00862064433261</v>
      </c>
      <c r="G1182" s="14">
        <f>[1]!thsiFinD("ths_adjustment_nv_fund",G$2,$A1182)</f>
        <v>1.8402270836000001</v>
      </c>
      <c r="H1182" s="14">
        <f>[1]!thsiFinD("ths_adjustment_nv_fund",H$2,$A1182)</f>
        <v>2.7124562963000001</v>
      </c>
      <c r="I1182" s="14">
        <v>3036.03</v>
      </c>
      <c r="J1182" s="14">
        <f>[1]!thsiFinD("ths_close_price_index",J$1,$A1182)</f>
        <v>11503.393899999999</v>
      </c>
      <c r="K1182" s="14">
        <f>[1]!thsiFinD("ths_adjustment_nv_fund",K$2,$A1182)</f>
        <v>8.3977986656999999</v>
      </c>
      <c r="L1182" s="14">
        <f>[1]!thsiFinD("ths_adjustment_nv_fund",L$2,$A1182)</f>
        <v>2.4536349084000002</v>
      </c>
      <c r="M1182" s="18">
        <v>0.27733375959078999</v>
      </c>
      <c r="N1182" s="18">
        <v>0.27625749283293999</v>
      </c>
      <c r="O1182" s="18">
        <v>0.50227653965971997</v>
      </c>
      <c r="P1182" s="18">
        <v>0.62117611385043003</v>
      </c>
      <c r="Q1182" s="21">
        <v>0.25539259967921701</v>
      </c>
      <c r="R1182" s="21">
        <v>0.31258147981977302</v>
      </c>
      <c r="S1182" s="22">
        <v>0.19654309221788099</v>
      </c>
      <c r="T1182" s="22">
        <v>0.42460589161545997</v>
      </c>
      <c r="U1182" s="16">
        <v>1.3270403061901386</v>
      </c>
      <c r="V1182" s="14">
        <v>1.7130000000000001</v>
      </c>
      <c r="W1182" s="14">
        <v>2.0764999999999998</v>
      </c>
      <c r="X1182" s="74">
        <f>'2080回测'!$O$13*G1182/$G$4+'2080回测'!$O$14*H1182/$H$4+'2080回测'!$O$15*I1182/$I$4+'2080回测'!$O$17*K1182/$K$4+'2080回测'!$O$18*L1182/$L$4+'2080回测'!$O$16*J1182/$J$4</f>
        <v>1.6981249469906035</v>
      </c>
    </row>
    <row r="1183" spans="1:24">
      <c r="A1183" s="11">
        <v>45611</v>
      </c>
      <c r="B1183" s="17">
        <v>60.957642725599001</v>
      </c>
      <c r="C1183" s="17">
        <v>47.44608399546</v>
      </c>
      <c r="D1183" s="17">
        <v>51.615384615384997</v>
      </c>
      <c r="E1183" s="17">
        <v>218.90625</v>
      </c>
      <c r="F1183" s="13">
        <v>1.9473134033411099</v>
      </c>
      <c r="G1183" s="14">
        <f>[1]!thsiFinD("ths_adjustment_nv_fund",G$2,$A1183)</f>
        <v>1.8363724926</v>
      </c>
      <c r="H1183" s="14">
        <f>[1]!thsiFinD("ths_adjustment_nv_fund",H$2,$A1183)</f>
        <v>2.7047822222</v>
      </c>
      <c r="I1183" s="14">
        <v>3035.5</v>
      </c>
      <c r="J1183" s="14">
        <f>[1]!thsiFinD("ths_close_price_index",J$1,$A1183)</f>
        <v>11429.1608</v>
      </c>
      <c r="K1183" s="14">
        <f>[1]!thsiFinD("ths_adjustment_nv_fund",K$2,$A1183)</f>
        <v>8.3892031707000001</v>
      </c>
      <c r="L1183" s="14">
        <f>[1]!thsiFinD("ths_adjustment_nv_fund",L$2,$A1183)</f>
        <v>2.4291005785999999</v>
      </c>
      <c r="M1183" s="18">
        <v>0.26182864450128002</v>
      </c>
      <c r="N1183" s="18">
        <v>0.26035965598124</v>
      </c>
      <c r="O1183" s="18">
        <v>0.46069973640067002</v>
      </c>
      <c r="P1183" s="18">
        <v>0.58696464624264</v>
      </c>
      <c r="Q1183" s="21">
        <v>0.220622078891932</v>
      </c>
      <c r="R1183" s="21">
        <v>0.27421592688386798</v>
      </c>
      <c r="S1183" s="22">
        <v>0.164483597093636</v>
      </c>
      <c r="T1183" s="22">
        <v>0.38714816352584303</v>
      </c>
      <c r="U1183" s="16">
        <v>1.3054275857084892</v>
      </c>
      <c r="V1183" s="14">
        <v>1.7126999999999999</v>
      </c>
      <c r="W1183" s="14">
        <v>2.0785</v>
      </c>
      <c r="X1183" s="74">
        <f>'2080回测'!$O$13*G1183/$G$4+'2080回测'!$O$14*H1183/$H$4+'2080回测'!$O$15*I1183/$I$4+'2080回测'!$O$17*K1183/$K$4+'2080回测'!$O$18*L1183/$L$4+'2080回测'!$O$16*J1183/$J$4</f>
        <v>1.6933802201583665</v>
      </c>
    </row>
    <row r="1184" spans="1:24">
      <c r="A1184" s="11">
        <v>45614</v>
      </c>
      <c r="B1184" s="17">
        <v>54.327808471455</v>
      </c>
      <c r="C1184" s="17">
        <v>43.927355278093003</v>
      </c>
      <c r="D1184" s="17">
        <v>49.538461538462002</v>
      </c>
      <c r="E1184" s="17">
        <v>208.37890625</v>
      </c>
      <c r="F1184" s="13">
        <v>1.8904313288450301</v>
      </c>
      <c r="G1184" s="14">
        <f>[1]!thsiFinD("ths_adjustment_nv_fund",G$2,$A1184)</f>
        <v>1.864941814</v>
      </c>
      <c r="H1184" s="14">
        <f>[1]!thsiFinD("ths_adjustment_nv_fund",H$2,$A1184)</f>
        <v>2.7473185185000002</v>
      </c>
      <c r="I1184" s="14">
        <v>3094.78</v>
      </c>
      <c r="J1184" s="14">
        <f>[1]!thsiFinD("ths_close_price_index",J$1,$A1184)</f>
        <v>11594.0113</v>
      </c>
      <c r="K1184" s="14">
        <f>[1]!thsiFinD("ths_adjustment_nv_fund",K$2,$A1184)</f>
        <v>8.3528376147000003</v>
      </c>
      <c r="L1184" s="14">
        <f>[1]!thsiFinD("ths_adjustment_nv_fund",L$2,$A1184)</f>
        <v>2.4236485053000001</v>
      </c>
      <c r="M1184" s="18">
        <v>0.24768222506394</v>
      </c>
      <c r="N1184" s="18">
        <v>0.24350621144991999</v>
      </c>
      <c r="O1184" s="18">
        <v>0.42715073088904998</v>
      </c>
      <c r="P1184" s="18">
        <v>0.55955818441313998</v>
      </c>
      <c r="Q1184" s="21">
        <v>0.19928830173091999</v>
      </c>
      <c r="R1184" s="21">
        <v>0.24819928629920501</v>
      </c>
      <c r="S1184" s="22">
        <v>0.14979827997220399</v>
      </c>
      <c r="T1184" s="22">
        <v>0.36823746584953498</v>
      </c>
      <c r="U1184" s="16">
        <v>1.2858947357076163</v>
      </c>
      <c r="V1184" s="14">
        <v>1.7115</v>
      </c>
      <c r="W1184" s="14">
        <v>2.1021999999999998</v>
      </c>
      <c r="X1184" s="74">
        <f>'2080回测'!$O$13*G1184/$G$4+'2080回测'!$O$14*H1184/$H$4+'2080回测'!$O$15*I1184/$I$4+'2080回测'!$O$17*K1184/$K$4+'2080回测'!$O$18*L1184/$L$4+'2080回测'!$O$16*J1184/$J$4</f>
        <v>1.7132661490281378</v>
      </c>
    </row>
    <row r="1185" spans="1:24">
      <c r="A1185" s="11">
        <v>45615</v>
      </c>
      <c r="B1185" s="17">
        <v>55.678330263965996</v>
      </c>
      <c r="C1185" s="17">
        <v>46.821793416572</v>
      </c>
      <c r="D1185" s="17">
        <v>52.846153846154003</v>
      </c>
      <c r="E1185" s="17">
        <v>215.4296875</v>
      </c>
      <c r="F1185" s="13">
        <v>1.9269399125667299</v>
      </c>
      <c r="G1185" s="14">
        <f>[1]!thsiFinD("ths_adjustment_nv_fund",G$2,$A1185)</f>
        <v>1.8690231456999999</v>
      </c>
      <c r="H1185" s="14">
        <f>[1]!thsiFinD("ths_adjustment_nv_fund",H$2,$A1185)</f>
        <v>2.7492918518999998</v>
      </c>
      <c r="I1185" s="14">
        <v>3095.72</v>
      </c>
      <c r="J1185" s="14">
        <f>[1]!thsiFinD("ths_close_price_index",J$1,$A1185)</f>
        <v>11609.078799999999</v>
      </c>
      <c r="K1185" s="14">
        <f>[1]!thsiFinD("ths_adjustment_nv_fund",K$2,$A1185)</f>
        <v>8.3700286047999999</v>
      </c>
      <c r="L1185" s="14">
        <f>[1]!thsiFinD("ths_adjustment_nv_fund",L$2,$A1185)</f>
        <v>2.4401056895000002</v>
      </c>
      <c r="M1185" s="18">
        <v>0.24696291560101999</v>
      </c>
      <c r="N1185" s="18">
        <v>0.23777256537225</v>
      </c>
      <c r="O1185" s="18">
        <v>0.40426551641504999</v>
      </c>
      <c r="P1185" s="18">
        <v>0.54995660082155995</v>
      </c>
      <c r="Q1185" s="21">
        <v>0.17866172160287</v>
      </c>
      <c r="R1185" s="21">
        <v>0.216787489832929</v>
      </c>
      <c r="S1185" s="22">
        <v>0.119910557098307</v>
      </c>
      <c r="T1185" s="22">
        <v>0.33284051891694499</v>
      </c>
      <c r="U1185" s="16">
        <v>1.3094772272403166</v>
      </c>
      <c r="V1185" s="14">
        <v>1.7121999999999999</v>
      </c>
      <c r="W1185" s="14">
        <v>2.1312000000000002</v>
      </c>
      <c r="X1185" s="74">
        <f>'2080回测'!$O$13*G1185/$G$4+'2080回测'!$O$14*H1185/$H$4+'2080回测'!$O$15*I1185/$I$4+'2080回测'!$O$17*K1185/$K$4+'2080回测'!$O$18*L1185/$L$4+'2080回测'!$O$16*J1185/$J$4</f>
        <v>1.7177818338989173</v>
      </c>
    </row>
    <row r="1186" spans="1:24">
      <c r="A1186" s="11">
        <v>45616</v>
      </c>
      <c r="B1186" s="17">
        <v>57.765500306937</v>
      </c>
      <c r="C1186" s="17">
        <v>48.354143019295996</v>
      </c>
      <c r="D1186" s="17">
        <v>54.076923076923002</v>
      </c>
      <c r="E1186" s="17">
        <v>218.466796875</v>
      </c>
      <c r="F1186" s="13">
        <v>1.9466584081953899</v>
      </c>
      <c r="G1186" s="14">
        <f>[1]!thsiFinD("ths_adjustment_nv_fund",G$2,$A1186)</f>
        <v>1.8724242552999999</v>
      </c>
      <c r="H1186" s="14">
        <f>[1]!thsiFinD("ths_adjustment_nv_fund",H$2,$A1186)</f>
        <v>2.7571851852</v>
      </c>
      <c r="I1186" s="14">
        <v>3101.07</v>
      </c>
      <c r="J1186" s="14">
        <f>[1]!thsiFinD("ths_close_price_index",J$1,$A1186)</f>
        <v>11635.5872</v>
      </c>
      <c r="K1186" s="14">
        <f>[1]!thsiFinD("ths_adjustment_nv_fund",K$2,$A1186)</f>
        <v>8.3997822415000005</v>
      </c>
      <c r="L1186" s="14">
        <f>[1]!thsiFinD("ths_adjustment_nv_fund",L$2,$A1186)</f>
        <v>2.4494953712999998</v>
      </c>
      <c r="M1186" s="18">
        <v>0.25247762148337999</v>
      </c>
      <c r="N1186" s="18">
        <v>0.24619928763790999</v>
      </c>
      <c r="O1186" s="18">
        <v>0.42667145938174</v>
      </c>
      <c r="P1186" s="18">
        <v>0.56766825981705005</v>
      </c>
      <c r="Q1186" s="21">
        <v>0.20777466612646101</v>
      </c>
      <c r="R1186" s="21">
        <v>0.247360039828732</v>
      </c>
      <c r="S1186" s="22">
        <v>0.153004229484625</v>
      </c>
      <c r="T1186" s="22">
        <v>0.37466225416263399</v>
      </c>
      <c r="U1186" s="16">
        <v>1.32603615233162</v>
      </c>
      <c r="V1186" s="14">
        <v>1.712</v>
      </c>
      <c r="W1186" s="14">
        <v>2.1341999999999999</v>
      </c>
      <c r="X1186" s="74">
        <f>'2080回测'!$O$13*G1186/$G$4+'2080回测'!$O$14*H1186/$H$4+'2080回测'!$O$15*I1186/$I$4+'2080回测'!$O$17*K1186/$K$4+'2080回测'!$O$18*L1186/$L$4+'2080回测'!$O$16*J1186/$J$4</f>
        <v>1.7215536529634705</v>
      </c>
    </row>
    <row r="1187" spans="1:24">
      <c r="A1187" s="11">
        <v>45617</v>
      </c>
      <c r="B1187" s="17">
        <v>58.563535911602003</v>
      </c>
      <c r="C1187" s="17">
        <v>47.673098751418998</v>
      </c>
      <c r="D1187" s="17">
        <v>53.230769230768999</v>
      </c>
      <c r="E1187" s="17">
        <v>214.423828125</v>
      </c>
      <c r="F1187" s="13">
        <v>1.9347280800469799</v>
      </c>
      <c r="G1187" s="14">
        <f>[1]!thsiFinD("ths_adjustment_nv_fund",G$2,$A1187)</f>
        <v>1.8678894424000001</v>
      </c>
      <c r="H1187" s="14">
        <f>[1]!thsiFinD("ths_adjustment_nv_fund",H$2,$A1187)</f>
        <v>2.7549925925999998</v>
      </c>
      <c r="I1187" s="14">
        <v>3087.08</v>
      </c>
      <c r="J1187" s="14">
        <f>[1]!thsiFinD("ths_close_price_index",J$1,$A1187)</f>
        <v>11641.709699999999</v>
      </c>
      <c r="K1187" s="14">
        <f>[1]!thsiFinD("ths_adjustment_nv_fund",K$2,$A1187)</f>
        <v>8.3892031707000001</v>
      </c>
      <c r="L1187" s="14">
        <f>[1]!thsiFinD("ths_adjustment_nv_fund",L$2,$A1187)</f>
        <v>2.4476780135</v>
      </c>
      <c r="M1187" s="18">
        <v>0.25607416879794997</v>
      </c>
      <c r="N1187" s="18">
        <v>0.24932673095300001</v>
      </c>
      <c r="O1187" s="18">
        <v>0.43817397555714999</v>
      </c>
      <c r="P1187" s="18">
        <v>0.58006642114476004</v>
      </c>
      <c r="Q1187" s="21">
        <v>0.22792978156586999</v>
      </c>
      <c r="R1187" s="21">
        <v>0.27277721864877102</v>
      </c>
      <c r="S1187" s="22">
        <v>0.18030650920334501</v>
      </c>
      <c r="T1187" s="22">
        <v>0.40363441278211498</v>
      </c>
      <c r="U1187" s="16">
        <v>1.3296113327609846</v>
      </c>
      <c r="V1187" s="14">
        <v>1.7133</v>
      </c>
      <c r="W1187" s="14">
        <v>2.1619000000000002</v>
      </c>
      <c r="X1187" s="74">
        <f>'2080回测'!$O$13*G1187/$G$4+'2080回测'!$O$14*H1187/$H$4+'2080回测'!$O$15*I1187/$I$4+'2080回测'!$O$17*K1187/$K$4+'2080回测'!$O$18*L1187/$L$4+'2080回测'!$O$16*J1187/$J$4</f>
        <v>1.7178741872756444</v>
      </c>
    </row>
    <row r="1188" spans="1:24">
      <c r="A1188" s="11">
        <v>45618</v>
      </c>
      <c r="B1188" s="17">
        <v>54.75751995089</v>
      </c>
      <c r="C1188" s="17">
        <v>43.927355278093003</v>
      </c>
      <c r="D1188" s="17">
        <v>46.923076923076998</v>
      </c>
      <c r="E1188" s="17">
        <v>205.2734375</v>
      </c>
      <c r="F1188" s="13">
        <v>1.87720347413015</v>
      </c>
      <c r="G1188" s="14">
        <f>[1]!thsiFinD("ths_adjustment_nv_fund",G$2,$A1188)</f>
        <v>1.8242418681000001</v>
      </c>
      <c r="H1188" s="14">
        <f>[1]!thsiFinD("ths_adjustment_nv_fund",H$2,$A1188)</f>
        <v>2.6845007406999999</v>
      </c>
      <c r="I1188" s="14">
        <v>3011.5</v>
      </c>
      <c r="J1188" s="14">
        <f>[1]!thsiFinD("ths_close_price_index",J$1,$A1188)</f>
        <v>11307.4943</v>
      </c>
      <c r="K1188" s="14">
        <f>[1]!thsiFinD("ths_adjustment_nv_fund",K$2,$A1188)</f>
        <v>8.2483692901999994</v>
      </c>
      <c r="L1188" s="14">
        <f>[1]!thsiFinD("ths_adjustment_nv_fund",L$2,$A1188)</f>
        <v>2.3868974928000002</v>
      </c>
      <c r="M1188" s="18">
        <v>0.25671355498720999</v>
      </c>
      <c r="N1188" s="18">
        <v>0.24906611067674</v>
      </c>
      <c r="O1188" s="18">
        <v>0.43541816439012998</v>
      </c>
      <c r="P1188" s="18">
        <v>0.57885457076156999</v>
      </c>
      <c r="Q1188" s="21">
        <v>0.232290829935801</v>
      </c>
      <c r="R1188" s="21">
        <v>0.27673366629528601</v>
      </c>
      <c r="S1188" s="22">
        <v>0.193026889526837</v>
      </c>
      <c r="T1188" s="22">
        <v>0.41478687551430299</v>
      </c>
      <c r="U1188" s="16">
        <v>1.2878040307692347</v>
      </c>
      <c r="V1188" s="14">
        <v>1.7138</v>
      </c>
      <c r="W1188" s="14">
        <v>2.1875</v>
      </c>
      <c r="X1188" s="74">
        <f>'2080回测'!$O$13*G1188/$G$4+'2080回测'!$O$14*H1188/$H$4+'2080回测'!$O$15*I1188/$I$4+'2080回测'!$O$17*K1188/$K$4+'2080回测'!$O$18*L1188/$L$4+'2080回测'!$O$16*J1188/$J$4</f>
        <v>1.6786038245552626</v>
      </c>
    </row>
    <row r="1189" spans="1:24">
      <c r="A1189" s="11">
        <v>45621</v>
      </c>
      <c r="B1189" s="17">
        <v>54.818907305095003</v>
      </c>
      <c r="C1189" s="17">
        <v>42.111237230420002</v>
      </c>
      <c r="D1189" s="17">
        <v>43.615384615384997</v>
      </c>
      <c r="E1189" s="17">
        <v>196.220703125</v>
      </c>
      <c r="F1189" s="13">
        <v>1.84191558068975</v>
      </c>
      <c r="G1189" s="14">
        <f>[1]!thsiFinD("ths_adjustment_nv_fund",G$2,$A1189)</f>
        <v>1.8271894965</v>
      </c>
      <c r="H1189" s="14">
        <f>[1]!thsiFinD("ths_adjustment_nv_fund",H$2,$A1189)</f>
        <v>2.6881185185000001</v>
      </c>
      <c r="I1189" s="14">
        <v>2997.36</v>
      </c>
      <c r="J1189" s="14">
        <f>[1]!thsiFinD("ths_close_price_index",J$1,$A1189)</f>
        <v>11337.763000000001</v>
      </c>
      <c r="K1189" s="14">
        <f>[1]!thsiFinD("ths_adjustment_nv_fund",K$2,$A1189)</f>
        <v>8.2576259772</v>
      </c>
      <c r="L1189" s="14">
        <f>[1]!thsiFinD("ths_adjustment_nv_fund",L$2,$A1189)</f>
        <v>2.3876042430000002</v>
      </c>
      <c r="M1189" s="18">
        <v>0.22146739130435</v>
      </c>
      <c r="N1189" s="18">
        <v>0.21388237338197999</v>
      </c>
      <c r="O1189" s="18">
        <v>0.38030194104960002</v>
      </c>
      <c r="P1189" s="18">
        <v>0.52553315529023004</v>
      </c>
      <c r="Q1189" s="21">
        <v>0.190684071163219</v>
      </c>
      <c r="R1189" s="21">
        <v>0.234891235124561</v>
      </c>
      <c r="S1189" s="22">
        <v>0.159312710783274</v>
      </c>
      <c r="T1189" s="22">
        <v>0.37635936805666298</v>
      </c>
      <c r="U1189" s="16">
        <v>1.2966736900879505</v>
      </c>
      <c r="V1189" s="14">
        <v>1.7158</v>
      </c>
      <c r="W1189" s="14">
        <v>2.1631999999999998</v>
      </c>
      <c r="X1189" s="74">
        <f>'2080回测'!$O$13*G1189/$G$4+'2080回测'!$O$14*H1189/$H$4+'2080回测'!$O$15*I1189/$I$4+'2080回测'!$O$17*K1189/$K$4+'2080回测'!$O$18*L1189/$L$4+'2080回测'!$O$16*J1189/$J$4</f>
        <v>1.6810104499426772</v>
      </c>
    </row>
    <row r="1190" spans="1:24">
      <c r="A1190" s="11">
        <v>45622</v>
      </c>
      <c r="B1190" s="17">
        <v>54.75751995089</v>
      </c>
      <c r="C1190" s="17">
        <v>40.976163450624</v>
      </c>
      <c r="D1190" s="17">
        <v>45</v>
      </c>
      <c r="E1190" s="17">
        <v>195.3125</v>
      </c>
      <c r="F1190" s="13">
        <v>1.84011545850379</v>
      </c>
      <c r="G1190" s="14">
        <f>[1]!thsiFinD("ths_adjustment_nv_fund",G$2,$A1190)</f>
        <v>1.8318376797</v>
      </c>
      <c r="H1190" s="14">
        <f>[1]!thsiFinD("ths_adjustment_nv_fund",H$2,$A1190)</f>
        <v>2.6893244444</v>
      </c>
      <c r="I1190" s="14">
        <v>2983.42</v>
      </c>
      <c r="J1190" s="14">
        <f>[1]!thsiFinD("ths_close_price_index",J$1,$A1190)</f>
        <v>11334.4786</v>
      </c>
      <c r="K1190" s="14">
        <f>[1]!thsiFinD("ths_adjustment_nv_fund",K$2,$A1190)</f>
        <v>8.2252275726999997</v>
      </c>
      <c r="L1190" s="14">
        <f>[1]!thsiFinD("ths_adjustment_nv_fund",L$2,$A1190)</f>
        <v>2.3817483124000001</v>
      </c>
      <c r="M1190" s="18">
        <v>0.2193094629156</v>
      </c>
      <c r="N1190" s="18">
        <v>0.21162366432108001</v>
      </c>
      <c r="O1190" s="18">
        <v>0.38150011981788001</v>
      </c>
      <c r="P1190" s="18">
        <v>0.52637212854934001</v>
      </c>
      <c r="Q1190" s="21">
        <v>0.20046696345252299</v>
      </c>
      <c r="R1190" s="21">
        <v>0.24520197747608699</v>
      </c>
      <c r="S1190" s="22">
        <v>0.18309878781093999</v>
      </c>
      <c r="T1190" s="22">
        <v>0.40581641636015497</v>
      </c>
      <c r="U1190" s="16">
        <v>1.2911877970903942</v>
      </c>
      <c r="V1190" s="14">
        <v>1.7165999999999999</v>
      </c>
      <c r="W1190" s="14">
        <v>2.1295999999999999</v>
      </c>
      <c r="X1190" s="74">
        <f>'2080回测'!$O$13*G1190/$G$4+'2080回测'!$O$14*H1190/$H$4+'2080回测'!$O$15*I1190/$I$4+'2080回测'!$O$17*K1190/$K$4+'2080回测'!$O$18*L1190/$L$4+'2080回测'!$O$16*J1190/$J$4</f>
        <v>1.6833547712185146</v>
      </c>
    </row>
    <row r="1191" spans="1:24">
      <c r="A1191" s="11">
        <v>45623</v>
      </c>
      <c r="B1191" s="17">
        <v>58.256599140577002</v>
      </c>
      <c r="C1191" s="17">
        <v>45.062429057888998</v>
      </c>
      <c r="D1191" s="17">
        <v>50.076923076923002</v>
      </c>
      <c r="E1191" s="17">
        <v>203.7890625</v>
      </c>
      <c r="F1191" s="13">
        <v>1.89296253443847</v>
      </c>
      <c r="G1191" s="14">
        <f>[1]!thsiFinD("ths_adjustment_nv_fund",G$2,$A1191)</f>
        <v>1.8528111894999999</v>
      </c>
      <c r="H1191" s="14">
        <f>[1]!thsiFinD("ths_adjustment_nv_fund",H$2,$A1191)</f>
        <v>2.7167318519000001</v>
      </c>
      <c r="I1191" s="14">
        <v>3025.77</v>
      </c>
      <c r="J1191" s="14">
        <f>[1]!thsiFinD("ths_close_price_index",J$1,$A1191)</f>
        <v>11449.025100000001</v>
      </c>
      <c r="K1191" s="14">
        <f>[1]!thsiFinD("ths_adjustment_nv_fund",K$2,$A1191)</f>
        <v>8.3125049070999992</v>
      </c>
      <c r="L1191" s="14">
        <f>[1]!thsiFinD("ths_adjustment_nv_fund",L$2,$A1191)</f>
        <v>2.4076961426999999</v>
      </c>
      <c r="M1191" s="18">
        <v>0.22026854219948999</v>
      </c>
      <c r="N1191" s="18">
        <v>0.21275301885153</v>
      </c>
      <c r="O1191" s="18">
        <v>0.36951833213515001</v>
      </c>
      <c r="P1191" s="18">
        <v>0.52282979679653996</v>
      </c>
      <c r="Q1191" s="21">
        <v>0.19386645781154699</v>
      </c>
      <c r="R1191" s="21">
        <v>0.23632994335965701</v>
      </c>
      <c r="S1191" s="22">
        <v>0.17927233194127301</v>
      </c>
      <c r="T1191" s="22">
        <v>0.39466395362796702</v>
      </c>
      <c r="U1191" s="16">
        <v>1.3135249278446373</v>
      </c>
      <c r="V1191" s="14">
        <v>1.7172000000000001</v>
      </c>
      <c r="W1191" s="14">
        <v>2.1518000000000002</v>
      </c>
      <c r="X1191" s="74">
        <f>'2080回测'!$O$13*G1191/$G$4+'2080回测'!$O$14*H1191/$H$4+'2080回测'!$O$15*I1191/$I$4+'2080回测'!$O$17*K1191/$K$4+'2080回测'!$O$18*L1191/$L$4+'2080回测'!$O$16*J1191/$J$4</f>
        <v>1.7023941992143472</v>
      </c>
    </row>
    <row r="1192" spans="1:24">
      <c r="A1192" s="11">
        <v>45624</v>
      </c>
      <c r="B1192" s="17">
        <v>57.090239410681001</v>
      </c>
      <c r="C1192" s="17">
        <v>43.586833144153999</v>
      </c>
      <c r="D1192" s="17">
        <v>48.076923076923002</v>
      </c>
      <c r="E1192" s="17">
        <v>197.96875</v>
      </c>
      <c r="F1192" s="13">
        <v>1.8668068640794</v>
      </c>
      <c r="G1192" s="14">
        <f>[1]!thsiFinD("ths_adjustment_nv_fund",G$2,$A1192)</f>
        <v>1.8463490810000001</v>
      </c>
      <c r="H1192" s="14">
        <f>[1]!thsiFinD("ths_adjustment_nv_fund",H$2,$A1192)</f>
        <v>2.7074133332999999</v>
      </c>
      <c r="I1192" s="14">
        <v>2987.1</v>
      </c>
      <c r="J1192" s="14">
        <f>[1]!thsiFinD("ths_close_price_index",J$1,$A1192)</f>
        <v>11435.801600000001</v>
      </c>
      <c r="K1192" s="14">
        <f>[1]!thsiFinD("ths_adjustment_nv_fund",K$2,$A1192)</f>
        <v>8.2893631896999995</v>
      </c>
      <c r="L1192" s="14">
        <f>[1]!thsiFinD("ths_adjustment_nv_fund",L$2,$A1192)</f>
        <v>2.3909360656</v>
      </c>
      <c r="M1192" s="18">
        <v>0.23897058823528999</v>
      </c>
      <c r="N1192" s="18">
        <v>0.22951958995742999</v>
      </c>
      <c r="O1192" s="18">
        <v>0.39527917565301002</v>
      </c>
      <c r="P1192" s="18">
        <v>0.54911762748529003</v>
      </c>
      <c r="Q1192" s="21">
        <v>0.21767542458792499</v>
      </c>
      <c r="R1192" s="21">
        <v>0.25958905982705299</v>
      </c>
      <c r="S1192" s="22">
        <v>0.20047296581375201</v>
      </c>
      <c r="T1192" s="22">
        <v>0.41757499119734798</v>
      </c>
      <c r="U1192" s="16">
        <v>1.308556140026877</v>
      </c>
      <c r="V1192" s="14">
        <v>1.7190000000000001</v>
      </c>
      <c r="W1192" s="14">
        <v>2.1448999999999998</v>
      </c>
      <c r="X1192" s="74">
        <f>'2080回测'!$O$13*G1192/$G$4+'2080回测'!$O$14*H1192/$H$4+'2080回测'!$O$15*I1192/$I$4+'2080回测'!$O$17*K1192/$K$4+'2080回测'!$O$18*L1192/$L$4+'2080回测'!$O$16*J1192/$J$4</f>
        <v>1.6959847466957969</v>
      </c>
    </row>
    <row r="1193" spans="1:24">
      <c r="A1193" s="11">
        <v>45625</v>
      </c>
      <c r="B1193" s="17">
        <v>59.177409453652999</v>
      </c>
      <c r="C1193" s="17">
        <v>45.970488081725001</v>
      </c>
      <c r="D1193" s="17">
        <v>52.538461538462002</v>
      </c>
      <c r="E1193" s="17">
        <v>203.583984375</v>
      </c>
      <c r="F1193" s="13">
        <v>1.9031758586220999</v>
      </c>
      <c r="G1193" s="14">
        <f>[1]!thsiFinD("ths_adjustment_nv_fund",G$2,$A1193)</f>
        <v>1.8511106345999999</v>
      </c>
      <c r="H1193" s="14">
        <f>[1]!thsiFinD("ths_adjustment_nv_fund",H$2,$A1193)</f>
        <v>2.7238577778000002</v>
      </c>
      <c r="I1193" s="14">
        <v>3001.74</v>
      </c>
      <c r="J1193" s="14">
        <f>[1]!thsiFinD("ths_close_price_index",J$1,$A1193)</f>
        <v>11509.0226</v>
      </c>
      <c r="K1193" s="14">
        <f>[1]!thsiFinD("ths_adjustment_nv_fund",K$2,$A1193)</f>
        <v>8.3323406649000002</v>
      </c>
      <c r="L1193" s="14">
        <f>[1]!thsiFinD("ths_adjustment_nv_fund",L$2,$A1193)</f>
        <v>2.4073932498000001</v>
      </c>
      <c r="M1193" s="18">
        <v>0.23065856777494001</v>
      </c>
      <c r="N1193" s="18">
        <v>0.22005038658674</v>
      </c>
      <c r="O1193" s="18">
        <v>0.38389647735442001</v>
      </c>
      <c r="P1193" s="18">
        <v>0.53970248245575003</v>
      </c>
      <c r="Q1193" s="21">
        <v>0.21626103052200199</v>
      </c>
      <c r="R1193" s="21">
        <v>0.25515304276883799</v>
      </c>
      <c r="S1193" s="22">
        <v>0.20709170029101401</v>
      </c>
      <c r="T1193" s="22">
        <v>0.41563543246131202</v>
      </c>
      <c r="U1193" s="16">
        <v>1.3260893796075075</v>
      </c>
      <c r="V1193" s="14">
        <v>1.7209000000000001</v>
      </c>
      <c r="W1193" s="14">
        <v>2.1558000000000002</v>
      </c>
      <c r="X1193" s="74">
        <f>'2080回测'!$O$13*G1193/$G$4+'2080回测'!$O$14*H1193/$H$4+'2080回测'!$O$15*I1193/$I$4+'2080回测'!$O$17*K1193/$K$4+'2080回测'!$O$18*L1193/$L$4+'2080回测'!$O$16*J1193/$J$4</f>
        <v>1.7015263676268646</v>
      </c>
    </row>
    <row r="1194" spans="1:24">
      <c r="A1194" s="11">
        <v>45628</v>
      </c>
      <c r="B1194" s="17">
        <v>61.448741559238997</v>
      </c>
      <c r="C1194" s="17">
        <v>48.467650397276003</v>
      </c>
      <c r="D1194" s="17">
        <v>57.461538461537998</v>
      </c>
      <c r="E1194" s="17">
        <v>212.6953125</v>
      </c>
      <c r="F1194" s="13">
        <v>1.9501831072951299</v>
      </c>
      <c r="G1194" s="14">
        <f>[1]!thsiFinD("ths_adjustment_nv_fund",G$2,$A1194)</f>
        <v>1.8531513004</v>
      </c>
      <c r="H1194" s="14">
        <f>[1]!thsiFinD("ths_adjustment_nv_fund",H$2,$A1194)</f>
        <v>2.7372325925999998</v>
      </c>
      <c r="I1194" s="14">
        <v>3029.45</v>
      </c>
      <c r="J1194" s="14">
        <f>[1]!thsiFinD("ths_close_price_index",J$1,$A1194)</f>
        <v>11596.5735</v>
      </c>
      <c r="K1194" s="14">
        <f>[1]!thsiFinD("ths_adjustment_nv_fund",K$2,$A1194)</f>
        <v>8.4116836962000008</v>
      </c>
      <c r="L1194" s="14">
        <f>[1]!thsiFinD("ths_adjustment_nv_fund",L$2,$A1194)</f>
        <v>2.4143597878</v>
      </c>
      <c r="M1194" s="18">
        <v>0.24072890025575</v>
      </c>
      <c r="N1194" s="18">
        <v>0.23038832421162</v>
      </c>
      <c r="O1194" s="18">
        <v>0.40378624490774001</v>
      </c>
      <c r="P1194" s="18">
        <v>0.56021071918736998</v>
      </c>
      <c r="Q1194" s="21">
        <v>0.237476941510853</v>
      </c>
      <c r="R1194" s="21">
        <v>0.27733312805991001</v>
      </c>
      <c r="S1194" s="22">
        <v>0.223638536484183</v>
      </c>
      <c r="T1194" s="22">
        <v>0.43515224224263399</v>
      </c>
      <c r="U1194" s="16">
        <v>1.3473658324511906</v>
      </c>
      <c r="V1194" s="14">
        <v>1.7253000000000001</v>
      </c>
      <c r="W1194" s="14">
        <v>2.1494</v>
      </c>
      <c r="X1194" s="74">
        <f>'2080回测'!$O$13*G1194/$G$4+'2080回测'!$O$14*H1194/$H$4+'2080回测'!$O$15*I1194/$I$4+'2080回测'!$O$17*K1194/$K$4+'2080回测'!$O$18*L1194/$L$4+'2080回测'!$O$16*J1194/$J$4</f>
        <v>1.705137114690251</v>
      </c>
    </row>
    <row r="1195" spans="1:24">
      <c r="A1195" s="11">
        <v>45629</v>
      </c>
      <c r="B1195" s="17">
        <v>60.282381829343002</v>
      </c>
      <c r="C1195" s="17">
        <v>46.878547105561999</v>
      </c>
      <c r="D1195" s="17">
        <v>55.692307692307999</v>
      </c>
      <c r="E1195" s="17">
        <v>209.384765625</v>
      </c>
      <c r="F1195" s="13">
        <v>1.9305950056305301</v>
      </c>
      <c r="G1195" s="14">
        <f>[1]!thsiFinD("ths_adjustment_nv_fund",G$2,$A1195)</f>
        <v>1.8746916618</v>
      </c>
      <c r="H1195" s="14">
        <f>[1]!thsiFinD("ths_adjustment_nv_fund",H$2,$A1195)</f>
        <v>2.7635437036999999</v>
      </c>
      <c r="I1195" s="14">
        <v>3078.02</v>
      </c>
      <c r="J1195" s="14">
        <f>[1]!thsiFinD("ths_close_price_index",J$1,$A1195)</f>
        <v>11700.4336</v>
      </c>
      <c r="K1195" s="14">
        <f>[1]!thsiFinD("ths_adjustment_nv_fund",K$2,$A1195)</f>
        <v>8.4004434333999995</v>
      </c>
      <c r="L1195" s="14">
        <f>[1]!thsiFinD("ths_adjustment_nv_fund",L$2,$A1195)</f>
        <v>2.4165810029000001</v>
      </c>
      <c r="M1195" s="18">
        <v>0.2505594629156</v>
      </c>
      <c r="N1195" s="18">
        <v>0.24011814785857</v>
      </c>
      <c r="O1195" s="18">
        <v>0.42247783369279002</v>
      </c>
      <c r="P1195" s="18">
        <v>0.58081217516143002</v>
      </c>
      <c r="Q1195" s="21">
        <v>0.25975364804914802</v>
      </c>
      <c r="R1195" s="21">
        <v>0.307066431585234</v>
      </c>
      <c r="S1195" s="22">
        <v>0.25280233527461898</v>
      </c>
      <c r="T1195" s="22">
        <v>0.46533662507213402</v>
      </c>
      <c r="U1195" s="16">
        <v>1.3487791698749461</v>
      </c>
      <c r="V1195" s="14">
        <v>1.7252000000000001</v>
      </c>
      <c r="W1195" s="14">
        <v>2.1621000000000001</v>
      </c>
      <c r="X1195" s="74">
        <f>'2080回测'!$O$13*G1195/$G$4+'2080回测'!$O$14*H1195/$H$4+'2080回测'!$O$15*I1195/$I$4+'2080回测'!$O$17*K1195/$K$4+'2080回测'!$O$18*L1195/$L$4+'2080回测'!$O$16*J1195/$J$4</f>
        <v>1.7209078919270029</v>
      </c>
    </row>
    <row r="1196" spans="1:24">
      <c r="A1196" s="11">
        <v>45630</v>
      </c>
      <c r="B1196" s="17">
        <v>58.563535911602003</v>
      </c>
      <c r="C1196" s="17">
        <v>44.892167990918999</v>
      </c>
      <c r="D1196" s="17">
        <v>54</v>
      </c>
      <c r="E1196" s="17">
        <v>205.91796875</v>
      </c>
      <c r="F1196" s="13">
        <v>1.9084341816313</v>
      </c>
      <c r="G1196" s="14">
        <f>[1]!thsiFinD("ths_adjustment_nv_fund",G$2,$A1196)</f>
        <v>1.8791131044</v>
      </c>
      <c r="H1196" s="14">
        <f>[1]!thsiFinD("ths_adjustment_nv_fund",H$2,$A1196)</f>
        <v>2.7674903704</v>
      </c>
      <c r="I1196" s="14">
        <v>3091.79</v>
      </c>
      <c r="J1196" s="14">
        <f>[1]!thsiFinD("ths_close_price_index",J$1,$A1196)</f>
        <v>11672.7562</v>
      </c>
      <c r="K1196" s="14">
        <f>[1]!thsiFinD("ths_adjustment_nv_fund",K$2,$A1196)</f>
        <v>8.3449033114999995</v>
      </c>
      <c r="L1196" s="14">
        <f>[1]!thsiFinD("ths_adjustment_nv_fund",L$2,$A1196)</f>
        <v>2.4025469624000002</v>
      </c>
      <c r="M1196" s="18">
        <v>0.25551470588234998</v>
      </c>
      <c r="N1196" s="18">
        <v>0.24411432542785</v>
      </c>
      <c r="O1196" s="18">
        <v>0.41696621135873002</v>
      </c>
      <c r="P1196" s="18">
        <v>0.58015964038720003</v>
      </c>
      <c r="Q1196" s="21">
        <v>0.260107246565628</v>
      </c>
      <c r="R1196" s="21">
        <v>0.307066431585234</v>
      </c>
      <c r="S1196" s="22">
        <v>0.25818005703739899</v>
      </c>
      <c r="T1196" s="22">
        <v>0.46812474075517801</v>
      </c>
      <c r="U1196" s="16">
        <v>1.3348064784796616</v>
      </c>
      <c r="V1196" s="14">
        <v>1.7276</v>
      </c>
      <c r="W1196" s="14">
        <v>2.1594000000000002</v>
      </c>
      <c r="X1196" s="74">
        <f>'2080回测'!$O$13*G1196/$G$4+'2080回测'!$O$14*H1196/$H$4+'2080回测'!$O$15*I1196/$I$4+'2080回测'!$O$17*K1196/$K$4+'2080回测'!$O$18*L1196/$L$4+'2080回测'!$O$16*J1196/$J$4</f>
        <v>1.7220355640627472</v>
      </c>
    </row>
    <row r="1197" spans="1:24">
      <c r="A1197" s="11">
        <v>45631</v>
      </c>
      <c r="B1197" s="17">
        <v>59.054634745241998</v>
      </c>
      <c r="C1197" s="17">
        <v>46.708286038593002</v>
      </c>
      <c r="D1197" s="17">
        <v>56.384615384615003</v>
      </c>
      <c r="E1197" s="17">
        <v>208.06640625</v>
      </c>
      <c r="F1197" s="13">
        <v>1.9255348560461301</v>
      </c>
      <c r="G1197" s="14">
        <f>[1]!thsiFinD("ths_adjustment_nv_fund",G$2,$A1197)</f>
        <v>1.8779794012</v>
      </c>
      <c r="H1197" s="14">
        <f>[1]!thsiFinD("ths_adjustment_nv_fund",H$2,$A1197)</f>
        <v>2.7631051852000001</v>
      </c>
      <c r="I1197" s="14">
        <v>3074.6</v>
      </c>
      <c r="J1197" s="14">
        <f>[1]!thsiFinD("ths_close_price_index",J$1,$A1197)</f>
        <v>11658.740599999999</v>
      </c>
      <c r="K1197" s="14">
        <f>[1]!thsiFinD("ths_adjustment_nv_fund",K$2,$A1197)</f>
        <v>8.3449033114999995</v>
      </c>
      <c r="L1197" s="14">
        <f>[1]!thsiFinD("ths_adjustment_nv_fund",L$2,$A1197)</f>
        <v>2.3961862102000002</v>
      </c>
      <c r="M1197" s="18">
        <v>0.25103900255754003</v>
      </c>
      <c r="N1197" s="18">
        <v>0.24029189470941001</v>
      </c>
      <c r="O1197" s="18">
        <v>0.40127006949437</v>
      </c>
      <c r="P1197" s="18">
        <v>0.56645640951103005</v>
      </c>
      <c r="Q1197" s="21">
        <v>0.24325238394670701</v>
      </c>
      <c r="R1197" s="21">
        <v>0.28764387041143602</v>
      </c>
      <c r="S1197" s="22">
        <v>0.24401182854700801</v>
      </c>
      <c r="T1197" s="22">
        <v>0.44448636865979102</v>
      </c>
      <c r="U1197" s="16">
        <v>1.3443219424514348</v>
      </c>
      <c r="V1197" s="14">
        <v>1.7282999999999999</v>
      </c>
      <c r="W1197" s="14">
        <v>2.1598999999999999</v>
      </c>
      <c r="X1197" s="74">
        <f>'2080回测'!$O$13*G1197/$G$4+'2080回测'!$O$14*H1197/$H$4+'2080回测'!$O$15*I1197/$I$4+'2080回测'!$O$17*K1197/$K$4+'2080回测'!$O$18*L1197/$L$4+'2080回测'!$O$16*J1197/$J$4</f>
        <v>1.720752050047847</v>
      </c>
    </row>
    <row r="1198" spans="1:24">
      <c r="A1198" s="11">
        <v>45632</v>
      </c>
      <c r="B1198" s="17">
        <v>59.914057704112999</v>
      </c>
      <c r="C1198" s="17">
        <v>47.673098751418998</v>
      </c>
      <c r="D1198" s="17">
        <v>57.076923076923002</v>
      </c>
      <c r="E1198" s="17">
        <v>210.751953125</v>
      </c>
      <c r="F1198" s="13">
        <v>1.93854008164364</v>
      </c>
      <c r="G1198" s="14">
        <f>[1]!thsiFinD("ths_adjustment_nv_fund",G$2,$A1198)</f>
        <v>1.8997646466</v>
      </c>
      <c r="H1198" s="14">
        <f>[1]!thsiFinD("ths_adjustment_nv_fund",H$2,$A1198)</f>
        <v>2.7987348148</v>
      </c>
      <c r="I1198" s="14">
        <v>3120.79</v>
      </c>
      <c r="J1198" s="14">
        <f>[1]!thsiFinD("ths_close_price_index",J$1,$A1198)</f>
        <v>11807.6216</v>
      </c>
      <c r="K1198" s="14">
        <f>[1]!thsiFinD("ths_adjustment_nv_fund",K$2,$A1198)</f>
        <v>8.4077165445999995</v>
      </c>
      <c r="L1198" s="14">
        <f>[1]!thsiFinD("ths_adjustment_nv_fund",L$2,$A1198)</f>
        <v>2.4130472517000001</v>
      </c>
      <c r="M1198" s="18">
        <v>0.24840153452684999</v>
      </c>
      <c r="N1198" s="18">
        <v>0.23603509686387</v>
      </c>
      <c r="O1198" s="18">
        <v>0.40881859573447998</v>
      </c>
      <c r="P1198" s="18">
        <v>0.57037161831074001</v>
      </c>
      <c r="Q1198" s="21">
        <v>0.25633552905649898</v>
      </c>
      <c r="R1198" s="21">
        <v>0.30766589334986699</v>
      </c>
      <c r="S1198" s="22">
        <v>0.261489424276035</v>
      </c>
      <c r="T1198" s="22">
        <v>0.46545784749313601</v>
      </c>
      <c r="U1198" s="16">
        <v>1.3604297694179956</v>
      </c>
      <c r="V1198" s="14">
        <v>1.7282</v>
      </c>
      <c r="W1198" s="14">
        <v>2.1526000000000001</v>
      </c>
      <c r="X1198" s="74">
        <f>'2080回测'!$O$13*G1198/$G$4+'2080回测'!$O$14*H1198/$H$4+'2080回测'!$O$15*I1198/$I$4+'2080回测'!$O$17*K1198/$K$4+'2080回测'!$O$18*L1198/$L$4+'2080回测'!$O$16*J1198/$J$4</f>
        <v>1.7392474294809386</v>
      </c>
    </row>
    <row r="1199" spans="1:24">
      <c r="A1199" s="11">
        <v>45635</v>
      </c>
      <c r="B1199" s="17">
        <v>59.484346224677999</v>
      </c>
      <c r="C1199" s="17">
        <v>46.481271282633003</v>
      </c>
      <c r="D1199" s="17">
        <v>53.230769230768999</v>
      </c>
      <c r="E1199" s="17">
        <v>205.712890625</v>
      </c>
      <c r="F1199" s="13">
        <v>1.9122731934077</v>
      </c>
      <c r="G1199" s="14">
        <f>[1]!thsiFinD("ths_adjustment_nv_fund",G$2,$A1199)</f>
        <v>1.9055816493</v>
      </c>
      <c r="H1199" s="14">
        <f>[1]!thsiFinD("ths_adjustment_nv_fund",H$2,$A1199)</f>
        <v>2.8032296296000001</v>
      </c>
      <c r="I1199" s="14">
        <v>3208.02</v>
      </c>
      <c r="J1199" s="14">
        <f>[1]!thsiFinD("ths_close_price_index",J$1,$A1199)</f>
        <v>11813.8894</v>
      </c>
      <c r="K1199" s="14">
        <f>[1]!thsiFinD("ths_adjustment_nv_fund",K$2,$A1199)</f>
        <v>8.4011046253000004</v>
      </c>
      <c r="L1199" s="14">
        <f>[1]!thsiFinD("ths_adjustment_nv_fund",L$2,$A1199)</f>
        <v>2.4031527483000001</v>
      </c>
      <c r="M1199" s="18">
        <v>0.26470588235294001</v>
      </c>
      <c r="N1199" s="18">
        <v>0.25219355399183002</v>
      </c>
      <c r="O1199" s="18">
        <v>0.42810927390366998</v>
      </c>
      <c r="P1199" s="18">
        <v>0.59190526686350997</v>
      </c>
      <c r="Q1199" s="21">
        <v>0.26977227268277199</v>
      </c>
      <c r="R1199" s="21">
        <v>0.32529006922980003</v>
      </c>
      <c r="S1199" s="22">
        <v>0.27400296914710798</v>
      </c>
      <c r="T1199" s="22">
        <v>0.47745886717233399</v>
      </c>
      <c r="U1199" s="16">
        <v>1.3583655069922353</v>
      </c>
      <c r="V1199" s="14">
        <v>1.7301</v>
      </c>
      <c r="W1199" s="14">
        <v>2.1635</v>
      </c>
      <c r="X1199" s="74">
        <f>'2080回测'!$O$13*G1199/$G$4+'2080回测'!$O$14*H1199/$H$4+'2080回测'!$O$15*I1199/$I$4+'2080回测'!$O$17*K1199/$K$4+'2080回测'!$O$18*L1199/$L$4+'2080回测'!$O$16*J1199/$J$4</f>
        <v>1.7426915384997681</v>
      </c>
    </row>
    <row r="1200" spans="1:24">
      <c r="A1200" s="11">
        <v>45636</v>
      </c>
      <c r="B1200" s="17">
        <v>61.080417434009</v>
      </c>
      <c r="C1200" s="17">
        <v>47.048808172530997</v>
      </c>
      <c r="D1200" s="17">
        <v>53.384615384615003</v>
      </c>
      <c r="E1200" s="17">
        <v>207.65625</v>
      </c>
      <c r="F1200" s="13">
        <v>1.9229252274778901</v>
      </c>
      <c r="G1200" s="14">
        <f>[1]!thsiFinD("ths_adjustment_nv_fund",G$2,$A1200)</f>
        <v>1.9075206501999999</v>
      </c>
      <c r="H1200" s="14">
        <f>[1]!thsiFinD("ths_adjustment_nv_fund",H$2,$A1200)</f>
        <v>2.8036681480999999</v>
      </c>
      <c r="I1200" s="14">
        <v>3161.59</v>
      </c>
      <c r="J1200" s="14">
        <f>[1]!thsiFinD("ths_close_price_index",J$1,$A1200)</f>
        <v>11823.956399999999</v>
      </c>
      <c r="K1200" s="14">
        <f>[1]!thsiFinD("ths_adjustment_nv_fund",K$2,$A1200)</f>
        <v>8.4044105850000008</v>
      </c>
      <c r="L1200" s="14">
        <f>[1]!thsiFinD("ths_adjustment_nv_fund",L$2,$A1200)</f>
        <v>2.4205186113999999</v>
      </c>
      <c r="M1200" s="18">
        <v>0.26526534526854001</v>
      </c>
      <c r="N1200" s="18">
        <v>0.25262792111893001</v>
      </c>
      <c r="O1200" s="18">
        <v>0.41960220464893</v>
      </c>
      <c r="P1200" s="18">
        <v>0.58799005806379001</v>
      </c>
      <c r="Q1200" s="21">
        <v>0.26588268900148299</v>
      </c>
      <c r="R1200" s="21">
        <v>0.318336312760166</v>
      </c>
      <c r="S1200" s="22">
        <v>0.27224486780158702</v>
      </c>
      <c r="T1200" s="22">
        <v>0.48497465727445799</v>
      </c>
      <c r="U1200" s="16">
        <v>1.3676655396525359</v>
      </c>
      <c r="V1200" s="14">
        <v>1.7356</v>
      </c>
      <c r="W1200" s="14">
        <v>2.1720999999999999</v>
      </c>
      <c r="X1200" s="74">
        <f>'2080回测'!$O$13*G1200/$G$4+'2080回测'!$O$14*H1200/$H$4+'2080回测'!$O$15*I1200/$I$4+'2080回测'!$O$17*K1200/$K$4+'2080回测'!$O$18*L1200/$L$4+'2080回测'!$O$16*J1200/$J$4</f>
        <v>1.7454127512934017</v>
      </c>
    </row>
    <row r="1201" spans="1:24">
      <c r="A1201" s="11">
        <v>45637</v>
      </c>
      <c r="B1201" s="17">
        <v>63.351749539594998</v>
      </c>
      <c r="C1201" s="17">
        <v>48.467650397276003</v>
      </c>
      <c r="D1201" s="17">
        <v>55.692307692307999</v>
      </c>
      <c r="E1201" s="17">
        <v>214.580078125</v>
      </c>
      <c r="F1201" s="13">
        <v>1.95522946438545</v>
      </c>
      <c r="G1201" s="14">
        <f>[1]!thsiFinD("ths_adjustment_nv_fund",G$2,$A1201)</f>
        <v>1.9079768856999999</v>
      </c>
      <c r="H1201" s="14">
        <f>[1]!thsiFinD("ths_adjustment_nv_fund",H$2,$A1201)</f>
        <v>2.8180296295999998</v>
      </c>
      <c r="I1201" s="14">
        <v>3150.33</v>
      </c>
      <c r="J1201" s="14">
        <f>[1]!thsiFinD("ths_close_price_index",J$1,$A1201)</f>
        <v>11883.0543</v>
      </c>
      <c r="K1201" s="14">
        <f>[1]!thsiFinD("ths_adjustment_nv_fund",K$2,$A1201)</f>
        <v>8.4275523024000005</v>
      </c>
      <c r="L1201" s="14">
        <f>[1]!thsiFinD("ths_adjustment_nv_fund",L$2,$A1201)</f>
        <v>2.4427307618</v>
      </c>
      <c r="M1201" s="18">
        <v>0.27277813299233</v>
      </c>
      <c r="N1201" s="18">
        <v>0.26157588393710002</v>
      </c>
      <c r="O1201" s="18">
        <v>0.43218308171579001</v>
      </c>
      <c r="P1201" s="18">
        <v>0.59647301051461998</v>
      </c>
      <c r="Q1201" s="21">
        <v>0.275665581290786</v>
      </c>
      <c r="R1201" s="21">
        <v>0.33008576334678003</v>
      </c>
      <c r="S1201" s="22">
        <v>0.279587526362297</v>
      </c>
      <c r="T1201" s="22">
        <v>0.492975337060583</v>
      </c>
      <c r="U1201" s="16">
        <v>1.382069315712612</v>
      </c>
      <c r="V1201" s="14">
        <v>1.7363999999999999</v>
      </c>
      <c r="W1201" s="14">
        <v>2.1898</v>
      </c>
      <c r="X1201" s="74">
        <f>'2080回测'!$O$13*G1201/$G$4+'2080回测'!$O$14*H1201/$H$4+'2080回测'!$O$15*I1201/$I$4+'2080回测'!$O$17*K1201/$K$4+'2080回测'!$O$18*L1201/$L$4+'2080回测'!$O$16*J1201/$J$4</f>
        <v>1.7477903416908778</v>
      </c>
    </row>
    <row r="1202" spans="1:24">
      <c r="A1202" s="11">
        <v>45638</v>
      </c>
      <c r="B1202" s="17">
        <v>64.947820748926006</v>
      </c>
      <c r="C1202" s="17">
        <v>49.602724177071998</v>
      </c>
      <c r="D1202" s="17">
        <v>59.692307692307999</v>
      </c>
      <c r="E1202" s="17">
        <v>218.828125</v>
      </c>
      <c r="F1202" s="13">
        <v>1.98267744404576</v>
      </c>
      <c r="G1202" s="14">
        <f>[1]!thsiFinD("ths_adjustment_nv_fund",G$2,$A1202)</f>
        <v>1.9158469482</v>
      </c>
      <c r="H1202" s="14">
        <f>[1]!thsiFinD("ths_adjustment_nv_fund",H$2,$A1202)</f>
        <v>2.8273481481</v>
      </c>
      <c r="I1202" s="14">
        <v>3173.21</v>
      </c>
      <c r="J1202" s="14">
        <f>[1]!thsiFinD("ths_close_price_index",J$1,$A1202)</f>
        <v>11988.2798</v>
      </c>
      <c r="K1202" s="14">
        <f>[1]!thsiFinD("ths_adjustment_nv_fund",K$2,$A1202)</f>
        <v>8.4665626261</v>
      </c>
      <c r="L1202" s="14">
        <f>[1]!thsiFinD("ths_adjustment_nv_fund",L$2,$A1202)</f>
        <v>2.4619139826000001</v>
      </c>
      <c r="M1202" s="18">
        <v>0.27213874680306999</v>
      </c>
      <c r="N1202" s="18">
        <v>0.26131526366085001</v>
      </c>
      <c r="O1202" s="18">
        <v>0.44931703810208001</v>
      </c>
      <c r="P1202" s="18">
        <v>0.61754056277803004</v>
      </c>
      <c r="Q1202" s="21">
        <v>0.29570283055803498</v>
      </c>
      <c r="R1202" s="21">
        <v>0.35130670981446199</v>
      </c>
      <c r="S1202" s="22">
        <v>0.29965056524651101</v>
      </c>
      <c r="T1202" s="22">
        <v>0.509582808737858</v>
      </c>
      <c r="U1202" s="16">
        <v>1.3943765991678041</v>
      </c>
      <c r="V1202" s="14">
        <v>1.7376</v>
      </c>
      <c r="W1202" s="14">
        <v>2.2035999999999998</v>
      </c>
      <c r="X1202" s="74">
        <f>'2080回测'!$O$13*G1202/$G$4+'2080回测'!$O$14*H1202/$H$4+'2080回测'!$O$15*I1202/$I$4+'2080回测'!$O$17*K1202/$K$4+'2080回测'!$O$18*L1202/$L$4+'2080回测'!$O$16*J1202/$J$4</f>
        <v>1.7557301139130175</v>
      </c>
    </row>
    <row r="1203" spans="1:24">
      <c r="A1203" s="11">
        <v>45639</v>
      </c>
      <c r="B1203" s="17">
        <v>63.904235727440003</v>
      </c>
      <c r="C1203" s="17">
        <v>48.524404086266003</v>
      </c>
      <c r="D1203" s="17">
        <v>59.461538461537998</v>
      </c>
      <c r="E1203" s="17">
        <v>213.974609375</v>
      </c>
      <c r="F1203" s="13">
        <v>1.96466196912561</v>
      </c>
      <c r="G1203" s="14">
        <f>[1]!thsiFinD("ths_adjustment_nv_fund",G$2,$A1203)</f>
        <v>1.8816292852000001</v>
      </c>
      <c r="H1203" s="14">
        <f>[1]!thsiFinD("ths_adjustment_nv_fund",H$2,$A1203)</f>
        <v>2.7741777777999999</v>
      </c>
      <c r="I1203" s="14">
        <v>3109.12</v>
      </c>
      <c r="J1203" s="14">
        <f>[1]!thsiFinD("ths_close_price_index",J$1,$A1203)</f>
        <v>11752.185100000001</v>
      </c>
      <c r="K1203" s="14">
        <f>[1]!thsiFinD("ths_adjustment_nv_fund",K$2,$A1203)</f>
        <v>8.3839136352000008</v>
      </c>
      <c r="L1203" s="14">
        <f>[1]!thsiFinD("ths_adjustment_nv_fund",L$2,$A1203)</f>
        <v>2.4305140790999999</v>
      </c>
      <c r="M1203" s="18">
        <v>0.28412723785166</v>
      </c>
      <c r="N1203" s="18">
        <v>0.2746937711754</v>
      </c>
      <c r="O1203" s="18">
        <v>0.46069973640067002</v>
      </c>
      <c r="P1203" s="18">
        <v>0.63152345145868005</v>
      </c>
      <c r="Q1203" s="21">
        <v>0.308314510979186</v>
      </c>
      <c r="R1203" s="21">
        <v>0.36065831334259302</v>
      </c>
      <c r="S1203" s="22">
        <v>0.31195727466516499</v>
      </c>
      <c r="T1203" s="22">
        <v>0.52303849746907904</v>
      </c>
      <c r="U1203" s="16">
        <v>1.3716162565746868</v>
      </c>
      <c r="V1203" s="14">
        <v>1.7416</v>
      </c>
      <c r="W1203" s="14">
        <v>2.1821000000000002</v>
      </c>
      <c r="X1203" s="74">
        <f>'2080回测'!$O$13*G1203/$G$4+'2080回测'!$O$14*H1203/$H$4+'2080回测'!$O$15*I1203/$I$4+'2080回测'!$O$17*K1203/$K$4+'2080回测'!$O$18*L1203/$L$4+'2080回测'!$O$16*J1203/$J$4</f>
        <v>1.7266585577979039</v>
      </c>
    </row>
    <row r="1204" spans="1:24">
      <c r="A1204" s="11">
        <v>45642</v>
      </c>
      <c r="B1204" s="17">
        <v>62.246777163904</v>
      </c>
      <c r="C1204" s="17">
        <v>48.183881952326999</v>
      </c>
      <c r="D1204" s="17">
        <v>59.923076923076998</v>
      </c>
      <c r="E1204" s="17">
        <v>208.369140625</v>
      </c>
      <c r="F1204" s="13">
        <v>1.9468071916607701</v>
      </c>
      <c r="G1204" s="14">
        <f>[1]!thsiFinD("ths_adjustment_nv_fund",G$2,$A1204)</f>
        <v>1.8993084111</v>
      </c>
      <c r="H1204" s="14">
        <f>[1]!thsiFinD("ths_adjustment_nv_fund",H$2,$A1204)</f>
        <v>2.7931437037000002</v>
      </c>
      <c r="I1204" s="14">
        <v>3114.39</v>
      </c>
      <c r="J1204" s="14">
        <f>[1]!thsiFinD("ths_close_price_index",J$1,$A1204)</f>
        <v>11859.6558</v>
      </c>
      <c r="K1204" s="14">
        <f>[1]!thsiFinD("ths_adjustment_nv_fund",K$2,$A1204)</f>
        <v>8.3819300595000001</v>
      </c>
      <c r="L1204" s="14">
        <f>[1]!thsiFinD("ths_adjustment_nv_fund",L$2,$A1204)</f>
        <v>2.4102202507000001</v>
      </c>
      <c r="M1204" s="18">
        <v>0.25983056265985</v>
      </c>
      <c r="N1204" s="18">
        <v>0.25036921205802998</v>
      </c>
      <c r="O1204" s="18">
        <v>0.43841361131081003</v>
      </c>
      <c r="P1204" s="18">
        <v>0.60719322516978003</v>
      </c>
      <c r="Q1204" s="21">
        <v>0.286037804440892</v>
      </c>
      <c r="R1204" s="21">
        <v>0.33679973511057298</v>
      </c>
      <c r="S1204" s="22">
        <v>0.29282499531683098</v>
      </c>
      <c r="T1204" s="22">
        <v>0.50146090653073006</v>
      </c>
      <c r="U1204" s="16">
        <v>1.3651087696815001</v>
      </c>
      <c r="V1204" s="14">
        <v>1.7456</v>
      </c>
      <c r="W1204" s="14">
        <v>2.1667999999999998</v>
      </c>
      <c r="X1204" s="74">
        <f>'2080回测'!$O$13*G1204/$G$4+'2080回测'!$O$14*H1204/$H$4+'2080回测'!$O$15*I1204/$I$4+'2080回测'!$O$17*K1204/$K$4+'2080回测'!$O$18*L1204/$L$4+'2080回测'!$O$16*J1204/$J$4</f>
        <v>1.7381863774806541</v>
      </c>
    </row>
    <row r="1205" spans="1:24">
      <c r="A1205" s="11">
        <v>45643</v>
      </c>
      <c r="B1205" s="17">
        <v>60.405156537753001</v>
      </c>
      <c r="C1205" s="17">
        <v>48.864926220203998</v>
      </c>
      <c r="D1205" s="17">
        <v>61.230769230768999</v>
      </c>
      <c r="E1205" s="17">
        <v>209.1796875</v>
      </c>
      <c r="F1205" s="13">
        <v>1.94920134872182</v>
      </c>
      <c r="G1205" s="14">
        <f>[1]!thsiFinD("ths_adjustment_nv_fund",G$2,$A1205)</f>
        <v>1.8948601148999999</v>
      </c>
      <c r="H1205" s="14">
        <f>[1]!thsiFinD("ths_adjustment_nv_fund",H$2,$A1205)</f>
        <v>2.7836059258999999</v>
      </c>
      <c r="I1205" s="14">
        <v>3101.23</v>
      </c>
      <c r="J1205" s="14">
        <f>[1]!thsiFinD("ths_close_price_index",J$1,$A1205)</f>
        <v>11822.913699999999</v>
      </c>
      <c r="K1205" s="14">
        <f>[1]!thsiFinD("ths_adjustment_nv_fund",K$2,$A1205)</f>
        <v>8.3581271500999996</v>
      </c>
      <c r="L1205" s="14">
        <f>[1]!thsiFinD("ths_adjustment_nv_fund",L$2,$A1205)</f>
        <v>2.3987103182</v>
      </c>
      <c r="M1205" s="18">
        <v>0.25879156010229998</v>
      </c>
      <c r="N1205" s="18">
        <v>0.24811050299713</v>
      </c>
      <c r="O1205" s="18">
        <v>0.42631200575125999</v>
      </c>
      <c r="P1205" s="18">
        <v>0.59777808014025002</v>
      </c>
      <c r="Q1205" s="21">
        <v>0.278494369422633</v>
      </c>
      <c r="R1205" s="21">
        <v>0.32996587099386498</v>
      </c>
      <c r="S1205" s="22">
        <v>0.28941221035199099</v>
      </c>
      <c r="T1205" s="22">
        <v>0.49200555769257098</v>
      </c>
      <c r="U1205" s="16">
        <v>1.3420374322702471</v>
      </c>
      <c r="V1205" s="14">
        <v>1.7445999999999999</v>
      </c>
      <c r="W1205" s="14">
        <v>2.1665000000000001</v>
      </c>
      <c r="X1205" s="74">
        <f>'2080回测'!$O$13*G1205/$G$4+'2080回测'!$O$14*H1205/$H$4+'2080回测'!$O$15*I1205/$I$4+'2080回测'!$O$17*K1205/$K$4+'2080回测'!$O$18*L1205/$L$4+'2080回测'!$O$16*J1205/$J$4</f>
        <v>1.7336157633370048</v>
      </c>
    </row>
    <row r="1206" spans="1:24">
      <c r="A1206" s="11">
        <v>45644</v>
      </c>
      <c r="B1206" s="17">
        <v>60.220994475137999</v>
      </c>
      <c r="C1206" s="17">
        <v>49.716231555051003</v>
      </c>
      <c r="D1206" s="17">
        <v>60.615384615384997</v>
      </c>
      <c r="E1206" s="17">
        <v>211.806640625</v>
      </c>
      <c r="F1206" s="13">
        <v>1.95589812817644</v>
      </c>
      <c r="G1206" s="14">
        <f>[1]!thsiFinD("ths_adjustment_nv_fund",G$2,$A1206)</f>
        <v>1.9079768856999999</v>
      </c>
      <c r="H1206" s="14">
        <f>[1]!thsiFinD("ths_adjustment_nv_fund",H$2,$A1206)</f>
        <v>2.8000503704000002</v>
      </c>
      <c r="I1206" s="14">
        <v>3143.59</v>
      </c>
      <c r="J1206" s="14">
        <f>[1]!thsiFinD("ths_close_price_index",J$1,$A1206)</f>
        <v>11876.3298</v>
      </c>
      <c r="K1206" s="14">
        <f>[1]!thsiFinD("ths_adjustment_nv_fund",K$2,$A1206)</f>
        <v>8.4050717768999998</v>
      </c>
      <c r="L1206" s="14">
        <f>[1]!thsiFinD("ths_adjustment_nv_fund",L$2,$A1206)</f>
        <v>2.4058787850000001</v>
      </c>
      <c r="M1206" s="18">
        <v>0.25935102301789997</v>
      </c>
      <c r="N1206" s="18">
        <v>0.24880549040048999</v>
      </c>
      <c r="O1206" s="18">
        <v>0.41061586388688998</v>
      </c>
      <c r="P1206" s="18">
        <v>0.58491382252318003</v>
      </c>
      <c r="Q1206" s="21">
        <v>0.25574619819569799</v>
      </c>
      <c r="R1206" s="21">
        <v>0.29495730393984398</v>
      </c>
      <c r="S1206" s="22">
        <v>0.24566651216632601</v>
      </c>
      <c r="T1206" s="22">
        <v>0.43624324403164999</v>
      </c>
      <c r="U1206" s="16">
        <v>1.3513207868536541</v>
      </c>
      <c r="V1206" s="14">
        <v>1.742</v>
      </c>
      <c r="W1206" s="14">
        <v>2.1604999999999999</v>
      </c>
      <c r="X1206" s="74">
        <f>'2080回测'!$O$13*G1206/$G$4+'2080回测'!$O$14*H1206/$H$4+'2080回测'!$O$15*I1206/$I$4+'2080回测'!$O$17*K1206/$K$4+'2080回测'!$O$18*L1206/$L$4+'2080回测'!$O$16*J1206/$J$4</f>
        <v>1.7447268139009131</v>
      </c>
    </row>
    <row r="1207" spans="1:24">
      <c r="A1207" s="11">
        <v>45645</v>
      </c>
      <c r="B1207" s="17">
        <v>61.203192142418999</v>
      </c>
      <c r="C1207" s="17">
        <v>52.724177071509999</v>
      </c>
      <c r="D1207" s="17">
        <v>64.615384615384997</v>
      </c>
      <c r="E1207" s="17">
        <v>220.01953125</v>
      </c>
      <c r="F1207" s="13">
        <v>1.9964057126982899</v>
      </c>
      <c r="G1207" s="14">
        <f>[1]!thsiFinD("ths_adjustment_nv_fund",G$2,$A1207)</f>
        <v>1.8909821131</v>
      </c>
      <c r="H1207" s="14">
        <f>[1]!thsiFinD("ths_adjustment_nv_fund",H$2,$A1207)</f>
        <v>2.774397037</v>
      </c>
      <c r="I1207" s="14">
        <v>3123.79</v>
      </c>
      <c r="J1207" s="14">
        <f>[1]!thsiFinD("ths_close_price_index",J$1,$A1207)</f>
        <v>11778.602699999999</v>
      </c>
      <c r="K1207" s="14">
        <f>[1]!thsiFinD("ths_adjustment_nv_fund",K$2,$A1207)</f>
        <v>8.4685462019000006</v>
      </c>
      <c r="L1207" s="14">
        <f>[1]!thsiFinD("ths_adjustment_nv_fund",L$2,$A1207)</f>
        <v>2.3984074252999998</v>
      </c>
      <c r="M1207" s="18">
        <v>0.26414641943734002</v>
      </c>
      <c r="N1207" s="18">
        <v>0.25262792111893001</v>
      </c>
      <c r="O1207" s="18">
        <v>0.42104001917085998</v>
      </c>
      <c r="P1207" s="18">
        <v>0.59479506384208003</v>
      </c>
      <c r="Q1207" s="21">
        <v>0.26175737297587198</v>
      </c>
      <c r="R1207" s="21">
        <v>0.30718632393816098</v>
      </c>
      <c r="S1207" s="22">
        <v>0.26004157610912598</v>
      </c>
      <c r="T1207" s="22">
        <v>0.448971598236865</v>
      </c>
      <c r="U1207" s="16">
        <v>1.3584442323697652</v>
      </c>
      <c r="V1207" s="14">
        <v>1.7413000000000001</v>
      </c>
      <c r="W1207" s="14">
        <v>2.1528</v>
      </c>
      <c r="X1207" s="74">
        <f>'2080回测'!$O$13*G1207/$G$4+'2080回测'!$O$14*H1207/$H$4+'2080回测'!$O$15*I1207/$I$4+'2080回测'!$O$17*K1207/$K$4+'2080回测'!$O$18*L1207/$L$4+'2080回测'!$O$16*J1207/$J$4</f>
        <v>1.7329928874917524</v>
      </c>
    </row>
    <row r="1208" spans="1:24">
      <c r="A1208" s="11">
        <v>45646</v>
      </c>
      <c r="B1208" s="17">
        <v>63.413136893800001</v>
      </c>
      <c r="C1208" s="17">
        <v>54.483541430193</v>
      </c>
      <c r="D1208" s="17">
        <v>67.153846153846004</v>
      </c>
      <c r="E1208" s="17">
        <v>223.642578125</v>
      </c>
      <c r="F1208" s="13">
        <v>2.0217327565071002</v>
      </c>
      <c r="G1208" s="14">
        <f>[1]!thsiFinD("ths_adjustment_nv_fund",G$2,$A1208)</f>
        <v>1.8790059311</v>
      </c>
      <c r="H1208" s="14">
        <f>[1]!thsiFinD("ths_adjustment_nv_fund",H$2,$A1208)</f>
        <v>2.7526903703999999</v>
      </c>
      <c r="I1208" s="14">
        <v>3102.85</v>
      </c>
      <c r="J1208" s="14">
        <f>[1]!thsiFinD("ths_close_price_index",J$1,$A1208)</f>
        <v>11690.353999999999</v>
      </c>
      <c r="K1208" s="14">
        <f>[1]!thsiFinD("ths_adjustment_nv_fund",K$2,$A1208)</f>
        <v>8.4612730907000007</v>
      </c>
      <c r="L1208" s="14">
        <f>[1]!thsiFinD("ths_adjustment_nv_fund",L$2,$A1208)</f>
        <v>2.3920466730999999</v>
      </c>
      <c r="M1208" s="18">
        <v>0.26270780051150999</v>
      </c>
      <c r="N1208" s="18">
        <v>0.25427851620189001</v>
      </c>
      <c r="O1208" s="18">
        <v>0.43062544931704</v>
      </c>
      <c r="P1208" s="18">
        <v>0.60299835856559003</v>
      </c>
      <c r="Q1208" s="21">
        <v>0.26835787861684901</v>
      </c>
      <c r="R1208" s="21">
        <v>0.31521911158412202</v>
      </c>
      <c r="S1208" s="22">
        <v>0.26996967782502301</v>
      </c>
      <c r="T1208" s="22">
        <v>0.46339706633609801</v>
      </c>
      <c r="U1208" s="16">
        <v>1.3645405554300736</v>
      </c>
      <c r="V1208" s="14">
        <v>1.7453000000000001</v>
      </c>
      <c r="W1208" s="14">
        <v>2.1440999999999999</v>
      </c>
      <c r="X1208" s="74">
        <f>'2080回测'!$O$13*G1208/$G$4+'2080回测'!$O$14*H1208/$H$4+'2080回测'!$O$15*I1208/$I$4+'2080回测'!$O$17*K1208/$K$4+'2080回测'!$O$18*L1208/$L$4+'2080回测'!$O$16*J1208/$J$4</f>
        <v>1.7235865077018331</v>
      </c>
    </row>
    <row r="1209" spans="1:24">
      <c r="A1209" s="11">
        <v>45649</v>
      </c>
      <c r="B1209" s="17">
        <v>60.650705954572999</v>
      </c>
      <c r="C1209" s="17">
        <v>51.816118047673001</v>
      </c>
      <c r="D1209" s="17">
        <v>66.384615384615003</v>
      </c>
      <c r="E1209" s="17">
        <v>217.6171875</v>
      </c>
      <c r="F1209" s="13">
        <v>1.9911715672171499</v>
      </c>
      <c r="G1209" s="14">
        <f>[1]!thsiFinD("ths_adjustment_nv_fund",G$2,$A1209)</f>
        <v>1.8843666983</v>
      </c>
      <c r="H1209" s="14">
        <f>[1]!thsiFinD("ths_adjustment_nv_fund",H$2,$A1209)</f>
        <v>2.7541155555999999</v>
      </c>
      <c r="I1209" s="14">
        <v>3156.17</v>
      </c>
      <c r="J1209" s="14">
        <f>[1]!thsiFinD("ths_close_price_index",J$1,$A1209)</f>
        <v>11704.913399999999</v>
      </c>
      <c r="K1209" s="14">
        <f>[1]!thsiFinD("ths_adjustment_nv_fund",K$2,$A1209)</f>
        <v>8.3977986656999999</v>
      </c>
      <c r="L1209" s="14">
        <f>[1]!thsiFinD("ths_adjustment_nv_fund",L$2,$A1209)</f>
        <v>2.3798299904000002</v>
      </c>
      <c r="M1209" s="18">
        <v>0.25591432225063998</v>
      </c>
      <c r="N1209" s="18">
        <v>0.24915298410216</v>
      </c>
      <c r="O1209" s="18">
        <v>0.43613707165109</v>
      </c>
      <c r="P1209" s="18">
        <v>0.60672712888043001</v>
      </c>
      <c r="Q1209" s="21">
        <v>0.278258637078313</v>
      </c>
      <c r="R1209" s="21">
        <v>0.32469060746516698</v>
      </c>
      <c r="S1209" s="22">
        <v>0.28362081768438302</v>
      </c>
      <c r="T1209" s="22">
        <v>0.48182287432840498</v>
      </c>
      <c r="U1209" s="16">
        <v>1.3369604947086371</v>
      </c>
      <c r="V1209" s="14">
        <v>1.7462</v>
      </c>
      <c r="W1209" s="14">
        <v>2.1665000000000001</v>
      </c>
      <c r="X1209" s="74">
        <f>'2080回测'!$O$13*G1209/$G$4+'2080回测'!$O$14*H1209/$H$4+'2080回测'!$O$15*I1209/$I$4+'2080回测'!$O$17*K1209/$K$4+'2080回测'!$O$18*L1209/$L$4+'2080回测'!$O$16*J1209/$J$4</f>
        <v>1.7253717960179225</v>
      </c>
    </row>
    <row r="1210" spans="1:24">
      <c r="A1210" s="11">
        <v>45650</v>
      </c>
      <c r="B1210" s="17">
        <v>61.939840392878999</v>
      </c>
      <c r="C1210" s="17">
        <v>52.780930760498997</v>
      </c>
      <c r="D1210" s="17">
        <v>67.384615384615003</v>
      </c>
      <c r="E1210" s="17">
        <v>220.78125</v>
      </c>
      <c r="F1210" s="13">
        <v>2.0072165913449802</v>
      </c>
      <c r="G1210" s="14">
        <f>[1]!thsiFinD("ths_adjustment_nv_fund",G$2,$A1210)</f>
        <v>1.9019317652000001</v>
      </c>
      <c r="H1210" s="14">
        <f>[1]!thsiFinD("ths_adjustment_nv_fund",H$2,$A1210)</f>
        <v>2.7827288888999999</v>
      </c>
      <c r="I1210" s="14">
        <v>3195.31</v>
      </c>
      <c r="J1210" s="14">
        <f>[1]!thsiFinD("ths_close_price_index",J$1,$A1210)</f>
        <v>11835.335999999999</v>
      </c>
      <c r="K1210" s="14">
        <f>[1]!thsiFinD("ths_adjustment_nv_fund",K$2,$A1210)</f>
        <v>8.4758193131000006</v>
      </c>
      <c r="L1210" s="14">
        <f>[1]!thsiFinD("ths_adjustment_nv_fund",L$2,$A1210)</f>
        <v>2.4010324976000001</v>
      </c>
      <c r="M1210" s="18">
        <v>0.26214833759591</v>
      </c>
      <c r="N1210" s="18">
        <v>0.25028233863261001</v>
      </c>
      <c r="O1210" s="18">
        <v>0.41540857895998001</v>
      </c>
      <c r="P1210" s="18">
        <v>0.58444772623383001</v>
      </c>
      <c r="Q1210" s="21">
        <v>0.24619903825071399</v>
      </c>
      <c r="R1210" s="21">
        <v>0.28572559276463999</v>
      </c>
      <c r="S1210" s="22">
        <v>0.22953334687799401</v>
      </c>
      <c r="T1210" s="22">
        <v>0.42193899835341903</v>
      </c>
      <c r="U1210" s="16">
        <v>1.3547363061065014</v>
      </c>
      <c r="V1210" s="14">
        <v>1.7443</v>
      </c>
      <c r="W1210" s="14">
        <v>2.1597</v>
      </c>
      <c r="X1210" s="74">
        <f>'2080回测'!$O$13*G1210/$G$4+'2080回测'!$O$14*H1210/$H$4+'2080回测'!$O$15*I1210/$I$4+'2080回测'!$O$17*K1210/$K$4+'2080回测'!$O$18*L1210/$L$4+'2080回测'!$O$16*J1210/$J$4</f>
        <v>1.7413801606244743</v>
      </c>
    </row>
    <row r="1211" spans="1:24">
      <c r="A1211" s="11">
        <v>45651</v>
      </c>
      <c r="B1211" s="17">
        <v>60.896255371393003</v>
      </c>
      <c r="C1211" s="17">
        <v>52.724177071509999</v>
      </c>
      <c r="D1211" s="17">
        <v>68</v>
      </c>
      <c r="E1211" s="17">
        <v>219.365234375</v>
      </c>
      <c r="F1211" s="13">
        <v>2.00246416704476</v>
      </c>
      <c r="G1211" s="14">
        <f>[1]!thsiFinD("ths_adjustment_nv_fund",G$2,$A1211)</f>
        <v>1.9131095351</v>
      </c>
      <c r="H1211" s="14">
        <f>[1]!thsiFinD("ths_adjustment_nv_fund",H$2,$A1211)</f>
        <v>2.7930340740999999</v>
      </c>
      <c r="I1211" s="14">
        <v>3195.31</v>
      </c>
      <c r="J1211" s="14">
        <f>[1]!thsiFinD("ths_close_price_index",J$1,$A1211)</f>
        <v>11902.7765</v>
      </c>
      <c r="K1211" s="14">
        <f>[1]!thsiFinD("ths_adjustment_nv_fund",K$2,$A1211)</f>
        <v>8.5128460609999994</v>
      </c>
      <c r="L1211" s="14">
        <f>[1]!thsiFinD("ths_adjustment_nv_fund",L$2,$A1211)</f>
        <v>2.3950756027</v>
      </c>
      <c r="M1211" s="18">
        <v>0.28005115089513999</v>
      </c>
      <c r="N1211" s="18">
        <v>0.26678828946224997</v>
      </c>
      <c r="O1211" s="18">
        <v>0.43637670740473999</v>
      </c>
      <c r="P1211" s="18">
        <v>0.60598137478659997</v>
      </c>
      <c r="Q1211" s="21">
        <v>0.26175737297587198</v>
      </c>
      <c r="R1211" s="21">
        <v>0.29975299805683198</v>
      </c>
      <c r="S1211" s="22">
        <v>0.243908410820804</v>
      </c>
      <c r="T1211" s="22">
        <v>0.44327414444977298</v>
      </c>
      <c r="U1211" s="16">
        <v>1.3423526572781266</v>
      </c>
      <c r="V1211" s="14">
        <v>1.7428999999999999</v>
      </c>
      <c r="W1211" s="14">
        <v>2.1613000000000002</v>
      </c>
      <c r="X1211" s="74">
        <f>'2080回测'!$O$13*G1211/$G$4+'2080回测'!$O$14*H1211/$H$4+'2080回测'!$O$15*I1211/$I$4+'2080回测'!$O$17*K1211/$K$4+'2080回测'!$O$18*L1211/$L$4+'2080回测'!$O$16*J1211/$J$4</f>
        <v>1.7499350060680863</v>
      </c>
    </row>
    <row r="1212" spans="1:24">
      <c r="A1212" s="11">
        <v>45652</v>
      </c>
      <c r="B1212" s="17">
        <v>62.922038060159998</v>
      </c>
      <c r="C1212" s="17">
        <v>57.604994324631001</v>
      </c>
      <c r="D1212" s="17">
        <v>73.538461538462002</v>
      </c>
      <c r="E1212" s="17">
        <v>233.603515625</v>
      </c>
      <c r="F1212" s="13">
        <v>2.06917252387063</v>
      </c>
      <c r="G1212" s="14">
        <f>[1]!thsiFinD("ths_adjustment_nv_fund",G$2,$A1212)</f>
        <v>1.9059238259</v>
      </c>
      <c r="H1212" s="14">
        <f>[1]!thsiFinD("ths_adjustment_nv_fund",H$2,$A1212)</f>
        <v>2.7808651852000001</v>
      </c>
      <c r="I1212" s="14">
        <v>3195.31</v>
      </c>
      <c r="J1212" s="14">
        <f>[1]!thsiFinD("ths_close_price_index",J$1,$A1212)</f>
        <v>11828.2767</v>
      </c>
      <c r="K1212" s="14">
        <f>[1]!thsiFinD("ths_adjustment_nv_fund",K$2,$A1212)</f>
        <v>8.6060741227000008</v>
      </c>
      <c r="L1212" s="14">
        <f>[1]!thsiFinD("ths_adjustment_nv_fund",L$2,$A1212)</f>
        <v>2.3946717454000002</v>
      </c>
      <c r="M1212" s="18">
        <v>0.28125</v>
      </c>
      <c r="N1212" s="18">
        <v>0.26913387194857002</v>
      </c>
      <c r="O1212" s="18">
        <v>0.42319674095374998</v>
      </c>
      <c r="P1212" s="18">
        <v>0.59535437945102998</v>
      </c>
      <c r="Q1212" s="21">
        <v>0.24973502341552301</v>
      </c>
      <c r="R1212" s="21">
        <v>0.28560570041171601</v>
      </c>
      <c r="S1212" s="22">
        <v>0.22012233379312801</v>
      </c>
      <c r="T1212" s="22">
        <v>0.41442320825129397</v>
      </c>
      <c r="U1212" s="16">
        <v>1.3522143888415044</v>
      </c>
      <c r="V1212" s="14">
        <v>1.7435</v>
      </c>
      <c r="W1212" s="14">
        <v>2.1657000000000002</v>
      </c>
      <c r="X1212" s="74">
        <f>'2080回测'!$O$13*G1212/$G$4+'2080回测'!$O$14*H1212/$H$4+'2080回测'!$O$15*I1212/$I$4+'2080回测'!$O$17*K1212/$K$4+'2080回测'!$O$18*L1212/$L$4+'2080回测'!$O$16*J1212/$J$4</f>
        <v>1.7465217605538859</v>
      </c>
    </row>
    <row r="1213" spans="1:24">
      <c r="A1213" s="11">
        <v>45653</v>
      </c>
      <c r="B1213" s="17">
        <v>61.755678330263997</v>
      </c>
      <c r="C1213" s="17">
        <v>55.845629965948</v>
      </c>
      <c r="D1213" s="17">
        <v>71.692307692308006</v>
      </c>
      <c r="E1213" s="17">
        <v>227.822265625</v>
      </c>
      <c r="F1213" s="13">
        <v>2.0427897040338001</v>
      </c>
      <c r="G1213" s="14">
        <f>[1]!thsiFinD("ths_adjustment_nv_fund",G$2,$A1213)</f>
        <v>1.9099158865999999</v>
      </c>
      <c r="H1213" s="14">
        <f>[1]!thsiFinD("ths_adjustment_nv_fund",H$2,$A1213)</f>
        <v>2.7865659259000002</v>
      </c>
      <c r="I1213" s="14">
        <v>3205.09</v>
      </c>
      <c r="J1213" s="14">
        <f>[1]!thsiFinD("ths_close_price_index",J$1,$A1213)</f>
        <v>11893.876200000001</v>
      </c>
      <c r="K1213" s="14">
        <f>[1]!thsiFinD("ths_adjustment_nv_fund",K$2,$A1213)</f>
        <v>8.6047517388999992</v>
      </c>
      <c r="L1213" s="14">
        <f>[1]!thsiFinD("ths_adjustment_nv_fund",L$2,$A1213)</f>
        <v>2.4011334619000002</v>
      </c>
      <c r="M1213" s="18">
        <v>0.27773337595907999</v>
      </c>
      <c r="N1213" s="18">
        <v>0.26974198592651</v>
      </c>
      <c r="O1213" s="18">
        <v>0.43230289959262003</v>
      </c>
      <c r="P1213" s="18">
        <v>0.60355767409738004</v>
      </c>
      <c r="Q1213" s="21">
        <v>0.26305390086963598</v>
      </c>
      <c r="R1213" s="21">
        <v>0.29615622746909098</v>
      </c>
      <c r="S1213" s="22">
        <v>0.23553157499801</v>
      </c>
      <c r="T1213" s="22">
        <v>0.43963747181970803</v>
      </c>
      <c r="U1213" s="16">
        <v>1.359478894858122</v>
      </c>
      <c r="V1213" s="14">
        <v>1.7468999999999999</v>
      </c>
      <c r="W1213" s="14">
        <v>2.1671999999999998</v>
      </c>
      <c r="X1213" s="74">
        <f>'2080回测'!$O$13*G1213/$G$4+'2080回测'!$O$14*H1213/$H$4+'2080回测'!$O$15*I1213/$I$4+'2080回测'!$O$17*K1213/$K$4+'2080回测'!$O$18*L1213/$L$4+'2080回测'!$O$16*J1213/$J$4</f>
        <v>1.7498877698266122</v>
      </c>
    </row>
    <row r="1214" spans="1:24">
      <c r="A1214" s="11">
        <v>45656</v>
      </c>
      <c r="B1214" s="17">
        <v>61.939840392878999</v>
      </c>
      <c r="C1214" s="17">
        <v>55.107832009081001</v>
      </c>
      <c r="D1214" s="17">
        <v>70.076923076922995</v>
      </c>
      <c r="E1214" s="17">
        <v>223.935546875</v>
      </c>
      <c r="F1214" s="13">
        <v>2.0276503558847101</v>
      </c>
      <c r="G1214" s="14">
        <f>[1]!thsiFinD("ths_adjustment_nv_fund",G$2,$A1214)</f>
        <v>1.9237170106000001</v>
      </c>
      <c r="H1214" s="14">
        <f>[1]!thsiFinD("ths_adjustment_nv_fund",H$2,$A1214)</f>
        <v>2.8187970369999999</v>
      </c>
      <c r="I1214" s="14">
        <v>3209.75</v>
      </c>
      <c r="J1214" s="14">
        <f>[1]!thsiFinD("ths_close_price_index",J$1,$A1214)</f>
        <v>11949.859399999999</v>
      </c>
      <c r="K1214" s="14">
        <f>[1]!thsiFinD("ths_adjustment_nv_fund",K$2,$A1214)</f>
        <v>8.6523575576000002</v>
      </c>
      <c r="L1214" s="14">
        <f>[1]!thsiFinD("ths_adjustment_nv_fund",L$2,$A1214)</f>
        <v>2.4041623914999999</v>
      </c>
      <c r="M1214" s="18">
        <v>0.27829283887467998</v>
      </c>
      <c r="N1214" s="18">
        <v>0.27017635305359999</v>
      </c>
      <c r="O1214" s="18">
        <v>0.43817397555714999</v>
      </c>
      <c r="P1214" s="18">
        <v>0.61297281912692003</v>
      </c>
      <c r="Q1214" s="21">
        <v>0.27059733588789397</v>
      </c>
      <c r="R1214" s="21">
        <v>0.30442879982089699</v>
      </c>
      <c r="S1214" s="22">
        <v>0.25197499346496499</v>
      </c>
      <c r="T1214" s="22">
        <v>0.44921404307886997</v>
      </c>
      <c r="U1214" s="16">
        <v>1.3591866093595397</v>
      </c>
      <c r="V1214" s="14">
        <v>1.7465999999999999</v>
      </c>
      <c r="W1214" s="14">
        <v>2.1598999999999999</v>
      </c>
      <c r="X1214" s="74">
        <f>'2080回测'!$O$13*G1214/$G$4+'2080回测'!$O$14*H1214/$H$4+'2080回测'!$O$15*I1214/$I$4+'2080回测'!$O$17*K1214/$K$4+'2080回测'!$O$18*L1214/$L$4+'2080回测'!$O$16*J1214/$J$4</f>
        <v>1.7612229897663445</v>
      </c>
    </row>
    <row r="1215" spans="1:24">
      <c r="A1215" s="11">
        <v>45657</v>
      </c>
      <c r="B1215" s="17">
        <v>59.791282995703</v>
      </c>
      <c r="C1215" s="17">
        <v>50.851305334846998</v>
      </c>
      <c r="D1215" s="17">
        <v>66</v>
      </c>
      <c r="E1215" s="17">
        <v>212.55859375</v>
      </c>
      <c r="F1215" s="13">
        <v>1.9730029552013799</v>
      </c>
      <c r="G1215" s="14">
        <f>[1]!thsiFinD("ths_adjustment_nv_fund",G$2,$A1215)</f>
        <v>1.9101440043</v>
      </c>
      <c r="H1215" s="14">
        <f>[1]!thsiFinD("ths_adjustment_nv_fund",H$2,$A1215)</f>
        <v>2.8038874074</v>
      </c>
      <c r="I1215" s="14">
        <v>3222.83</v>
      </c>
      <c r="J1215" s="14">
        <f>[1]!thsiFinD("ths_close_price_index",J$1,$A1215)</f>
        <v>11875.2436</v>
      </c>
      <c r="K1215" s="14">
        <f>[1]!thsiFinD("ths_adjustment_nv_fund",K$2,$A1215)</f>
        <v>8.5478892330999994</v>
      </c>
      <c r="L1215" s="14">
        <f>[1]!thsiFinD("ths_adjustment_nv_fund",L$2,$A1215)</f>
        <v>2.3808396335999999</v>
      </c>
      <c r="M1215" s="18">
        <v>0.28748401534527002</v>
      </c>
      <c r="N1215" s="18">
        <v>0.27660498653462001</v>
      </c>
      <c r="O1215" s="18">
        <v>0.43889288281812</v>
      </c>
      <c r="P1215" s="18">
        <v>0.61940494793544998</v>
      </c>
      <c r="Q1215" s="21">
        <v>0.26953654033845098</v>
      </c>
      <c r="R1215" s="21">
        <v>0.301671275703633</v>
      </c>
      <c r="S1215" s="22">
        <v>0.24256398038010901</v>
      </c>
      <c r="T1215" s="22">
        <v>0.43733424582066499</v>
      </c>
      <c r="U1215" s="16">
        <v>1.3278275771492087</v>
      </c>
      <c r="V1215" s="14">
        <v>1.7497</v>
      </c>
      <c r="W1215" s="14">
        <v>2.1541000000000001</v>
      </c>
      <c r="X1215" s="74">
        <f>'2080回测'!$O$13*G1215/$G$4+'2080回测'!$O$14*H1215/$H$4+'2080回测'!$O$15*I1215/$I$4+'2080回测'!$O$17*K1215/$K$4+'2080回测'!$O$18*L1215/$L$4+'2080回测'!$O$16*J1215/$J$4</f>
        <v>1.7474617677354591</v>
      </c>
    </row>
    <row r="1216" spans="1:24">
      <c r="A1216" s="11">
        <v>45659</v>
      </c>
      <c r="B1216" s="17">
        <v>57.274401473296003</v>
      </c>
      <c r="C1216" s="17">
        <v>46.538024971623003</v>
      </c>
      <c r="D1216" s="17">
        <v>62.153846153845997</v>
      </c>
      <c r="E1216" s="17">
        <v>203.642578125</v>
      </c>
      <c r="F1216" s="13">
        <v>1.92402212680941</v>
      </c>
      <c r="G1216" s="14">
        <f>[1]!thsiFinD("ths_adjustment_nv_fund",G$2,$A1216)</f>
        <v>1.8721623985</v>
      </c>
      <c r="H1216" s="14">
        <f>[1]!thsiFinD("ths_adjustment_nv_fund",H$2,$A1216)</f>
        <v>2.7508266667000001</v>
      </c>
      <c r="I1216" s="14">
        <v>3112.67</v>
      </c>
      <c r="J1216" s="14">
        <f>[1]!thsiFinD("ths_close_price_index",J$1,$A1216)</f>
        <v>11614.6999</v>
      </c>
      <c r="K1216" s="14">
        <f>[1]!thsiFinD("ths_adjustment_nv_fund",K$2,$A1216)</f>
        <v>8.3991210495999997</v>
      </c>
      <c r="L1216" s="14">
        <f>[1]!thsiFinD("ths_adjustment_nv_fund",L$2,$A1216)</f>
        <v>2.3519638380000001</v>
      </c>
      <c r="M1216" s="18">
        <v>0.27181905370844001</v>
      </c>
      <c r="N1216" s="18">
        <v>0.26062027625749001</v>
      </c>
      <c r="O1216" s="18">
        <v>0.39935298346512998</v>
      </c>
      <c r="P1216" s="18">
        <v>0.58370197221716003</v>
      </c>
      <c r="Q1216" s="21">
        <v>0.23735907533869299</v>
      </c>
      <c r="R1216" s="21">
        <v>0.26366539982649301</v>
      </c>
      <c r="S1216" s="22">
        <v>0.20719511801722801</v>
      </c>
      <c r="T1216" s="22">
        <v>0.39890673836303497</v>
      </c>
      <c r="U1216" s="16">
        <v>1.2955121940344225</v>
      </c>
      <c r="V1216" s="14">
        <v>1.7553000000000001</v>
      </c>
      <c r="W1216" s="14">
        <v>2.1787999999999998</v>
      </c>
      <c r="X1216" s="74">
        <f>'2080回测'!$O$13*G1216/$G$4+'2080回测'!$O$14*H1216/$H$4+'2080回测'!$O$15*I1216/$I$4+'2080回测'!$O$17*K1216/$K$4+'2080回测'!$O$18*L1216/$L$4+'2080回测'!$O$16*J1216/$J$4</f>
        <v>1.7144525053264408</v>
      </c>
    </row>
    <row r="1217" spans="1:24">
      <c r="A1217" s="11">
        <v>45660</v>
      </c>
      <c r="B1217" s="17">
        <v>55.310006138734998</v>
      </c>
      <c r="C1217" s="17">
        <v>43.813847900112997</v>
      </c>
      <c r="D1217" s="17">
        <v>60.307692307692001</v>
      </c>
      <c r="E1217" s="17">
        <v>200.52734375</v>
      </c>
      <c r="F1217" s="13">
        <v>1.89989722524135</v>
      </c>
      <c r="G1217" s="14">
        <f>[1]!thsiFinD("ths_adjustment_nv_fund",G$2,$A1217)</f>
        <v>1.8531145660999999</v>
      </c>
      <c r="H1217" s="14">
        <f>[1]!thsiFinD("ths_adjustment_nv_fund",H$2,$A1217)</f>
        <v>2.7293392593000001</v>
      </c>
      <c r="I1217" s="14">
        <v>3110.08</v>
      </c>
      <c r="J1217" s="14">
        <f>[1]!thsiFinD("ths_close_price_index",J$1,$A1217)</f>
        <v>11521.563099999999</v>
      </c>
      <c r="K1217" s="14">
        <f>[1]!thsiFinD("ths_adjustment_nv_fund",K$2,$A1217)</f>
        <v>8.2972974928000003</v>
      </c>
      <c r="L1217" s="14">
        <f>[1]!thsiFinD("ths_adjustment_nv_fund",L$2,$A1217)</f>
        <v>2.3361124396999999</v>
      </c>
      <c r="M1217" s="18">
        <v>0.23953005115088999</v>
      </c>
      <c r="N1217" s="18">
        <v>0.22726088089652999</v>
      </c>
      <c r="O1217" s="18">
        <v>0.35657800143780999</v>
      </c>
      <c r="P1217" s="18">
        <v>0.54427022610687004</v>
      </c>
      <c r="Q1217" s="21">
        <v>0.20447441330597299</v>
      </c>
      <c r="R1217" s="21">
        <v>0.23117457218389501</v>
      </c>
      <c r="S1217" s="22">
        <v>0.182995370084725</v>
      </c>
      <c r="T1217" s="22">
        <v>0.377814037108686</v>
      </c>
      <c r="U1217" s="16">
        <v>1.2651522803652704</v>
      </c>
      <c r="V1217" s="14">
        <v>1.7575000000000001</v>
      </c>
      <c r="W1217" s="14">
        <v>2.1958000000000002</v>
      </c>
      <c r="X1217" s="74">
        <f>'2080回测'!$O$13*G1217/$G$4+'2080回测'!$O$14*H1217/$H$4+'2080回测'!$O$15*I1217/$I$4+'2080回测'!$O$17*K1217/$K$4+'2080回测'!$O$18*L1217/$L$4+'2080回测'!$O$16*J1217/$J$4</f>
        <v>1.6972466709780967</v>
      </c>
    </row>
    <row r="1218" spans="1:24">
      <c r="A1218" s="11">
        <v>45663</v>
      </c>
      <c r="B1218" s="17">
        <v>53.713934929404999</v>
      </c>
      <c r="C1218" s="17">
        <v>43.076049943245998</v>
      </c>
      <c r="D1218" s="17">
        <v>62.230769230768999</v>
      </c>
      <c r="E1218" s="17">
        <v>199.833984375</v>
      </c>
      <c r="F1218" s="13">
        <v>1.8971368461960501</v>
      </c>
      <c r="G1218" s="14">
        <f>[1]!thsiFinD("ths_adjustment_nv_fund",G$2,$A1218)</f>
        <v>1.8574488034000001</v>
      </c>
      <c r="H1218" s="14">
        <f>[1]!thsiFinD("ths_adjustment_nv_fund",H$2,$A1218)</f>
        <v>2.7387674074000001</v>
      </c>
      <c r="I1218" s="14">
        <v>3111.31</v>
      </c>
      <c r="J1218" s="14">
        <f>[1]!thsiFinD("ths_close_price_index",J$1,$A1218)</f>
        <v>11576.4776</v>
      </c>
      <c r="K1218" s="14">
        <f>[1]!thsiFinD("ths_adjustment_nv_fund",K$2,$A1218)</f>
        <v>8.3065541798000009</v>
      </c>
      <c r="L1218" s="14">
        <f>[1]!thsiFinD("ths_adjustment_nv_fund",L$2,$A1218)</f>
        <v>2.3426751205</v>
      </c>
      <c r="M1218" s="18">
        <v>0.21771099744246</v>
      </c>
      <c r="N1218" s="18">
        <v>0.21449048735991999</v>
      </c>
      <c r="O1218" s="18">
        <v>0.33045770428948001</v>
      </c>
      <c r="P1218" s="18">
        <v>0.52059253459220001</v>
      </c>
      <c r="Q1218" s="21">
        <v>0.174890004093741</v>
      </c>
      <c r="R1218" s="21">
        <v>0.19832406748252401</v>
      </c>
      <c r="S1218" s="22">
        <v>0.13821549463698901</v>
      </c>
      <c r="T1218" s="22">
        <v>0.32653695302484897</v>
      </c>
      <c r="U1218" s="16">
        <v>1.2664310888786696</v>
      </c>
      <c r="V1218" s="14">
        <v>1.7578</v>
      </c>
      <c r="W1218" s="14">
        <v>2.1865999999999999</v>
      </c>
      <c r="X1218" s="74">
        <f>'2080回测'!$O$13*G1218/$G$4+'2080回测'!$O$14*H1218/$H$4+'2080回测'!$O$15*I1218/$I$4+'2080回测'!$O$17*K1218/$K$4+'2080回测'!$O$18*L1218/$L$4+'2080回测'!$O$16*J1218/$J$4</f>
        <v>1.7010871329501758</v>
      </c>
    </row>
    <row r="1219" spans="1:24">
      <c r="A1219" s="11">
        <v>45664</v>
      </c>
      <c r="B1219" s="17">
        <v>55.739717618170999</v>
      </c>
      <c r="C1219" s="17">
        <v>48.751418842225</v>
      </c>
      <c r="D1219" s="17">
        <v>69.230769230768999</v>
      </c>
      <c r="E1219" s="17">
        <v>212.34375</v>
      </c>
      <c r="F1219" s="13">
        <v>1.96516413922791</v>
      </c>
      <c r="G1219" s="14">
        <f>[1]!thsiFinD("ths_adjustment_nv_fund",G$2,$A1219)</f>
        <v>1.8612127463000001</v>
      </c>
      <c r="H1219" s="14">
        <f>[1]!thsiFinD("ths_adjustment_nv_fund",H$2,$A1219)</f>
        <v>2.7316414815000001</v>
      </c>
      <c r="I1219" s="14">
        <v>3092.13</v>
      </c>
      <c r="J1219" s="14">
        <f>[1]!thsiFinD("ths_close_price_index",J$1,$A1219)</f>
        <v>11525.0563</v>
      </c>
      <c r="K1219" s="14">
        <f>[1]!thsiFinD("ths_adjustment_nv_fund",K$2,$A1219)</f>
        <v>8.3263899376000001</v>
      </c>
      <c r="L1219" s="14">
        <f>[1]!thsiFinD("ths_adjustment_nv_fund",L$2,$A1219)</f>
        <v>2.3523676952999999</v>
      </c>
      <c r="M1219" s="18">
        <v>0.21555306905370999</v>
      </c>
      <c r="N1219" s="18">
        <v>0.21344800625488999</v>
      </c>
      <c r="O1219" s="18">
        <v>0.33033788641264999</v>
      </c>
      <c r="P1219" s="18">
        <v>0.52450774339191997</v>
      </c>
      <c r="Q1219" s="21">
        <v>0.17783665839774801</v>
      </c>
      <c r="R1219" s="21">
        <v>0.20347943865828599</v>
      </c>
      <c r="S1219" s="22">
        <v>0.13987017825630599</v>
      </c>
      <c r="T1219" s="22">
        <v>0.32641573060384599</v>
      </c>
      <c r="U1219" s="16">
        <v>1.2836246018702697</v>
      </c>
      <c r="V1219" s="14">
        <v>1.756</v>
      </c>
      <c r="W1219" s="14">
        <v>2.1880999999999999</v>
      </c>
      <c r="X1219" s="74">
        <f>'2080回测'!$O$13*G1219/$G$4+'2080回测'!$O$14*H1219/$H$4+'2080回测'!$O$15*I1219/$I$4+'2080回测'!$O$17*K1219/$K$4+'2080回测'!$O$18*L1219/$L$4+'2080回测'!$O$16*J1219/$J$4</f>
        <v>1.7049450607804693</v>
      </c>
    </row>
    <row r="1220" spans="1:24">
      <c r="A1220" s="11">
        <v>45665</v>
      </c>
      <c r="B1220" s="17">
        <v>56.783302639656</v>
      </c>
      <c r="C1220" s="17">
        <v>48.751418842225</v>
      </c>
      <c r="D1220" s="17">
        <v>69.923076923077005</v>
      </c>
      <c r="E1220" s="17">
        <v>210.556640625</v>
      </c>
      <c r="F1220" s="13">
        <v>1.96503609757489</v>
      </c>
      <c r="G1220" s="14">
        <f>[1]!thsiFinD("ths_adjustment_nv_fund",G$2,$A1220)</f>
        <v>1.8694249854</v>
      </c>
      <c r="H1220" s="14">
        <f>[1]!thsiFinD("ths_adjustment_nv_fund",H$2,$A1220)</f>
        <v>2.7263792592999998</v>
      </c>
      <c r="I1220" s="14">
        <v>3075.56</v>
      </c>
      <c r="J1220" s="14">
        <f>[1]!thsiFinD("ths_close_price_index",J$1,$A1220)</f>
        <v>11534.969499999999</v>
      </c>
      <c r="K1220" s="14">
        <f>[1]!thsiFinD("ths_adjustment_nv_fund",K$2,$A1220)</f>
        <v>8.2827512704000004</v>
      </c>
      <c r="L1220" s="14">
        <f>[1]!thsiFinD("ths_adjustment_nv_fund",L$2,$A1220)</f>
        <v>2.3534783028000001</v>
      </c>
      <c r="M1220" s="18">
        <v>0.22858056265985</v>
      </c>
      <c r="N1220" s="18">
        <v>0.22222222222221999</v>
      </c>
      <c r="O1220" s="18">
        <v>0.34219985621854998</v>
      </c>
      <c r="P1220" s="18">
        <v>0.5341093269835</v>
      </c>
      <c r="Q1220" s="21">
        <v>0.19351285929506601</v>
      </c>
      <c r="R1220" s="21">
        <v>0.21966490630312299</v>
      </c>
      <c r="S1220" s="22">
        <v>0.16737929342743499</v>
      </c>
      <c r="T1220" s="22">
        <v>0.36132778785241498</v>
      </c>
      <c r="U1220" s="16">
        <v>1.2810520010344042</v>
      </c>
      <c r="V1220" s="14">
        <v>1.7556</v>
      </c>
      <c r="W1220" s="14">
        <v>2.1996000000000002</v>
      </c>
      <c r="X1220" s="74">
        <f>'2080回测'!$O$13*G1220/$G$4+'2080回测'!$O$14*H1220/$H$4+'2080回测'!$O$15*I1220/$I$4+'2080回测'!$O$17*K1220/$K$4+'2080回测'!$O$18*L1220/$L$4+'2080回测'!$O$16*J1220/$J$4</f>
        <v>1.7101741166225572</v>
      </c>
    </row>
    <row r="1221" spans="1:24">
      <c r="A1221" s="11">
        <v>45666</v>
      </c>
      <c r="B1221" s="17">
        <v>56.414978514425997</v>
      </c>
      <c r="C1221" s="17">
        <v>49.262202043133001</v>
      </c>
      <c r="D1221" s="17">
        <v>68.076923076922995</v>
      </c>
      <c r="E1221" s="17">
        <v>212.24609375</v>
      </c>
      <c r="F1221" s="13">
        <v>1.96500049346121</v>
      </c>
      <c r="G1221" s="14">
        <f>[1]!thsiFinD("ths_adjustment_nv_fund",G$2,$A1221)</f>
        <v>1.8478324918</v>
      </c>
      <c r="H1221" s="14">
        <f>[1]!thsiFinD("ths_adjustment_nv_fund",H$2,$A1221)</f>
        <v>2.6877896296000001</v>
      </c>
      <c r="I1221" s="14">
        <v>3057.82</v>
      </c>
      <c r="J1221" s="14">
        <f>[1]!thsiFinD("ths_close_price_index",J$1,$A1221)</f>
        <v>11374.063200000001</v>
      </c>
      <c r="K1221" s="14">
        <f>[1]!thsiFinD("ths_adjustment_nv_fund",K$2,$A1221)</f>
        <v>8.2972974928000003</v>
      </c>
      <c r="L1221" s="14">
        <f>[1]!thsiFinD("ths_adjustment_nv_fund",L$2,$A1221)</f>
        <v>2.3352037607999998</v>
      </c>
      <c r="M1221" s="18">
        <v>0.23049872122762</v>
      </c>
      <c r="N1221" s="18">
        <v>0.22283033620015999</v>
      </c>
      <c r="O1221" s="18">
        <v>0.33656841600767001</v>
      </c>
      <c r="P1221" s="18">
        <v>0.52963480257481999</v>
      </c>
      <c r="Q1221" s="21">
        <v>0.18714808599841101</v>
      </c>
      <c r="R1221" s="21">
        <v>0.21391007336273599</v>
      </c>
      <c r="S1221" s="22">
        <v>0.163346002105349</v>
      </c>
      <c r="T1221" s="22">
        <v>0.36447957079846799</v>
      </c>
      <c r="U1221" s="16">
        <v>1.2825176619339818</v>
      </c>
      <c r="V1221" s="14">
        <v>1.7529999999999999</v>
      </c>
      <c r="W1221" s="14">
        <v>2.2065999999999999</v>
      </c>
      <c r="X1221" s="74">
        <f>'2080回测'!$O$13*G1221/$G$4+'2080回测'!$O$14*H1221/$H$4+'2080回测'!$O$15*I1221/$I$4+'2080回测'!$O$17*K1221/$K$4+'2080回测'!$O$18*L1221/$L$4+'2080回测'!$O$16*J1221/$J$4</f>
        <v>1.6932974817686643</v>
      </c>
    </row>
    <row r="1222" spans="1:24">
      <c r="A1222" s="11">
        <v>45667</v>
      </c>
      <c r="B1222" s="17">
        <v>54.389195825660003</v>
      </c>
      <c r="C1222" s="17">
        <v>46.765039727582</v>
      </c>
      <c r="D1222" s="17">
        <v>64.153846153846004</v>
      </c>
      <c r="E1222" s="17">
        <v>204.921875</v>
      </c>
      <c r="F1222" s="13">
        <v>1.92557489176772</v>
      </c>
      <c r="G1222" s="14">
        <f>[1]!thsiFinD("ths_adjustment_nv_fund",G$2,$A1222)</f>
        <v>1.8299349703000001</v>
      </c>
      <c r="H1222" s="14">
        <f>[1]!thsiFinD("ths_adjustment_nv_fund",H$2,$A1222)</f>
        <v>2.6513925926000002</v>
      </c>
      <c r="I1222" s="14">
        <v>3016.43</v>
      </c>
      <c r="J1222" s="14">
        <f>[1]!thsiFinD("ths_close_price_index",J$1,$A1222)</f>
        <v>11234.093999999999</v>
      </c>
      <c r="K1222" s="14">
        <f>[1]!thsiFinD("ths_adjustment_nv_fund",K$2,$A1222)</f>
        <v>8.2377902194000008</v>
      </c>
      <c r="L1222" s="14">
        <f>[1]!thsiFinD("ths_adjustment_nv_fund",L$2,$A1222)</f>
        <v>2.3103665380999998</v>
      </c>
      <c r="M1222" s="18">
        <v>0.22993925831202</v>
      </c>
      <c r="N1222" s="18">
        <v>0.21848666492919999</v>
      </c>
      <c r="O1222" s="18">
        <v>0.33704768751497999</v>
      </c>
      <c r="P1222" s="18">
        <v>0.52888904855815</v>
      </c>
      <c r="Q1222" s="21">
        <v>0.18868034623649399</v>
      </c>
      <c r="R1222" s="21">
        <v>0.21438964277443501</v>
      </c>
      <c r="S1222" s="22">
        <v>0.169137394772957</v>
      </c>
      <c r="T1222" s="22">
        <v>0.37357125237361799</v>
      </c>
      <c r="U1222" s="16">
        <v>1.2590416571616274</v>
      </c>
      <c r="V1222" s="14">
        <v>1.7535000000000001</v>
      </c>
      <c r="W1222" s="14">
        <v>2.2187999999999999</v>
      </c>
      <c r="X1222" s="74">
        <f>'2080回测'!$O$13*G1222/$G$4+'2080回测'!$O$14*H1222/$H$4+'2080回测'!$O$15*I1222/$I$4+'2080回测'!$O$17*K1222/$K$4+'2080回测'!$O$18*L1222/$L$4+'2080回测'!$O$16*J1222/$J$4</f>
        <v>1.6771650174533654</v>
      </c>
    </row>
    <row r="1223" spans="1:24">
      <c r="A1223" s="11">
        <v>45670</v>
      </c>
      <c r="B1223" s="17">
        <v>53.406998158378997</v>
      </c>
      <c r="C1223" s="17">
        <v>45.346197502838002</v>
      </c>
      <c r="D1223" s="17">
        <v>64.307692307691994</v>
      </c>
      <c r="E1223" s="17">
        <v>200.41015625</v>
      </c>
      <c r="F1223" s="13">
        <v>1.90867761054727</v>
      </c>
      <c r="G1223" s="14">
        <f>[1]!thsiFinD("ths_adjustment_nv_fund",G$2,$A1223)</f>
        <v>1.8134230633999999</v>
      </c>
      <c r="H1223" s="14">
        <f>[1]!thsiFinD("ths_adjustment_nv_fund",H$2,$A1223)</f>
        <v>2.6318785185000002</v>
      </c>
      <c r="I1223" s="14">
        <v>3006.09</v>
      </c>
      <c r="J1223" s="14">
        <f>[1]!thsiFinD("ths_close_price_index",J$1,$A1223)</f>
        <v>11139.043100000001</v>
      </c>
      <c r="K1223" s="14">
        <f>[1]!thsiFinD("ths_adjustment_nv_fund",K$2,$A1223)</f>
        <v>8.2523364417000007</v>
      </c>
      <c r="L1223" s="14">
        <f>[1]!thsiFinD("ths_adjustment_nv_fund",L$2,$A1223)</f>
        <v>2.3122848602000001</v>
      </c>
      <c r="M1223" s="18">
        <v>0.20947890025575</v>
      </c>
      <c r="N1223" s="18">
        <v>0.20267570150291001</v>
      </c>
      <c r="O1223" s="18">
        <v>0.31991373112867999</v>
      </c>
      <c r="P1223" s="18">
        <v>0.51164348585202002</v>
      </c>
      <c r="Q1223" s="21">
        <v>0.16534284414875799</v>
      </c>
      <c r="R1223" s="21">
        <v>0.188133217483923</v>
      </c>
      <c r="S1223" s="22">
        <v>0.13769840600595701</v>
      </c>
      <c r="T1223" s="22">
        <v>0.33744697091502202</v>
      </c>
      <c r="U1223" s="16">
        <v>1.2610363461655765</v>
      </c>
      <c r="V1223" s="14">
        <v>1.7518</v>
      </c>
      <c r="W1223" s="14">
        <v>2.2294999999999998</v>
      </c>
      <c r="X1223" s="74">
        <f>'2080回测'!$O$13*G1223/$G$4+'2080回测'!$O$14*H1223/$H$4+'2080回测'!$O$15*I1223/$I$4+'2080回测'!$O$17*K1223/$K$4+'2080回测'!$O$18*L1223/$L$4+'2080回测'!$O$16*J1223/$J$4</f>
        <v>1.6654526902212192</v>
      </c>
    </row>
    <row r="1224" spans="1:24">
      <c r="A1224" s="11">
        <v>45671</v>
      </c>
      <c r="B1224" s="17">
        <v>58.133824432167003</v>
      </c>
      <c r="C1224" s="17">
        <v>50.624290578888001</v>
      </c>
      <c r="D1224" s="17">
        <v>68.615384615384997</v>
      </c>
      <c r="E1224" s="17">
        <v>213.2421875</v>
      </c>
      <c r="F1224" s="13">
        <v>1.9765392178161001</v>
      </c>
      <c r="G1224" s="14">
        <f>[1]!thsiFinD("ths_adjustment_nv_fund",G$2,$A1224)</f>
        <v>1.8372094468</v>
      </c>
      <c r="H1224" s="14">
        <f>[1]!thsiFinD("ths_adjustment_nv_fund",H$2,$A1224)</f>
        <v>2.6771555556000002</v>
      </c>
      <c r="I1224" s="14">
        <v>3052.26</v>
      </c>
      <c r="J1224" s="14">
        <f>[1]!thsiFinD("ths_close_price_index",J$1,$A1224)</f>
        <v>11307.6039</v>
      </c>
      <c r="K1224" s="14">
        <f>[1]!thsiFinD("ths_adjustment_nv_fund",K$2,$A1224)</f>
        <v>8.4216015751000004</v>
      </c>
      <c r="L1224" s="14">
        <f>[1]!thsiFinD("ths_adjustment_nv_fund",L$2,$A1224)</f>
        <v>2.3511561234</v>
      </c>
      <c r="M1224" s="18">
        <v>0.20875959079284001</v>
      </c>
      <c r="N1224" s="18">
        <v>0.19781078967943999</v>
      </c>
      <c r="O1224" s="18">
        <v>0.32290917804937003</v>
      </c>
      <c r="P1224" s="18">
        <v>0.51238923986869001</v>
      </c>
      <c r="Q1224" s="21">
        <v>0.16982175869084901</v>
      </c>
      <c r="R1224" s="21">
        <v>0.192329449836288</v>
      </c>
      <c r="S1224" s="22">
        <v>0.145247900019087</v>
      </c>
      <c r="T1224" s="22">
        <v>0.33902286238804802</v>
      </c>
      <c r="U1224" s="16">
        <v>1.3070578477047072</v>
      </c>
      <c r="V1224" s="14">
        <v>1.7535000000000001</v>
      </c>
      <c r="W1224" s="14">
        <v>2.2138</v>
      </c>
      <c r="X1224" s="74">
        <f>'2080回测'!$O$13*G1224/$G$4+'2080回测'!$O$14*H1224/$H$4+'2080回测'!$O$15*I1224/$I$4+'2080回测'!$O$17*K1224/$K$4+'2080回测'!$O$18*L1224/$L$4+'2080回测'!$O$16*J1224/$J$4</f>
        <v>1.6891458607823113</v>
      </c>
    </row>
    <row r="1225" spans="1:24">
      <c r="A1225" s="11">
        <v>45672</v>
      </c>
      <c r="B1225" s="17">
        <v>57.704112952731997</v>
      </c>
      <c r="C1225" s="17">
        <v>48.467650397276003</v>
      </c>
      <c r="D1225" s="17">
        <v>65.153846153846004</v>
      </c>
      <c r="E1225" s="17">
        <v>207.255859375</v>
      </c>
      <c r="F1225" s="13">
        <v>1.9464536721971399</v>
      </c>
      <c r="G1225" s="14">
        <f>[1]!thsiFinD("ths_adjustment_nv_fund",G$2,$A1225)</f>
        <v>1.8397497401</v>
      </c>
      <c r="H1225" s="14">
        <f>[1]!thsiFinD("ths_adjustment_nv_fund",H$2,$A1225)</f>
        <v>2.6784711110999999</v>
      </c>
      <c r="I1225" s="14">
        <v>3061.44</v>
      </c>
      <c r="J1225" s="14">
        <f>[1]!thsiFinD("ths_close_price_index",J$1,$A1225)</f>
        <v>11307.831700000001</v>
      </c>
      <c r="K1225" s="14">
        <f>[1]!thsiFinD("ths_adjustment_nv_fund",K$2,$A1225)</f>
        <v>8.3819300595000001</v>
      </c>
      <c r="L1225" s="14">
        <f>[1]!thsiFinD("ths_adjustment_nv_fund",L$2,$A1225)</f>
        <v>2.3399490839000001</v>
      </c>
      <c r="M1225" s="18">
        <v>0.24768222506394</v>
      </c>
      <c r="N1225" s="18">
        <v>0.22465467813396001</v>
      </c>
      <c r="O1225" s="18">
        <v>0.36520488856937</v>
      </c>
      <c r="P1225" s="18">
        <v>0.55238030151077999</v>
      </c>
      <c r="Q1225" s="21">
        <v>0.21850048779304701</v>
      </c>
      <c r="R1225" s="21">
        <v>0.242924022770517</v>
      </c>
      <c r="S1225" s="22">
        <v>0.19954220627789401</v>
      </c>
      <c r="T1225" s="22">
        <v>0.405573971518149</v>
      </c>
      <c r="U1225" s="16">
        <v>1.3027574134052875</v>
      </c>
      <c r="V1225" s="14">
        <v>1.7545999999999999</v>
      </c>
      <c r="W1225" s="14">
        <v>2.2206000000000001</v>
      </c>
      <c r="X1225" s="74">
        <f>'2080回测'!$O$13*G1225/$G$4+'2080回测'!$O$14*H1225/$H$4+'2080回测'!$O$15*I1225/$I$4+'2080回测'!$O$17*K1225/$K$4+'2080回测'!$O$18*L1225/$L$4+'2080回测'!$O$16*J1225/$J$4</f>
        <v>1.6894132783109264</v>
      </c>
    </row>
    <row r="1226" spans="1:24">
      <c r="A1226" s="11">
        <v>45673</v>
      </c>
      <c r="B1226" s="17">
        <v>57.458563535911999</v>
      </c>
      <c r="C1226" s="17">
        <v>48.127128263336999</v>
      </c>
      <c r="D1226" s="17">
        <v>66.153846153846004</v>
      </c>
      <c r="E1226" s="17">
        <v>214.6875</v>
      </c>
      <c r="F1226" s="13">
        <v>1.96606759488274</v>
      </c>
      <c r="G1226" s="14">
        <f>[1]!thsiFinD("ths_adjustment_nv_fund",G$2,$A1226)</f>
        <v>1.8547605646000001</v>
      </c>
      <c r="H1226" s="14">
        <f>[1]!thsiFinD("ths_adjustment_nv_fund",H$2,$A1226)</f>
        <v>2.6985333332999999</v>
      </c>
      <c r="I1226" s="14">
        <v>3083.92</v>
      </c>
      <c r="J1226" s="14">
        <f>[1]!thsiFinD("ths_close_price_index",J$1,$A1226)</f>
        <v>11379.49</v>
      </c>
      <c r="K1226" s="14">
        <f>[1]!thsiFinD("ths_adjustment_nv_fund",K$2,$A1226)</f>
        <v>8.3819300595000001</v>
      </c>
      <c r="L1226" s="14">
        <f>[1]!thsiFinD("ths_adjustment_nv_fund",L$2,$A1226)</f>
        <v>2.3523676952999999</v>
      </c>
      <c r="M1226" s="18">
        <v>0.24392583120205</v>
      </c>
      <c r="N1226" s="18">
        <v>0.21744418382417</v>
      </c>
      <c r="O1226" s="18">
        <v>0.35693745506829999</v>
      </c>
      <c r="P1226" s="18">
        <v>0.54529563792800995</v>
      </c>
      <c r="Q1226" s="21">
        <v>0.212842911529353</v>
      </c>
      <c r="R1226" s="21">
        <v>0.23764875924182899</v>
      </c>
      <c r="S1226" s="22">
        <v>0.19778410493236201</v>
      </c>
      <c r="T1226" s="22">
        <v>0.41018042351622602</v>
      </c>
      <c r="U1226" s="16">
        <v>1.3088534234002902</v>
      </c>
      <c r="V1226" s="14">
        <v>1.7537</v>
      </c>
      <c r="W1226" s="14">
        <v>2.2299000000000002</v>
      </c>
      <c r="X1226" s="74">
        <f>'2080回测'!$O$13*G1226/$G$4+'2080回测'!$O$14*H1226/$H$4+'2080回测'!$O$15*I1226/$I$4+'2080回测'!$O$17*K1226/$K$4+'2080回测'!$O$18*L1226/$L$4+'2080回测'!$O$16*J1226/$J$4</f>
        <v>1.701331637825882</v>
      </c>
    </row>
    <row r="1227" spans="1:24">
      <c r="A1227" s="11">
        <v>45674</v>
      </c>
      <c r="B1227" s="17">
        <v>59.545733578883002</v>
      </c>
      <c r="C1227" s="17">
        <v>50.283768444948997</v>
      </c>
      <c r="D1227" s="17">
        <v>66.076923076922995</v>
      </c>
      <c r="E1227" s="17">
        <v>218.369140625</v>
      </c>
      <c r="F1227" s="13">
        <v>1.9856889143143901</v>
      </c>
      <c r="G1227" s="14">
        <f>[1]!thsiFinD("ths_adjustment_nv_fund",G$2,$A1227)</f>
        <v>1.8522202712</v>
      </c>
      <c r="H1227" s="14">
        <f>[1]!thsiFinD("ths_adjustment_nv_fund",H$2,$A1227)</f>
        <v>2.6914074073999998</v>
      </c>
      <c r="I1227" s="14">
        <v>3084.18</v>
      </c>
      <c r="J1227" s="14">
        <f>[1]!thsiFinD("ths_close_price_index",J$1,$A1227)</f>
        <v>11377.154500000001</v>
      </c>
      <c r="K1227" s="14">
        <f>[1]!thsiFinD("ths_adjustment_nv_fund",K$2,$A1227)</f>
        <v>8.4196179992999998</v>
      </c>
      <c r="L1227" s="14">
        <f>[1]!thsiFinD("ths_adjustment_nv_fund",L$2,$A1227)</f>
        <v>2.3672094502999999</v>
      </c>
      <c r="M1227" s="18">
        <v>0.25183823529412003</v>
      </c>
      <c r="N1227" s="18">
        <v>0.22057162713926001</v>
      </c>
      <c r="O1227" s="18">
        <v>0.35981308411215002</v>
      </c>
      <c r="P1227" s="18">
        <v>0.55284639780013001</v>
      </c>
      <c r="Q1227" s="21">
        <v>0.21897195248168799</v>
      </c>
      <c r="R1227" s="21">
        <v>0.24316380747636601</v>
      </c>
      <c r="S1227" s="22">
        <v>0.20822929527930101</v>
      </c>
      <c r="T1227" s="22">
        <v>0.41539298761930699</v>
      </c>
      <c r="U1227" s="16">
        <v>1.3157452870376596</v>
      </c>
      <c r="V1227" s="14">
        <v>1.7527999999999999</v>
      </c>
      <c r="W1227" s="14">
        <v>2.2324999999999999</v>
      </c>
      <c r="X1227" s="74">
        <f>'2080回测'!$O$13*G1227/$G$4+'2080回测'!$O$14*H1227/$H$4+'2080回测'!$O$15*I1227/$I$4+'2080回测'!$O$17*K1227/$K$4+'2080回测'!$O$18*L1227/$L$4+'2080回测'!$O$16*J1227/$J$4</f>
        <v>1.7012807460786816</v>
      </c>
    </row>
    <row r="1228" spans="1:24">
      <c r="A1228" s="11">
        <v>45677</v>
      </c>
      <c r="B1228" s="17">
        <v>60.527931246163</v>
      </c>
      <c r="C1228" s="17">
        <v>53.405221339386998</v>
      </c>
      <c r="D1228" s="17">
        <v>73.153846153846004</v>
      </c>
      <c r="E1228" s="17">
        <v>227.40234375</v>
      </c>
      <c r="F1228" s="13">
        <v>2.0362233562234899</v>
      </c>
      <c r="G1228" s="14">
        <f>[1]!thsiFinD("ths_adjustment_nv_fund",G$2,$A1228)</f>
        <v>1.8517583997</v>
      </c>
      <c r="H1228" s="14">
        <f>[1]!thsiFinD("ths_adjustment_nv_fund",H$2,$A1228)</f>
        <v>2.6875703704</v>
      </c>
      <c r="I1228" s="14">
        <v>3098.45</v>
      </c>
      <c r="J1228" s="14">
        <f>[1]!thsiFinD("ths_close_price_index",J$1,$A1228)</f>
        <v>11345.7307</v>
      </c>
      <c r="K1228" s="14">
        <f>[1]!thsiFinD("ths_adjustment_nv_fund",K$2,$A1228)</f>
        <v>8.4217656261999991</v>
      </c>
      <c r="L1228" s="14">
        <f>[1]!thsiFinD("ths_adjustment_nv_fund",L$2,$A1228)</f>
        <v>2.3657959498999999</v>
      </c>
      <c r="M1228" s="18">
        <v>0.25271739130435</v>
      </c>
      <c r="N1228" s="18">
        <v>0.22387281730518999</v>
      </c>
      <c r="O1228" s="18">
        <v>0.37191468967169999</v>
      </c>
      <c r="P1228" s="18">
        <v>0.56776147905949004</v>
      </c>
      <c r="Q1228" s="21">
        <v>0.22769404922155001</v>
      </c>
      <c r="R1228" s="21">
        <v>0.25131648747524699</v>
      </c>
      <c r="S1228" s="22">
        <v>0.20874638391033101</v>
      </c>
      <c r="T1228" s="22">
        <v>0.42193899835341903</v>
      </c>
      <c r="U1228" s="16">
        <v>1.325986687768776</v>
      </c>
      <c r="V1228" s="14">
        <v>1.7519</v>
      </c>
      <c r="W1228" s="14">
        <v>2.2305999999999999</v>
      </c>
      <c r="X1228" s="74">
        <f>'2080回测'!$O$13*G1228/$G$4+'2080回测'!$O$14*H1228/$H$4+'2080回测'!$O$15*I1228/$I$4+'2080回测'!$O$17*K1228/$K$4+'2080回测'!$O$18*L1228/$L$4+'2080回测'!$O$16*J1228/$J$4</f>
        <v>1.700884889892549</v>
      </c>
    </row>
    <row r="1229" spans="1:24">
      <c r="A1229" s="11">
        <v>45678</v>
      </c>
      <c r="B1229" s="17">
        <v>63.474524248004997</v>
      </c>
      <c r="C1229" s="17">
        <v>56.583427922814998</v>
      </c>
      <c r="D1229" s="17">
        <v>76.230769230768999</v>
      </c>
      <c r="E1229" s="17">
        <v>238.65234375</v>
      </c>
      <c r="F1229" s="13">
        <v>2.08735266287897</v>
      </c>
      <c r="G1229" s="14">
        <f>[1]!thsiFinD("ths_adjustment_nv_fund",G$2,$A1229)</f>
        <v>1.8400961438000001</v>
      </c>
      <c r="H1229" s="14">
        <f>[1]!thsiFinD("ths_adjustment_nv_fund",H$2,$A1229)</f>
        <v>2.6720029630000002</v>
      </c>
      <c r="I1229" s="14">
        <v>3105.3</v>
      </c>
      <c r="J1229" s="14">
        <f>[1]!thsiFinD("ths_close_price_index",J$1,$A1229)</f>
        <v>11272.8933</v>
      </c>
      <c r="K1229" s="14">
        <f>[1]!thsiFinD("ths_adjustment_nv_fund",K$2,$A1229)</f>
        <v>8.4670191938000006</v>
      </c>
      <c r="L1229" s="14">
        <f>[1]!thsiFinD("ths_adjustment_nv_fund",L$2,$A1229)</f>
        <v>2.3716518804</v>
      </c>
      <c r="M1229" s="18">
        <v>0.25719309462916001</v>
      </c>
      <c r="N1229" s="18">
        <v>0.23264703327252001</v>
      </c>
      <c r="O1229" s="18">
        <v>0.37898394440451</v>
      </c>
      <c r="P1229" s="18">
        <v>0.57568511597852001</v>
      </c>
      <c r="Q1229" s="21">
        <v>0.23735907533869299</v>
      </c>
      <c r="R1229" s="21">
        <v>0.25815035159195598</v>
      </c>
      <c r="S1229" s="22">
        <v>0.221570181960038</v>
      </c>
      <c r="T1229" s="22">
        <v>0.44630470497481201</v>
      </c>
      <c r="U1229" s="16">
        <v>1.3273367425381364</v>
      </c>
      <c r="V1229" s="14">
        <v>1.7532000000000001</v>
      </c>
      <c r="W1229" s="14">
        <v>2.2355999999999998</v>
      </c>
      <c r="X1229" s="74">
        <f>'2080回测'!$O$13*G1229/$G$4+'2080回测'!$O$14*H1229/$H$4+'2080回测'!$O$15*I1229/$I$4+'2080回测'!$O$17*K1229/$K$4+'2080回测'!$O$18*L1229/$L$4+'2080回测'!$O$16*J1229/$J$4</f>
        <v>1.6936437809990259</v>
      </c>
    </row>
    <row r="1230" spans="1:24">
      <c r="A1230" s="11">
        <v>45679</v>
      </c>
      <c r="B1230" s="17">
        <v>62.124002455494001</v>
      </c>
      <c r="C1230" s="17">
        <v>59.080590238364998</v>
      </c>
      <c r="D1230" s="17">
        <v>83.307692307691994</v>
      </c>
      <c r="E1230" s="17">
        <v>246.708984375</v>
      </c>
      <c r="F1230" s="13">
        <v>2.1280531734413799</v>
      </c>
      <c r="G1230" s="14">
        <f>[1]!thsiFinD("ths_adjustment_nv_fund",G$2,$A1230)</f>
        <v>1.8153860174000001</v>
      </c>
      <c r="H1230" s="14">
        <f>[1]!thsiFinD("ths_adjustment_nv_fund",H$2,$A1230)</f>
        <v>2.6488711111000001</v>
      </c>
      <c r="I1230" s="14">
        <v>3070.26</v>
      </c>
      <c r="J1230" s="14">
        <f>[1]!thsiFinD("ths_close_price_index",J$1,$A1230)</f>
        <v>11171.233899999999</v>
      </c>
      <c r="K1230" s="14">
        <f>[1]!thsiFinD("ths_adjustment_nv_fund",K$2,$A1230)</f>
        <v>8.4785243380999997</v>
      </c>
      <c r="L1230" s="14">
        <f>[1]!thsiFinD("ths_adjustment_nv_fund",L$2,$A1230)</f>
        <v>2.3591323047000001</v>
      </c>
      <c r="M1230" s="18">
        <v>0.25407608695652001</v>
      </c>
      <c r="N1230" s="18">
        <v>0.23360264095212999</v>
      </c>
      <c r="O1230" s="18">
        <v>0.38653247064461999</v>
      </c>
      <c r="P1230" s="18">
        <v>0.5781088167449</v>
      </c>
      <c r="Q1230" s="21">
        <v>0.237830540027334</v>
      </c>
      <c r="R1230" s="21">
        <v>0.25994873688582598</v>
      </c>
      <c r="S1230" s="22">
        <v>0.219501827435893</v>
      </c>
      <c r="T1230" s="22">
        <v>0.44909282065786699</v>
      </c>
      <c r="U1230" s="16">
        <v>1.3167295287605623</v>
      </c>
      <c r="V1230" s="14">
        <v>1.7536</v>
      </c>
      <c r="W1230" s="14">
        <v>2.2515000000000001</v>
      </c>
      <c r="X1230" s="74">
        <f>'2080回测'!$O$13*G1230/$G$4+'2080回测'!$O$14*H1230/$H$4+'2080回测'!$O$15*I1230/$I$4+'2080回测'!$O$17*K1230/$K$4+'2080回测'!$O$18*L1230/$L$4+'2080回测'!$O$16*J1230/$J$4</f>
        <v>1.6748189993571416</v>
      </c>
    </row>
    <row r="1231" spans="1:24">
      <c r="A1231" s="11">
        <v>45680</v>
      </c>
      <c r="B1231" s="17">
        <v>61.817065684469</v>
      </c>
      <c r="C1231" s="17">
        <v>56.696935300794998</v>
      </c>
      <c r="D1231" s="17">
        <v>80.769230769231001</v>
      </c>
      <c r="E1231" s="17">
        <v>240.078125</v>
      </c>
      <c r="F1231" s="13">
        <v>2.0984033918862401</v>
      </c>
      <c r="G1231" s="14">
        <f>[1]!thsiFinD("ths_adjustment_nv_fund",G$2,$A1231)</f>
        <v>1.8417126940999999</v>
      </c>
      <c r="H1231" s="14">
        <f>[1]!thsiFinD("ths_adjustment_nv_fund",H$2,$A1231)</f>
        <v>2.6759496295999998</v>
      </c>
      <c r="I1231" s="14">
        <v>3105.11</v>
      </c>
      <c r="J1231" s="14">
        <f>[1]!thsiFinD("ths_close_price_index",J$1,$A1231)</f>
        <v>11272.4871</v>
      </c>
      <c r="K1231" s="14">
        <f>[1]!thsiFinD("ths_adjustment_nv_fund",K$2,$A1231)</f>
        <v>8.4455429243999998</v>
      </c>
      <c r="L1231" s="14">
        <f>[1]!thsiFinD("ths_adjustment_nv_fund",L$2,$A1231)</f>
        <v>2.3569110897000001</v>
      </c>
      <c r="M1231" s="18">
        <v>0.23721227621482999</v>
      </c>
      <c r="N1231" s="18">
        <v>0.22361219702893001</v>
      </c>
      <c r="O1231" s="18">
        <v>0.37838485502037</v>
      </c>
      <c r="P1231" s="18">
        <v>0.56813435610641005</v>
      </c>
      <c r="Q1231" s="21">
        <v>0.231347900558518</v>
      </c>
      <c r="R1231" s="21">
        <v>0.251556272181097</v>
      </c>
      <c r="S1231" s="22">
        <v>0.208436130731709</v>
      </c>
      <c r="T1231" s="22">
        <v>0.43515224224263399</v>
      </c>
      <c r="U1231" s="16">
        <v>1.3166154143737923</v>
      </c>
      <c r="V1231" s="14">
        <v>1.7525999999999999</v>
      </c>
      <c r="W1231" s="14">
        <v>2.2536999999999998</v>
      </c>
      <c r="X1231" s="74">
        <f>'2080回测'!$O$13*G1231/$G$4+'2080回测'!$O$14*H1231/$H$4+'2080回测'!$O$15*I1231/$I$4+'2080回测'!$O$17*K1231/$K$4+'2080回测'!$O$18*L1231/$L$4+'2080回测'!$O$16*J1231/$J$4</f>
        <v>1.6933528610221258</v>
      </c>
    </row>
    <row r="1232" spans="1:24">
      <c r="A1232" s="11">
        <v>45681</v>
      </c>
      <c r="B1232" s="17">
        <v>67.219152854512004</v>
      </c>
      <c r="C1232" s="17">
        <v>59.534619750284001</v>
      </c>
      <c r="D1232" s="17">
        <v>80.461538461537998</v>
      </c>
      <c r="E1232" s="17">
        <v>245.703125</v>
      </c>
      <c r="F1232" s="13">
        <v>2.1322960901658399</v>
      </c>
      <c r="G1232" s="14">
        <f>[1]!thsiFinD("ths_adjustment_nv_fund",G$2,$A1232)</f>
        <v>1.8477170239</v>
      </c>
      <c r="H1232" s="14">
        <f>[1]!thsiFinD("ths_adjustment_nv_fund",H$2,$A1232)</f>
        <v>2.6940385185000002</v>
      </c>
      <c r="I1232" s="14">
        <v>3135.39</v>
      </c>
      <c r="J1232" s="14">
        <f>[1]!thsiFinD("ths_close_price_index",J$1,$A1232)</f>
        <v>11331.884</v>
      </c>
      <c r="K1232" s="14">
        <f>[1]!thsiFinD("ths_adjustment_nv_fund",K$2,$A1232)</f>
        <v>8.4961655593999996</v>
      </c>
      <c r="L1232" s="14">
        <f>[1]!thsiFinD("ths_adjustment_nv_fund",L$2,$A1232)</f>
        <v>2.3754885246000002</v>
      </c>
      <c r="M1232" s="18">
        <v>0.24272698209719001</v>
      </c>
      <c r="N1232" s="18">
        <v>0.22821648857613999</v>
      </c>
      <c r="O1232" s="18">
        <v>0.37419122933142002</v>
      </c>
      <c r="P1232" s="18">
        <v>0.56477846283847999</v>
      </c>
      <c r="Q1232" s="21">
        <v>0.229815640320435</v>
      </c>
      <c r="R1232" s="21">
        <v>0.25059713335769801</v>
      </c>
      <c r="S1232" s="22">
        <v>0.20926347254137301</v>
      </c>
      <c r="T1232" s="22">
        <v>0.43333390592760201</v>
      </c>
      <c r="U1232" s="16">
        <v>1.3324456886082081</v>
      </c>
      <c r="V1232" s="14">
        <v>1.7522</v>
      </c>
      <c r="W1232" s="14">
        <v>2.2587999999999999</v>
      </c>
      <c r="X1232" s="74">
        <f>'2080回测'!$O$13*G1232/$G$4+'2080回测'!$O$14*H1232/$H$4+'2080回测'!$O$15*I1232/$I$4+'2080回测'!$O$17*K1232/$K$4+'2080回测'!$O$18*L1232/$L$4+'2080回测'!$O$16*J1232/$J$4</f>
        <v>1.7001142728492906</v>
      </c>
    </row>
    <row r="1233" spans="1:24">
      <c r="A1233" s="11">
        <v>45684</v>
      </c>
      <c r="B1233" s="17">
        <v>66.236955187231004</v>
      </c>
      <c r="C1233" s="17">
        <v>54.143019296254003</v>
      </c>
      <c r="D1233" s="17">
        <v>71.461538461537998</v>
      </c>
      <c r="E1233" s="17">
        <v>233.18359375</v>
      </c>
      <c r="F1233" s="13">
        <v>2.0625627667375599</v>
      </c>
      <c r="G1233" s="14">
        <f>[1]!thsiFinD("ths_adjustment_nv_fund",G$2,$A1233)</f>
        <v>1.8720807467</v>
      </c>
      <c r="H1233" s="14">
        <f>[1]!thsiFinD("ths_adjustment_nv_fund",H$2,$A1233)</f>
        <v>2.7264888889000001</v>
      </c>
      <c r="I1233" s="14">
        <v>3161.59</v>
      </c>
      <c r="J1233" s="14">
        <f>[1]!thsiFinD("ths_close_price_index",J$1,$A1233)</f>
        <v>11470.9884</v>
      </c>
      <c r="K1233" s="14">
        <f>[1]!thsiFinD("ths_adjustment_nv_fund",K$2,$A1233)</f>
        <v>8.4555140494999996</v>
      </c>
      <c r="L1233" s="14">
        <f>[1]!thsiFinD("ths_adjustment_nv_fund",L$2,$A1233)</f>
        <v>2.3860897782000001</v>
      </c>
      <c r="M1233" s="18">
        <v>0.25575447570331999</v>
      </c>
      <c r="N1233" s="18">
        <v>0.23586135001302999</v>
      </c>
      <c r="O1233" s="18">
        <v>0.38976755331896001</v>
      </c>
      <c r="P1233" s="18">
        <v>0.57941388629335999</v>
      </c>
      <c r="Q1233" s="21">
        <v>0.245727573562073</v>
      </c>
      <c r="R1233" s="21">
        <v>0.272297649237072</v>
      </c>
      <c r="S1233" s="22">
        <v>0.22498296692487799</v>
      </c>
      <c r="T1233" s="22">
        <v>0.45576005381297102</v>
      </c>
      <c r="U1233" s="16">
        <v>1.324817279276125</v>
      </c>
      <c r="V1233" s="14">
        <v>1.7556</v>
      </c>
      <c r="W1233" s="14">
        <v>2.2509000000000001</v>
      </c>
      <c r="X1233" s="74">
        <f>'2080回测'!$O$13*G1233/$G$4+'2080回测'!$O$14*H1233/$H$4+'2080回测'!$O$15*I1233/$I$4+'2080回测'!$O$17*K1233/$K$4+'2080回测'!$O$18*L1233/$L$4+'2080回测'!$O$16*J1233/$J$4</f>
        <v>1.717954535119383</v>
      </c>
    </row>
    <row r="1234" spans="1:24">
      <c r="A1234" s="11">
        <v>45693</v>
      </c>
      <c r="B1234" s="17">
        <v>70.718232044198999</v>
      </c>
      <c r="C1234" s="17">
        <v>50.908059023836998</v>
      </c>
      <c r="D1234" s="17">
        <v>54.769230769231001</v>
      </c>
      <c r="E1234" s="17">
        <v>220.537109375</v>
      </c>
      <c r="F1234" s="13">
        <v>1.9923315780306701</v>
      </c>
      <c r="G1234" s="14">
        <f>[1]!thsiFinD("ths_adjustment_nv_fund",G$2,$A1234)</f>
        <v>1.8406734832</v>
      </c>
      <c r="H1234" s="14">
        <f>[1]!thsiFinD("ths_adjustment_nv_fund",H$2,$A1234)</f>
        <v>2.674962963</v>
      </c>
      <c r="I1234" s="14">
        <v>3129.85</v>
      </c>
      <c r="J1234" s="14">
        <f>[1]!thsiFinD("ths_close_price_index",J$1,$A1234)</f>
        <v>11260.2502</v>
      </c>
      <c r="K1234" s="14">
        <f>[1]!thsiFinD("ths_adjustment_nv_fund",K$2,$A1234)</f>
        <v>8.4815923766000001</v>
      </c>
      <c r="L1234" s="14">
        <f>[1]!thsiFinD("ths_adjustment_nv_fund",L$2,$A1234)</f>
        <v>2.3631708775</v>
      </c>
      <c r="M1234" s="18">
        <v>0.25071930946291998</v>
      </c>
      <c r="N1234" s="18">
        <v>0.23681695769264</v>
      </c>
      <c r="O1234" s="18">
        <v>0.38389647735442001</v>
      </c>
      <c r="P1234" s="18">
        <v>0.57829525522977998</v>
      </c>
      <c r="Q1234" s="21">
        <v>0.23288016079660201</v>
      </c>
      <c r="R1234" s="21">
        <v>0.25815035159195598</v>
      </c>
      <c r="S1234" s="22">
        <v>0.21402068794690801</v>
      </c>
      <c r="T1234" s="22">
        <v>0.44375903413377399</v>
      </c>
      <c r="U1234" s="16">
        <v>1.3304035555495428</v>
      </c>
      <c r="V1234" s="14">
        <v>1.7574000000000001</v>
      </c>
      <c r="W1234" s="14">
        <v>2.3355999999999999</v>
      </c>
      <c r="X1234" s="74">
        <f>'2080回测'!$O$13*G1234/$G$4+'2080回测'!$O$14*H1234/$H$4+'2080回测'!$O$15*I1234/$I$4+'2080回测'!$O$17*K1234/$K$4+'2080回测'!$O$18*L1234/$L$4+'2080回测'!$O$16*J1234/$J$4</f>
        <v>1.6937659022013973</v>
      </c>
    </row>
    <row r="1235" spans="1:24">
      <c r="A1235" s="11">
        <v>45694</v>
      </c>
      <c r="B1235" s="17">
        <v>74.340085942296</v>
      </c>
      <c r="C1235" s="17">
        <v>55.334846765039998</v>
      </c>
      <c r="D1235" s="17">
        <v>59.076923076923002</v>
      </c>
      <c r="E1235" s="17">
        <v>233.61328125</v>
      </c>
      <c r="F1235" s="13">
        <v>2.0559128425856499</v>
      </c>
      <c r="G1235" s="14">
        <f>[1]!thsiFinD("ths_adjustment_nv_fund",G$2,$A1235)</f>
        <v>1.8413662904999999</v>
      </c>
      <c r="H1235" s="14">
        <f>[1]!thsiFinD("ths_adjustment_nv_fund",H$2,$A1235)</f>
        <v>2.6769362963000001</v>
      </c>
      <c r="I1235" s="14">
        <v>3162.52</v>
      </c>
      <c r="J1235" s="14">
        <f>[1]!thsiFinD("ths_close_price_index",J$1,$A1235)</f>
        <v>11272.2454</v>
      </c>
      <c r="K1235" s="14">
        <f>[1]!thsiFinD("ths_adjustment_nv_fund",K$2,$A1235)</f>
        <v>8.5498562327999998</v>
      </c>
      <c r="L1235" s="14">
        <f>[1]!thsiFinD("ths_adjustment_nv_fund",L$2,$A1235)</f>
        <v>2.3658969141999999</v>
      </c>
      <c r="M1235" s="18">
        <v>0.25479539641943999</v>
      </c>
      <c r="N1235" s="18">
        <v>0.22526279211188999</v>
      </c>
      <c r="O1235" s="18">
        <v>0.38497483824586998</v>
      </c>
      <c r="P1235" s="18">
        <v>0.57661730855723003</v>
      </c>
      <c r="Q1235" s="21">
        <v>0.23936280026541801</v>
      </c>
      <c r="R1235" s="21">
        <v>0.27205786453122299</v>
      </c>
      <c r="S1235" s="22">
        <v>0.23367005592628401</v>
      </c>
      <c r="T1235" s="22">
        <v>0.456487388338989</v>
      </c>
      <c r="U1235" s="16">
        <v>1.3546284966624116</v>
      </c>
      <c r="V1235" s="14">
        <v>1.7593000000000001</v>
      </c>
      <c r="W1235" s="14">
        <v>2.3344999999999998</v>
      </c>
      <c r="X1235" s="74">
        <f>'2080回测'!$O$13*G1235/$G$4+'2080回测'!$O$14*H1235/$H$4+'2080回测'!$O$15*I1235/$I$4+'2080回测'!$O$17*K1235/$K$4+'2080回测'!$O$18*L1235/$L$4+'2080回测'!$O$16*J1235/$J$4</f>
        <v>1.695859678337017</v>
      </c>
    </row>
    <row r="1236" spans="1:24">
      <c r="A1236" s="11">
        <v>45695</v>
      </c>
      <c r="B1236" s="17">
        <v>74.462860650706006</v>
      </c>
      <c r="C1236" s="17">
        <v>56.186152099886002</v>
      </c>
      <c r="D1236" s="17">
        <v>63</v>
      </c>
      <c r="E1236" s="17">
        <v>240.419921875</v>
      </c>
      <c r="F1236" s="13">
        <v>2.0851723365639798</v>
      </c>
      <c r="G1236" s="14">
        <f>[1]!thsiFinD("ths_adjustment_nv_fund",G$2,$A1236)</f>
        <v>1.8430983086999999</v>
      </c>
      <c r="H1236" s="14">
        <f>[1]!thsiFinD("ths_adjustment_nv_fund",H$2,$A1236)</f>
        <v>2.6937096295999998</v>
      </c>
      <c r="I1236" s="14">
        <v>3170.84</v>
      </c>
      <c r="J1236" s="14">
        <f>[1]!thsiFinD("ths_close_price_index",J$1,$A1236)</f>
        <v>11343.9002</v>
      </c>
      <c r="K1236" s="14">
        <f>[1]!thsiFinD("ths_adjustment_nv_fund",K$2,$A1236)</f>
        <v>8.5997118579999992</v>
      </c>
      <c r="L1236" s="14">
        <f>[1]!thsiFinD("ths_adjustment_nv_fund",L$2,$A1236)</f>
        <v>2.3849791706999999</v>
      </c>
      <c r="M1236" s="18">
        <v>0.27261828644501002</v>
      </c>
      <c r="N1236" s="18">
        <v>0.23603509686387</v>
      </c>
      <c r="O1236" s="18">
        <v>0.41277258566977998</v>
      </c>
      <c r="P1236" s="18">
        <v>0.59684588756154</v>
      </c>
      <c r="Q1236" s="21">
        <v>0.26623628751796302</v>
      </c>
      <c r="R1236" s="21">
        <v>0.30143149099777999</v>
      </c>
      <c r="S1236" s="22">
        <v>0.26138600654982103</v>
      </c>
      <c r="T1236" s="22">
        <v>0.489702331693527</v>
      </c>
      <c r="U1236" s="16">
        <v>1.3719315146579969</v>
      </c>
      <c r="V1236" s="14">
        <v>1.7594000000000001</v>
      </c>
      <c r="W1236" s="14">
        <v>2.3395000000000001</v>
      </c>
      <c r="X1236" s="74">
        <f>'2080回测'!$O$13*G1236/$G$4+'2080回测'!$O$14*H1236/$H$4+'2080回测'!$O$15*I1236/$I$4+'2080回测'!$O$17*K1236/$K$4+'2080回测'!$O$18*L1236/$L$4+'2080回测'!$O$16*J1236/$J$4</f>
        <v>1.6994988721103048</v>
      </c>
    </row>
    <row r="1237" spans="1:24">
      <c r="A1237" s="11">
        <v>45698</v>
      </c>
      <c r="B1237" s="17">
        <v>75.936157151627</v>
      </c>
      <c r="C1237" s="17">
        <v>57.321225879681997</v>
      </c>
      <c r="D1237" s="17">
        <v>65</v>
      </c>
      <c r="E1237" s="17">
        <v>241.650390625</v>
      </c>
      <c r="F1237" s="13">
        <v>2.0997694341407702</v>
      </c>
      <c r="G1237" s="14">
        <f>[1]!thsiFinD("ths_adjustment_nv_fund",G$2,$A1237)</f>
        <v>1.8410198868000001</v>
      </c>
      <c r="H1237" s="14">
        <f>[1]!thsiFinD("ths_adjustment_nv_fund",H$2,$A1237)</f>
        <v>2.6905303703999999</v>
      </c>
      <c r="I1237" s="14">
        <v>3179.99</v>
      </c>
      <c r="J1237" s="14">
        <f>[1]!thsiFinD("ths_close_price_index",J$1,$A1237)</f>
        <v>11339.8262</v>
      </c>
      <c r="K1237" s="14">
        <f>[1]!thsiFinD("ths_adjustment_nv_fund",K$2,$A1237)</f>
        <v>8.6050809253999994</v>
      </c>
      <c r="L1237" s="14">
        <f>[1]!thsiFinD("ths_adjustment_nv_fund",L$2,$A1237)</f>
        <v>2.3894216008</v>
      </c>
      <c r="M1237" s="18">
        <v>0.28940217391304002</v>
      </c>
      <c r="N1237" s="18">
        <v>0.24993484493094001</v>
      </c>
      <c r="O1237" s="18">
        <v>0.43110472082434997</v>
      </c>
      <c r="P1237" s="18">
        <v>0.61446432731459</v>
      </c>
      <c r="Q1237" s="21">
        <v>0.28521274123577001</v>
      </c>
      <c r="R1237" s="21">
        <v>0.31977502099526101</v>
      </c>
      <c r="S1237" s="22">
        <v>0.278036260469194</v>
      </c>
      <c r="T1237" s="22">
        <v>0.50752202758082998</v>
      </c>
      <c r="U1237" s="16">
        <v>1.3859724598913523</v>
      </c>
      <c r="V1237" s="14">
        <v>1.7578</v>
      </c>
      <c r="W1237" s="14">
        <v>2.3748</v>
      </c>
      <c r="X1237" s="74">
        <f>'2080回测'!$O$13*G1237/$G$4+'2080回测'!$O$14*H1237/$H$4+'2080回测'!$O$15*I1237/$I$4+'2080回测'!$O$17*K1237/$K$4+'2080回测'!$O$18*L1237/$L$4+'2080回测'!$O$16*J1237/$J$4</f>
        <v>1.6983937043333912</v>
      </c>
    </row>
    <row r="1238" spans="1:24">
      <c r="A1238" s="11">
        <v>45699</v>
      </c>
      <c r="B1238" s="17">
        <v>76.672805402086993</v>
      </c>
      <c r="C1238" s="17">
        <v>57.661748013621001</v>
      </c>
      <c r="D1238" s="17">
        <v>66.923076923077005</v>
      </c>
      <c r="E1238" s="17">
        <v>244.462890625</v>
      </c>
      <c r="F1238" s="13">
        <v>2.1143013024094599</v>
      </c>
      <c r="G1238" s="14">
        <f>[1]!thsiFinD("ths_adjustment_nv_fund",G$2,$A1238)</f>
        <v>1.8586864725000001</v>
      </c>
      <c r="H1238" s="14">
        <f>[1]!thsiFinD("ths_adjustment_nv_fund",H$2,$A1238)</f>
        <v>2.6996296296</v>
      </c>
      <c r="I1238" s="14">
        <v>3162.47</v>
      </c>
      <c r="J1238" s="14">
        <f>[1]!thsiFinD("ths_close_price_index",J$1,$A1238)</f>
        <v>11412.6602</v>
      </c>
      <c r="K1238" s="14">
        <f>[1]!thsiFinD("ths_adjustment_nv_fund",K$2,$A1238)</f>
        <v>8.6012458773000002</v>
      </c>
      <c r="L1238" s="14">
        <f>[1]!thsiFinD("ths_adjustment_nv_fund",L$2,$A1238)</f>
        <v>2.3919457087999998</v>
      </c>
      <c r="M1238" s="18">
        <v>0.30091112531969</v>
      </c>
      <c r="N1238" s="18">
        <v>0.25097732603597001</v>
      </c>
      <c r="O1238" s="18">
        <v>0.43985142583273001</v>
      </c>
      <c r="P1238" s="18">
        <v>0.61865919391877999</v>
      </c>
      <c r="Q1238" s="21">
        <v>0.29853161868988198</v>
      </c>
      <c r="R1238" s="21">
        <v>0.34135564452171102</v>
      </c>
      <c r="S1238" s="22">
        <v>0.30378727429480001</v>
      </c>
      <c r="T1238" s="22">
        <v>0.53370607051725705</v>
      </c>
      <c r="U1238" s="16">
        <v>1.3817281620918997</v>
      </c>
      <c r="V1238" s="14">
        <v>1.7581</v>
      </c>
      <c r="W1238" s="14">
        <v>2.3894000000000002</v>
      </c>
      <c r="X1238" s="74">
        <f>'2080回测'!$O$13*G1238/$G$4+'2080回测'!$O$14*H1238/$H$4+'2080回测'!$O$15*I1238/$I$4+'2080回测'!$O$17*K1238/$K$4+'2080回测'!$O$18*L1238/$L$4+'2080回测'!$O$16*J1238/$J$4</f>
        <v>1.7114876935711829</v>
      </c>
    </row>
    <row r="1239" spans="1:24">
      <c r="A1239" s="11">
        <v>45700</v>
      </c>
      <c r="B1239" s="17">
        <v>80.417434008594</v>
      </c>
      <c r="C1239" s="17">
        <v>60.385925085130999</v>
      </c>
      <c r="D1239" s="17">
        <v>68.846153846153996</v>
      </c>
      <c r="E1239" s="17">
        <v>252.587890625</v>
      </c>
      <c r="F1239" s="13">
        <v>2.1555935089122</v>
      </c>
      <c r="G1239" s="14">
        <f>[1]!thsiFinD("ths_adjustment_nv_fund",G$2,$A1239)</f>
        <v>1.8634206556999999</v>
      </c>
      <c r="H1239" s="14">
        <f>[1]!thsiFinD("ths_adjustment_nv_fund",H$2,$A1239)</f>
        <v>2.6999585184999999</v>
      </c>
      <c r="I1239" s="14">
        <v>3236.65</v>
      </c>
      <c r="J1239" s="14">
        <f>[1]!thsiFinD("ths_close_price_index",J$1,$A1239)</f>
        <v>11409.6608</v>
      </c>
      <c r="K1239" s="14">
        <f>[1]!thsiFinD("ths_adjustment_nv_fund",K$2,$A1239)</f>
        <v>8.6495674833000002</v>
      </c>
      <c r="L1239" s="14">
        <f>[1]!thsiFinD("ths_adjustment_nv_fund",L$2,$A1239)</f>
        <v>2.3996189971000002</v>
      </c>
      <c r="M1239" s="18">
        <v>0.29291879795395998</v>
      </c>
      <c r="N1239" s="18">
        <v>0.24984797150551999</v>
      </c>
      <c r="O1239" s="18">
        <v>0.43314162473041001</v>
      </c>
      <c r="P1239" s="18">
        <v>0.61847275535673996</v>
      </c>
      <c r="Q1239" s="21">
        <v>0.29758868931260002</v>
      </c>
      <c r="R1239" s="21">
        <v>0.332004040993581</v>
      </c>
      <c r="S1239" s="22">
        <v>0.29747879299615099</v>
      </c>
      <c r="T1239" s="22">
        <v>0.53237262388623596</v>
      </c>
      <c r="U1239" s="16">
        <v>1.3954241696071621</v>
      </c>
      <c r="V1239" s="14">
        <v>1.7578</v>
      </c>
      <c r="W1239" s="14">
        <v>2.3776000000000002</v>
      </c>
      <c r="X1239" s="74">
        <f>'2080回测'!$O$13*G1239/$G$4+'2080回测'!$O$14*H1239/$H$4+'2080回测'!$O$15*I1239/$I$4+'2080回测'!$O$17*K1239/$K$4+'2080回测'!$O$18*L1239/$L$4+'2080回测'!$O$16*J1239/$J$4</f>
        <v>1.7164971340761506</v>
      </c>
    </row>
    <row r="1240" spans="1:24">
      <c r="A1240" s="11">
        <v>45701</v>
      </c>
      <c r="B1240" s="17">
        <v>77.286678944138004</v>
      </c>
      <c r="C1240" s="17">
        <v>56.469920544834999</v>
      </c>
      <c r="D1240" s="17">
        <v>63.384615384615003</v>
      </c>
      <c r="E1240" s="17">
        <v>243.447265625</v>
      </c>
      <c r="F1240" s="13">
        <v>2.1014712012464698</v>
      </c>
      <c r="G1240" s="14">
        <f>[1]!thsiFinD("ths_adjustment_nv_fund",G$2,$A1240)</f>
        <v>1.865505537</v>
      </c>
      <c r="H1240" s="14">
        <f>[1]!thsiFinD("ths_adjustment_nv_fund",H$2,$A1240)</f>
        <v>2.7007259259</v>
      </c>
      <c r="I1240" s="14">
        <v>3192.36</v>
      </c>
      <c r="J1240" s="14">
        <f>[1]!thsiFinD("ths_close_price_index",J$1,$A1240)</f>
        <v>11410.557000000001</v>
      </c>
      <c r="K1240" s="14">
        <f>[1]!thsiFinD("ths_adjustment_nv_fund",K$2,$A1240)</f>
        <v>8.5797696078999994</v>
      </c>
      <c r="L1240" s="14">
        <f>[1]!thsiFinD("ths_adjustment_nv_fund",L$2,$A1240)</f>
        <v>2.390128351</v>
      </c>
      <c r="M1240" s="18">
        <v>0.30770460358056001</v>
      </c>
      <c r="N1240" s="18">
        <v>0.25818782034575999</v>
      </c>
      <c r="O1240" s="18">
        <v>0.44787922358016002</v>
      </c>
      <c r="P1240" s="18">
        <v>0.63170989002071998</v>
      </c>
      <c r="Q1240" s="21">
        <v>0.312439827004796</v>
      </c>
      <c r="R1240" s="21">
        <v>0.34914864746182001</v>
      </c>
      <c r="S1240" s="22">
        <v>0.30988892014101999</v>
      </c>
      <c r="T1240" s="22">
        <v>0.54643442472246095</v>
      </c>
      <c r="U1240" s="16">
        <v>1.3839164648262297</v>
      </c>
      <c r="V1240" s="14">
        <v>1.7577</v>
      </c>
      <c r="W1240" s="14">
        <v>2.3896999999999999</v>
      </c>
      <c r="X1240" s="74">
        <f>'2080回测'!$O$13*G1240/$G$4+'2080回测'!$O$14*H1240/$H$4+'2080回测'!$O$15*I1240/$I$4+'2080回测'!$O$17*K1240/$K$4+'2080回测'!$O$18*L1240/$L$4+'2080回测'!$O$16*J1240/$J$4</f>
        <v>1.7159368398787316</v>
      </c>
    </row>
    <row r="1241" spans="1:24">
      <c r="A1241" s="11">
        <v>45702</v>
      </c>
      <c r="B1241" s="17">
        <v>81.461019030079996</v>
      </c>
      <c r="C1241" s="17">
        <v>57.832009080589998</v>
      </c>
      <c r="D1241" s="17">
        <v>61.076923076923002</v>
      </c>
      <c r="E1241" s="17">
        <v>244.140625</v>
      </c>
      <c r="F1241" s="13">
        <v>2.1112764404689801</v>
      </c>
      <c r="G1241" s="14">
        <f>[1]!thsiFinD("ths_adjustment_nv_fund",G$2,$A1241)</f>
        <v>1.8673587649000001</v>
      </c>
      <c r="H1241" s="14">
        <f>[1]!thsiFinD("ths_adjustment_nv_fund",H$2,$A1241)</f>
        <v>2.7059881480999999</v>
      </c>
      <c r="I1241" s="14">
        <v>3255.64</v>
      </c>
      <c r="J1241" s="14">
        <f>[1]!thsiFinD("ths_close_price_index",J$1,$A1241)</f>
        <v>11421.2032</v>
      </c>
      <c r="K1241" s="14">
        <f>[1]!thsiFinD("ths_adjustment_nv_fund",K$2,$A1241)</f>
        <v>8.6158190600999998</v>
      </c>
      <c r="L1241" s="14">
        <f>[1]!thsiFinD("ths_adjustment_nv_fund",L$2,$A1241)</f>
        <v>2.3924505304000001</v>
      </c>
      <c r="M1241" s="18">
        <v>0.30346867007673001</v>
      </c>
      <c r="N1241" s="18">
        <v>0.25523412388150002</v>
      </c>
      <c r="O1241" s="18">
        <v>0.43362089623771999</v>
      </c>
      <c r="P1241" s="18">
        <v>0.62024392127172001</v>
      </c>
      <c r="Q1241" s="21">
        <v>0.29864948486204201</v>
      </c>
      <c r="R1241" s="21">
        <v>0.33655995040471998</v>
      </c>
      <c r="S1241" s="22">
        <v>0.29603094482925202</v>
      </c>
      <c r="T1241" s="22">
        <v>0.52752372704615402</v>
      </c>
      <c r="U1241" s="16">
        <v>1.3916034283338241</v>
      </c>
      <c r="V1241" s="14">
        <v>1.7556</v>
      </c>
      <c r="W1241" s="14">
        <v>2.3994</v>
      </c>
      <c r="X1241" s="74">
        <f>'2080回测'!$O$13*G1241/$G$4+'2080回测'!$O$14*H1241/$H$4+'2080回测'!$O$15*I1241/$I$4+'2080回测'!$O$17*K1241/$K$4+'2080回测'!$O$18*L1241/$L$4+'2080回测'!$O$16*J1241/$J$4</f>
        <v>1.7181988883020822</v>
      </c>
    </row>
    <row r="1242" spans="1:24">
      <c r="A1242" s="11">
        <v>45705</v>
      </c>
      <c r="B1242" s="17">
        <v>80.847145488029</v>
      </c>
      <c r="C1242" s="17">
        <v>61.918274687855003</v>
      </c>
      <c r="D1242" s="17">
        <v>68.307692307691994</v>
      </c>
      <c r="E1242" s="17">
        <v>252.4609375</v>
      </c>
      <c r="F1242" s="13">
        <v>2.1588351249589399</v>
      </c>
      <c r="G1242" s="14">
        <f>[1]!thsiFinD("ths_adjustment_nv_fund",G$2,$A1242)</f>
        <v>1.865505537</v>
      </c>
      <c r="H1242" s="14">
        <f>[1]!thsiFinD("ths_adjustment_nv_fund",H$2,$A1242)</f>
        <v>2.6951348147999998</v>
      </c>
      <c r="I1242" s="14">
        <v>3296.11</v>
      </c>
      <c r="J1242" s="14">
        <f>[1]!thsiFinD("ths_close_price_index",J$1,$A1242)</f>
        <v>11420.8274</v>
      </c>
      <c r="K1242" s="14">
        <f>[1]!thsiFinD("ths_adjustment_nv_fund",K$2,$A1242)</f>
        <v>8.6534025313999994</v>
      </c>
      <c r="L1242" s="14">
        <f>[1]!thsiFinD("ths_adjustment_nv_fund",L$2,$A1242)</f>
        <v>2.3846762777000001</v>
      </c>
      <c r="M1242" s="18">
        <v>0.31369884910486001</v>
      </c>
      <c r="N1242" s="18">
        <v>0.26600642863348001</v>
      </c>
      <c r="O1242" s="18">
        <v>0.44632159118140002</v>
      </c>
      <c r="P1242" s="18">
        <v>0.62770146190139997</v>
      </c>
      <c r="Q1242" s="21">
        <v>0.30690011691326202</v>
      </c>
      <c r="R1242" s="21">
        <v>0.34195510628633202</v>
      </c>
      <c r="S1242" s="22">
        <v>0.29871980571064199</v>
      </c>
      <c r="T1242" s="22">
        <v>0.53152406693921594</v>
      </c>
      <c r="U1242" s="16">
        <v>1.3997878488330113</v>
      </c>
      <c r="V1242" s="14">
        <v>1.7527999999999999</v>
      </c>
      <c r="W1242" s="14">
        <v>2.3645999999999998</v>
      </c>
      <c r="X1242" s="74">
        <f>'2080回测'!$O$13*G1242/$G$4+'2080回测'!$O$14*H1242/$H$4+'2080回测'!$O$15*I1242/$I$4+'2080回测'!$O$17*K1242/$K$4+'2080回测'!$O$18*L1242/$L$4+'2080回测'!$O$16*J1242/$J$4</f>
        <v>1.7170523436575027</v>
      </c>
    </row>
    <row r="1243" spans="1:24">
      <c r="A1243" s="11">
        <v>45706</v>
      </c>
      <c r="B1243" s="17">
        <v>75.629220380602007</v>
      </c>
      <c r="C1243" s="17">
        <v>58.513053348467999</v>
      </c>
      <c r="D1243" s="17">
        <v>64.923076923077005</v>
      </c>
      <c r="E1243" s="17">
        <v>250.9765625</v>
      </c>
      <c r="F1243" s="13">
        <v>2.1251047828803702</v>
      </c>
      <c r="G1243" s="14">
        <f>[1]!thsiFinD("ths_adjustment_nv_fund",G$2,$A1243)</f>
        <v>1.8653897102999999</v>
      </c>
      <c r="H1243" s="14">
        <f>[1]!thsiFinD("ths_adjustment_nv_fund",H$2,$A1243)</f>
        <v>2.6868029629999999</v>
      </c>
      <c r="I1243" s="14">
        <v>3304.21</v>
      </c>
      <c r="J1243" s="14">
        <f>[1]!thsiFinD("ths_close_price_index",J$1,$A1243)</f>
        <v>11407.314200000001</v>
      </c>
      <c r="K1243" s="14">
        <f>[1]!thsiFinD("ths_adjustment_nv_fund",K$2,$A1243)</f>
        <v>8.5513902519999991</v>
      </c>
      <c r="L1243" s="14">
        <f>[1]!thsiFinD("ths_adjustment_nv_fund",L$2,$A1243)</f>
        <v>2.3630699131999999</v>
      </c>
      <c r="M1243" s="18">
        <v>0.31993286445012997</v>
      </c>
      <c r="N1243" s="18">
        <v>0.26809139084354</v>
      </c>
      <c r="O1243" s="18">
        <v>0.44907740234843002</v>
      </c>
      <c r="P1243" s="18">
        <v>0.62704892712716997</v>
      </c>
      <c r="Q1243" s="21">
        <v>0.31255769317695598</v>
      </c>
      <c r="R1243" s="21">
        <v>0.35058735569691502</v>
      </c>
      <c r="S1243" s="22">
        <v>0.317541831880364</v>
      </c>
      <c r="T1243" s="22">
        <v>0.553465325140584</v>
      </c>
      <c r="U1243" s="16">
        <v>1.3749309130981076</v>
      </c>
      <c r="V1243" s="14">
        <v>1.7507999999999999</v>
      </c>
      <c r="W1243" s="14">
        <v>2.3856000000000002</v>
      </c>
      <c r="X1243" s="74">
        <f>'2080回测'!$O$13*G1243/$G$4+'2080回测'!$O$14*H1243/$H$4+'2080回测'!$O$15*I1243/$I$4+'2080回测'!$O$17*K1243/$K$4+'2080回测'!$O$18*L1243/$L$4+'2080回测'!$O$16*J1243/$J$4</f>
        <v>1.7133602420028586</v>
      </c>
    </row>
    <row r="1244" spans="1:24">
      <c r="A1244" s="11">
        <v>45707</v>
      </c>
      <c r="B1244" s="17">
        <v>79.742173112339003</v>
      </c>
      <c r="C1244" s="17">
        <v>61.691259931895999</v>
      </c>
      <c r="D1244" s="17">
        <v>65.461538461537998</v>
      </c>
      <c r="E1244" s="17">
        <v>260.576171875</v>
      </c>
      <c r="F1244" s="13">
        <v>2.1686778584519302</v>
      </c>
      <c r="G1244" s="14">
        <f>[1]!thsiFinD("ths_adjustment_nv_fund",G$2,$A1244)</f>
        <v>1.8652738836</v>
      </c>
      <c r="H1244" s="14">
        <f>[1]!thsiFinD("ths_adjustment_nv_fund",H$2,$A1244)</f>
        <v>2.6793481480999999</v>
      </c>
      <c r="I1244" s="14">
        <v>3292.85</v>
      </c>
      <c r="J1244" s="14">
        <f>[1]!thsiFinD("ths_close_price_index",J$1,$A1244)</f>
        <v>11400.0736</v>
      </c>
      <c r="K1244" s="14">
        <f>[1]!thsiFinD("ths_adjustment_nv_fund",K$2,$A1244)</f>
        <v>8.6058479349999999</v>
      </c>
      <c r="L1244" s="14">
        <f>[1]!thsiFinD("ths_adjustment_nv_fund",L$2,$A1244)</f>
        <v>2.3678152362999998</v>
      </c>
      <c r="M1244" s="18">
        <v>0.30210997442455001</v>
      </c>
      <c r="N1244" s="18">
        <v>0.26227087134046001</v>
      </c>
      <c r="O1244" s="18">
        <v>0.42715073088904998</v>
      </c>
      <c r="P1244" s="18">
        <v>0.60374411265941996</v>
      </c>
      <c r="Q1244" s="21">
        <v>0.29039885281082201</v>
      </c>
      <c r="R1244" s="21">
        <v>0.31665781981921698</v>
      </c>
      <c r="S1244" s="22">
        <v>0.28413790631542402</v>
      </c>
      <c r="T1244" s="22">
        <v>0.51297703652591697</v>
      </c>
      <c r="U1244" s="16">
        <v>1.3961181039243198</v>
      </c>
      <c r="V1244" s="14">
        <v>1.7515000000000001</v>
      </c>
      <c r="W1244" s="14">
        <v>2.4001000000000001</v>
      </c>
      <c r="X1244" s="74">
        <f>'2080回测'!$O$13*G1244/$G$4+'2080回测'!$O$14*H1244/$H$4+'2080回测'!$O$15*I1244/$I$4+'2080回测'!$O$17*K1244/$K$4+'2080回测'!$O$18*L1244/$L$4+'2080回测'!$O$16*J1244/$J$4</f>
        <v>1.7147205987297933</v>
      </c>
    </row>
    <row r="1245" spans="1:24">
      <c r="A1245" s="11">
        <v>45708</v>
      </c>
      <c r="B1245" s="17">
        <v>81.522406384285006</v>
      </c>
      <c r="C1245" s="17">
        <v>62.202043132804</v>
      </c>
      <c r="D1245" s="17">
        <v>65.230769230768999</v>
      </c>
      <c r="E1245" s="17">
        <v>264.27734375</v>
      </c>
      <c r="F1245" s="13">
        <v>2.18308140624465</v>
      </c>
      <c r="G1245" s="14">
        <f>[1]!thsiFinD("ths_adjustment_nv_fund",G$2,$A1245)</f>
        <v>1.8621465614999999</v>
      </c>
      <c r="H1245" s="14">
        <f>[1]!thsiFinD("ths_adjustment_nv_fund",H$2,$A1245)</f>
        <v>2.6730992592999998</v>
      </c>
      <c r="I1245" s="14">
        <v>3276.87</v>
      </c>
      <c r="J1245" s="14">
        <f>[1]!thsiFinD("ths_close_price_index",J$1,$A1245)</f>
        <v>11344.3133</v>
      </c>
      <c r="K1245" s="14">
        <f>[1]!thsiFinD("ths_adjustment_nv_fund",K$2,$A1245)</f>
        <v>8.6112170023000001</v>
      </c>
      <c r="L1245" s="14">
        <f>[1]!thsiFinD("ths_adjustment_nv_fund",L$2,$A1245)</f>
        <v>2.3720557377000002</v>
      </c>
      <c r="M1245" s="18">
        <v>0.31553708439897998</v>
      </c>
      <c r="N1245" s="18">
        <v>0.26739640344019</v>
      </c>
      <c r="O1245" s="18">
        <v>0.44823867721063998</v>
      </c>
      <c r="P1245" s="18">
        <v>0.62154899089735005</v>
      </c>
      <c r="Q1245" s="21">
        <v>0.315032882792322</v>
      </c>
      <c r="R1245" s="21">
        <v>0.34267446040388</v>
      </c>
      <c r="S1245" s="22">
        <v>0.31123335058171597</v>
      </c>
      <c r="T1245" s="22">
        <v>0.54728298166948097</v>
      </c>
      <c r="U1245" s="16">
        <v>1.4042996492563935</v>
      </c>
      <c r="V1245" s="14">
        <v>1.7490000000000001</v>
      </c>
      <c r="W1245" s="14">
        <v>2.4077999999999999</v>
      </c>
      <c r="X1245" s="74">
        <f>'2080回测'!$O$13*G1245/$G$4+'2080回测'!$O$14*H1245/$H$4+'2080回测'!$O$15*I1245/$I$4+'2080回测'!$O$17*K1245/$K$4+'2080回测'!$O$18*L1245/$L$4+'2080回测'!$O$16*J1245/$J$4</f>
        <v>1.7128296925625346</v>
      </c>
    </row>
    <row r="1246" spans="1:24">
      <c r="A1246" s="11">
        <v>45709</v>
      </c>
      <c r="B1246" s="17">
        <v>85.512584407611996</v>
      </c>
      <c r="C1246" s="17">
        <v>69.069239500568003</v>
      </c>
      <c r="D1246" s="17">
        <v>68.538461538462002</v>
      </c>
      <c r="E1246" s="17">
        <v>271.142578125</v>
      </c>
      <c r="F1246" s="13">
        <v>2.2356571589291101</v>
      </c>
      <c r="G1246" s="14">
        <f>[1]!thsiFinD("ths_adjustment_nv_fund",G$2,$A1246)</f>
        <v>1.8462782976000001</v>
      </c>
      <c r="H1246" s="14">
        <f>[1]!thsiFinD("ths_adjustment_nv_fund",H$2,$A1246)</f>
        <v>2.6567644443999998</v>
      </c>
      <c r="I1246" s="14">
        <v>3334.18</v>
      </c>
      <c r="J1246" s="14">
        <f>[1]!thsiFinD("ths_close_price_index",J$1,$A1246)</f>
        <v>11302.447200000001</v>
      </c>
      <c r="K1246" s="14">
        <f>[1]!thsiFinD("ths_adjustment_nv_fund",K$2,$A1246)</f>
        <v>8.7546478013000009</v>
      </c>
      <c r="L1246" s="14">
        <f>[1]!thsiFinD("ths_adjustment_nv_fund",L$2,$A1246)</f>
        <v>2.3773058824</v>
      </c>
      <c r="M1246" s="18">
        <v>0.31505754475703002</v>
      </c>
      <c r="N1246" s="18">
        <v>0.26826513769437998</v>
      </c>
      <c r="O1246" s="18">
        <v>0.45267193865325001</v>
      </c>
      <c r="P1246" s="18">
        <v>0.62658283083780997</v>
      </c>
      <c r="Q1246" s="21">
        <v>0.32587657063106901</v>
      </c>
      <c r="R1246" s="21">
        <v>0.350107786285209</v>
      </c>
      <c r="S1246" s="22">
        <v>0.32964170584661101</v>
      </c>
      <c r="T1246" s="22">
        <v>0.56619367934578901</v>
      </c>
      <c r="U1246" s="16">
        <v>1.4194826523385131</v>
      </c>
      <c r="V1246" s="14">
        <v>1.7458</v>
      </c>
      <c r="W1246" s="14">
        <v>2.3885999999999998</v>
      </c>
      <c r="X1246" s="74">
        <f>'2080回测'!$O$13*G1246/$G$4+'2080回测'!$O$14*H1246/$H$4+'2080回测'!$O$15*I1246/$I$4+'2080回测'!$O$17*K1246/$K$4+'2080回测'!$O$18*L1246/$L$4+'2080回测'!$O$16*J1246/$J$4</f>
        <v>1.7044535081988457</v>
      </c>
    </row>
    <row r="1247" spans="1:24">
      <c r="A1247" s="11">
        <v>45712</v>
      </c>
      <c r="B1247" s="17">
        <v>83.793738489871004</v>
      </c>
      <c r="C1247" s="17">
        <v>67.139614074915002</v>
      </c>
      <c r="D1247" s="17">
        <v>60.384615384615003</v>
      </c>
      <c r="E1247" s="17">
        <v>263.18359375</v>
      </c>
      <c r="F1247" s="13">
        <v>2.1862539042484999</v>
      </c>
      <c r="G1247" s="14">
        <f>[1]!thsiFinD("ths_adjustment_nv_fund",G$2,$A1247)</f>
        <v>1.8448883765999999</v>
      </c>
      <c r="H1247" s="14">
        <f>[1]!thsiFinD("ths_adjustment_nv_fund",H$2,$A1247)</f>
        <v>2.6584088888999999</v>
      </c>
      <c r="I1247" s="14">
        <v>3346.97</v>
      </c>
      <c r="J1247" s="14">
        <f>[1]!thsiFinD("ths_close_price_index",J$1,$A1247)</f>
        <v>11322.243899999999</v>
      </c>
      <c r="K1247" s="14">
        <f>[1]!thsiFinD("ths_adjustment_nv_fund",K$2,$A1247)</f>
        <v>8.7607838781999998</v>
      </c>
      <c r="L1247" s="14">
        <f>[1]!thsiFinD("ths_adjustment_nv_fund",L$2,$A1247)</f>
        <v>2.3800319189999999</v>
      </c>
      <c r="M1247" s="18">
        <v>0.32968350383632</v>
      </c>
      <c r="N1247" s="18">
        <v>0.27599687255667998</v>
      </c>
      <c r="O1247" s="18">
        <v>0.47196261682243001</v>
      </c>
      <c r="P1247" s="18">
        <v>0.64317585869255001</v>
      </c>
      <c r="Q1247" s="21">
        <v>0.34438155966023398</v>
      </c>
      <c r="R1247" s="21">
        <v>0.37108894804703801</v>
      </c>
      <c r="S1247" s="22">
        <v>0.338225377121813</v>
      </c>
      <c r="T1247" s="22">
        <v>0.58134648197104</v>
      </c>
      <c r="U1247" s="16">
        <v>1.4203081559714026</v>
      </c>
      <c r="V1247" s="14">
        <v>1.7406999999999999</v>
      </c>
      <c r="W1247" s="14">
        <v>2.3948999999999998</v>
      </c>
      <c r="X1247" s="74">
        <f>'2080回测'!$O$13*G1247/$G$4+'2080回测'!$O$14*H1247/$H$4+'2080回测'!$O$15*I1247/$I$4+'2080回测'!$O$17*K1247/$K$4+'2080回测'!$O$18*L1247/$L$4+'2080回测'!$O$16*J1247/$J$4</f>
        <v>1.7037490236285642</v>
      </c>
    </row>
    <row r="1248" spans="1:24">
      <c r="A1248" s="11">
        <v>45713</v>
      </c>
      <c r="B1248" s="17">
        <v>81.890730509514995</v>
      </c>
      <c r="C1248" s="17">
        <v>65.777525539159996</v>
      </c>
      <c r="D1248" s="17">
        <v>58.230769230768999</v>
      </c>
      <c r="E1248" s="17">
        <v>261.708984375</v>
      </c>
      <c r="F1248" s="13">
        <v>2.1690200241361102</v>
      </c>
      <c r="G1248" s="14">
        <f>[1]!thsiFinD("ths_adjustment_nv_fund",G$2,$A1248)</f>
        <v>1.8299467267</v>
      </c>
      <c r="H1248" s="14">
        <f>[1]!thsiFinD("ths_adjustment_nv_fund",H$2,$A1248)</f>
        <v>2.6417451852</v>
      </c>
      <c r="I1248" s="14">
        <v>3276.96</v>
      </c>
      <c r="J1248" s="14">
        <f>[1]!thsiFinD("ths_close_price_index",J$1,$A1248)</f>
        <v>11222.528</v>
      </c>
      <c r="K1248" s="14">
        <f>[1]!thsiFinD("ths_adjustment_nv_fund",K$2,$A1248)</f>
        <v>8.6825488970000002</v>
      </c>
      <c r="L1248" s="14">
        <f>[1]!thsiFinD("ths_adjustment_nv_fund",L$2,$A1248)</f>
        <v>2.3594351976999999</v>
      </c>
      <c r="M1248" s="18">
        <v>0.32712595907927999</v>
      </c>
      <c r="N1248" s="18">
        <v>0.27165320128573001</v>
      </c>
      <c r="O1248" s="18">
        <v>0.46944644140906</v>
      </c>
      <c r="P1248" s="18">
        <v>0.63991318466707003</v>
      </c>
      <c r="Q1248" s="21">
        <v>0.34886047420232502</v>
      </c>
      <c r="R1248" s="21">
        <v>0.37780291981081998</v>
      </c>
      <c r="S1248" s="22">
        <v>0.34474069387286999</v>
      </c>
      <c r="T1248" s="22">
        <v>0.58292237344406705</v>
      </c>
      <c r="U1248" s="16">
        <v>1.4122654024649262</v>
      </c>
      <c r="V1248" s="14">
        <v>1.7405999999999999</v>
      </c>
      <c r="W1248" s="14">
        <v>2.3942000000000001</v>
      </c>
      <c r="X1248" s="74">
        <f>'2080回测'!$O$13*G1248/$G$4+'2080回测'!$O$14*H1248/$H$4+'2080回测'!$O$15*I1248/$I$4+'2080回测'!$O$17*K1248/$K$4+'2080回测'!$O$18*L1248/$L$4+'2080回测'!$O$16*J1248/$J$4</f>
        <v>1.6897086316895771</v>
      </c>
    </row>
    <row r="1249" spans="1:24">
      <c r="A1249" s="11">
        <v>45714</v>
      </c>
      <c r="B1249" s="17">
        <v>82.504604051564996</v>
      </c>
      <c r="C1249" s="17">
        <v>66.401816118048004</v>
      </c>
      <c r="D1249" s="17">
        <v>58.538461538462002</v>
      </c>
      <c r="E1249" s="17">
        <v>262.529296875</v>
      </c>
      <c r="F1249" s="13">
        <v>2.17493544645769</v>
      </c>
      <c r="G1249" s="14">
        <f>[1]!thsiFinD("ths_adjustment_nv_fund",G$2,$A1249)</f>
        <v>1.8421085347999999</v>
      </c>
      <c r="H1249" s="14">
        <f>[1]!thsiFinD("ths_adjustment_nv_fund",H$2,$A1249)</f>
        <v>2.6729896296</v>
      </c>
      <c r="I1249" s="14">
        <v>3362.5</v>
      </c>
      <c r="J1249" s="14">
        <f>[1]!thsiFinD("ths_close_price_index",J$1,$A1249)</f>
        <v>11326.740100000001</v>
      </c>
      <c r="K1249" s="14">
        <f>[1]!thsiFinD("ths_adjustment_nv_fund",K$2,$A1249)</f>
        <v>8.7101612433</v>
      </c>
      <c r="L1249" s="14">
        <f>[1]!thsiFinD("ths_adjustment_nv_fund",L$2,$A1249)</f>
        <v>2.3685219864999998</v>
      </c>
      <c r="M1249" s="18">
        <v>0.31705562659846998</v>
      </c>
      <c r="N1249" s="18">
        <v>0.25888280774910999</v>
      </c>
      <c r="O1249" s="18">
        <v>0.45734483584951002</v>
      </c>
      <c r="P1249" s="18">
        <v>0.62583707674398004</v>
      </c>
      <c r="Q1249" s="21">
        <v>0.34438155966023398</v>
      </c>
      <c r="R1249" s="21">
        <v>0.37252765628213302</v>
      </c>
      <c r="S1249" s="22">
        <v>0.34329284570597102</v>
      </c>
      <c r="T1249" s="22">
        <v>0.57880081113000104</v>
      </c>
      <c r="U1249" s="16">
        <v>1.4292647565451495</v>
      </c>
      <c r="V1249" s="14">
        <v>1.7408999999999999</v>
      </c>
      <c r="W1249" s="14">
        <v>2.3740000000000001</v>
      </c>
      <c r="X1249" s="74">
        <f>'2080回测'!$O$13*G1249/$G$4+'2080回测'!$O$14*H1249/$H$4+'2080回测'!$O$15*I1249/$I$4+'2080回测'!$O$17*K1249/$K$4+'2080回测'!$O$18*L1249/$L$4+'2080回测'!$O$16*J1249/$J$4</f>
        <v>1.6998588559076446</v>
      </c>
    </row>
    <row r="1250" spans="1:24">
      <c r="A1250" s="11">
        <v>45715</v>
      </c>
      <c r="B1250" s="17">
        <v>80.478821362798996</v>
      </c>
      <c r="C1250" s="17">
        <v>64.131668558455999</v>
      </c>
      <c r="D1250" s="17">
        <v>53.076923076923002</v>
      </c>
      <c r="E1250" s="17">
        <v>253.662109375</v>
      </c>
      <c r="F1250" s="13">
        <v>2.12837380593295</v>
      </c>
      <c r="G1250" s="14">
        <f>[1]!thsiFinD("ths_adjustment_nv_fund",G$2,$A1250)</f>
        <v>1.8568185312000001</v>
      </c>
      <c r="H1250" s="14">
        <f>[1]!thsiFinD("ths_adjustment_nv_fund",H$2,$A1250)</f>
        <v>2.6999585184999999</v>
      </c>
      <c r="I1250" s="14">
        <v>3348.95</v>
      </c>
      <c r="J1250" s="14">
        <f>[1]!thsiFinD("ths_close_price_index",J$1,$A1250)</f>
        <v>11411.7754</v>
      </c>
      <c r="K1250" s="14">
        <f>[1]!thsiFinD("ths_adjustment_nv_fund",K$2,$A1250)</f>
        <v>8.6925200220000001</v>
      </c>
      <c r="L1250" s="14">
        <f>[1]!thsiFinD("ths_adjustment_nv_fund",L$2,$A1250)</f>
        <v>2.3804357763000001</v>
      </c>
      <c r="M1250" s="18">
        <v>0.33192135549871998</v>
      </c>
      <c r="N1250" s="18">
        <v>0.26539831465555003</v>
      </c>
      <c r="O1250" s="18">
        <v>0.47807332854062001</v>
      </c>
      <c r="P1250" s="18">
        <v>0.64541312089688996</v>
      </c>
      <c r="Q1250" s="21">
        <v>0.36194361931211599</v>
      </c>
      <c r="R1250" s="21">
        <v>0.389552370397446</v>
      </c>
      <c r="S1250" s="22">
        <v>0.36252854278051999</v>
      </c>
      <c r="T1250" s="22">
        <v>0.59928740027933503</v>
      </c>
      <c r="U1250" s="16">
        <v>1.4250539867607577</v>
      </c>
      <c r="V1250" s="14">
        <v>1.7384999999999999</v>
      </c>
      <c r="W1250" s="14">
        <v>2.3639000000000001</v>
      </c>
      <c r="X1250" s="74">
        <f>'2080回测'!$O$13*G1250/$G$4+'2080回测'!$O$14*H1250/$H$4+'2080回测'!$O$15*I1250/$I$4+'2080回测'!$O$17*K1250/$K$4+'2080回测'!$O$18*L1250/$L$4+'2080回测'!$O$16*J1250/$J$4</f>
        <v>1.7111606676193862</v>
      </c>
    </row>
    <row r="1251" spans="1:24">
      <c r="A1251" s="11">
        <v>45716</v>
      </c>
      <c r="B1251" s="17">
        <v>73.235113566604994</v>
      </c>
      <c r="C1251" s="17">
        <v>55.675368898978</v>
      </c>
      <c r="D1251" s="17">
        <v>44.615384615384997</v>
      </c>
      <c r="E1251" s="17">
        <v>234.560546875</v>
      </c>
      <c r="F1251" s="13">
        <v>2.0202160348899199</v>
      </c>
      <c r="G1251" s="14">
        <f>[1]!thsiFinD("ths_adjustment_nv_fund",G$2,$A1251)</f>
        <v>1.8483631788999999</v>
      </c>
      <c r="H1251" s="14">
        <f>[1]!thsiFinD("ths_adjustment_nv_fund",H$2,$A1251)</f>
        <v>2.6813214814999999</v>
      </c>
      <c r="I1251" s="14">
        <v>3260.83</v>
      </c>
      <c r="J1251" s="14">
        <f>[1]!thsiFinD("ths_close_price_index",J$1,$A1251)</f>
        <v>11340.3889</v>
      </c>
      <c r="K1251" s="14">
        <f>[1]!thsiFinD("ths_adjustment_nv_fund",K$2,$A1251)</f>
        <v>8.5790025983000007</v>
      </c>
      <c r="L1251" s="14">
        <f>[1]!thsiFinD("ths_adjustment_nv_fund",L$2,$A1251)</f>
        <v>2.3678152362999998</v>
      </c>
      <c r="M1251" s="18">
        <v>0.33296035805627</v>
      </c>
      <c r="N1251" s="18">
        <v>0.2683520111198</v>
      </c>
      <c r="O1251" s="18">
        <v>0.47471842798946001</v>
      </c>
      <c r="P1251" s="18">
        <v>0.64280298164563998</v>
      </c>
      <c r="Q1251" s="21">
        <v>0.35381085343305702</v>
      </c>
      <c r="R1251" s="21">
        <v>0.38104001333978899</v>
      </c>
      <c r="S1251" s="22">
        <v>0.35570297285084002</v>
      </c>
      <c r="T1251" s="22">
        <v>0.59104427565120399</v>
      </c>
      <c r="U1251" s="16">
        <v>1.3849364398850454</v>
      </c>
      <c r="V1251" s="14">
        <v>1.7394000000000001</v>
      </c>
      <c r="W1251" s="14">
        <v>2.3443999999999998</v>
      </c>
      <c r="X1251" s="74">
        <f>'2080回测'!$O$13*G1251/$G$4+'2080回测'!$O$14*H1251/$H$4+'2080回测'!$O$15*I1251/$I$4+'2080回测'!$O$17*K1251/$K$4+'2080回测'!$O$18*L1251/$L$4+'2080回测'!$O$16*J1251/$J$4</f>
        <v>1.7017356087943867</v>
      </c>
    </row>
    <row r="1252" spans="1:24">
      <c r="A1252" s="11">
        <v>45719</v>
      </c>
      <c r="B1252" s="17">
        <v>76.243093922651994</v>
      </c>
      <c r="C1252" s="17">
        <v>53.064699205448001</v>
      </c>
      <c r="D1252" s="17">
        <v>42.153846153845997</v>
      </c>
      <c r="E1252" s="17">
        <v>229.4140625</v>
      </c>
      <c r="F1252" s="13">
        <v>2.0021892544548598</v>
      </c>
      <c r="G1252" s="14">
        <f>[1]!thsiFinD("ths_adjustment_nv_fund",G$2,$A1252)</f>
        <v>1.8502164068</v>
      </c>
      <c r="H1252" s="14">
        <f>[1]!thsiFinD("ths_adjustment_nv_fund",H$2,$A1252)</f>
        <v>2.6781422222</v>
      </c>
      <c r="I1252" s="14">
        <v>3274.29</v>
      </c>
      <c r="J1252" s="14">
        <f>[1]!thsiFinD("ths_close_price_index",J$1,$A1252)</f>
        <v>11329.9113</v>
      </c>
      <c r="K1252" s="14">
        <f>[1]!thsiFinD("ths_adjustment_nv_fund",K$2,$A1252)</f>
        <v>8.506903694</v>
      </c>
      <c r="L1252" s="14">
        <f>[1]!thsiFinD("ths_adjustment_nv_fund",L$2,$A1252)</f>
        <v>2.3750846672999999</v>
      </c>
      <c r="M1252" s="18">
        <v>0.30466751918159002</v>
      </c>
      <c r="N1252" s="18">
        <v>0.24767613587004</v>
      </c>
      <c r="O1252" s="18">
        <v>0.43565780014378003</v>
      </c>
      <c r="P1252" s="18">
        <v>0.60579493630171999</v>
      </c>
      <c r="Q1252" s="21">
        <v>0.31196836231615499</v>
      </c>
      <c r="R1252" s="21">
        <v>0.33068522511141302</v>
      </c>
      <c r="S1252" s="22">
        <v>0.30606246427135297</v>
      </c>
      <c r="T1252" s="22">
        <v>0.53697907588431304</v>
      </c>
      <c r="U1252" s="16">
        <v>1.3914841986816948</v>
      </c>
      <c r="V1252" s="14">
        <v>1.7412000000000001</v>
      </c>
      <c r="W1252" s="14">
        <v>2.3462000000000001</v>
      </c>
      <c r="X1252" s="74">
        <f>'2080回测'!$O$13*G1252/$G$4+'2080回测'!$O$14*H1252/$H$4+'2080回测'!$O$15*I1252/$I$4+'2080回测'!$O$17*K1252/$K$4+'2080回测'!$O$18*L1252/$L$4+'2080回测'!$O$16*J1252/$J$4</f>
        <v>1.7021428977211217</v>
      </c>
    </row>
    <row r="1253" spans="1:24">
      <c r="A1253" s="11">
        <v>45720</v>
      </c>
      <c r="B1253" s="17">
        <v>79.066912216082997</v>
      </c>
      <c r="C1253" s="17">
        <v>55.334846765039998</v>
      </c>
      <c r="D1253" s="17">
        <v>39.307692307692001</v>
      </c>
      <c r="E1253" s="17">
        <v>232.109375</v>
      </c>
      <c r="F1253" s="13">
        <v>2.0145470657220401</v>
      </c>
      <c r="G1253" s="14">
        <f>[1]!thsiFinD("ths_adjustment_nv_fund",G$2,$A1253)</f>
        <v>1.8499847534</v>
      </c>
      <c r="H1253" s="14">
        <f>[1]!thsiFinD("ths_adjustment_nv_fund",H$2,$A1253)</f>
        <v>2.6781422222</v>
      </c>
      <c r="I1253" s="14">
        <v>3260.93</v>
      </c>
      <c r="J1253" s="14">
        <f>[1]!thsiFinD("ths_close_price_index",J$1,$A1253)</f>
        <v>11347.221100000001</v>
      </c>
      <c r="K1253" s="14">
        <f>[1]!thsiFinD("ths_adjustment_nv_fund",K$2,$A1253)</f>
        <v>8.5460211847000007</v>
      </c>
      <c r="L1253" s="14">
        <f>[1]!thsiFinD("ths_adjustment_nv_fund",L$2,$A1253)</f>
        <v>2.3753875603000001</v>
      </c>
      <c r="M1253" s="18">
        <v>0.30802429667518999</v>
      </c>
      <c r="N1253" s="18">
        <v>0.2497610980801</v>
      </c>
      <c r="O1253" s="18">
        <v>0.44260723699976001</v>
      </c>
      <c r="P1253" s="18">
        <v>0.61576939686304999</v>
      </c>
      <c r="Q1253" s="21">
        <v>0.31797953709632898</v>
      </c>
      <c r="R1253" s="21">
        <v>0.33572070393424602</v>
      </c>
      <c r="S1253" s="22">
        <v>0.31557689508242398</v>
      </c>
      <c r="T1253" s="22">
        <v>0.54643442472246095</v>
      </c>
      <c r="U1253" s="16">
        <v>1.4044210337643683</v>
      </c>
      <c r="V1253" s="14">
        <v>1.7411000000000001</v>
      </c>
      <c r="W1253" s="14">
        <v>2.3734999999999999</v>
      </c>
      <c r="X1253" s="74">
        <f>'2080回测'!$O$13*G1253/$G$4+'2080回测'!$O$14*H1253/$H$4+'2080回测'!$O$15*I1253/$I$4+'2080回测'!$O$17*K1253/$K$4+'2080回测'!$O$18*L1253/$L$4+'2080回测'!$O$16*J1253/$J$4</f>
        <v>1.7027913064766291</v>
      </c>
    </row>
    <row r="1254" spans="1:24">
      <c r="A1254" s="11">
        <v>45721</v>
      </c>
      <c r="B1254" s="17">
        <v>81.583793738490002</v>
      </c>
      <c r="C1254" s="17">
        <v>56.980703745743</v>
      </c>
      <c r="D1254" s="17">
        <v>40.692307692307999</v>
      </c>
      <c r="E1254" s="17">
        <v>235</v>
      </c>
      <c r="F1254" s="13">
        <v>2.0356420129413499</v>
      </c>
      <c r="G1254" s="14">
        <f>[1]!thsiFinD("ths_adjustment_nv_fund",G$2,$A1254)</f>
        <v>1.8648105766</v>
      </c>
      <c r="H1254" s="14">
        <f>[1]!thsiFinD("ths_adjustment_nv_fund",H$2,$A1254)</f>
        <v>2.6889955556</v>
      </c>
      <c r="I1254" s="14">
        <v>3323.62</v>
      </c>
      <c r="J1254" s="14">
        <f>[1]!thsiFinD("ths_close_price_index",J$1,$A1254)</f>
        <v>11390.2282</v>
      </c>
      <c r="K1254" s="14">
        <f>[1]!thsiFinD("ths_adjustment_nv_fund",K$2,$A1254)</f>
        <v>8.5605943674000002</v>
      </c>
      <c r="L1254" s="14">
        <f>[1]!thsiFinD("ths_adjustment_nv_fund",L$2,$A1254)</f>
        <v>2.3738730955</v>
      </c>
      <c r="M1254" s="18">
        <v>0.31050191815856998</v>
      </c>
      <c r="N1254" s="18">
        <v>0.24941360437842</v>
      </c>
      <c r="O1254" s="18">
        <v>0.45458902468248003</v>
      </c>
      <c r="P1254" s="18">
        <v>0.62555741893950001</v>
      </c>
      <c r="Q1254" s="21">
        <v>0.33565946292037202</v>
      </c>
      <c r="R1254" s="21">
        <v>0.3539443415788</v>
      </c>
      <c r="S1254" s="22">
        <v>0.33781170621698597</v>
      </c>
      <c r="T1254" s="22">
        <v>0.56789079323981795</v>
      </c>
      <c r="U1254" s="16">
        <v>1.4098708716943364</v>
      </c>
      <c r="V1254" s="14">
        <v>1.7416</v>
      </c>
      <c r="W1254" s="14">
        <v>2.3805000000000001</v>
      </c>
      <c r="X1254" s="74">
        <f>'2080回测'!$O$13*G1254/$G$4+'2080回测'!$O$14*H1254/$H$4+'2080回测'!$O$15*I1254/$I$4+'2080回测'!$O$17*K1254/$K$4+'2080回测'!$O$18*L1254/$L$4+'2080回测'!$O$16*J1254/$J$4</f>
        <v>1.7138856489820182</v>
      </c>
    </row>
    <row r="1255" spans="1:24">
      <c r="A1255" s="11">
        <v>45722</v>
      </c>
      <c r="B1255" s="17">
        <v>90.791896869244994</v>
      </c>
      <c r="C1255" s="17">
        <v>61.918274687855003</v>
      </c>
      <c r="D1255" s="17">
        <v>42.307692307692001</v>
      </c>
      <c r="E1255" s="17">
        <v>240.78125</v>
      </c>
      <c r="F1255" s="13">
        <v>2.08949778466198</v>
      </c>
      <c r="G1255" s="14">
        <f>[1]!thsiFinD("ths_adjustment_nv_fund",G$2,$A1255)</f>
        <v>1.8561235707999999</v>
      </c>
      <c r="H1255" s="14">
        <f>[1]!thsiFinD("ths_adjustment_nv_fund",H$2,$A1255)</f>
        <v>2.6884474074</v>
      </c>
      <c r="I1255" s="14">
        <v>3360.7</v>
      </c>
      <c r="J1255" s="14">
        <f>[1]!thsiFinD("ths_close_price_index",J$1,$A1255)</f>
        <v>11373.0134</v>
      </c>
      <c r="K1255" s="14">
        <f>[1]!thsiFinD("ths_adjustment_nv_fund",K$2,$A1255)</f>
        <v>8.6426643968000008</v>
      </c>
      <c r="L1255" s="14">
        <f>[1]!thsiFinD("ths_adjustment_nv_fund",L$2,$A1255)</f>
        <v>2.3816473481</v>
      </c>
      <c r="M1255" s="18">
        <v>0.31369884910486001</v>
      </c>
      <c r="N1255" s="18">
        <v>0.2561028581357</v>
      </c>
      <c r="O1255" s="18">
        <v>0.45758447160316001</v>
      </c>
      <c r="P1255" s="18">
        <v>0.62788790038627995</v>
      </c>
      <c r="Q1255" s="21">
        <v>0.34190637004486801</v>
      </c>
      <c r="R1255" s="21">
        <v>0.36125777510721302</v>
      </c>
      <c r="S1255" s="22">
        <v>0.34463727614665601</v>
      </c>
      <c r="T1255" s="22">
        <v>0.575891473025954</v>
      </c>
      <c r="U1255" s="16">
        <v>1.4331248745268965</v>
      </c>
      <c r="V1255" s="14">
        <v>1.7395</v>
      </c>
      <c r="W1255" s="14">
        <v>2.3740999999999999</v>
      </c>
      <c r="X1255" s="74">
        <f>'2080回测'!$O$13*G1255/$G$4+'2080回测'!$O$14*H1255/$H$4+'2080回测'!$O$15*I1255/$I$4+'2080回测'!$O$17*K1255/$K$4+'2080回测'!$O$18*L1255/$L$4+'2080回测'!$O$16*J1255/$J$4</f>
        <v>1.7097189161678201</v>
      </c>
    </row>
    <row r="1256" spans="1:24">
      <c r="A1256" s="11">
        <v>45723</v>
      </c>
      <c r="B1256" s="17">
        <v>90.791896869244994</v>
      </c>
      <c r="C1256" s="17">
        <v>60.726447219069001</v>
      </c>
      <c r="D1256" s="17">
        <v>40</v>
      </c>
      <c r="E1256" s="17">
        <v>236.611328125</v>
      </c>
      <c r="F1256" s="13">
        <v>2.0703241805332899</v>
      </c>
      <c r="G1256" s="14">
        <f>[1]!thsiFinD("ths_adjustment_nv_fund",G$2,$A1256)</f>
        <v>1.8533437289000001</v>
      </c>
      <c r="H1256" s="14">
        <f>[1]!thsiFinD("ths_adjustment_nv_fund",H$2,$A1256)</f>
        <v>2.6917362963000002</v>
      </c>
      <c r="I1256" s="14">
        <v>3358.32</v>
      </c>
      <c r="J1256" s="14">
        <f>[1]!thsiFinD("ths_close_price_index",J$1,$A1256)</f>
        <v>11381.5839</v>
      </c>
      <c r="K1256" s="14">
        <f>[1]!thsiFinD("ths_adjustment_nv_fund",K$2,$A1256)</f>
        <v>8.6188870985000001</v>
      </c>
      <c r="L1256" s="14">
        <f>[1]!thsiFinD("ths_adjustment_nv_fund",L$2,$A1256)</f>
        <v>2.38730135</v>
      </c>
      <c r="M1256" s="18">
        <v>0.33208120204604002</v>
      </c>
      <c r="N1256" s="18">
        <v>0.26852575797063999</v>
      </c>
      <c r="O1256" s="18">
        <v>0.48442367601246</v>
      </c>
      <c r="P1256" s="18">
        <v>0.65072661856466996</v>
      </c>
      <c r="Q1256" s="21">
        <v>0.36807266026445101</v>
      </c>
      <c r="R1256" s="21">
        <v>0.38559592275092802</v>
      </c>
      <c r="S1256" s="22">
        <v>0.37204297359158001</v>
      </c>
      <c r="T1256" s="22">
        <v>0.60353018501440403</v>
      </c>
      <c r="U1256" s="16">
        <v>1.4286126944879787</v>
      </c>
      <c r="V1256" s="14">
        <v>1.7343</v>
      </c>
      <c r="W1256" s="14">
        <v>2.3730000000000002</v>
      </c>
      <c r="X1256" s="74">
        <f>'2080回测'!$O$13*G1256/$G$4+'2080回测'!$O$14*H1256/$H$4+'2080回测'!$O$15*I1256/$I$4+'2080回测'!$O$17*K1256/$K$4+'2080回测'!$O$18*L1256/$L$4+'2080回测'!$O$16*J1256/$J$4</f>
        <v>1.7075893860675868</v>
      </c>
    </row>
    <row r="1257" spans="1:24">
      <c r="A1257" s="11">
        <v>45726</v>
      </c>
      <c r="B1257" s="17">
        <v>86.433394720688</v>
      </c>
      <c r="C1257" s="17">
        <v>59.931895573212003</v>
      </c>
      <c r="D1257" s="17">
        <v>41.153846153845997</v>
      </c>
      <c r="E1257" s="17">
        <v>236.142578125</v>
      </c>
      <c r="F1257" s="13">
        <v>2.0591542864318702</v>
      </c>
      <c r="G1257" s="14">
        <f>[1]!thsiFinD("ths_adjustment_nv_fund",G$2,$A1257)</f>
        <v>1.8447456826999999</v>
      </c>
      <c r="H1257" s="14">
        <f>[1]!thsiFinD("ths_adjustment_nv_fund",H$2,$A1257)</f>
        <v>2.6984237037000001</v>
      </c>
      <c r="I1257" s="14">
        <v>3338.24</v>
      </c>
      <c r="J1257" s="14">
        <f>[1]!thsiFinD("ths_close_price_index",J$1,$A1257)</f>
        <v>11361.1777</v>
      </c>
      <c r="K1257" s="14">
        <f>[1]!thsiFinD("ths_adjustment_nv_fund",K$2,$A1257)</f>
        <v>8.6664416949999996</v>
      </c>
      <c r="L1257" s="14">
        <f>[1]!thsiFinD("ths_adjustment_nv_fund",L$2,$A1257)</f>
        <v>2.3931572806000001</v>
      </c>
      <c r="M1257" s="18">
        <v>0.32416879795395998</v>
      </c>
      <c r="N1257" s="18">
        <v>0.26661454261141998</v>
      </c>
      <c r="O1257" s="18">
        <v>0.47795351066378999</v>
      </c>
      <c r="P1257" s="18">
        <v>0.64802326014814005</v>
      </c>
      <c r="Q1257" s="21">
        <v>0.36701186471500902</v>
      </c>
      <c r="R1257" s="21">
        <v>0.382478721574884</v>
      </c>
      <c r="S1257" s="22">
        <v>0.36542423911431898</v>
      </c>
      <c r="T1257" s="22">
        <v>0.59722661912230801</v>
      </c>
      <c r="U1257" s="16">
        <v>1.4292764675528182</v>
      </c>
      <c r="V1257" s="14">
        <v>1.7329000000000001</v>
      </c>
      <c r="W1257" s="14">
        <v>2.3815</v>
      </c>
      <c r="X1257" s="74">
        <f>'2080回测'!$O$13*G1257/$G$4+'2080回测'!$O$14*H1257/$H$4+'2080回测'!$O$15*I1257/$I$4+'2080回测'!$O$17*K1257/$K$4+'2080回测'!$O$18*L1257/$L$4+'2080回测'!$O$16*J1257/$J$4</f>
        <v>1.7026488984398642</v>
      </c>
    </row>
    <row r="1258" spans="1:24">
      <c r="A1258" s="11">
        <v>45727</v>
      </c>
      <c r="B1258" s="17">
        <v>85.880908532842</v>
      </c>
      <c r="C1258" s="17">
        <v>59.080590238364998</v>
      </c>
      <c r="D1258" s="17">
        <v>40.923076923076998</v>
      </c>
      <c r="E1258" s="17">
        <v>231.77734375</v>
      </c>
      <c r="F1258" s="13">
        <v>2.0441547986107098</v>
      </c>
      <c r="G1258" s="14">
        <f>[1]!thsiFinD("ths_adjustment_nv_fund",G$2,$A1258)</f>
        <v>1.8561322844999999</v>
      </c>
      <c r="H1258" s="14">
        <f>[1]!thsiFinD("ths_adjustment_nv_fund",H$2,$A1258)</f>
        <v>2.7145392593</v>
      </c>
      <c r="I1258" s="14">
        <v>3344.53</v>
      </c>
      <c r="J1258" s="14">
        <f>[1]!thsiFinD("ths_close_price_index",J$1,$A1258)</f>
        <v>11446.4143</v>
      </c>
      <c r="K1258" s="14">
        <f>[1]!thsiFinD("ths_adjustment_nv_fund",K$2,$A1258)</f>
        <v>8.7124622721999998</v>
      </c>
      <c r="L1258" s="14">
        <f>[1]!thsiFinD("ths_adjustment_nv_fund",L$2,$A1258)</f>
        <v>2.4031527483000001</v>
      </c>
      <c r="M1258" s="18">
        <v>0.31825447570331999</v>
      </c>
      <c r="N1258" s="18">
        <v>0.26209712448962003</v>
      </c>
      <c r="O1258" s="18">
        <v>0.47711478552600001</v>
      </c>
      <c r="P1258" s="18">
        <v>0.64848935643750005</v>
      </c>
      <c r="Q1258" s="21">
        <v>0.37042998370765701</v>
      </c>
      <c r="R1258" s="21">
        <v>0.385116353339233</v>
      </c>
      <c r="S1258" s="22">
        <v>0.36966436588881202</v>
      </c>
      <c r="T1258" s="22">
        <v>0.60304529533040296</v>
      </c>
      <c r="U1258" s="16">
        <v>1.4339299145835602</v>
      </c>
      <c r="V1258" s="14">
        <v>1.7277</v>
      </c>
      <c r="W1258" s="14">
        <v>2.3639000000000001</v>
      </c>
      <c r="X1258" s="74">
        <f>'2080回测'!$O$13*G1258/$G$4+'2080回测'!$O$14*H1258/$H$4+'2080回测'!$O$15*I1258/$I$4+'2080回测'!$O$17*K1258/$K$4+'2080回测'!$O$18*L1258/$L$4+'2080回测'!$O$16*J1258/$J$4</f>
        <v>1.7126684363302891</v>
      </c>
    </row>
    <row r="1259" spans="1:24">
      <c r="A1259" s="11">
        <v>45728</v>
      </c>
      <c r="B1259" s="17">
        <v>86.985880908533005</v>
      </c>
      <c r="C1259" s="17">
        <v>59.364358683314002</v>
      </c>
      <c r="D1259" s="17">
        <v>41.692307692307999</v>
      </c>
      <c r="E1259" s="17">
        <v>233.095703125</v>
      </c>
      <c r="F1259" s="13">
        <v>2.05284562602289</v>
      </c>
      <c r="G1259" s="14">
        <f>[1]!thsiFinD("ths_adjustment_nv_fund",G$2,$A1259)</f>
        <v>1.8535761086</v>
      </c>
      <c r="H1259" s="14">
        <f>[1]!thsiFinD("ths_adjustment_nv_fund",H$2,$A1259)</f>
        <v>2.7042340740999999</v>
      </c>
      <c r="I1259" s="14">
        <v>3363.31</v>
      </c>
      <c r="J1259" s="14">
        <f>[1]!thsiFinD("ths_close_price_index",J$1,$A1259)</f>
        <v>11376.5622</v>
      </c>
      <c r="K1259" s="14">
        <f>[1]!thsiFinD("ths_adjustment_nv_fund",K$2,$A1259)</f>
        <v>8.7116952624999993</v>
      </c>
      <c r="L1259" s="14">
        <f>[1]!thsiFinD("ths_adjustment_nv_fund",L$2,$A1259)</f>
        <v>2.3965900675</v>
      </c>
      <c r="M1259" s="18">
        <v>0.32400895140664998</v>
      </c>
      <c r="N1259" s="18">
        <v>0.26565893493179998</v>
      </c>
      <c r="O1259" s="18">
        <v>0.48310567936735999</v>
      </c>
      <c r="P1259" s="18">
        <v>0.65631977403692998</v>
      </c>
      <c r="Q1259" s="21">
        <v>0.37490889824974799</v>
      </c>
      <c r="R1259" s="21">
        <v>0.38979215510329901</v>
      </c>
      <c r="S1259" s="22">
        <v>0.37338740403227499</v>
      </c>
      <c r="T1259" s="22">
        <v>0.60425751954041995</v>
      </c>
      <c r="U1259" s="16">
        <v>1.4379355024087261</v>
      </c>
      <c r="V1259" s="14">
        <v>1.7296</v>
      </c>
      <c r="W1259" s="14">
        <v>2.3729</v>
      </c>
      <c r="X1259" s="74">
        <f>'2080回测'!$O$13*G1259/$G$4+'2080回测'!$O$14*H1259/$H$4+'2080回测'!$O$15*I1259/$I$4+'2080回测'!$O$17*K1259/$K$4+'2080回测'!$O$18*L1259/$L$4+'2080回测'!$O$16*J1259/$J$4</f>
        <v>1.7103087876890002</v>
      </c>
    </row>
    <row r="1260" spans="1:24">
      <c r="A1260" s="11">
        <v>45729</v>
      </c>
      <c r="B1260" s="17">
        <v>83.241252302025998</v>
      </c>
      <c r="C1260" s="17">
        <v>55.334846765039998</v>
      </c>
      <c r="D1260" s="17">
        <v>40.846153846154003</v>
      </c>
      <c r="E1260" s="17">
        <v>224.873046875</v>
      </c>
      <c r="F1260" s="13">
        <v>2.0107382494705499</v>
      </c>
      <c r="G1260" s="14">
        <f>[1]!thsiFinD("ths_adjustment_nv_fund",G$2,$A1260)</f>
        <v>1.8625227243</v>
      </c>
      <c r="H1260" s="14">
        <f>[1]!thsiFinD("ths_adjustment_nv_fund",H$2,$A1260)</f>
        <v>2.7226518518999998</v>
      </c>
      <c r="I1260" s="14">
        <v>3370.48</v>
      </c>
      <c r="J1260" s="14">
        <f>[1]!thsiFinD("ths_close_price_index",J$1,$A1260)</f>
        <v>11405.094300000001</v>
      </c>
      <c r="K1260" s="14">
        <f>[1]!thsiFinD("ths_adjustment_nv_fund",K$2,$A1260)</f>
        <v>8.6580045892000008</v>
      </c>
      <c r="L1260" s="14">
        <f>[1]!thsiFinD("ths_adjustment_nv_fund",L$2,$A1260)</f>
        <v>2.3946717454000002</v>
      </c>
      <c r="M1260" s="18">
        <v>0.32296994884910002</v>
      </c>
      <c r="N1260" s="18">
        <v>0.26313960559464999</v>
      </c>
      <c r="O1260" s="18">
        <v>0.48154804696860998</v>
      </c>
      <c r="P1260" s="18">
        <v>0.65743840517768004</v>
      </c>
      <c r="Q1260" s="21">
        <v>0.38162727006288399</v>
      </c>
      <c r="R1260" s="21">
        <v>0.39590666510245898</v>
      </c>
      <c r="S1260" s="22">
        <v>0.38362575892679501</v>
      </c>
      <c r="T1260" s="22">
        <v>0.61722831858763105</v>
      </c>
      <c r="U1260" s="16">
        <v>1.4250469163222104</v>
      </c>
      <c r="V1260" s="14">
        <v>1.7304999999999999</v>
      </c>
      <c r="W1260" s="14">
        <v>2.3879999999999999</v>
      </c>
      <c r="X1260" s="74">
        <f>'2080回测'!$O$13*G1260/$G$4+'2080回测'!$O$14*H1260/$H$4+'2080回测'!$O$15*I1260/$I$4+'2080回测'!$O$17*K1260/$K$4+'2080回测'!$O$18*L1260/$L$4+'2080回测'!$O$16*J1260/$J$4</f>
        <v>1.715658941142985</v>
      </c>
    </row>
    <row r="1261" spans="1:24">
      <c r="A1261" s="11">
        <v>45730</v>
      </c>
      <c r="B1261" s="17">
        <v>84.223449969306003</v>
      </c>
      <c r="C1261" s="17">
        <v>58.115777525539002</v>
      </c>
      <c r="D1261" s="17">
        <v>41.769230769231001</v>
      </c>
      <c r="E1261" s="17">
        <v>233.486328125</v>
      </c>
      <c r="F1261" s="13">
        <v>2.0439869659726901</v>
      </c>
      <c r="G1261" s="14">
        <f>[1]!thsiFinD("ths_adjustment_nv_fund",G$2,$A1261)</f>
        <v>1.8772788306999999</v>
      </c>
      <c r="H1261" s="14">
        <f>[1]!thsiFinD("ths_adjustment_nv_fund",H$2,$A1261)</f>
        <v>2.7422755556</v>
      </c>
      <c r="I1261" s="14">
        <v>3433.49</v>
      </c>
      <c r="J1261" s="14">
        <f>[1]!thsiFinD("ths_close_price_index",J$1,$A1261)</f>
        <v>11508.944799999999</v>
      </c>
      <c r="K1261" s="14">
        <f>[1]!thsiFinD("ths_adjustment_nv_fund",K$2,$A1261)</f>
        <v>8.7393076089000008</v>
      </c>
      <c r="L1261" s="14">
        <f>[1]!thsiFinD("ths_adjustment_nv_fund",L$2,$A1261)</f>
        <v>2.415672324</v>
      </c>
      <c r="M1261" s="18">
        <v>0.31473785166239998</v>
      </c>
      <c r="N1261" s="18">
        <v>0.26201025106420001</v>
      </c>
      <c r="O1261" s="18">
        <v>0.47064462017733</v>
      </c>
      <c r="P1261" s="18">
        <v>0.65538758145821996</v>
      </c>
      <c r="Q1261" s="21">
        <v>0.36453667509964299</v>
      </c>
      <c r="R1261" s="21">
        <v>0.37552496510525002</v>
      </c>
      <c r="S1261" s="22">
        <v>0.359943099625334</v>
      </c>
      <c r="T1261" s="22">
        <v>0.59759028638530598</v>
      </c>
      <c r="U1261" s="16">
        <v>1.4509754735087537</v>
      </c>
      <c r="V1261" s="14">
        <v>1.7307999999999999</v>
      </c>
      <c r="W1261" s="14">
        <v>2.4201000000000001</v>
      </c>
      <c r="X1261" s="74">
        <f>'2080回测'!$O$13*G1261/$G$4+'2080回测'!$O$14*H1261/$H$4+'2080回测'!$O$15*I1261/$I$4+'2080回测'!$O$17*K1261/$K$4+'2080回测'!$O$18*L1261/$L$4+'2080回测'!$O$16*J1261/$J$4</f>
        <v>1.7296539567272684</v>
      </c>
    </row>
    <row r="1262" spans="1:24">
      <c r="A1262" s="11">
        <v>45733</v>
      </c>
      <c r="B1262" s="17">
        <v>82.872928176795995</v>
      </c>
      <c r="C1262" s="17">
        <v>58.059023836549002</v>
      </c>
      <c r="D1262" s="17">
        <v>41.153846153845997</v>
      </c>
      <c r="E1262" s="17">
        <v>232.71484375</v>
      </c>
      <c r="F1262" s="13">
        <v>2.0370016047929802</v>
      </c>
      <c r="G1262" s="14">
        <f>[1]!thsiFinD("ths_adjustment_nv_fund",G$2,$A1262)</f>
        <v>1.882739752</v>
      </c>
      <c r="H1262" s="14">
        <f>[1]!thsiFinD("ths_adjustment_nv_fund",H$2,$A1262)</f>
        <v>2.7515940740999998</v>
      </c>
      <c r="I1262" s="14">
        <v>3464.31</v>
      </c>
      <c r="J1262" s="14">
        <f>[1]!thsiFinD("ths_close_price_index",J$1,$A1262)</f>
        <v>11554.327300000001</v>
      </c>
      <c r="K1262" s="14">
        <f>[1]!thsiFinD("ths_adjustment_nv_fund",K$2,$A1262)</f>
        <v>8.7485117243000001</v>
      </c>
      <c r="L1262" s="14">
        <f>[1]!thsiFinD("ths_adjustment_nv_fund",L$2,$A1262)</f>
        <v>2.4115327869000001</v>
      </c>
      <c r="M1262" s="18">
        <v>0.34486892583119999</v>
      </c>
      <c r="N1262" s="18">
        <v>0.28772478498826998</v>
      </c>
      <c r="O1262" s="18">
        <v>0.49712437095614997</v>
      </c>
      <c r="P1262" s="18">
        <v>0.68148897373925998</v>
      </c>
      <c r="Q1262" s="21">
        <v>0.385988318432815</v>
      </c>
      <c r="R1262" s="21">
        <v>0.39854429686679599</v>
      </c>
      <c r="S1262" s="22">
        <v>0.38610778435576698</v>
      </c>
      <c r="T1262" s="22">
        <v>0.62595633289977304</v>
      </c>
      <c r="U1262" s="16">
        <v>1.4544366761593062</v>
      </c>
      <c r="V1262" s="14">
        <v>1.7262999999999999</v>
      </c>
      <c r="W1262" s="14">
        <v>2.4287000000000001</v>
      </c>
      <c r="X1262" s="74">
        <f>'2080回测'!$O$13*G1262/$G$4+'2080回测'!$O$14*H1262/$H$4+'2080回测'!$O$15*I1262/$I$4+'2080回测'!$O$17*K1262/$K$4+'2080回测'!$O$18*L1262/$L$4+'2080回测'!$O$16*J1262/$J$4</f>
        <v>1.7335654172609425</v>
      </c>
    </row>
    <row r="1263" spans="1:24">
      <c r="A1263" s="11">
        <v>45734</v>
      </c>
      <c r="B1263" s="17">
        <v>83.241252302025998</v>
      </c>
      <c r="C1263" s="17">
        <v>58.683314415437003</v>
      </c>
      <c r="D1263" s="17">
        <v>40.461538461537998</v>
      </c>
      <c r="E1263" s="17">
        <v>237.421875</v>
      </c>
      <c r="F1263" s="13">
        <v>2.0495199504474999</v>
      </c>
      <c r="G1263" s="14">
        <f>[1]!thsiFinD("ths_adjustment_nv_fund",G$2,$A1263)</f>
        <v>1.8809969047999999</v>
      </c>
      <c r="H1263" s="14">
        <f>[1]!thsiFinD("ths_adjustment_nv_fund",H$2,$A1263)</f>
        <v>2.7473185185000002</v>
      </c>
      <c r="I1263" s="14">
        <v>3523.23</v>
      </c>
      <c r="J1263" s="14">
        <f>[1]!thsiFinD("ths_close_price_index",J$1,$A1263)</f>
        <v>11536.2963</v>
      </c>
      <c r="K1263" s="14">
        <f>[1]!thsiFinD("ths_adjustment_nv_fund",K$2,$A1263)</f>
        <v>8.7738230418000001</v>
      </c>
      <c r="L1263" s="14">
        <f>[1]!thsiFinD("ths_adjustment_nv_fund",L$2,$A1263)</f>
        <v>2.4108260366000001</v>
      </c>
      <c r="M1263" s="18">
        <v>0.34223145780051001</v>
      </c>
      <c r="N1263" s="18">
        <v>0.28529232907654001</v>
      </c>
      <c r="O1263" s="18">
        <v>0.49808291397075999</v>
      </c>
      <c r="P1263" s="18">
        <v>0.68596349807076995</v>
      </c>
      <c r="Q1263" s="21">
        <v>0.39023150063058498</v>
      </c>
      <c r="R1263" s="21">
        <v>0.40118192863114499</v>
      </c>
      <c r="S1263" s="22">
        <v>0.394794873357173</v>
      </c>
      <c r="T1263" s="22">
        <v>0.63771490773696504</v>
      </c>
      <c r="U1263" s="16">
        <v>1.4634436453190558</v>
      </c>
      <c r="V1263" s="14">
        <v>1.7267999999999999</v>
      </c>
      <c r="W1263" s="14">
        <v>2.4468000000000001</v>
      </c>
      <c r="X1263" s="74">
        <f>'2080回测'!$O$13*G1263/$G$4+'2080回测'!$O$14*H1263/$H$4+'2080回测'!$O$15*I1263/$I$4+'2080回测'!$O$17*K1263/$K$4+'2080回测'!$O$18*L1263/$L$4+'2080回测'!$O$16*J1263/$J$4</f>
        <v>1.7327495432696245</v>
      </c>
    </row>
    <row r="1264" spans="1:24">
      <c r="A1264" s="11">
        <v>45735</v>
      </c>
      <c r="B1264" s="17">
        <v>80.785758133824004</v>
      </c>
      <c r="C1264" s="17">
        <v>55.448354143019003</v>
      </c>
      <c r="D1264" s="17">
        <v>38.692307692307999</v>
      </c>
      <c r="E1264" s="17">
        <v>231.376953125</v>
      </c>
      <c r="F1264" s="13">
        <v>2.0157584327353799</v>
      </c>
      <c r="G1264" s="14">
        <f>[1]!thsiFinD("ths_adjustment_nv_fund",G$2,$A1264)</f>
        <v>1.8923835066000001</v>
      </c>
      <c r="H1264" s="14">
        <f>[1]!thsiFinD("ths_adjustment_nv_fund",H$2,$A1264)</f>
        <v>2.7515940740999998</v>
      </c>
      <c r="I1264" s="14">
        <v>3505.71</v>
      </c>
      <c r="J1264" s="14">
        <f>[1]!thsiFinD("ths_close_price_index",J$1,$A1264)</f>
        <v>11556.715899999999</v>
      </c>
      <c r="K1264" s="14">
        <f>[1]!thsiFinD("ths_adjustment_nv_fund",K$2,$A1264)</f>
        <v>8.7469777051000008</v>
      </c>
      <c r="L1264" s="14">
        <f>[1]!thsiFinD("ths_adjustment_nv_fund",L$2,$A1264)</f>
        <v>2.4037585342000001</v>
      </c>
      <c r="M1264" s="18">
        <v>0.34606777493606</v>
      </c>
      <c r="N1264" s="18">
        <v>0.29041786117627</v>
      </c>
      <c r="O1264" s="18">
        <v>0.50862688713156001</v>
      </c>
      <c r="P1264" s="18">
        <v>0.69565830090478997</v>
      </c>
      <c r="Q1264" s="21">
        <v>0.39836426650964502</v>
      </c>
      <c r="R1264" s="21">
        <v>0.408855039218327</v>
      </c>
      <c r="S1264" s="22">
        <v>0.40596398778756099</v>
      </c>
      <c r="T1264" s="22">
        <v>0.65359504488823295</v>
      </c>
      <c r="U1264" s="16">
        <v>1.4586804132399331</v>
      </c>
      <c r="V1264" s="14">
        <v>1.7275</v>
      </c>
      <c r="W1264" s="14">
        <v>2.4706000000000001</v>
      </c>
      <c r="X1264" s="74">
        <f>'2080回测'!$O$13*G1264/$G$4+'2080回测'!$O$14*H1264/$H$4+'2080回测'!$O$15*I1264/$I$4+'2080回测'!$O$17*K1264/$K$4+'2080回测'!$O$18*L1264/$L$4+'2080回测'!$O$16*J1264/$J$4</f>
        <v>1.7400774920009965</v>
      </c>
    </row>
    <row r="1265" spans="1:24">
      <c r="A1265" s="11">
        <v>45736</v>
      </c>
      <c r="B1265" s="17">
        <v>78.575813382443002</v>
      </c>
      <c r="C1265" s="17">
        <v>54.086265607263996</v>
      </c>
      <c r="D1265" s="17">
        <v>34.692307692307999</v>
      </c>
      <c r="E1265" s="17">
        <v>230.5078125</v>
      </c>
      <c r="F1265" s="13">
        <v>1.9946554979550399</v>
      </c>
      <c r="G1265" s="14">
        <f>[1]!thsiFinD("ths_adjustment_nv_fund",G$2,$A1265)</f>
        <v>1.8843664094000001</v>
      </c>
      <c r="H1265" s="14">
        <f>[1]!thsiFinD("ths_adjustment_nv_fund",H$2,$A1265)</f>
        <v>2.7443585184999999</v>
      </c>
      <c r="I1265" s="14">
        <v>3445.89</v>
      </c>
      <c r="J1265" s="14">
        <f>[1]!thsiFinD("ths_close_price_index",J$1,$A1265)</f>
        <v>11512.5257</v>
      </c>
      <c r="K1265" s="14">
        <f>[1]!thsiFinD("ths_adjustment_nv_fund",K$2,$A1265)</f>
        <v>8.7024911470999999</v>
      </c>
      <c r="L1265" s="14">
        <f>[1]!thsiFinD("ths_adjustment_nv_fund",L$2,$A1265)</f>
        <v>2.3955804242999998</v>
      </c>
      <c r="M1265" s="18">
        <v>0.34542838874679999</v>
      </c>
      <c r="N1265" s="18">
        <v>0.29250282338632999</v>
      </c>
      <c r="O1265" s="18">
        <v>0.50095854301461995</v>
      </c>
      <c r="P1265" s="18">
        <v>0.69248884612174</v>
      </c>
      <c r="Q1265" s="21">
        <v>0.39129229618002798</v>
      </c>
      <c r="R1265" s="21">
        <v>0.39974322039604998</v>
      </c>
      <c r="S1265" s="22">
        <v>0.40058626602478098</v>
      </c>
      <c r="T1265" s="22">
        <v>0.64644292204911802</v>
      </c>
      <c r="U1265" s="16">
        <v>1.4547691056628262</v>
      </c>
      <c r="V1265" s="14">
        <v>1.7314000000000001</v>
      </c>
      <c r="W1265" s="14">
        <v>2.4763999999999999</v>
      </c>
      <c r="X1265" s="74">
        <f>'2080回测'!$O$13*G1265/$G$4+'2080回测'!$O$14*H1265/$H$4+'2080回测'!$O$15*I1265/$I$4+'2080回测'!$O$17*K1265/$K$4+'2080回测'!$O$18*L1265/$L$4+'2080回测'!$O$16*J1265/$J$4</f>
        <v>1.7326959636660266</v>
      </c>
    </row>
    <row r="1266" spans="1:24">
      <c r="A1266" s="11">
        <v>45737</v>
      </c>
      <c r="B1266" s="17">
        <v>74.585635359115997</v>
      </c>
      <c r="C1266" s="17">
        <v>50.227014755958997</v>
      </c>
      <c r="D1266" s="17">
        <v>31.307692307692001</v>
      </c>
      <c r="E1266" s="17">
        <v>221.220703125</v>
      </c>
      <c r="F1266" s="13">
        <v>1.9433526138694199</v>
      </c>
      <c r="G1266" s="14">
        <f>[1]!thsiFinD("ths_adjustment_nv_fund",G$2,$A1266)</f>
        <v>1.8787892983000001</v>
      </c>
      <c r="H1266" s="14">
        <f>[1]!thsiFinD("ths_adjustment_nv_fund",H$2,$A1266)</f>
        <v>2.7330666667000001</v>
      </c>
      <c r="I1266" s="14">
        <v>3401.98</v>
      </c>
      <c r="J1266" s="14">
        <f>[1]!thsiFinD("ths_close_price_index",J$1,$A1266)</f>
        <v>11504.845799999999</v>
      </c>
      <c r="K1266" s="14">
        <f>[1]!thsiFinD("ths_adjustment_nv_fund",K$2,$A1266)</f>
        <v>8.6411303774999997</v>
      </c>
      <c r="L1266" s="14">
        <f>[1]!thsiFinD("ths_adjustment_nv_fund",L$2,$A1266)</f>
        <v>2.3770029894000002</v>
      </c>
      <c r="M1266" s="18">
        <v>0.33703644501279001</v>
      </c>
      <c r="N1266" s="18">
        <v>0.28277299973938003</v>
      </c>
      <c r="O1266" s="18">
        <v>0.49352983465132999</v>
      </c>
      <c r="P1266" s="18">
        <v>0.68605671731321005</v>
      </c>
      <c r="Q1266" s="21">
        <v>0.391174430007867</v>
      </c>
      <c r="R1266" s="21">
        <v>0.39710558863170098</v>
      </c>
      <c r="S1266" s="22">
        <v>0.40027601284615799</v>
      </c>
      <c r="T1266" s="22">
        <v>0.65020081710017397</v>
      </c>
      <c r="U1266" s="16">
        <v>1.4327372093754427</v>
      </c>
      <c r="V1266" s="14">
        <v>1.7317</v>
      </c>
      <c r="W1266" s="14">
        <v>2.4674999999999998</v>
      </c>
      <c r="X1266" s="74">
        <f>'2080回测'!$O$13*G1266/$G$4+'2080回测'!$O$14*H1266/$H$4+'2080回测'!$O$15*I1266/$I$4+'2080回测'!$O$17*K1266/$K$4+'2080回测'!$O$18*L1266/$L$4+'2080回测'!$O$16*J1266/$J$4</f>
        <v>1.7260298823938653</v>
      </c>
    </row>
    <row r="1267" spans="1:24">
      <c r="A1267" s="11">
        <v>45740</v>
      </c>
      <c r="B1267" s="17">
        <v>73.726212400245998</v>
      </c>
      <c r="C1267" s="17">
        <v>50.851305334846998</v>
      </c>
      <c r="D1267" s="17">
        <v>30.230769230768999</v>
      </c>
      <c r="E1267" s="17">
        <v>226.025390625</v>
      </c>
      <c r="F1267" s="13">
        <v>1.95208419397716</v>
      </c>
      <c r="G1267" s="14">
        <f>[1]!thsiFinD("ths_adjustment_nv_fund",G$2,$A1267)</f>
        <v>1.8902920899</v>
      </c>
      <c r="H1267" s="14">
        <f>[1]!thsiFinD("ths_adjustment_nv_fund",H$2,$A1267)</f>
        <v>2.7469896295999998</v>
      </c>
      <c r="I1267" s="14">
        <v>3415.86</v>
      </c>
      <c r="J1267" s="14">
        <f>[1]!thsiFinD("ths_close_price_index",J$1,$A1267)</f>
        <v>11558.6139</v>
      </c>
      <c r="K1267" s="14">
        <f>[1]!thsiFinD("ths_adjustment_nv_fund",K$2,$A1267)</f>
        <v>8.6112170023000001</v>
      </c>
      <c r="L1267" s="14">
        <f>[1]!thsiFinD("ths_adjustment_nv_fund",L$2,$A1267)</f>
        <v>2.3820512053999998</v>
      </c>
      <c r="M1267" s="18">
        <v>0.31801470588234998</v>
      </c>
      <c r="N1267" s="18">
        <v>0.26383459299799999</v>
      </c>
      <c r="O1267" s="18">
        <v>0.47483824586627998</v>
      </c>
      <c r="P1267" s="18">
        <v>0.67123485537344996</v>
      </c>
      <c r="Q1267" s="21">
        <v>0.368897723469573</v>
      </c>
      <c r="R1267" s="21">
        <v>0.37492550334062902</v>
      </c>
      <c r="S1267" s="22">
        <v>0.372560062222621</v>
      </c>
      <c r="T1267" s="22">
        <v>0.61759198585063901</v>
      </c>
      <c r="U1267" s="16">
        <v>1.4272703404863942</v>
      </c>
      <c r="V1267" s="14">
        <v>1.732</v>
      </c>
      <c r="W1267" s="14">
        <v>2.4647000000000001</v>
      </c>
      <c r="X1267" s="74">
        <f>'2080回测'!$O$13*G1267/$G$4+'2080回测'!$O$14*H1267/$H$4+'2080回测'!$O$15*I1267/$I$4+'2080回测'!$O$17*K1267/$K$4+'2080回测'!$O$18*L1267/$L$4+'2080回测'!$O$16*J1267/$J$4</f>
        <v>1.7342372801314556</v>
      </c>
    </row>
    <row r="1268" spans="1:24">
      <c r="A1268" s="11">
        <v>45741</v>
      </c>
      <c r="B1268" s="17">
        <v>72.866789441375005</v>
      </c>
      <c r="C1268" s="17">
        <v>48.410896708286003</v>
      </c>
      <c r="D1268" s="17">
        <v>24.692307692307999</v>
      </c>
      <c r="E1268" s="17">
        <v>221.03515625</v>
      </c>
      <c r="F1268" s="13">
        <v>1.91751287522992</v>
      </c>
      <c r="G1268" s="14">
        <f>[1]!thsiFinD("ths_adjustment_nv_fund",G$2,$A1268)</f>
        <v>1.9021434509999999</v>
      </c>
      <c r="H1268" s="14">
        <f>[1]!thsiFinD("ths_adjustment_nv_fund",H$2,$A1268)</f>
        <v>2.7633244443999998</v>
      </c>
      <c r="I1268" s="14">
        <v>3369.83</v>
      </c>
      <c r="J1268" s="14">
        <f>[1]!thsiFinD("ths_close_price_index",J$1,$A1268)</f>
        <v>11647.2955</v>
      </c>
      <c r="K1268" s="14">
        <f>[1]!thsiFinD("ths_adjustment_nv_fund",K$2,$A1268)</f>
        <v>8.5928087714999997</v>
      </c>
      <c r="L1268" s="14">
        <f>[1]!thsiFinD("ths_adjustment_nv_fund",L$2,$A1268)</f>
        <v>2.3842724203999999</v>
      </c>
      <c r="M1268" s="18">
        <v>0.31745524296674998</v>
      </c>
      <c r="N1268" s="18">
        <v>0.26896012509772999</v>
      </c>
      <c r="O1268" s="18">
        <v>0.47555715312725</v>
      </c>
      <c r="P1268" s="18">
        <v>0.67160773234320004</v>
      </c>
      <c r="Q1268" s="21">
        <v>0.362415084000757</v>
      </c>
      <c r="R1268" s="21">
        <v>0.367012608047594</v>
      </c>
      <c r="S1268" s="22">
        <v>0.35756449192256601</v>
      </c>
      <c r="T1268" s="22">
        <v>0.59759028638530598</v>
      </c>
      <c r="U1268" s="16">
        <v>1.4233815985558111</v>
      </c>
      <c r="V1268" s="14">
        <v>1.7339</v>
      </c>
      <c r="W1268" s="14">
        <v>2.4605000000000001</v>
      </c>
      <c r="X1268" s="74">
        <f>'2080回测'!$O$13*G1268/$G$4+'2080回测'!$O$14*H1268/$H$4+'2080回测'!$O$15*I1268/$I$4+'2080回测'!$O$17*K1268/$K$4+'2080回测'!$O$18*L1268/$L$4+'2080回测'!$O$16*J1268/$J$4</f>
        <v>1.7427357147224596</v>
      </c>
    </row>
    <row r="1269" spans="1:24">
      <c r="A1269" s="11">
        <v>45742</v>
      </c>
      <c r="B1269" s="17">
        <v>73.296500920810004</v>
      </c>
      <c r="C1269" s="17">
        <v>49.091940976163002</v>
      </c>
      <c r="D1269" s="17">
        <v>24.923076923077002</v>
      </c>
      <c r="E1269" s="17">
        <v>220.732421875</v>
      </c>
      <c r="F1269" s="13">
        <v>1.92010985173763</v>
      </c>
      <c r="G1269" s="14">
        <f>[1]!thsiFinD("ths_adjustment_nv_fund",G$2,$A1269)</f>
        <v>1.8966825297000001</v>
      </c>
      <c r="H1269" s="14">
        <f>[1]!thsiFinD("ths_adjustment_nv_fund",H$2,$A1269)</f>
        <v>2.7598162962999999</v>
      </c>
      <c r="I1269" s="14">
        <v>3356.06</v>
      </c>
      <c r="J1269" s="14">
        <f>[1]!thsiFinD("ths_close_price_index",J$1,$A1269)</f>
        <v>11640.2274</v>
      </c>
      <c r="K1269" s="14">
        <f>[1]!thsiFinD("ths_adjustment_nv_fund",K$2,$A1269)</f>
        <v>8.6250231755000009</v>
      </c>
      <c r="L1269" s="14">
        <f>[1]!thsiFinD("ths_adjustment_nv_fund",L$2,$A1269)</f>
        <v>2.3815463837999999</v>
      </c>
      <c r="M1269" s="18">
        <v>0.31713554987212</v>
      </c>
      <c r="N1269" s="18">
        <v>0.27008947962817997</v>
      </c>
      <c r="O1269" s="18">
        <v>0.47196261682243001</v>
      </c>
      <c r="P1269" s="18">
        <v>0.67412465235202002</v>
      </c>
      <c r="Q1269" s="21">
        <v>0.358289767975148</v>
      </c>
      <c r="R1269" s="21">
        <v>0.36209702157768803</v>
      </c>
      <c r="S1269" s="22">
        <v>0.34618854203976901</v>
      </c>
      <c r="T1269" s="22">
        <v>0.58716515817913495</v>
      </c>
      <c r="U1269" s="16">
        <v>1.4291937309177312</v>
      </c>
      <c r="V1269" s="14">
        <v>1.7352000000000001</v>
      </c>
      <c r="W1269" s="14">
        <v>2.4710999999999999</v>
      </c>
      <c r="X1269" s="74">
        <f>'2080回测'!$O$13*G1269/$G$4+'2080回测'!$O$14*H1269/$H$4+'2080回测'!$O$15*I1269/$I$4+'2080回测'!$O$17*K1269/$K$4+'2080回测'!$O$18*L1269/$L$4+'2080回测'!$O$16*J1269/$J$4</f>
        <v>1.7391831668956639</v>
      </c>
    </row>
    <row r="1270" spans="1:24">
      <c r="A1270" s="11">
        <v>45743</v>
      </c>
      <c r="B1270" s="17">
        <v>73.726212400245998</v>
      </c>
      <c r="C1270" s="17">
        <v>48.921679909193998</v>
      </c>
      <c r="D1270" s="17">
        <v>24.153846153846001</v>
      </c>
      <c r="E1270" s="17">
        <v>221.650390625</v>
      </c>
      <c r="F1270" s="13">
        <v>1.9211303227207199</v>
      </c>
      <c r="G1270" s="14">
        <f>[1]!thsiFinD("ths_adjustment_nv_fund",G$2,$A1270)</f>
        <v>1.9004006038000001</v>
      </c>
      <c r="H1270" s="14">
        <f>[1]!thsiFinD("ths_adjustment_nv_fund",H$2,$A1270)</f>
        <v>2.7575140740999999</v>
      </c>
      <c r="I1270" s="14">
        <v>3364.57</v>
      </c>
      <c r="J1270" s="14">
        <f>[1]!thsiFinD("ths_close_price_index",J$1,$A1270)</f>
        <v>11636.981400000001</v>
      </c>
      <c r="K1270" s="14">
        <f>[1]!thsiFinD("ths_adjustment_nv_fund",K$2,$A1270)</f>
        <v>8.6902189932000002</v>
      </c>
      <c r="L1270" s="14">
        <f>[1]!thsiFinD("ths_adjustment_nv_fund",L$2,$A1270)</f>
        <v>2.3835656701999999</v>
      </c>
      <c r="M1270" s="18">
        <v>0.31625639386188997</v>
      </c>
      <c r="N1270" s="18">
        <v>0.26991573277733999</v>
      </c>
      <c r="O1270" s="18">
        <v>0.46980589503954001</v>
      </c>
      <c r="P1270" s="18">
        <v>0.67235348643703996</v>
      </c>
      <c r="Q1270" s="21">
        <v>0.3634758795502</v>
      </c>
      <c r="R1270" s="21">
        <v>0.36893088569439603</v>
      </c>
      <c r="S1270" s="22">
        <v>0.36273537823292801</v>
      </c>
      <c r="T1270" s="22">
        <v>0.61007619574851502</v>
      </c>
      <c r="U1270" s="16">
        <v>1.4280489874192734</v>
      </c>
      <c r="V1270" s="14">
        <v>1.7356</v>
      </c>
      <c r="W1270" s="14">
        <v>2.476</v>
      </c>
      <c r="X1270" s="74">
        <f>'2080回测'!$O$13*G1270/$G$4+'2080回测'!$O$14*H1270/$H$4+'2080回测'!$O$15*I1270/$I$4+'2080回测'!$O$17*K1270/$K$4+'2080回测'!$O$18*L1270/$L$4+'2080回测'!$O$16*J1270/$J$4</f>
        <v>1.7433895138480668</v>
      </c>
    </row>
    <row r="1271" spans="1:24">
      <c r="A1271" s="11">
        <v>45744</v>
      </c>
      <c r="B1271" s="17">
        <v>73.112338858195002</v>
      </c>
      <c r="C1271" s="17">
        <v>47.502837684448998</v>
      </c>
      <c r="D1271" s="17">
        <v>23.615384615385</v>
      </c>
      <c r="E1271" s="17">
        <v>220.439453125</v>
      </c>
      <c r="F1271" s="13">
        <v>1.91167503570757</v>
      </c>
      <c r="G1271" s="14">
        <f>[1]!thsiFinD("ths_adjustment_nv_fund",G$2,$A1271)</f>
        <v>1.8950558722999999</v>
      </c>
      <c r="H1271" s="14">
        <f>[1]!thsiFinD("ths_adjustment_nv_fund",H$2,$A1271)</f>
        <v>2.7384385185000002</v>
      </c>
      <c r="I1271" s="14">
        <v>3337.28</v>
      </c>
      <c r="J1271" s="14">
        <f>[1]!thsiFinD("ths_close_price_index",J$1,$A1271)</f>
        <v>11577.2418</v>
      </c>
      <c r="K1271" s="14">
        <f>[1]!thsiFinD("ths_adjustment_nv_fund",K$2,$A1271)</f>
        <v>8.6948210508999999</v>
      </c>
      <c r="L1271" s="14">
        <f>[1]!thsiFinD("ths_adjustment_nv_fund",L$2,$A1271)</f>
        <v>2.3703393443</v>
      </c>
      <c r="M1271" s="18">
        <v>0.31785485933503999</v>
      </c>
      <c r="N1271" s="18">
        <v>0.27443315089914</v>
      </c>
      <c r="O1271" s="18">
        <v>0.47184279894559999</v>
      </c>
      <c r="P1271" s="18">
        <v>0.67412465235202002</v>
      </c>
      <c r="Q1271" s="21">
        <v>0.360882823762674</v>
      </c>
      <c r="R1271" s="21">
        <v>0.36749217745930102</v>
      </c>
      <c r="S1271" s="22">
        <v>0.35932259326808802</v>
      </c>
      <c r="T1271" s="22">
        <v>0.598438843332326</v>
      </c>
      <c r="U1271" s="16">
        <v>1.4175192961765273</v>
      </c>
      <c r="V1271" s="14">
        <v>1.7357</v>
      </c>
      <c r="W1271" s="14">
        <v>2.5158999999999998</v>
      </c>
      <c r="X1271" s="74">
        <f>'2080回测'!$O$13*G1271/$G$4+'2080回测'!$O$14*H1271/$H$4+'2080回测'!$O$15*I1271/$I$4+'2080回测'!$O$17*K1271/$K$4+'2080回测'!$O$18*L1271/$L$4+'2080回测'!$O$16*J1271/$J$4</f>
        <v>1.7386172428200581</v>
      </c>
    </row>
    <row r="1272" spans="1:24">
      <c r="A1272" s="11">
        <v>45747</v>
      </c>
      <c r="B1272" s="17">
        <v>74.462860650706006</v>
      </c>
      <c r="C1272" s="17">
        <v>47.275822928490001</v>
      </c>
      <c r="D1272" s="17">
        <v>25.384615384615</v>
      </c>
      <c r="E1272" s="17">
        <v>221.708984375</v>
      </c>
      <c r="F1272" s="13">
        <v>1.9220807083470299</v>
      </c>
      <c r="G1272" s="14">
        <f>[1]!thsiFinD("ths_adjustment_nv_fund",G$2,$A1272)</f>
        <v>1.8961015805999999</v>
      </c>
      <c r="H1272" s="14">
        <f>[1]!thsiFinD("ths_adjustment_nv_fund",H$2,$A1272)</f>
        <v>2.7241866667000001</v>
      </c>
      <c r="I1272" s="14">
        <v>3306.89</v>
      </c>
      <c r="J1272" s="14">
        <f>[1]!thsiFinD("ths_close_price_index",J$1,$A1272)</f>
        <v>11543.4416</v>
      </c>
      <c r="K1272" s="14">
        <f>[1]!thsiFinD("ths_adjustment_nv_fund",K$2,$A1272)</f>
        <v>8.6610726275999994</v>
      </c>
      <c r="L1272" s="14">
        <f>[1]!thsiFinD("ths_adjustment_nv_fund",L$2,$A1272)</f>
        <v>2.3621612342999998</v>
      </c>
      <c r="M1272" s="18">
        <v>0.31226023017902999</v>
      </c>
      <c r="N1272" s="18">
        <v>0.26765702371645</v>
      </c>
      <c r="O1272" s="18">
        <v>0.46513299784327999</v>
      </c>
      <c r="P1272" s="18">
        <v>0.66321799913482005</v>
      </c>
      <c r="Q1272" s="21">
        <v>0.349214072718805</v>
      </c>
      <c r="R1272" s="21">
        <v>0.35502337275512702</v>
      </c>
      <c r="S1272" s="22">
        <v>0.34412018751562501</v>
      </c>
      <c r="T1272" s="22">
        <v>0.58352848554908099</v>
      </c>
      <c r="U1272" s="16">
        <v>1.4075338267212985</v>
      </c>
      <c r="V1272" s="14">
        <v>1.7363</v>
      </c>
      <c r="W1272" s="14">
        <v>2.5489000000000002</v>
      </c>
      <c r="X1272" s="74">
        <f>'2080回测'!$O$13*G1272/$G$4+'2080回测'!$O$14*H1272/$H$4+'2080回测'!$O$15*I1272/$I$4+'2080回测'!$O$17*K1272/$K$4+'2080回测'!$O$18*L1272/$L$4+'2080回测'!$O$16*J1272/$J$4</f>
        <v>1.7381202674958915</v>
      </c>
    </row>
    <row r="1273" spans="1:24">
      <c r="A1273" s="11">
        <v>45748</v>
      </c>
      <c r="B1273" s="17">
        <v>74.217311233885994</v>
      </c>
      <c r="C1273" s="17">
        <v>46.992054483540997</v>
      </c>
      <c r="D1273" s="17">
        <v>24.307692307692001</v>
      </c>
      <c r="E1273" s="17">
        <v>219.560546875</v>
      </c>
      <c r="F1273" s="13">
        <v>1.9126940122503</v>
      </c>
      <c r="G1273" s="14">
        <f>[1]!thsiFinD("ths_adjustment_nv_fund",G$2,$A1273)</f>
        <v>1.9002844138999999</v>
      </c>
      <c r="H1273" s="14">
        <f>[1]!thsiFinD("ths_adjustment_nv_fund",H$2,$A1273)</f>
        <v>2.7494014815000001</v>
      </c>
      <c r="I1273" s="14">
        <v>3324.21</v>
      </c>
      <c r="J1273" s="14">
        <f>[1]!thsiFinD("ths_close_price_index",J$1,$A1273)</f>
        <v>11637.202600000001</v>
      </c>
      <c r="K1273" s="14">
        <f>[1]!thsiFinD("ths_adjustment_nv_fund",K$2,$A1273)</f>
        <v>8.7477447146999996</v>
      </c>
      <c r="L1273" s="14">
        <f>[1]!thsiFinD("ths_adjustment_nv_fund",L$2,$A1273)</f>
        <v>2.3740750241000002</v>
      </c>
      <c r="M1273" s="18">
        <v>0.30171035805627</v>
      </c>
      <c r="N1273" s="18">
        <v>0.25992528885414001</v>
      </c>
      <c r="O1273" s="18">
        <v>0.45674574646536997</v>
      </c>
      <c r="P1273" s="18">
        <v>0.65026052227532005</v>
      </c>
      <c r="Q1273" s="21">
        <v>0.3388418495687</v>
      </c>
      <c r="R1273" s="21">
        <v>0.34687069275625099</v>
      </c>
      <c r="S1273" s="22">
        <v>0.33657069350249502</v>
      </c>
      <c r="T1273" s="22">
        <v>0.56934546229184202</v>
      </c>
      <c r="U1273" s="16">
        <v>1.4143769353684852</v>
      </c>
      <c r="V1273" s="14">
        <v>1.7369000000000001</v>
      </c>
      <c r="W1273" s="14">
        <v>2.5668000000000002</v>
      </c>
      <c r="X1273" s="74">
        <f>'2080回测'!$O$13*G1273/$G$4+'2080回测'!$O$14*H1273/$H$4+'2080回测'!$O$15*I1273/$I$4+'2080回测'!$O$17*K1273/$K$4+'2080回测'!$O$18*L1273/$L$4+'2080回测'!$O$16*J1273/$J$4</f>
        <v>1.7438057187373077</v>
      </c>
    </row>
    <row r="1274" spans="1:24">
      <c r="A1274" s="11">
        <v>45749</v>
      </c>
      <c r="B1274" s="17">
        <v>74.524248004911001</v>
      </c>
      <c r="C1274" s="17">
        <v>47.105561861520997</v>
      </c>
      <c r="D1274" s="17">
        <v>26</v>
      </c>
      <c r="E1274" s="17">
        <v>219.66796875</v>
      </c>
      <c r="F1274" s="13">
        <v>1.91824444654108</v>
      </c>
      <c r="G1274" s="14">
        <f>[1]!thsiFinD("ths_adjustment_nv_fund",G$2,$A1274)</f>
        <v>1.9132976731</v>
      </c>
      <c r="H1274" s="14">
        <f>[1]!thsiFinD("ths_adjustment_nv_fund",H$2,$A1274)</f>
        <v>2.7585007407000002</v>
      </c>
      <c r="I1274" s="14">
        <v>3359.26</v>
      </c>
      <c r="J1274" s="14">
        <f>[1]!thsiFinD("ths_close_price_index",J$1,$A1274)</f>
        <v>11652.953100000001</v>
      </c>
      <c r="K1274" s="14">
        <f>[1]!thsiFinD("ths_adjustment_nv_fund",K$2,$A1274)</f>
        <v>8.7454436857999998</v>
      </c>
      <c r="L1274" s="14">
        <f>[1]!thsiFinD("ths_adjustment_nv_fund",L$2,$A1274)</f>
        <v>2.3749837029999998</v>
      </c>
      <c r="M1274" s="18">
        <v>0.30171035805627</v>
      </c>
      <c r="N1274" s="18">
        <v>0.25949092172704002</v>
      </c>
      <c r="O1274" s="18">
        <v>0.46393481907501</v>
      </c>
      <c r="P1274" s="18">
        <v>0.66349765693928997</v>
      </c>
      <c r="Q1274" s="21">
        <v>0.347681812480722</v>
      </c>
      <c r="R1274" s="21">
        <v>0.35538304981389501</v>
      </c>
      <c r="S1274" s="22">
        <v>0.34463727614665601</v>
      </c>
      <c r="T1274" s="22">
        <v>0.57867958870899805</v>
      </c>
      <c r="U1274" s="16">
        <v>1.4182528442708442</v>
      </c>
      <c r="V1274" s="14">
        <v>1.7395</v>
      </c>
      <c r="W1274" s="14">
        <v>2.5562999999999998</v>
      </c>
      <c r="X1274" s="74">
        <f>'2080回测'!$O$13*G1274/$G$4+'2080回测'!$O$14*H1274/$H$4+'2080回测'!$O$15*I1274/$I$4+'2080回测'!$O$17*K1274/$K$4+'2080回测'!$O$18*L1274/$L$4+'2080回测'!$O$16*J1274/$J$4</f>
        <v>1.7533942661676447</v>
      </c>
    </row>
    <row r="1275" spans="1:24">
      <c r="A1275" s="11">
        <v>45750</v>
      </c>
      <c r="B1275" s="17">
        <v>73.542050337630002</v>
      </c>
      <c r="C1275" s="17">
        <v>43.530079455165001</v>
      </c>
      <c r="D1275" s="17">
        <v>26.076923076922998</v>
      </c>
      <c r="E1275" s="17">
        <v>203.974609375</v>
      </c>
      <c r="F1275" s="13">
        <v>1.8678091556117999</v>
      </c>
      <c r="G1275" s="14">
        <f>[1]!thsiFinD("ths_adjustment_nv_fund",G$2,$A1275)</f>
        <v>1.9173643166000001</v>
      </c>
      <c r="H1275" s="14">
        <f>[1]!thsiFinD("ths_adjustment_nv_fund",H$2,$A1275)</f>
        <v>2.7616800000000001</v>
      </c>
      <c r="I1275" s="14">
        <v>3331.27</v>
      </c>
      <c r="J1275" s="14">
        <f>[1]!thsiFinD("ths_close_price_index",J$1,$A1275)</f>
        <v>11702.0975</v>
      </c>
      <c r="K1275" s="14">
        <f>[1]!thsiFinD("ths_adjustment_nv_fund",K$2,$A1275)</f>
        <v>8.6840829161999995</v>
      </c>
      <c r="L1275" s="14">
        <f>[1]!thsiFinD("ths_adjustment_nv_fund",L$2,$A1275)</f>
        <v>2.3410596913999999</v>
      </c>
      <c r="M1275" s="18">
        <v>0.30402813299233</v>
      </c>
      <c r="N1275" s="18">
        <v>0.25975154200329997</v>
      </c>
      <c r="O1275" s="18">
        <v>0.4660915408579</v>
      </c>
      <c r="P1275" s="18">
        <v>0.66620101543299004</v>
      </c>
      <c r="Q1275" s="21">
        <v>0.35216072702281298</v>
      </c>
      <c r="R1275" s="21">
        <v>0.36053842098966599</v>
      </c>
      <c r="S1275" s="22">
        <v>0.349601327004609</v>
      </c>
      <c r="T1275" s="22">
        <v>0.58765004786314601</v>
      </c>
      <c r="U1275" s="16">
        <v>1.4041196387809496</v>
      </c>
      <c r="V1275" s="14">
        <v>1.7464999999999999</v>
      </c>
      <c r="W1275" s="14">
        <v>2.5769000000000002</v>
      </c>
      <c r="X1275" s="74">
        <f>'2080回测'!$O$13*G1275/$G$4+'2080回测'!$O$14*H1275/$H$4+'2080回测'!$O$15*I1275/$I$4+'2080回测'!$O$17*K1275/$K$4+'2080回测'!$O$18*L1275/$L$4+'2080回测'!$O$16*J1275/$J$4</f>
        <v>1.7527361973704429</v>
      </c>
    </row>
    <row r="1276" spans="1:24">
      <c r="A1276" s="11">
        <v>45754</v>
      </c>
      <c r="B1276" s="17">
        <v>62.553713934929</v>
      </c>
      <c r="C1276" s="17">
        <v>31.271282633371001</v>
      </c>
      <c r="D1276" s="17">
        <v>14.076923076923</v>
      </c>
      <c r="E1276" s="17">
        <v>170.654296875</v>
      </c>
      <c r="F1276" s="13">
        <v>1.69639054130056</v>
      </c>
      <c r="G1276" s="14">
        <f>[1]!thsiFinD("ths_adjustment_nv_fund",G$2,$A1276)</f>
        <v>1.8229019976</v>
      </c>
      <c r="H1276" s="14">
        <f>[1]!thsiFinD("ths_adjustment_nv_fund",H$2,$A1276)</f>
        <v>2.5869303704000002</v>
      </c>
      <c r="I1276" s="14">
        <v>2963.19</v>
      </c>
      <c r="J1276" s="14">
        <f>[1]!thsiFinD("ths_close_price_index",J$1,$A1276)</f>
        <v>10973.183000000001</v>
      </c>
      <c r="K1276" s="14">
        <f>[1]!thsiFinD("ths_adjustment_nv_fund",K$2,$A1276)</f>
        <v>8.2929080100999997</v>
      </c>
      <c r="L1276" s="14">
        <f>[1]!thsiFinD("ths_adjustment_nv_fund",L$2,$A1276)</f>
        <v>2.2136427194000001</v>
      </c>
      <c r="M1276" s="18">
        <v>0.30075127877238</v>
      </c>
      <c r="N1276" s="18">
        <v>0.25106419946137998</v>
      </c>
      <c r="O1276" s="18">
        <v>0.45075485262400999</v>
      </c>
      <c r="P1276" s="18">
        <v>0.65044696083735998</v>
      </c>
      <c r="Q1276" s="21">
        <v>0.337545321674937</v>
      </c>
      <c r="R1276" s="21">
        <v>0.34675080040332401</v>
      </c>
      <c r="S1276" s="22">
        <v>0.333571579442482</v>
      </c>
      <c r="T1276" s="22">
        <v>0.562072117031723</v>
      </c>
      <c r="U1276" s="16">
        <v>1.2629233433035716</v>
      </c>
      <c r="V1276" s="14">
        <v>1.7532000000000001</v>
      </c>
      <c r="W1276" s="14">
        <v>2.4954999999999998</v>
      </c>
      <c r="X1276" s="74">
        <f>'2080回测'!$O$13*G1276/$G$4+'2080回测'!$O$14*H1276/$H$4+'2080回测'!$O$15*I1276/$I$4+'2080回测'!$O$17*K1276/$K$4+'2080回测'!$O$18*L1276/$L$4+'2080回测'!$O$16*J1276/$J$4</f>
        <v>1.6662778427791012</v>
      </c>
    </row>
    <row r="1277" spans="1:24">
      <c r="A1277" s="11">
        <v>45755</v>
      </c>
      <c r="B1277" s="17">
        <v>62.124002455494001</v>
      </c>
      <c r="C1277" s="17">
        <v>29.682179341657001</v>
      </c>
      <c r="D1277" s="17">
        <v>11.769230769230999</v>
      </c>
      <c r="E1277" s="17">
        <v>157.05078125</v>
      </c>
      <c r="F1277" s="13">
        <v>1.65156548454096</v>
      </c>
      <c r="G1277" s="14">
        <f>[1]!thsiFinD("ths_adjustment_nv_fund",G$2,$A1277)</f>
        <v>1.8595017891000001</v>
      </c>
      <c r="H1277" s="14">
        <f>[1]!thsiFinD("ths_adjustment_nv_fund",H$2,$A1277)</f>
        <v>2.6490903704000002</v>
      </c>
      <c r="I1277" s="14">
        <v>3019.17</v>
      </c>
      <c r="J1277" s="14">
        <f>[1]!thsiFinD("ths_close_price_index",J$1,$A1277)</f>
        <v>11284.7844</v>
      </c>
      <c r="K1277" s="14">
        <f>[1]!thsiFinD("ths_adjustment_nv_fund",K$2,$A1277)</f>
        <v>8.3136172697999999</v>
      </c>
      <c r="L1277" s="14">
        <f>[1]!thsiFinD("ths_adjustment_nv_fund",L$2,$A1277)</f>
        <v>2.2275757956</v>
      </c>
      <c r="M1277" s="18">
        <v>0.19940856777494001</v>
      </c>
      <c r="N1277" s="18">
        <v>0.15732777343411</v>
      </c>
      <c r="O1277" s="18">
        <v>0.31619937694703998</v>
      </c>
      <c r="P1277" s="18">
        <v>0.49216066094154998</v>
      </c>
      <c r="Q1277" s="21">
        <v>0.195870182738272</v>
      </c>
      <c r="R1277" s="21">
        <v>0.19137031101289001</v>
      </c>
      <c r="S1277" s="22">
        <v>0.17772106604815899</v>
      </c>
      <c r="T1277" s="22">
        <v>0.37332880753161302</v>
      </c>
      <c r="U1277" s="16">
        <v>1.2669271920056213</v>
      </c>
      <c r="V1277" s="14">
        <v>1.7502</v>
      </c>
      <c r="W1277" s="14">
        <v>2.5038999999999998</v>
      </c>
      <c r="X1277" s="74">
        <f>'2080回测'!$O$13*G1277/$G$4+'2080回测'!$O$14*H1277/$H$4+'2080回测'!$O$15*I1277/$I$4+'2080回测'!$O$17*K1277/$K$4+'2080回测'!$O$18*L1277/$L$4+'2080回测'!$O$16*J1277/$J$4</f>
        <v>1.6946040275600591</v>
      </c>
    </row>
    <row r="1278" spans="1:24">
      <c r="A1278" s="11">
        <v>45756</v>
      </c>
      <c r="B1278" s="17">
        <v>65.500306936770997</v>
      </c>
      <c r="C1278" s="17">
        <v>33.825198637911001</v>
      </c>
      <c r="D1278" s="17">
        <v>15.461538461538</v>
      </c>
      <c r="E1278" s="17">
        <v>160.68359375</v>
      </c>
      <c r="F1278" s="13">
        <v>1.68867659446555</v>
      </c>
      <c r="G1278" s="14">
        <f>[1]!thsiFinD("ths_adjustment_nv_fund",G$2,$A1278)</f>
        <v>1.8552027659999999</v>
      </c>
      <c r="H1278" s="14">
        <f>[1]!thsiFinD("ths_adjustment_nv_fund",H$2,$A1278)</f>
        <v>2.6563259259000001</v>
      </c>
      <c r="I1278" s="14">
        <v>3046.88</v>
      </c>
      <c r="J1278" s="14">
        <f>[1]!thsiFinD("ths_close_price_index",J$1,$A1278)</f>
        <v>11305.606299999999</v>
      </c>
      <c r="K1278" s="14">
        <f>[1]!thsiFinD("ths_adjustment_nv_fund",K$2,$A1278)</f>
        <v>8.3488997122999997</v>
      </c>
      <c r="L1278" s="14">
        <f>[1]!thsiFinD("ths_adjustment_nv_fund",L$2,$A1278)</f>
        <v>2.2338355833999999</v>
      </c>
      <c r="M1278" s="18">
        <v>0.21611253196930999</v>
      </c>
      <c r="N1278" s="18">
        <v>0.17861176266180001</v>
      </c>
      <c r="O1278" s="18">
        <v>0.32266954229570999</v>
      </c>
      <c r="P1278" s="18">
        <v>0.50977910069459997</v>
      </c>
      <c r="Q1278" s="21">
        <v>0.19504511953315001</v>
      </c>
      <c r="R1278" s="21">
        <v>0.19844395983544799</v>
      </c>
      <c r="S1278" s="22">
        <v>0.16603486298674</v>
      </c>
      <c r="T1278" s="22">
        <v>0.34872065606821301</v>
      </c>
      <c r="U1278" s="16">
        <v>1.2909395680743447</v>
      </c>
      <c r="V1278" s="14">
        <v>1.7505999999999999</v>
      </c>
      <c r="W1278" s="14">
        <v>2.5405000000000002</v>
      </c>
      <c r="X1278" s="74">
        <f>'2080回测'!$O$13*G1278/$G$4+'2080回测'!$O$14*H1278/$H$4+'2080回测'!$O$15*I1278/$I$4+'2080回测'!$O$17*K1278/$K$4+'2080回测'!$O$18*L1278/$L$4+'2080回测'!$O$16*J1278/$J$4</f>
        <v>1.6926038520841387</v>
      </c>
    </row>
    <row r="1279" spans="1:24">
      <c r="A1279" s="11">
        <v>45757</v>
      </c>
      <c r="B1279" s="17">
        <v>67.648864333947003</v>
      </c>
      <c r="C1279" s="17">
        <v>35.811577752554001</v>
      </c>
      <c r="D1279" s="17">
        <v>19.307692307692001</v>
      </c>
      <c r="E1279" s="17">
        <v>171.513671875</v>
      </c>
      <c r="F1279" s="13">
        <v>1.73570451567298</v>
      </c>
      <c r="G1279" s="14">
        <f>[1]!thsiFinD("ths_adjustment_nv_fund",G$2,$A1279)</f>
        <v>1.8647903772000001</v>
      </c>
      <c r="H1279" s="14">
        <f>[1]!thsiFinD("ths_adjustment_nv_fund",H$2,$A1279)</f>
        <v>2.6798962962999999</v>
      </c>
      <c r="I1279" s="14">
        <v>3080.01</v>
      </c>
      <c r="J1279" s="14">
        <f>[1]!thsiFinD("ths_close_price_index",J$1,$A1279)</f>
        <v>11371.5321</v>
      </c>
      <c r="K1279" s="14">
        <f>[1]!thsiFinD("ths_adjustment_nv_fund",K$2,$A1279)</f>
        <v>8.4555140494999996</v>
      </c>
      <c r="L1279" s="14">
        <f>[1]!thsiFinD("ths_adjustment_nv_fund",L$2,$A1279)</f>
        <v>2.2711923819000002</v>
      </c>
      <c r="M1279" s="18">
        <v>0.23473465473145999</v>
      </c>
      <c r="N1279" s="18">
        <v>0.18721223177829999</v>
      </c>
      <c r="O1279" s="18">
        <v>0.34579439252335997</v>
      </c>
      <c r="P1279" s="18">
        <v>0.53793131654076998</v>
      </c>
      <c r="Q1279" s="21">
        <v>0.22132927592489399</v>
      </c>
      <c r="R1279" s="21">
        <v>0.22386113865548701</v>
      </c>
      <c r="S1279" s="22">
        <v>0.19799094038478099</v>
      </c>
      <c r="T1279" s="22">
        <v>0.37866259405570601</v>
      </c>
      <c r="U1279" s="16">
        <v>1.3191043533329463</v>
      </c>
      <c r="V1279" s="14">
        <v>1.7503</v>
      </c>
      <c r="W1279" s="14">
        <v>2.5838999999999999</v>
      </c>
      <c r="X1279" s="74">
        <f>'2080回测'!$O$13*G1279/$G$4+'2080回测'!$O$14*H1279/$H$4+'2080回测'!$O$15*I1279/$I$4+'2080回测'!$O$17*K1279/$K$4+'2080回测'!$O$18*L1279/$L$4+'2080回测'!$O$16*J1279/$J$4</f>
        <v>1.7044697213580369</v>
      </c>
    </row>
    <row r="1280" spans="1:24">
      <c r="A1280" s="11">
        <v>45758</v>
      </c>
      <c r="B1280" s="17">
        <v>71.516267648864002</v>
      </c>
      <c r="C1280" s="17">
        <v>40.295119182747001</v>
      </c>
      <c r="D1280" s="17">
        <v>20.923076923077002</v>
      </c>
      <c r="E1280" s="17">
        <v>179.970703125</v>
      </c>
      <c r="F1280" s="13">
        <v>1.78176291719922</v>
      </c>
      <c r="G1280" s="14">
        <f>[1]!thsiFinD("ths_adjustment_nv_fund",G$2,$A1280)</f>
        <v>1.856605831</v>
      </c>
      <c r="H1280" s="14">
        <f>[1]!thsiFinD("ths_adjustment_nv_fund",H$2,$A1280)</f>
        <v>2.6683851852</v>
      </c>
      <c r="I1280" s="14">
        <v>3125.6</v>
      </c>
      <c r="J1280" s="14">
        <f>[1]!thsiFinD("ths_close_price_index",J$1,$A1280)</f>
        <v>11309.0489</v>
      </c>
      <c r="K1280" s="14">
        <f>[1]!thsiFinD("ths_adjustment_nv_fund",K$2,$A1280)</f>
        <v>8.4976995786000007</v>
      </c>
      <c r="L1280" s="14">
        <f>[1]!thsiFinD("ths_adjustment_nv_fund",L$2,$A1280)</f>
        <v>2.2648316297000002</v>
      </c>
      <c r="M1280" s="18">
        <v>0.25287723785166</v>
      </c>
      <c r="N1280" s="18">
        <v>0.20632438537052</v>
      </c>
      <c r="O1280" s="18">
        <v>0.36987778576564001</v>
      </c>
      <c r="P1280" s="18">
        <v>0.56766825981705005</v>
      </c>
      <c r="Q1280" s="21">
        <v>0.25008862193200398</v>
      </c>
      <c r="R1280" s="21">
        <v>0.25227562629864397</v>
      </c>
      <c r="S1280" s="22">
        <v>0.23335980274766099</v>
      </c>
      <c r="T1280" s="22">
        <v>0.42036310688039202</v>
      </c>
      <c r="U1280" s="16">
        <v>1.3304572415519067</v>
      </c>
      <c r="V1280" s="14">
        <v>1.7504999999999999</v>
      </c>
      <c r="W1280" s="14">
        <v>2.6377000000000002</v>
      </c>
      <c r="X1280" s="74">
        <f>'2080回测'!$O$13*G1280/$G$4+'2080回测'!$O$14*H1280/$H$4+'2080回测'!$O$15*I1280/$I$4+'2080回测'!$O$17*K1280/$K$4+'2080回测'!$O$18*L1280/$L$4+'2080回测'!$O$16*J1280/$J$4</f>
        <v>1.6988602491509042</v>
      </c>
    </row>
    <row r="1281" spans="1:24">
      <c r="A1281" s="11">
        <v>45761</v>
      </c>
      <c r="B1281" s="17">
        <v>73.296500920810004</v>
      </c>
      <c r="C1281" s="17">
        <v>40.749148694665003</v>
      </c>
      <c r="D1281" s="17">
        <v>23.461538461538002</v>
      </c>
      <c r="E1281" s="17">
        <v>181.796875</v>
      </c>
      <c r="F1281" s="13">
        <v>1.7982601576925299</v>
      </c>
      <c r="G1281" s="14">
        <f>[1]!thsiFinD("ths_adjustment_nv_fund",G$2,$A1281)</f>
        <v>1.8699349489999999</v>
      </c>
      <c r="H1281" s="14">
        <f>[1]!thsiFinD("ths_adjustment_nv_fund",H$2,$A1281)</f>
        <v>2.6906400000000001</v>
      </c>
      <c r="I1281" s="14">
        <v>3187.27</v>
      </c>
      <c r="J1281" s="14">
        <f>[1]!thsiFinD("ths_close_price_index",J$1,$A1281)</f>
        <v>11359.029</v>
      </c>
      <c r="K1281" s="14">
        <f>[1]!thsiFinD("ths_adjustment_nv_fund",K$2,$A1281)</f>
        <v>8.5651964250999999</v>
      </c>
      <c r="L1281" s="14">
        <f>[1]!thsiFinD("ths_adjustment_nv_fund",L$2,$A1281)</f>
        <v>2.2755338476000002</v>
      </c>
      <c r="M1281" s="18">
        <v>0.26198849104859001</v>
      </c>
      <c r="N1281" s="18">
        <v>0.21240552514986</v>
      </c>
      <c r="O1281" s="18">
        <v>0.38090103043374002</v>
      </c>
      <c r="P1281" s="18">
        <v>0.57540545825121003</v>
      </c>
      <c r="Q1281" s="21">
        <v>0.26364323173043702</v>
      </c>
      <c r="R1281" s="21">
        <v>0.26642292394376099</v>
      </c>
      <c r="S1281" s="22">
        <v>0.25052714529806602</v>
      </c>
      <c r="T1281" s="22">
        <v>0.43236412655959</v>
      </c>
      <c r="U1281" s="16">
        <v>1.346682570437056</v>
      </c>
      <c r="V1281" s="14">
        <v>1.7504</v>
      </c>
      <c r="W1281" s="14">
        <v>2.6562999999999999</v>
      </c>
      <c r="X1281" s="74">
        <f>'2080回测'!$O$13*G1281/$G$4+'2080回测'!$O$14*H1281/$H$4+'2080回测'!$O$15*I1281/$I$4+'2080回测'!$O$17*K1281/$K$4+'2080回测'!$O$18*L1281/$L$4+'2080回测'!$O$16*J1281/$J$4</f>
        <v>1.7107962410001427</v>
      </c>
    </row>
    <row r="1282" spans="1:24">
      <c r="A1282" s="11">
        <v>45762</v>
      </c>
      <c r="B1282" s="17">
        <v>74.340085942296</v>
      </c>
      <c r="C1282" s="17">
        <v>39.330306469920998</v>
      </c>
      <c r="D1282" s="17">
        <v>22.384615384615</v>
      </c>
      <c r="E1282" s="17">
        <v>178.28125</v>
      </c>
      <c r="F1282" s="13">
        <v>1.78584064449208</v>
      </c>
      <c r="G1282" s="14">
        <f>[1]!thsiFinD("ths_adjustment_nv_fund",G$2,$A1282)</f>
        <v>1.8891101714</v>
      </c>
      <c r="H1282" s="14">
        <f>[1]!thsiFinD("ths_adjustment_nv_fund",H$2,$A1282)</f>
        <v>2.703357037</v>
      </c>
      <c r="I1282" s="14">
        <v>3200.49</v>
      </c>
      <c r="J1282" s="14">
        <f>[1]!thsiFinD("ths_close_price_index",J$1,$A1282)</f>
        <v>11422.2924</v>
      </c>
      <c r="K1282" s="14">
        <f>[1]!thsiFinD("ths_adjustment_nv_fund",K$2,$A1282)</f>
        <v>8.5360500596000008</v>
      </c>
      <c r="L1282" s="14">
        <f>[1]!thsiFinD("ths_adjustment_nv_fund",L$2,$A1282)</f>
        <v>2.2753319190000001</v>
      </c>
      <c r="M1282" s="18">
        <v>0.26838235294118001</v>
      </c>
      <c r="N1282" s="18">
        <v>0.21900790548171001</v>
      </c>
      <c r="O1282" s="18">
        <v>0.39120536784088</v>
      </c>
      <c r="P1282" s="18">
        <v>0.58910868912738001</v>
      </c>
      <c r="Q1282" s="21">
        <v>0.28450554420280799</v>
      </c>
      <c r="R1282" s="21">
        <v>0.28440677688246802</v>
      </c>
      <c r="S1282" s="22">
        <v>0.274416640051935</v>
      </c>
      <c r="T1282" s="22">
        <v>0.46242728696808599</v>
      </c>
      <c r="U1282" s="16">
        <v>1.3456907380901439</v>
      </c>
      <c r="V1282" s="14">
        <v>1.7504</v>
      </c>
      <c r="W1282" s="14">
        <v>2.6579000000000002</v>
      </c>
      <c r="X1282" s="74">
        <f>'2080回测'!$O$13*G1282/$G$4+'2080回测'!$O$14*H1282/$H$4+'2080回测'!$O$15*I1282/$I$4+'2080回测'!$O$17*K1282/$K$4+'2080回测'!$O$18*L1282/$L$4+'2080回测'!$O$16*J1282/$J$4</f>
        <v>1.72429115933156</v>
      </c>
    </row>
    <row r="1283" spans="1:24">
      <c r="A1283" s="11">
        <v>45763</v>
      </c>
      <c r="B1283" s="17">
        <v>74.033149171271006</v>
      </c>
      <c r="C1283" s="17">
        <v>38.592508513052998</v>
      </c>
      <c r="D1283" s="17">
        <v>19.076923076922998</v>
      </c>
      <c r="E1283" s="17">
        <v>173.193359375</v>
      </c>
      <c r="F1283" s="13">
        <v>1.76223985034062</v>
      </c>
      <c r="G1283" s="14">
        <f>[1]!thsiFinD("ths_adjustment_nv_fund",G$2,$A1283)</f>
        <v>1.9041931207</v>
      </c>
      <c r="H1283" s="14">
        <f>[1]!thsiFinD("ths_adjustment_nv_fund",H$2,$A1283)</f>
        <v>2.7144296296000001</v>
      </c>
      <c r="I1283" s="14">
        <v>3171.39</v>
      </c>
      <c r="J1283" s="14">
        <f>[1]!thsiFinD("ths_close_price_index",J$1,$A1283)</f>
        <v>11490.0466</v>
      </c>
      <c r="K1283" s="14">
        <f>[1]!thsiFinD("ths_adjustment_nv_fund",K$2,$A1283)</f>
        <v>8.4823593862000006</v>
      </c>
      <c r="L1283" s="14">
        <f>[1]!thsiFinD("ths_adjustment_nv_fund",L$2,$A1283)</f>
        <v>2.2720000963999998</v>
      </c>
      <c r="M1283" s="18">
        <v>0.26806265984654998</v>
      </c>
      <c r="N1283" s="18">
        <v>0.22187472852055001</v>
      </c>
      <c r="O1283" s="18">
        <v>0.38653247064461999</v>
      </c>
      <c r="P1283" s="18">
        <v>0.58668498843816996</v>
      </c>
      <c r="Q1283" s="21">
        <v>0.28061596052151799</v>
      </c>
      <c r="R1283" s="21">
        <v>0.279131513353781</v>
      </c>
      <c r="S1283" s="22">
        <v>0.27534739958780402</v>
      </c>
      <c r="T1283" s="22">
        <v>0.467276183808158</v>
      </c>
      <c r="U1283" s="16">
        <v>1.3315044070968487</v>
      </c>
      <c r="V1283" s="14">
        <v>1.7513000000000001</v>
      </c>
      <c r="W1283" s="14">
        <v>2.7214999999999998</v>
      </c>
      <c r="X1283" s="74">
        <f>'2080回测'!$O$13*G1283/$G$4+'2080回测'!$O$14*H1283/$H$4+'2080回测'!$O$15*I1283/$I$4+'2080回测'!$O$17*K1283/$K$4+'2080回测'!$O$18*L1283/$L$4+'2080回测'!$O$16*J1283/$J$4</f>
        <v>1.7340546386233822</v>
      </c>
    </row>
    <row r="1284" spans="1:24">
      <c r="A1284" s="11">
        <v>45764</v>
      </c>
      <c r="B1284" s="17">
        <v>75.997544505831996</v>
      </c>
      <c r="C1284" s="17">
        <v>39.443813847900003</v>
      </c>
      <c r="D1284" s="17">
        <v>19.461538461538002</v>
      </c>
      <c r="E1284" s="17">
        <v>171.337890625</v>
      </c>
      <c r="F1284" s="13">
        <v>1.7656019686006801</v>
      </c>
      <c r="G1284" s="14">
        <f>[1]!thsiFinD("ths_adjustment_nv_fund",G$2,$A1284)</f>
        <v>1.9059469520000001</v>
      </c>
      <c r="H1284" s="14">
        <f>[1]!thsiFinD("ths_adjustment_nv_fund",H$2,$A1284)</f>
        <v>2.7086192592999998</v>
      </c>
      <c r="I1284" s="14">
        <v>3190.96</v>
      </c>
      <c r="J1284" s="14">
        <f>[1]!thsiFinD("ths_close_price_index",J$1,$A1284)</f>
        <v>11487.9694</v>
      </c>
      <c r="K1284" s="14">
        <f>[1]!thsiFinD("ths_adjustment_nv_fund",K$2,$A1284)</f>
        <v>8.4616501265000004</v>
      </c>
      <c r="L1284" s="14">
        <f>[1]!thsiFinD("ths_adjustment_nv_fund",L$2,$A1284)</f>
        <v>2.2750290259999999</v>
      </c>
      <c r="M1284" s="18">
        <v>0.26398657289003002</v>
      </c>
      <c r="N1284" s="18">
        <v>0.21935539918339</v>
      </c>
      <c r="O1284" s="18">
        <v>0.37251377905583999</v>
      </c>
      <c r="P1284" s="18">
        <v>0.57363429233622998</v>
      </c>
      <c r="Q1284" s="21">
        <v>0.263996830246918</v>
      </c>
      <c r="R1284" s="21">
        <v>0.26426486159111701</v>
      </c>
      <c r="S1284" s="22">
        <v>0.254767272072559</v>
      </c>
      <c r="T1284" s="22">
        <v>0.43951624939870598</v>
      </c>
      <c r="U1284" s="16">
        <v>1.3342885544124696</v>
      </c>
      <c r="V1284" s="14">
        <v>1.7502</v>
      </c>
      <c r="W1284" s="14">
        <v>2.7383999999999999</v>
      </c>
      <c r="X1284" s="74">
        <f>'2080回测'!$O$13*G1284/$G$4+'2080回测'!$O$14*H1284/$H$4+'2080回测'!$O$15*I1284/$I$4+'2080回测'!$O$17*K1284/$K$4+'2080回测'!$O$18*L1284/$L$4+'2080回测'!$O$16*J1284/$J$4</f>
        <v>1.7351365687566698</v>
      </c>
    </row>
    <row r="1285" spans="1:24">
      <c r="A1285" s="11">
        <v>45765</v>
      </c>
      <c r="B1285" s="17">
        <v>74.155923879680998</v>
      </c>
      <c r="C1285" s="17">
        <v>38.251986379115003</v>
      </c>
      <c r="D1285" s="17">
        <v>19.384615384615</v>
      </c>
      <c r="E1285" s="17">
        <v>174.482421875</v>
      </c>
      <c r="F1285" s="13">
        <v>1.7656873687960299</v>
      </c>
      <c r="G1285" s="14">
        <f>[1]!thsiFinD("ths_adjustment_nv_fund",G$2,$A1285)</f>
        <v>1.9109746018</v>
      </c>
      <c r="H1285" s="14">
        <f>[1]!thsiFinD("ths_adjustment_nv_fund",H$2,$A1285)</f>
        <v>2.7100444443999998</v>
      </c>
      <c r="I1285" s="14">
        <v>3190.96</v>
      </c>
      <c r="J1285" s="14">
        <f>[1]!thsiFinD("ths_close_price_index",J$1,$A1285)</f>
        <v>11497.3999</v>
      </c>
      <c r="K1285" s="14">
        <f>[1]!thsiFinD("ths_adjustment_nv_fund",K$2,$A1285)</f>
        <v>8.4685532129999999</v>
      </c>
      <c r="L1285" s="14">
        <f>[1]!thsiFinD("ths_adjustment_nv_fund",L$2,$A1285)</f>
        <v>2.2729087752999999</v>
      </c>
      <c r="M1285" s="18">
        <v>0.26382672634270998</v>
      </c>
      <c r="N1285" s="18">
        <v>0.21779167752584</v>
      </c>
      <c r="O1285" s="18">
        <v>0.37323268631680001</v>
      </c>
      <c r="P1285" s="18">
        <v>0.57521901968917</v>
      </c>
      <c r="Q1285" s="21">
        <v>0.26706135072308501</v>
      </c>
      <c r="R1285" s="21">
        <v>0.266063246884988</v>
      </c>
      <c r="S1285" s="22">
        <v>0.26262701926431198</v>
      </c>
      <c r="T1285" s="22">
        <v>0.448486708552853</v>
      </c>
      <c r="U1285" s="16">
        <v>1.3370337083875892</v>
      </c>
      <c r="V1285" s="14">
        <v>1.7502</v>
      </c>
      <c r="W1285" s="14">
        <v>2.7456</v>
      </c>
      <c r="X1285" s="74">
        <f>'2080回测'!$O$13*G1285/$G$4+'2080回测'!$O$14*H1285/$H$4+'2080回测'!$O$15*I1285/$I$4+'2080回测'!$O$17*K1285/$K$4+'2080回测'!$O$18*L1285/$L$4+'2080回测'!$O$16*J1285/$J$4</f>
        <v>1.7388252101493566</v>
      </c>
    </row>
    <row r="1286" spans="1:24">
      <c r="A1286" s="11">
        <v>45768</v>
      </c>
      <c r="B1286" s="17">
        <v>76.243093922651994</v>
      </c>
      <c r="C1286" s="17">
        <v>40.465380249715999</v>
      </c>
      <c r="D1286" s="17">
        <v>24.307692307692001</v>
      </c>
      <c r="E1286" s="17">
        <v>181.162109375</v>
      </c>
      <c r="F1286" s="13">
        <v>1.8054456896376501</v>
      </c>
      <c r="G1286" s="14">
        <f>[1]!thsiFinD("ths_adjustment_nv_fund",G$2,$A1286)</f>
        <v>1.8993993150999999</v>
      </c>
      <c r="H1286" s="14">
        <f>[1]!thsiFinD("ths_adjustment_nv_fund",H$2,$A1286)</f>
        <v>2.7063170369999998</v>
      </c>
      <c r="I1286" s="14">
        <v>3190.96</v>
      </c>
      <c r="J1286" s="14">
        <f>[1]!thsiFinD("ths_close_price_index",J$1,$A1286)</f>
        <v>11451.216</v>
      </c>
      <c r="K1286" s="14">
        <f>[1]!thsiFinD("ths_adjustment_nv_fund",K$2,$A1286)</f>
        <v>8.5567593192999993</v>
      </c>
      <c r="L1286" s="14">
        <f>[1]!thsiFinD("ths_adjustment_nv_fund",L$2,$A1286)</f>
        <v>2.2795724204000001</v>
      </c>
      <c r="M1286" s="18">
        <v>0.26862212276214997</v>
      </c>
      <c r="N1286" s="18">
        <v>0.22152723481886999</v>
      </c>
      <c r="O1286" s="18">
        <v>0.37622813323748</v>
      </c>
      <c r="P1286" s="18">
        <v>0.58099861372346995</v>
      </c>
      <c r="Q1286" s="21">
        <v>0.26906507564981003</v>
      </c>
      <c r="R1286" s="21">
        <v>0.26714227806130902</v>
      </c>
      <c r="S1286" s="22">
        <v>0.26335094334776199</v>
      </c>
      <c r="T1286" s="22">
        <v>0.44933526549986302</v>
      </c>
      <c r="U1286" s="16">
        <v>1.3601408783101352</v>
      </c>
      <c r="V1286" s="14">
        <v>1.7493000000000001</v>
      </c>
      <c r="W1286" s="14">
        <v>2.7974000000000001</v>
      </c>
      <c r="X1286" s="74">
        <f>'2080回测'!$O$13*G1286/$G$4+'2080回测'!$O$14*H1286/$H$4+'2080回测'!$O$15*I1286/$I$4+'2080回测'!$O$17*K1286/$K$4+'2080回测'!$O$18*L1286/$L$4+'2080回测'!$O$16*J1286/$J$4</f>
        <v>1.7325807188456166</v>
      </c>
    </row>
    <row r="1287" spans="1:24">
      <c r="A1287" s="11">
        <v>45769</v>
      </c>
      <c r="B1287" s="17">
        <v>75.506445672192001</v>
      </c>
      <c r="C1287" s="17">
        <v>39.784335981839</v>
      </c>
      <c r="D1287" s="17">
        <v>21.076923076922998</v>
      </c>
      <c r="E1287" s="17">
        <v>177.32421875</v>
      </c>
      <c r="F1287" s="13">
        <v>1.78422980870239</v>
      </c>
      <c r="G1287" s="14">
        <f>[1]!thsiFinD("ths_adjustment_nv_fund",G$2,$A1287)</f>
        <v>1.9092207704999999</v>
      </c>
      <c r="H1287" s="14">
        <f>[1]!thsiFinD("ths_adjustment_nv_fund",H$2,$A1287)</f>
        <v>2.7166222221999998</v>
      </c>
      <c r="I1287" s="14">
        <v>3222.32</v>
      </c>
      <c r="J1287" s="14">
        <f>[1]!thsiFinD("ths_close_price_index",J$1,$A1287)</f>
        <v>11544.001700000001</v>
      </c>
      <c r="K1287" s="14">
        <f>[1]!thsiFinD("ths_adjustment_nv_fund",K$2,$A1287)</f>
        <v>8.5337490306999992</v>
      </c>
      <c r="L1287" s="14">
        <f>[1]!thsiFinD("ths_adjustment_nv_fund",L$2,$A1287)</f>
        <v>2.2826013500000002</v>
      </c>
      <c r="M1287" s="18">
        <v>0.28053069053708002</v>
      </c>
      <c r="N1287" s="18">
        <v>0.22908522283034</v>
      </c>
      <c r="O1287" s="18">
        <v>0.40067098011023</v>
      </c>
      <c r="P1287" s="18">
        <v>0.60010856158701997</v>
      </c>
      <c r="Q1287" s="21">
        <v>0.29770655548475999</v>
      </c>
      <c r="R1287" s="21">
        <v>0.29363848805767201</v>
      </c>
      <c r="S1287" s="22">
        <v>0.29416942575752603</v>
      </c>
      <c r="T1287" s="22">
        <v>0.48521710211645402</v>
      </c>
      <c r="U1287" s="16">
        <v>1.3605859343919358</v>
      </c>
      <c r="V1287" s="14">
        <v>1.7502</v>
      </c>
      <c r="W1287" s="14">
        <v>2.8683999999999998</v>
      </c>
      <c r="X1287" s="74">
        <f>'2080回测'!$O$13*G1287/$G$4+'2080回测'!$O$14*H1287/$H$4+'2080回测'!$O$15*I1287/$I$4+'2080回测'!$O$17*K1287/$K$4+'2080回测'!$O$18*L1287/$L$4+'2080回测'!$O$16*J1287/$J$4</f>
        <v>1.7395494571952124</v>
      </c>
    </row>
    <row r="1288" spans="1:24">
      <c r="A1288" s="11">
        <v>45770</v>
      </c>
      <c r="B1288" s="17">
        <v>77.041129527316997</v>
      </c>
      <c r="C1288" s="17">
        <v>40.635641316685998</v>
      </c>
      <c r="D1288" s="17">
        <v>22.307692307692001</v>
      </c>
      <c r="E1288" s="17">
        <v>187.216796875</v>
      </c>
      <c r="F1288" s="13">
        <v>1.81800315006674</v>
      </c>
      <c r="G1288" s="14">
        <f>[1]!thsiFinD("ths_adjustment_nv_fund",G$2,$A1288)</f>
        <v>1.9004516139000001</v>
      </c>
      <c r="H1288" s="14">
        <f>[1]!thsiFinD("ths_adjustment_nv_fund",H$2,$A1288)</f>
        <v>2.7051111110999999</v>
      </c>
      <c r="I1288" s="14">
        <v>3231.63</v>
      </c>
      <c r="J1288" s="14">
        <f>[1]!thsiFinD("ths_close_price_index",J$1,$A1288)</f>
        <v>11474.937099999999</v>
      </c>
      <c r="K1288" s="14">
        <f>[1]!thsiFinD("ths_adjustment_nv_fund",K$2,$A1288)</f>
        <v>8.5276129538000003</v>
      </c>
      <c r="L1288" s="14">
        <f>[1]!thsiFinD("ths_adjustment_nv_fund",L$2,$A1288)</f>
        <v>2.2875486017000002</v>
      </c>
      <c r="M1288" s="18">
        <v>0.27869245524296998</v>
      </c>
      <c r="N1288" s="18">
        <v>0.23151767874206999</v>
      </c>
      <c r="O1288" s="18">
        <v>0.39575844716031999</v>
      </c>
      <c r="P1288" s="18">
        <v>0.59954924605522997</v>
      </c>
      <c r="Q1288" s="21">
        <v>0.30230333619901101</v>
      </c>
      <c r="R1288" s="21">
        <v>0.29735515099833598</v>
      </c>
      <c r="S1288" s="22">
        <v>0.29344550167407601</v>
      </c>
      <c r="T1288" s="22">
        <v>0.48606565906347399</v>
      </c>
      <c r="U1288" s="16">
        <v>1.3726215031313438</v>
      </c>
      <c r="V1288" s="14">
        <v>1.7490000000000001</v>
      </c>
      <c r="W1288" s="14">
        <v>2.7477</v>
      </c>
      <c r="X1288" s="74">
        <f>'2080回测'!$O$13*G1288/$G$4+'2080回测'!$O$14*H1288/$H$4+'2080回测'!$O$15*I1288/$I$4+'2080回测'!$O$17*K1288/$K$4+'2080回测'!$O$18*L1288/$L$4+'2080回测'!$O$16*J1288/$J$4</f>
        <v>1.7333244411418369</v>
      </c>
    </row>
    <row r="1289" spans="1:24">
      <c r="A1289" s="11">
        <v>45771</v>
      </c>
      <c r="B1289" s="17">
        <v>75.874769797422005</v>
      </c>
      <c r="C1289" s="17">
        <v>39.330306469920998</v>
      </c>
      <c r="D1289" s="17">
        <v>20.153846153846001</v>
      </c>
      <c r="E1289" s="17">
        <v>184.306640625</v>
      </c>
      <c r="F1289" s="13">
        <v>1.79916390761547</v>
      </c>
      <c r="G1289" s="14">
        <f>[1]!thsiFinD("ths_adjustment_nv_fund",G$2,$A1289)</f>
        <v>1.9178730049999999</v>
      </c>
      <c r="H1289" s="14">
        <f>[1]!thsiFinD("ths_adjustment_nv_fund",H$2,$A1289)</f>
        <v>2.7189244443999998</v>
      </c>
      <c r="I1289" s="14">
        <v>3230.82</v>
      </c>
      <c r="J1289" s="14">
        <f>[1]!thsiFinD("ths_close_price_index",J$1,$A1289)</f>
        <v>11568.532499999999</v>
      </c>
      <c r="K1289" s="14">
        <f>[1]!thsiFinD("ths_adjustment_nv_fund",K$2,$A1289)</f>
        <v>8.5207098672000008</v>
      </c>
      <c r="L1289" s="14">
        <f>[1]!thsiFinD("ths_adjustment_nv_fund",L$2,$A1289)</f>
        <v>2.2844187078</v>
      </c>
      <c r="M1289" s="18">
        <v>0.28820332480818001</v>
      </c>
      <c r="N1289" s="18">
        <v>0.23768569194683001</v>
      </c>
      <c r="O1289" s="18">
        <v>0.40198897675533002</v>
      </c>
      <c r="P1289" s="18">
        <v>0.60710000592735003</v>
      </c>
      <c r="Q1289" s="21">
        <v>0.310907566766712</v>
      </c>
      <c r="R1289" s="21">
        <v>0.30574761570306602</v>
      </c>
      <c r="S1289" s="22">
        <v>0.318058920511396</v>
      </c>
      <c r="T1289" s="22">
        <v>0.51127992263188704</v>
      </c>
      <c r="U1289" s="16">
        <v>1.3651177737440991</v>
      </c>
      <c r="V1289" s="14">
        <v>1.7488999999999999</v>
      </c>
      <c r="W1289" s="14">
        <v>2.7631999999999999</v>
      </c>
      <c r="X1289" s="74">
        <f>'2080回测'!$O$13*G1289/$G$4+'2080回测'!$O$14*H1289/$H$4+'2080回测'!$O$15*I1289/$I$4+'2080回测'!$O$17*K1289/$K$4+'2080回测'!$O$18*L1289/$L$4+'2080回测'!$O$16*J1289/$J$4</f>
        <v>1.7457758367371397</v>
      </c>
    </row>
    <row r="1290" spans="1:24">
      <c r="A1290" s="11">
        <v>45772</v>
      </c>
      <c r="B1290" s="17">
        <v>74.769797421730999</v>
      </c>
      <c r="C1290" s="17">
        <v>39.727582292849</v>
      </c>
      <c r="D1290" s="17">
        <v>21.230769230768999</v>
      </c>
      <c r="E1290" s="17">
        <v>189.19921875</v>
      </c>
      <c r="F1290" s="13">
        <v>1.8123184192383699</v>
      </c>
      <c r="G1290" s="14">
        <f>[1]!thsiFinD("ths_adjustment_nv_fund",G$2,$A1290)</f>
        <v>1.9157684074000001</v>
      </c>
      <c r="H1290" s="14">
        <f>[1]!thsiFinD("ths_adjustment_nv_fund",H$2,$A1290)</f>
        <v>2.7158548148000001</v>
      </c>
      <c r="I1290" s="14">
        <v>3229.42</v>
      </c>
      <c r="J1290" s="14">
        <f>[1]!thsiFinD("ths_close_price_index",J$1,$A1290)</f>
        <v>11557.210999999999</v>
      </c>
      <c r="K1290" s="14">
        <f>[1]!thsiFinD("ths_adjustment_nv_fund",K$2,$A1290)</f>
        <v>8.5368170691999996</v>
      </c>
      <c r="L1290" s="14">
        <f>[1]!thsiFinD("ths_adjustment_nv_fund",L$2,$A1290)</f>
        <v>2.2861351013000002</v>
      </c>
      <c r="M1290" s="18">
        <v>0.28468670076725999</v>
      </c>
      <c r="N1290" s="18">
        <v>0.23829380592477001</v>
      </c>
      <c r="O1290" s="18">
        <v>0.39432063263839001</v>
      </c>
      <c r="P1290" s="18">
        <v>0.60458308591853005</v>
      </c>
      <c r="Q1290" s="21">
        <v>0.30147827299388902</v>
      </c>
      <c r="R1290" s="21">
        <v>0.29507719629276802</v>
      </c>
      <c r="S1290" s="22">
        <v>0.30213259067548198</v>
      </c>
      <c r="T1290" s="22">
        <v>0.50036990474170495</v>
      </c>
      <c r="U1290" s="16">
        <v>1.3701046768464908</v>
      </c>
      <c r="V1290" s="14">
        <v>1.7492000000000001</v>
      </c>
      <c r="W1290" s="14">
        <v>2.7412000000000001</v>
      </c>
      <c r="X1290" s="74">
        <f>'2080回测'!$O$13*G1290/$G$4+'2080回测'!$O$14*H1290/$H$4+'2080回测'!$O$15*I1290/$I$4+'2080回测'!$O$17*K1290/$K$4+'2080回测'!$O$18*L1290/$L$4+'2080回测'!$O$16*J1290/$J$4</f>
        <v>1.7446775848135994</v>
      </c>
    </row>
    <row r="1291" spans="1:24">
      <c r="A1291" s="11">
        <v>45775</v>
      </c>
      <c r="B1291" s="17">
        <v>76.058931860037006</v>
      </c>
      <c r="C1291" s="17">
        <v>39.727582292849</v>
      </c>
      <c r="D1291" s="17">
        <v>22.692307692307999</v>
      </c>
      <c r="E1291" s="17">
        <v>185.625</v>
      </c>
      <c r="F1291" s="13">
        <v>1.81025955461299</v>
      </c>
      <c r="G1291" s="14">
        <f>[1]!thsiFinD("ths_adjustment_nv_fund",G$2,$A1291)</f>
        <v>1.9243037197999999</v>
      </c>
      <c r="H1291" s="14">
        <f>[1]!thsiFinD("ths_adjustment_nv_fund",H$2,$A1291)</f>
        <v>2.7150874074</v>
      </c>
      <c r="I1291" s="14">
        <v>3245.43</v>
      </c>
      <c r="J1291" s="14">
        <f>[1]!thsiFinD("ths_close_price_index",J$1,$A1291)</f>
        <v>11563.868399999999</v>
      </c>
      <c r="K1291" s="14">
        <f>[1]!thsiFinD("ths_adjustment_nv_fund",K$2,$A1291)</f>
        <v>8.5122727614000002</v>
      </c>
      <c r="L1291" s="14">
        <f>[1]!thsiFinD("ths_adjustment_nv_fund",L$2,$A1291)</f>
        <v>2.2863370298999999</v>
      </c>
      <c r="M1291" s="18">
        <v>0.28820332480818001</v>
      </c>
      <c r="N1291" s="18">
        <v>0.24072626183650001</v>
      </c>
      <c r="O1291" s="18">
        <v>0.4000718907261</v>
      </c>
      <c r="P1291" s="18">
        <v>0.60943048737411998</v>
      </c>
      <c r="Q1291" s="21">
        <v>0.30489639198653801</v>
      </c>
      <c r="R1291" s="21">
        <v>0.29951321335097902</v>
      </c>
      <c r="S1291" s="22">
        <v>0.31071626195068403</v>
      </c>
      <c r="T1291" s="22">
        <v>0.50727958273882501</v>
      </c>
      <c r="U1291" s="16">
        <v>1.360391696804272</v>
      </c>
      <c r="V1291" s="14">
        <v>1.7506999999999999</v>
      </c>
      <c r="W1291" s="14">
        <v>2.7155</v>
      </c>
      <c r="X1291" s="74">
        <f>'2080回测'!$O$13*G1291/$G$4+'2080回测'!$O$14*H1291/$H$4+'2080回测'!$O$15*I1291/$I$4+'2080回测'!$O$17*K1291/$K$4+'2080回测'!$O$18*L1291/$L$4+'2080回测'!$O$16*J1291/$J$4</f>
        <v>1.7504692420606811</v>
      </c>
    </row>
    <row r="1292" spans="1:24">
      <c r="A1292" s="11">
        <v>45776</v>
      </c>
      <c r="B1292" s="17">
        <v>76.979742173112001</v>
      </c>
      <c r="C1292" s="17">
        <v>40.522133938705998</v>
      </c>
      <c r="D1292" s="17">
        <v>24.384615384615</v>
      </c>
      <c r="E1292" s="17">
        <v>186.201171875</v>
      </c>
      <c r="F1292" s="13">
        <v>1.8202191584285801</v>
      </c>
      <c r="G1292" s="14">
        <f>[1]!thsiFinD("ths_adjustment_nv_fund",G$2,$A1292)</f>
        <v>1.91927607</v>
      </c>
      <c r="H1292" s="14">
        <f>[1]!thsiFinD("ths_adjustment_nv_fund",H$2,$A1292)</f>
        <v>2.7090577778</v>
      </c>
      <c r="I1292" s="14">
        <v>3229.66</v>
      </c>
      <c r="J1292" s="14">
        <f>[1]!thsiFinD("ths_close_price_index",J$1,$A1292)</f>
        <v>11506.1564</v>
      </c>
      <c r="K1292" s="14">
        <f>[1]!thsiFinD("ths_adjustment_nv_fund",K$2,$A1292)</f>
        <v>8.5253119249000004</v>
      </c>
      <c r="L1292" s="14">
        <f>[1]!thsiFinD("ths_adjustment_nv_fund",L$2,$A1292)</f>
        <v>2.2847216008000002</v>
      </c>
      <c r="M1292" s="18">
        <v>0.28396739130435</v>
      </c>
      <c r="N1292" s="18">
        <v>0.23872817305186</v>
      </c>
      <c r="O1292" s="18">
        <v>0.39072609633357003</v>
      </c>
      <c r="P1292" s="18">
        <v>0.60206616598688001</v>
      </c>
      <c r="Q1292" s="21">
        <v>0.29240257773754702</v>
      </c>
      <c r="R1292" s="21">
        <v>0.28884279394068302</v>
      </c>
      <c r="S1292" s="22">
        <v>0.29778904617477397</v>
      </c>
      <c r="T1292" s="22">
        <v>0.488611329904512</v>
      </c>
      <c r="U1292" s="16">
        <v>1.366580325162974</v>
      </c>
      <c r="V1292" s="14">
        <v>1.7531000000000001</v>
      </c>
      <c r="W1292" s="14">
        <v>2.7229000000000001</v>
      </c>
      <c r="X1292" s="74">
        <f>'2080回测'!$O$13*G1292/$G$4+'2080回测'!$O$14*H1292/$H$4+'2080回测'!$O$15*I1292/$I$4+'2080回测'!$O$17*K1292/$K$4+'2080回测'!$O$18*L1292/$L$4+'2080回测'!$O$16*J1292/$J$4</f>
        <v>1.7469230089239767</v>
      </c>
    </row>
    <row r="1293" spans="1:24">
      <c r="A1293" s="11">
        <v>45777</v>
      </c>
      <c r="B1293" s="17">
        <v>78.453038674032996</v>
      </c>
      <c r="C1293" s="17">
        <v>42.508513053347997</v>
      </c>
      <c r="D1293" s="17">
        <v>28</v>
      </c>
      <c r="E1293" s="17">
        <v>191.298828125</v>
      </c>
      <c r="F1293" s="13">
        <v>1.85065094963095</v>
      </c>
      <c r="G1293" s="14">
        <f>[1]!thsiFinD("ths_adjustment_nv_fund",G$2,$A1293)</f>
        <v>1.8894609377</v>
      </c>
      <c r="H1293" s="14">
        <f>[1]!thsiFinD("ths_adjustment_nv_fund",H$2,$A1293)</f>
        <v>2.6933807406999999</v>
      </c>
      <c r="I1293" s="14">
        <v>3232.27</v>
      </c>
      <c r="J1293" s="14">
        <f>[1]!thsiFinD("ths_close_price_index",J$1,$A1293)</f>
        <v>11407.2708</v>
      </c>
      <c r="K1293" s="14">
        <f>[1]!thsiFinD("ths_adjustment_nv_fund",K$2,$A1293)</f>
        <v>8.5552253001</v>
      </c>
      <c r="L1293" s="14">
        <f>[1]!thsiFinD("ths_adjustment_nv_fund",L$2,$A1293)</f>
        <v>2.2815917068</v>
      </c>
      <c r="M1293" s="18">
        <v>0.28500639386188997</v>
      </c>
      <c r="N1293" s="18">
        <v>0.23612197028929</v>
      </c>
      <c r="O1293" s="18">
        <v>0.39372154325425002</v>
      </c>
      <c r="P1293" s="18">
        <v>0.60309157780803002</v>
      </c>
      <c r="Q1293" s="21">
        <v>0.30065320978876697</v>
      </c>
      <c r="R1293" s="21">
        <v>0.29567665805739202</v>
      </c>
      <c r="S1293" s="22">
        <v>0.31557689508242398</v>
      </c>
      <c r="T1293" s="22">
        <v>0.50279435316175103</v>
      </c>
      <c r="U1293" s="16">
        <v>1.3752223553635674</v>
      </c>
      <c r="V1293" s="14">
        <v>1.7544</v>
      </c>
      <c r="W1293" s="14">
        <v>2.7223999999999999</v>
      </c>
      <c r="X1293" s="74">
        <f>'2080回测'!$O$13*G1293/$G$4+'2080回测'!$O$14*H1293/$H$4+'2080回测'!$O$15*I1293/$I$4+'2080回测'!$O$17*K1293/$K$4+'2080回测'!$O$18*L1293/$L$4+'2080回测'!$O$16*J1293/$J$4</f>
        <v>1.7253825584118576</v>
      </c>
    </row>
    <row r="1294" spans="1:24">
      <c r="A1294" s="11">
        <v>45783</v>
      </c>
      <c r="B1294" s="17">
        <v>79.864947820748995</v>
      </c>
      <c r="C1294" s="17">
        <v>45.573212258797</v>
      </c>
      <c r="D1294" s="17">
        <v>32.153846153845997</v>
      </c>
      <c r="E1294" s="17">
        <v>199.1015625</v>
      </c>
      <c r="F1294" s="13">
        <v>1.8917339218334801</v>
      </c>
      <c r="G1294" s="14">
        <f>[1]!thsiFinD("ths_adjustment_nv_fund",G$2,$A1294)</f>
        <v>1.8916824573</v>
      </c>
      <c r="H1294" s="14">
        <f>[1]!thsiFinD("ths_adjustment_nv_fund",H$2,$A1294)</f>
        <v>2.6991911111000002</v>
      </c>
      <c r="I1294" s="14">
        <v>3275.75</v>
      </c>
      <c r="J1294" s="14">
        <f>[1]!thsiFinD("ths_close_price_index",J$1,$A1294)</f>
        <v>11431.187099999999</v>
      </c>
      <c r="K1294" s="14">
        <f>[1]!thsiFinD("ths_adjustment_nv_fund",K$2,$A1294)</f>
        <v>8.6434314063999995</v>
      </c>
      <c r="L1294" s="14">
        <f>[1]!thsiFinD("ths_adjustment_nv_fund",L$2,$A1294)</f>
        <v>2.3001691418000001</v>
      </c>
      <c r="M1294" s="18">
        <v>0.28860294117647001</v>
      </c>
      <c r="N1294" s="18">
        <v>0.23377638780297</v>
      </c>
      <c r="O1294" s="18">
        <v>0.40091061586388999</v>
      </c>
      <c r="P1294" s="18">
        <v>0.60654069039555003</v>
      </c>
      <c r="Q1294" s="21">
        <v>0.30748944777406401</v>
      </c>
      <c r="R1294" s="21">
        <v>0.30730621629108701</v>
      </c>
      <c r="S1294" s="22">
        <v>0.33605360487146402</v>
      </c>
      <c r="T1294" s="22">
        <v>0.52109893873304503</v>
      </c>
      <c r="U1294" s="16">
        <v>1.4047644657065335</v>
      </c>
      <c r="V1294" s="14">
        <v>1.7549999999999999</v>
      </c>
      <c r="W1294" s="14">
        <v>2.7641</v>
      </c>
      <c r="X1294" s="74">
        <f>'2080回测'!$O$13*G1294/$G$4+'2080回测'!$O$14*H1294/$H$4+'2080回测'!$O$15*I1294/$I$4+'2080回测'!$O$17*K1294/$K$4+'2080回测'!$O$18*L1294/$L$4+'2080回测'!$O$16*J1294/$J$4</f>
        <v>1.7301278311894264</v>
      </c>
    </row>
    <row r="1295" spans="1:24">
      <c r="A1295" s="11">
        <v>45784</v>
      </c>
      <c r="B1295" s="17">
        <v>78.084714548803007</v>
      </c>
      <c r="C1295" s="17">
        <v>44.438138479000997</v>
      </c>
      <c r="D1295" s="17">
        <v>31.307692307692001</v>
      </c>
      <c r="E1295" s="17">
        <v>196.494140625</v>
      </c>
      <c r="F1295" s="13">
        <v>1.8758117149012401</v>
      </c>
      <c r="G1295" s="14">
        <f>[1]!thsiFinD("ths_adjustment_nv_fund",G$2,$A1295)</f>
        <v>1.9068823287000001</v>
      </c>
      <c r="H1295" s="14">
        <f>[1]!thsiFinD("ths_adjustment_nv_fund",H$2,$A1295)</f>
        <v>2.7165125926</v>
      </c>
      <c r="I1295" s="14">
        <v>3293.06</v>
      </c>
      <c r="J1295" s="14">
        <f>[1]!thsiFinD("ths_close_price_index",J$1,$A1295)</f>
        <v>11525.548199999999</v>
      </c>
      <c r="K1295" s="14">
        <f>[1]!thsiFinD("ths_adjustment_nv_fund",K$2,$A1295)</f>
        <v>8.6472664545000004</v>
      </c>
      <c r="L1295" s="14">
        <f>[1]!thsiFinD("ths_adjustment_nv_fund",L$2,$A1295)</f>
        <v>2.3027942141</v>
      </c>
      <c r="M1295" s="18">
        <v>0.30866368286445001</v>
      </c>
      <c r="N1295" s="18">
        <v>0.24559117365998001</v>
      </c>
      <c r="O1295" s="18">
        <v>0.42667145938174</v>
      </c>
      <c r="P1295" s="18">
        <v>0.63338783661609999</v>
      </c>
      <c r="Q1295" s="21">
        <v>0.33907758191302101</v>
      </c>
      <c r="R1295" s="21">
        <v>0.34099596746293198</v>
      </c>
      <c r="S1295" s="22">
        <v>0.37535234083021601</v>
      </c>
      <c r="T1295" s="22">
        <v>0.56837568292383001</v>
      </c>
      <c r="U1295" s="16">
        <v>1.4105230362505479</v>
      </c>
      <c r="V1295" s="14">
        <v>1.7542</v>
      </c>
      <c r="W1295" s="14">
        <v>2.7852999999999999</v>
      </c>
      <c r="X1295" s="74">
        <f>'2080回测'!$O$13*G1295/$G$4+'2080回测'!$O$14*H1295/$H$4+'2080回测'!$O$15*I1295/$I$4+'2080回测'!$O$17*K1295/$K$4+'2080回测'!$O$18*L1295/$L$4+'2080回测'!$O$16*J1295/$J$4</f>
        <v>1.7415710456174536</v>
      </c>
    </row>
    <row r="1296" spans="1:24">
      <c r="A1296" s="11">
        <v>45785</v>
      </c>
      <c r="B1296" s="17">
        <v>77.163904235727003</v>
      </c>
      <c r="C1296" s="17">
        <v>45.005675368898999</v>
      </c>
      <c r="D1296" s="17">
        <v>29.461538461538002</v>
      </c>
      <c r="E1296" s="17">
        <v>202.79296875</v>
      </c>
      <c r="F1296" s="13">
        <v>1.8860602170404099</v>
      </c>
      <c r="G1296" s="14">
        <f>[1]!thsiFinD("ths_adjustment_nv_fund",G$2,$A1296)</f>
        <v>1.9158853295</v>
      </c>
      <c r="H1296" s="14">
        <f>[1]!thsiFinD("ths_adjustment_nv_fund",H$2,$A1296)</f>
        <v>2.7201303704000002</v>
      </c>
      <c r="I1296" s="14">
        <v>3308.02</v>
      </c>
      <c r="J1296" s="14">
        <f>[1]!thsiFinD("ths_close_price_index",J$1,$A1296)</f>
        <v>11541.911</v>
      </c>
      <c r="K1296" s="14">
        <f>[1]!thsiFinD("ths_adjustment_nv_fund",K$2,$A1296)</f>
        <v>8.6564705698999997</v>
      </c>
      <c r="L1296" s="14">
        <f>[1]!thsiFinD("ths_adjustment_nv_fund",L$2,$A1296)</f>
        <v>2.3047125361999998</v>
      </c>
      <c r="M1296" s="18">
        <v>0.31226023017902999</v>
      </c>
      <c r="N1296" s="18">
        <v>0.25453913647815002</v>
      </c>
      <c r="O1296" s="18">
        <v>0.42978672417925001</v>
      </c>
      <c r="P1296" s="18">
        <v>0.64075215800333996</v>
      </c>
      <c r="Q1296" s="21">
        <v>0.34214210238918802</v>
      </c>
      <c r="R1296" s="21">
        <v>0.345312092168229</v>
      </c>
      <c r="S1296" s="22">
        <v>0.380833480319201</v>
      </c>
      <c r="T1296" s="22">
        <v>0.57855836628799495</v>
      </c>
      <c r="U1296" s="16">
        <v>1.4219284151211431</v>
      </c>
      <c r="V1296" s="14">
        <v>1.7561</v>
      </c>
      <c r="W1296" s="14">
        <v>2.7471999999999999</v>
      </c>
      <c r="X1296" s="74">
        <f>'2080回测'!$O$13*G1296/$G$4+'2080回测'!$O$14*H1296/$H$4+'2080回测'!$O$15*I1296/$I$4+'2080回测'!$O$17*K1296/$K$4+'2080回测'!$O$18*L1296/$L$4+'2080回测'!$O$16*J1296/$J$4</f>
        <v>1.7485159602381093</v>
      </c>
    </row>
    <row r="1297" spans="1:24">
      <c r="A1297" s="11">
        <v>45786</v>
      </c>
      <c r="B1297" s="17">
        <v>75.936157151627</v>
      </c>
      <c r="C1297" s="17">
        <v>42.508513053347997</v>
      </c>
      <c r="D1297" s="17">
        <v>27.230769230768999</v>
      </c>
      <c r="E1297" s="17">
        <v>199.716796875</v>
      </c>
      <c r="F1297" s="13">
        <v>1.8634805907768599</v>
      </c>
      <c r="G1297" s="14">
        <f>[1]!thsiFinD("ths_adjustment_nv_fund",G$2,$A1297)</f>
        <v>1.9295652137999999</v>
      </c>
      <c r="H1297" s="14">
        <f>[1]!thsiFinD("ths_adjustment_nv_fund",H$2,$A1297)</f>
        <v>2.7344918519000001</v>
      </c>
      <c r="I1297" s="14">
        <v>3321.09</v>
      </c>
      <c r="J1297" s="14">
        <f>[1]!thsiFinD("ths_close_price_index",J$1,$A1297)</f>
        <v>11600.404</v>
      </c>
      <c r="K1297" s="14">
        <f>[1]!thsiFinD("ths_adjustment_nv_fund",K$2,$A1297)</f>
        <v>8.6426643968000008</v>
      </c>
      <c r="L1297" s="14">
        <f>[1]!thsiFinD("ths_adjustment_nv_fund",L$2,$A1297)</f>
        <v>2.2998662487999999</v>
      </c>
      <c r="M1297" s="18">
        <v>0.32528772378517001</v>
      </c>
      <c r="N1297" s="18">
        <v>0.26409521327426</v>
      </c>
      <c r="O1297" s="18">
        <v>0.43601725377425998</v>
      </c>
      <c r="P1297" s="18">
        <v>0.64830291787546002</v>
      </c>
      <c r="Q1297" s="21">
        <v>0.35192499467849198</v>
      </c>
      <c r="R1297" s="21">
        <v>0.35622229628436902</v>
      </c>
      <c r="S1297" s="22">
        <v>0.39913841785788101</v>
      </c>
      <c r="T1297" s="22">
        <v>0.59443850343925297</v>
      </c>
      <c r="U1297" s="16">
        <v>1.4102756562736487</v>
      </c>
      <c r="V1297" s="14">
        <v>1.7566999999999999</v>
      </c>
      <c r="W1297" s="14">
        <v>2.7397</v>
      </c>
      <c r="X1297" s="74">
        <f>'2080回测'!$O$13*G1297/$G$4+'2080回测'!$O$14*H1297/$H$4+'2080回测'!$O$15*I1297/$I$4+'2080回测'!$O$17*K1297/$K$4+'2080回测'!$O$18*L1297/$L$4+'2080回测'!$O$16*J1297/$J$4</f>
        <v>1.7579534338213731</v>
      </c>
    </row>
    <row r="1298" spans="1:24">
      <c r="A1298" s="11">
        <v>45789</v>
      </c>
      <c r="B1298" s="17">
        <v>77.041129527316997</v>
      </c>
      <c r="C1298" s="17">
        <v>44.267877412032</v>
      </c>
      <c r="D1298" s="17">
        <v>28.615384615385</v>
      </c>
      <c r="E1298" s="17">
        <v>207.44140625</v>
      </c>
      <c r="F1298" s="13">
        <v>1.8934144945118401</v>
      </c>
      <c r="G1298" s="14">
        <f>[1]!thsiFinD("ths_adjustment_nv_fund",G$2,$A1298)</f>
        <v>1.9302710231</v>
      </c>
      <c r="H1298" s="14">
        <f>[1]!thsiFinD("ths_adjustment_nv_fund",H$2,$A1298)</f>
        <v>2.7434814814999999</v>
      </c>
      <c r="I1298" s="14">
        <v>3393.39</v>
      </c>
      <c r="J1298" s="14">
        <f>[1]!thsiFinD("ths_close_price_index",J$1,$A1298)</f>
        <v>11624.267099999999</v>
      </c>
      <c r="K1298" s="14">
        <f>[1]!thsiFinD("ths_adjustment_nv_fund",K$2,$A1298)</f>
        <v>8.6733447816000009</v>
      </c>
      <c r="L1298" s="14">
        <f>[1]!thsiFinD("ths_adjustment_nv_fund",L$2,$A1298)</f>
        <v>2.3165253616000001</v>
      </c>
      <c r="M1298" s="18">
        <v>0.32033248081840998</v>
      </c>
      <c r="N1298" s="18">
        <v>0.26296585874381001</v>
      </c>
      <c r="O1298" s="18">
        <v>0.42211838006231001</v>
      </c>
      <c r="P1298" s="18">
        <v>0.64187078906692996</v>
      </c>
      <c r="Q1298" s="21">
        <v>0.34060984215110401</v>
      </c>
      <c r="R1298" s="21">
        <v>0.34231478334510002</v>
      </c>
      <c r="S1298" s="22">
        <v>0.37804120171160599</v>
      </c>
      <c r="T1298" s="22">
        <v>0.57395191428991899</v>
      </c>
      <c r="U1298" s="16">
        <v>1.4285688019573695</v>
      </c>
      <c r="V1298" s="14">
        <v>1.7529999999999999</v>
      </c>
      <c r="W1298" s="14">
        <v>2.6533000000000002</v>
      </c>
      <c r="X1298" s="74">
        <f>'2080回测'!$O$13*G1298/$G$4+'2080回测'!$O$14*H1298/$H$4+'2080回测'!$O$15*I1298/$I$4+'2080回测'!$O$17*K1298/$K$4+'2080回测'!$O$18*L1298/$L$4+'2080回测'!$O$16*J1298/$J$4</f>
        <v>1.7602756773919919</v>
      </c>
    </row>
    <row r="1299" spans="1:24">
      <c r="A1299" s="11">
        <v>45790</v>
      </c>
      <c r="B1299" s="17">
        <v>77.041129527316997</v>
      </c>
      <c r="C1299" s="17">
        <v>43.473325766175002</v>
      </c>
      <c r="D1299" s="17">
        <v>28.615384615385</v>
      </c>
      <c r="E1299" s="17">
        <v>206.42578125</v>
      </c>
      <c r="F1299" s="13">
        <v>1.88888905289719</v>
      </c>
      <c r="G1299" s="14">
        <f>[1]!thsiFinD("ths_adjustment_nv_fund",G$2,$A1299)</f>
        <v>1.9486220671000001</v>
      </c>
      <c r="H1299" s="14">
        <f>[1]!thsiFinD("ths_adjustment_nv_fund",H$2,$A1299)</f>
        <v>2.7615703703999999</v>
      </c>
      <c r="I1299" s="14">
        <v>3384.05</v>
      </c>
      <c r="J1299" s="14">
        <f>[1]!thsiFinD("ths_close_price_index",J$1,$A1299)</f>
        <v>11702.0576</v>
      </c>
      <c r="K1299" s="14">
        <f>[1]!thsiFinD("ths_adjustment_nv_fund",K$2,$A1299)</f>
        <v>8.6656746854000009</v>
      </c>
      <c r="L1299" s="14">
        <f>[1]!thsiFinD("ths_adjustment_nv_fund",L$2,$A1299)</f>
        <v>2.3235928640000001</v>
      </c>
      <c r="M1299" s="18">
        <v>0.33999360613811003</v>
      </c>
      <c r="N1299" s="18">
        <v>0.27495439145165002</v>
      </c>
      <c r="O1299" s="18">
        <v>0.44140905823149001</v>
      </c>
      <c r="P1299" s="18">
        <v>0.66116717549252002</v>
      </c>
      <c r="Q1299" s="21">
        <v>0.35628604304842298</v>
      </c>
      <c r="R1299" s="21">
        <v>0.356941650401917</v>
      </c>
      <c r="S1299" s="22">
        <v>0.399965759667535</v>
      </c>
      <c r="T1299" s="22">
        <v>0.59783273122731195</v>
      </c>
      <c r="U1299" s="16">
        <v>1.4264916631854265</v>
      </c>
      <c r="V1299" s="14">
        <v>1.754</v>
      </c>
      <c r="W1299" s="14">
        <v>2.6650999999999998</v>
      </c>
      <c r="X1299" s="74">
        <f>'2080回测'!$O$13*G1299/$G$4+'2080回测'!$O$14*H1299/$H$4+'2080回测'!$O$15*I1299/$I$4+'2080回测'!$O$17*K1299/$K$4+'2080回测'!$O$18*L1299/$L$4+'2080回测'!$O$16*J1299/$J$4</f>
        <v>1.7741161086426696</v>
      </c>
    </row>
    <row r="1300" spans="1:24">
      <c r="A1300" s="11">
        <v>45791</v>
      </c>
      <c r="B1300" s="17">
        <v>76.856967464701995</v>
      </c>
      <c r="C1300" s="17">
        <v>43.643586833143999</v>
      </c>
      <c r="D1300" s="17">
        <v>29.615384615385</v>
      </c>
      <c r="E1300" s="17">
        <v>207.294921875</v>
      </c>
      <c r="F1300" s="13">
        <v>1.8935271519705801</v>
      </c>
      <c r="G1300" s="14">
        <f>[1]!thsiFinD("ths_adjustment_nv_fund",G$2,$A1300)</f>
        <v>1.9590915729</v>
      </c>
      <c r="H1300" s="14">
        <f>[1]!thsiFinD("ths_adjustment_nv_fund",H$2,$A1300)</f>
        <v>2.7764799999999998</v>
      </c>
      <c r="I1300" s="14">
        <v>3451.63</v>
      </c>
      <c r="J1300" s="14">
        <f>[1]!thsiFinD("ths_close_price_index",J$1,$A1300)</f>
        <v>11765.959699999999</v>
      </c>
      <c r="K1300" s="14">
        <f>[1]!thsiFinD("ths_adjustment_nv_fund",K$2,$A1300)</f>
        <v>8.6710437526999993</v>
      </c>
      <c r="L1300" s="14">
        <f>[1]!thsiFinD("ths_adjustment_nv_fund",L$2,$A1300)</f>
        <v>2.3281362583999998</v>
      </c>
      <c r="M1300" s="18">
        <v>0.33959398976982003</v>
      </c>
      <c r="N1300" s="18">
        <v>0.27582312570584999</v>
      </c>
      <c r="O1300" s="18">
        <v>0.43925233644860001</v>
      </c>
      <c r="P1300" s="18">
        <v>0.65799772070947005</v>
      </c>
      <c r="Q1300" s="21">
        <v>0.35392871960521699</v>
      </c>
      <c r="R1300" s="21">
        <v>0.352745418049558</v>
      </c>
      <c r="S1300" s="22">
        <v>0.39500170880959201</v>
      </c>
      <c r="T1300" s="22">
        <v>0.59759028638530598</v>
      </c>
      <c r="U1300" s="16">
        <v>1.4319573418530034</v>
      </c>
      <c r="V1300" s="14">
        <v>1.7537</v>
      </c>
      <c r="W1300" s="14">
        <v>2.6478999999999999</v>
      </c>
      <c r="X1300" s="74">
        <f>'2080回测'!$O$13*G1300/$G$4+'2080回测'!$O$14*H1300/$H$4+'2080回测'!$O$15*I1300/$I$4+'2080回测'!$O$17*K1300/$K$4+'2080回测'!$O$18*L1300/$L$4+'2080回测'!$O$16*J1300/$J$4</f>
        <v>1.7822470407981073</v>
      </c>
    </row>
    <row r="1301" spans="1:24">
      <c r="A1301" s="11">
        <v>45792</v>
      </c>
      <c r="B1301" s="17">
        <v>73.971761817065996</v>
      </c>
      <c r="C1301" s="17">
        <v>40.805902383655003</v>
      </c>
      <c r="D1301" s="17">
        <v>24.384615384615</v>
      </c>
      <c r="E1301" s="17">
        <v>199.4921875</v>
      </c>
      <c r="F1301" s="13">
        <v>1.84663616771334</v>
      </c>
      <c r="G1301" s="14">
        <f>[1]!thsiFinD("ths_adjustment_nv_fund",G$2,$A1301)</f>
        <v>1.9517982092999999</v>
      </c>
      <c r="H1301" s="14">
        <f>[1]!thsiFinD("ths_adjustment_nv_fund",H$2,$A1301)</f>
        <v>2.7671614815000001</v>
      </c>
      <c r="I1301" s="14">
        <v>3436.48</v>
      </c>
      <c r="J1301" s="14">
        <f>[1]!thsiFinD("ths_close_price_index",J$1,$A1301)</f>
        <v>11732.976500000001</v>
      </c>
      <c r="K1301" s="14">
        <f>[1]!thsiFinD("ths_adjustment_nv_fund",K$2,$A1301)</f>
        <v>8.6211881274</v>
      </c>
      <c r="L1301" s="14">
        <f>[1]!thsiFinD("ths_adjustment_nv_fund",L$2,$A1301)</f>
        <v>2.3144051109000001</v>
      </c>
      <c r="M1301" s="18">
        <v>0.35517902813299002</v>
      </c>
      <c r="N1301" s="18">
        <v>0.29093910172878001</v>
      </c>
      <c r="O1301" s="18">
        <v>0.44380541576803001</v>
      </c>
      <c r="P1301" s="18">
        <v>0.66349765693928997</v>
      </c>
      <c r="Q1301" s="21">
        <v>0.354400184293858</v>
      </c>
      <c r="R1301" s="21">
        <v>0.35526315746097997</v>
      </c>
      <c r="S1301" s="22">
        <v>0.39510512653579599</v>
      </c>
      <c r="T1301" s="22">
        <v>0.59746906396430299</v>
      </c>
      <c r="U1301" s="16">
        <v>1.4164412425165143</v>
      </c>
      <c r="V1301" s="14">
        <v>1.7533000000000001</v>
      </c>
      <c r="W1301" s="14">
        <v>2.5691999999999999</v>
      </c>
      <c r="X1301" s="74">
        <f>'2080回测'!$O$13*G1301/$G$4+'2080回测'!$O$14*H1301/$H$4+'2080回测'!$O$15*I1301/$I$4+'2080回测'!$O$17*K1301/$K$4+'2080回测'!$O$18*L1301/$L$4+'2080回测'!$O$16*J1301/$J$4</f>
        <v>1.7748957958250899</v>
      </c>
    </row>
    <row r="1302" spans="1:24">
      <c r="A1302" s="11">
        <v>45793</v>
      </c>
      <c r="B1302" s="17">
        <v>74.155923879680998</v>
      </c>
      <c r="C1302" s="17">
        <v>41.827468785470998</v>
      </c>
      <c r="D1302" s="17">
        <v>23.769230769231001</v>
      </c>
      <c r="E1302" s="17">
        <v>202.578125</v>
      </c>
      <c r="F1302" s="13">
        <v>1.85582687108596</v>
      </c>
      <c r="G1302" s="14">
        <f>[1]!thsiFinD("ths_adjustment_nv_fund",G$2,$A1302)</f>
        <v>1.9405052592000001</v>
      </c>
      <c r="H1302" s="14">
        <f>[1]!thsiFinD("ths_adjustment_nv_fund",H$2,$A1302)</f>
        <v>2.7524711111000002</v>
      </c>
      <c r="I1302" s="14">
        <v>3419.68</v>
      </c>
      <c r="J1302" s="14">
        <f>[1]!thsiFinD("ths_close_price_index",J$1,$A1302)</f>
        <v>11651.9046</v>
      </c>
      <c r="K1302" s="14">
        <f>[1]!thsiFinD("ths_adjustment_nv_fund",K$2,$A1302)</f>
        <v>8.6426643968000008</v>
      </c>
      <c r="L1302" s="14">
        <f>[1]!thsiFinD("ths_adjustment_nv_fund",L$2,$A1302)</f>
        <v>2.3158186114000001</v>
      </c>
      <c r="M1302" s="18">
        <v>0.34047314578005</v>
      </c>
      <c r="N1302" s="18">
        <v>0.28233863261227998</v>
      </c>
      <c r="O1302" s="18">
        <v>0.42271746944644001</v>
      </c>
      <c r="P1302" s="18">
        <v>0.64737072529674999</v>
      </c>
      <c r="Q1302" s="21">
        <v>0.33907758191302101</v>
      </c>
      <c r="R1302" s="21">
        <v>0.33943736687491</v>
      </c>
      <c r="S1302" s="22">
        <v>0.37804120171160599</v>
      </c>
      <c r="T1302" s="22">
        <v>0.58207381649705703</v>
      </c>
      <c r="U1302" s="16">
        <v>1.4204317427547379</v>
      </c>
      <c r="V1302" s="14">
        <v>1.7526999999999999</v>
      </c>
      <c r="W1302" s="14">
        <v>2.6073</v>
      </c>
      <c r="X1302" s="74">
        <f>'2080回测'!$O$13*G1302/$G$4+'2080回测'!$O$14*H1302/$H$4+'2080回测'!$O$15*I1302/$I$4+'2080回测'!$O$17*K1302/$K$4+'2080回测'!$O$18*L1302/$L$4+'2080回测'!$O$16*J1302/$J$4</f>
        <v>1.7671275694014872</v>
      </c>
    </row>
    <row r="1303" spans="1:24">
      <c r="A1303" s="11">
        <v>45796</v>
      </c>
      <c r="B1303" s="17">
        <v>74.585635359115997</v>
      </c>
      <c r="C1303" s="17">
        <v>41.543700340522001</v>
      </c>
      <c r="D1303" s="17">
        <v>22.384615384615</v>
      </c>
      <c r="E1303" s="17">
        <v>200.2734375</v>
      </c>
      <c r="F1303" s="13">
        <v>1.84696847146063</v>
      </c>
      <c r="G1303" s="14">
        <f>[1]!thsiFinD("ths_adjustment_nv_fund",G$2,$A1303)</f>
        <v>1.9439166712</v>
      </c>
      <c r="H1303" s="14">
        <f>[1]!thsiFinD("ths_adjustment_nv_fund",H$2,$A1303)</f>
        <v>2.7603644444</v>
      </c>
      <c r="I1303" s="14">
        <v>3427.22</v>
      </c>
      <c r="J1303" s="14">
        <f>[1]!thsiFinD("ths_close_price_index",J$1,$A1303)</f>
        <v>11695.1031</v>
      </c>
      <c r="K1303" s="14">
        <f>[1]!thsiFinD("ths_adjustment_nv_fund",K$2,$A1303)</f>
        <v>8.6472664545000004</v>
      </c>
      <c r="L1303" s="14">
        <f>[1]!thsiFinD("ths_adjustment_nv_fund",L$2,$A1303)</f>
        <v>2.3215735776000002</v>
      </c>
      <c r="M1303" s="18">
        <v>0.33671675191815997</v>
      </c>
      <c r="N1303" s="18">
        <v>0.27860307531925999</v>
      </c>
      <c r="O1303" s="18">
        <v>0.42559309849028998</v>
      </c>
      <c r="P1303" s="18">
        <v>0.64802326014814005</v>
      </c>
      <c r="Q1303" s="21">
        <v>0.34438155966023398</v>
      </c>
      <c r="R1303" s="21">
        <v>0.34543198452114399</v>
      </c>
      <c r="S1303" s="22">
        <v>0.38941715159440299</v>
      </c>
      <c r="T1303" s="22">
        <v>0.59528706038627299</v>
      </c>
      <c r="U1303" s="16">
        <v>1.4261291870660104</v>
      </c>
      <c r="V1303" s="14">
        <v>1.7541</v>
      </c>
      <c r="W1303" s="14">
        <v>2.6335000000000002</v>
      </c>
      <c r="X1303" s="74">
        <f>'2080回测'!$O$13*G1303/$G$4+'2080回测'!$O$14*H1303/$H$4+'2080回测'!$O$15*I1303/$I$4+'2080回测'!$O$17*K1303/$K$4+'2080回测'!$O$18*L1303/$L$4+'2080回测'!$O$16*J1303/$J$4</f>
        <v>1.7701373135872374</v>
      </c>
    </row>
    <row r="1304" spans="1:24">
      <c r="A1304" s="11">
        <v>45797</v>
      </c>
      <c r="B1304" s="17">
        <v>75.506445672192001</v>
      </c>
      <c r="C1304" s="17">
        <v>42.167990919410002</v>
      </c>
      <c r="D1304" s="17">
        <v>23.230769230768999</v>
      </c>
      <c r="E1304" s="17">
        <v>203.7109375</v>
      </c>
      <c r="F1304" s="13">
        <v>1.86154035830593</v>
      </c>
      <c r="G1304" s="14">
        <f>[1]!thsiFinD("ths_adjustment_nv_fund",G$2,$A1304)</f>
        <v>1.9502689555999999</v>
      </c>
      <c r="H1304" s="14">
        <f>[1]!thsiFinD("ths_adjustment_nv_fund",H$2,$A1304)</f>
        <v>2.7685866667000001</v>
      </c>
      <c r="I1304" s="14">
        <v>3461.68</v>
      </c>
      <c r="J1304" s="14">
        <f>[1]!thsiFinD("ths_close_price_index",J$1,$A1304)</f>
        <v>11717.6324</v>
      </c>
      <c r="K1304" s="14">
        <f>[1]!thsiFinD("ths_adjustment_nv_fund",K$2,$A1304)</f>
        <v>8.6955880605000004</v>
      </c>
      <c r="L1304" s="14">
        <f>[1]!thsiFinD("ths_adjustment_nv_fund",L$2,$A1304)</f>
        <v>2.3397471553</v>
      </c>
      <c r="M1304" s="18">
        <v>0.33375959079284001</v>
      </c>
      <c r="N1304" s="18">
        <v>0.27643123968377997</v>
      </c>
      <c r="O1304" s="18">
        <v>0.43134435657800002</v>
      </c>
      <c r="P1304" s="18">
        <v>0.65417573115218997</v>
      </c>
      <c r="Q1304" s="21">
        <v>0.35487164898249901</v>
      </c>
      <c r="R1304" s="21">
        <v>0.35538304981389501</v>
      </c>
      <c r="S1304" s="22">
        <v>0.398931582405463</v>
      </c>
      <c r="T1304" s="22">
        <v>0.60413629711941796</v>
      </c>
      <c r="U1304" s="16">
        <v>1.4374338625662757</v>
      </c>
      <c r="V1304" s="14">
        <v>1.7544</v>
      </c>
      <c r="W1304" s="14">
        <v>2.6309999999999998</v>
      </c>
      <c r="X1304" s="74">
        <f>'2080回测'!$O$13*G1304/$G$4+'2080回测'!$O$14*H1304/$H$4+'2080回测'!$O$15*I1304/$I$4+'2080回测'!$O$17*K1304/$K$4+'2080回测'!$O$18*L1304/$L$4+'2080回测'!$O$16*J1304/$J$4</f>
        <v>1.7770791894579057</v>
      </c>
    </row>
    <row r="1305" spans="1:24">
      <c r="A1305" s="11">
        <v>45798</v>
      </c>
      <c r="B1305" s="17">
        <v>74.217311233885994</v>
      </c>
      <c r="C1305" s="17">
        <v>41.089670828604</v>
      </c>
      <c r="D1305" s="17">
        <v>21.384615384615</v>
      </c>
      <c r="E1305" s="17">
        <v>203.662109375</v>
      </c>
      <c r="F1305" s="13">
        <v>1.8508842670552601</v>
      </c>
      <c r="G1305" s="14">
        <f>[1]!thsiFinD("ths_adjustment_nv_fund",G$2,$A1305)</f>
        <v>1.9613266358999999</v>
      </c>
      <c r="H1305" s="14">
        <f>[1]!thsiFinD("ths_adjustment_nv_fund",H$2,$A1305)</f>
        <v>2.7893066666999999</v>
      </c>
      <c r="I1305" s="14">
        <v>3485.77</v>
      </c>
      <c r="J1305" s="14">
        <f>[1]!thsiFinD("ths_close_price_index",J$1,$A1305)</f>
        <v>11787.070599999999</v>
      </c>
      <c r="K1305" s="14">
        <f>[1]!thsiFinD("ths_adjustment_nv_fund",K$2,$A1305)</f>
        <v>8.7577158396999994</v>
      </c>
      <c r="L1305" s="14">
        <f>[1]!thsiFinD("ths_adjustment_nv_fund",L$2,$A1305)</f>
        <v>2.3555985535000001</v>
      </c>
      <c r="M1305" s="18">
        <v>0.34167199488491001</v>
      </c>
      <c r="N1305" s="18">
        <v>0.28520545565111999</v>
      </c>
      <c r="O1305" s="18">
        <v>0.43925233644860001</v>
      </c>
      <c r="P1305" s="18">
        <v>0.66191292950919001</v>
      </c>
      <c r="Q1305" s="21">
        <v>0.3634758795502</v>
      </c>
      <c r="R1305" s="21">
        <v>0.36509433040080502</v>
      </c>
      <c r="S1305" s="22">
        <v>0.41847753265863502</v>
      </c>
      <c r="T1305" s="22">
        <v>0.62438044142674598</v>
      </c>
      <c r="U1305" s="16">
        <v>1.4363101468372714</v>
      </c>
      <c r="V1305" s="14">
        <v>1.7543</v>
      </c>
      <c r="W1305" s="14">
        <v>2.6997</v>
      </c>
      <c r="X1305" s="74">
        <f>'2080回测'!$O$13*G1305/$G$4+'2080回测'!$O$14*H1305/$H$4+'2080回测'!$O$15*I1305/$I$4+'2080回测'!$O$17*K1305/$K$4+'2080回测'!$O$18*L1305/$L$4+'2080回测'!$O$16*J1305/$J$4</f>
        <v>1.787599127827002</v>
      </c>
    </row>
    <row r="1306" spans="1:24">
      <c r="A1306" s="11">
        <v>45799</v>
      </c>
      <c r="B1306" s="17">
        <v>74.217311233885994</v>
      </c>
      <c r="C1306" s="17">
        <v>40.238365493757001</v>
      </c>
      <c r="D1306" s="17">
        <v>20.307692307692001</v>
      </c>
      <c r="E1306" s="17">
        <v>203.046875</v>
      </c>
      <c r="F1306" s="13">
        <v>1.84452561008834</v>
      </c>
      <c r="G1306" s="14">
        <f>[1]!thsiFinD("ths_adjustment_nv_fund",G$2,$A1306)</f>
        <v>1.9697963485000001</v>
      </c>
      <c r="H1306" s="14">
        <f>[1]!thsiFinD("ths_adjustment_nv_fund",H$2,$A1306)</f>
        <v>2.7856888889000002</v>
      </c>
      <c r="I1306" s="14">
        <v>3471.77</v>
      </c>
      <c r="J1306" s="14">
        <f>[1]!thsiFinD("ths_close_price_index",J$1,$A1306)</f>
        <v>11779.633900000001</v>
      </c>
      <c r="K1306" s="14">
        <f>[1]!thsiFinD("ths_adjustment_nv_fund",K$2,$A1306)</f>
        <v>8.7431426569999999</v>
      </c>
      <c r="L1306" s="14">
        <f>[1]!thsiFinD("ths_adjustment_nv_fund",L$2,$A1306)</f>
        <v>2.3482281581</v>
      </c>
      <c r="M1306" s="18">
        <v>0.34470907928389</v>
      </c>
      <c r="N1306" s="18">
        <v>0.29119972200504002</v>
      </c>
      <c r="O1306" s="18">
        <v>0.43937215432542998</v>
      </c>
      <c r="P1306" s="18">
        <v>0.66638745391786003</v>
      </c>
      <c r="Q1306" s="21">
        <v>0.36194361931211599</v>
      </c>
      <c r="R1306" s="21">
        <v>0.36341583745985601</v>
      </c>
      <c r="S1306" s="22">
        <v>0.40937677275240097</v>
      </c>
      <c r="T1306" s="22">
        <v>0.61407653564157805</v>
      </c>
      <c r="U1306" s="16">
        <v>1.4257495796048061</v>
      </c>
      <c r="V1306" s="14">
        <v>1.7545999999999999</v>
      </c>
      <c r="W1306" s="14">
        <v>2.7168000000000001</v>
      </c>
      <c r="X1306" s="74">
        <f>'2080回测'!$O$13*G1306/$G$4+'2080回测'!$O$14*H1306/$H$4+'2080回测'!$O$15*I1306/$I$4+'2080回测'!$O$17*K1306/$K$4+'2080回测'!$O$18*L1306/$L$4+'2080回测'!$O$16*J1306/$J$4</f>
        <v>1.7930104573834456</v>
      </c>
    </row>
    <row r="1307" spans="1:24">
      <c r="A1307" s="11">
        <v>45800</v>
      </c>
      <c r="B1307" s="17">
        <v>72.437077961940005</v>
      </c>
      <c r="C1307" s="17">
        <v>38.535754824064</v>
      </c>
      <c r="D1307" s="17">
        <v>17.384615384615</v>
      </c>
      <c r="E1307" s="17">
        <v>198.955078125</v>
      </c>
      <c r="F1307" s="13">
        <v>1.8182813157390501</v>
      </c>
      <c r="G1307" s="14">
        <f>[1]!thsiFinD("ths_adjustment_nv_fund",G$2,$A1307)</f>
        <v>1.9557977957999999</v>
      </c>
      <c r="H1307" s="14">
        <f>[1]!thsiFinD("ths_adjustment_nv_fund",H$2,$A1307)</f>
        <v>2.7608029630000002</v>
      </c>
      <c r="I1307" s="14">
        <v>3482.6</v>
      </c>
      <c r="J1307" s="14">
        <f>[1]!thsiFinD("ths_close_price_index",J$1,$A1307)</f>
        <v>11685.319</v>
      </c>
      <c r="K1307" s="14">
        <f>[1]!thsiFinD("ths_adjustment_nv_fund",K$2,$A1307)</f>
        <v>8.7024911470999999</v>
      </c>
      <c r="L1307" s="14">
        <f>[1]!thsiFinD("ths_adjustment_nv_fund",L$2,$A1307)</f>
        <v>2.3506513018000001</v>
      </c>
      <c r="M1307" s="18">
        <v>0.34359015345269001</v>
      </c>
      <c r="N1307" s="18">
        <v>0.28833289896621001</v>
      </c>
      <c r="O1307" s="18">
        <v>0.42774982027317998</v>
      </c>
      <c r="P1307" s="18">
        <v>0.65296388076901002</v>
      </c>
      <c r="Q1307" s="21">
        <v>0.34992126975176702</v>
      </c>
      <c r="R1307" s="21">
        <v>0.35166638687322999</v>
      </c>
      <c r="S1307" s="22">
        <v>0.39624272152408302</v>
      </c>
      <c r="T1307" s="22">
        <v>0.59552950522827797</v>
      </c>
      <c r="U1307" s="16">
        <v>1.4116380136796067</v>
      </c>
      <c r="V1307" s="14">
        <v>1.7547999999999999</v>
      </c>
      <c r="W1307" s="14">
        <v>2.7084000000000001</v>
      </c>
      <c r="X1307" s="74">
        <f>'2080回测'!$O$13*G1307/$G$4+'2080回测'!$O$14*H1307/$H$4+'2080回测'!$O$15*I1307/$I$4+'2080回测'!$O$17*K1307/$K$4+'2080回测'!$O$18*L1307/$L$4+'2080回测'!$O$16*J1307/$J$4</f>
        <v>1.7820572257190743</v>
      </c>
    </row>
    <row r="1308" spans="1:24">
      <c r="A1308" s="11">
        <v>45803</v>
      </c>
      <c r="B1308" s="17">
        <v>73.112338858195002</v>
      </c>
      <c r="C1308" s="17">
        <v>39.330306469920998</v>
      </c>
      <c r="D1308" s="17">
        <v>19.615384615385</v>
      </c>
      <c r="E1308" s="17">
        <v>197.119140625</v>
      </c>
      <c r="F1308" s="13">
        <v>1.82294292642125</v>
      </c>
      <c r="G1308" s="14">
        <f>[1]!thsiFinD("ths_adjustment_nv_fund",G$2,$A1308)</f>
        <v>1.9489749717</v>
      </c>
      <c r="H1308" s="14">
        <f>[1]!thsiFinD("ths_adjustment_nv_fund",H$2,$A1308)</f>
        <v>2.7429333332999999</v>
      </c>
      <c r="I1308" s="14">
        <v>3479.86</v>
      </c>
      <c r="J1308" s="14">
        <f>[1]!thsiFinD("ths_close_price_index",J$1,$A1308)</f>
        <v>11609.902700000001</v>
      </c>
      <c r="K1308" s="14">
        <f>[1]!thsiFinD("ths_adjustment_nv_fund",K$2,$A1308)</f>
        <v>8.6955880605000004</v>
      </c>
      <c r="L1308" s="14">
        <f>[1]!thsiFinD("ths_adjustment_nv_fund",L$2,$A1308)</f>
        <v>2.3518628737</v>
      </c>
      <c r="M1308" s="18">
        <v>0.33080242966751999</v>
      </c>
      <c r="N1308" s="18">
        <v>0.27756059421423002</v>
      </c>
      <c r="O1308" s="18">
        <v>0.41409058231488</v>
      </c>
      <c r="P1308" s="18">
        <v>0.63916743065040005</v>
      </c>
      <c r="Q1308" s="21">
        <v>0.33660239229765498</v>
      </c>
      <c r="R1308" s="21">
        <v>0.33667984275764601</v>
      </c>
      <c r="S1308" s="22">
        <v>0.38000613850953602</v>
      </c>
      <c r="T1308" s="22">
        <v>0.57819469902498699</v>
      </c>
      <c r="U1308" s="16">
        <v>1.4184599384394785</v>
      </c>
      <c r="V1308" s="14">
        <v>1.7554000000000001</v>
      </c>
      <c r="W1308" s="14">
        <v>2.7019000000000002</v>
      </c>
      <c r="X1308" s="74">
        <f>'2080回测'!$O$13*G1308/$G$4+'2080回测'!$O$14*H1308/$H$4+'2080回测'!$O$15*I1308/$I$4+'2080回测'!$O$17*K1308/$K$4+'2080回测'!$O$18*L1308/$L$4+'2080回测'!$O$16*J1308/$J$4</f>
        <v>1.7769839993327063</v>
      </c>
    </row>
    <row r="1309" spans="1:24">
      <c r="A1309" s="11">
        <v>45804</v>
      </c>
      <c r="B1309" s="17">
        <v>71.270718232044004</v>
      </c>
      <c r="C1309" s="17">
        <v>37.287173666287998</v>
      </c>
      <c r="D1309" s="17">
        <v>17.692307692307999</v>
      </c>
      <c r="E1309" s="17">
        <v>191.630859375</v>
      </c>
      <c r="F1309" s="13">
        <v>1.7947026474140999</v>
      </c>
      <c r="G1309" s="14">
        <f>[1]!thsiFinD("ths_adjustment_nv_fund",G$2,$A1309)</f>
        <v>1.9523863838</v>
      </c>
      <c r="H1309" s="14">
        <f>[1]!thsiFinD("ths_adjustment_nv_fund",H$2,$A1309)</f>
        <v>2.7359170370000001</v>
      </c>
      <c r="I1309" s="14">
        <v>3492.13</v>
      </c>
      <c r="J1309" s="14">
        <f>[1]!thsiFinD("ths_close_price_index",J$1,$A1309)</f>
        <v>11626.921200000001</v>
      </c>
      <c r="K1309" s="14">
        <f>[1]!thsiFinD("ths_adjustment_nv_fund",K$2,$A1309)</f>
        <v>8.6886849738999992</v>
      </c>
      <c r="L1309" s="14">
        <f>[1]!thsiFinD("ths_adjustment_nv_fund",L$2,$A1309)</f>
        <v>2.3406558341000001</v>
      </c>
      <c r="M1309" s="18">
        <v>0.32768542199487999</v>
      </c>
      <c r="N1309" s="18">
        <v>0.27182694813656999</v>
      </c>
      <c r="O1309" s="18">
        <v>0.41840402588066</v>
      </c>
      <c r="P1309" s="18">
        <v>0.64373517422435</v>
      </c>
      <c r="Q1309" s="21">
        <v>0.34603168607047802</v>
      </c>
      <c r="R1309" s="21">
        <v>0.34699058510916603</v>
      </c>
      <c r="S1309" s="22">
        <v>0.39541537971441798</v>
      </c>
      <c r="T1309" s="22">
        <v>0.59759028638530598</v>
      </c>
      <c r="U1309" s="16">
        <v>1.4150072769256392</v>
      </c>
      <c r="V1309" s="14">
        <v>1.7549999999999999</v>
      </c>
      <c r="W1309" s="14">
        <v>2.6844000000000001</v>
      </c>
      <c r="X1309" s="74">
        <f>'2080回测'!$O$13*G1309/$G$4+'2080回测'!$O$14*H1309/$H$4+'2080回测'!$O$15*I1309/$I$4+'2080回测'!$O$17*K1309/$K$4+'2080回测'!$O$18*L1309/$L$4+'2080回测'!$O$16*J1309/$J$4</f>
        <v>1.7785600778170685</v>
      </c>
    </row>
    <row r="1310" spans="1:24">
      <c r="A1310" s="11">
        <v>45805</v>
      </c>
      <c r="B1310" s="17">
        <v>72.191528545119994</v>
      </c>
      <c r="C1310" s="17">
        <v>38.479001135074</v>
      </c>
      <c r="D1310" s="17">
        <v>19.076923076922998</v>
      </c>
      <c r="E1310" s="17">
        <v>194.619140625</v>
      </c>
      <c r="F1310" s="13">
        <v>1.81091648345529</v>
      </c>
      <c r="G1310" s="14">
        <f>[1]!thsiFinD("ths_adjustment_nv_fund",G$2,$A1310)</f>
        <v>1.9610913661</v>
      </c>
      <c r="H1310" s="14">
        <f>[1]!thsiFinD("ths_adjustment_nv_fund",H$2,$A1310)</f>
        <v>2.7447970370000001</v>
      </c>
      <c r="I1310" s="14">
        <v>3501.13</v>
      </c>
      <c r="J1310" s="14">
        <f>[1]!thsiFinD("ths_close_price_index",J$1,$A1310)</f>
        <v>11663.352000000001</v>
      </c>
      <c r="K1310" s="14">
        <f>[1]!thsiFinD("ths_adjustment_nv_fund",K$2,$A1310)</f>
        <v>8.6764128199999995</v>
      </c>
      <c r="L1310" s="14">
        <f>[1]!thsiFinD("ths_adjustment_nv_fund",L$2,$A1310)</f>
        <v>2.3357085824000001</v>
      </c>
      <c r="M1310" s="18">
        <v>0.32121163682864001</v>
      </c>
      <c r="N1310" s="18">
        <v>0.26644079576058</v>
      </c>
      <c r="O1310" s="18">
        <v>0.41241313203930002</v>
      </c>
      <c r="P1310" s="18">
        <v>0.64261654316076</v>
      </c>
      <c r="Q1310" s="21">
        <v>0.34461729200455399</v>
      </c>
      <c r="R1310" s="21">
        <v>0.34399327628604898</v>
      </c>
      <c r="S1310" s="22">
        <v>0.391175252939925</v>
      </c>
      <c r="T1310" s="22">
        <v>0.59759028638530598</v>
      </c>
      <c r="U1310" s="16">
        <v>1.4127892616438162</v>
      </c>
      <c r="V1310" s="14">
        <v>1.7545999999999999</v>
      </c>
      <c r="W1310" s="14">
        <v>2.6859000000000002</v>
      </c>
      <c r="X1310" s="74">
        <f>'2080回测'!$O$13*G1310/$G$4+'2080回测'!$O$14*H1310/$H$4+'2080回测'!$O$15*I1310/$I$4+'2080回测'!$O$17*K1310/$K$4+'2080回测'!$O$18*L1310/$L$4+'2080回测'!$O$16*J1310/$J$4</f>
        <v>1.7843626581840355</v>
      </c>
    </row>
    <row r="1311" spans="1:24">
      <c r="A1311" s="11">
        <v>45806</v>
      </c>
      <c r="B1311" s="17">
        <v>75.445058317985996</v>
      </c>
      <c r="C1311" s="17">
        <v>40.976163450624</v>
      </c>
      <c r="D1311" s="17">
        <v>19.769230769231001</v>
      </c>
      <c r="E1311" s="17">
        <v>202.91015625</v>
      </c>
      <c r="F1311" s="13">
        <v>1.8477515219695999</v>
      </c>
      <c r="G1311" s="14">
        <f>[1]!thsiFinD("ths_adjustment_nv_fund",G$2,$A1311)</f>
        <v>1.9590915729</v>
      </c>
      <c r="H1311" s="14">
        <f>[1]!thsiFinD("ths_adjustment_nv_fund",H$2,$A1311)</f>
        <v>2.7497303704</v>
      </c>
      <c r="I1311" s="14">
        <v>3515.72</v>
      </c>
      <c r="J1311" s="14">
        <f>[1]!thsiFinD("ths_close_price_index",J$1,$A1311)</f>
        <v>11659.9164</v>
      </c>
      <c r="K1311" s="14">
        <f>[1]!thsiFinD("ths_adjustment_nv_fund",K$2,$A1311)</f>
        <v>8.7523467723999993</v>
      </c>
      <c r="L1311" s="14">
        <f>[1]!thsiFinD("ths_adjustment_nv_fund",L$2,$A1311)</f>
        <v>2.3474204435999999</v>
      </c>
      <c r="M1311" s="18">
        <v>0.31753516624041001</v>
      </c>
      <c r="N1311" s="18">
        <v>0.26704890973850998</v>
      </c>
      <c r="O1311" s="18">
        <v>0.40953750299545</v>
      </c>
      <c r="P1311" s="18">
        <v>0.64084537724577995</v>
      </c>
      <c r="Q1311" s="21">
        <v>0.34320289793863101</v>
      </c>
      <c r="R1311" s="21">
        <v>0.33919758216906898</v>
      </c>
      <c r="S1311" s="22">
        <v>0.38941715159440299</v>
      </c>
      <c r="T1311" s="22">
        <v>0.59552950522827797</v>
      </c>
      <c r="U1311" s="16">
        <v>1.4327173704928411</v>
      </c>
      <c r="V1311" s="14">
        <v>1.7526999999999999</v>
      </c>
      <c r="W1311" s="14">
        <v>2.6625999999999999</v>
      </c>
      <c r="X1311" s="74">
        <f>'2080回测'!$O$13*G1311/$G$4+'2080回测'!$O$14*H1311/$H$4+'2080回测'!$O$15*I1311/$I$4+'2080回测'!$O$17*K1311/$K$4+'2080回测'!$O$18*L1311/$L$4+'2080回测'!$O$16*J1311/$J$4</f>
        <v>1.7852676436767974</v>
      </c>
    </row>
    <row r="1312" spans="1:24">
      <c r="A1312" s="11">
        <v>45807</v>
      </c>
      <c r="B1312" s="17">
        <v>74.340085942296</v>
      </c>
      <c r="C1312" s="17">
        <v>38.933030646992002</v>
      </c>
      <c r="D1312" s="17">
        <v>16.923076923077002</v>
      </c>
      <c r="E1312" s="17">
        <v>198.525390625</v>
      </c>
      <c r="F1312" s="13">
        <v>1.82180396034341</v>
      </c>
      <c r="G1312" s="14">
        <f>[1]!thsiFinD("ths_adjustment_nv_fund",G$2,$A1312)</f>
        <v>1.9650909526</v>
      </c>
      <c r="H1312" s="14">
        <f>[1]!thsiFinD("ths_adjustment_nv_fund",H$2,$A1312)</f>
        <v>2.7537866666999999</v>
      </c>
      <c r="I1312" s="14">
        <v>3484.37</v>
      </c>
      <c r="J1312" s="14">
        <f>[1]!thsiFinD("ths_close_price_index",J$1,$A1312)</f>
        <v>11679.3539</v>
      </c>
      <c r="K1312" s="14">
        <f>[1]!thsiFinD("ths_adjustment_nv_fund",K$2,$A1312)</f>
        <v>8.7868622053000003</v>
      </c>
      <c r="L1312" s="14">
        <f>[1]!thsiFinD("ths_adjustment_nv_fund",L$2,$A1312)</f>
        <v>2.3321748312000001</v>
      </c>
      <c r="M1312" s="18">
        <v>0.32976342710996998</v>
      </c>
      <c r="N1312" s="18">
        <v>0.27373816349579</v>
      </c>
      <c r="O1312" s="18">
        <v>0.42918763479511002</v>
      </c>
      <c r="P1312" s="18">
        <v>0.66126039473496001</v>
      </c>
      <c r="Q1312" s="21">
        <v>0.36654040002636701</v>
      </c>
      <c r="R1312" s="21">
        <v>0.36401529922447801</v>
      </c>
      <c r="S1312" s="22">
        <v>0.410307532288259</v>
      </c>
      <c r="T1312" s="22">
        <v>0.62692611226779604</v>
      </c>
      <c r="U1312" s="16">
        <v>1.4187875121708085</v>
      </c>
      <c r="V1312" s="14">
        <v>1.7547999999999999</v>
      </c>
      <c r="W1312" s="14">
        <v>2.6827000000000001</v>
      </c>
      <c r="X1312" s="74">
        <f>'2080回测'!$O$13*G1312/$G$4+'2080回测'!$O$14*H1312/$H$4+'2080回测'!$O$15*I1312/$I$4+'2080回测'!$O$17*K1312/$K$4+'2080回测'!$O$18*L1312/$L$4+'2080回测'!$O$16*J1312/$J$4</f>
        <v>1.7893059343094846</v>
      </c>
    </row>
    <row r="1313" spans="1:24">
      <c r="A1313" s="11">
        <v>45811</v>
      </c>
      <c r="B1313" s="17">
        <v>75.690607734807003</v>
      </c>
      <c r="C1313" s="17">
        <v>39.273552780930999</v>
      </c>
      <c r="D1313" s="17">
        <v>16.846153846153999</v>
      </c>
      <c r="E1313" s="17">
        <v>195.05859375</v>
      </c>
      <c r="F1313" s="13">
        <v>1.8171722702797299</v>
      </c>
      <c r="G1313" s="14">
        <f>[1]!thsiFinD("ths_adjustment_nv_fund",G$2,$A1313)</f>
        <v>1.9835596313999999</v>
      </c>
      <c r="H1313" s="14">
        <f>[1]!thsiFinD("ths_adjustment_nv_fund",H$2,$A1313)</f>
        <v>2.7632148148</v>
      </c>
      <c r="I1313" s="14">
        <v>3515.27</v>
      </c>
      <c r="J1313" s="14">
        <f>[1]!thsiFinD("ths_close_price_index",J$1,$A1313)</f>
        <v>11716.2456</v>
      </c>
      <c r="K1313" s="14">
        <f>[1]!thsiFinD("ths_adjustment_nv_fund",K$2,$A1313)</f>
        <v>8.7899302438000007</v>
      </c>
      <c r="L1313" s="14">
        <f>[1]!thsiFinD("ths_adjustment_nv_fund",L$2,$A1313)</f>
        <v>2.3303574734999999</v>
      </c>
      <c r="M1313" s="18">
        <v>0.31913363171355003</v>
      </c>
      <c r="N1313" s="18">
        <v>0.26661454261141998</v>
      </c>
      <c r="O1313" s="18">
        <v>0.41960220464893</v>
      </c>
      <c r="P1313" s="18">
        <v>0.64979442598596004</v>
      </c>
      <c r="Q1313" s="21">
        <v>0.35758257094218598</v>
      </c>
      <c r="R1313" s="21">
        <v>0.34806961628549299</v>
      </c>
      <c r="S1313" s="22">
        <v>0.38900348068957602</v>
      </c>
      <c r="T1313" s="22">
        <v>0.60049962448935401</v>
      </c>
      <c r="U1313" s="16">
        <v>1.426942106062719</v>
      </c>
      <c r="V1313" s="14">
        <v>1.7549999999999999</v>
      </c>
      <c r="W1313" s="14">
        <v>2.7179000000000002</v>
      </c>
      <c r="X1313" s="74">
        <f>'2080回测'!$O$13*G1313/$G$4+'2080回测'!$O$14*H1313/$H$4+'2080回测'!$O$15*I1313/$I$4+'2080回测'!$O$17*K1313/$K$4+'2080回测'!$O$18*L1313/$L$4+'2080回测'!$O$16*J1313/$J$4</f>
        <v>1.8028236503141253</v>
      </c>
    </row>
    <row r="1314" spans="1:24">
      <c r="A1314" s="11">
        <v>45812</v>
      </c>
      <c r="B1314" s="17">
        <v>78.882750153467995</v>
      </c>
      <c r="C1314" s="17">
        <v>41.827468785470998</v>
      </c>
      <c r="D1314" s="17">
        <v>20.692307692307999</v>
      </c>
      <c r="E1314" s="17">
        <v>203.037109375</v>
      </c>
      <c r="F1314" s="13">
        <v>1.8610990900156199</v>
      </c>
      <c r="G1314" s="14">
        <f>[1]!thsiFinD("ths_adjustment_nv_fund",G$2,$A1314)</f>
        <v>1.9917940742</v>
      </c>
      <c r="H1314" s="14">
        <f>[1]!thsiFinD("ths_adjustment_nv_fund",H$2,$A1314)</f>
        <v>2.7728622222000001</v>
      </c>
      <c r="I1314" s="14">
        <v>3527.68</v>
      </c>
      <c r="J1314" s="14">
        <f>[1]!thsiFinD("ths_close_price_index",J$1,$A1314)</f>
        <v>11756.098599999999</v>
      </c>
      <c r="K1314" s="14">
        <f>[1]!thsiFinD("ths_adjustment_nv_fund",K$2,$A1314)</f>
        <v>8.8221446478000001</v>
      </c>
      <c r="L1314" s="14">
        <f>[1]!thsiFinD("ths_adjustment_nv_fund",L$2,$A1314)</f>
        <v>2.3432809065</v>
      </c>
      <c r="M1314" s="18">
        <v>0.32416879795395998</v>
      </c>
      <c r="N1314" s="18">
        <v>0.26956823907567001</v>
      </c>
      <c r="O1314" s="18">
        <v>0.42715073088904998</v>
      </c>
      <c r="P1314" s="18">
        <v>0.65641299335653003</v>
      </c>
      <c r="Q1314" s="21">
        <v>0.36807266026445101</v>
      </c>
      <c r="R1314" s="21">
        <v>0.35670186569607498</v>
      </c>
      <c r="S1314" s="22">
        <v>0.40193069646547602</v>
      </c>
      <c r="T1314" s="22">
        <v>0.61153086480053898</v>
      </c>
      <c r="U1314" s="16">
        <v>1.4395279974824309</v>
      </c>
      <c r="V1314" s="14">
        <v>1.7554000000000001</v>
      </c>
      <c r="W1314" s="14">
        <v>2.7199</v>
      </c>
      <c r="X1314" s="74">
        <f>'2080回测'!$O$13*G1314/$G$4+'2080回测'!$O$14*H1314/$H$4+'2080回测'!$O$15*I1314/$I$4+'2080回测'!$O$17*K1314/$K$4+'2080回测'!$O$18*L1314/$L$4+'2080回测'!$O$16*J1314/$J$4</f>
        <v>1.8104503532061798</v>
      </c>
    </row>
    <row r="1315" spans="1:24">
      <c r="A1315" s="11">
        <v>45813</v>
      </c>
      <c r="B1315" s="17">
        <v>81.706568446899993</v>
      </c>
      <c r="C1315" s="17">
        <v>46.197502837683999</v>
      </c>
      <c r="D1315" s="17">
        <v>26.076923076922998</v>
      </c>
      <c r="E1315" s="17">
        <v>212.841796875</v>
      </c>
      <c r="F1315" s="13">
        <v>1.9170569780912701</v>
      </c>
      <c r="G1315" s="14">
        <f>[1]!thsiFinD("ths_adjustment_nv_fund",G$2,$A1315)</f>
        <v>1.9781080114</v>
      </c>
      <c r="H1315" s="14">
        <f>[1]!thsiFinD("ths_adjustment_nv_fund",H$2,$A1315)</f>
        <v>2.7578429629999999</v>
      </c>
      <c r="I1315" s="14">
        <v>3562.18</v>
      </c>
      <c r="J1315" s="14">
        <f>[1]!thsiFinD("ths_close_price_index",J$1,$A1315)</f>
        <v>11691.7716</v>
      </c>
      <c r="K1315" s="14">
        <f>[1]!thsiFinD("ths_adjustment_nv_fund",K$2,$A1315)</f>
        <v>8.8298147440000001</v>
      </c>
      <c r="L1315" s="14">
        <f>[1]!thsiFinD("ths_adjustment_nv_fund",L$2,$A1315)</f>
        <v>2.3423722275999999</v>
      </c>
      <c r="M1315" s="18">
        <v>0.33399936061381003</v>
      </c>
      <c r="N1315" s="18">
        <v>0.27582312570584999</v>
      </c>
      <c r="O1315" s="18">
        <v>0.43625688952792002</v>
      </c>
      <c r="P1315" s="18">
        <v>0.66853149687975999</v>
      </c>
      <c r="Q1315" s="21">
        <v>0.37809128489807597</v>
      </c>
      <c r="R1315" s="21">
        <v>0.370009916870711</v>
      </c>
      <c r="S1315" s="22">
        <v>0.421373228992444</v>
      </c>
      <c r="T1315" s="22">
        <v>0.63213867637087595</v>
      </c>
      <c r="U1315" s="16">
        <v>1.4489297517267223</v>
      </c>
      <c r="V1315" s="14">
        <v>1.7557</v>
      </c>
      <c r="W1315" s="14">
        <v>2.726</v>
      </c>
      <c r="X1315" s="74">
        <f>'2080回测'!$O$13*G1315/$G$4+'2080回测'!$O$14*H1315/$H$4+'2080回测'!$O$15*I1315/$I$4+'2080回测'!$O$17*K1315/$K$4+'2080回测'!$O$18*L1315/$L$4+'2080回测'!$O$16*J1315/$J$4</f>
        <v>1.8004764045417356</v>
      </c>
    </row>
    <row r="1316" spans="1:24">
      <c r="A1316" s="11">
        <v>45814</v>
      </c>
      <c r="B1316" s="17">
        <v>80.049109883363997</v>
      </c>
      <c r="C1316" s="17">
        <v>45.970488081725001</v>
      </c>
      <c r="D1316" s="17">
        <v>27.692307692307999</v>
      </c>
      <c r="E1316" s="17">
        <v>211.73828125</v>
      </c>
      <c r="F1316" s="13">
        <v>1.91362546726849</v>
      </c>
      <c r="G1316" s="14">
        <f>[1]!thsiFinD("ths_adjustment_nv_fund",G$2,$A1316)</f>
        <v>1.9821194436</v>
      </c>
      <c r="H1316" s="14">
        <f>[1]!thsiFinD("ths_adjustment_nv_fund",H$2,$A1316)</f>
        <v>2.7597066667000001</v>
      </c>
      <c r="I1316" s="14">
        <v>3563.11</v>
      </c>
      <c r="J1316" s="14">
        <f>[1]!thsiFinD("ths_close_price_index",J$1,$A1316)</f>
        <v>11686.9866</v>
      </c>
      <c r="K1316" s="14">
        <f>[1]!thsiFinD("ths_adjustment_nv_fund",K$2,$A1316)</f>
        <v>8.8328827825000005</v>
      </c>
      <c r="L1316" s="14">
        <f>[1]!thsiFinD("ths_adjustment_nv_fund",L$2,$A1316)</f>
        <v>2.3413625844000001</v>
      </c>
      <c r="M1316" s="18">
        <v>0.34071291560102002</v>
      </c>
      <c r="N1316" s="18">
        <v>0.28068803752931998</v>
      </c>
      <c r="O1316" s="18">
        <v>0.44476395878265002</v>
      </c>
      <c r="P1316" s="18">
        <v>0.67253992492190995</v>
      </c>
      <c r="Q1316" s="21">
        <v>0.38492752288337201</v>
      </c>
      <c r="R1316" s="21">
        <v>0.38139969039855698</v>
      </c>
      <c r="S1316" s="22">
        <v>0.43802348291180698</v>
      </c>
      <c r="T1316" s="22">
        <v>0.64838248078514205</v>
      </c>
      <c r="U1316" s="16">
        <v>1.4494018420170418</v>
      </c>
      <c r="V1316" s="14">
        <v>1.7572000000000001</v>
      </c>
      <c r="W1316" s="14">
        <v>2.7214999999999998</v>
      </c>
      <c r="X1316" s="74">
        <f>'2080回测'!$O$13*G1316/$G$4+'2080回测'!$O$14*H1316/$H$4+'2080回测'!$O$15*I1316/$I$4+'2080回测'!$O$17*K1316/$K$4+'2080回测'!$O$18*L1316/$L$4+'2080回测'!$O$16*J1316/$J$4</f>
        <v>1.803417962264473</v>
      </c>
    </row>
    <row r="1317" spans="1:24">
      <c r="A1317" s="11">
        <v>45817</v>
      </c>
      <c r="B1317" s="17">
        <v>80.417434008594</v>
      </c>
      <c r="C1317" s="17">
        <v>46.878547105561999</v>
      </c>
      <c r="D1317" s="17">
        <v>29.384615384615</v>
      </c>
      <c r="E1317" s="17">
        <v>213.8671875</v>
      </c>
      <c r="F1317" s="13">
        <v>1.9263694599969301</v>
      </c>
      <c r="G1317" s="14">
        <f>[1]!thsiFinD("ths_adjustment_nv_fund",G$2,$A1317)</f>
        <v>1.9829453266999999</v>
      </c>
      <c r="H1317" s="14">
        <f>[1]!thsiFinD("ths_adjustment_nv_fund",H$2,$A1317)</f>
        <v>2.7667229629999999</v>
      </c>
      <c r="I1317" s="14">
        <v>3571.58</v>
      </c>
      <c r="J1317" s="14">
        <f>[1]!thsiFinD("ths_close_price_index",J$1,$A1317)</f>
        <v>11714.786</v>
      </c>
      <c r="K1317" s="14">
        <f>[1]!thsiFinD("ths_adjustment_nv_fund",K$2,$A1317)</f>
        <v>8.9195548695000006</v>
      </c>
      <c r="L1317" s="14">
        <f>[1]!thsiFinD("ths_adjustment_nv_fund",L$2,$A1317)</f>
        <v>2.3486320154000002</v>
      </c>
      <c r="M1317" s="18">
        <v>0.33927429667518999</v>
      </c>
      <c r="N1317" s="18">
        <v>0.27999305012596998</v>
      </c>
      <c r="O1317" s="18">
        <v>0.44476395878265002</v>
      </c>
      <c r="P1317" s="18">
        <v>0.67533650265804002</v>
      </c>
      <c r="Q1317" s="21">
        <v>0.38669551546577702</v>
      </c>
      <c r="R1317" s="21">
        <v>0.38151958275148401</v>
      </c>
      <c r="S1317" s="22">
        <v>0.43512778657800799</v>
      </c>
      <c r="T1317" s="22">
        <v>0.65250404309921795</v>
      </c>
      <c r="U1317" s="16">
        <v>1.4610723062156239</v>
      </c>
      <c r="V1317" s="14">
        <v>1.7582</v>
      </c>
      <c r="W1317" s="14">
        <v>2.6941000000000002</v>
      </c>
      <c r="X1317" s="74">
        <f>'2080回测'!$O$13*G1317/$G$4+'2080回测'!$O$14*H1317/$H$4+'2080回测'!$O$15*I1317/$I$4+'2080回测'!$O$17*K1317/$K$4+'2080回测'!$O$18*L1317/$L$4+'2080回测'!$O$16*J1317/$J$4</f>
        <v>1.8063060500634416</v>
      </c>
    </row>
    <row r="1318" spans="1:24">
      <c r="A1318" s="11">
        <v>45818</v>
      </c>
      <c r="B1318" s="17">
        <v>80.478821362798996</v>
      </c>
      <c r="C1318" s="17">
        <v>45.800227014755997</v>
      </c>
      <c r="D1318" s="17">
        <v>27.769230769231001</v>
      </c>
      <c r="E1318" s="17">
        <v>211.611328125</v>
      </c>
      <c r="F1318" s="13">
        <v>1.91414901817947</v>
      </c>
      <c r="G1318" s="14">
        <f>[1]!thsiFinD("ths_adjustment_nv_fund",G$2,$A1318)</f>
        <v>1.9856589426</v>
      </c>
      <c r="H1318" s="14">
        <f>[1]!thsiFinD("ths_adjustment_nv_fund",H$2,$A1318)</f>
        <v>2.7668325926000001</v>
      </c>
      <c r="I1318" s="14">
        <v>3607.17</v>
      </c>
      <c r="J1318" s="14">
        <f>[1]!thsiFinD("ths_close_price_index",J$1,$A1318)</f>
        <v>11727.275600000001</v>
      </c>
      <c r="K1318" s="14">
        <f>[1]!thsiFinD("ths_adjustment_nv_fund",K$2,$A1318)</f>
        <v>8.8927095327999996</v>
      </c>
      <c r="L1318" s="14">
        <f>[1]!thsiFinD("ths_adjustment_nv_fund",L$2,$A1318)</f>
        <v>2.3381317260999999</v>
      </c>
      <c r="M1318" s="18">
        <v>0.34375</v>
      </c>
      <c r="N1318" s="18">
        <v>0.28268612631396001</v>
      </c>
      <c r="O1318" s="18">
        <v>0.45710520009584998</v>
      </c>
      <c r="P1318" s="18">
        <v>0.68931939133869002</v>
      </c>
      <c r="Q1318" s="21">
        <v>0.39706773861588202</v>
      </c>
      <c r="R1318" s="21">
        <v>0.39554698804367899</v>
      </c>
      <c r="S1318" s="22">
        <v>0.44877892643735701</v>
      </c>
      <c r="T1318" s="22">
        <v>0.67432407887957302</v>
      </c>
      <c r="U1318" s="16">
        <v>1.4498328870358126</v>
      </c>
      <c r="V1318" s="14">
        <v>1.7586999999999999</v>
      </c>
      <c r="W1318" s="14">
        <v>2.6953</v>
      </c>
      <c r="X1318" s="74">
        <f>'2080回测'!$O$13*G1318/$G$4+'2080回测'!$O$14*H1318/$H$4+'2080回测'!$O$15*I1318/$I$4+'2080回测'!$O$17*K1318/$K$4+'2080回测'!$O$18*L1318/$L$4+'2080回测'!$O$16*J1318/$J$4</f>
        <v>1.807012360578911</v>
      </c>
    </row>
    <row r="1319" spans="1:24">
      <c r="A1319" s="11">
        <v>45819</v>
      </c>
      <c r="B1319" s="17">
        <v>81.092694904850006</v>
      </c>
      <c r="C1319" s="17">
        <v>45.800227014755997</v>
      </c>
      <c r="D1319" s="17">
        <v>26.846153846153999</v>
      </c>
      <c r="E1319" s="17">
        <v>213.662109375</v>
      </c>
      <c r="F1319" s="13">
        <v>1.9185029628518999</v>
      </c>
      <c r="G1319" s="14">
        <f>[1]!thsiFinD("ths_adjustment_nv_fund",G$2,$A1319)</f>
        <v>1.9889624749999999</v>
      </c>
      <c r="H1319" s="14">
        <f>[1]!thsiFinD("ths_adjustment_nv_fund",H$2,$A1319)</f>
        <v>2.7781244443999999</v>
      </c>
      <c r="I1319" s="14">
        <v>3664.75</v>
      </c>
      <c r="J1319" s="14">
        <f>[1]!thsiFinD("ths_close_price_index",J$1,$A1319)</f>
        <v>11758.0453</v>
      </c>
      <c r="K1319" s="14">
        <f>[1]!thsiFinD("ths_adjustment_nv_fund",K$2,$A1319)</f>
        <v>8.8819713981999993</v>
      </c>
      <c r="L1319" s="14">
        <f>[1]!thsiFinD("ths_adjustment_nv_fund",L$2,$A1319)</f>
        <v>2.3496416586</v>
      </c>
      <c r="M1319" s="18">
        <v>0.33607736572890001</v>
      </c>
      <c r="N1319" s="18">
        <v>0.27686560681088002</v>
      </c>
      <c r="O1319" s="18">
        <v>0.44440450515217</v>
      </c>
      <c r="P1319" s="18">
        <v>0.67869239600313003</v>
      </c>
      <c r="Q1319" s="21">
        <v>0.38716698015441797</v>
      </c>
      <c r="R1319" s="21">
        <v>0.383317968045358</v>
      </c>
      <c r="S1319" s="22">
        <v>0.43430044476834401</v>
      </c>
      <c r="T1319" s="22">
        <v>0.65783782962330095</v>
      </c>
      <c r="U1319" s="16">
        <v>1.4596174957381445</v>
      </c>
      <c r="V1319" s="14">
        <v>1.7601</v>
      </c>
      <c r="W1319" s="14">
        <v>2.7031000000000001</v>
      </c>
      <c r="X1319" s="74">
        <f>'2080回测'!$O$13*G1319/$G$4+'2080回测'!$O$14*H1319/$H$4+'2080回测'!$O$15*I1319/$I$4+'2080回测'!$O$17*K1319/$K$4+'2080回测'!$O$18*L1319/$L$4+'2080回测'!$O$16*J1319/$J$4</f>
        <v>1.8100369154984608</v>
      </c>
    </row>
    <row r="1320" spans="1:24">
      <c r="A1320" s="11">
        <v>45820</v>
      </c>
      <c r="B1320" s="17">
        <v>82.872928176795995</v>
      </c>
      <c r="C1320" s="17">
        <v>47.616345062428998</v>
      </c>
      <c r="D1320" s="17">
        <v>29.153846153846001</v>
      </c>
      <c r="E1320" s="17">
        <v>216.220703125</v>
      </c>
      <c r="F1320" s="13">
        <v>1.9396595562951799</v>
      </c>
      <c r="G1320" s="14">
        <f>[1]!thsiFinD("ths_adjustment_nv_fund",G$2,$A1320)</f>
        <v>1.9953335731999999</v>
      </c>
      <c r="H1320" s="14">
        <f>[1]!thsiFinD("ths_adjustment_nv_fund",H$2,$A1320)</f>
        <v>2.7797688889000001</v>
      </c>
      <c r="I1320" s="14">
        <v>3637.13</v>
      </c>
      <c r="J1320" s="14">
        <f>[1]!thsiFinD("ths_close_price_index",J$1,$A1320)</f>
        <v>11750.4082</v>
      </c>
      <c r="K1320" s="14">
        <f>[1]!thsiFinD("ths_adjustment_nv_fund",K$2,$A1320)</f>
        <v>8.9034476675000001</v>
      </c>
      <c r="L1320" s="14">
        <f>[1]!thsiFinD("ths_adjustment_nv_fund",L$2,$A1320)</f>
        <v>2.3548918033000001</v>
      </c>
      <c r="M1320" s="18">
        <v>0.34678708439897998</v>
      </c>
      <c r="N1320" s="18">
        <v>0.28729041786117998</v>
      </c>
      <c r="O1320" s="18">
        <v>0.45363048166786002</v>
      </c>
      <c r="P1320" s="18">
        <v>0.69043802247943997</v>
      </c>
      <c r="Q1320" s="21">
        <v>0.39294242259027201</v>
      </c>
      <c r="R1320" s="21">
        <v>0.39087118627961398</v>
      </c>
      <c r="S1320" s="22">
        <v>0.44526272374631298</v>
      </c>
      <c r="T1320" s="22">
        <v>0.66971762688149605</v>
      </c>
      <c r="U1320" s="16">
        <v>1.4631883587098113</v>
      </c>
      <c r="V1320" s="14">
        <v>1.7605</v>
      </c>
      <c r="W1320" s="14">
        <v>2.7235</v>
      </c>
      <c r="X1320" s="74">
        <f>'2080回测'!$O$13*G1320/$G$4+'2080回测'!$O$14*H1320/$H$4+'2080回测'!$O$15*I1320/$I$4+'2080回测'!$O$17*K1320/$K$4+'2080回测'!$O$18*L1320/$L$4+'2080回测'!$O$16*J1320/$J$4</f>
        <v>1.8155317770287533</v>
      </c>
    </row>
    <row r="1321" spans="1:24">
      <c r="A1321" s="11">
        <v>45821</v>
      </c>
      <c r="B1321" s="17">
        <v>81.092694904850006</v>
      </c>
      <c r="C1321" s="17">
        <v>47.502837684448998</v>
      </c>
      <c r="D1321" s="17">
        <v>28.307692307692001</v>
      </c>
      <c r="E1321" s="17">
        <v>213.720703125</v>
      </c>
      <c r="F1321" s="13">
        <v>1.9265598200549801</v>
      </c>
      <c r="G1321" s="14">
        <f>[1]!thsiFinD("ths_adjustment_nv_fund",G$2,$A1321)</f>
        <v>1.9831812932999999</v>
      </c>
      <c r="H1321" s="14">
        <f>[1]!thsiFinD("ths_adjustment_nv_fund",H$2,$A1321)</f>
        <v>2.7636533333000002</v>
      </c>
      <c r="I1321" s="14">
        <v>3687.54</v>
      </c>
      <c r="J1321" s="14">
        <f>[1]!thsiFinD("ths_close_price_index",J$1,$A1321)</f>
        <v>11611.2826</v>
      </c>
      <c r="K1321" s="14">
        <f>[1]!thsiFinD("ths_adjustment_nv_fund",K$2,$A1321)</f>
        <v>8.8474559653</v>
      </c>
      <c r="L1321" s="14">
        <f>[1]!thsiFinD("ths_adjustment_nv_fund",L$2,$A1321)</f>
        <v>2.3356076181000001</v>
      </c>
      <c r="M1321" s="18">
        <v>0.34870524296674998</v>
      </c>
      <c r="N1321" s="18">
        <v>0.28815915211537002</v>
      </c>
      <c r="O1321" s="18">
        <v>0.45842319674095</v>
      </c>
      <c r="P1321" s="18">
        <v>0.69388713498980004</v>
      </c>
      <c r="Q1321" s="21">
        <v>0.39636054158292</v>
      </c>
      <c r="R1321" s="21">
        <v>0.39278946392641501</v>
      </c>
      <c r="S1321" s="22">
        <v>0.45043361005667598</v>
      </c>
      <c r="T1321" s="22">
        <v>0.67674852729960899</v>
      </c>
      <c r="U1321" s="16">
        <v>1.4451036025711095</v>
      </c>
      <c r="V1321" s="14">
        <v>1.7606999999999999</v>
      </c>
      <c r="W1321" s="14">
        <v>2.7637</v>
      </c>
      <c r="X1321" s="74">
        <f>'2080回测'!$O$13*G1321/$G$4+'2080回测'!$O$14*H1321/$H$4+'2080回测'!$O$15*I1321/$I$4+'2080回测'!$O$17*K1321/$K$4+'2080回测'!$O$18*L1321/$L$4+'2080回测'!$O$16*J1321/$J$4</f>
        <v>1.8040891587832084</v>
      </c>
    </row>
    <row r="1322" spans="1:24">
      <c r="A1322" s="11">
        <v>45824</v>
      </c>
      <c r="B1322" s="17">
        <v>84.100675260895997</v>
      </c>
      <c r="C1322" s="17">
        <v>51.021566401816003</v>
      </c>
      <c r="D1322" s="17">
        <v>31.307692307692001</v>
      </c>
      <c r="E1322" s="17">
        <v>220.009765625</v>
      </c>
      <c r="F1322" s="13">
        <v>1.9660992489885101</v>
      </c>
      <c r="G1322" s="14">
        <f>[1]!thsiFinD("ths_adjustment_nv_fund",G$2,$A1322)</f>
        <v>1.9928559239000001</v>
      </c>
      <c r="H1322" s="14">
        <f>[1]!thsiFinD("ths_adjustment_nv_fund",H$2,$A1322)</f>
        <v>2.7692444443999999</v>
      </c>
      <c r="I1322" s="14">
        <v>3703.91</v>
      </c>
      <c r="J1322" s="14">
        <f>[1]!thsiFinD("ths_close_price_index",J$1,$A1322)</f>
        <v>11610.668900000001</v>
      </c>
      <c r="K1322" s="14">
        <f>[1]!thsiFinD("ths_adjustment_nv_fund",K$2,$A1322)</f>
        <v>8.8275137151000003</v>
      </c>
      <c r="L1322" s="14">
        <f>[1]!thsiFinD("ths_adjustment_nv_fund",L$2,$A1322)</f>
        <v>2.3396461908999999</v>
      </c>
      <c r="M1322" s="18">
        <v>0.33903452685421998</v>
      </c>
      <c r="N1322" s="18">
        <v>0.27877682217010002</v>
      </c>
      <c r="O1322" s="18">
        <v>0.44608195542774998</v>
      </c>
      <c r="P1322" s="18">
        <v>0.67738732637749999</v>
      </c>
      <c r="Q1322" s="21">
        <v>0.37785555255375503</v>
      </c>
      <c r="R1322" s="21">
        <v>0.37120884039996499</v>
      </c>
      <c r="S1322" s="22">
        <v>0.42488943168348797</v>
      </c>
      <c r="T1322" s="22">
        <v>0.645594365102098</v>
      </c>
      <c r="U1322" s="16">
        <v>1.4528144543200283</v>
      </c>
      <c r="V1322" s="14">
        <v>1.7612000000000001</v>
      </c>
      <c r="W1322" s="14">
        <v>2.7515000000000001</v>
      </c>
      <c r="X1322" s="74">
        <f>'2080回测'!$O$13*G1322/$G$4+'2080回测'!$O$14*H1322/$H$4+'2080回测'!$O$15*I1322/$I$4+'2080回测'!$O$17*K1322/$K$4+'2080回测'!$O$18*L1322/$L$4+'2080回测'!$O$16*J1322/$J$4</f>
        <v>1.8110838248116441</v>
      </c>
    </row>
    <row r="1323" spans="1:24">
      <c r="A1323" s="11">
        <v>45825</v>
      </c>
      <c r="B1323" s="17">
        <v>82.381829343155005</v>
      </c>
      <c r="C1323" s="17">
        <v>50.397275822928002</v>
      </c>
      <c r="D1323" s="17">
        <v>30.307692307692001</v>
      </c>
      <c r="E1323" s="17">
        <v>219.794921875</v>
      </c>
      <c r="F1323" s="13">
        <v>1.95720429837194</v>
      </c>
      <c r="G1323" s="14">
        <f>[1]!thsiFinD("ths_adjustment_nv_fund",G$2,$A1323)</f>
        <v>1.9888444917000001</v>
      </c>
      <c r="H1323" s="14">
        <f>[1]!thsiFinD("ths_adjustment_nv_fund",H$2,$A1323)</f>
        <v>2.7689155556</v>
      </c>
      <c r="I1323" s="14">
        <v>3698.17</v>
      </c>
      <c r="J1323" s="14">
        <f>[1]!thsiFinD("ths_close_price_index",J$1,$A1323)</f>
        <v>11620.3842</v>
      </c>
      <c r="K1323" s="14">
        <f>[1]!thsiFinD("ths_adjustment_nv_fund",K$2,$A1323)</f>
        <v>8.7569488301000007</v>
      </c>
      <c r="L1323" s="14">
        <f>[1]!thsiFinD("ths_adjustment_nv_fund",L$2,$A1323)</f>
        <v>2.3349008679000001</v>
      </c>
      <c r="M1323" s="18">
        <v>0.34470907928389</v>
      </c>
      <c r="N1323" s="18">
        <v>0.28312049344105999</v>
      </c>
      <c r="O1323" s="18">
        <v>0.44919722022525999</v>
      </c>
      <c r="P1323" s="18">
        <v>0.68559062102385004</v>
      </c>
      <c r="Q1323" s="21">
        <v>0.38433819202257102</v>
      </c>
      <c r="R1323" s="21">
        <v>0.37816259686959902</v>
      </c>
      <c r="S1323" s="22">
        <v>0.43543803975662998</v>
      </c>
      <c r="T1323" s="22">
        <v>0.66195939193736697</v>
      </c>
      <c r="U1323" s="16">
        <v>1.451333580927586</v>
      </c>
      <c r="V1323" s="14">
        <v>1.7625</v>
      </c>
      <c r="W1323" s="14">
        <v>2.7324999999999999</v>
      </c>
      <c r="X1323" s="74">
        <f>'2080回测'!$O$13*G1323/$G$4+'2080回测'!$O$14*H1323/$H$4+'2080回测'!$O$15*I1323/$I$4+'2080回测'!$O$17*K1323/$K$4+'2080回测'!$O$18*L1323/$L$4+'2080回测'!$O$16*J1323/$J$4</f>
        <v>1.8063595506557202</v>
      </c>
    </row>
    <row r="1324" spans="1:24">
      <c r="A1324" s="11">
        <v>45826</v>
      </c>
      <c r="B1324" s="17">
        <v>86.985880908533005</v>
      </c>
      <c r="C1324" s="17">
        <v>55.278093076049998</v>
      </c>
      <c r="D1324" s="17">
        <v>35.461538461537998</v>
      </c>
      <c r="E1324" s="17">
        <v>228.720703125</v>
      </c>
      <c r="F1324" s="13">
        <v>2.0161155389277998</v>
      </c>
      <c r="G1324" s="14">
        <f>[1]!thsiFinD("ths_adjustment_nv_fund",G$2,$A1324)</f>
        <v>1.9992270220999999</v>
      </c>
      <c r="H1324" s="14">
        <f>[1]!thsiFinD("ths_adjustment_nv_fund",H$2,$A1324)</f>
        <v>2.7686962962999999</v>
      </c>
      <c r="I1324" s="14">
        <v>3690.19</v>
      </c>
      <c r="J1324" s="14">
        <f>[1]!thsiFinD("ths_close_price_index",J$1,$A1324)</f>
        <v>11597.3943</v>
      </c>
      <c r="K1324" s="14">
        <f>[1]!thsiFinD("ths_adjustment_nv_fund",K$2,$A1324)</f>
        <v>8.7416086377000006</v>
      </c>
      <c r="L1324" s="14">
        <f>[1]!thsiFinD("ths_adjustment_nv_fund",L$2,$A1324)</f>
        <v>2.3324777241999999</v>
      </c>
      <c r="M1324" s="18">
        <v>0.34494884910486001</v>
      </c>
      <c r="N1324" s="18">
        <v>0.28129615150725001</v>
      </c>
      <c r="O1324" s="18">
        <v>0.44751976994968001</v>
      </c>
      <c r="P1324" s="18">
        <v>0.68176863146656996</v>
      </c>
      <c r="Q1324" s="21">
        <v>0.387284846326578</v>
      </c>
      <c r="R1324" s="21">
        <v>0.38044055157516798</v>
      </c>
      <c r="S1324" s="22">
        <v>0.43078424207729898</v>
      </c>
      <c r="T1324" s="22">
        <v>0.65662560541328296</v>
      </c>
      <c r="U1324" s="16">
        <v>1.450682011789082</v>
      </c>
      <c r="V1324" s="14">
        <v>1.7632000000000001</v>
      </c>
      <c r="W1324" s="14">
        <v>2.7279</v>
      </c>
      <c r="X1324" s="74">
        <f>'2080回测'!$O$13*G1324/$G$4+'2080回测'!$O$14*H1324/$H$4+'2080回测'!$O$15*I1324/$I$4+'2080回测'!$O$17*K1324/$K$4+'2080回测'!$O$18*L1324/$L$4+'2080回测'!$O$16*J1324/$J$4</f>
        <v>1.8135118671701367</v>
      </c>
    </row>
    <row r="1325" spans="1:24">
      <c r="A1325" s="11">
        <v>45827</v>
      </c>
      <c r="B1325" s="17">
        <v>86.187845303866993</v>
      </c>
      <c r="C1325" s="17">
        <v>54.313280363224003</v>
      </c>
      <c r="D1325" s="17">
        <v>34.307692307692001</v>
      </c>
      <c r="E1325" s="17">
        <v>229.86328125</v>
      </c>
      <c r="F1325" s="13">
        <v>2.01168024806196</v>
      </c>
      <c r="G1325" s="14">
        <f>[1]!thsiFinD("ths_adjustment_nv_fund",G$2,$A1325)</f>
        <v>1.9946256734000001</v>
      </c>
      <c r="H1325" s="14">
        <f>[1]!thsiFinD("ths_adjustment_nv_fund",H$2,$A1325)</f>
        <v>2.7531288889000001</v>
      </c>
      <c r="I1325" s="14">
        <v>3614.11</v>
      </c>
      <c r="J1325" s="14">
        <f>[1]!thsiFinD("ths_close_price_index",J$1,$A1325)</f>
        <v>11524.629000000001</v>
      </c>
      <c r="K1325" s="14">
        <f>[1]!thsiFinD("ths_adjustment_nv_fund",K$2,$A1325)</f>
        <v>8.6794808584999998</v>
      </c>
      <c r="L1325" s="14">
        <f>[1]!thsiFinD("ths_adjustment_nv_fund",L$2,$A1325)</f>
        <v>2.3107703954000001</v>
      </c>
      <c r="M1325" s="18">
        <v>0.34638746803068998</v>
      </c>
      <c r="N1325" s="18">
        <v>0.28581356962905002</v>
      </c>
      <c r="O1325" s="18">
        <v>0.44799904145698999</v>
      </c>
      <c r="P1325" s="18">
        <v>0.67878561524557002</v>
      </c>
      <c r="Q1325" s="21">
        <v>0.38634191694929598</v>
      </c>
      <c r="R1325" s="21">
        <v>0.376484103928651</v>
      </c>
      <c r="S1325" s="22">
        <v>0.42871588755315498</v>
      </c>
      <c r="T1325" s="22">
        <v>0.65492849151925403</v>
      </c>
      <c r="U1325" s="16">
        <v>1.4334877091440834</v>
      </c>
      <c r="V1325" s="14">
        <v>1.7644</v>
      </c>
      <c r="W1325" s="14">
        <v>2.7130999999999998</v>
      </c>
      <c r="X1325" s="74">
        <f>'2080回测'!$O$13*G1325/$G$4+'2080回测'!$O$14*H1325/$H$4+'2080回测'!$O$15*I1325/$I$4+'2080回测'!$O$17*K1325/$K$4+'2080回测'!$O$18*L1325/$L$4+'2080回测'!$O$16*J1325/$J$4</f>
        <v>1.8073265507987057</v>
      </c>
    </row>
    <row r="1326" spans="1:24">
      <c r="A1326" s="11">
        <v>45828</v>
      </c>
      <c r="B1326" s="17">
        <v>83.670963781460998</v>
      </c>
      <c r="C1326" s="17">
        <v>52.440408626561002</v>
      </c>
      <c r="D1326" s="17">
        <v>32.384615384615003</v>
      </c>
      <c r="E1326" s="17">
        <v>226.240234375</v>
      </c>
      <c r="F1326" s="13">
        <v>1.98684055541909</v>
      </c>
      <c r="G1326" s="14">
        <f>[1]!thsiFinD("ths_adjustment_nv_fund",G$2,$A1326)</f>
        <v>2.0035924042</v>
      </c>
      <c r="H1326" s="14">
        <f>[1]!thsiFinD("ths_adjustment_nv_fund",H$2,$A1326)</f>
        <v>2.7615703703999999</v>
      </c>
      <c r="I1326" s="14">
        <v>3652.68</v>
      </c>
      <c r="J1326" s="14">
        <f>[1]!thsiFinD("ths_close_price_index",J$1,$A1326)</f>
        <v>11565.282999999999</v>
      </c>
      <c r="K1326" s="14">
        <f>[1]!thsiFinD("ths_adjustment_nv_fund",K$2,$A1326)</f>
        <v>8.6871509546999999</v>
      </c>
      <c r="L1326" s="14">
        <f>[1]!thsiFinD("ths_adjustment_nv_fund",L$2,$A1326)</f>
        <v>2.3128906461000001</v>
      </c>
      <c r="M1326" s="18">
        <v>0.33320012787724002</v>
      </c>
      <c r="N1326" s="18">
        <v>0.27530188515332998</v>
      </c>
      <c r="O1326" s="18">
        <v>0.43266235322309998</v>
      </c>
      <c r="P1326" s="18">
        <v>0.66042142139868998</v>
      </c>
      <c r="Q1326" s="21">
        <v>0.36936918815821401</v>
      </c>
      <c r="R1326" s="21">
        <v>0.35838035863701201</v>
      </c>
      <c r="S1326" s="22">
        <v>0.40679132959721498</v>
      </c>
      <c r="T1326" s="22">
        <v>0.63177500910786799</v>
      </c>
      <c r="U1326" s="16">
        <v>1.4279369048062831</v>
      </c>
      <c r="V1326" s="14">
        <v>1.7654000000000001</v>
      </c>
      <c r="W1326" s="14">
        <v>2.7121</v>
      </c>
      <c r="X1326" s="74">
        <f>'2080回测'!$O$13*G1326/$G$4+'2080回测'!$O$14*H1326/$H$4+'2080回测'!$O$15*I1326/$I$4+'2080回测'!$O$17*K1326/$K$4+'2080回测'!$O$18*L1326/$L$4+'2080回测'!$O$16*J1326/$J$4</f>
        <v>1.8142277948208523</v>
      </c>
    </row>
    <row r="1327" spans="1:24">
      <c r="A1327" s="11">
        <v>45831</v>
      </c>
      <c r="B1327" s="17">
        <v>83.670963781460998</v>
      </c>
      <c r="C1327" s="17">
        <v>52.156640181611998</v>
      </c>
      <c r="D1327" s="17">
        <v>30.461538461538002</v>
      </c>
      <c r="E1327" s="17">
        <v>224.892578125</v>
      </c>
      <c r="F1327" s="13">
        <v>1.9779543013740299</v>
      </c>
      <c r="G1327" s="14">
        <f>[1]!thsiFinD("ths_adjustment_nv_fund",G$2,$A1327)</f>
        <v>2.0143288845999998</v>
      </c>
      <c r="H1327" s="14">
        <f>[1]!thsiFinD("ths_adjustment_nv_fund",H$2,$A1327)</f>
        <v>2.7705600000000001</v>
      </c>
      <c r="I1327" s="14">
        <v>3690.69</v>
      </c>
      <c r="J1327" s="14">
        <f>[1]!thsiFinD("ths_close_price_index",J$1,$A1327)</f>
        <v>11565.3943</v>
      </c>
      <c r="K1327" s="14">
        <f>[1]!thsiFinD("ths_adjustment_nv_fund",K$2,$A1327)</f>
        <v>8.6909860028000008</v>
      </c>
      <c r="L1327" s="14">
        <f>[1]!thsiFinD("ths_adjustment_nv_fund",L$2,$A1327)</f>
        <v>2.3148089681999999</v>
      </c>
      <c r="M1327" s="18">
        <v>0.33511828644501002</v>
      </c>
      <c r="N1327" s="18">
        <v>0.27729997393797001</v>
      </c>
      <c r="O1327" s="18">
        <v>0.42487419122933001</v>
      </c>
      <c r="P1327" s="18">
        <v>0.65464182744154997</v>
      </c>
      <c r="Q1327" s="21">
        <v>0.362179351656437</v>
      </c>
      <c r="R1327" s="21">
        <v>0.34962821687351398</v>
      </c>
      <c r="S1327" s="22">
        <v>0.39707006333373701</v>
      </c>
      <c r="T1327" s="22">
        <v>0.62268332753271705</v>
      </c>
      <c r="U1327" s="16">
        <v>1.4410166831813696</v>
      </c>
      <c r="V1327" s="14">
        <v>1.7657</v>
      </c>
      <c r="W1327" s="14">
        <v>2.7141000000000002</v>
      </c>
      <c r="X1327" s="74">
        <f>'2080回测'!$O$13*G1327/$G$4+'2080回测'!$O$14*H1327/$H$4+'2080回测'!$O$15*I1327/$I$4+'2080回测'!$O$17*K1327/$K$4+'2080回测'!$O$18*L1327/$L$4+'2080回测'!$O$16*J1327/$J$4</f>
        <v>1.8223382346068466</v>
      </c>
    </row>
    <row r="1328" spans="1:24">
      <c r="A1328" s="11">
        <v>45832</v>
      </c>
      <c r="B1328" s="17">
        <v>84.407612031921005</v>
      </c>
      <c r="C1328" s="17">
        <v>53.405221339386998</v>
      </c>
      <c r="D1328" s="17">
        <v>29.538461538461998</v>
      </c>
      <c r="E1328" s="17">
        <v>229.19921875</v>
      </c>
      <c r="F1328" s="13">
        <v>1.99137628414943</v>
      </c>
      <c r="G1328" s="14">
        <f>[1]!thsiFinD("ths_adjustment_nv_fund",G$2,$A1328)</f>
        <v>2.0184583000999998</v>
      </c>
      <c r="H1328" s="14">
        <f>[1]!thsiFinD("ths_adjustment_nv_fund",H$2,$A1328)</f>
        <v>2.7788918519000001</v>
      </c>
      <c r="I1328" s="14">
        <v>3703.46</v>
      </c>
      <c r="J1328" s="14">
        <f>[1]!thsiFinD("ths_close_price_index",J$1,$A1328)</f>
        <v>11613.818300000001</v>
      </c>
      <c r="K1328" s="14">
        <f>[1]!thsiFinD("ths_adjustment_nv_fund",K$2,$A1328)</f>
        <v>8.7791921091000003</v>
      </c>
      <c r="L1328" s="14">
        <f>[1]!thsiFinD("ths_adjustment_nv_fund",L$2,$A1328)</f>
        <v>2.3309632593999998</v>
      </c>
      <c r="M1328" s="18">
        <v>0.34207161125320001</v>
      </c>
      <c r="N1328" s="18">
        <v>0.28338111371731001</v>
      </c>
      <c r="O1328" s="18">
        <v>0.43110472082434997</v>
      </c>
      <c r="P1328" s="18">
        <v>0.66592135762851001</v>
      </c>
      <c r="Q1328" s="21">
        <v>0.37644115848783199</v>
      </c>
      <c r="R1328" s="21">
        <v>0.36749217745930102</v>
      </c>
      <c r="S1328" s="22">
        <v>0.41382373497931402</v>
      </c>
      <c r="T1328" s="22">
        <v>0.64789759110114098</v>
      </c>
      <c r="U1328" s="16">
        <v>1.46850162173022</v>
      </c>
      <c r="V1328" s="14">
        <v>1.7644</v>
      </c>
      <c r="W1328" s="14">
        <v>2.6842000000000001</v>
      </c>
      <c r="X1328" s="74">
        <f>'2080回测'!$O$13*G1328/$G$4+'2080回测'!$O$14*H1328/$H$4+'2080回测'!$O$15*I1328/$I$4+'2080回测'!$O$17*K1328/$K$4+'2080回测'!$O$18*L1328/$L$4+'2080回测'!$O$16*J1328/$J$4</f>
        <v>1.8283154527246823</v>
      </c>
    </row>
    <row r="1329" spans="1:24">
      <c r="A1329" s="11">
        <v>45833</v>
      </c>
      <c r="B1329" s="17">
        <v>86.556169429098006</v>
      </c>
      <c r="C1329" s="17">
        <v>55.788876276958</v>
      </c>
      <c r="D1329" s="17">
        <v>30.461538461538002</v>
      </c>
      <c r="E1329" s="17">
        <v>234.130859375</v>
      </c>
      <c r="F1329" s="13">
        <v>2.0173436088564798</v>
      </c>
      <c r="G1329" s="14">
        <f>[1]!thsiFinD("ths_adjustment_nv_fund",G$2,$A1329)</f>
        <v>2.0324983128</v>
      </c>
      <c r="H1329" s="14">
        <f>[1]!thsiFinD("ths_adjustment_nv_fund",H$2,$A1329)</f>
        <v>2.7958844443999999</v>
      </c>
      <c r="I1329" s="14">
        <v>3723.05</v>
      </c>
      <c r="J1329" s="14">
        <f>[1]!thsiFinD("ths_close_price_index",J$1,$A1329)</f>
        <v>11675.297500000001</v>
      </c>
      <c r="K1329" s="14">
        <f>[1]!thsiFinD("ths_adjustment_nv_fund",K$2,$A1329)</f>
        <v>8.8259796958999992</v>
      </c>
      <c r="L1329" s="14">
        <f>[1]!thsiFinD("ths_adjustment_nv_fund",L$2,$A1329)</f>
        <v>2.3424731918999999</v>
      </c>
      <c r="M1329" s="18">
        <v>0.36093350383632</v>
      </c>
      <c r="N1329" s="18">
        <v>0.29988706454696001</v>
      </c>
      <c r="O1329" s="18">
        <v>0.45722501797268</v>
      </c>
      <c r="P1329" s="18">
        <v>0.69649727424106</v>
      </c>
      <c r="Q1329" s="21">
        <v>0.40248958253525502</v>
      </c>
      <c r="R1329" s="21">
        <v>0.39183032510301502</v>
      </c>
      <c r="S1329" s="22">
        <v>0.44640031873459002</v>
      </c>
      <c r="T1329" s="22">
        <v>0.69274988687187999</v>
      </c>
      <c r="U1329" s="16">
        <v>1.4891935369242502</v>
      </c>
      <c r="V1329" s="14">
        <v>1.7630999999999999</v>
      </c>
      <c r="W1329" s="14">
        <v>2.6907999999999999</v>
      </c>
      <c r="X1329" s="74">
        <f>'2080回测'!$O$13*G1329/$G$4+'2080回测'!$O$14*H1329/$H$4+'2080回测'!$O$15*I1329/$I$4+'2080回测'!$O$17*K1329/$K$4+'2080回测'!$O$18*L1329/$L$4+'2080回测'!$O$16*J1329/$J$4</f>
        <v>1.8404092673607517</v>
      </c>
    </row>
    <row r="1330" spans="1:24">
      <c r="A1330" s="11">
        <v>45834</v>
      </c>
      <c r="B1330" s="17">
        <v>86.801718845918003</v>
      </c>
      <c r="C1330" s="17">
        <v>56.867196367764002</v>
      </c>
      <c r="D1330" s="17">
        <v>31.769230769231001</v>
      </c>
      <c r="E1330" s="17">
        <v>234.658203125</v>
      </c>
      <c r="F1330" s="13">
        <v>2.0252408727697802</v>
      </c>
      <c r="G1330" s="14">
        <f>[1]!thsiFinD("ths_adjustment_nv_fund",G$2,$A1330)</f>
        <v>2.0408751271000001</v>
      </c>
      <c r="H1330" s="14">
        <f>[1]!thsiFinD("ths_adjustment_nv_fund",H$2,$A1330)</f>
        <v>2.7979674073999998</v>
      </c>
      <c r="I1330" s="14">
        <v>3705.62</v>
      </c>
      <c r="J1330" s="14">
        <f>[1]!thsiFinD("ths_close_price_index",J$1,$A1330)</f>
        <v>11677.4908</v>
      </c>
      <c r="K1330" s="14">
        <f>[1]!thsiFinD("ths_adjustment_nv_fund",K$2,$A1330)</f>
        <v>8.7899302438000007</v>
      </c>
      <c r="L1330" s="14">
        <f>[1]!thsiFinD("ths_adjustment_nv_fund",L$2,$A1330)</f>
        <v>2.3323767598999998</v>
      </c>
      <c r="M1330" s="18">
        <v>0.38059462915601</v>
      </c>
      <c r="N1330" s="18">
        <v>0.31934671184085001</v>
      </c>
      <c r="O1330" s="18">
        <v>0.48298586149053002</v>
      </c>
      <c r="P1330" s="18">
        <v>0.72781894487027998</v>
      </c>
      <c r="Q1330" s="21">
        <v>0.41899084663769498</v>
      </c>
      <c r="R1330" s="21">
        <v>0.40861525451247399</v>
      </c>
      <c r="S1330" s="22">
        <v>0.46305057265396299</v>
      </c>
      <c r="T1330" s="22">
        <v>0.71214547423219898</v>
      </c>
      <c r="U1330" s="16">
        <v>1.4848832252357431</v>
      </c>
      <c r="V1330" s="14">
        <v>1.7633000000000001</v>
      </c>
      <c r="W1330" s="14">
        <v>2.6981000000000002</v>
      </c>
      <c r="X1330" s="74">
        <f>'2080回测'!$O$13*G1330/$G$4+'2080回测'!$O$14*H1330/$H$4+'2080回测'!$O$15*I1330/$I$4+'2080回测'!$O$17*K1330/$K$4+'2080回测'!$O$18*L1330/$L$4+'2080回测'!$O$16*J1330/$J$4</f>
        <v>1.8451217760505141</v>
      </c>
    </row>
    <row r="1331" spans="1:24">
      <c r="A1331" s="11">
        <v>45835</v>
      </c>
      <c r="B1331" s="17">
        <v>89.502762430939001</v>
      </c>
      <c r="C1331" s="17">
        <v>59.250851305334997</v>
      </c>
      <c r="D1331" s="17">
        <v>35.692307692307999</v>
      </c>
      <c r="E1331" s="17">
        <v>241.62109375</v>
      </c>
      <c r="F1331" s="13">
        <v>2.06516753794646</v>
      </c>
      <c r="G1331" s="14">
        <f>[1]!thsiFinD("ths_adjustment_nv_fund",G$2,$A1331)</f>
        <v>2.0120872019</v>
      </c>
      <c r="H1331" s="14">
        <f>[1]!thsiFinD("ths_adjustment_nv_fund",H$2,$A1331)</f>
        <v>2.7871140740999998</v>
      </c>
      <c r="I1331" s="14">
        <v>3678.55</v>
      </c>
      <c r="J1331" s="14">
        <f>[1]!thsiFinD("ths_close_price_index",J$1,$A1331)</f>
        <v>11593.177900000001</v>
      </c>
      <c r="K1331" s="14">
        <f>[1]!thsiFinD("ths_adjustment_nv_fund",K$2,$A1331)</f>
        <v>8.8206106286000008</v>
      </c>
      <c r="L1331" s="14">
        <f>[1]!thsiFinD("ths_adjustment_nv_fund",L$2,$A1331)</f>
        <v>2.3472185149000002</v>
      </c>
      <c r="M1331" s="18">
        <v>0.37843670076725999</v>
      </c>
      <c r="N1331" s="18">
        <v>0.31517678742073002</v>
      </c>
      <c r="O1331" s="18">
        <v>0.47675533189552</v>
      </c>
      <c r="P1331" s="18">
        <v>0.72213257015557997</v>
      </c>
      <c r="Q1331" s="21">
        <v>0.41569059381720702</v>
      </c>
      <c r="R1331" s="21">
        <v>0.40393945274840798</v>
      </c>
      <c r="S1331" s="22">
        <v>0.459637787689123</v>
      </c>
      <c r="T1331" s="22">
        <v>0.70729657739211704</v>
      </c>
      <c r="U1331" s="16">
        <v>1.4902869976856805</v>
      </c>
      <c r="V1331" s="14">
        <v>1.7639</v>
      </c>
      <c r="W1331" s="14">
        <v>2.6638000000000002</v>
      </c>
      <c r="X1331" s="74">
        <f>'2080回测'!$O$13*G1331/$G$4+'2080回测'!$O$14*H1331/$H$4+'2080回测'!$O$15*I1331/$I$4+'2080回测'!$O$17*K1331/$K$4+'2080回测'!$O$18*L1331/$L$4+'2080回测'!$O$16*J1331/$J$4</f>
        <v>1.825622989073924</v>
      </c>
    </row>
    <row r="1332" spans="1:24">
      <c r="A1332" s="11">
        <v>45838</v>
      </c>
      <c r="B1332" s="17">
        <v>93.308778391651003</v>
      </c>
      <c r="C1332" s="17">
        <v>62.712826333712002</v>
      </c>
      <c r="D1332" s="17">
        <v>39.461538461537998</v>
      </c>
      <c r="E1332" s="17">
        <v>246.03515625</v>
      </c>
      <c r="F1332" s="13">
        <v>2.1037957485922498</v>
      </c>
      <c r="G1332" s="14">
        <f>[1]!thsiFinD("ths_adjustment_nv_fund",G$2,$A1332)</f>
        <v>2.0087836694000001</v>
      </c>
      <c r="H1332" s="14">
        <f>[1]!thsiFinD("ths_adjustment_nv_fund",H$2,$A1332)</f>
        <v>2.7853599999999998</v>
      </c>
      <c r="I1332" s="14">
        <v>3640.64</v>
      </c>
      <c r="J1332" s="14">
        <f>[1]!thsiFinD("ths_close_price_index",J$1,$A1332)</f>
        <v>11554.7914</v>
      </c>
      <c r="K1332" s="14">
        <f>[1]!thsiFinD("ths_adjustment_nv_fund",K$2,$A1332)</f>
        <v>8.8827384077999998</v>
      </c>
      <c r="L1332" s="14">
        <f>[1]!thsiFinD("ths_adjustment_nv_fund",L$2,$A1332)</f>
        <v>2.3575168756</v>
      </c>
      <c r="M1332" s="18">
        <v>0.37300191815856998</v>
      </c>
      <c r="N1332" s="18">
        <v>0.30900877421597001</v>
      </c>
      <c r="O1332" s="18">
        <v>0.48346513299784</v>
      </c>
      <c r="P1332" s="18">
        <v>0.7276325063854</v>
      </c>
      <c r="Q1332" s="21">
        <v>0.42842014041051801</v>
      </c>
      <c r="R1332" s="21">
        <v>0.41293137921775902</v>
      </c>
      <c r="S1332" s="22">
        <v>0.46708386397604901</v>
      </c>
      <c r="T1332" s="22">
        <v>0.72075226612333798</v>
      </c>
      <c r="U1332" s="16">
        <v>1.5039543674487481</v>
      </c>
      <c r="V1332" s="14">
        <v>1.7633000000000001</v>
      </c>
      <c r="W1332" s="14">
        <v>2.6659999999999999</v>
      </c>
      <c r="X1332" s="74">
        <f>'2080回测'!$O$13*G1332/$G$4+'2080回测'!$O$14*H1332/$H$4+'2080回测'!$O$15*I1332/$I$4+'2080回测'!$O$17*K1332/$K$4+'2080回测'!$O$18*L1332/$L$4+'2080回测'!$O$16*J1332/$J$4</f>
        <v>1.8251877229363982</v>
      </c>
    </row>
    <row r="1333" spans="1:24">
      <c r="A1333" s="11">
        <v>45839</v>
      </c>
      <c r="B1333" s="17">
        <v>93.922651933701999</v>
      </c>
      <c r="C1333" s="17">
        <v>63.734392735527997</v>
      </c>
      <c r="D1333" s="17">
        <v>40.153846153845997</v>
      </c>
      <c r="E1333" s="17">
        <v>246.845703125</v>
      </c>
      <c r="F1333" s="13">
        <v>2.1116414848701899</v>
      </c>
      <c r="G1333" s="14">
        <f>[1]!thsiFinD("ths_adjustment_nv_fund",G$2,$A1333)</f>
        <v>2.0270710809999999</v>
      </c>
      <c r="H1333" s="14">
        <f>[1]!thsiFinD("ths_adjustment_nv_fund",H$2,$A1333)</f>
        <v>2.8060800000000001</v>
      </c>
      <c r="I1333" s="14">
        <v>3640.64</v>
      </c>
      <c r="J1333" s="14">
        <f>[1]!thsiFinD("ths_close_price_index",J$1,$A1333)</f>
        <v>11633.262500000001</v>
      </c>
      <c r="K1333" s="14">
        <f>[1]!thsiFinD("ths_adjustment_nv_fund",K$2,$A1333)</f>
        <v>8.9072827155999992</v>
      </c>
      <c r="L1333" s="14">
        <f>[1]!thsiFinD("ths_adjustment_nv_fund",L$2,$A1333)</f>
        <v>2.3589303761</v>
      </c>
      <c r="M1333" s="18">
        <v>0.37859654731457998</v>
      </c>
      <c r="N1333" s="18">
        <v>0.31352619233776002</v>
      </c>
      <c r="O1333" s="18">
        <v>0.49484783129643001</v>
      </c>
      <c r="P1333" s="18">
        <v>0.73704765141494</v>
      </c>
      <c r="Q1333" s="21">
        <v>0.44586433389024099</v>
      </c>
      <c r="R1333" s="21">
        <v>0.42947652392137697</v>
      </c>
      <c r="S1333" s="22">
        <v>0.48849133330094602</v>
      </c>
      <c r="T1333" s="22">
        <v>0.74378452611371204</v>
      </c>
      <c r="U1333" s="16">
        <v>1.5103497199142868</v>
      </c>
      <c r="V1333" s="14">
        <v>1.7645999999999999</v>
      </c>
      <c r="W1333" s="14">
        <v>2.6947999999999999</v>
      </c>
      <c r="X1333" s="74">
        <f>'2080回测'!$O$13*G1333/$G$4+'2080回测'!$O$14*H1333/$H$4+'2080回测'!$O$15*I1333/$I$4+'2080回测'!$O$17*K1333/$K$4+'2080回测'!$O$18*L1333/$L$4+'2080回测'!$O$16*J1333/$J$4</f>
        <v>1.8392383007184951</v>
      </c>
    </row>
    <row r="1334" spans="1:24">
      <c r="A1334" s="11">
        <v>45840</v>
      </c>
      <c r="B1334" s="17">
        <v>89.871086556169004</v>
      </c>
      <c r="C1334" s="17">
        <v>60.215664018161</v>
      </c>
      <c r="D1334" s="17">
        <v>36.538461538462002</v>
      </c>
      <c r="E1334" s="17">
        <v>239.111328125</v>
      </c>
      <c r="F1334" s="13">
        <v>2.0643413505944799</v>
      </c>
      <c r="G1334" s="14">
        <f>[1]!thsiFinD("ths_adjustment_nv_fund",G$2,$A1334)</f>
        <v>2.0309645298999999</v>
      </c>
      <c r="H1334" s="14">
        <f>[1]!thsiFinD("ths_adjustment_nv_fund",H$2,$A1334)</f>
        <v>2.8249362963000002</v>
      </c>
      <c r="I1334" s="14">
        <v>3693.74</v>
      </c>
      <c r="J1334" s="14">
        <f>[1]!thsiFinD("ths_close_price_index",J$1,$A1334)</f>
        <v>11715.1065</v>
      </c>
      <c r="K1334" s="14">
        <f>[1]!thsiFinD("ths_adjustment_nv_fund",K$2,$A1334)</f>
        <v>8.8482229749000005</v>
      </c>
      <c r="L1334" s="14">
        <f>[1]!thsiFinD("ths_adjustment_nv_fund",L$2,$A1334)</f>
        <v>2.3648872710000002</v>
      </c>
      <c r="M1334" s="18">
        <v>0.38395140664962002</v>
      </c>
      <c r="N1334" s="18">
        <v>0.31656676222743002</v>
      </c>
      <c r="O1334" s="18">
        <v>0.50203690390606004</v>
      </c>
      <c r="P1334" s="18">
        <v>0.74282724537207001</v>
      </c>
      <c r="Q1334" s="21">
        <v>0.45364350125281999</v>
      </c>
      <c r="R1334" s="21">
        <v>0.43774909627317898</v>
      </c>
      <c r="S1334" s="22">
        <v>0.50017753636236595</v>
      </c>
      <c r="T1334" s="22">
        <v>0.74584530727074905</v>
      </c>
      <c r="U1334" s="16">
        <v>1.5033568799357013</v>
      </c>
      <c r="V1334" s="14">
        <v>1.7667999999999999</v>
      </c>
      <c r="W1334" s="14">
        <v>2.6890000000000001</v>
      </c>
      <c r="X1334" s="74">
        <f>'2080回测'!$O$13*G1334/$G$4+'2080回测'!$O$14*H1334/$H$4+'2080回测'!$O$15*I1334/$I$4+'2080回测'!$O$17*K1334/$K$4+'2080回测'!$O$18*L1334/$L$4+'2080回测'!$O$16*J1334/$J$4</f>
        <v>1.8413191669947016</v>
      </c>
    </row>
    <row r="1335" spans="1:24">
      <c r="A1335" s="11">
        <v>45841</v>
      </c>
      <c r="B1335" s="17">
        <v>94.536525475752001</v>
      </c>
      <c r="C1335" s="17">
        <v>64.415437003405003</v>
      </c>
      <c r="D1335" s="17">
        <v>41.230769230768999</v>
      </c>
      <c r="E1335" s="17">
        <v>247.34375</v>
      </c>
      <c r="F1335" s="13">
        <v>2.1188162042748102</v>
      </c>
      <c r="G1335" s="14">
        <f>[1]!thsiFinD("ths_adjustment_nv_fund",G$2,$A1335)</f>
        <v>2.0313195109</v>
      </c>
      <c r="H1335" s="14">
        <f>[1]!thsiFinD("ths_adjustment_nv_fund",H$2,$A1335)</f>
        <v>2.8264711111</v>
      </c>
      <c r="I1335" s="14">
        <v>3696.76</v>
      </c>
      <c r="J1335" s="14">
        <f>[1]!thsiFinD("ths_close_price_index",J$1,$A1335)</f>
        <v>11715.072099999999</v>
      </c>
      <c r="K1335" s="14">
        <f>[1]!thsiFinD("ths_adjustment_nv_fund",K$2,$A1335)</f>
        <v>8.9356620714999995</v>
      </c>
      <c r="L1335" s="14">
        <f>[1]!thsiFinD("ths_adjustment_nv_fund",L$2,$A1335)</f>
        <v>2.3740750241000002</v>
      </c>
      <c r="M1335" s="18">
        <v>0.38419117647058998</v>
      </c>
      <c r="N1335" s="18">
        <v>0.31561115454782002</v>
      </c>
      <c r="O1335" s="18">
        <v>0.49065420560748002</v>
      </c>
      <c r="P1335" s="18">
        <v>0.73835272104056004</v>
      </c>
      <c r="Q1335" s="21">
        <v>0.44668939709536298</v>
      </c>
      <c r="R1335" s="21">
        <v>0.43067544745061898</v>
      </c>
      <c r="S1335" s="22">
        <v>0.48683664968162899</v>
      </c>
      <c r="T1335" s="22">
        <v>0.73384428759155096</v>
      </c>
      <c r="U1335" s="16">
        <v>1.513823851674216</v>
      </c>
      <c r="V1335" s="14">
        <v>1.7670999999999999</v>
      </c>
      <c r="W1335" s="14">
        <v>2.7071000000000001</v>
      </c>
      <c r="X1335" s="74">
        <f>'2080回测'!$O$13*G1335/$G$4+'2080回测'!$O$14*H1335/$H$4+'2080回测'!$O$15*I1335/$I$4+'2080回测'!$O$17*K1335/$K$4+'2080回测'!$O$18*L1335/$L$4+'2080回测'!$O$16*J1335/$J$4</f>
        <v>1.8440121599867101</v>
      </c>
    </row>
    <row r="1336" spans="1:24">
      <c r="A1336" s="11">
        <v>45842</v>
      </c>
      <c r="B1336" s="17">
        <v>96.316758747698003</v>
      </c>
      <c r="C1336" s="17">
        <v>65.380249716232001</v>
      </c>
      <c r="D1336" s="17">
        <v>39.692307692307999</v>
      </c>
      <c r="E1336" s="17">
        <v>246.962890625</v>
      </c>
      <c r="F1336" s="13">
        <v>2.1208805169531</v>
      </c>
      <c r="G1336" s="14">
        <f>[1]!thsiFinD("ths_adjustment_nv_fund",G$2,$A1336)</f>
        <v>2.0491868869999998</v>
      </c>
      <c r="H1336" s="14">
        <f>[1]!thsiFinD("ths_adjustment_nv_fund",H$2,$A1336)</f>
        <v>2.8411614814999999</v>
      </c>
      <c r="I1336" s="14">
        <v>3702.16</v>
      </c>
      <c r="J1336" s="14">
        <f>[1]!thsiFinD("ths_close_price_index",J$1,$A1336)</f>
        <v>11788.5653</v>
      </c>
      <c r="K1336" s="14">
        <f>[1]!thsiFinD("ths_adjustment_nv_fund",K$2,$A1336)</f>
        <v>8.9394971196000004</v>
      </c>
      <c r="L1336" s="14">
        <f>[1]!thsiFinD("ths_adjustment_nv_fund",L$2,$A1336)</f>
        <v>2.3650891995999999</v>
      </c>
      <c r="M1336" s="18">
        <v>0.39266304347825998</v>
      </c>
      <c r="N1336" s="18">
        <v>0.32525410476935002</v>
      </c>
      <c r="O1336" s="18">
        <v>0.50035945363047996</v>
      </c>
      <c r="P1336" s="18">
        <v>0.74870005864880995</v>
      </c>
      <c r="Q1336" s="21">
        <v>0.45694375407330801</v>
      </c>
      <c r="R1336" s="21">
        <v>0.44026683568460201</v>
      </c>
      <c r="S1336" s="22">
        <v>0.49655791594510701</v>
      </c>
      <c r="T1336" s="22">
        <v>0.74984564716381197</v>
      </c>
      <c r="U1336" s="16">
        <v>1.5084220046669237</v>
      </c>
      <c r="V1336" s="14">
        <v>1.7676000000000001</v>
      </c>
      <c r="W1336" s="14">
        <v>2.6922999999999999</v>
      </c>
      <c r="X1336" s="74">
        <f>'2080回测'!$O$13*G1336/$G$4+'2080回测'!$O$14*H1336/$H$4+'2080回测'!$O$15*I1336/$I$4+'2080回测'!$O$17*K1336/$K$4+'2080回测'!$O$18*L1336/$L$4+'2080回测'!$O$16*J1336/$J$4</f>
        <v>1.856596473651702</v>
      </c>
    </row>
    <row r="1337" spans="1:24">
      <c r="A1337" s="11">
        <v>45845</v>
      </c>
      <c r="B1337" s="17">
        <v>93.984039287906995</v>
      </c>
      <c r="C1337" s="17">
        <v>63.450624290579</v>
      </c>
      <c r="D1337" s="17">
        <v>38.153846153845997</v>
      </c>
      <c r="E1337" s="17">
        <v>241.3671875</v>
      </c>
      <c r="F1337" s="13">
        <v>2.09238924308083</v>
      </c>
      <c r="G1337" s="14">
        <f>[1]!thsiFinD("ths_adjustment_nv_fund",G$2,$A1337)</f>
        <v>2.0588897005</v>
      </c>
      <c r="H1337" s="14">
        <f>[1]!thsiFinD("ths_adjustment_nv_fund",H$2,$A1337)</f>
        <v>2.8549748147999998</v>
      </c>
      <c r="I1337" s="14">
        <v>3715.06</v>
      </c>
      <c r="J1337" s="14">
        <f>[1]!thsiFinD("ths_close_price_index",J$1,$A1337)</f>
        <v>11835.768899999999</v>
      </c>
      <c r="K1337" s="14">
        <f>[1]!thsiFinD("ths_adjustment_nv_fund",K$2,$A1337)</f>
        <v>8.9095837445000008</v>
      </c>
      <c r="L1337" s="14">
        <f>[1]!thsiFinD("ths_adjustment_nv_fund",L$2,$A1337)</f>
        <v>2.3649882352999998</v>
      </c>
      <c r="M1337" s="18">
        <v>0.39562020460357999</v>
      </c>
      <c r="N1337" s="18">
        <v>0.32794718095734998</v>
      </c>
      <c r="O1337" s="18">
        <v>0.49916127486221001</v>
      </c>
      <c r="P1337" s="18">
        <v>0.74459841128704995</v>
      </c>
      <c r="Q1337" s="21">
        <v>0.448693122022088</v>
      </c>
      <c r="R1337" s="21">
        <v>0.43547114156761002</v>
      </c>
      <c r="S1337" s="22">
        <v>0.48301019381196197</v>
      </c>
      <c r="T1337" s="22">
        <v>0.73287450822353895</v>
      </c>
      <c r="U1337" s="16">
        <v>1.5123881163758333</v>
      </c>
      <c r="V1337" s="14">
        <v>1.7682</v>
      </c>
      <c r="W1337" s="14">
        <v>2.6779999999999999</v>
      </c>
      <c r="X1337" s="74">
        <f>'2080回测'!$O$13*G1337/$G$4+'2080回测'!$O$14*H1337/$H$4+'2080回测'!$O$15*I1337/$I$4+'2080回测'!$O$17*K1337/$K$4+'2080回测'!$O$18*L1337/$L$4+'2080回测'!$O$16*J1337/$J$4</f>
        <v>1.8631159673485698</v>
      </c>
    </row>
    <row r="1338" spans="1:24">
      <c r="A1338" s="11">
        <v>45846</v>
      </c>
      <c r="B1338" s="17">
        <v>100.79803560467001</v>
      </c>
      <c r="C1338" s="17">
        <v>70.431328036322</v>
      </c>
      <c r="D1338" s="17">
        <v>45.846153846154003</v>
      </c>
      <c r="E1338" s="17">
        <v>254.189453125</v>
      </c>
      <c r="F1338" s="13">
        <v>2.1781624265303701</v>
      </c>
      <c r="G1338" s="14">
        <f>[1]!thsiFinD("ths_adjustment_nv_fund",G$2,$A1338)</f>
        <v>2.0546299286999998</v>
      </c>
      <c r="H1338" s="14">
        <f>[1]!thsiFinD("ths_adjustment_nv_fund",H$2,$A1338)</f>
        <v>2.8536592593000001</v>
      </c>
      <c r="I1338" s="14">
        <v>3714.59</v>
      </c>
      <c r="J1338" s="14">
        <f>[1]!thsiFinD("ths_close_price_index",J$1,$A1338)</f>
        <v>11849.0537</v>
      </c>
      <c r="K1338" s="14">
        <f>[1]!thsiFinD("ths_adjustment_nv_fund",K$2,$A1338)</f>
        <v>8.9602063794000006</v>
      </c>
      <c r="L1338" s="14">
        <f>[1]!thsiFinD("ths_adjustment_nv_fund",L$2,$A1338)</f>
        <v>2.3812434908000002</v>
      </c>
      <c r="M1338" s="18">
        <v>0.39434143222506002</v>
      </c>
      <c r="N1338" s="18">
        <v>0.32377725653723</v>
      </c>
      <c r="O1338" s="18">
        <v>0.49772346034027998</v>
      </c>
      <c r="P1338" s="18">
        <v>0.74571704235063996</v>
      </c>
      <c r="Q1338" s="21">
        <v>0.45305417039201801</v>
      </c>
      <c r="R1338" s="21">
        <v>0.44158565156676999</v>
      </c>
      <c r="S1338" s="22">
        <v>0.49645449821890297</v>
      </c>
      <c r="T1338" s="22">
        <v>0.74645141937576298</v>
      </c>
      <c r="U1338" s="16">
        <v>1.5296801384879564</v>
      </c>
      <c r="V1338" s="14">
        <v>1.7673000000000001</v>
      </c>
      <c r="W1338" s="14">
        <v>2.6907000000000001</v>
      </c>
      <c r="X1338" s="74">
        <f>'2080回测'!$O$13*G1338/$G$4+'2080回测'!$O$14*H1338/$H$4+'2080回测'!$O$15*I1338/$I$4+'2080回测'!$O$17*K1338/$K$4+'2080回测'!$O$18*L1338/$L$4+'2080回测'!$O$16*J1338/$J$4</f>
        <v>1.8621639956055556</v>
      </c>
    </row>
    <row r="1339" spans="1:24">
      <c r="A1339" s="11">
        <v>45847</v>
      </c>
      <c r="B1339" s="17">
        <v>100.98219766728</v>
      </c>
      <c r="C1339" s="17">
        <v>70.374574347332995</v>
      </c>
      <c r="D1339" s="17">
        <v>46.307692307692001</v>
      </c>
      <c r="E1339" s="17">
        <v>252.32421875</v>
      </c>
      <c r="F1339" s="13">
        <v>2.17497170768076</v>
      </c>
      <c r="G1339" s="14">
        <f>[1]!thsiFinD("ths_adjustment_nv_fund",G$2,$A1339)</f>
        <v>2.0646877233000001</v>
      </c>
      <c r="H1339" s="14">
        <f>[1]!thsiFinD("ths_adjustment_nv_fund",H$2,$A1339)</f>
        <v>2.8634162963000001</v>
      </c>
      <c r="I1339" s="14">
        <v>3705.3</v>
      </c>
      <c r="J1339" s="14">
        <f>[1]!thsiFinD("ths_close_price_index",J$1,$A1339)</f>
        <v>11907.9238</v>
      </c>
      <c r="K1339" s="14">
        <f>[1]!thsiFinD("ths_adjustment_nv_fund",K$2,$A1339)</f>
        <v>8.9371960908000005</v>
      </c>
      <c r="L1339" s="14">
        <f>[1]!thsiFinD("ths_adjustment_nv_fund",L$2,$A1339)</f>
        <v>2.3747817743000001</v>
      </c>
      <c r="M1339" s="18">
        <v>0.40345268542198998</v>
      </c>
      <c r="N1339" s="18">
        <v>0.33498392841629998</v>
      </c>
      <c r="O1339" s="18">
        <v>0.51821231727773998</v>
      </c>
      <c r="P1339" s="18">
        <v>0.76808966423967995</v>
      </c>
      <c r="Q1339" s="21">
        <v>0.47144129324902301</v>
      </c>
      <c r="R1339" s="21">
        <v>0.46100821274057802</v>
      </c>
      <c r="S1339" s="22">
        <v>0.51258766350723495</v>
      </c>
      <c r="T1339" s="22">
        <v>0.76766534305110501</v>
      </c>
      <c r="U1339" s="16">
        <v>1.5277770748660429</v>
      </c>
      <c r="V1339" s="14">
        <v>1.7672000000000001</v>
      </c>
      <c r="W1339" s="14">
        <v>2.6629</v>
      </c>
      <c r="X1339" s="74">
        <f>'2080回测'!$O$13*G1339/$G$4+'2080回测'!$O$14*H1339/$H$4+'2080回测'!$O$15*I1339/$I$4+'2080回测'!$O$17*K1339/$K$4+'2080回测'!$O$18*L1339/$L$4+'2080回测'!$O$16*J1339/$J$4</f>
        <v>1.8686356113865683</v>
      </c>
    </row>
    <row r="1340" spans="1:24">
      <c r="A1340" s="11">
        <v>45848</v>
      </c>
      <c r="B1340" s="17">
        <v>99.815837937384998</v>
      </c>
      <c r="C1340" s="17">
        <v>69.636776390465002</v>
      </c>
      <c r="D1340" s="17">
        <v>48.692307692307999</v>
      </c>
      <c r="E1340" s="17">
        <v>250.7421875</v>
      </c>
      <c r="F1340" s="13">
        <v>2.1722177738004</v>
      </c>
      <c r="G1340" s="14">
        <f>[1]!thsiFinD("ths_adjustment_nv_fund",G$2,$A1340)</f>
        <v>2.0743905368000002</v>
      </c>
      <c r="H1340" s="14">
        <f>[1]!thsiFinD("ths_adjustment_nv_fund",H$2,$A1340)</f>
        <v>2.8839170369999998</v>
      </c>
      <c r="I1340" s="14">
        <v>3747.39</v>
      </c>
      <c r="J1340" s="14">
        <f>[1]!thsiFinD("ths_close_price_index",J$1,$A1340)</f>
        <v>11994.1252</v>
      </c>
      <c r="K1340" s="14">
        <f>[1]!thsiFinD("ths_adjustment_nv_fund",K$2,$A1340)</f>
        <v>8.9763135813999995</v>
      </c>
      <c r="L1340" s="14">
        <f>[1]!thsiFinD("ths_adjustment_nv_fund",L$2,$A1340)</f>
        <v>2.3920466730999999</v>
      </c>
      <c r="M1340" s="18">
        <v>0.39857736572890001</v>
      </c>
      <c r="N1340" s="18">
        <v>0.33515767526714002</v>
      </c>
      <c r="O1340" s="18">
        <v>0.51593577761802001</v>
      </c>
      <c r="P1340" s="18">
        <v>0.76286938581434005</v>
      </c>
      <c r="Q1340" s="21">
        <v>0.47014476535526001</v>
      </c>
      <c r="R1340" s="21">
        <v>0.45813079627037601</v>
      </c>
      <c r="S1340" s="22">
        <v>0.51155348624516295</v>
      </c>
      <c r="T1340" s="22">
        <v>0.769847346629145</v>
      </c>
      <c r="U1340" s="16">
        <v>1.5341141287861206</v>
      </c>
      <c r="V1340" s="14">
        <v>1.7656000000000001</v>
      </c>
      <c r="W1340" s="14">
        <v>2.6840999999999999</v>
      </c>
      <c r="X1340" s="74">
        <f>'2080回测'!$O$13*G1340/$G$4+'2080回测'!$O$14*H1340/$H$4+'2080回测'!$O$15*I1340/$I$4+'2080回测'!$O$17*K1340/$K$4+'2080回测'!$O$18*L1340/$L$4+'2080回测'!$O$16*J1340/$J$4</f>
        <v>1.8777899334178023</v>
      </c>
    </row>
    <row r="1341" spans="1:24">
      <c r="A1341" s="11">
        <v>45849</v>
      </c>
      <c r="B1341" s="17">
        <v>98.281154082258993</v>
      </c>
      <c r="C1341" s="17">
        <v>69.069239500568003</v>
      </c>
      <c r="D1341" s="17">
        <v>48.384615384615003</v>
      </c>
      <c r="E1341" s="17">
        <v>250.0390625</v>
      </c>
      <c r="F1341" s="13">
        <v>2.1644351786686098</v>
      </c>
      <c r="G1341" s="14">
        <f>[1]!thsiFinD("ths_adjustment_nv_fund",G$2,$A1341)</f>
        <v>2.0573514496</v>
      </c>
      <c r="H1341" s="14">
        <f>[1]!thsiFinD("ths_adjustment_nv_fund",H$2,$A1341)</f>
        <v>2.8686785184999999</v>
      </c>
      <c r="I1341" s="14">
        <v>3753.45</v>
      </c>
      <c r="J1341" s="14">
        <f>[1]!thsiFinD("ths_close_price_index",J$1,$A1341)</f>
        <v>11913.457899999999</v>
      </c>
      <c r="K1341" s="14">
        <f>[1]!thsiFinD("ths_adjustment_nv_fund",K$2,$A1341)</f>
        <v>9.0077609758000001</v>
      </c>
      <c r="L1341" s="14">
        <f>[1]!thsiFinD("ths_adjustment_nv_fund",L$2,$A1341)</f>
        <v>2.3962871744999998</v>
      </c>
      <c r="M1341" s="18">
        <v>0.40577046035806003</v>
      </c>
      <c r="N1341" s="18">
        <v>0.34054382764312002</v>
      </c>
      <c r="O1341" s="18">
        <v>0.52588066139468004</v>
      </c>
      <c r="P1341" s="18">
        <v>0.77135233826516003</v>
      </c>
      <c r="Q1341" s="21">
        <v>0.47957405912808299</v>
      </c>
      <c r="R1341" s="21">
        <v>0.46628347626926497</v>
      </c>
      <c r="S1341" s="22">
        <v>0.51269108123343898</v>
      </c>
      <c r="T1341" s="22">
        <v>0.77081712599715801</v>
      </c>
      <c r="U1341" s="16">
        <v>1.5435578032956543</v>
      </c>
      <c r="V1341" s="14">
        <v>1.7652000000000001</v>
      </c>
      <c r="W1341" s="14">
        <v>2.6842000000000001</v>
      </c>
      <c r="X1341" s="74">
        <f>'2080回测'!$O$13*G1341/$G$4+'2080回测'!$O$14*H1341/$H$4+'2080回测'!$O$15*I1341/$I$4+'2080回测'!$O$17*K1341/$K$4+'2080回测'!$O$18*L1341/$L$4+'2080回测'!$O$16*J1341/$J$4</f>
        <v>1.8661985507580428</v>
      </c>
    </row>
    <row r="1342" spans="1:24">
      <c r="A1342" s="11">
        <v>45852</v>
      </c>
      <c r="B1342" s="17">
        <v>99.386126457949999</v>
      </c>
      <c r="C1342" s="17">
        <v>69.977298524404006</v>
      </c>
      <c r="D1342" s="17">
        <v>48.923076923076998</v>
      </c>
      <c r="E1342" s="17">
        <v>251.513671875</v>
      </c>
      <c r="F1342" s="13">
        <v>2.1745004344510801</v>
      </c>
      <c r="G1342" s="14">
        <f>[1]!thsiFinD("ths_adjustment_nv_fund",G$2,$A1342)</f>
        <v>2.070012438</v>
      </c>
      <c r="H1342" s="14">
        <f>[1]!thsiFinD("ths_adjustment_nv_fund",H$2,$A1342)</f>
        <v>2.8847940741000002</v>
      </c>
      <c r="I1342" s="14">
        <v>3780.01</v>
      </c>
      <c r="J1342" s="14">
        <f>[1]!thsiFinD("ths_close_price_index",J$1,$A1342)</f>
        <v>11979.297500000001</v>
      </c>
      <c r="K1342" s="14">
        <f>[1]!thsiFinD("ths_adjustment_nv_fund",K$2,$A1342)</f>
        <v>9.0415093991000006</v>
      </c>
      <c r="L1342" s="14">
        <f>[1]!thsiFinD("ths_adjustment_nv_fund",L$2,$A1342)</f>
        <v>2.4024459981000001</v>
      </c>
      <c r="M1342" s="18">
        <v>0.41032608695652001</v>
      </c>
      <c r="N1342" s="18">
        <v>0.34514811919034</v>
      </c>
      <c r="O1342" s="18">
        <v>0.53738317757009002</v>
      </c>
      <c r="P1342" s="18">
        <v>0.78524200770337005</v>
      </c>
      <c r="Q1342" s="21">
        <v>0.48900335290090602</v>
      </c>
      <c r="R1342" s="21">
        <v>0.48282862097286999</v>
      </c>
      <c r="S1342" s="22">
        <v>0.52189525886588695</v>
      </c>
      <c r="T1342" s="22">
        <v>0.77663580220525197</v>
      </c>
      <c r="U1342" s="16">
        <v>1.5507456100424317</v>
      </c>
      <c r="V1342" s="14">
        <v>1.7641</v>
      </c>
      <c r="W1342" s="14">
        <v>2.71</v>
      </c>
      <c r="X1342" s="74">
        <f>'2080回测'!$O$13*G1342/$G$4+'2080回测'!$O$14*H1342/$H$4+'2080回测'!$O$15*I1342/$I$4+'2080回测'!$O$17*K1342/$K$4+'2080回测'!$O$18*L1342/$L$4+'2080回测'!$O$16*J1342/$J$4</f>
        <v>1.8766340041152421</v>
      </c>
    </row>
    <row r="1343" spans="1:24">
      <c r="A1343" s="11">
        <v>45853</v>
      </c>
      <c r="B1343" s="17">
        <v>106.75260896255</v>
      </c>
      <c r="C1343" s="17">
        <v>79.909194097615995</v>
      </c>
      <c r="D1343" s="17">
        <v>61.307692307692001</v>
      </c>
      <c r="E1343" s="17">
        <v>271.474609375</v>
      </c>
      <c r="F1343" s="13">
        <v>2.2986102618571498</v>
      </c>
      <c r="G1343" s="14">
        <f>[1]!thsiFinD("ths_adjustment_nv_fund",G$2,$A1343)</f>
        <v>2.0528550237999998</v>
      </c>
      <c r="H1343" s="14">
        <f>[1]!thsiFinD("ths_adjustment_nv_fund",H$2,$A1343)</f>
        <v>2.8546459258999999</v>
      </c>
      <c r="I1343" s="14">
        <v>3769.03</v>
      </c>
      <c r="J1343" s="14">
        <f>[1]!thsiFinD("ths_close_price_index",J$1,$A1343)</f>
        <v>11854.5265</v>
      </c>
      <c r="K1343" s="14">
        <f>[1]!thsiFinD("ths_adjustment_nv_fund",K$2,$A1343)</f>
        <v>9.0583836107</v>
      </c>
      <c r="L1343" s="14">
        <f>[1]!thsiFinD("ths_adjustment_nv_fund",L$2,$A1343)</f>
        <v>2.3908351013</v>
      </c>
      <c r="M1343" s="18">
        <v>0.41687979539642001</v>
      </c>
      <c r="N1343" s="18">
        <v>0.34619060029537002</v>
      </c>
      <c r="O1343" s="18">
        <v>0.53738317757009002</v>
      </c>
      <c r="P1343" s="18">
        <v>0.78747926990771</v>
      </c>
      <c r="Q1343" s="21">
        <v>0.49501452768108001</v>
      </c>
      <c r="R1343" s="21">
        <v>0.48954259273665102</v>
      </c>
      <c r="S1343" s="22">
        <v>0.53720108234455399</v>
      </c>
      <c r="T1343" s="22">
        <v>0.79627383440757704</v>
      </c>
      <c r="U1343" s="16">
        <v>1.5481463811535332</v>
      </c>
      <c r="V1343" s="14">
        <v>1.7665</v>
      </c>
      <c r="W1343" s="14">
        <v>2.7054999999999998</v>
      </c>
      <c r="X1343" s="74">
        <f>'2080回测'!$O$13*G1343/$G$4+'2080回测'!$O$14*H1343/$H$4+'2080回测'!$O$15*I1343/$I$4+'2080回测'!$O$17*K1343/$K$4+'2080回测'!$O$18*L1343/$L$4+'2080回测'!$O$16*J1343/$J$4</f>
        <v>1.8635379026064465</v>
      </c>
    </row>
    <row r="1344" spans="1:24">
      <c r="A1344" s="11">
        <v>45854</v>
      </c>
      <c r="B1344" s="17">
        <v>104.8496009822</v>
      </c>
      <c r="C1344" s="17">
        <v>78.717366628831002</v>
      </c>
      <c r="D1344" s="17">
        <v>59.846153846154003</v>
      </c>
      <c r="E1344" s="17">
        <v>273.30078125</v>
      </c>
      <c r="F1344" s="13">
        <v>2.2917847567679601</v>
      </c>
      <c r="G1344" s="14">
        <f>[1]!thsiFinD("ths_adjustment_nv_fund",G$2,$A1344)</f>
        <v>2.0462287121</v>
      </c>
      <c r="H1344" s="14">
        <f>[1]!thsiFinD("ths_adjustment_nv_fund",H$2,$A1344)</f>
        <v>2.8447792593000001</v>
      </c>
      <c r="I1344" s="14">
        <v>3760.93</v>
      </c>
      <c r="J1344" s="14">
        <f>[1]!thsiFinD("ths_close_price_index",J$1,$A1344)</f>
        <v>11852.4566</v>
      </c>
      <c r="K1344" s="14">
        <f>[1]!thsiFinD("ths_adjustment_nv_fund",K$2,$A1344)</f>
        <v>9.0721897839000007</v>
      </c>
      <c r="L1344" s="14">
        <f>[1]!thsiFinD("ths_adjustment_nv_fund",L$2,$A1344)</f>
        <v>2.3954794599999998</v>
      </c>
      <c r="M1344" s="18">
        <v>0.41488171355498998</v>
      </c>
      <c r="N1344" s="18">
        <v>0.34445313178699</v>
      </c>
      <c r="O1344" s="18">
        <v>0.53894080996884997</v>
      </c>
      <c r="P1344" s="18">
        <v>0.78747926990771</v>
      </c>
      <c r="Q1344" s="21">
        <v>0.49065347931115</v>
      </c>
      <c r="R1344" s="21">
        <v>0.48594582214891302</v>
      </c>
      <c r="S1344" s="22">
        <v>0.53151310740316104</v>
      </c>
      <c r="T1344" s="22">
        <v>0.791303715146502</v>
      </c>
      <c r="U1344" s="16">
        <v>1.5527496159237226</v>
      </c>
      <c r="V1344" s="14">
        <v>1.7667999999999999</v>
      </c>
      <c r="W1344" s="14">
        <v>2.6930999999999998</v>
      </c>
      <c r="X1344" s="74">
        <f>'2080回测'!$O$13*G1344/$G$4+'2080回测'!$O$14*H1344/$H$4+'2080回测'!$O$15*I1344/$I$4+'2080回测'!$O$17*K1344/$K$4+'2080回测'!$O$18*L1344/$L$4+'2080回测'!$O$16*J1344/$J$4</f>
        <v>1.8592740344265626</v>
      </c>
    </row>
    <row r="1345" spans="1:24">
      <c r="A1345" s="11">
        <v>45855</v>
      </c>
      <c r="B1345" s="17">
        <v>111.66359729896</v>
      </c>
      <c r="C1345" s="17">
        <v>86.265607264471996</v>
      </c>
      <c r="D1345" s="17">
        <v>69.307692307691994</v>
      </c>
      <c r="E1345" s="17">
        <v>285.4296875</v>
      </c>
      <c r="F1345" s="13">
        <v>2.3816664609278102</v>
      </c>
      <c r="G1345" s="14">
        <f>[1]!thsiFinD("ths_adjustment_nv_fund",G$2,$A1345)</f>
        <v>2.0427972293000001</v>
      </c>
      <c r="H1345" s="14">
        <f>[1]!thsiFinD("ths_adjustment_nv_fund",H$2,$A1345)</f>
        <v>2.8441214815000002</v>
      </c>
      <c r="I1345" s="14">
        <v>3725.4</v>
      </c>
      <c r="J1345" s="14">
        <f>[1]!thsiFinD("ths_close_price_index",J$1,$A1345)</f>
        <v>11835.460800000001</v>
      </c>
      <c r="K1345" s="14">
        <f>[1]!thsiFinD("ths_adjustment_nv_fund",K$2,$A1345)</f>
        <v>9.1749690728999997</v>
      </c>
      <c r="L1345" s="14">
        <f>[1]!thsiFinD("ths_adjustment_nv_fund",L$2,$A1345)</f>
        <v>2.4061816778999998</v>
      </c>
      <c r="M1345" s="18">
        <v>0.41064578005114999</v>
      </c>
      <c r="N1345" s="18">
        <v>0.34271566327859998</v>
      </c>
      <c r="O1345" s="18">
        <v>0.54289479990415002</v>
      </c>
      <c r="P1345" s="18">
        <v>0.78980975135447995</v>
      </c>
      <c r="Q1345" s="21">
        <v>0.49477879533676</v>
      </c>
      <c r="R1345" s="21">
        <v>0.49086140861883198</v>
      </c>
      <c r="S1345" s="22">
        <v>0.54444032317907198</v>
      </c>
      <c r="T1345" s="22">
        <v>0.80585040566673904</v>
      </c>
      <c r="U1345" s="16">
        <v>1.5662466062296547</v>
      </c>
      <c r="V1345" s="14">
        <v>1.7672000000000001</v>
      </c>
      <c r="W1345" s="14">
        <v>2.6884999999999999</v>
      </c>
      <c r="X1345" s="74">
        <f>'2080回测'!$O$13*G1345/$G$4+'2080回测'!$O$14*H1345/$H$4+'2080回测'!$O$15*I1345/$I$4+'2080回测'!$O$17*K1345/$K$4+'2080回测'!$O$18*L1345/$L$4+'2080回测'!$O$16*J1345/$J$4</f>
        <v>1.8596018577432649</v>
      </c>
    </row>
    <row r="1346" spans="1:24">
      <c r="A1346" s="11">
        <v>45856</v>
      </c>
      <c r="B1346" s="17">
        <v>109.33087783917</v>
      </c>
      <c r="C1346" s="17">
        <v>85.017026106697003</v>
      </c>
      <c r="D1346" s="17">
        <v>67.615384615384997</v>
      </c>
      <c r="E1346" s="17">
        <v>284.140625</v>
      </c>
      <c r="F1346" s="13">
        <v>2.36525978390313</v>
      </c>
      <c r="G1346" s="14">
        <f>[1]!thsiFinD("ths_adjustment_nv_fund",G$2,$A1346)</f>
        <v>2.0517900809</v>
      </c>
      <c r="H1346" s="14">
        <f>[1]!thsiFinD("ths_adjustment_nv_fund",H$2,$A1346)</f>
        <v>2.8570577778000001</v>
      </c>
      <c r="I1346" s="14">
        <v>3755.78</v>
      </c>
      <c r="J1346" s="14">
        <f>[1]!thsiFinD("ths_close_price_index",J$1,$A1346)</f>
        <v>11898.297</v>
      </c>
      <c r="K1346" s="14">
        <f>[1]!thsiFinD("ths_adjustment_nv_fund",K$2,$A1346)</f>
        <v>9.2370968522000005</v>
      </c>
      <c r="L1346" s="14">
        <f>[1]!thsiFinD("ths_adjustment_nv_fund",L$2,$A1346)</f>
        <v>2.4042633557999999</v>
      </c>
      <c r="M1346" s="18">
        <v>0.41815856777493998</v>
      </c>
      <c r="N1346" s="18">
        <v>0.34992615758839002</v>
      </c>
      <c r="O1346" s="18">
        <v>0.55763239875389004</v>
      </c>
      <c r="P1346" s="18">
        <v>0.80341976298822004</v>
      </c>
      <c r="Q1346" s="21">
        <v>0.51069072857839903</v>
      </c>
      <c r="R1346" s="21">
        <v>0.50872536920460598</v>
      </c>
      <c r="S1346" s="22">
        <v>0.56078032391981203</v>
      </c>
      <c r="T1346" s="22">
        <v>0.82063954102898096</v>
      </c>
      <c r="U1346" s="16">
        <v>1.5696619801505256</v>
      </c>
      <c r="V1346" s="14">
        <v>1.7670999999999999</v>
      </c>
      <c r="W1346" s="14">
        <v>2.6964000000000001</v>
      </c>
      <c r="X1346" s="74">
        <f>'2080回测'!$O$13*G1346/$G$4+'2080回测'!$O$14*H1346/$H$4+'2080回测'!$O$15*I1346/$I$4+'2080回测'!$O$17*K1346/$K$4+'2080回测'!$O$18*L1346/$L$4+'2080回测'!$O$16*J1346/$J$4</f>
        <v>1.8673468754294691</v>
      </c>
    </row>
    <row r="1347" spans="1:24">
      <c r="A1347" s="11">
        <v>45859</v>
      </c>
      <c r="B1347" s="17">
        <v>109.94475138122</v>
      </c>
      <c r="C1347" s="17">
        <v>86.095346197503005</v>
      </c>
      <c r="D1347" s="17">
        <v>69.230769230768999</v>
      </c>
      <c r="E1347" s="17">
        <v>283.88671875</v>
      </c>
      <c r="F1347" s="13">
        <v>2.3728939638987301</v>
      </c>
      <c r="G1347" s="14">
        <f>[1]!thsiFinD("ths_adjustment_nv_fund",G$2,$A1347)</f>
        <v>2.0516717539</v>
      </c>
      <c r="H1347" s="14">
        <f>[1]!thsiFinD("ths_adjustment_nv_fund",H$2,$A1347)</f>
        <v>2.8908237037000002</v>
      </c>
      <c r="I1347" s="14">
        <v>3818.6</v>
      </c>
      <c r="J1347" s="14">
        <f>[1]!thsiFinD("ths_close_price_index",J$1,$A1347)</f>
        <v>12018.474899999999</v>
      </c>
      <c r="K1347" s="14">
        <f>[1]!thsiFinD("ths_adjustment_nv_fund",K$2,$A1347)</f>
        <v>9.3122637948999998</v>
      </c>
      <c r="L1347" s="14">
        <f>[1]!thsiFinD("ths_adjustment_nv_fund",L$2,$A1347)</f>
        <v>2.4334420444</v>
      </c>
      <c r="M1347" s="18">
        <v>0.42503196930946002</v>
      </c>
      <c r="N1347" s="18">
        <v>0.35791851272696001</v>
      </c>
      <c r="O1347" s="18">
        <v>0.56146657081236995</v>
      </c>
      <c r="P1347" s="18">
        <v>0.80630956004395005</v>
      </c>
      <c r="Q1347" s="21">
        <v>0.51340165053808495</v>
      </c>
      <c r="R1347" s="21">
        <v>0.51076353920433404</v>
      </c>
      <c r="S1347" s="22">
        <v>0.56140083027705701</v>
      </c>
      <c r="T1347" s="22">
        <v>0.82100320829199003</v>
      </c>
      <c r="U1347" s="16">
        <v>1.5870333239712535</v>
      </c>
      <c r="V1347" s="14">
        <v>1.7655000000000001</v>
      </c>
      <c r="W1347" s="14">
        <v>2.7098</v>
      </c>
      <c r="X1347" s="74">
        <f>'2080回测'!$O$13*G1347/$G$4+'2080回测'!$O$14*H1347/$H$4+'2080回测'!$O$15*I1347/$I$4+'2080回测'!$O$17*K1347/$K$4+'2080回测'!$O$18*L1347/$L$4+'2080回测'!$O$16*J1347/$J$4</f>
        <v>1.8708548709592265</v>
      </c>
    </row>
    <row r="1348" spans="1:24">
      <c r="A1348" s="11">
        <v>45860</v>
      </c>
      <c r="B1348" s="17">
        <v>108.5942295887</v>
      </c>
      <c r="C1348" s="17">
        <v>85.244040862655993</v>
      </c>
      <c r="D1348" s="17">
        <v>70.461538461537998</v>
      </c>
      <c r="E1348" s="17">
        <v>281.6796875</v>
      </c>
      <c r="F1348" s="13">
        <v>2.3649487410322299</v>
      </c>
      <c r="G1348" s="14">
        <f>[1]!thsiFinD("ths_adjustment_nv_fund",G$2,$A1348)</f>
        <v>2.0549849096999999</v>
      </c>
      <c r="H1348" s="14">
        <f>[1]!thsiFinD("ths_adjustment_nv_fund",H$2,$A1348)</f>
        <v>2.9357718518999998</v>
      </c>
      <c r="I1348" s="14">
        <v>3871.23</v>
      </c>
      <c r="J1348" s="14">
        <f>[1]!thsiFinD("ths_close_price_index",J$1,$A1348)</f>
        <v>12192.4858</v>
      </c>
      <c r="K1348" s="14">
        <f>[1]!thsiFinD("ths_adjustment_nv_fund",K$2,$A1348)</f>
        <v>9.4158100935999993</v>
      </c>
      <c r="L1348" s="14">
        <f>[1]!thsiFinD("ths_adjustment_nv_fund",L$2,$A1348)</f>
        <v>2.4598946962000001</v>
      </c>
      <c r="M1348" s="18">
        <v>0.44237531969309002</v>
      </c>
      <c r="N1348" s="18">
        <v>0.36643210841802998</v>
      </c>
      <c r="O1348" s="18">
        <v>0.58111670261202997</v>
      </c>
      <c r="P1348" s="18">
        <v>0.82047888720947004</v>
      </c>
      <c r="Q1348" s="21">
        <v>0.52990291464052497</v>
      </c>
      <c r="R1348" s="21">
        <v>0.53006620802520299</v>
      </c>
      <c r="S1348" s="22">
        <v>0.57846475510125706</v>
      </c>
      <c r="T1348" s="22">
        <v>0.84742969607042196</v>
      </c>
      <c r="U1348" s="16">
        <v>1.5964675539229682</v>
      </c>
      <c r="V1348" s="14">
        <v>1.7638</v>
      </c>
      <c r="W1348" s="14">
        <v>2.7206999999999999</v>
      </c>
      <c r="X1348" s="74">
        <f>'2080回测'!$O$13*G1348/$G$4+'2080回测'!$O$14*H1348/$H$4+'2080回测'!$O$15*I1348/$I$4+'2080回测'!$O$17*K1348/$K$4+'2080回测'!$O$18*L1348/$L$4+'2080回测'!$O$16*J1348/$J$4</f>
        <v>1.877272480376307</v>
      </c>
    </row>
    <row r="1349" spans="1:24">
      <c r="A1349" s="11">
        <v>45861</v>
      </c>
      <c r="B1349" s="17">
        <v>106.81399631676</v>
      </c>
      <c r="C1349" s="17">
        <v>84.562996594778994</v>
      </c>
      <c r="D1349" s="17">
        <v>71</v>
      </c>
      <c r="E1349" s="17">
        <v>280.068359375</v>
      </c>
      <c r="F1349" s="13">
        <v>2.3561133807163501</v>
      </c>
      <c r="G1349" s="14">
        <f>[1]!thsiFinD("ths_adjustment_nv_fund",G$2,$A1349)</f>
        <v>2.0575881036000001</v>
      </c>
      <c r="H1349" s="14">
        <f>[1]!thsiFinD("ths_adjustment_nv_fund",H$2,$A1349)</f>
        <v>2.9268918518999998</v>
      </c>
      <c r="I1349" s="14">
        <v>3891.13</v>
      </c>
      <c r="J1349" s="14">
        <f>[1]!thsiFinD("ths_close_price_index",J$1,$A1349)</f>
        <v>12120.650600000001</v>
      </c>
      <c r="K1349" s="14">
        <f>[1]!thsiFinD("ths_adjustment_nv_fund",K$2,$A1349)</f>
        <v>9.3513812855000005</v>
      </c>
      <c r="L1349" s="14">
        <f>[1]!thsiFinD("ths_adjustment_nv_fund",L$2,$A1349)</f>
        <v>2.4520194793000001</v>
      </c>
      <c r="M1349" s="18">
        <v>0.45644181585678001</v>
      </c>
      <c r="N1349" s="18">
        <v>0.37416384328034002</v>
      </c>
      <c r="O1349" s="18">
        <v>0.59657320872274</v>
      </c>
      <c r="P1349" s="18">
        <v>0.83632616104753998</v>
      </c>
      <c r="Q1349" s="21">
        <v>0.53815354669174498</v>
      </c>
      <c r="R1349" s="21">
        <v>0.53761942625947101</v>
      </c>
      <c r="S1349" s="22">
        <v>0.58115361598263704</v>
      </c>
      <c r="T1349" s="22">
        <v>0.85130881354249199</v>
      </c>
      <c r="U1349" s="16">
        <v>1.5912218399674272</v>
      </c>
      <c r="V1349" s="14">
        <v>1.7617</v>
      </c>
      <c r="W1349" s="14">
        <v>2.7488000000000001</v>
      </c>
      <c r="X1349" s="74">
        <f>'2080回测'!$O$13*G1349/$G$4+'2080回测'!$O$14*H1349/$H$4+'2080回测'!$O$15*I1349/$I$4+'2080回测'!$O$17*K1349/$K$4+'2080回测'!$O$18*L1349/$L$4+'2080回测'!$O$16*J1349/$J$4</f>
        <v>1.8773170513867479</v>
      </c>
    </row>
    <row r="1350" spans="1:24">
      <c r="A1350" s="11">
        <v>45862</v>
      </c>
      <c r="B1350" s="17">
        <v>107.55064456722</v>
      </c>
      <c r="C1350" s="17">
        <v>84.960272417707003</v>
      </c>
      <c r="D1350" s="17">
        <v>67.923076923077005</v>
      </c>
      <c r="E1350" s="17">
        <v>283.41796875</v>
      </c>
      <c r="F1350" s="13">
        <v>2.3596299066450102</v>
      </c>
      <c r="G1350" s="14">
        <f>[1]!thsiFinD("ths_adjustment_nv_fund",G$2,$A1350)</f>
        <v>2.0425605753</v>
      </c>
      <c r="H1350" s="14">
        <f>[1]!thsiFinD("ths_adjustment_nv_fund",H$2,$A1350)</f>
        <v>2.9390607407</v>
      </c>
      <c r="I1350" s="14">
        <v>3923.81</v>
      </c>
      <c r="J1350" s="14">
        <f>[1]!thsiFinD("ths_close_price_index",J$1,$A1350)</f>
        <v>12139.3392</v>
      </c>
      <c r="K1350" s="14">
        <f>[1]!thsiFinD("ths_adjustment_nv_fund",K$2,$A1350)</f>
        <v>9.4273152379000003</v>
      </c>
      <c r="L1350" s="14">
        <f>[1]!thsiFinD("ths_adjustment_nv_fund",L$2,$A1350)</f>
        <v>2.4687795563999999</v>
      </c>
      <c r="M1350" s="18">
        <v>0.45708120204604002</v>
      </c>
      <c r="N1350" s="18">
        <v>0.37624880549040002</v>
      </c>
      <c r="O1350" s="18">
        <v>0.59633357296908995</v>
      </c>
      <c r="P1350" s="18">
        <v>0.82933471670722003</v>
      </c>
      <c r="Q1350" s="21">
        <v>0.53049224550132701</v>
      </c>
      <c r="R1350" s="21">
        <v>0.52946674626058199</v>
      </c>
      <c r="S1350" s="22">
        <v>0.56605462795637795</v>
      </c>
      <c r="T1350" s="22">
        <v>0.84476280280838001</v>
      </c>
      <c r="U1350" s="16">
        <v>1.6063720652496785</v>
      </c>
      <c r="V1350" s="14">
        <v>1.7573000000000001</v>
      </c>
      <c r="W1350" s="14">
        <v>2.7033</v>
      </c>
      <c r="X1350" s="74">
        <f>'2080回测'!$O$13*G1350/$G$4+'2080回测'!$O$14*H1350/$H$4+'2080回测'!$O$15*I1350/$I$4+'2080回测'!$O$17*K1350/$K$4+'2080回测'!$O$18*L1350/$L$4+'2080回测'!$O$16*J1350/$J$4</f>
        <v>1.8689970657670574</v>
      </c>
    </row>
    <row r="1351" spans="1:24">
      <c r="A1351" s="11">
        <v>45863</v>
      </c>
      <c r="B1351" s="17">
        <v>109.02394106814</v>
      </c>
      <c r="C1351" s="17">
        <v>85.527809307604997</v>
      </c>
      <c r="D1351" s="17">
        <v>67.615384615384997</v>
      </c>
      <c r="E1351" s="17">
        <v>284.443359375</v>
      </c>
      <c r="F1351" s="13">
        <v>2.3665262359153298</v>
      </c>
      <c r="G1351" s="14">
        <f>[1]!thsiFinD("ths_adjustment_nv_fund",G$2,$A1351)</f>
        <v>2.0294262789999999</v>
      </c>
      <c r="H1351" s="14">
        <f>[1]!thsiFinD("ths_adjustment_nv_fund",H$2,$A1351)</f>
        <v>2.9226162963000002</v>
      </c>
      <c r="I1351" s="14">
        <v>3924.5</v>
      </c>
      <c r="J1351" s="14">
        <f>[1]!thsiFinD("ths_close_price_index",J$1,$A1351)</f>
        <v>12032.8367</v>
      </c>
      <c r="K1351" s="14">
        <f>[1]!thsiFinD("ths_adjustment_nv_fund",K$2,$A1351)</f>
        <v>9.4066059782</v>
      </c>
      <c r="L1351" s="14">
        <f>[1]!thsiFinD("ths_adjustment_nv_fund",L$2,$A1351)</f>
        <v>2.4760489875</v>
      </c>
      <c r="M1351" s="18">
        <v>0.46411445012788</v>
      </c>
      <c r="N1351" s="18">
        <v>0.38563113543567001</v>
      </c>
      <c r="O1351" s="18">
        <v>0.6131080757249</v>
      </c>
      <c r="P1351" s="18">
        <v>0.85189377708113001</v>
      </c>
      <c r="Q1351" s="21">
        <v>0.54746497429240804</v>
      </c>
      <c r="R1351" s="21">
        <v>0.54888930743439002</v>
      </c>
      <c r="S1351" s="22">
        <v>0.581050198256433</v>
      </c>
      <c r="T1351" s="22">
        <v>0.85882460364461599</v>
      </c>
      <c r="U1351" s="16">
        <v>1.6075063662958218</v>
      </c>
      <c r="V1351" s="14">
        <v>1.7569999999999999</v>
      </c>
      <c r="W1351" s="14">
        <v>2.6983999999999999</v>
      </c>
      <c r="X1351" s="74">
        <f>'2080回测'!$O$13*G1351/$G$4+'2080回测'!$O$14*H1351/$H$4+'2080回测'!$O$15*I1351/$I$4+'2080回测'!$O$17*K1351/$K$4+'2080回测'!$O$18*L1351/$L$4+'2080回测'!$O$16*J1351/$J$4</f>
        <v>1.8594286097754036</v>
      </c>
    </row>
    <row r="1352" spans="1:24">
      <c r="A1352" s="11">
        <v>45866</v>
      </c>
      <c r="B1352" s="17">
        <v>114.54880294659</v>
      </c>
      <c r="C1352" s="17">
        <v>91.430192962543003</v>
      </c>
      <c r="D1352" s="17">
        <v>73.692307692308006</v>
      </c>
      <c r="E1352" s="17">
        <v>290.537109375</v>
      </c>
      <c r="F1352" s="13">
        <v>2.4255210324410998</v>
      </c>
      <c r="G1352" s="14">
        <f>[1]!thsiFinD("ths_adjustment_nv_fund",G$2,$A1352)</f>
        <v>2.0227999673000001</v>
      </c>
      <c r="H1352" s="14">
        <f>[1]!thsiFinD("ths_adjustment_nv_fund",H$2,$A1352)</f>
        <v>2.8940029630000002</v>
      </c>
      <c r="I1352" s="14">
        <v>3905.37</v>
      </c>
      <c r="J1352" s="14">
        <f>[1]!thsiFinD("ths_close_price_index",J$1,$A1352)</f>
        <v>11942.027400000001</v>
      </c>
      <c r="K1352" s="14">
        <f>[1]!thsiFinD("ths_adjustment_nv_fund",K$2,$A1352)</f>
        <v>9.3866637280000003</v>
      </c>
      <c r="L1352" s="14">
        <f>[1]!thsiFinD("ths_adjustment_nv_fund",L$2,$A1352)</f>
        <v>2.4671641272999998</v>
      </c>
      <c r="M1352" s="18">
        <v>0.45596227621482999</v>
      </c>
      <c r="N1352" s="18">
        <v>0.38041872991052</v>
      </c>
      <c r="O1352" s="18">
        <v>0.61466570812364996</v>
      </c>
      <c r="P1352" s="18">
        <v>0.85347850451123997</v>
      </c>
      <c r="Q1352" s="21">
        <v>0.55088309328505602</v>
      </c>
      <c r="R1352" s="21">
        <v>0.55176672390458104</v>
      </c>
      <c r="S1352" s="22">
        <v>0.589323616353012</v>
      </c>
      <c r="T1352" s="22">
        <v>0.86355227806368495</v>
      </c>
      <c r="U1352" s="16">
        <v>1.6165959496519311</v>
      </c>
      <c r="V1352" s="14">
        <v>1.7595000000000001</v>
      </c>
      <c r="W1352" s="14">
        <v>2.6898</v>
      </c>
      <c r="X1352" s="74">
        <f>'2080回测'!$O$13*G1352/$G$4+'2080回测'!$O$14*H1352/$H$4+'2080回测'!$O$15*I1352/$I$4+'2080回测'!$O$17*K1352/$K$4+'2080回测'!$O$18*L1352/$L$4+'2080回测'!$O$16*J1352/$J$4</f>
        <v>1.8535203498267463</v>
      </c>
    </row>
    <row r="1353" spans="1:24">
      <c r="A1353" s="11">
        <v>45867</v>
      </c>
      <c r="B1353" s="17">
        <v>120.07366482505</v>
      </c>
      <c r="C1353" s="17">
        <v>98.751418842224993</v>
      </c>
      <c r="D1353" s="17">
        <v>82.923076923077005</v>
      </c>
      <c r="E1353" s="17">
        <v>301.318359375</v>
      </c>
      <c r="F1353" s="13">
        <v>2.5076662999133799</v>
      </c>
      <c r="G1353" s="14">
        <f>[1]!thsiFinD("ths_adjustment_nv_fund",G$2,$A1353)</f>
        <v>2.0117955568000001</v>
      </c>
      <c r="H1353" s="14">
        <f>[1]!thsiFinD("ths_adjustment_nv_fund",H$2,$A1353)</f>
        <v>2.8931259259000002</v>
      </c>
      <c r="I1353" s="14">
        <v>3897.61</v>
      </c>
      <c r="J1353" s="14">
        <f>[1]!thsiFinD("ths_close_price_index",J$1,$A1353)</f>
        <v>11911.356299999999</v>
      </c>
      <c r="K1353" s="14">
        <f>[1]!thsiFinD("ths_adjustment_nv_fund",K$2,$A1353)</f>
        <v>9.4549275842</v>
      </c>
      <c r="L1353" s="14">
        <f>[1]!thsiFinD("ths_adjustment_nv_fund",L$2,$A1353)</f>
        <v>2.4804914176000001</v>
      </c>
      <c r="M1353" s="18">
        <v>0.45955882352941002</v>
      </c>
      <c r="N1353" s="18">
        <v>0.38919294587786002</v>
      </c>
      <c r="O1353" s="18">
        <v>0.62341241313203999</v>
      </c>
      <c r="P1353" s="18">
        <v>0.86569022727690004</v>
      </c>
      <c r="Q1353" s="21">
        <v>0.557719331270353</v>
      </c>
      <c r="R1353" s="21">
        <v>0.55692209508033996</v>
      </c>
      <c r="S1353" s="22">
        <v>0.60411235120064899</v>
      </c>
      <c r="T1353" s="22">
        <v>0.87615940984789697</v>
      </c>
      <c r="U1353" s="16">
        <v>1.6232990356778396</v>
      </c>
      <c r="V1353" s="14">
        <v>1.7555000000000001</v>
      </c>
      <c r="W1353" s="14">
        <v>2.6760999999999999</v>
      </c>
      <c r="X1353" s="74">
        <f>'2080回测'!$O$13*G1353/$G$4+'2080回测'!$O$14*H1353/$H$4+'2080回测'!$O$15*I1353/$I$4+'2080回测'!$O$17*K1353/$K$4+'2080回测'!$O$18*L1353/$L$4+'2080回测'!$O$16*J1353/$J$4</f>
        <v>1.8477603229635777</v>
      </c>
    </row>
    <row r="1354" spans="1:24">
      <c r="A1354" s="11">
        <v>45868</v>
      </c>
      <c r="B1354" s="17">
        <v>119.27562922038</v>
      </c>
      <c r="C1354" s="17">
        <v>97.559591373439005</v>
      </c>
      <c r="D1354" s="17">
        <v>82.384615384615003</v>
      </c>
      <c r="E1354" s="17">
        <v>300.263671875</v>
      </c>
      <c r="F1354" s="13">
        <v>2.4987087696335899</v>
      </c>
      <c r="G1354" s="14">
        <f>[1]!thsiFinD("ths_adjustment_nv_fund",G$2,$A1354)</f>
        <v>2.0199601193999999</v>
      </c>
      <c r="H1354" s="14">
        <f>[1]!thsiFinD("ths_adjustment_nv_fund",H$2,$A1354)</f>
        <v>2.9004711110999999</v>
      </c>
      <c r="I1354" s="14">
        <v>3913.81</v>
      </c>
      <c r="J1354" s="14">
        <f>[1]!thsiFinD("ths_close_price_index",J$1,$A1354)</f>
        <v>11955.046399999999</v>
      </c>
      <c r="K1354" s="14">
        <f>[1]!thsiFinD("ths_adjustment_nv_fund",K$2,$A1354)</f>
        <v>9.4349853341000003</v>
      </c>
      <c r="L1354" s="14">
        <f>[1]!thsiFinD("ths_adjustment_nv_fund",L$2,$A1354)</f>
        <v>2.5021987464</v>
      </c>
      <c r="M1354" s="18">
        <v>0.45939897698210003</v>
      </c>
      <c r="N1354" s="18">
        <v>0.39275475632003998</v>
      </c>
      <c r="O1354" s="18">
        <v>0.63132039300263998</v>
      </c>
      <c r="P1354" s="18">
        <v>0.87557146859579005</v>
      </c>
      <c r="Q1354" s="21">
        <v>0.57009527934718296</v>
      </c>
      <c r="R1354" s="21">
        <v>0.56807208390234498</v>
      </c>
      <c r="S1354" s="22">
        <v>0.61011057932067503</v>
      </c>
      <c r="T1354" s="22">
        <v>0.87906874795194401</v>
      </c>
      <c r="U1354" s="16">
        <v>1.6163294131189536</v>
      </c>
      <c r="V1354" s="14">
        <v>1.7571000000000001</v>
      </c>
      <c r="W1354" s="14">
        <v>2.6827999999999999</v>
      </c>
      <c r="X1354" s="74">
        <f>'2080回测'!$O$13*G1354/$G$4+'2080回测'!$O$14*H1354/$H$4+'2080回测'!$O$15*I1354/$I$4+'2080回测'!$O$17*K1354/$K$4+'2080回测'!$O$18*L1354/$L$4+'2080回测'!$O$16*J1354/$J$4</f>
        <v>1.8548934464091149</v>
      </c>
    </row>
    <row r="1355" spans="1:24">
      <c r="A1355" s="11">
        <v>45869</v>
      </c>
      <c r="B1355" s="17">
        <v>122.46777163904</v>
      </c>
      <c r="C1355" s="17">
        <v>99.659477866060996</v>
      </c>
      <c r="D1355" s="17">
        <v>82.846153846153996</v>
      </c>
      <c r="E1355" s="17">
        <v>299.296875</v>
      </c>
      <c r="F1355" s="13">
        <v>2.51067569587814</v>
      </c>
      <c r="G1355" s="14">
        <f>[1]!thsiFinD("ths_adjustment_nv_fund",G$2,$A1355)</f>
        <v>1.9971230095000001</v>
      </c>
      <c r="H1355" s="14">
        <f>[1]!thsiFinD("ths_adjustment_nv_fund",H$2,$A1355)</f>
        <v>2.8526725925999998</v>
      </c>
      <c r="I1355" s="14">
        <v>3829.15</v>
      </c>
      <c r="J1355" s="14">
        <f>[1]!thsiFinD("ths_close_price_index",J$1,$A1355)</f>
        <v>11756.7035</v>
      </c>
      <c r="K1355" s="14">
        <f>[1]!thsiFinD("ths_adjustment_nv_fund",K$2,$A1355)</f>
        <v>9.3498472662999994</v>
      </c>
      <c r="L1355" s="14">
        <f>[1]!thsiFinD("ths_adjustment_nv_fund",L$2,$A1355)</f>
        <v>2.4757460944999998</v>
      </c>
      <c r="M1355" s="18">
        <v>0.46147698209719001</v>
      </c>
      <c r="N1355" s="18">
        <v>0.39214664234211</v>
      </c>
      <c r="O1355" s="18">
        <v>0.62125569134915004</v>
      </c>
      <c r="P1355" s="18">
        <v>0.86634276205113003</v>
      </c>
      <c r="Q1355" s="21">
        <v>0.56243397815676499</v>
      </c>
      <c r="R1355" s="21">
        <v>0.56003929625638305</v>
      </c>
      <c r="S1355" s="22">
        <v>0.59987222442615495</v>
      </c>
      <c r="T1355" s="22">
        <v>0.86706772827274603</v>
      </c>
      <c r="U1355" s="16">
        <v>1.5983704666641145</v>
      </c>
      <c r="V1355" s="14">
        <v>1.7603</v>
      </c>
      <c r="W1355" s="14">
        <v>2.6745000000000001</v>
      </c>
      <c r="X1355" s="74">
        <f>'2080回测'!$O$13*G1355/$G$4+'2080回测'!$O$14*H1355/$H$4+'2080回测'!$O$15*I1355/$I$4+'2080回测'!$O$17*K1355/$K$4+'2080回测'!$O$18*L1355/$L$4+'2080回测'!$O$16*J1355/$J$4</f>
        <v>1.8344912645645584</v>
      </c>
    </row>
    <row r="1356" spans="1:24">
      <c r="A1356" s="11">
        <v>45870</v>
      </c>
      <c r="B1356" s="17">
        <v>118.60036832413</v>
      </c>
      <c r="C1356" s="17">
        <v>95.686719636776004</v>
      </c>
      <c r="D1356" s="17">
        <v>78.923076923077005</v>
      </c>
      <c r="E1356" s="17">
        <v>292.5</v>
      </c>
      <c r="F1356" s="13">
        <v>2.4642754122099602</v>
      </c>
      <c r="G1356" s="14">
        <f>[1]!thsiFinD("ths_adjustment_nv_fund",G$2,$A1356)</f>
        <v>1.9965313745</v>
      </c>
      <c r="H1356" s="14">
        <f>[1]!thsiFinD("ths_adjustment_nv_fund",H$2,$A1356)</f>
        <v>2.8524533333000002</v>
      </c>
      <c r="I1356" s="14">
        <v>3780.57</v>
      </c>
      <c r="J1356" s="14">
        <f>[1]!thsiFinD("ths_close_price_index",J$1,$A1356)</f>
        <v>11761.6371</v>
      </c>
      <c r="K1356" s="14">
        <f>[1]!thsiFinD("ths_adjustment_nv_fund",K$2,$A1356)</f>
        <v>9.3713235356000002</v>
      </c>
      <c r="L1356" s="14">
        <f>[1]!thsiFinD("ths_adjustment_nv_fund",L$2,$A1356)</f>
        <v>2.4761499518000001</v>
      </c>
      <c r="M1356" s="18">
        <v>0.43742007672633998</v>
      </c>
      <c r="N1356" s="18">
        <v>0.37086265311441002</v>
      </c>
      <c r="O1356" s="18">
        <v>0.60100647016535003</v>
      </c>
      <c r="P1356" s="18">
        <v>0.83865664249432004</v>
      </c>
      <c r="Q1356" s="21">
        <v>0.54593271405432398</v>
      </c>
      <c r="R1356" s="21">
        <v>0.54685113743467395</v>
      </c>
      <c r="S1356" s="22">
        <v>0.59128855315095297</v>
      </c>
      <c r="T1356" s="22">
        <v>0.85494548617254595</v>
      </c>
      <c r="U1356" s="16">
        <v>1.6012552731743241</v>
      </c>
      <c r="V1356" s="14">
        <v>1.7605999999999999</v>
      </c>
      <c r="W1356" s="14">
        <v>2.6743999999999999</v>
      </c>
      <c r="X1356" s="74">
        <f>'2080回测'!$O$13*G1356/$G$4+'2080回测'!$O$14*H1356/$H$4+'2080回测'!$O$15*I1356/$I$4+'2080回测'!$O$17*K1356/$K$4+'2080回测'!$O$18*L1356/$L$4+'2080回测'!$O$16*J1356/$J$4</f>
        <v>1.8345224448487314</v>
      </c>
    </row>
    <row r="1357" spans="1:24">
      <c r="A1357" s="11">
        <v>45873</v>
      </c>
      <c r="B1357" s="17">
        <v>119.03007980356</v>
      </c>
      <c r="C1357" s="17">
        <v>96.538024971623003</v>
      </c>
      <c r="D1357" s="17">
        <v>78.384615384615003</v>
      </c>
      <c r="E1357" s="17">
        <v>293.06640625</v>
      </c>
      <c r="F1357" s="13">
        <v>2.4675478160245001</v>
      </c>
      <c r="G1357" s="14">
        <f>[1]!thsiFinD("ths_adjustment_nv_fund",G$2,$A1357)</f>
        <v>2.007654112</v>
      </c>
      <c r="H1357" s="14">
        <f>[1]!thsiFinD("ths_adjustment_nv_fund",H$2,$A1357)</f>
        <v>2.8647318518999998</v>
      </c>
      <c r="I1357" s="14">
        <v>3799.1</v>
      </c>
      <c r="J1357" s="14">
        <f>[1]!thsiFinD("ths_close_price_index",J$1,$A1357)</f>
        <v>11801.401</v>
      </c>
      <c r="K1357" s="14">
        <f>[1]!thsiFinD("ths_adjustment_nv_fund",K$2,$A1357)</f>
        <v>9.3828286798999994</v>
      </c>
      <c r="L1357" s="14">
        <f>[1]!thsiFinD("ths_adjustment_nv_fund",L$2,$A1357)</f>
        <v>2.4901839923</v>
      </c>
      <c r="M1357" s="18">
        <v>0.43406329923274001</v>
      </c>
      <c r="N1357" s="18">
        <v>0.36686647554513002</v>
      </c>
      <c r="O1357" s="18">
        <v>0.60016774502755998</v>
      </c>
      <c r="P1357" s="18">
        <v>0.84266507061363005</v>
      </c>
      <c r="Q1357" s="21">
        <v>0.54899723453049198</v>
      </c>
      <c r="R1357" s="21">
        <v>0.55056780037533903</v>
      </c>
      <c r="S1357" s="22">
        <v>0.59625260400889701</v>
      </c>
      <c r="T1357" s="22">
        <v>0.87046195606080501</v>
      </c>
      <c r="U1357" s="16">
        <v>1.6157893030487105</v>
      </c>
      <c r="V1357" s="14">
        <v>1.7611000000000001</v>
      </c>
      <c r="W1357" s="14">
        <v>2.7044000000000001</v>
      </c>
      <c r="X1357" s="74">
        <f>'2080回测'!$O$13*G1357/$G$4+'2080回测'!$O$14*H1357/$H$4+'2080回测'!$O$15*I1357/$I$4+'2080回测'!$O$17*K1357/$K$4+'2080回测'!$O$18*L1357/$L$4+'2080回测'!$O$16*J1357/$J$4</f>
        <v>1.8439298547934131</v>
      </c>
    </row>
    <row r="1358" spans="1:24">
      <c r="A1358" s="11">
        <v>45874</v>
      </c>
      <c r="B1358" s="17">
        <v>119.88950276243</v>
      </c>
      <c r="C1358" s="17">
        <v>97.729852440409005</v>
      </c>
      <c r="D1358" s="17">
        <v>82.076923076922995</v>
      </c>
      <c r="E1358" s="17">
        <v>295.87890625</v>
      </c>
      <c r="F1358" s="13">
        <v>2.4889379613244098</v>
      </c>
      <c r="G1358" s="14">
        <f>[1]!thsiFinD("ths_adjustment_nv_fund",G$2,$A1358)</f>
        <v>2.0310828568999999</v>
      </c>
      <c r="H1358" s="14">
        <f>[1]!thsiFinD("ths_adjustment_nv_fund",H$2,$A1358)</f>
        <v>2.8943318519000001</v>
      </c>
      <c r="I1358" s="14">
        <v>3835.42</v>
      </c>
      <c r="J1358" s="14">
        <f>[1]!thsiFinD("ths_close_price_index",J$1,$A1358)</f>
        <v>11889.9058</v>
      </c>
      <c r="K1358" s="14">
        <f>[1]!thsiFinD("ths_adjustment_nv_fund",K$2,$A1358)</f>
        <v>9.4165771031999999</v>
      </c>
      <c r="L1358" s="14">
        <f>[1]!thsiFinD("ths_adjustment_nv_fund",L$2,$A1358)</f>
        <v>2.5026026037000002</v>
      </c>
      <c r="M1358" s="18">
        <v>0.44093670076725999</v>
      </c>
      <c r="N1358" s="18">
        <v>0.37312136217531</v>
      </c>
      <c r="O1358" s="18">
        <v>0.60927390366642997</v>
      </c>
      <c r="P1358" s="18">
        <v>0.85543610891109001</v>
      </c>
      <c r="Q1358" s="21">
        <v>0.56396623839484805</v>
      </c>
      <c r="R1358" s="21">
        <v>0.56363606684413303</v>
      </c>
      <c r="S1358" s="22">
        <v>0.62293437737037205</v>
      </c>
      <c r="T1358" s="22">
        <v>0.89700966626024004</v>
      </c>
      <c r="U1358" s="16">
        <v>1.6305456596302474</v>
      </c>
      <c r="V1358" s="14">
        <v>1.7611000000000001</v>
      </c>
      <c r="W1358" s="14">
        <v>2.718</v>
      </c>
      <c r="X1358" s="74">
        <f>'2080回测'!$O$13*G1358/$G$4+'2080回测'!$O$14*H1358/$H$4+'2080回测'!$O$15*I1358/$I$4+'2080回测'!$O$17*K1358/$K$4+'2080回测'!$O$18*L1358/$L$4+'2080回测'!$O$16*J1358/$J$4</f>
        <v>1.8627275009314175</v>
      </c>
    </row>
    <row r="1359" spans="1:24">
      <c r="A1359" s="11">
        <v>45875</v>
      </c>
      <c r="B1359" s="17">
        <v>120.87170042971</v>
      </c>
      <c r="C1359" s="17">
        <v>98.694665153234993</v>
      </c>
      <c r="D1359" s="17">
        <v>81.076923076922995</v>
      </c>
      <c r="E1359" s="17">
        <v>299.453125</v>
      </c>
      <c r="F1359" s="13">
        <v>2.5002410341496701</v>
      </c>
      <c r="G1359" s="14">
        <f>[1]!thsiFinD("ths_adjustment_nv_fund",G$2,$A1359)</f>
        <v>2.0329760887999999</v>
      </c>
      <c r="H1359" s="14">
        <f>[1]!thsiFinD("ths_adjustment_nv_fund",H$2,$A1359)</f>
        <v>2.9120918519000001</v>
      </c>
      <c r="I1359" s="14">
        <v>3837.91</v>
      </c>
      <c r="J1359" s="14">
        <f>[1]!thsiFinD("ths_close_price_index",J$1,$A1359)</f>
        <v>11887.0826</v>
      </c>
      <c r="K1359" s="14">
        <f>[1]!thsiFinD("ths_adjustment_nv_fund",K$2,$A1359)</f>
        <v>9.5032491903</v>
      </c>
      <c r="L1359" s="14">
        <f>[1]!thsiFinD("ths_adjustment_nv_fund",L$2,$A1359)</f>
        <v>2.5137086789</v>
      </c>
      <c r="M1359" s="18">
        <v>0.45508312020460001</v>
      </c>
      <c r="N1359" s="18">
        <v>0.38606550256277</v>
      </c>
      <c r="O1359" s="18">
        <v>0.62125569134915004</v>
      </c>
      <c r="P1359" s="18">
        <v>0.87165625979607997</v>
      </c>
      <c r="Q1359" s="21">
        <v>0.58046750249728896</v>
      </c>
      <c r="R1359" s="21">
        <v>0.57550540978367404</v>
      </c>
      <c r="S1359" s="22">
        <v>0.638653871753876</v>
      </c>
      <c r="T1359" s="22">
        <v>0.91567791909454199</v>
      </c>
      <c r="U1359" s="16">
        <v>1.6429716453396526</v>
      </c>
      <c r="V1359" s="14">
        <v>1.7614000000000001</v>
      </c>
      <c r="W1359" s="14">
        <v>2.7158000000000002</v>
      </c>
      <c r="X1359" s="74">
        <f>'2080回测'!$O$13*G1359/$G$4+'2080回测'!$O$14*H1359/$H$4+'2080回测'!$O$15*I1359/$I$4+'2080回测'!$O$17*K1359/$K$4+'2080回测'!$O$18*L1359/$L$4+'2080回测'!$O$16*J1359/$J$4</f>
        <v>1.8666718553221728</v>
      </c>
    </row>
    <row r="1360" spans="1:24">
      <c r="A1360" s="11">
        <v>45876</v>
      </c>
      <c r="B1360" s="17">
        <v>121.36279926335</v>
      </c>
      <c r="C1360" s="17">
        <v>97.843359818387995</v>
      </c>
      <c r="D1360" s="17">
        <v>80.461538461537998</v>
      </c>
      <c r="E1360" s="17">
        <v>298.45703125</v>
      </c>
      <c r="F1360" s="13">
        <v>2.49531182198319</v>
      </c>
      <c r="G1360" s="14">
        <f>[1]!thsiFinD("ths_adjustment_nv_fund",G$2,$A1360)</f>
        <v>2.0390283787999999</v>
      </c>
      <c r="H1360" s="14">
        <f>[1]!thsiFinD("ths_adjustment_nv_fund",H$2,$A1360)</f>
        <v>2.9169155556000002</v>
      </c>
      <c r="I1360" s="14">
        <v>3874.01</v>
      </c>
      <c r="J1360" s="14">
        <f>[1]!thsiFinD("ths_close_price_index",J$1,$A1360)</f>
        <v>11901.548699999999</v>
      </c>
      <c r="K1360" s="14">
        <f>[1]!thsiFinD("ths_adjustment_nv_fund",K$2,$A1360)</f>
        <v>9.4403544014000005</v>
      </c>
      <c r="L1360" s="14">
        <f>[1]!thsiFinD("ths_adjustment_nv_fund",L$2,$A1360)</f>
        <v>2.5130019286</v>
      </c>
      <c r="M1360" s="18">
        <v>0.46011828644501002</v>
      </c>
      <c r="N1360" s="18">
        <v>0.39023542698288999</v>
      </c>
      <c r="O1360" s="18">
        <v>0.63036184998802003</v>
      </c>
      <c r="P1360" s="18">
        <v>0.88526627142980996</v>
      </c>
      <c r="Q1360" s="21">
        <v>0.59543650636164502</v>
      </c>
      <c r="R1360" s="21">
        <v>0.59384893978115405</v>
      </c>
      <c r="S1360" s="22">
        <v>0.65561437885186202</v>
      </c>
      <c r="T1360" s="22">
        <v>0.93289150287683098</v>
      </c>
      <c r="U1360" s="16">
        <v>1.6407249490123537</v>
      </c>
      <c r="V1360" s="14">
        <v>1.762</v>
      </c>
      <c r="W1360" s="14">
        <v>2.7250999999999999</v>
      </c>
      <c r="X1360" s="74">
        <f>'2080回测'!$O$13*G1360/$G$4+'2080回测'!$O$14*H1360/$H$4+'2080回测'!$O$15*I1360/$I$4+'2080回测'!$O$17*K1360/$K$4+'2080回测'!$O$18*L1360/$L$4+'2080回测'!$O$16*J1360/$J$4</f>
        <v>1.8697912763927049</v>
      </c>
    </row>
    <row r="1361" spans="1:24">
      <c r="A1361" s="11">
        <v>45877</v>
      </c>
      <c r="B1361" s="17">
        <v>121.48557397176</v>
      </c>
      <c r="C1361" s="17">
        <v>98.127128263336999</v>
      </c>
      <c r="D1361" s="17">
        <v>78.923076923077005</v>
      </c>
      <c r="E1361" s="17">
        <v>294.6875</v>
      </c>
      <c r="F1361" s="13">
        <v>2.4830581978954398</v>
      </c>
      <c r="G1361" s="14">
        <f>[1]!thsiFinD("ths_adjustment_nv_fund",G$2,$A1361)</f>
        <v>2.0418765152999998</v>
      </c>
      <c r="H1361" s="14">
        <f>[1]!thsiFinD("ths_adjustment_nv_fund",H$2,$A1361)</f>
        <v>2.9183407407000002</v>
      </c>
      <c r="I1361" s="14">
        <v>3887.3</v>
      </c>
      <c r="J1361" s="14">
        <f>[1]!thsiFinD("ths_close_price_index",J$1,$A1361)</f>
        <v>11930.650299999999</v>
      </c>
      <c r="K1361" s="14">
        <f>[1]!thsiFinD("ths_adjustment_nv_fund",K$2,$A1361)</f>
        <v>9.4403544014000005</v>
      </c>
      <c r="L1361" s="14">
        <f>[1]!thsiFinD("ths_adjustment_nv_fund",L$2,$A1361)</f>
        <v>2.5146173578000002</v>
      </c>
      <c r="M1361" s="18">
        <v>0.46123721227621001</v>
      </c>
      <c r="N1361" s="18">
        <v>0.38962731300495002</v>
      </c>
      <c r="O1361" s="18">
        <v>0.62688713156002995</v>
      </c>
      <c r="P1361" s="18">
        <v>0.87678331897897999</v>
      </c>
      <c r="Q1361" s="21">
        <v>0.59248985205763804</v>
      </c>
      <c r="R1361" s="21">
        <v>0.58881346095832099</v>
      </c>
      <c r="S1361" s="22">
        <v>0.65913058154290605</v>
      </c>
      <c r="T1361" s="22">
        <v>0.93083072171979298</v>
      </c>
      <c r="U1361" s="16">
        <v>1.6390802764179206</v>
      </c>
      <c r="V1361" s="14">
        <v>1.7621</v>
      </c>
      <c r="W1361" s="14">
        <v>2.7292000000000001</v>
      </c>
      <c r="X1361" s="74">
        <f>'2080回测'!$O$13*G1361/$G$4+'2080回测'!$O$14*H1361/$H$4+'2080回测'!$O$15*I1361/$I$4+'2080回测'!$O$17*K1361/$K$4+'2080回测'!$O$18*L1361/$L$4+'2080回测'!$O$16*J1361/$J$4</f>
        <v>1.8720002761618761</v>
      </c>
    </row>
    <row r="1362" spans="1:24">
      <c r="A1362" s="11">
        <v>45880</v>
      </c>
      <c r="B1362" s="17">
        <v>126.15101289134</v>
      </c>
      <c r="C1362" s="17">
        <v>102.61066969353</v>
      </c>
      <c r="D1362" s="17">
        <v>84.230769230768999</v>
      </c>
      <c r="E1362" s="17">
        <v>303.056640625</v>
      </c>
      <c r="F1362" s="13">
        <v>2.5401227311015999</v>
      </c>
      <c r="G1362" s="14">
        <f>[1]!thsiFinD("ths_adjustment_nv_fund",G$2,$A1362)</f>
        <v>2.0290599011000001</v>
      </c>
      <c r="H1362" s="14">
        <f>[1]!thsiFinD("ths_adjustment_nv_fund",H$2,$A1362)</f>
        <v>2.90672</v>
      </c>
      <c r="I1362" s="14">
        <v>3875.97</v>
      </c>
      <c r="J1362" s="14">
        <f>[1]!thsiFinD("ths_close_price_index",J$1,$A1362)</f>
        <v>11900.713599999999</v>
      </c>
      <c r="K1362" s="14">
        <f>[1]!thsiFinD("ths_adjustment_nv_fund",K$2,$A1362)</f>
        <v>9.4879089979</v>
      </c>
      <c r="L1362" s="14">
        <f>[1]!thsiFinD("ths_adjustment_nv_fund",L$2,$A1362)</f>
        <v>2.5290552554999999</v>
      </c>
      <c r="M1362" s="18">
        <v>0.46259590792839</v>
      </c>
      <c r="N1362" s="18">
        <v>0.38867170532534001</v>
      </c>
      <c r="O1362" s="18">
        <v>0.62628804217588996</v>
      </c>
      <c r="P1362" s="18">
        <v>0.87333420639145998</v>
      </c>
      <c r="Q1362" s="21">
        <v>0.59260771822979796</v>
      </c>
      <c r="R1362" s="21">
        <v>0.58233927390038198</v>
      </c>
      <c r="S1362" s="22">
        <v>0.65633830293531104</v>
      </c>
      <c r="T1362" s="22">
        <v>0.93046705445679501</v>
      </c>
      <c r="U1362" s="16">
        <v>1.6557888867885462</v>
      </c>
      <c r="V1362" s="14">
        <v>1.7595000000000001</v>
      </c>
      <c r="W1362" s="14">
        <v>2.7033999999999998</v>
      </c>
      <c r="X1362" s="74">
        <f>'2080回测'!$O$13*G1362/$G$4+'2080回测'!$O$14*H1362/$H$4+'2080回测'!$O$15*I1362/$I$4+'2080回测'!$O$17*K1362/$K$4+'2080回测'!$O$18*L1362/$L$4+'2080回测'!$O$16*J1362/$J$4</f>
        <v>1.8645637542480995</v>
      </c>
    </row>
    <row r="1363" spans="1:24">
      <c r="A1363" s="11">
        <v>45881</v>
      </c>
      <c r="B1363" s="17">
        <v>134.37691835481999</v>
      </c>
      <c r="C1363" s="17">
        <v>109.36435868331</v>
      </c>
      <c r="D1363" s="17">
        <v>90.461538461537998</v>
      </c>
      <c r="E1363" s="17">
        <v>316.748046875</v>
      </c>
      <c r="F1363" s="13">
        <v>2.6273771559366699</v>
      </c>
      <c r="G1363" s="14">
        <f>[1]!thsiFinD("ths_adjustment_nv_fund",G$2,$A1363)</f>
        <v>2.0361802422999999</v>
      </c>
      <c r="H1363" s="14">
        <f>[1]!thsiFinD("ths_adjustment_nv_fund",H$2,$A1363)</f>
        <v>2.9222874073999998</v>
      </c>
      <c r="I1363" s="14">
        <v>3923.22</v>
      </c>
      <c r="J1363" s="14">
        <f>[1]!thsiFinD("ths_close_price_index",J$1,$A1363)</f>
        <v>11935.148999999999</v>
      </c>
      <c r="K1363" s="14">
        <f>[1]!thsiFinD("ths_adjustment_nv_fund",K$2,$A1363)</f>
        <v>9.4871419881999994</v>
      </c>
      <c r="L1363" s="14">
        <f>[1]!thsiFinD("ths_adjustment_nv_fund",L$2,$A1363)</f>
        <v>2.5449066538</v>
      </c>
      <c r="M1363" s="18">
        <v>0.46307544757032998</v>
      </c>
      <c r="N1363" s="18">
        <v>0.39449222482842</v>
      </c>
      <c r="O1363" s="18">
        <v>0.63826982985861003</v>
      </c>
      <c r="P1363" s="18">
        <v>0.89580004760010001</v>
      </c>
      <c r="Q1363" s="21">
        <v>0.61299856601352798</v>
      </c>
      <c r="R1363" s="21">
        <v>0.60463925154438003</v>
      </c>
      <c r="S1363" s="22">
        <v>0.680020962236773</v>
      </c>
      <c r="T1363" s="22">
        <v>0.95701476465622903</v>
      </c>
      <c r="U1363" s="16">
        <v>1.6598736003518997</v>
      </c>
      <c r="V1363" s="14">
        <v>1.7575000000000001</v>
      </c>
      <c r="W1363" s="14">
        <v>2.6953</v>
      </c>
      <c r="X1363" s="74">
        <f>'2080回测'!$O$13*G1363/$G$4+'2080回测'!$O$14*H1363/$H$4+'2080回测'!$O$15*I1363/$I$4+'2080回测'!$O$17*K1363/$K$4+'2080回测'!$O$18*L1363/$L$4+'2080回测'!$O$16*J1363/$J$4</f>
        <v>1.8709057365741104</v>
      </c>
    </row>
    <row r="1364" spans="1:24">
      <c r="A1364" s="11">
        <v>45882</v>
      </c>
      <c r="B1364" s="17">
        <v>144.50583179865001</v>
      </c>
      <c r="C1364" s="17">
        <v>123.66628830873999</v>
      </c>
      <c r="D1364" s="17">
        <v>104.15384615385</v>
      </c>
      <c r="E1364" s="17">
        <v>335.56640625</v>
      </c>
      <c r="F1364" s="13">
        <v>2.7697309312781</v>
      </c>
      <c r="G1364" s="14">
        <f>[1]!thsiFinD("ths_adjustment_nv_fund",G$2,$A1364)</f>
        <v>2.0262117646000002</v>
      </c>
      <c r="H1364" s="14">
        <f>[1]!thsiFinD("ths_adjustment_nv_fund",H$2,$A1364)</f>
        <v>2.9083644444000001</v>
      </c>
      <c r="I1364" s="14">
        <v>3941.35</v>
      </c>
      <c r="J1364" s="14">
        <f>[1]!thsiFinD("ths_close_price_index",J$1,$A1364)</f>
        <v>11893.968000000001</v>
      </c>
      <c r="K1364" s="14">
        <f>[1]!thsiFinD("ths_adjustment_nv_fund",K$2,$A1364)</f>
        <v>9.5485027577999997</v>
      </c>
      <c r="L1364" s="14">
        <f>[1]!thsiFinD("ths_adjustment_nv_fund",L$2,$A1364)</f>
        <v>2.5563156220000001</v>
      </c>
      <c r="M1364" s="18">
        <v>0.46579283887467998</v>
      </c>
      <c r="N1364" s="18">
        <v>0.40092085830944002</v>
      </c>
      <c r="O1364" s="18">
        <v>0.64306254493170001</v>
      </c>
      <c r="P1364" s="18">
        <v>0.89831696753175005</v>
      </c>
      <c r="Q1364" s="21">
        <v>0.61688814969481698</v>
      </c>
      <c r="R1364" s="21">
        <v>0.61051397683768704</v>
      </c>
      <c r="S1364" s="22">
        <v>0.68405425355885896</v>
      </c>
      <c r="T1364" s="22">
        <v>0.95943921307626601</v>
      </c>
      <c r="U1364" s="16">
        <v>1.6743714234291485</v>
      </c>
      <c r="V1364" s="14">
        <v>1.7574000000000001</v>
      </c>
      <c r="W1364" s="14">
        <v>2.6999</v>
      </c>
      <c r="X1364" s="74">
        <f>'2080回测'!$O$13*G1364/$G$4+'2080回测'!$O$14*H1364/$H$4+'2080回测'!$O$15*I1364/$I$4+'2080回测'!$O$17*K1364/$K$4+'2080回测'!$O$18*L1364/$L$4+'2080回测'!$O$16*J1364/$J$4</f>
        <v>1.8656313042940231</v>
      </c>
    </row>
    <row r="1365" spans="1:24">
      <c r="A1365" s="11">
        <v>45883</v>
      </c>
      <c r="B1365" s="17">
        <v>141.55923879681001</v>
      </c>
      <c r="C1365" s="17">
        <v>117.36662883087</v>
      </c>
      <c r="D1365" s="17">
        <v>95.923076923077005</v>
      </c>
      <c r="E1365" s="17">
        <v>327.919921875</v>
      </c>
      <c r="F1365" s="13">
        <v>2.7069221660643898</v>
      </c>
      <c r="G1365" s="14">
        <f>[1]!thsiFinD("ths_adjustment_nv_fund",G$2,$A1365)</f>
        <v>2.0257370751999999</v>
      </c>
      <c r="H1365" s="14">
        <f>[1]!thsiFinD("ths_adjustment_nv_fund",H$2,$A1365)</f>
        <v>2.8822725926000001</v>
      </c>
      <c r="I1365" s="14">
        <v>3939.06</v>
      </c>
      <c r="J1365" s="14">
        <f>[1]!thsiFinD("ths_close_price_index",J$1,$A1365)</f>
        <v>11833.0764</v>
      </c>
      <c r="K1365" s="14">
        <f>[1]!thsiFinD("ths_adjustment_nv_fund",K$2,$A1365)</f>
        <v>9.5231914403999998</v>
      </c>
      <c r="L1365" s="14">
        <f>[1]!thsiFinD("ths_adjustment_nv_fund",L$2,$A1365)</f>
        <v>2.5400603664000001</v>
      </c>
      <c r="M1365" s="18">
        <v>0.47098785166239998</v>
      </c>
      <c r="N1365" s="18">
        <v>0.40743636521588</v>
      </c>
      <c r="O1365" s="18">
        <v>0.66630721303619</v>
      </c>
      <c r="P1365" s="18">
        <v>0.91761335395734001</v>
      </c>
      <c r="Q1365" s="21">
        <v>0.63574673724046304</v>
      </c>
      <c r="R1365" s="21">
        <v>0.63077578448196903</v>
      </c>
      <c r="S1365" s="22">
        <v>0.69636096297751304</v>
      </c>
      <c r="T1365" s="22">
        <v>0.96974311886143405</v>
      </c>
      <c r="U1365" s="16">
        <v>1.6580706286217008</v>
      </c>
      <c r="V1365" s="14">
        <v>1.756</v>
      </c>
      <c r="W1365" s="14">
        <v>2.7006999999999999</v>
      </c>
      <c r="X1365" s="74">
        <f>'2080回测'!$O$13*G1365/$G$4+'2080回测'!$O$14*H1365/$H$4+'2080回测'!$O$15*I1365/$I$4+'2080回测'!$O$17*K1365/$K$4+'2080回测'!$O$18*L1365/$L$4+'2080回测'!$O$16*J1365/$J$4</f>
        <v>1.8636170434708723</v>
      </c>
    </row>
    <row r="1366" spans="1:24">
      <c r="A1366" s="11">
        <v>45884</v>
      </c>
      <c r="B1366" s="17">
        <v>142.60282381829001</v>
      </c>
      <c r="C1366" s="17">
        <v>120.88535754823999</v>
      </c>
      <c r="D1366" s="17">
        <v>96.538461538462002</v>
      </c>
      <c r="E1366" s="17">
        <v>331.89453125</v>
      </c>
      <c r="F1366" s="13">
        <v>2.7298029353874802</v>
      </c>
      <c r="G1366" s="14">
        <f>[1]!thsiFinD("ths_adjustment_nv_fund",G$2,$A1366)</f>
        <v>2.0200408022</v>
      </c>
      <c r="H1366" s="14">
        <f>[1]!thsiFinD("ths_adjustment_nv_fund",H$2,$A1366)</f>
        <v>2.8887407406999999</v>
      </c>
      <c r="I1366" s="14">
        <v>3929.1</v>
      </c>
      <c r="J1366" s="14">
        <f>[1]!thsiFinD("ths_close_price_index",J$1,$A1366)</f>
        <v>11862.3159</v>
      </c>
      <c r="K1366" s="14">
        <f>[1]!thsiFinD("ths_adjustment_nv_fund",K$2,$A1366)</f>
        <v>9.5684450078999994</v>
      </c>
      <c r="L1366" s="14">
        <f>[1]!thsiFinD("ths_adjustment_nv_fund",L$2,$A1366)</f>
        <v>2.5695419478999999</v>
      </c>
      <c r="M1366" s="18">
        <v>0.46651214833760002</v>
      </c>
      <c r="N1366" s="18">
        <v>0.40743636521588</v>
      </c>
      <c r="O1366" s="18">
        <v>0.64450035945363005</v>
      </c>
      <c r="P1366" s="18">
        <v>0.91761335395734001</v>
      </c>
      <c r="Q1366" s="21">
        <v>0.60828391912711599</v>
      </c>
      <c r="R1366" s="21">
        <v>0.60799623742627595</v>
      </c>
      <c r="S1366" s="22">
        <v>0.67205779731881599</v>
      </c>
      <c r="T1366" s="22">
        <v>0.94016484813694901</v>
      </c>
      <c r="U1366" s="16">
        <v>1.6813614272453021</v>
      </c>
      <c r="V1366" s="14">
        <v>1.7547999999999999</v>
      </c>
      <c r="W1366" s="14">
        <v>2.6949000000000001</v>
      </c>
      <c r="X1366" s="74">
        <f>'2080回测'!$O$13*G1366/$G$4+'2080回测'!$O$14*H1366/$H$4+'2080回测'!$O$15*I1366/$I$4+'2080回测'!$O$17*K1366/$K$4+'2080回测'!$O$18*L1366/$L$4+'2080回测'!$O$16*J1366/$J$4</f>
        <v>1.8624341321755942</v>
      </c>
    </row>
    <row r="1367" spans="1:24">
      <c r="A1367" s="11">
        <v>45887</v>
      </c>
      <c r="B1367" s="17">
        <v>148.55739717617999</v>
      </c>
      <c r="C1367" s="17">
        <v>127.92281498297</v>
      </c>
      <c r="D1367" s="17">
        <v>104.46153846154</v>
      </c>
      <c r="E1367" s="17">
        <v>343.837890625</v>
      </c>
      <c r="F1367" s="13">
        <v>2.8119491031142299</v>
      </c>
      <c r="G1367" s="14">
        <f>[1]!thsiFinD("ths_adjustment_nv_fund",G$2,$A1367)</f>
        <v>2.0253810581999998</v>
      </c>
      <c r="H1367" s="14">
        <f>[1]!thsiFinD("ths_adjustment_nv_fund",H$2,$A1367)</f>
        <v>2.8835881480999999</v>
      </c>
      <c r="I1367" s="14">
        <v>3904.07</v>
      </c>
      <c r="J1367" s="14">
        <f>[1]!thsiFinD("ths_close_price_index",J$1,$A1367)</f>
        <v>11896.8073</v>
      </c>
      <c r="K1367" s="14">
        <f>[1]!thsiFinD("ths_adjustment_nv_fund",K$2,$A1367)</f>
        <v>9.6152325948000001</v>
      </c>
      <c r="L1367" s="14">
        <f>[1]!thsiFinD("ths_adjustment_nv_fund",L$2,$A1367)</f>
        <v>2.5749940212000002</v>
      </c>
      <c r="M1367" s="18">
        <v>0.47810102301789997</v>
      </c>
      <c r="N1367" s="18">
        <v>0.41568934063070001</v>
      </c>
      <c r="O1367" s="18">
        <v>0.67864845434939003</v>
      </c>
      <c r="P1367" s="18">
        <v>0.92796069156559002</v>
      </c>
      <c r="Q1367" s="21">
        <v>0.639046990060951</v>
      </c>
      <c r="R1367" s="21">
        <v>0.63629083271650799</v>
      </c>
      <c r="S1367" s="22">
        <v>0.70153184928787504</v>
      </c>
      <c r="T1367" s="22">
        <v>0.97362223633350398</v>
      </c>
      <c r="U1367" s="16">
        <v>1.703881428110424</v>
      </c>
      <c r="V1367" s="14">
        <v>1.7486999999999999</v>
      </c>
      <c r="W1367" s="14">
        <v>2.698</v>
      </c>
      <c r="X1367" s="74">
        <f>'2080回测'!$O$13*G1367/$G$4+'2080回测'!$O$14*H1367/$H$4+'2080回测'!$O$15*I1367/$I$4+'2080回测'!$O$17*K1367/$K$4+'2080回测'!$O$18*L1367/$L$4+'2080回测'!$O$16*J1367/$J$4</f>
        <v>1.8677010370312153</v>
      </c>
    </row>
    <row r="1368" spans="1:24">
      <c r="A1368" s="11">
        <v>45888</v>
      </c>
      <c r="B1368" s="17">
        <v>149.78514426027999</v>
      </c>
      <c r="C1368" s="17">
        <v>131.78206583427999</v>
      </c>
      <c r="D1368" s="17">
        <v>109.76923076923001</v>
      </c>
      <c r="E1368" s="17">
        <v>350.068359375</v>
      </c>
      <c r="F1368" s="13">
        <v>2.8535120005969801</v>
      </c>
      <c r="G1368" s="14">
        <f>[1]!thsiFinD("ths_adjustment_nv_fund",G$2,$A1368)</f>
        <v>2.0263304369999999</v>
      </c>
      <c r="H1368" s="14">
        <f>[1]!thsiFinD("ths_adjustment_nv_fund",H$2,$A1368)</f>
        <v>2.8813955556000002</v>
      </c>
      <c r="I1368" s="14">
        <v>3893.05</v>
      </c>
      <c r="J1368" s="14">
        <f>[1]!thsiFinD("ths_close_price_index",J$1,$A1368)</f>
        <v>11907.036</v>
      </c>
      <c r="K1368" s="14">
        <f>[1]!thsiFinD("ths_adjustment_nv_fund",K$2,$A1368)</f>
        <v>9.5768821138</v>
      </c>
      <c r="L1368" s="14">
        <f>[1]!thsiFinD("ths_adjustment_nv_fund",L$2,$A1368)</f>
        <v>2.5696429122</v>
      </c>
      <c r="M1368" s="18">
        <v>0.48257672634270998</v>
      </c>
      <c r="N1368" s="18">
        <v>0.42793849361480002</v>
      </c>
      <c r="O1368" s="18">
        <v>0.70249221183801003</v>
      </c>
      <c r="P1368" s="18">
        <v>0.95024009421219002</v>
      </c>
      <c r="Q1368" s="21">
        <v>0.66085223191060405</v>
      </c>
      <c r="R1368" s="21">
        <v>0.66314671977164497</v>
      </c>
      <c r="S1368" s="22">
        <v>0.73369476213833495</v>
      </c>
      <c r="T1368" s="22">
        <v>1.0101101850551</v>
      </c>
      <c r="U1368" s="16">
        <v>1.7064704772664827</v>
      </c>
      <c r="V1368" s="14">
        <v>1.7493000000000001</v>
      </c>
      <c r="W1368" s="14">
        <v>2.6930999999999998</v>
      </c>
      <c r="X1368" s="74">
        <f>'2080回测'!$O$13*G1368/$G$4+'2080回测'!$O$14*H1368/$H$4+'2080回测'!$O$15*I1368/$I$4+'2080回测'!$O$17*K1368/$K$4+'2080回测'!$O$18*L1368/$L$4+'2080回测'!$O$16*J1368/$J$4</f>
        <v>1.8672392599822236</v>
      </c>
    </row>
    <row r="1369" spans="1:24">
      <c r="A1369" s="11">
        <v>45889</v>
      </c>
      <c r="B1369" s="17">
        <v>152.17925107427999</v>
      </c>
      <c r="C1369" s="17">
        <v>130.81725312144999</v>
      </c>
      <c r="D1369" s="17">
        <v>109.30769230769</v>
      </c>
      <c r="E1369" s="17">
        <v>356.533203125</v>
      </c>
      <c r="F1369" s="13">
        <v>2.8720934990710498</v>
      </c>
      <c r="G1369" s="14">
        <f>[1]!thsiFinD("ths_adjustment_nv_fund",G$2,$A1369)</f>
        <v>2.0410458087999999</v>
      </c>
      <c r="H1369" s="14">
        <f>[1]!thsiFinD("ths_adjustment_nv_fund",H$2,$A1369)</f>
        <v>2.9021155556</v>
      </c>
      <c r="I1369" s="14">
        <v>3899.4</v>
      </c>
      <c r="J1369" s="14">
        <f>[1]!thsiFinD("ths_close_price_index",J$1,$A1369)</f>
        <v>12000.213100000001</v>
      </c>
      <c r="K1369" s="14">
        <f>[1]!thsiFinD("ths_adjustment_nv_fund",K$2,$A1369)</f>
        <v>9.6689232681000004</v>
      </c>
      <c r="L1369" s="14">
        <f>[1]!thsiFinD("ths_adjustment_nv_fund",L$2,$A1369)</f>
        <v>2.5867058824</v>
      </c>
      <c r="M1369" s="18">
        <v>0.47594309462916001</v>
      </c>
      <c r="N1369" s="18">
        <v>0.42211797411171997</v>
      </c>
      <c r="O1369" s="18">
        <v>0.69662113587346997</v>
      </c>
      <c r="P1369" s="18">
        <v>0.94595200828838999</v>
      </c>
      <c r="Q1369" s="21">
        <v>0.66592047731349702</v>
      </c>
      <c r="R1369" s="21">
        <v>0.67225853859392104</v>
      </c>
      <c r="S1369" s="22">
        <v>0.74465704111630404</v>
      </c>
      <c r="T1369" s="22">
        <v>1.0282935482054001</v>
      </c>
      <c r="U1369" s="16">
        <v>1.7240827718659633</v>
      </c>
      <c r="V1369" s="14">
        <v>1.7483</v>
      </c>
      <c r="W1369" s="14">
        <v>2.6833</v>
      </c>
      <c r="X1369" s="74">
        <f>'2080回测'!$O$13*G1369/$G$4+'2080回测'!$O$14*H1369/$H$4+'2080回测'!$O$15*I1369/$I$4+'2080回测'!$O$17*K1369/$K$4+'2080回测'!$O$18*L1369/$L$4+'2080回测'!$O$16*J1369/$J$4</f>
        <v>1.8811448302918063</v>
      </c>
    </row>
    <row r="1370" spans="1:24">
      <c r="A1370" s="11">
        <v>45890</v>
      </c>
      <c r="B1370" s="17">
        <v>151.50399017801999</v>
      </c>
      <c r="C1370" s="17">
        <v>128.37684449489001</v>
      </c>
      <c r="D1370" s="17">
        <v>105.15384615385</v>
      </c>
      <c r="E1370" s="17">
        <v>358.06640625</v>
      </c>
      <c r="F1370" s="13">
        <v>2.8577527176919002</v>
      </c>
      <c r="G1370" s="14">
        <f>[1]!thsiFinD("ths_adjustment_nv_fund",G$2,$A1370)</f>
        <v>2.0510142865000001</v>
      </c>
      <c r="H1370" s="14">
        <f>[1]!thsiFinD("ths_adjustment_nv_fund",H$2,$A1370)</f>
        <v>2.9168059258999999</v>
      </c>
      <c r="I1370" s="14">
        <v>3925.87</v>
      </c>
      <c r="J1370" s="14">
        <f>[1]!thsiFinD("ths_close_price_index",J$1,$A1370)</f>
        <v>12082.2988</v>
      </c>
      <c r="K1370" s="14">
        <f>[1]!thsiFinD("ths_adjustment_nv_fund",K$2,$A1370)</f>
        <v>9.7310510473999994</v>
      </c>
      <c r="L1370" s="14">
        <f>[1]!thsiFinD("ths_adjustment_nv_fund",L$2,$A1370)</f>
        <v>2.5905425265000002</v>
      </c>
      <c r="M1370" s="18">
        <v>0.49256713554987003</v>
      </c>
      <c r="N1370" s="18">
        <v>0.43749457041091</v>
      </c>
      <c r="O1370" s="18">
        <v>0.71603163191948005</v>
      </c>
      <c r="P1370" s="18">
        <v>0.96459585986259</v>
      </c>
      <c r="Q1370" s="21">
        <v>0.68501479720346303</v>
      </c>
      <c r="R1370" s="21">
        <v>0.69455851623791898</v>
      </c>
      <c r="S1370" s="22">
        <v>0.75737742143979603</v>
      </c>
      <c r="T1370" s="22">
        <v>1.0450222423036799</v>
      </c>
      <c r="U1370" s="16">
        <v>1.7192474623462983</v>
      </c>
      <c r="V1370" s="14">
        <v>1.7485999999999999</v>
      </c>
      <c r="W1370" s="14">
        <v>2.6898</v>
      </c>
      <c r="X1370" s="74">
        <f>'2080回测'!$O$13*G1370/$G$4+'2080回测'!$O$14*H1370/$H$4+'2080回测'!$O$15*I1370/$I$4+'2080回测'!$O$17*K1370/$K$4+'2080回测'!$O$18*L1370/$L$4+'2080回测'!$O$16*J1370/$J$4</f>
        <v>1.8900142702146698</v>
      </c>
    </row>
    <row r="1371" spans="1:24">
      <c r="A1371" s="11">
        <v>45891</v>
      </c>
      <c r="B1371" s="17">
        <v>163.47452424799999</v>
      </c>
      <c r="C1371" s="17">
        <v>138.70601589103001</v>
      </c>
      <c r="D1371" s="17">
        <v>113.76923076923001</v>
      </c>
      <c r="E1371" s="17">
        <v>374.423828125</v>
      </c>
      <c r="F1371" s="13">
        <v>2.9759339975831498</v>
      </c>
      <c r="G1371" s="14">
        <f>[1]!thsiFinD("ths_adjustment_nv_fund",G$2,$A1371)</f>
        <v>2.0447246518000002</v>
      </c>
      <c r="H1371" s="14">
        <f>[1]!thsiFinD("ths_adjustment_nv_fund",H$2,$A1371)</f>
        <v>2.9126400000000001</v>
      </c>
      <c r="I1371" s="14">
        <v>3909.23</v>
      </c>
      <c r="J1371" s="14">
        <f>[1]!thsiFinD("ths_close_price_index",J$1,$A1371)</f>
        <v>12060.388199999999</v>
      </c>
      <c r="K1371" s="14">
        <f>[1]!thsiFinD("ths_adjustment_nv_fund",K$2,$A1371)</f>
        <v>9.7709355476000006</v>
      </c>
      <c r="L1371" s="14">
        <f>[1]!thsiFinD("ths_adjustment_nv_fund",L$2,$A1371)</f>
        <v>2.6172980714</v>
      </c>
      <c r="M1371" s="18">
        <v>0.49704283887467998</v>
      </c>
      <c r="N1371" s="18">
        <v>0.44123012770393999</v>
      </c>
      <c r="O1371" s="18">
        <v>0.71195782410735997</v>
      </c>
      <c r="P1371" s="18">
        <v>0.95937558143724999</v>
      </c>
      <c r="Q1371" s="21">
        <v>0.67652843280792296</v>
      </c>
      <c r="R1371" s="21">
        <v>0.68460745094516795</v>
      </c>
      <c r="S1371" s="22">
        <v>0.74827666153355299</v>
      </c>
      <c r="T1371" s="22">
        <v>1.03496078136051</v>
      </c>
      <c r="U1371" s="16">
        <v>1.738919569344213</v>
      </c>
      <c r="V1371" s="14">
        <v>1.7482</v>
      </c>
      <c r="W1371" s="14">
        <v>2.6890000000000001</v>
      </c>
      <c r="X1371" s="74">
        <f>'2080回测'!$O$13*G1371/$G$4+'2080回测'!$O$14*H1371/$H$4+'2080回测'!$O$15*I1371/$I$4+'2080回测'!$O$17*K1371/$K$4+'2080回测'!$O$18*L1371/$L$4+'2080回测'!$O$16*J1371/$J$4</f>
        <v>1.8880927799920491</v>
      </c>
    </row>
    <row r="1372" spans="1:24">
      <c r="A1372" s="11">
        <v>45894</v>
      </c>
      <c r="B1372" s="17">
        <v>175.5678330264</v>
      </c>
      <c r="C1372" s="17">
        <v>150.11350737798</v>
      </c>
      <c r="D1372" s="17">
        <v>131</v>
      </c>
      <c r="E1372" s="17">
        <v>390.693359375</v>
      </c>
      <c r="F1372" s="13">
        <v>3.11843674944845</v>
      </c>
      <c r="G1372" s="14">
        <f>[1]!thsiFinD("ths_adjustment_nv_fund",G$2,$A1372)</f>
        <v>2.0613387812999999</v>
      </c>
      <c r="H1372" s="14">
        <f>[1]!thsiFinD("ths_adjustment_nv_fund",H$2,$A1372)</f>
        <v>2.9328118518999999</v>
      </c>
      <c r="I1372" s="14">
        <v>3944.16</v>
      </c>
      <c r="J1372" s="14">
        <f>[1]!thsiFinD("ths_close_price_index",J$1,$A1372)</f>
        <v>12180.2246</v>
      </c>
      <c r="K1372" s="14">
        <f>[1]!thsiFinD("ths_adjustment_nv_fund",K$2,$A1372)</f>
        <v>9.7947128457999995</v>
      </c>
      <c r="L1372" s="14">
        <f>[1]!thsiFinD("ths_adjustment_nv_fund",L$2,$A1372)</f>
        <v>2.6440536161999999</v>
      </c>
      <c r="M1372" s="18">
        <v>0.51414641943733996</v>
      </c>
      <c r="N1372" s="18">
        <v>0.46477282599253</v>
      </c>
      <c r="O1372" s="18">
        <v>0.73903666427031001</v>
      </c>
      <c r="P1372" s="18">
        <v>0.98668882402431002</v>
      </c>
      <c r="Q1372" s="21">
        <v>0.69715501293597304</v>
      </c>
      <c r="R1372" s="21">
        <v>0.71014452211812495</v>
      </c>
      <c r="S1372" s="22">
        <v>0.75923894051152196</v>
      </c>
      <c r="T1372" s="22">
        <v>1.04017334546359</v>
      </c>
      <c r="U1372" s="16">
        <v>1.759969094868449</v>
      </c>
      <c r="V1372" s="14">
        <v>1.7499</v>
      </c>
      <c r="W1372" s="14">
        <v>2.7025999999999999</v>
      </c>
      <c r="X1372" s="74">
        <f>'2080回测'!$O$13*G1372/$G$4+'2080回测'!$O$14*H1372/$H$4+'2080回测'!$O$15*I1372/$I$4+'2080回测'!$O$17*K1372/$K$4+'2080回测'!$O$18*L1372/$L$4+'2080回测'!$O$16*J1372/$J$4</f>
        <v>1.902688606563681</v>
      </c>
    </row>
    <row r="1373" spans="1:24">
      <c r="A1373" s="11">
        <v>45895</v>
      </c>
      <c r="B1373" s="17">
        <v>171.02516881522001</v>
      </c>
      <c r="C1373" s="17">
        <v>146.70828603858999</v>
      </c>
      <c r="D1373" s="17">
        <v>126.92307692308</v>
      </c>
      <c r="E1373" s="17">
        <v>395.068359375</v>
      </c>
      <c r="F1373" s="13">
        <v>3.09931222787973</v>
      </c>
      <c r="G1373" s="14">
        <f>[1]!thsiFinD("ths_adjustment_nv_fund",G$2,$A1373)</f>
        <v>2.0570665766</v>
      </c>
      <c r="H1373" s="14">
        <f>[1]!thsiFinD("ths_adjustment_nv_fund",H$2,$A1373)</f>
        <v>2.9295229630000001</v>
      </c>
      <c r="I1373" s="14">
        <v>3907.1</v>
      </c>
      <c r="J1373" s="14">
        <f>[1]!thsiFinD("ths_close_price_index",J$1,$A1373)</f>
        <v>12169.795400000001</v>
      </c>
      <c r="K1373" s="14">
        <f>[1]!thsiFinD("ths_adjustment_nv_fund",K$2,$A1373)</f>
        <v>9.7717025571999994</v>
      </c>
      <c r="L1373" s="14">
        <f>[1]!thsiFinD("ths_adjustment_nv_fund",L$2,$A1373)</f>
        <v>2.6649532305000001</v>
      </c>
      <c r="M1373" s="18">
        <v>0.53492647058824006</v>
      </c>
      <c r="N1373" s="18">
        <v>0.48249500477804003</v>
      </c>
      <c r="O1373" s="18">
        <v>0.76875149772345996</v>
      </c>
      <c r="P1373" s="18">
        <v>1.0166122057855</v>
      </c>
      <c r="Q1373" s="21">
        <v>0.72002105033506802</v>
      </c>
      <c r="R1373" s="21">
        <v>0.73400310035014404</v>
      </c>
      <c r="S1373" s="22">
        <v>0.77464818171640404</v>
      </c>
      <c r="T1373" s="22">
        <v>1.0482952476707299</v>
      </c>
      <c r="U1373" s="16">
        <v>1.762939391867</v>
      </c>
      <c r="V1373" s="14">
        <v>1.7511000000000001</v>
      </c>
      <c r="W1373" s="14">
        <v>2.7071000000000001</v>
      </c>
      <c r="X1373" s="74">
        <f>'2080回测'!$O$13*G1373/$G$4+'2080回测'!$O$14*H1373/$H$4+'2080回测'!$O$15*I1373/$I$4+'2080回测'!$O$17*K1373/$K$4+'2080回测'!$O$18*L1373/$L$4+'2080回测'!$O$16*J1373/$J$4</f>
        <v>1.900554884616618</v>
      </c>
    </row>
    <row r="1374" spans="1:24">
      <c r="A1374" s="11">
        <v>45896</v>
      </c>
      <c r="B1374" s="17">
        <v>173.05095150399001</v>
      </c>
      <c r="C1374" s="17">
        <v>149.20544835414</v>
      </c>
      <c r="D1374" s="17">
        <v>134.30769230768999</v>
      </c>
      <c r="E1374" s="17">
        <v>402.05078125</v>
      </c>
      <c r="F1374" s="13">
        <v>3.1465371835395501</v>
      </c>
      <c r="G1374" s="14">
        <f>[1]!thsiFinD("ths_adjustment_nv_fund",G$2,$A1374)</f>
        <v>2.0225329216999999</v>
      </c>
      <c r="H1374" s="14">
        <f>[1]!thsiFinD("ths_adjustment_nv_fund",H$2,$A1374)</f>
        <v>2.8790933333000002</v>
      </c>
      <c r="I1374" s="14">
        <v>3842.27</v>
      </c>
      <c r="J1374" s="14">
        <f>[1]!thsiFinD("ths_close_price_index",J$1,$A1374)</f>
        <v>11950.4812</v>
      </c>
      <c r="K1374" s="14">
        <f>[1]!thsiFinD("ths_adjustment_nv_fund",K$2,$A1374)</f>
        <v>9.6658552297</v>
      </c>
      <c r="L1374" s="14">
        <f>[1]!thsiFinD("ths_adjustment_nv_fund",L$2,$A1374)</f>
        <v>2.6193173578</v>
      </c>
      <c r="M1374" s="18">
        <v>0.53188938618925996</v>
      </c>
      <c r="N1374" s="18">
        <v>0.48023629571713999</v>
      </c>
      <c r="O1374" s="18">
        <v>0.77294512341240995</v>
      </c>
      <c r="P1374" s="18">
        <v>1.0250951582362999</v>
      </c>
      <c r="Q1374" s="21">
        <v>0.72308557081123603</v>
      </c>
      <c r="R1374" s="21">
        <v>0.73304396152675499</v>
      </c>
      <c r="S1374" s="22">
        <v>0.77692337169296799</v>
      </c>
      <c r="T1374" s="22">
        <v>1.0602962673499301</v>
      </c>
      <c r="U1374" s="16">
        <v>1.7338084441109221</v>
      </c>
      <c r="V1374" s="14">
        <v>1.7518</v>
      </c>
      <c r="W1374" s="14">
        <v>2.7105000000000001</v>
      </c>
      <c r="X1374" s="74">
        <f>'2080回测'!$O$13*G1374/$G$4+'2080回测'!$O$14*H1374/$H$4+'2080回测'!$O$15*I1374/$I$4+'2080回测'!$O$17*K1374/$K$4+'2080回测'!$O$18*L1374/$L$4+'2080回测'!$O$16*J1374/$J$4</f>
        <v>1.8697716156412398</v>
      </c>
    </row>
    <row r="1375" spans="1:24">
      <c r="A1375" s="11">
        <v>45897</v>
      </c>
      <c r="B1375" s="17">
        <v>189.01166359729999</v>
      </c>
      <c r="C1375" s="17">
        <v>167.87741203178001</v>
      </c>
      <c r="D1375" s="17">
        <v>155.30769230768999</v>
      </c>
      <c r="E1375" s="17">
        <v>426.826171875</v>
      </c>
      <c r="F1375" s="13">
        <v>3.34755734952943</v>
      </c>
      <c r="G1375" s="14">
        <f>[1]!thsiFinD("ths_adjustment_nv_fund",G$2,$A1375)</f>
        <v>2.0258557476000001</v>
      </c>
      <c r="H1375" s="14">
        <f>[1]!thsiFinD("ths_adjustment_nv_fund",H$2,$A1375)</f>
        <v>2.8845748148000001</v>
      </c>
      <c r="I1375" s="14">
        <v>3846.85</v>
      </c>
      <c r="J1375" s="14">
        <f>[1]!thsiFinD("ths_close_price_index",J$1,$A1375)</f>
        <v>11951.662399999999</v>
      </c>
      <c r="K1375" s="14">
        <f>[1]!thsiFinD("ths_adjustment_nv_fund",K$2,$A1375)</f>
        <v>9.7095747780000004</v>
      </c>
      <c r="L1375" s="14">
        <f>[1]!thsiFinD("ths_adjustment_nv_fund",L$2,$A1375)</f>
        <v>2.6439526518999998</v>
      </c>
      <c r="M1375" s="18">
        <v>0.50711317135550005</v>
      </c>
      <c r="N1375" s="18">
        <v>0.45617235687603003</v>
      </c>
      <c r="O1375" s="18">
        <v>0.75461298825784995</v>
      </c>
      <c r="P1375" s="18">
        <v>1.0009513704323001</v>
      </c>
      <c r="Q1375" s="21">
        <v>0.68925797940123401</v>
      </c>
      <c r="R1375" s="21">
        <v>0.70355044270726996</v>
      </c>
      <c r="S1375" s="22">
        <v>0.73948615480594204</v>
      </c>
      <c r="T1375" s="22">
        <v>1.0193230890512499</v>
      </c>
      <c r="U1375" s="16">
        <v>1.7549728417118935</v>
      </c>
      <c r="V1375" s="14">
        <v>1.7499</v>
      </c>
      <c r="W1375" s="14">
        <v>2.7164999999999999</v>
      </c>
      <c r="X1375" s="74">
        <f>'2080回测'!$O$13*G1375/$G$4+'2080回测'!$O$14*H1375/$H$4+'2080回测'!$O$15*I1375/$I$4+'2080回测'!$O$17*K1375/$K$4+'2080回测'!$O$18*L1375/$L$4+'2080回测'!$O$16*J1375/$J$4</f>
        <v>1.8748483417471993</v>
      </c>
    </row>
    <row r="1376" spans="1:24">
      <c r="A1376" s="11">
        <v>45898</v>
      </c>
      <c r="B1376" s="17">
        <v>189.50276243094001</v>
      </c>
      <c r="C1376" s="17">
        <v>170.65834279228</v>
      </c>
      <c r="D1376" s="17">
        <v>154</v>
      </c>
      <c r="E1376" s="17">
        <v>433.349609375</v>
      </c>
      <c r="F1376" s="13">
        <v>3.36877678649555</v>
      </c>
      <c r="G1376" s="14">
        <f>[1]!thsiFinD("ths_adjustment_nv_fund",G$2,$A1376)</f>
        <v>2.0173113380999999</v>
      </c>
      <c r="H1376" s="14">
        <f>[1]!thsiFinD("ths_adjustment_nv_fund",H$2,$A1376)</f>
        <v>2.8829303704</v>
      </c>
      <c r="I1376" s="14">
        <v>3839.65</v>
      </c>
      <c r="J1376" s="14">
        <f>[1]!thsiFinD("ths_close_price_index",J$1,$A1376)</f>
        <v>11928.2282</v>
      </c>
      <c r="K1376" s="14">
        <f>[1]!thsiFinD("ths_adjustment_nv_fund",K$2,$A1376)</f>
        <v>9.7172448742000004</v>
      </c>
      <c r="L1376" s="14">
        <f>[1]!thsiFinD("ths_adjustment_nv_fund",L$2,$A1376)</f>
        <v>2.6538471552999998</v>
      </c>
      <c r="M1376" s="18">
        <v>0.52781329923274001</v>
      </c>
      <c r="N1376" s="18">
        <v>0.47615324472244003</v>
      </c>
      <c r="O1376" s="18">
        <v>0.78936017253774005</v>
      </c>
      <c r="P1376" s="18">
        <v>1.0330187951553</v>
      </c>
      <c r="Q1376" s="21">
        <v>0.70611284202015501</v>
      </c>
      <c r="R1376" s="21">
        <v>0.72776869799805799</v>
      </c>
      <c r="S1376" s="22">
        <v>0.754171471927364</v>
      </c>
      <c r="T1376" s="22">
        <v>1.0253842101013499</v>
      </c>
      <c r="U1376" s="16">
        <v>1.7589871490286579</v>
      </c>
      <c r="V1376" s="14">
        <v>1.7504</v>
      </c>
      <c r="W1376" s="14">
        <v>2.7227999999999999</v>
      </c>
      <c r="X1376" s="74">
        <f>'2080回测'!$O$13*G1376/$G$4+'2080回测'!$O$14*H1376/$H$4+'2080回测'!$O$15*I1376/$I$4+'2080回测'!$O$17*K1376/$K$4+'2080回测'!$O$18*L1376/$L$4+'2080回测'!$O$16*J1376/$J$4</f>
        <v>1.8694198034377965</v>
      </c>
    </row>
    <row r="1377" spans="1:24">
      <c r="A1377" s="11">
        <v>45901</v>
      </c>
      <c r="B1377" s="17">
        <v>195.82565991406</v>
      </c>
      <c r="C1377" s="17">
        <v>180.41997729852</v>
      </c>
      <c r="D1377" s="17">
        <v>163.15384615385</v>
      </c>
      <c r="E1377" s="17">
        <v>443.798828125</v>
      </c>
      <c r="F1377" s="13">
        <v>3.4579957787285802</v>
      </c>
      <c r="G1377" s="14">
        <f>[1]!thsiFinD("ths_adjustment_nv_fund",G$2,$A1377)</f>
        <v>2.0145818740000001</v>
      </c>
      <c r="H1377" s="14">
        <f>[1]!thsiFinD("ths_adjustment_nv_fund",H$2,$A1377)</f>
        <v>2.8760237037</v>
      </c>
      <c r="I1377" s="14">
        <v>3849.86</v>
      </c>
      <c r="J1377" s="14">
        <f>[1]!thsiFinD("ths_close_price_index",J$1,$A1377)</f>
        <v>11926.4974</v>
      </c>
      <c r="K1377" s="14">
        <f>[1]!thsiFinD("ths_adjustment_nv_fund",K$2,$A1377)</f>
        <v>9.8307622978999998</v>
      </c>
      <c r="L1377" s="14">
        <f>[1]!thsiFinD("ths_adjustment_nv_fund",L$2,$A1377)</f>
        <v>2.6586934426000002</v>
      </c>
      <c r="M1377" s="18">
        <v>0.53668478260870001</v>
      </c>
      <c r="N1377" s="18">
        <v>0.48805490400486001</v>
      </c>
      <c r="O1377" s="18">
        <v>0.79415288761083003</v>
      </c>
      <c r="P1377" s="18">
        <v>1.0426203787468999</v>
      </c>
      <c r="Q1377" s="21">
        <v>0.70469844795423098</v>
      </c>
      <c r="R1377" s="21">
        <v>0.72225364976353001</v>
      </c>
      <c r="S1377" s="22">
        <v>0.75841159870186903</v>
      </c>
      <c r="T1377" s="22">
        <v>1.0250205428383401</v>
      </c>
      <c r="U1377" s="16">
        <v>1.7705455692144509</v>
      </c>
      <c r="V1377" s="14">
        <v>1.7511000000000001</v>
      </c>
      <c r="W1377" s="14">
        <v>2.7677</v>
      </c>
      <c r="X1377" s="74">
        <f>'2080回测'!$O$13*G1377/$G$4+'2080回测'!$O$14*H1377/$H$4+'2080回测'!$O$15*I1377/$I$4+'2080回测'!$O$17*K1377/$K$4+'2080回测'!$O$18*L1377/$L$4+'2080回测'!$O$16*J1377/$J$4</f>
        <v>1.8700688568219814</v>
      </c>
    </row>
    <row r="1378" spans="1:24">
      <c r="A1378" s="11">
        <v>45902</v>
      </c>
      <c r="B1378" s="17">
        <v>186.67894413751</v>
      </c>
      <c r="C1378" s="17">
        <v>167.13961407491001</v>
      </c>
      <c r="D1378" s="17">
        <v>149.46153846153999</v>
      </c>
      <c r="E1378" s="17">
        <v>425.2734375</v>
      </c>
      <c r="F1378" s="13">
        <v>3.3213838354348999</v>
      </c>
      <c r="G1378" s="14">
        <f>[1]!thsiFinD("ths_adjustment_nv_fund",G$2,$A1378)</f>
        <v>2.0309586587999999</v>
      </c>
      <c r="H1378" s="14">
        <f>[1]!thsiFinD("ths_adjustment_nv_fund",H$2,$A1378)</f>
        <v>2.8845748148000001</v>
      </c>
      <c r="I1378" s="14">
        <v>3849.28</v>
      </c>
      <c r="J1378" s="14">
        <f>[1]!thsiFinD("ths_close_price_index",J$1,$A1378)</f>
        <v>11943.4673</v>
      </c>
      <c r="K1378" s="14">
        <f>[1]!thsiFinD("ths_adjustment_nv_fund",K$2,$A1378)</f>
        <v>9.7632654514000006</v>
      </c>
      <c r="L1378" s="14">
        <f>[1]!thsiFinD("ths_adjustment_nv_fund",L$2,$A1378)</f>
        <v>2.6316350048000001</v>
      </c>
      <c r="M1378" s="18">
        <v>0.54092071611253001</v>
      </c>
      <c r="N1378" s="18">
        <v>0.48961862566240999</v>
      </c>
      <c r="O1378" s="18">
        <v>0.80865085070692999</v>
      </c>
      <c r="P1378" s="18">
        <v>1.0516626467295001</v>
      </c>
      <c r="Q1378" s="21">
        <v>0.71448134024353505</v>
      </c>
      <c r="R1378" s="21">
        <v>0.73496223917354497</v>
      </c>
      <c r="S1378" s="22">
        <v>0.78219767572953403</v>
      </c>
      <c r="T1378" s="22">
        <v>1.04187045935762</v>
      </c>
      <c r="U1378" s="16">
        <v>1.7387904054803855</v>
      </c>
      <c r="V1378" s="14">
        <v>1.7516</v>
      </c>
      <c r="W1378" s="14">
        <v>2.7873999999999999</v>
      </c>
      <c r="X1378" s="74">
        <f>'2080回测'!$O$13*G1378/$G$4+'2080回测'!$O$14*H1378/$H$4+'2080回测'!$O$15*I1378/$I$4+'2080回测'!$O$17*K1378/$K$4+'2080回测'!$O$18*L1378/$L$4+'2080回测'!$O$16*J1378/$J$4</f>
        <v>1.8788251480721985</v>
      </c>
    </row>
    <row r="1379" spans="1:24">
      <c r="A1379" s="11">
        <v>45903</v>
      </c>
      <c r="B1379" s="17">
        <v>189.99386126458</v>
      </c>
      <c r="C1379" s="17">
        <v>172.75822928490001</v>
      </c>
      <c r="D1379" s="17">
        <v>155.46153846153999</v>
      </c>
      <c r="E1379" s="17">
        <v>424.521484375</v>
      </c>
      <c r="F1379" s="13">
        <v>3.3568377834650498</v>
      </c>
      <c r="G1379" s="14">
        <f>[1]!thsiFinD("ths_adjustment_nv_fund",G$2,$A1379)</f>
        <v>2.0097163075000002</v>
      </c>
      <c r="H1379" s="14">
        <f>[1]!thsiFinD("ths_adjustment_nv_fund",H$2,$A1379)</f>
        <v>2.861442963</v>
      </c>
      <c r="I1379" s="14">
        <v>3844.65</v>
      </c>
      <c r="J1379" s="14">
        <f>[1]!thsiFinD("ths_close_price_index",J$1,$A1379)</f>
        <v>11835.447099999999</v>
      </c>
      <c r="K1379" s="14">
        <f>[1]!thsiFinD("ths_adjustment_nv_fund",K$2,$A1379)</f>
        <v>9.7187788933999997</v>
      </c>
      <c r="L1379" s="14">
        <f>[1]!thsiFinD("ths_adjustment_nv_fund",L$2,$A1379)</f>
        <v>2.6099276759999999</v>
      </c>
      <c r="M1379" s="18">
        <v>0.53069053708439995</v>
      </c>
      <c r="N1379" s="18">
        <v>0.47328642168361001</v>
      </c>
      <c r="O1379" s="18">
        <v>0.76971004073808003</v>
      </c>
      <c r="P1379" s="18">
        <v>1.0087817881089001</v>
      </c>
      <c r="Q1379" s="21">
        <v>0.67971081945625</v>
      </c>
      <c r="R1379" s="21">
        <v>0.694438623884993</v>
      </c>
      <c r="S1379" s="22">
        <v>0.745898053830785</v>
      </c>
      <c r="T1379" s="22">
        <v>1.0078069590560701</v>
      </c>
      <c r="U1379" s="16">
        <v>1.7157471620427995</v>
      </c>
      <c r="V1379" s="14">
        <v>1.7531000000000001</v>
      </c>
      <c r="W1379" s="14">
        <v>2.8187000000000002</v>
      </c>
      <c r="X1379" s="74">
        <f>'2080回测'!$O$13*G1379/$G$4+'2080回测'!$O$14*H1379/$H$4+'2080回测'!$O$15*I1379/$I$4+'2080回测'!$O$17*K1379/$K$4+'2080回测'!$O$18*L1379/$L$4+'2080回测'!$O$16*J1379/$J$4</f>
        <v>1.8607600264074617</v>
      </c>
    </row>
    <row r="1380" spans="1:24">
      <c r="A1380" s="11">
        <v>45904</v>
      </c>
      <c r="B1380" s="17">
        <v>171.02516881522001</v>
      </c>
      <c r="C1380" s="17">
        <v>153.23496027242001</v>
      </c>
      <c r="D1380" s="17">
        <v>131.76923076923001</v>
      </c>
      <c r="E1380" s="17">
        <v>396.40625</v>
      </c>
      <c r="F1380" s="13">
        <v>3.1310890246421801</v>
      </c>
      <c r="G1380" s="14">
        <f>[1]!thsiFinD("ths_adjustment_nv_fund",G$2,$A1380)</f>
        <v>2.0141201869000001</v>
      </c>
      <c r="H1380" s="14">
        <f>[1]!thsiFinD("ths_adjustment_nv_fund",H$2,$A1380)</f>
        <v>2.8607851852000001</v>
      </c>
      <c r="I1380" s="14">
        <v>3801.97</v>
      </c>
      <c r="J1380" s="14">
        <f>[1]!thsiFinD("ths_close_price_index",J$1,$A1380)</f>
        <v>11841.8935</v>
      </c>
      <c r="K1380" s="14">
        <f>[1]!thsiFinD("ths_adjustment_nv_fund",K$2,$A1380)</f>
        <v>9.5960573542999992</v>
      </c>
      <c r="L1380" s="14">
        <f>[1]!thsiFinD("ths_adjustment_nv_fund",L$2,$A1380)</f>
        <v>2.5981148505</v>
      </c>
      <c r="M1380" s="18">
        <v>0.51950127877237995</v>
      </c>
      <c r="N1380" s="18">
        <v>0.46468595256710998</v>
      </c>
      <c r="O1380" s="18">
        <v>0.74718427989456004</v>
      </c>
      <c r="P1380" s="18">
        <v>0.99032437509671001</v>
      </c>
      <c r="Q1380" s="21">
        <v>0.64953707938321703</v>
      </c>
      <c r="R1380" s="21">
        <v>0.66542467447721398</v>
      </c>
      <c r="S1380" s="22">
        <v>0.71994020455276997</v>
      </c>
      <c r="T1380" s="22">
        <v>0.96937945159843597</v>
      </c>
      <c r="U1380" s="16">
        <v>1.6854131320879526</v>
      </c>
      <c r="V1380" s="14">
        <v>1.7538</v>
      </c>
      <c r="W1380" s="14">
        <v>2.82</v>
      </c>
      <c r="X1380" s="74">
        <f>'2080回测'!$O$13*G1380/$G$4+'2080回测'!$O$14*H1380/$H$4+'2080回测'!$O$15*I1380/$I$4+'2080回测'!$O$17*K1380/$K$4+'2080回测'!$O$18*L1380/$L$4+'2080回测'!$O$16*J1380/$J$4</f>
        <v>1.8606623771151658</v>
      </c>
    </row>
    <row r="1381" spans="1:24">
      <c r="A1381" s="11">
        <v>45905</v>
      </c>
      <c r="B1381" s="17">
        <v>184.03928790668999</v>
      </c>
      <c r="C1381" s="17">
        <v>170.31782065834</v>
      </c>
      <c r="D1381" s="17">
        <v>150.46153846153999</v>
      </c>
      <c r="E1381" s="17">
        <v>419.66796875</v>
      </c>
      <c r="F1381" s="13">
        <v>3.3112165394414301</v>
      </c>
      <c r="G1381" s="14">
        <f>[1]!thsiFinD("ths_adjustment_nv_fund",G$2,$A1381)</f>
        <v>2.0050743806</v>
      </c>
      <c r="H1381" s="14">
        <f>[1]!thsiFinD("ths_adjustment_nv_fund",H$2,$A1381)</f>
        <v>2.8687881481000002</v>
      </c>
      <c r="I1381" s="14">
        <v>3861.59</v>
      </c>
      <c r="J1381" s="14">
        <f>[1]!thsiFinD("ths_close_price_index",J$1,$A1381)</f>
        <v>11884.7983</v>
      </c>
      <c r="K1381" s="14">
        <f>[1]!thsiFinD("ths_adjustment_nv_fund",K$2,$A1381)</f>
        <v>9.6896325279000006</v>
      </c>
      <c r="L1381" s="14">
        <f>[1]!thsiFinD("ths_adjustment_nv_fund",L$2,$A1381)</f>
        <v>2.6374909353999998</v>
      </c>
      <c r="M1381" s="18">
        <v>0.49680306905371002</v>
      </c>
      <c r="N1381" s="18">
        <v>0.4301972026757</v>
      </c>
      <c r="O1381" s="18">
        <v>0.70440929786724005</v>
      </c>
      <c r="P1381" s="18">
        <v>0.94157070319932001</v>
      </c>
      <c r="Q1381" s="21">
        <v>0.62749610518924304</v>
      </c>
      <c r="R1381" s="21">
        <v>0.63617094036358102</v>
      </c>
      <c r="S1381" s="22">
        <v>0.692431089381642</v>
      </c>
      <c r="T1381" s="22">
        <v>0.95422664897318499</v>
      </c>
      <c r="U1381" s="16">
        <v>1.7300194646047975</v>
      </c>
      <c r="V1381" s="14">
        <v>1.7521</v>
      </c>
      <c r="W1381" s="14">
        <v>2.8275999999999999</v>
      </c>
      <c r="X1381" s="74">
        <f>'2080回测'!$O$13*G1381/$G$4+'2080回测'!$O$14*H1381/$H$4+'2080回测'!$O$15*I1381/$I$4+'2080回测'!$O$17*K1381/$K$4+'2080回测'!$O$18*L1381/$L$4+'2080回测'!$O$16*J1381/$J$4</f>
        <v>1.8587003884344881</v>
      </c>
    </row>
    <row r="1382" spans="1:24">
      <c r="A1382" s="11">
        <v>45908</v>
      </c>
      <c r="B1382" s="17">
        <v>177.59361571516001</v>
      </c>
      <c r="C1382" s="17">
        <v>161.52099886492999</v>
      </c>
      <c r="D1382" s="17">
        <v>138.53846153846001</v>
      </c>
      <c r="E1382" s="17">
        <v>415.8984375</v>
      </c>
      <c r="F1382" s="13">
        <v>3.2338787840463699</v>
      </c>
      <c r="G1382" s="14">
        <f>[1]!thsiFinD("ths_adjustment_nv_fund",G$2,$A1382)</f>
        <v>2.0069787608</v>
      </c>
      <c r="H1382" s="14">
        <f>[1]!thsiFinD("ths_adjustment_nv_fund",H$2,$A1382)</f>
        <v>2.8895081481</v>
      </c>
      <c r="I1382" s="14">
        <v>3916.29</v>
      </c>
      <c r="J1382" s="14">
        <f>[1]!thsiFinD("ths_close_price_index",J$1,$A1382)</f>
        <v>11944.796</v>
      </c>
      <c r="K1382" s="14">
        <f>[1]!thsiFinD("ths_adjustment_nv_fund",K$2,$A1382)</f>
        <v>9.7563623647999993</v>
      </c>
      <c r="L1382" s="14">
        <f>[1]!thsiFinD("ths_adjustment_nv_fund",L$2,$A1382)</f>
        <v>2.6891846673000002</v>
      </c>
      <c r="M1382" s="18">
        <v>0.52397698209719001</v>
      </c>
      <c r="N1382" s="18">
        <v>0.46381721831292</v>
      </c>
      <c r="O1382" s="18">
        <v>0.75257608435179002</v>
      </c>
      <c r="P1382" s="18">
        <v>1.0044004830197999</v>
      </c>
      <c r="Q1382" s="21">
        <v>0.66981006099478602</v>
      </c>
      <c r="R1382" s="21">
        <v>0.67765369447553403</v>
      </c>
      <c r="S1382" s="22">
        <v>0.74217501568733302</v>
      </c>
      <c r="T1382" s="22">
        <v>1.00574617789903</v>
      </c>
      <c r="U1382" s="16">
        <v>1.7467931683645723</v>
      </c>
      <c r="V1382" s="14">
        <v>1.7501</v>
      </c>
      <c r="W1382" s="14">
        <v>2.8601999999999999</v>
      </c>
      <c r="X1382" s="74">
        <f>'2080回测'!$O$13*G1382/$G$4+'2080回测'!$O$14*H1382/$H$4+'2080回测'!$O$15*I1382/$I$4+'2080回测'!$O$17*K1382/$K$4+'2080回测'!$O$18*L1382/$L$4+'2080回测'!$O$16*J1382/$J$4</f>
        <v>1.8651158160499866</v>
      </c>
    </row>
    <row r="1383" spans="1:24">
      <c r="A1383" s="11">
        <v>45909</v>
      </c>
      <c r="B1383" s="17">
        <v>174.76979742173</v>
      </c>
      <c r="C1383" s="17">
        <v>157.49148694665001</v>
      </c>
      <c r="D1383" s="17">
        <v>132.76923076923001</v>
      </c>
      <c r="E1383" s="17">
        <v>404.1015625</v>
      </c>
      <c r="F1383" s="13">
        <v>3.17283019409403</v>
      </c>
      <c r="G1383" s="14">
        <f>[1]!thsiFinD("ths_adjustment_nv_fund",G$2,$A1383)</f>
        <v>2.0151914008</v>
      </c>
      <c r="H1383" s="14">
        <f>[1]!thsiFinD("ths_adjustment_nv_fund",H$2,$A1383)</f>
        <v>2.8956474073999998</v>
      </c>
      <c r="I1383" s="14">
        <v>3941.08</v>
      </c>
      <c r="J1383" s="14">
        <f>[1]!thsiFinD("ths_close_price_index",J$1,$A1383)</f>
        <v>11972.228300000001</v>
      </c>
      <c r="K1383" s="14">
        <f>[1]!thsiFinD("ths_adjustment_nv_fund",K$2,$A1383)</f>
        <v>9.6696902777999991</v>
      </c>
      <c r="L1383" s="14">
        <f>[1]!thsiFinD("ths_adjustment_nv_fund",L$2,$A1383)</f>
        <v>2.6961512054000001</v>
      </c>
      <c r="M1383" s="18">
        <v>0.52869245524297004</v>
      </c>
      <c r="N1383" s="18">
        <v>0.46694466162801002</v>
      </c>
      <c r="O1383" s="18">
        <v>0.76875149772345996</v>
      </c>
      <c r="P1383" s="18">
        <v>1.0270527627132999</v>
      </c>
      <c r="Q1383" s="21">
        <v>0.68949371174555396</v>
      </c>
      <c r="R1383" s="21">
        <v>0.69120153035602305</v>
      </c>
      <c r="S1383" s="22">
        <v>0.76482349772671099</v>
      </c>
      <c r="T1383" s="22">
        <v>1.0373852297805499</v>
      </c>
      <c r="U1383" s="16">
        <v>1.7298838159603347</v>
      </c>
      <c r="V1383" s="14">
        <v>1.7485999999999999</v>
      </c>
      <c r="W1383" s="14">
        <v>2.8965999999999998</v>
      </c>
      <c r="X1383" s="74">
        <f>'2080回测'!$O$13*G1383/$G$4+'2080回测'!$O$14*H1383/$H$4+'2080回测'!$O$15*I1383/$I$4+'2080回测'!$O$17*K1383/$K$4+'2080回测'!$O$18*L1383/$L$4+'2080回测'!$O$16*J1383/$J$4</f>
        <v>1.8698819581332706</v>
      </c>
    </row>
    <row r="1384" spans="1:24">
      <c r="A1384" s="11">
        <v>45910</v>
      </c>
      <c r="B1384" s="17">
        <v>183.79373848987001</v>
      </c>
      <c r="C1384" s="17">
        <v>164.58569807037</v>
      </c>
      <c r="D1384" s="17">
        <v>143.69230769231001</v>
      </c>
      <c r="E1384" s="17">
        <v>413.994140625</v>
      </c>
      <c r="F1384" s="13">
        <v>3.2651647121938798</v>
      </c>
      <c r="G1384" s="14">
        <f>[1]!thsiFinD("ths_adjustment_nv_fund",G$2,$A1384)</f>
        <v>2.0120967828</v>
      </c>
      <c r="H1384" s="14">
        <f>[1]!thsiFinD("ths_adjustment_nv_fund",H$2,$A1384)</f>
        <v>2.8816148147999998</v>
      </c>
      <c r="I1384" s="14">
        <v>3975.36</v>
      </c>
      <c r="J1384" s="14">
        <f>[1]!thsiFinD("ths_close_price_index",J$1,$A1384)</f>
        <v>11915.2822</v>
      </c>
      <c r="K1384" s="14">
        <f>[1]!thsiFinD("ths_adjustment_nv_fund",K$2,$A1384)</f>
        <v>9.7080407587999993</v>
      </c>
      <c r="L1384" s="14">
        <f>[1]!thsiFinD("ths_adjustment_nv_fund",L$2,$A1384)</f>
        <v>2.6840354870000001</v>
      </c>
      <c r="M1384" s="18">
        <v>0.52101982097187005</v>
      </c>
      <c r="N1384" s="18">
        <v>0.45938667361654001</v>
      </c>
      <c r="O1384" s="18">
        <v>0.75365444524323</v>
      </c>
      <c r="P1384" s="18">
        <v>1.0085953496240001</v>
      </c>
      <c r="Q1384" s="21">
        <v>0.67393537702039596</v>
      </c>
      <c r="R1384" s="21">
        <v>0.67034026094711996</v>
      </c>
      <c r="S1384" s="22">
        <v>0.74021007888939205</v>
      </c>
      <c r="T1384" s="22">
        <v>1.0119285213701299</v>
      </c>
      <c r="U1384" s="16">
        <v>1.7336224335646246</v>
      </c>
      <c r="V1384" s="14">
        <v>1.7458</v>
      </c>
      <c r="W1384" s="14">
        <v>2.8896999999999999</v>
      </c>
      <c r="X1384" s="74">
        <f>'2080回测'!$O$13*G1384/$G$4+'2080回测'!$O$14*H1384/$H$4+'2080回测'!$O$15*I1384/$I$4+'2080回测'!$O$17*K1384/$K$4+'2080回测'!$O$18*L1384/$L$4+'2080回测'!$O$16*J1384/$J$4</f>
        <v>1.867531086094194</v>
      </c>
    </row>
    <row r="1385" spans="1:24">
      <c r="A1385" s="11">
        <v>45911</v>
      </c>
      <c r="B1385" s="17">
        <v>201.96439533456001</v>
      </c>
      <c r="C1385" s="17">
        <v>183.88195232690001</v>
      </c>
      <c r="D1385" s="17">
        <v>169.92307692308</v>
      </c>
      <c r="E1385" s="17">
        <v>446.6796875</v>
      </c>
      <c r="F1385" s="13">
        <v>3.5061227802113502</v>
      </c>
      <c r="G1385" s="14">
        <f>[1]!thsiFinD("ths_adjustment_nv_fund",G$2,$A1385)</f>
        <v>2.0182860187</v>
      </c>
      <c r="H1385" s="14">
        <f>[1]!thsiFinD("ths_adjustment_nv_fund",H$2,$A1385)</f>
        <v>2.8934548148000001</v>
      </c>
      <c r="I1385" s="14">
        <v>3983.78</v>
      </c>
      <c r="J1385" s="14">
        <f>[1]!thsiFinD("ths_close_price_index",J$1,$A1385)</f>
        <v>11971.328600000001</v>
      </c>
      <c r="K1385" s="14">
        <f>[1]!thsiFinD("ths_adjustment_nv_fund",K$2,$A1385)</f>
        <v>9.8008489228000002</v>
      </c>
      <c r="L1385" s="14">
        <f>[1]!thsiFinD("ths_adjustment_nv_fund",L$2,$A1385)</f>
        <v>2.7190701061000002</v>
      </c>
      <c r="M1385" s="18">
        <v>0.52157928388746999</v>
      </c>
      <c r="N1385" s="18">
        <v>0.46485969941795002</v>
      </c>
      <c r="O1385" s="18">
        <v>0.75664989216390999</v>
      </c>
      <c r="P1385" s="18">
        <v>1.0162393287385001</v>
      </c>
      <c r="Q1385" s="21">
        <v>0.674524707881198</v>
      </c>
      <c r="R1385" s="21">
        <v>0.67477627800534401</v>
      </c>
      <c r="S1385" s="22">
        <v>0.74320919294940502</v>
      </c>
      <c r="T1385" s="22">
        <v>1.0171410854732199</v>
      </c>
      <c r="U1385" s="16">
        <v>1.7706354865644796</v>
      </c>
      <c r="V1385" s="14">
        <v>1.7454000000000001</v>
      </c>
      <c r="W1385" s="14">
        <v>2.8793000000000002</v>
      </c>
      <c r="X1385" s="74">
        <f>'2080回测'!$O$13*G1385/$G$4+'2080回测'!$O$14*H1385/$H$4+'2080回测'!$O$15*I1385/$I$4+'2080回测'!$O$17*K1385/$K$4+'2080回测'!$O$18*L1385/$L$4+'2080回测'!$O$16*J1385/$J$4</f>
        <v>1.8764518655810523</v>
      </c>
    </row>
    <row r="1386" spans="1:24">
      <c r="A1386" s="11">
        <v>45912</v>
      </c>
      <c r="B1386" s="17">
        <v>202.33271945979001</v>
      </c>
      <c r="C1386" s="17">
        <v>184.16572077185</v>
      </c>
      <c r="D1386" s="17">
        <v>170.76923076923001</v>
      </c>
      <c r="E1386" s="17">
        <v>446.875</v>
      </c>
      <c r="F1386" s="13">
        <v>3.5103566775021799</v>
      </c>
      <c r="G1386" s="14">
        <f>[1]!thsiFinD("ths_adjustment_nv_fund",G$2,$A1386)</f>
        <v>2.0042412141999999</v>
      </c>
      <c r="H1386" s="14">
        <f>[1]!thsiFinD("ths_adjustment_nv_fund",H$2,$A1386)</f>
        <v>2.8794222222000001</v>
      </c>
      <c r="I1386" s="14">
        <v>4000.48</v>
      </c>
      <c r="J1386" s="14">
        <f>[1]!thsiFinD("ths_close_price_index",J$1,$A1386)</f>
        <v>11916.254999999999</v>
      </c>
      <c r="K1386" s="14">
        <f>[1]!thsiFinD("ths_adjustment_nv_fund",K$2,$A1386)</f>
        <v>9.7870427495999994</v>
      </c>
      <c r="L1386" s="14">
        <f>[1]!thsiFinD("ths_adjustment_nv_fund",L$2,$A1386)</f>
        <v>2.701704243</v>
      </c>
      <c r="M1386" s="18">
        <v>0.54987212276215003</v>
      </c>
      <c r="N1386" s="18">
        <v>0.49934844930936001</v>
      </c>
      <c r="O1386" s="18">
        <v>0.80745267193865</v>
      </c>
      <c r="P1386" s="18">
        <v>1.0706793753506001</v>
      </c>
      <c r="Q1386" s="21">
        <v>0.70540564498719305</v>
      </c>
      <c r="R1386" s="21">
        <v>0.71398107741171601</v>
      </c>
      <c r="S1386" s="22">
        <v>0.77671653624055004</v>
      </c>
      <c r="T1386" s="22">
        <v>1.04162801451562</v>
      </c>
      <c r="U1386" s="16">
        <v>1.7692180376925943</v>
      </c>
      <c r="V1386" s="14">
        <v>1.746</v>
      </c>
      <c r="W1386" s="14">
        <v>2.8919000000000001</v>
      </c>
      <c r="X1386" s="74">
        <f>'2080回测'!$O$13*G1386/$G$4+'2080回测'!$O$14*H1386/$H$4+'2080回测'!$O$15*I1386/$I$4+'2080回测'!$O$17*K1386/$K$4+'2080回测'!$O$18*L1386/$L$4+'2080回测'!$O$16*J1386/$J$4</f>
        <v>1.8646128338546992</v>
      </c>
    </row>
    <row r="1387" spans="1:24">
      <c r="A1387" s="11">
        <v>45915</v>
      </c>
      <c r="B1387" s="17">
        <v>200.24554941682001</v>
      </c>
      <c r="C1387" s="17">
        <v>179.90919409762</v>
      </c>
      <c r="D1387" s="17">
        <v>164.76923076923001</v>
      </c>
      <c r="E1387" s="17">
        <v>449.66796875</v>
      </c>
      <c r="F1387" s="13">
        <v>3.4864798575841802</v>
      </c>
      <c r="G1387" s="14">
        <f>[1]!thsiFinD("ths_adjustment_nv_fund",G$2,$A1387)</f>
        <v>1.9900773859000001</v>
      </c>
      <c r="H1387" s="14">
        <f>[1]!thsiFinD("ths_adjustment_nv_fund",H$2,$A1387)</f>
        <v>2.8706518518999999</v>
      </c>
      <c r="I1387" s="14">
        <v>3986.96</v>
      </c>
      <c r="J1387" s="14">
        <f>[1]!thsiFinD("ths_close_price_index",J$1,$A1387)</f>
        <v>11862.8022</v>
      </c>
      <c r="K1387" s="14">
        <f>[1]!thsiFinD("ths_adjustment_nv_fund",K$2,$A1387)</f>
        <v>9.7763046149000008</v>
      </c>
      <c r="L1387" s="14">
        <f>[1]!thsiFinD("ths_adjustment_nv_fund",L$2,$A1387)</f>
        <v>2.6933242044000001</v>
      </c>
      <c r="M1387" s="18">
        <v>0.54084079283886999</v>
      </c>
      <c r="N1387" s="18">
        <v>0.49022673964034003</v>
      </c>
      <c r="O1387" s="18">
        <v>0.81164629762760998</v>
      </c>
      <c r="P1387" s="18">
        <v>1.0712386908824001</v>
      </c>
      <c r="Q1387" s="21">
        <v>0.71047389039008502</v>
      </c>
      <c r="R1387" s="21">
        <v>0.71673860152899105</v>
      </c>
      <c r="S1387" s="22">
        <v>0.77640628306192705</v>
      </c>
      <c r="T1387" s="22">
        <v>1.03617300557053</v>
      </c>
      <c r="U1387" s="16">
        <v>1.7656008061754436</v>
      </c>
      <c r="V1387" s="14">
        <v>1.7464999999999999</v>
      </c>
      <c r="W1387" s="14">
        <v>2.8845000000000001</v>
      </c>
      <c r="X1387" s="74">
        <f>'2080回测'!$O$13*G1387/$G$4+'2080回测'!$O$14*H1387/$H$4+'2080回测'!$O$15*I1387/$I$4+'2080回测'!$O$17*K1387/$K$4+'2080回测'!$O$18*L1387/$L$4+'2080回测'!$O$16*J1387/$J$4</f>
        <v>1.8533840603003948</v>
      </c>
    </row>
    <row r="1388" spans="1:24">
      <c r="A1388" s="11">
        <v>45916</v>
      </c>
      <c r="B1388" s="17">
        <v>202.27133210559001</v>
      </c>
      <c r="C1388" s="17">
        <v>182.97389330306001</v>
      </c>
      <c r="D1388" s="17">
        <v>167.07692307692</v>
      </c>
      <c r="E1388" s="17">
        <v>454.169921875</v>
      </c>
      <c r="F1388" s="13">
        <v>3.5162301759014301</v>
      </c>
      <c r="G1388" s="14">
        <f>[1]!thsiFinD("ths_adjustment_nv_fund",G$2,$A1388)</f>
        <v>1.9830549837</v>
      </c>
      <c r="H1388" s="14">
        <f>[1]!thsiFinD("ths_adjustment_nv_fund",H$2,$A1388)</f>
        <v>2.8705422222000001</v>
      </c>
      <c r="I1388" s="14">
        <v>3970.85</v>
      </c>
      <c r="J1388" s="14">
        <f>[1]!thsiFinD("ths_close_price_index",J$1,$A1388)</f>
        <v>11832.320599999999</v>
      </c>
      <c r="K1388" s="14">
        <f>[1]!thsiFinD("ths_adjustment_nv_fund",K$2,$A1388)</f>
        <v>9.7977808842999998</v>
      </c>
      <c r="L1388" s="14">
        <f>[1]!thsiFinD("ths_adjustment_nv_fund",L$2,$A1388)</f>
        <v>2.6899923818999998</v>
      </c>
      <c r="M1388" s="18">
        <v>0.54036125319692996</v>
      </c>
      <c r="N1388" s="18">
        <v>0.49092172704370002</v>
      </c>
      <c r="O1388" s="18">
        <v>0.80913012221422997</v>
      </c>
      <c r="P1388" s="18">
        <v>1.0647133428315001</v>
      </c>
      <c r="Q1388" s="21">
        <v>0.70363765240478904</v>
      </c>
      <c r="R1388" s="21">
        <v>0.71098376858859902</v>
      </c>
      <c r="S1388" s="22">
        <v>0.77009780176328801</v>
      </c>
      <c r="T1388" s="22">
        <v>1.03496078136051</v>
      </c>
      <c r="U1388" s="16">
        <v>1.7783414144932628</v>
      </c>
      <c r="V1388" s="14">
        <v>1.7471000000000001</v>
      </c>
      <c r="W1388" s="14">
        <v>2.9196</v>
      </c>
      <c r="X1388" s="74">
        <f>'2080回测'!$O$13*G1388/$G$4+'2080回测'!$O$14*H1388/$H$4+'2080回测'!$O$15*I1388/$I$4+'2080回测'!$O$17*K1388/$K$4+'2080回测'!$O$18*L1388/$L$4+'2080回测'!$O$16*J1388/$J$4</f>
        <v>1.848421334046803</v>
      </c>
    </row>
    <row r="1389" spans="1:24">
      <c r="A1389" s="11">
        <v>45917</v>
      </c>
      <c r="B1389" s="17">
        <v>202.88520564763999</v>
      </c>
      <c r="C1389" s="17">
        <v>184.50624290579</v>
      </c>
      <c r="D1389" s="17">
        <v>166.92307692308</v>
      </c>
      <c r="E1389" s="17">
        <v>458.28125</v>
      </c>
      <c r="F1389" s="13">
        <v>3.5314894386912798</v>
      </c>
      <c r="G1389" s="14">
        <f>[1]!thsiFinD("ths_adjustment_nv_fund",G$2,$A1389)</f>
        <v>1.9890061720000001</v>
      </c>
      <c r="H1389" s="14">
        <f>[1]!thsiFinD("ths_adjustment_nv_fund",H$2,$A1389)</f>
        <v>2.8776681481000002</v>
      </c>
      <c r="I1389" s="14">
        <v>3976.47</v>
      </c>
      <c r="J1389" s="14">
        <f>[1]!thsiFinD("ths_close_price_index",J$1,$A1389)</f>
        <v>11868.670899999999</v>
      </c>
      <c r="K1389" s="14">
        <f>[1]!thsiFinD("ths_adjustment_nv_fund",K$2,$A1389)</f>
        <v>9.8008489228000002</v>
      </c>
      <c r="L1389" s="14">
        <f>[1]!thsiFinD("ths_adjustment_nv_fund",L$2,$A1389)</f>
        <v>2.7026129219000001</v>
      </c>
      <c r="M1389" s="18">
        <v>0.53588554987212</v>
      </c>
      <c r="N1389" s="18">
        <v>0.49222482842498</v>
      </c>
      <c r="O1389" s="18">
        <v>0.81811646297628005</v>
      </c>
      <c r="P1389" s="18">
        <v>1.0784165737847999</v>
      </c>
      <c r="Q1389" s="21">
        <v>0.71896025478562597</v>
      </c>
      <c r="R1389" s="21">
        <v>0.73016654505655398</v>
      </c>
      <c r="S1389" s="22">
        <v>0.79533172695785304</v>
      </c>
      <c r="T1389" s="22">
        <v>1.0576293740878899</v>
      </c>
      <c r="U1389" s="16">
        <v>1.7915867297687584</v>
      </c>
      <c r="V1389" s="14">
        <v>1.7481</v>
      </c>
      <c r="W1389" s="14">
        <v>2.8976999999999999</v>
      </c>
      <c r="X1389" s="74">
        <f>'2080回测'!$O$13*G1389/$G$4+'2080回测'!$O$14*H1389/$H$4+'2080回测'!$O$15*I1389/$I$4+'2080回测'!$O$17*K1389/$K$4+'2080回测'!$O$18*L1389/$L$4+'2080回测'!$O$16*J1389/$J$4</f>
        <v>1.8537531738357571</v>
      </c>
    </row>
    <row r="1390" spans="1:24">
      <c r="A1390" s="11">
        <v>45918</v>
      </c>
      <c r="B1390" s="17">
        <v>206.62983425414001</v>
      </c>
      <c r="C1390" s="17">
        <v>188.47900113507001</v>
      </c>
      <c r="D1390" s="17">
        <v>172.07692307692</v>
      </c>
      <c r="E1390" s="17">
        <v>464.892578125</v>
      </c>
      <c r="F1390" s="13">
        <v>3.5801958414778299</v>
      </c>
      <c r="G1390" s="14">
        <f>[1]!thsiFinD("ths_adjustment_nv_fund",G$2,$A1390)</f>
        <v>1.9517517329</v>
      </c>
      <c r="H1390" s="14">
        <f>[1]!thsiFinD("ths_adjustment_nv_fund",H$2,$A1390)</f>
        <v>2.8294311110999999</v>
      </c>
      <c r="I1390" s="14">
        <v>3925.27</v>
      </c>
      <c r="J1390" s="14">
        <f>[1]!thsiFinD("ths_close_price_index",J$1,$A1390)</f>
        <v>11674.736199999999</v>
      </c>
      <c r="K1390" s="14">
        <f>[1]!thsiFinD("ths_adjustment_nv_fund",K$2,$A1390)</f>
        <v>9.7647994705999999</v>
      </c>
      <c r="L1390" s="14">
        <f>[1]!thsiFinD("ths_adjustment_nv_fund",L$2,$A1390)</f>
        <v>2.6670734812000001</v>
      </c>
      <c r="M1390" s="18">
        <v>0.54571611253197005</v>
      </c>
      <c r="N1390" s="18">
        <v>0.50256276604987005</v>
      </c>
      <c r="O1390" s="18">
        <v>0.83728732326862998</v>
      </c>
      <c r="P1390" s="18">
        <v>1.1006027571118</v>
      </c>
      <c r="Q1390" s="21">
        <v>0.73404712482214296</v>
      </c>
      <c r="R1390" s="21">
        <v>0.74383427328998097</v>
      </c>
      <c r="S1390" s="22">
        <v>0.80422565141167801</v>
      </c>
      <c r="T1390" s="22">
        <v>1.0644178296639999</v>
      </c>
      <c r="U1390" s="16">
        <v>1.7751227378157752</v>
      </c>
      <c r="V1390" s="14">
        <v>1.7473000000000001</v>
      </c>
      <c r="W1390" s="14">
        <v>2.8723999999999998</v>
      </c>
      <c r="X1390" s="74">
        <f>'2080回测'!$O$13*G1390/$G$4+'2080回测'!$O$14*H1390/$H$4+'2080回测'!$O$15*I1390/$I$4+'2080回测'!$O$17*K1390/$K$4+'2080回测'!$O$18*L1390/$L$4+'2080回测'!$O$16*J1390/$J$4</f>
        <v>1.8231053209823045</v>
      </c>
    </row>
    <row r="1391" spans="1:24">
      <c r="A1391" s="11">
        <v>45919</v>
      </c>
      <c r="B1391" s="17">
        <v>205.03376304481</v>
      </c>
      <c r="C1391" s="17">
        <v>188.36549375709001</v>
      </c>
      <c r="D1391" s="17">
        <v>172.23076923076999</v>
      </c>
      <c r="E1391" s="17">
        <v>462.9296875</v>
      </c>
      <c r="F1391" s="13">
        <v>3.5713992838316799</v>
      </c>
      <c r="G1391" s="14">
        <f>[1]!thsiFinD("ths_adjustment_nv_fund",G$2,$A1391)</f>
        <v>1.9625828957</v>
      </c>
      <c r="H1391" s="14">
        <f>[1]!thsiFinD("ths_adjustment_nv_fund",H$2,$A1391)</f>
        <v>2.8506992592999998</v>
      </c>
      <c r="I1391" s="14">
        <v>3948.16</v>
      </c>
      <c r="J1391" s="14">
        <f>[1]!thsiFinD("ths_close_price_index",J$1,$A1391)</f>
        <v>11710.670099999999</v>
      </c>
      <c r="K1391" s="14">
        <f>[1]!thsiFinD("ths_adjustment_nv_fund",K$2,$A1391)</f>
        <v>9.7394881531999999</v>
      </c>
      <c r="L1391" s="14">
        <f>[1]!thsiFinD("ths_adjustment_nv_fund",L$2,$A1391)</f>
        <v>2.6854489875000001</v>
      </c>
      <c r="M1391" s="18">
        <v>0.52589514066496001</v>
      </c>
      <c r="N1391" s="18">
        <v>0.48614368864564</v>
      </c>
      <c r="O1391" s="18">
        <v>0.82806134675293996</v>
      </c>
      <c r="P1391" s="18">
        <v>1.0850351410782</v>
      </c>
      <c r="Q1391" s="21">
        <v>0.71837092392482405</v>
      </c>
      <c r="R1391" s="21">
        <v>0.73028643740947996</v>
      </c>
      <c r="S1391" s="22">
        <v>0.78871299248059201</v>
      </c>
      <c r="T1391" s="22">
        <v>1.0384762315695699</v>
      </c>
      <c r="U1391" s="16">
        <v>1.7688408345537163</v>
      </c>
      <c r="V1391" s="14">
        <v>1.7457</v>
      </c>
      <c r="W1391" s="14">
        <v>2.8786999999999998</v>
      </c>
      <c r="X1391" s="74">
        <f>'2080回测'!$O$13*G1391/$G$4+'2080回测'!$O$14*H1391/$H$4+'2080回测'!$O$15*I1391/$I$4+'2080回测'!$O$17*K1391/$K$4+'2080回测'!$O$18*L1391/$L$4+'2080回测'!$O$16*J1391/$J$4</f>
        <v>1.8318547308866324</v>
      </c>
    </row>
    <row r="1392" spans="1:24">
      <c r="A1392" s="11">
        <v>45922</v>
      </c>
      <c r="B1392" s="17">
        <v>213.50521792511</v>
      </c>
      <c r="C1392" s="17">
        <v>198.80817253121</v>
      </c>
      <c r="D1392" s="17">
        <v>179.76923076923001</v>
      </c>
      <c r="E1392" s="17">
        <v>480.60546875</v>
      </c>
      <c r="F1392" s="13">
        <v>3.6817202249388798</v>
      </c>
      <c r="G1392" s="14">
        <f>[1]!thsiFinD("ths_adjustment_nv_fund",G$2,$A1392)</f>
        <v>1.9490141862999999</v>
      </c>
      <c r="H1392" s="14">
        <f>[1]!thsiFinD("ths_adjustment_nv_fund",H$2,$A1392)</f>
        <v>2.8340355555999999</v>
      </c>
      <c r="I1392" s="14">
        <v>3855.47</v>
      </c>
      <c r="J1392" s="14">
        <f>[1]!thsiFinD("ths_close_price_index",J$1,$A1392)</f>
        <v>11644.4789</v>
      </c>
      <c r="K1392" s="14">
        <f>[1]!thsiFinD("ths_adjustment_nv_fund",K$2,$A1392)</f>
        <v>9.7433232013000008</v>
      </c>
      <c r="L1392" s="14">
        <f>[1]!thsiFinD("ths_adjustment_nv_fund",L$2,$A1392)</f>
        <v>2.6717178398999999</v>
      </c>
      <c r="M1392" s="18">
        <v>0.52941176470588003</v>
      </c>
      <c r="N1392" s="18">
        <v>0.48484058726436002</v>
      </c>
      <c r="O1392" s="18">
        <v>0.82494608195542996</v>
      </c>
      <c r="P1392" s="18">
        <v>1.0798148626529001</v>
      </c>
      <c r="Q1392" s="21">
        <v>0.70894163015200096</v>
      </c>
      <c r="R1392" s="21">
        <v>0.72033537211672904</v>
      </c>
      <c r="S1392" s="22">
        <v>0.77899172621711299</v>
      </c>
      <c r="T1392" s="22">
        <v>1.0234446513653199</v>
      </c>
      <c r="U1392" s="16">
        <v>1.7770755804006995</v>
      </c>
      <c r="V1392" s="14">
        <v>1.7461</v>
      </c>
      <c r="W1392" s="14">
        <v>2.9220000000000002</v>
      </c>
      <c r="X1392" s="74">
        <f>'2080回测'!$O$13*G1392/$G$4+'2080回测'!$O$14*H1392/$H$4+'2080回测'!$O$15*I1392/$I$4+'2080回测'!$O$17*K1392/$K$4+'2080回测'!$O$18*L1392/$L$4+'2080回测'!$O$16*J1392/$J$4</f>
        <v>1.8209824258214884</v>
      </c>
    </row>
    <row r="1393" spans="1:24">
      <c r="A1393" s="11">
        <v>45923</v>
      </c>
      <c r="B1393" s="17">
        <v>211.23388581952</v>
      </c>
      <c r="C1393" s="17">
        <v>200.68104426788</v>
      </c>
      <c r="D1393" s="17">
        <v>180.38461538461999</v>
      </c>
      <c r="E1393" s="17">
        <v>485.37109375</v>
      </c>
      <c r="F1393" s="13">
        <v>3.6941765980550501</v>
      </c>
      <c r="G1393" s="14">
        <f>[1]!thsiFinD("ths_adjustment_nv_fund",G$2,$A1393)</f>
        <v>1.9631780146</v>
      </c>
      <c r="H1393" s="14">
        <f>[1]!thsiFinD("ths_adjustment_nv_fund",H$2,$A1393)</f>
        <v>2.8435733333000002</v>
      </c>
      <c r="I1393" s="14">
        <v>3832.95</v>
      </c>
      <c r="J1393" s="14">
        <f>[1]!thsiFinD("ths_close_price_index",J$1,$A1393)</f>
        <v>11668.1798</v>
      </c>
      <c r="K1393" s="14">
        <f>[1]!thsiFinD("ths_adjustment_nv_fund",K$2,$A1393)</f>
        <v>9.6689232681000004</v>
      </c>
      <c r="L1393" s="14">
        <f>[1]!thsiFinD("ths_adjustment_nv_fund",L$2,$A1393)</f>
        <v>2.6615204436000002</v>
      </c>
      <c r="M1393" s="18">
        <v>0.53172953964194003</v>
      </c>
      <c r="N1393" s="18">
        <v>0.48953175223699003</v>
      </c>
      <c r="O1393" s="18">
        <v>0.83788641265276997</v>
      </c>
      <c r="P1393" s="18">
        <v>1.0902554195034999</v>
      </c>
      <c r="Q1393" s="21">
        <v>0.71224188297249003</v>
      </c>
      <c r="R1393" s="21">
        <v>0.73280417682090204</v>
      </c>
      <c r="S1393" s="22">
        <v>0.79119501790956304</v>
      </c>
      <c r="T1393" s="22">
        <v>1.03096044146744</v>
      </c>
      <c r="U1393" s="16">
        <v>1.7625661305834455</v>
      </c>
      <c r="V1393" s="14">
        <v>1.7442</v>
      </c>
      <c r="W1393" s="14">
        <v>2.9607000000000001</v>
      </c>
      <c r="X1393" s="74">
        <f>'2080回测'!$O$13*G1393/$G$4+'2080回测'!$O$14*H1393/$H$4+'2080回测'!$O$15*I1393/$I$4+'2080回测'!$O$17*K1393/$K$4+'2080回测'!$O$18*L1393/$L$4+'2080回测'!$O$16*J1393/$J$4</f>
        <v>1.8291623867087596</v>
      </c>
    </row>
    <row r="1394" spans="1:24">
      <c r="A1394" s="11">
        <v>45924</v>
      </c>
      <c r="B1394" s="17">
        <v>209.63781461018999</v>
      </c>
      <c r="C1394" s="17">
        <v>199.48921679909</v>
      </c>
      <c r="D1394" s="17">
        <v>174.15384615385</v>
      </c>
      <c r="E1394" s="17">
        <v>494.609375</v>
      </c>
      <c r="F1394" s="13">
        <v>3.6947256314078198</v>
      </c>
      <c r="G1394" s="14">
        <f>[1]!thsiFinD("ths_adjustment_nv_fund",G$2,$A1394)</f>
        <v>1.9613926580000001</v>
      </c>
      <c r="H1394" s="14">
        <f>[1]!thsiFinD("ths_adjustment_nv_fund",H$2,$A1394)</f>
        <v>2.8506992592999998</v>
      </c>
      <c r="I1394" s="14">
        <v>3841.84</v>
      </c>
      <c r="J1394" s="14">
        <f>[1]!thsiFinD("ths_close_price_index",J$1,$A1394)</f>
        <v>11718.332700000001</v>
      </c>
      <c r="K1394" s="14">
        <f>[1]!thsiFinD("ths_adjustment_nv_fund",K$2,$A1394)</f>
        <v>9.7494592781999998</v>
      </c>
      <c r="L1394" s="14">
        <f>[1]!thsiFinD("ths_adjustment_nv_fund",L$2,$A1394)</f>
        <v>2.6820162006000001</v>
      </c>
      <c r="M1394" s="18">
        <v>0.53021099744246003</v>
      </c>
      <c r="N1394" s="18">
        <v>0.48831552428112002</v>
      </c>
      <c r="O1394" s="18">
        <v>0.82530553558591002</v>
      </c>
      <c r="P1394" s="18">
        <v>1.0756199960487001</v>
      </c>
      <c r="Q1394" s="21">
        <v>0.691379570500119</v>
      </c>
      <c r="R1394" s="21">
        <v>0.71326172329416804</v>
      </c>
      <c r="S1394" s="22">
        <v>0.76947729540604204</v>
      </c>
      <c r="T1394" s="22">
        <v>1.0069584021090501</v>
      </c>
      <c r="U1394" s="16">
        <v>1.790415564948034</v>
      </c>
      <c r="V1394" s="14">
        <v>1.7416</v>
      </c>
      <c r="W1394" s="14">
        <v>2.9813000000000001</v>
      </c>
      <c r="X1394" s="74">
        <f>'2080回测'!$O$13*G1394/$G$4+'2080回测'!$O$14*H1394/$H$4+'2080回测'!$O$15*I1394/$I$4+'2080回测'!$O$17*K1394/$K$4+'2080回测'!$O$18*L1394/$L$4+'2080回测'!$O$16*J1394/$J$4</f>
        <v>1.8309398835888948</v>
      </c>
    </row>
    <row r="1395" spans="1:24">
      <c r="A1395" s="11">
        <v>45925</v>
      </c>
      <c r="B1395" s="17">
        <v>211.23388581952</v>
      </c>
      <c r="C1395" s="17">
        <v>201.92962542564999</v>
      </c>
      <c r="D1395" s="17">
        <v>174.84615384615</v>
      </c>
      <c r="E1395" s="17">
        <v>502.431640625</v>
      </c>
      <c r="F1395" s="13">
        <v>3.7261032642908001</v>
      </c>
      <c r="G1395" s="14">
        <f>[1]!thsiFinD("ths_adjustment_nv_fund",G$2,$A1395)</f>
        <v>1.9465146872000001</v>
      </c>
      <c r="H1395" s="14">
        <f>[1]!thsiFinD("ths_adjustment_nv_fund",H$2,$A1395)</f>
        <v>2.8379822222</v>
      </c>
      <c r="I1395" s="14">
        <v>3809.4</v>
      </c>
      <c r="J1395" s="14">
        <f>[1]!thsiFinD("ths_close_price_index",J$1,$A1395)</f>
        <v>11666.509700000001</v>
      </c>
      <c r="K1395" s="14">
        <f>[1]!thsiFinD("ths_adjustment_nv_fund",K$2,$A1395)</f>
        <v>9.7862757400000007</v>
      </c>
      <c r="L1395" s="14">
        <f>[1]!thsiFinD("ths_adjustment_nv_fund",L$2,$A1395)</f>
        <v>2.6748477338000001</v>
      </c>
      <c r="M1395" s="18">
        <v>0.54395780051150999</v>
      </c>
      <c r="N1395" s="18">
        <v>0.50073842411605995</v>
      </c>
      <c r="O1395" s="18">
        <v>0.86244907740235</v>
      </c>
      <c r="P1395" s="18">
        <v>1.1154246191287001</v>
      </c>
      <c r="Q1395" s="21">
        <v>0.72202477526179298</v>
      </c>
      <c r="R1395" s="21">
        <v>0.74383427328998097</v>
      </c>
      <c r="S1395" s="22">
        <v>0.79605565104130205</v>
      </c>
      <c r="T1395" s="22">
        <v>1.03883989883257</v>
      </c>
      <c r="U1395" s="16">
        <v>1.792392692984131</v>
      </c>
      <c r="V1395" s="14">
        <v>1.7403999999999999</v>
      </c>
      <c r="W1395" s="14">
        <v>2.9649000000000001</v>
      </c>
      <c r="X1395" s="74">
        <f>'2080回测'!$O$13*G1395/$G$4+'2080回测'!$O$14*H1395/$H$4+'2080回测'!$O$15*I1395/$I$4+'2080回测'!$O$17*K1395/$K$4+'2080回测'!$O$18*L1395/$L$4+'2080回测'!$O$16*J1395/$J$4</f>
        <v>1.8202408723892778</v>
      </c>
    </row>
    <row r="1396" spans="1:24">
      <c r="A1396" s="11">
        <v>45926</v>
      </c>
      <c r="B1396" s="17">
        <v>202.394106814</v>
      </c>
      <c r="C1396" s="17">
        <v>194.32463110102</v>
      </c>
      <c r="D1396" s="17">
        <v>164.15384615385</v>
      </c>
      <c r="E1396" s="17">
        <v>483.642578125</v>
      </c>
      <c r="F1396" s="13">
        <v>3.61128790548468</v>
      </c>
      <c r="G1396" s="14">
        <f>[1]!thsiFinD("ths_adjustment_nv_fund",G$2,$A1396)</f>
        <v>1.9472288298</v>
      </c>
      <c r="H1396" s="14">
        <f>[1]!thsiFinD("ths_adjustment_nv_fund",H$2,$A1396)</f>
        <v>2.8463140740999999</v>
      </c>
      <c r="I1396" s="14">
        <v>3811.15</v>
      </c>
      <c r="J1396" s="14">
        <f>[1]!thsiFinD("ths_close_price_index",J$1,$A1396)</f>
        <v>11695.1572</v>
      </c>
      <c r="K1396" s="14">
        <f>[1]!thsiFinD("ths_adjustment_nv_fund",K$2,$A1396)</f>
        <v>9.7563623647999993</v>
      </c>
      <c r="L1396" s="14">
        <f>[1]!thsiFinD("ths_adjustment_nv_fund",L$2,$A1396)</f>
        <v>2.6743429122000002</v>
      </c>
      <c r="M1396" s="18">
        <v>0.55011189258311999</v>
      </c>
      <c r="N1396" s="18">
        <v>0.51159760229345996</v>
      </c>
      <c r="O1396" s="18">
        <v>0.87131560028756005</v>
      </c>
      <c r="P1396" s="18">
        <v>1.1218567479371999</v>
      </c>
      <c r="Q1396" s="21">
        <v>0.71919598712994703</v>
      </c>
      <c r="R1396" s="21">
        <v>0.743714380937054</v>
      </c>
      <c r="S1396" s="22">
        <v>0.78954033429024495</v>
      </c>
      <c r="T1396" s="22">
        <v>1.0318089984144601</v>
      </c>
      <c r="U1396" s="16">
        <v>1.7725188649549808</v>
      </c>
      <c r="V1396" s="14">
        <v>1.7404999999999999</v>
      </c>
      <c r="W1396" s="14">
        <v>2.9691000000000001</v>
      </c>
      <c r="X1396" s="74">
        <f>'2080回测'!$O$13*G1396/$G$4+'2080回测'!$O$14*H1396/$H$4+'2080回测'!$O$15*I1396/$I$4+'2080回测'!$O$17*K1396/$K$4+'2080回测'!$O$18*L1396/$L$4+'2080回测'!$O$16*J1396/$J$4</f>
        <v>1.8201206752849601</v>
      </c>
    </row>
    <row r="1397" spans="1:24">
      <c r="A1397" s="11">
        <v>45929</v>
      </c>
      <c r="B1397" s="17">
        <v>207.98035604665</v>
      </c>
      <c r="C1397" s="17">
        <v>201.19182746879</v>
      </c>
      <c r="D1397" s="17">
        <v>170.76923076923001</v>
      </c>
      <c r="E1397" s="17">
        <v>493.92578125</v>
      </c>
      <c r="F1397" s="13">
        <v>3.6846679888366798</v>
      </c>
      <c r="G1397" s="14">
        <f>[1]!thsiFinD("ths_adjustment_nv_fund",G$2,$A1397)</f>
        <v>1.9465146872000001</v>
      </c>
      <c r="H1397" s="14">
        <f>[1]!thsiFinD("ths_adjustment_nv_fund",H$2,$A1397)</f>
        <v>2.8576059259000002</v>
      </c>
      <c r="I1397" s="14">
        <v>3854.37</v>
      </c>
      <c r="J1397" s="14">
        <f>[1]!thsiFinD("ths_close_price_index",J$1,$A1397)</f>
        <v>11723.916499999999</v>
      </c>
      <c r="K1397" s="14">
        <f>[1]!thsiFinD("ths_adjustment_nv_fund",K$2,$A1397)</f>
        <v>9.7740035860999992</v>
      </c>
      <c r="L1397" s="14">
        <f>[1]!thsiFinD("ths_adjustment_nv_fund",L$2,$A1397)</f>
        <v>2.6930213114999999</v>
      </c>
      <c r="M1397" s="18">
        <v>0.54100063938619003</v>
      </c>
      <c r="N1397" s="18">
        <v>0.49752410737554997</v>
      </c>
      <c r="O1397" s="18">
        <v>0.84890965732086998</v>
      </c>
      <c r="P1397" s="18">
        <v>1.0935180935290001</v>
      </c>
      <c r="Q1397" s="21">
        <v>0.70139819513374302</v>
      </c>
      <c r="R1397" s="21">
        <v>0.71781763270530596</v>
      </c>
      <c r="S1397" s="22">
        <v>0.76647818134602896</v>
      </c>
      <c r="T1397" s="22">
        <v>1.0135044128431601</v>
      </c>
      <c r="U1397" s="16">
        <v>1.7925981009135645</v>
      </c>
      <c r="V1397" s="14">
        <v>1.7403999999999999</v>
      </c>
      <c r="W1397" s="14">
        <v>3.0019999999999998</v>
      </c>
      <c r="X1397" s="74">
        <f>'2080回测'!$O$13*G1397/$G$4+'2080回测'!$O$14*H1397/$H$4+'2080回测'!$O$15*I1397/$I$4+'2080回测'!$O$17*K1397/$K$4+'2080回测'!$O$18*L1397/$L$4+'2080回测'!$O$16*J1397/$J$4</f>
        <v>1.8212755118432731</v>
      </c>
    </row>
    <row r="1398" spans="1:24">
      <c r="A1398" s="11">
        <v>45930</v>
      </c>
      <c r="B1398" s="17">
        <v>207.05954573357999</v>
      </c>
      <c r="C1398" s="17">
        <v>201.1350737798</v>
      </c>
      <c r="D1398" s="17">
        <v>165.53846153846001</v>
      </c>
      <c r="E1398" s="17">
        <v>498.0859375</v>
      </c>
      <c r="F1398" s="13">
        <v>3.6795475463796001</v>
      </c>
      <c r="G1398" s="14">
        <f>[1]!thsiFinD("ths_adjustment_nv_fund",G$2,$A1398)</f>
        <v>1.9318747638</v>
      </c>
      <c r="H1398" s="14">
        <f>[1]!thsiFinD("ths_adjustment_nv_fund",H$2,$A1398)</f>
        <v>2.8510281481000002</v>
      </c>
      <c r="I1398" s="14">
        <v>3865.81</v>
      </c>
      <c r="J1398" s="14">
        <f>[1]!thsiFinD("ths_close_price_index",J$1,$A1398)</f>
        <v>11677.913399999999</v>
      </c>
      <c r="K1398" s="14">
        <f>[1]!thsiFinD("ths_adjustment_nv_fund",K$2,$A1398)</f>
        <v>9.7878097592</v>
      </c>
      <c r="L1398" s="14">
        <f>[1]!thsiFinD("ths_adjustment_nv_fund",L$2,$A1398)</f>
        <v>2.7028148504999998</v>
      </c>
      <c r="M1398" s="18">
        <v>0.55946291560102002</v>
      </c>
      <c r="N1398" s="18">
        <v>0.51924246373034</v>
      </c>
      <c r="O1398" s="18">
        <v>0.87502995446920995</v>
      </c>
      <c r="P1398" s="18">
        <v>1.1204584590691999</v>
      </c>
      <c r="Q1398" s="21">
        <v>0.72190690908963295</v>
      </c>
      <c r="R1398" s="21">
        <v>0.734242885055997</v>
      </c>
      <c r="S1398" s="22">
        <v>0.781784004824707</v>
      </c>
      <c r="T1398" s="22">
        <v>1.0286572154684099</v>
      </c>
      <c r="U1398" s="16">
        <v>1.8056763439363421</v>
      </c>
      <c r="V1398" s="14">
        <v>1.7415</v>
      </c>
      <c r="W1398" s="14">
        <v>3.0333999999999999</v>
      </c>
      <c r="X1398" s="74">
        <f>'2080回测'!$O$13*G1398/$G$4+'2080回测'!$O$14*H1398/$H$4+'2080回测'!$O$15*I1398/$I$4+'2080回测'!$O$17*K1398/$K$4+'2080回测'!$O$18*L1398/$L$4+'2080回测'!$O$16*J1398/$J$4</f>
        <v>1.8114816826310216</v>
      </c>
    </row>
    <row r="1399" spans="1:24">
      <c r="A1399" s="11">
        <v>45939</v>
      </c>
      <c r="B1399" s="17">
        <v>210.12891344382999</v>
      </c>
      <c r="C1399" s="17">
        <v>204.82406356413</v>
      </c>
      <c r="D1399" s="17">
        <v>168.15384615385</v>
      </c>
      <c r="E1399" s="17">
        <v>501.552734375</v>
      </c>
      <c r="F1399" s="13">
        <v>3.71164889384203</v>
      </c>
      <c r="G1399" s="14">
        <f>[1]!thsiFinD("ths_adjustment_nv_fund",G$2,$A1399)</f>
        <v>1.934850358</v>
      </c>
      <c r="H1399" s="14">
        <f>[1]!thsiFinD("ths_adjustment_nv_fund",H$2,$A1399)</f>
        <v>2.8706518518999999</v>
      </c>
      <c r="I1399" s="14">
        <v>3907.48</v>
      </c>
      <c r="J1399" s="14">
        <f>[1]!thsiFinD("ths_close_price_index",J$1,$A1399)</f>
        <v>11817.074699999999</v>
      </c>
      <c r="K1399" s="14">
        <f>[1]!thsiFinD("ths_adjustment_nv_fund",K$2,$A1399)</f>
        <v>9.8760158654999994</v>
      </c>
      <c r="L1399" s="14">
        <f>[1]!thsiFinD("ths_adjustment_nv_fund",L$2,$A1399)</f>
        <v>2.7309838959000001</v>
      </c>
      <c r="M1399" s="18">
        <v>0.56433823529411997</v>
      </c>
      <c r="N1399" s="18">
        <v>0.52593171748762002</v>
      </c>
      <c r="O1399" s="18">
        <v>0.89575844716032005</v>
      </c>
      <c r="P1399" s="18">
        <v>1.1396616261751999</v>
      </c>
      <c r="Q1399" s="21">
        <v>0.73687591295399002</v>
      </c>
      <c r="R1399" s="21">
        <v>0.75330576917102499</v>
      </c>
      <c r="S1399" s="22">
        <v>0.78985058746886805</v>
      </c>
      <c r="T1399" s="22">
        <v>1.03968845577959</v>
      </c>
      <c r="U1399" s="16">
        <v>1.8270322832670993</v>
      </c>
      <c r="V1399" s="14">
        <v>1.7432000000000001</v>
      </c>
      <c r="W1399" s="14">
        <v>3.1703999999999999</v>
      </c>
      <c r="X1399" s="74">
        <f>'2080回测'!$O$13*G1399/$G$4+'2080回测'!$O$14*H1399/$H$4+'2080回测'!$O$15*I1399/$I$4+'2080回测'!$O$17*K1399/$K$4+'2080回测'!$O$18*L1399/$L$4+'2080回测'!$O$16*J1399/$J$4</f>
        <v>1.8174596620340226</v>
      </c>
    </row>
    <row r="1400" spans="1:24">
      <c r="A1400" s="11">
        <v>45940</v>
      </c>
      <c r="B1400" s="17">
        <v>199.44751381214999</v>
      </c>
      <c r="C1400" s="17">
        <v>193.24631101022001</v>
      </c>
      <c r="D1400" s="17">
        <v>161.53846153846001</v>
      </c>
      <c r="E1400" s="17">
        <v>473.310546875</v>
      </c>
      <c r="F1400" s="13">
        <v>3.5688570830895801</v>
      </c>
      <c r="G1400" s="14">
        <f>[1]!thsiFinD("ths_adjustment_nv_fund",G$2,$A1400)</f>
        <v>1.9481810199</v>
      </c>
      <c r="H1400" s="14">
        <f>[1]!thsiFinD("ths_adjustment_nv_fund",H$2,$A1400)</f>
        <v>2.8984977777999998</v>
      </c>
      <c r="I1400" s="14">
        <v>3896.51</v>
      </c>
      <c r="J1400" s="14">
        <f>[1]!thsiFinD("ths_close_price_index",J$1,$A1400)</f>
        <v>11926.091</v>
      </c>
      <c r="K1400" s="14">
        <f>[1]!thsiFinD("ths_adjustment_nv_fund",K$2,$A1400)</f>
        <v>9.8813849328999996</v>
      </c>
      <c r="L1400" s="14">
        <f>[1]!thsiFinD("ths_adjustment_nv_fund",L$2,$A1400)</f>
        <v>2.7281568949000001</v>
      </c>
      <c r="M1400" s="18">
        <v>0.58807544757033003</v>
      </c>
      <c r="N1400" s="18">
        <v>0.54712883328990003</v>
      </c>
      <c r="O1400" s="18">
        <v>0.93194344596213996</v>
      </c>
      <c r="P1400" s="18">
        <v>1.1711697353663999</v>
      </c>
      <c r="Q1400" s="21">
        <v>0.75762035925420002</v>
      </c>
      <c r="R1400" s="21">
        <v>0.77176919152143297</v>
      </c>
      <c r="S1400" s="22">
        <v>0.79771033466062102</v>
      </c>
      <c r="T1400" s="22">
        <v>1.05084091851177</v>
      </c>
      <c r="U1400" s="16">
        <v>1.806578566139428</v>
      </c>
      <c r="V1400" s="14">
        <v>1.7430000000000001</v>
      </c>
      <c r="W1400" s="14">
        <v>3.1244999999999998</v>
      </c>
      <c r="X1400" s="74">
        <f>'2080回测'!$O$13*G1400/$G$4+'2080回测'!$O$14*H1400/$H$4+'2080回测'!$O$15*I1400/$I$4+'2080回测'!$O$17*K1400/$K$4+'2080回测'!$O$18*L1400/$L$4+'2080回测'!$O$16*J1400/$J$4</f>
        <v>1.8271739093006814</v>
      </c>
    </row>
    <row r="1401" spans="1:24">
      <c r="A1401" s="11">
        <v>45943</v>
      </c>
      <c r="B1401" s="17">
        <v>195.70288520565001</v>
      </c>
      <c r="C1401" s="17">
        <v>190.69239500568</v>
      </c>
      <c r="D1401" s="17">
        <v>156</v>
      </c>
      <c r="E1401" s="17">
        <v>455.966796875</v>
      </c>
      <c r="F1401" s="13">
        <v>3.49590519271583</v>
      </c>
      <c r="G1401" s="14">
        <f>[1]!thsiFinD("ths_adjustment_nv_fund",G$2,$A1401)</f>
        <v>1.9592502302000001</v>
      </c>
      <c r="H1401" s="14">
        <f>[1]!thsiFinD("ths_adjustment_nv_fund",H$2,$A1401)</f>
        <v>2.8861096295999999</v>
      </c>
      <c r="I1401" s="14">
        <v>3916.37</v>
      </c>
      <c r="J1401" s="14">
        <f>[1]!thsiFinD("ths_close_price_index",J$1,$A1401)</f>
        <v>11859.9638</v>
      </c>
      <c r="K1401" s="14">
        <f>[1]!thsiFinD("ths_adjustment_nv_fund",K$2,$A1401)</f>
        <v>9.8269272498000007</v>
      </c>
      <c r="L1401" s="14">
        <f>[1]!thsiFinD("ths_adjustment_nv_fund",L$2,$A1401)</f>
        <v>2.6936270973999998</v>
      </c>
      <c r="M1401" s="18">
        <v>0.56721547314578002</v>
      </c>
      <c r="N1401" s="18">
        <v>0.52740856571975003</v>
      </c>
      <c r="O1401" s="18">
        <v>0.89779535106637998</v>
      </c>
      <c r="P1401" s="18">
        <v>1.1443225890687001</v>
      </c>
      <c r="Q1401" s="21">
        <v>0.74665880524329298</v>
      </c>
      <c r="R1401" s="21">
        <v>0.74815039799526595</v>
      </c>
      <c r="S1401" s="22">
        <v>0.78478311888471997</v>
      </c>
      <c r="T1401" s="22">
        <v>1.0362942279915399</v>
      </c>
      <c r="U1401" s="16">
        <v>1.8002805872668159</v>
      </c>
      <c r="V1401" s="14">
        <v>1.7446999999999999</v>
      </c>
      <c r="W1401" s="14">
        <v>3.2204000000000002</v>
      </c>
      <c r="X1401" s="74">
        <f>'2080回测'!$O$13*G1401/$G$4+'2080回测'!$O$14*H1401/$H$4+'2080回测'!$O$15*I1401/$I$4+'2080回测'!$O$17*K1401/$K$4+'2080回测'!$O$18*L1401/$L$4+'2080回测'!$O$16*J1401/$J$4</f>
        <v>1.8317640936481221</v>
      </c>
    </row>
    <row r="1402" spans="1:24">
      <c r="A1402" s="11">
        <v>45944</v>
      </c>
      <c r="B1402" s="17">
        <v>183.91651319828</v>
      </c>
      <c r="C1402" s="17">
        <v>176.95800227014999</v>
      </c>
      <c r="D1402" s="17">
        <v>141.46153846153999</v>
      </c>
      <c r="E1402" s="17">
        <v>429.0625</v>
      </c>
      <c r="F1402" s="13">
        <v>3.3284963848249198</v>
      </c>
      <c r="G1402" s="14">
        <f>[1]!thsiFinD("ths_adjustment_nv_fund",G$2,$A1402)</f>
        <v>1.9925768850000001</v>
      </c>
      <c r="H1402" s="14">
        <f>[1]!thsiFinD("ths_adjustment_nv_fund",H$2,$A1402)</f>
        <v>2.9165866667000002</v>
      </c>
      <c r="I1402" s="14">
        <v>3893.25</v>
      </c>
      <c r="J1402" s="14">
        <f>[1]!thsiFinD("ths_close_price_index",J$1,$A1402)</f>
        <v>11978.5741</v>
      </c>
      <c r="K1402" s="14">
        <f>[1]!thsiFinD("ths_adjustment_nv_fund",K$2,$A1402)</f>
        <v>9.7440902108999996</v>
      </c>
      <c r="L1402" s="14">
        <f>[1]!thsiFinD("ths_adjustment_nv_fund",L$2,$A1402)</f>
        <v>2.6806027001000001</v>
      </c>
      <c r="M1402" s="18">
        <v>0.55970268542198998</v>
      </c>
      <c r="N1402" s="18">
        <v>0.52063243853704999</v>
      </c>
      <c r="O1402" s="18">
        <v>0.89527917565300996</v>
      </c>
      <c r="P1402" s="18">
        <v>1.1332294974438</v>
      </c>
      <c r="Q1402" s="21">
        <v>0.74347641859496605</v>
      </c>
      <c r="R1402" s="21">
        <v>0.74611222799554999</v>
      </c>
      <c r="S1402" s="22">
        <v>0.77733704259779501</v>
      </c>
      <c r="T1402" s="22">
        <v>1.0264752118903699</v>
      </c>
      <c r="U1402" s="16">
        <v>1.7695985640645828</v>
      </c>
      <c r="V1402" s="14">
        <v>1.7445999999999999</v>
      </c>
      <c r="W1402" s="14">
        <v>3.2703000000000002</v>
      </c>
      <c r="X1402" s="74">
        <f>'2080回测'!$O$13*G1402/$G$4+'2080回测'!$O$14*H1402/$H$4+'2080回测'!$O$15*I1402/$I$4+'2080回测'!$O$17*K1402/$K$4+'2080回测'!$O$18*L1402/$L$4+'2080回测'!$O$16*J1402/$J$4</f>
        <v>1.8536664141381012</v>
      </c>
    </row>
    <row r="1403" spans="1:24">
      <c r="A1403" s="11">
        <v>45945</v>
      </c>
      <c r="B1403" s="17">
        <v>189.31860036832001</v>
      </c>
      <c r="C1403" s="17">
        <v>183.54143019296001</v>
      </c>
      <c r="D1403" s="17">
        <v>152.53846153846001</v>
      </c>
      <c r="E1403" s="17">
        <v>445.224609375</v>
      </c>
      <c r="F1403" s="13">
        <v>3.4265577536868501</v>
      </c>
      <c r="G1403" s="14">
        <f>[1]!thsiFinD("ths_adjustment_nv_fund",G$2,$A1403)</f>
        <v>2.0020987863999999</v>
      </c>
      <c r="H1403" s="14">
        <f>[1]!thsiFinD("ths_adjustment_nv_fund",H$2,$A1403)</f>
        <v>2.9288651851999998</v>
      </c>
      <c r="I1403" s="14">
        <v>3950.9</v>
      </c>
      <c r="J1403" s="14">
        <f>[1]!thsiFinD("ths_close_price_index",J$1,$A1403)</f>
        <v>11995.9046</v>
      </c>
      <c r="K1403" s="14">
        <f>[1]!thsiFinD("ths_adjustment_nv_fund",K$2,$A1403)</f>
        <v>9.7970138746999993</v>
      </c>
      <c r="L1403" s="14">
        <f>[1]!thsiFinD("ths_adjustment_nv_fund",L$2,$A1403)</f>
        <v>2.7087717454</v>
      </c>
      <c r="M1403" s="18">
        <v>0.54899296675192</v>
      </c>
      <c r="N1403" s="18">
        <v>0.50586395621578994</v>
      </c>
      <c r="O1403" s="18">
        <v>0.84855020369039003</v>
      </c>
      <c r="P1403" s="18">
        <v>1.0908147350352999</v>
      </c>
      <c r="Q1403" s="21">
        <v>0.71200615062816897</v>
      </c>
      <c r="R1403" s="21">
        <v>0.711103660941525</v>
      </c>
      <c r="S1403" s="22">
        <v>0.74134767387766898</v>
      </c>
      <c r="T1403" s="22">
        <v>0.998109165375901</v>
      </c>
      <c r="U1403" s="16">
        <v>1.798004716767845</v>
      </c>
      <c r="V1403" s="14">
        <v>1.7443</v>
      </c>
      <c r="W1403" s="14">
        <v>3.3302</v>
      </c>
      <c r="X1403" s="74">
        <f>'2080回测'!$O$13*G1403/$G$4+'2080回测'!$O$14*H1403/$H$4+'2080回测'!$O$15*I1403/$I$4+'2080回测'!$O$17*K1403/$K$4+'2080回测'!$O$18*L1403/$L$4+'2080回测'!$O$16*J1403/$J$4</f>
        <v>1.863739980582704</v>
      </c>
    </row>
    <row r="1404" spans="1:24">
      <c r="A1404" s="11">
        <v>45946</v>
      </c>
      <c r="B1404" s="17">
        <v>189.13443830571001</v>
      </c>
      <c r="C1404" s="17">
        <v>184.67650397276</v>
      </c>
      <c r="D1404" s="17">
        <v>150.61538461538001</v>
      </c>
      <c r="E1404" s="17">
        <v>446.46484375</v>
      </c>
      <c r="F1404" s="13">
        <v>3.4272279266096302</v>
      </c>
      <c r="G1404" s="14">
        <f>[1]!thsiFinD("ths_adjustment_nv_fund",G$2,$A1404)</f>
        <v>2.0133203763999998</v>
      </c>
      <c r="H1404" s="14">
        <f>[1]!thsiFinD("ths_adjustment_nv_fund",H$2,$A1404)</f>
        <v>2.9392800000000001</v>
      </c>
      <c r="I1404" s="14">
        <v>4007.48</v>
      </c>
      <c r="J1404" s="14">
        <f>[1]!thsiFinD("ths_close_price_index",J$1,$A1404)</f>
        <v>12014.267099999999</v>
      </c>
      <c r="K1404" s="14">
        <f>[1]!thsiFinD("ths_adjustment_nv_fund",K$2,$A1404)</f>
        <v>9.8131210766999999</v>
      </c>
      <c r="L1404" s="14">
        <f>[1]!thsiFinD("ths_adjustment_nv_fund",L$2,$A1404)</f>
        <v>2.7076611379000002</v>
      </c>
      <c r="M1404" s="18">
        <v>0.57105179028133002</v>
      </c>
      <c r="N1404" s="18">
        <v>0.52558422378594005</v>
      </c>
      <c r="O1404" s="18">
        <v>0.87802540138989005</v>
      </c>
      <c r="P1404" s="18">
        <v>1.1208313361161</v>
      </c>
      <c r="Q1404" s="21">
        <v>0.74100122897959997</v>
      </c>
      <c r="R1404" s="21">
        <v>0.74179610329025303</v>
      </c>
      <c r="S1404" s="22">
        <v>0.7745447639902</v>
      </c>
      <c r="T1404" s="22">
        <v>1.03120288630945</v>
      </c>
      <c r="U1404" s="16">
        <v>1.7852847189415222</v>
      </c>
      <c r="V1404" s="14">
        <v>1.7452000000000001</v>
      </c>
      <c r="W1404" s="14">
        <v>3.3616000000000001</v>
      </c>
      <c r="X1404" s="74">
        <f>'2080回测'!$O$13*G1404/$G$4+'2080回测'!$O$14*H1404/$H$4+'2080回测'!$O$15*I1404/$I$4+'2080回测'!$O$17*K1404/$K$4+'2080回测'!$O$18*L1404/$L$4+'2080回测'!$O$16*J1404/$J$4</f>
        <v>1.8722432413483847</v>
      </c>
    </row>
    <row r="1405" spans="1:24">
      <c r="A1405" s="11">
        <v>45947</v>
      </c>
      <c r="B1405" s="17">
        <v>181.82934315531</v>
      </c>
      <c r="C1405" s="17">
        <v>173.60953461975001</v>
      </c>
      <c r="D1405" s="17">
        <v>141.46153846153999</v>
      </c>
      <c r="E1405" s="17">
        <v>423.671875</v>
      </c>
      <c r="F1405" s="13">
        <v>3.3014307280914998</v>
      </c>
      <c r="G1405" s="14">
        <f>[1]!thsiFinD("ths_adjustment_nv_fund",G$2,$A1405)</f>
        <v>2.0077095813999999</v>
      </c>
      <c r="H1405" s="14">
        <f>[1]!thsiFinD("ths_adjustment_nv_fund",H$2,$A1405)</f>
        <v>2.9179022222</v>
      </c>
      <c r="I1405" s="14">
        <v>3939.89</v>
      </c>
      <c r="J1405" s="14">
        <f>[1]!thsiFinD("ths_close_price_index",J$1,$A1405)</f>
        <v>11937.784900000001</v>
      </c>
      <c r="K1405" s="14">
        <f>[1]!thsiFinD("ths_adjustment_nv_fund",K$2,$A1405)</f>
        <v>9.6919335567000005</v>
      </c>
      <c r="L1405" s="14">
        <f>[1]!thsiFinD("ths_adjustment_nv_fund",L$2,$A1405)</f>
        <v>2.6665686595999998</v>
      </c>
      <c r="M1405" s="18">
        <v>0.57368925831202</v>
      </c>
      <c r="N1405" s="18">
        <v>0.52966727478064002</v>
      </c>
      <c r="O1405" s="18">
        <v>0.86424634555475999</v>
      </c>
      <c r="P1405" s="18">
        <v>1.1053569393249001</v>
      </c>
      <c r="Q1405" s="21">
        <v>0.71978531799074796</v>
      </c>
      <c r="R1405" s="21">
        <v>0.72525095858664701</v>
      </c>
      <c r="S1405" s="22">
        <v>0.754171471927364</v>
      </c>
      <c r="T1405" s="22">
        <v>1.0101101850551</v>
      </c>
      <c r="U1405" s="16">
        <v>1.7400640083506245</v>
      </c>
      <c r="V1405" s="14">
        <v>1.7471000000000001</v>
      </c>
      <c r="W1405" s="14">
        <v>3.4573</v>
      </c>
      <c r="X1405" s="74">
        <f>'2080回测'!$O$13*G1405/$G$4+'2080回测'!$O$14*H1405/$H$4+'2080回测'!$O$15*I1405/$I$4+'2080回测'!$O$17*K1405/$K$4+'2080回测'!$O$18*L1405/$L$4+'2080回测'!$O$16*J1405/$J$4</f>
        <v>1.8627411494843646</v>
      </c>
    </row>
    <row r="1406" spans="1:24">
      <c r="A1406" s="11">
        <v>45950</v>
      </c>
      <c r="B1406" s="17">
        <v>185.75813382442999</v>
      </c>
      <c r="C1406" s="17">
        <v>178.43359818388001</v>
      </c>
      <c r="D1406" s="17">
        <v>150</v>
      </c>
      <c r="E1406" s="17">
        <v>435.25390625</v>
      </c>
      <c r="F1406" s="13">
        <v>3.3736140956457801</v>
      </c>
      <c r="G1406" s="14">
        <f>[1]!thsiFinD("ths_adjustment_nv_fund",G$2,$A1406)</f>
        <v>2.0084258530999999</v>
      </c>
      <c r="H1406" s="14">
        <f>[1]!thsiFinD("ths_adjustment_nv_fund",H$2,$A1406)</f>
        <v>2.9382933332999999</v>
      </c>
      <c r="I1406" s="14">
        <v>3989.9</v>
      </c>
      <c r="J1406" s="14">
        <f>[1]!thsiFinD("ths_close_price_index",J$1,$A1406)</f>
        <v>11969.796899999999</v>
      </c>
      <c r="K1406" s="14">
        <f>[1]!thsiFinD("ths_adjustment_nv_fund",K$2,$A1406)</f>
        <v>9.7149438453000005</v>
      </c>
      <c r="L1406" s="14">
        <f>[1]!thsiFinD("ths_adjustment_nv_fund",L$2,$A1406)</f>
        <v>2.6751506267999998</v>
      </c>
      <c r="M1406" s="18">
        <v>0.54227941176470995</v>
      </c>
      <c r="N1406" s="18">
        <v>0.49908782903310001</v>
      </c>
      <c r="O1406" s="18">
        <v>0.81068775461299003</v>
      </c>
      <c r="P1406" s="18">
        <v>1.0520355237764001</v>
      </c>
      <c r="Q1406" s="21">
        <v>0.67428897553687706</v>
      </c>
      <c r="R1406" s="21">
        <v>0.67909240271062898</v>
      </c>
      <c r="S1406" s="22">
        <v>0.70711640650307395</v>
      </c>
      <c r="T1406" s="22">
        <v>0.95592376286721403</v>
      </c>
      <c r="U1406" s="16">
        <v>1.7581700859055718</v>
      </c>
      <c r="V1406" s="14">
        <v>1.7464</v>
      </c>
      <c r="W1406" s="14">
        <v>3.3843000000000001</v>
      </c>
      <c r="X1406" s="74">
        <f>'2080回测'!$O$13*G1406/$G$4+'2080回测'!$O$14*H1406/$H$4+'2080回测'!$O$15*I1406/$I$4+'2080回测'!$O$17*K1406/$K$4+'2080回测'!$O$18*L1406/$L$4+'2080回测'!$O$16*J1406/$J$4</f>
        <v>1.8643437192159982</v>
      </c>
    </row>
    <row r="1407" spans="1:24">
      <c r="A1407" s="11">
        <v>45951</v>
      </c>
      <c r="B1407" s="17">
        <v>195.21178637201001</v>
      </c>
      <c r="C1407" s="17">
        <v>191.31668558455999</v>
      </c>
      <c r="D1407" s="17">
        <v>165.61538461538001</v>
      </c>
      <c r="E1407" s="17">
        <v>463.1640625</v>
      </c>
      <c r="F1407" s="13">
        <v>3.53826979767988</v>
      </c>
      <c r="G1407" s="14">
        <f>[1]!thsiFinD("ths_adjustment_nv_fund",G$2,$A1407)</f>
        <v>2.0142754052999998</v>
      </c>
      <c r="H1407" s="14">
        <f>[1]!thsiFinD("ths_adjustment_nv_fund",H$2,$A1407)</f>
        <v>2.9394992592999998</v>
      </c>
      <c r="I1407" s="14">
        <v>4027.69</v>
      </c>
      <c r="J1407" s="14">
        <f>[1]!thsiFinD("ths_close_price_index",J$1,$A1407)</f>
        <v>12029.3984</v>
      </c>
      <c r="K1407" s="14">
        <f>[1]!thsiFinD("ths_adjustment_nv_fund",K$2,$A1407)</f>
        <v>9.7548283456</v>
      </c>
      <c r="L1407" s="14">
        <f>[1]!thsiFinD("ths_adjustment_nv_fund",L$2,$A1407)</f>
        <v>2.7047331726000001</v>
      </c>
      <c r="M1407" s="18">
        <v>0.55139066496164002</v>
      </c>
      <c r="N1407" s="18">
        <v>0.50751455129876</v>
      </c>
      <c r="O1407" s="18">
        <v>0.82638389647735</v>
      </c>
      <c r="P1407" s="18">
        <v>1.0705861561082</v>
      </c>
      <c r="Q1407" s="21">
        <v>0.691379570500119</v>
      </c>
      <c r="R1407" s="21">
        <v>0.69515797800254098</v>
      </c>
      <c r="S1407" s="22">
        <v>0.73514261030523398</v>
      </c>
      <c r="T1407" s="22">
        <v>0.98780525959073195</v>
      </c>
      <c r="U1407" s="16">
        <v>1.7883776671691114</v>
      </c>
      <c r="V1407" s="14">
        <v>1.7468999999999999</v>
      </c>
      <c r="W1407" s="14">
        <v>3.4283000000000001</v>
      </c>
      <c r="X1407" s="74">
        <f>'2080回测'!$O$13*G1407/$G$4+'2080回测'!$O$14*H1407/$H$4+'2080回测'!$O$15*I1407/$I$4+'2080回测'!$O$17*K1407/$K$4+'2080回测'!$O$18*L1407/$L$4+'2080回测'!$O$16*J1407/$J$4</f>
        <v>1.8715504208132374</v>
      </c>
    </row>
    <row r="1408" spans="1:24">
      <c r="A1408" s="11">
        <v>45952</v>
      </c>
      <c r="B1408" s="17">
        <v>193.37016574585999</v>
      </c>
      <c r="C1408" s="17">
        <v>189.21679909194</v>
      </c>
      <c r="D1408" s="17">
        <v>167.76923076923001</v>
      </c>
      <c r="E1408" s="17">
        <v>459.19921875</v>
      </c>
      <c r="F1408" s="13">
        <v>3.52388853589258</v>
      </c>
      <c r="G1408" s="14">
        <f>[1]!thsiFinD("ths_adjustment_nv_fund",G$2,$A1408)</f>
        <v>2.0260938884000002</v>
      </c>
      <c r="H1408" s="14">
        <f>[1]!thsiFinD("ths_adjustment_nv_fund",H$2,$A1408)</f>
        <v>2.9425688888999999</v>
      </c>
      <c r="I1408" s="14">
        <v>4023.99</v>
      </c>
      <c r="J1408" s="14">
        <f>[1]!thsiFinD("ths_close_price_index",J$1,$A1408)</f>
        <v>12068.953</v>
      </c>
      <c r="K1408" s="14">
        <f>[1]!thsiFinD("ths_adjustment_nv_fund",K$2,$A1408)</f>
        <v>9.7356531051000008</v>
      </c>
      <c r="L1408" s="14">
        <f>[1]!thsiFinD("ths_adjustment_nv_fund",L$2,$A1408)</f>
        <v>2.6867615236</v>
      </c>
      <c r="M1408" s="18">
        <v>0.57193094629156005</v>
      </c>
      <c r="N1408" s="18">
        <v>0.52671357831638999</v>
      </c>
      <c r="O1408" s="18">
        <v>0.86244907740235</v>
      </c>
      <c r="P1408" s="18">
        <v>1.1075942014521001</v>
      </c>
      <c r="Q1408" s="21">
        <v>0.72320343698339595</v>
      </c>
      <c r="R1408" s="21">
        <v>0.72345257329277202</v>
      </c>
      <c r="S1408" s="22">
        <v>0.76896020677501098</v>
      </c>
      <c r="T1408" s="22">
        <v>1.02271731683931</v>
      </c>
      <c r="U1408" s="16">
        <v>1.7824493702134259</v>
      </c>
      <c r="V1408" s="14">
        <v>1.7472000000000001</v>
      </c>
      <c r="W1408" s="14">
        <v>3.2986</v>
      </c>
      <c r="X1408" s="74">
        <f>'2080回测'!$O$13*G1408/$G$4+'2080回测'!$O$14*H1408/$H$4+'2080回测'!$O$15*I1408/$I$4+'2080回测'!$O$17*K1408/$K$4+'2080回测'!$O$18*L1408/$L$4+'2080回测'!$O$16*J1408/$J$4</f>
        <v>1.8785814871680062</v>
      </c>
    </row>
    <row r="1409" spans="1:24">
      <c r="A1409" s="11">
        <v>45953</v>
      </c>
      <c r="B1409" s="17">
        <v>188.70472682626999</v>
      </c>
      <c r="C1409" s="17">
        <v>186.20885357547999</v>
      </c>
      <c r="D1409" s="17">
        <v>164.30769230768999</v>
      </c>
      <c r="E1409" s="17">
        <v>452.138671875</v>
      </c>
      <c r="F1409" s="13">
        <v>3.4783998614610998</v>
      </c>
      <c r="G1409" s="14">
        <f>[1]!thsiFinD("ths_adjustment_nv_fund",G$2,$A1409)</f>
        <v>2.0357635564000001</v>
      </c>
      <c r="H1409" s="14">
        <f>[1]!thsiFinD("ths_adjustment_nv_fund",H$2,$A1409)</f>
        <v>2.9658103703999998</v>
      </c>
      <c r="I1409" s="14">
        <v>4047.12</v>
      </c>
      <c r="J1409" s="14">
        <f>[1]!thsiFinD("ths_close_price_index",J$1,$A1409)</f>
        <v>12145.331200000001</v>
      </c>
      <c r="K1409" s="14">
        <f>[1]!thsiFinD("ths_adjustment_nv_fund",K$2,$A1409)</f>
        <v>9.7210799222999995</v>
      </c>
      <c r="L1409" s="14">
        <f>[1]!thsiFinD("ths_adjustment_nv_fund",L$2,$A1409)</f>
        <v>2.7006945997999998</v>
      </c>
      <c r="M1409" s="18">
        <v>0.56841432225064004</v>
      </c>
      <c r="N1409" s="18">
        <v>0.52619233776387997</v>
      </c>
      <c r="O1409" s="18">
        <v>0.85058710759644995</v>
      </c>
      <c r="P1409" s="18">
        <v>1.0940774090608001</v>
      </c>
      <c r="Q1409" s="21">
        <v>0.71954958564642701</v>
      </c>
      <c r="R1409" s="21">
        <v>0.71649881682313799</v>
      </c>
      <c r="S1409" s="22">
        <v>0.76689185225085599</v>
      </c>
      <c r="T1409" s="22">
        <v>1.0173835303152201</v>
      </c>
      <c r="U1409" s="16">
        <v>1.7843119340649845</v>
      </c>
      <c r="V1409" s="14">
        <v>1.7474000000000001</v>
      </c>
      <c r="W1409" s="14">
        <v>3.2719999999999998</v>
      </c>
      <c r="X1409" s="74">
        <f>'2080回测'!$O$13*G1409/$G$4+'2080回测'!$O$14*H1409/$H$4+'2080回测'!$O$15*I1409/$I$4+'2080回测'!$O$17*K1409/$K$4+'2080回测'!$O$18*L1409/$L$4+'2080回测'!$O$16*J1409/$J$4</f>
        <v>1.8863814473216218</v>
      </c>
    </row>
    <row r="1410" spans="1:24">
      <c r="A1410" s="11">
        <v>45954</v>
      </c>
      <c r="B1410" s="17">
        <v>200.49109883364</v>
      </c>
      <c r="C1410" s="17">
        <v>201.24858115778</v>
      </c>
      <c r="D1410" s="17">
        <v>181.92307692308</v>
      </c>
      <c r="E1410" s="17">
        <v>480.107421875</v>
      </c>
      <c r="F1410" s="13">
        <v>3.6594254469737502</v>
      </c>
      <c r="G1410" s="14">
        <f>[1]!thsiFinD("ths_adjustment_nv_fund",G$2,$A1410)</f>
        <v>2.0254969953000002</v>
      </c>
      <c r="H1410" s="14">
        <f>[1]!thsiFinD("ths_adjustment_nv_fund",H$2,$A1410)</f>
        <v>2.9513392593000001</v>
      </c>
      <c r="I1410" s="14">
        <v>4063.94</v>
      </c>
      <c r="J1410" s="14">
        <f>[1]!thsiFinD("ths_close_price_index",J$1,$A1410)</f>
        <v>12057.5839</v>
      </c>
      <c r="K1410" s="14">
        <f>[1]!thsiFinD("ths_adjustment_nv_fund",K$2,$A1410)</f>
        <v>9.7164778645999998</v>
      </c>
      <c r="L1410" s="14">
        <f>[1]!thsiFinD("ths_adjustment_nv_fund",L$2,$A1410)</f>
        <v>2.7031177435</v>
      </c>
      <c r="M1410" s="18">
        <v>0.57408887468031</v>
      </c>
      <c r="N1410" s="18">
        <v>0.52819042654852</v>
      </c>
      <c r="O1410" s="18">
        <v>0.84950874670500998</v>
      </c>
      <c r="P1410" s="18">
        <v>1.0958485749758</v>
      </c>
      <c r="Q1410" s="21">
        <v>0.72603222511524301</v>
      </c>
      <c r="R1410" s="21">
        <v>0.71781763270530596</v>
      </c>
      <c r="S1410" s="22">
        <v>0.76368590273843495</v>
      </c>
      <c r="T1410" s="22">
        <v>1.0193230890512499</v>
      </c>
      <c r="U1410" s="16">
        <v>1.8055967987905299</v>
      </c>
      <c r="V1410" s="14">
        <v>1.7468999999999999</v>
      </c>
      <c r="W1410" s="14">
        <v>3.2557999999999998</v>
      </c>
      <c r="X1410" s="74">
        <f>'2080回测'!$O$13*G1410/$G$4+'2080回测'!$O$14*H1410/$H$4+'2080回测'!$O$15*I1410/$I$4+'2080回测'!$O$17*K1410/$K$4+'2080回测'!$O$18*L1410/$L$4+'2080回测'!$O$16*J1410/$J$4</f>
        <v>1.8789079205418808</v>
      </c>
    </row>
    <row r="1411" spans="1:24">
      <c r="A1411" s="11">
        <v>45957</v>
      </c>
      <c r="B1411" s="17">
        <v>210.43585021486001</v>
      </c>
      <c r="C1411" s="17">
        <v>211.12372304199999</v>
      </c>
      <c r="D1411" s="17">
        <v>198.15384615385</v>
      </c>
      <c r="E1411" s="17">
        <v>499.033203125</v>
      </c>
      <c r="F1411" s="13">
        <v>3.7968665563392801</v>
      </c>
      <c r="G1411" s="14">
        <f>[1]!thsiFinD("ths_adjustment_nv_fund",G$2,$A1411)</f>
        <v>2.0269295387000001</v>
      </c>
      <c r="H1411" s="14">
        <f>[1]!thsiFinD("ths_adjustment_nv_fund",H$2,$A1411)</f>
        <v>2.9642755556</v>
      </c>
      <c r="I1411" s="14">
        <v>4100.07</v>
      </c>
      <c r="J1411" s="14">
        <f>[1]!thsiFinD("ths_close_price_index",J$1,$A1411)</f>
        <v>12094.066999999999</v>
      </c>
      <c r="K1411" s="14">
        <f>[1]!thsiFinD("ths_adjustment_nv_fund",K$2,$A1411)</f>
        <v>9.7709355476000006</v>
      </c>
      <c r="L1411" s="14">
        <f>[1]!thsiFinD("ths_adjustment_nv_fund",L$2,$A1411)</f>
        <v>2.7143247829999999</v>
      </c>
      <c r="M1411" s="18">
        <v>0.58879475703325002</v>
      </c>
      <c r="N1411" s="18">
        <v>0.54043957953262001</v>
      </c>
      <c r="O1411" s="18">
        <v>0.88305775221662997</v>
      </c>
      <c r="P1411" s="18">
        <v>1.1217635286948</v>
      </c>
      <c r="Q1411" s="21">
        <v>0.745008678833049</v>
      </c>
      <c r="R1411" s="21">
        <v>0.73520202387939804</v>
      </c>
      <c r="S1411" s="22">
        <v>0.78633438477782402</v>
      </c>
      <c r="T1411" s="22">
        <v>1.0441736853566701</v>
      </c>
      <c r="U1411" s="16">
        <v>1.8255087374504586</v>
      </c>
      <c r="V1411" s="14">
        <v>1.7475000000000001</v>
      </c>
      <c r="W1411" s="14">
        <v>3.2385000000000002</v>
      </c>
      <c r="X1411" s="74">
        <f>'2080回测'!$O$13*G1411/$G$4+'2080回测'!$O$14*H1411/$H$4+'2080回测'!$O$15*I1411/$I$4+'2080回测'!$O$17*K1411/$K$4+'2080回测'!$O$18*L1411/$L$4+'2080回测'!$O$16*J1411/$J$4</f>
        <v>1.8818639152617849</v>
      </c>
    </row>
    <row r="1412" spans="1:24">
      <c r="A1412" s="11">
        <v>45958</v>
      </c>
      <c r="B1412" s="17">
        <v>213.19828115408001</v>
      </c>
      <c r="C1412" s="17">
        <v>211.52099886492999</v>
      </c>
      <c r="D1412" s="17">
        <v>209.30769230768999</v>
      </c>
      <c r="E1412" s="17">
        <v>500.263671875</v>
      </c>
      <c r="F1412" s="13">
        <v>3.83572661050425</v>
      </c>
      <c r="G1412" s="14">
        <f>[1]!thsiFinD("ths_adjustment_nv_fund",G$2,$A1412)</f>
        <v>2.0245419664000002</v>
      </c>
      <c r="H1412" s="14">
        <f>[1]!thsiFinD("ths_adjustment_nv_fund",H$2,$A1412)</f>
        <v>2.950242963</v>
      </c>
      <c r="I1412" s="14">
        <v>4067.49</v>
      </c>
      <c r="J1412" s="14">
        <f>[1]!thsiFinD("ths_close_price_index",J$1,$A1412)</f>
        <v>12035.356900000001</v>
      </c>
      <c r="K1412" s="14">
        <f>[1]!thsiFinD("ths_adjustment_nv_fund",K$2,$A1412)</f>
        <v>9.7494592781999998</v>
      </c>
      <c r="L1412" s="14">
        <f>[1]!thsiFinD("ths_adjustment_nv_fund",L$2,$A1412)</f>
        <v>2.7084688524999998</v>
      </c>
      <c r="M1412" s="18">
        <v>0.60477941176470995</v>
      </c>
      <c r="N1412" s="18">
        <v>0.55859612544522996</v>
      </c>
      <c r="O1412" s="18">
        <v>0.91409058231488005</v>
      </c>
      <c r="P1412" s="18">
        <v>1.1497293060561</v>
      </c>
      <c r="Q1412" s="21">
        <v>0.75879902097580298</v>
      </c>
      <c r="R1412" s="21">
        <v>0.75282619975933096</v>
      </c>
      <c r="S1412" s="22">
        <v>0.80422565141167801</v>
      </c>
      <c r="T1412" s="22">
        <v>1.06102360187594</v>
      </c>
      <c r="U1412" s="16">
        <v>1.8227849528816906</v>
      </c>
      <c r="V1412" s="14">
        <v>1.7502</v>
      </c>
      <c r="W1412" s="14">
        <v>3.1236000000000002</v>
      </c>
      <c r="X1412" s="74">
        <f>'2080回测'!$O$13*G1412/$G$4+'2080回测'!$O$14*H1412/$H$4+'2080回测'!$O$15*I1412/$I$4+'2080回测'!$O$17*K1412/$K$4+'2080回测'!$O$18*L1412/$L$4+'2080回测'!$O$16*J1412/$J$4</f>
        <v>1.8792560982161566</v>
      </c>
    </row>
    <row r="1413" spans="1:24">
      <c r="A1413" s="11">
        <v>45959</v>
      </c>
      <c r="B1413" s="17">
        <v>214.61019030080001</v>
      </c>
      <c r="C1413" s="17">
        <v>218.27468785471001</v>
      </c>
      <c r="D1413" s="17">
        <v>221.84615384615</v>
      </c>
      <c r="E1413" s="17">
        <v>508.134765625</v>
      </c>
      <c r="F1413" s="13">
        <v>3.9071644940666501</v>
      </c>
      <c r="G1413" s="14">
        <f>[1]!thsiFinD("ths_adjustment_nv_fund",G$2,$A1413)</f>
        <v>2.0086646102999999</v>
      </c>
      <c r="H1413" s="14">
        <f>[1]!thsiFinD("ths_adjustment_nv_fund",H$2,$A1413)</f>
        <v>2.9514488888999999</v>
      </c>
      <c r="I1413" s="14">
        <v>4067.49</v>
      </c>
      <c r="J1413" s="14">
        <f>[1]!thsiFinD("ths_close_price_index",J$1,$A1413)</f>
        <v>12026.127699999999</v>
      </c>
      <c r="K1413" s="14">
        <f>[1]!thsiFinD("ths_adjustment_nv_fund",K$2,$A1413)</f>
        <v>9.7632654514000006</v>
      </c>
      <c r="L1413" s="14">
        <f>[1]!thsiFinD("ths_adjustment_nv_fund",L$2,$A1413)</f>
        <v>2.7437054002000001</v>
      </c>
      <c r="M1413" s="18">
        <v>0.59726662404092001</v>
      </c>
      <c r="N1413" s="18">
        <v>0.55025627660498999</v>
      </c>
      <c r="O1413" s="18">
        <v>0.90869877785765996</v>
      </c>
      <c r="P1413" s="18">
        <v>1.1432971772475999</v>
      </c>
      <c r="Q1413" s="21">
        <v>0.75750249308203899</v>
      </c>
      <c r="R1413" s="21">
        <v>0.75234663034762495</v>
      </c>
      <c r="S1413" s="22">
        <v>0.80619058820961798</v>
      </c>
      <c r="T1413" s="22">
        <v>1.06672105566307</v>
      </c>
      <c r="U1413" s="16">
        <v>1.8387163729343348</v>
      </c>
      <c r="V1413" s="14">
        <v>1.7509999999999999</v>
      </c>
      <c r="W1413" s="14">
        <v>3.1747999999999998</v>
      </c>
      <c r="X1413" s="74">
        <f>'2080回测'!$O$13*G1413/$G$4+'2080回测'!$O$14*H1413/$H$4+'2080回测'!$O$15*I1413/$I$4+'2080回测'!$O$17*K1413/$K$4+'2080回测'!$O$18*L1413/$L$4+'2080回测'!$O$16*J1413/$J$4</f>
        <v>1.8703508562711244</v>
      </c>
    </row>
    <row r="1414" spans="1:24">
      <c r="A1414" s="11">
        <v>45960</v>
      </c>
      <c r="B1414" s="17">
        <v>209.82197667281</v>
      </c>
      <c r="C1414" s="17">
        <v>213.11010215664001</v>
      </c>
      <c r="D1414" s="17">
        <v>217.46153846153999</v>
      </c>
      <c r="E1414" s="17">
        <v>488.3203125</v>
      </c>
      <c r="F1414" s="13">
        <v>3.8217848244774801</v>
      </c>
      <c r="G1414" s="14">
        <f>[1]!thsiFinD("ths_adjustment_nv_fund",G$2,$A1414)</f>
        <v>2.0109328040999999</v>
      </c>
      <c r="H1414" s="14">
        <f>[1]!thsiFinD("ths_adjustment_nv_fund",H$2,$A1414)</f>
        <v>2.9398281481000001</v>
      </c>
      <c r="I1414" s="14">
        <v>4106.2700000000004</v>
      </c>
      <c r="J1414" s="14">
        <f>[1]!thsiFinD("ths_close_price_index",J$1,$A1414)</f>
        <v>12023.731900000001</v>
      </c>
      <c r="K1414" s="14">
        <f>[1]!thsiFinD("ths_adjustment_nv_fund",K$2,$A1414)</f>
        <v>9.7026716914000009</v>
      </c>
      <c r="L1414" s="14">
        <f>[1]!thsiFinD("ths_adjustment_nv_fund",L$2,$A1414)</f>
        <v>2.7410803278999998</v>
      </c>
      <c r="M1414" s="18">
        <v>0.61357097186701004</v>
      </c>
      <c r="N1414" s="18">
        <v>0.55955173312483997</v>
      </c>
      <c r="O1414" s="18">
        <v>0.94428468727533998</v>
      </c>
      <c r="P1414" s="18">
        <v>1.1664155532303999</v>
      </c>
      <c r="Q1414" s="21">
        <v>0.77695041148848698</v>
      </c>
      <c r="R1414" s="21">
        <v>0.76853209799246303</v>
      </c>
      <c r="S1414" s="22">
        <v>0.81394691767515603</v>
      </c>
      <c r="T1414" s="22">
        <v>1.0664786108209801</v>
      </c>
      <c r="U1414" s="16">
        <v>1.8173277359357138</v>
      </c>
      <c r="V1414" s="14">
        <v>1.7521</v>
      </c>
      <c r="W1414" s="14">
        <v>3.1556999999999999</v>
      </c>
      <c r="X1414" s="74">
        <f>'2080回测'!$O$13*G1414/$G$4+'2080回测'!$O$14*H1414/$H$4+'2080回测'!$O$15*I1414/$I$4+'2080回测'!$O$17*K1414/$K$4+'2080回测'!$O$18*L1414/$L$4+'2080回测'!$O$16*J1414/$J$4</f>
        <v>1.8705983732927247</v>
      </c>
    </row>
    <row r="1415" spans="1:24">
      <c r="A1415" s="11">
        <v>45961</v>
      </c>
      <c r="B1415" s="17">
        <v>199.50890116636</v>
      </c>
      <c r="C1415" s="17">
        <v>199.31895573212</v>
      </c>
      <c r="D1415" s="17">
        <v>201.69230769231001</v>
      </c>
      <c r="E1415" s="17">
        <v>470.478515625</v>
      </c>
      <c r="F1415" s="13">
        <v>3.6774967005394799</v>
      </c>
      <c r="G1415" s="14">
        <f>[1]!thsiFinD("ths_adjustment_nv_fund",G$2,$A1415)</f>
        <v>2.0099777750999999</v>
      </c>
      <c r="H1415" s="14">
        <f>[1]!thsiFinD("ths_adjustment_nv_fund",H$2,$A1415)</f>
        <v>2.9385125926</v>
      </c>
      <c r="I1415" s="14">
        <v>4040.7</v>
      </c>
      <c r="J1415" s="14">
        <f>[1]!thsiFinD("ths_close_price_index",J$1,$A1415)</f>
        <v>12022.309499999999</v>
      </c>
      <c r="K1415" s="14">
        <f>[1]!thsiFinD("ths_adjustment_nv_fund",K$2,$A1415)</f>
        <v>9.6903995374999994</v>
      </c>
      <c r="L1415" s="14">
        <f>[1]!thsiFinD("ths_adjustment_nv_fund",L$2,$A1415)</f>
        <v>2.7376475409999999</v>
      </c>
      <c r="M1415" s="18">
        <v>0.60254156010229998</v>
      </c>
      <c r="N1415" s="18">
        <v>0.54591260533402997</v>
      </c>
      <c r="O1415" s="18">
        <v>0.92199856218548004</v>
      </c>
      <c r="P1415" s="18">
        <v>1.1338820322180001</v>
      </c>
      <c r="Q1415" s="21">
        <v>0.76316006934573299</v>
      </c>
      <c r="R1415" s="21">
        <v>0.75078802975960302</v>
      </c>
      <c r="S1415" s="22">
        <v>0.78343868844402498</v>
      </c>
      <c r="T1415" s="22">
        <v>1.03690034009654</v>
      </c>
      <c r="U1415" s="16">
        <v>1.8158052833013765</v>
      </c>
      <c r="V1415" s="14">
        <v>1.7538</v>
      </c>
      <c r="W1415" s="14">
        <v>3.2050000000000001</v>
      </c>
      <c r="X1415" s="74">
        <f>'2080回测'!$O$13*G1415/$G$4+'2080回测'!$O$14*H1415/$H$4+'2080回测'!$O$15*I1415/$I$4+'2080回测'!$O$17*K1415/$K$4+'2080回测'!$O$18*L1415/$L$4+'2080回测'!$O$16*J1415/$J$4</f>
        <v>1.8694031114813365</v>
      </c>
    </row>
    <row r="1416" spans="1:24">
      <c r="A1416" s="11">
        <v>45964</v>
      </c>
      <c r="B1416" s="17">
        <v>201.35052179250999</v>
      </c>
      <c r="C1416" s="17">
        <v>202.55391600454001</v>
      </c>
      <c r="D1416" s="17">
        <v>199.30769230768999</v>
      </c>
      <c r="E1416" s="17">
        <v>474.736328125</v>
      </c>
      <c r="F1416" s="13">
        <v>3.6948711455743499</v>
      </c>
      <c r="G1416" s="14">
        <f>[1]!thsiFinD("ths_adjustment_nv_fund",G$2,$A1416)</f>
        <v>2.0350472847000001</v>
      </c>
      <c r="H1416" s="14">
        <f>[1]!thsiFinD("ths_adjustment_nv_fund",H$2,$A1416)</f>
        <v>2.9628503704</v>
      </c>
      <c r="I1416" s="14">
        <v>4092.48</v>
      </c>
      <c r="J1416" s="14">
        <f>[1]!thsiFinD("ths_close_price_index",J$1,$A1416)</f>
        <v>12135.301600000001</v>
      </c>
      <c r="K1416" s="14">
        <f>[1]!thsiFinD("ths_adjustment_nv_fund",K$2,$A1416)</f>
        <v>9.6888655183000001</v>
      </c>
      <c r="L1416" s="14">
        <f>[1]!thsiFinD("ths_adjustment_nv_fund",L$2,$A1416)</f>
        <v>2.7418880423999998</v>
      </c>
      <c r="M1416" s="18">
        <v>0.58447890025575</v>
      </c>
      <c r="N1416" s="18">
        <v>0.52931978107897004</v>
      </c>
      <c r="O1416" s="18">
        <v>0.90594296669063001</v>
      </c>
      <c r="P1416" s="18">
        <v>1.1254922990095999</v>
      </c>
      <c r="Q1416" s="21">
        <v>0.76775685005998495</v>
      </c>
      <c r="R1416" s="21">
        <v>0.756183185641216</v>
      </c>
      <c r="S1416" s="22">
        <v>0.79636590421992504</v>
      </c>
      <c r="T1416" s="22">
        <v>1.0609023794549399</v>
      </c>
      <c r="U1416" s="16">
        <v>1.8202436035827678</v>
      </c>
      <c r="V1416" s="14">
        <v>1.7543</v>
      </c>
      <c r="W1416" s="14">
        <v>3.2</v>
      </c>
      <c r="X1416" s="74">
        <f>'2080回测'!$O$13*G1416/$G$4+'2080回测'!$O$14*H1416/$H$4+'2080回测'!$O$15*I1416/$I$4+'2080回测'!$O$17*K1416/$K$4+'2080回测'!$O$18*L1416/$L$4+'2080回测'!$O$16*J1416/$J$4</f>
        <v>1.8881101748048097</v>
      </c>
    </row>
    <row r="1417" spans="1:24">
      <c r="A1417" s="11">
        <v>45965</v>
      </c>
      <c r="B1417" s="17">
        <v>199.07918968691999</v>
      </c>
      <c r="C1417" s="17">
        <v>198.46765039728001</v>
      </c>
      <c r="D1417" s="17">
        <v>199.23076923076999</v>
      </c>
      <c r="E1417" s="17">
        <v>462.041015625</v>
      </c>
      <c r="F1417" s="13">
        <v>3.6470465623499302</v>
      </c>
      <c r="G1417" s="14">
        <f>[1]!thsiFinD("ths_adjustment_nv_fund",G$2,$A1417)</f>
        <v>2.0558191640999999</v>
      </c>
      <c r="H1417" s="14">
        <f>[1]!thsiFinD("ths_adjustment_nv_fund",H$2,$A1417)</f>
        <v>2.9729362962999999</v>
      </c>
      <c r="I1417" s="14">
        <v>4073.38</v>
      </c>
      <c r="J1417" s="14">
        <f>[1]!thsiFinD("ths_close_price_index",J$1,$A1417)</f>
        <v>12170.5641</v>
      </c>
      <c r="K1417" s="14">
        <f>[1]!thsiFinD("ths_adjustment_nv_fund",K$2,$A1417)</f>
        <v>9.5853192196000006</v>
      </c>
      <c r="L1417" s="14">
        <f>[1]!thsiFinD("ths_adjustment_nv_fund",L$2,$A1417)</f>
        <v>2.7208874638</v>
      </c>
      <c r="M1417" s="18">
        <v>0.58871483375958999</v>
      </c>
      <c r="N1417" s="18">
        <v>0.53131786986360996</v>
      </c>
      <c r="O1417" s="18">
        <v>0.90690150970524996</v>
      </c>
      <c r="P1417" s="18">
        <v>1.1268905878777</v>
      </c>
      <c r="Q1417" s="21">
        <v>0.77883627024305102</v>
      </c>
      <c r="R1417" s="21">
        <v>0.76409608093425097</v>
      </c>
      <c r="S1417" s="22">
        <v>0.80174362598270599</v>
      </c>
      <c r="T1417" s="22">
        <v>1.06344805029598</v>
      </c>
      <c r="U1417" s="16">
        <v>1.7985438171741053</v>
      </c>
      <c r="V1417" s="14">
        <v>1.7542</v>
      </c>
      <c r="W1417" s="14">
        <v>3.1880999999999999</v>
      </c>
      <c r="X1417" s="74">
        <f>'2080回测'!$O$13*G1417/$G$4+'2080回测'!$O$14*H1417/$H$4+'2080回测'!$O$15*I1417/$I$4+'2080回测'!$O$17*K1417/$K$4+'2080回测'!$O$18*L1417/$L$4+'2080回测'!$O$16*J1417/$J$4</f>
        <v>1.8997924735638971</v>
      </c>
    </row>
    <row r="1418" spans="1:24">
      <c r="A1418" s="11">
        <v>45966</v>
      </c>
      <c r="B1418" s="17">
        <v>198.28115408226</v>
      </c>
      <c r="C1418" s="17">
        <v>200.90805902384</v>
      </c>
      <c r="D1418" s="17">
        <v>200.30769230768999</v>
      </c>
      <c r="E1418" s="17">
        <v>459.619140625</v>
      </c>
      <c r="F1418" s="13">
        <v>3.64779011509698</v>
      </c>
      <c r="G1418" s="14">
        <f>[1]!thsiFinD("ths_adjustment_nv_fund",G$2,$A1418)</f>
        <v>2.0558191640999999</v>
      </c>
      <c r="H1418" s="14">
        <f>[1]!thsiFinD("ths_adjustment_nv_fund",H$2,$A1418)</f>
        <v>2.9848859259</v>
      </c>
      <c r="I1418" s="14">
        <v>4081.7</v>
      </c>
      <c r="J1418" s="14">
        <f>[1]!thsiFinD("ths_close_price_index",J$1,$A1418)</f>
        <v>12193.2263</v>
      </c>
      <c r="K1418" s="14">
        <f>[1]!thsiFinD("ths_adjustment_nv_fund",K$2,$A1418)</f>
        <v>9.5822511811000002</v>
      </c>
      <c r="L1418" s="14">
        <f>[1]!thsiFinD("ths_adjustment_nv_fund",L$2,$A1418)</f>
        <v>2.7398687559999999</v>
      </c>
      <c r="M1418" s="18">
        <v>0.57616687979540004</v>
      </c>
      <c r="N1418" s="18">
        <v>0.52002432455911995</v>
      </c>
      <c r="O1418" s="18">
        <v>0.87754612988257996</v>
      </c>
      <c r="P1418" s="18">
        <v>1.0938909705758999</v>
      </c>
      <c r="Q1418" s="21">
        <v>0.75703102839339798</v>
      </c>
      <c r="R1418" s="21">
        <v>0.73975793329053696</v>
      </c>
      <c r="S1418" s="22">
        <v>0.78509337206333296</v>
      </c>
      <c r="T1418" s="22">
        <v>1.03883989883257</v>
      </c>
      <c r="U1418" s="16">
        <v>1.8073030605543432</v>
      </c>
      <c r="V1418" s="14">
        <v>1.7547999999999999</v>
      </c>
      <c r="W1418" s="14">
        <v>3.1657000000000002</v>
      </c>
      <c r="X1418" s="74">
        <f>'2080回测'!$O$13*G1418/$G$4+'2080回测'!$O$14*H1418/$H$4+'2080回测'!$O$15*I1418/$I$4+'2080回测'!$O$17*K1418/$K$4+'2080回测'!$O$18*L1418/$L$4+'2080回测'!$O$16*J1418/$J$4</f>
        <v>1.9010718329267162</v>
      </c>
    </row>
    <row r="1419" spans="1:24">
      <c r="A1419" s="11">
        <v>45967</v>
      </c>
      <c r="B1419" s="17">
        <v>204.60405156537999</v>
      </c>
      <c r="C1419" s="17">
        <v>208.56980703746001</v>
      </c>
      <c r="D1419" s="17">
        <v>205.46153846153999</v>
      </c>
      <c r="E1419" s="17">
        <v>475.654296875</v>
      </c>
      <c r="F1419" s="13">
        <v>3.7357242348484498</v>
      </c>
      <c r="G1419" s="14">
        <f>[1]!thsiFinD("ths_adjustment_nv_fund",G$2,$A1419)</f>
        <v>2.0552205329</v>
      </c>
      <c r="H1419" s="14">
        <f>[1]!thsiFinD("ths_adjustment_nv_fund",H$2,$A1419)</f>
        <v>2.9959585185000002</v>
      </c>
      <c r="I1419" s="14">
        <v>4136.71</v>
      </c>
      <c r="J1419" s="14">
        <f>[1]!thsiFinD("ths_close_price_index",J$1,$A1419)</f>
        <v>12258.4908</v>
      </c>
      <c r="K1419" s="14">
        <f>[1]!thsiFinD("ths_adjustment_nv_fund",K$2,$A1419)</f>
        <v>9.6489810180000006</v>
      </c>
      <c r="L1419" s="14">
        <f>[1]!thsiFinD("ths_adjustment_nv_fund",L$2,$A1419)</f>
        <v>2.7763168756000001</v>
      </c>
      <c r="M1419" s="18">
        <v>0.57952365728900002</v>
      </c>
      <c r="N1419" s="18">
        <v>0.52315176787421003</v>
      </c>
      <c r="O1419" s="18">
        <v>0.89060627845675</v>
      </c>
      <c r="P1419" s="18">
        <v>1.1006959764313999</v>
      </c>
      <c r="Q1419" s="21">
        <v>0.77093923670831199</v>
      </c>
      <c r="R1419" s="21">
        <v>0.74455362740752795</v>
      </c>
      <c r="S1419" s="22">
        <v>0.79677957512475195</v>
      </c>
      <c r="T1419" s="22">
        <v>1.0521743651427899</v>
      </c>
      <c r="U1419" s="16">
        <v>1.826602284291585</v>
      </c>
      <c r="V1419" s="14">
        <v>1.7539</v>
      </c>
      <c r="W1419" s="14">
        <v>3.1924999999999999</v>
      </c>
      <c r="X1419" s="74">
        <f>'2080回测'!$O$13*G1419/$G$4+'2080回测'!$O$14*H1419/$H$4+'2080回测'!$O$15*I1419/$I$4+'2080回测'!$O$17*K1419/$K$4+'2080回测'!$O$18*L1419/$L$4+'2080回测'!$O$16*J1419/$J$4</f>
        <v>1.9045685017993059</v>
      </c>
    </row>
    <row r="1420" spans="1:24">
      <c r="A1420" s="11">
        <v>45968</v>
      </c>
      <c r="B1420" s="17">
        <v>199.75445058317999</v>
      </c>
      <c r="C1420" s="17">
        <v>203.34846765040001</v>
      </c>
      <c r="D1420" s="17">
        <v>198.46153846153999</v>
      </c>
      <c r="E1420" s="17">
        <v>463.0078125</v>
      </c>
      <c r="F1420" s="13">
        <v>3.6614306729877999</v>
      </c>
      <c r="G1420" s="14">
        <f>[1]!thsiFinD("ths_adjustment_nv_fund",G$2,$A1420)</f>
        <v>2.0556994378</v>
      </c>
      <c r="H1420" s="14">
        <f>[1]!thsiFinD("ths_adjustment_nv_fund",H$2,$A1420)</f>
        <v>2.9993570369999998</v>
      </c>
      <c r="I1420" s="14">
        <v>4152.76</v>
      </c>
      <c r="J1420" s="14">
        <f>[1]!thsiFinD("ths_close_price_index",J$1,$A1420)</f>
        <v>12314.129499999999</v>
      </c>
      <c r="K1420" s="14">
        <f>[1]!thsiFinD("ths_adjustment_nv_fund",K$2,$A1420)</f>
        <v>9.6244367101999995</v>
      </c>
      <c r="L1420" s="14">
        <f>[1]!thsiFinD("ths_adjustment_nv_fund",L$2,$A1420)</f>
        <v>2.7824756990999999</v>
      </c>
      <c r="M1420" s="18">
        <v>0.59878516624041001</v>
      </c>
      <c r="N1420" s="18">
        <v>0.54252454174268006</v>
      </c>
      <c r="O1420" s="18">
        <v>0.92020129403307005</v>
      </c>
      <c r="P1420" s="18">
        <v>1.1270770263626</v>
      </c>
      <c r="Q1420" s="21">
        <v>0.79121221831988198</v>
      </c>
      <c r="R1420" s="21">
        <v>0.76289715740500896</v>
      </c>
      <c r="S1420" s="22">
        <v>0.81043071498411201</v>
      </c>
      <c r="T1420" s="22">
        <v>1.0596901552449201</v>
      </c>
      <c r="U1420" s="16">
        <v>1.8213555744791918</v>
      </c>
      <c r="V1420" s="14">
        <v>1.7534000000000001</v>
      </c>
      <c r="W1420" s="14">
        <v>3.1936</v>
      </c>
      <c r="X1420" s="74">
        <f>'2080回测'!$O$13*G1420/$G$4+'2080回测'!$O$14*H1420/$H$4+'2080回测'!$O$15*I1420/$I$4+'2080回测'!$O$17*K1420/$K$4+'2080回测'!$O$18*L1420/$L$4+'2080回测'!$O$16*J1420/$J$4</f>
        <v>1.9048558239096547</v>
      </c>
    </row>
    <row r="1421" spans="1:24">
      <c r="A1421" s="11">
        <v>45971</v>
      </c>
      <c r="B1421" s="17">
        <v>196.86924493554</v>
      </c>
      <c r="C1421" s="17">
        <v>198.58115777526001</v>
      </c>
      <c r="D1421" s="17">
        <v>191.69230769231001</v>
      </c>
      <c r="E1421" s="17">
        <v>453.671875</v>
      </c>
      <c r="F1421" s="13">
        <v>3.6020364635077802</v>
      </c>
      <c r="G1421" s="14">
        <f>[1]!thsiFinD("ths_adjustment_nv_fund",G$2,$A1421)</f>
        <v>2.0735386466999999</v>
      </c>
      <c r="H1421" s="14">
        <f>[1]!thsiFinD("ths_adjustment_nv_fund",H$2,$A1421)</f>
        <v>3.0205155555999998</v>
      </c>
      <c r="I1421" s="14">
        <v>4210.97</v>
      </c>
      <c r="J1421" s="14">
        <f>[1]!thsiFinD("ths_close_price_index",J$1,$A1421)</f>
        <v>12422.943300000001</v>
      </c>
      <c r="K1421" s="14">
        <f>[1]!thsiFinD("ths_adjustment_nv_fund",K$2,$A1421)</f>
        <v>9.6973026241000007</v>
      </c>
      <c r="L1421" s="14">
        <f>[1]!thsiFinD("ths_adjustment_nv_fund",L$2,$A1421)</f>
        <v>2.8104428158000001</v>
      </c>
      <c r="M1421" s="18">
        <v>0.59351023017903004</v>
      </c>
      <c r="N1421" s="18">
        <v>0.53679089566502003</v>
      </c>
      <c r="O1421" s="18">
        <v>0.91468967169902005</v>
      </c>
      <c r="P1421" s="18">
        <v>1.1172890042860999</v>
      </c>
      <c r="Q1421" s="21">
        <v>0.79227301386932403</v>
      </c>
      <c r="R1421" s="21">
        <v>0.75810146328801697</v>
      </c>
      <c r="S1421" s="22">
        <v>0.80650084138824096</v>
      </c>
      <c r="T1421" s="22">
        <v>1.05168947545878</v>
      </c>
      <c r="U1421" s="16">
        <v>1.8251463595622037</v>
      </c>
      <c r="V1421" s="14">
        <v>1.7539</v>
      </c>
      <c r="W1421" s="14">
        <v>3.2498999999999998</v>
      </c>
      <c r="X1421" s="74">
        <f>'2080回测'!$O$13*G1421/$G$4+'2080回测'!$O$14*H1421/$H$4+'2080回测'!$O$15*I1421/$I$4+'2080回测'!$O$17*K1421/$K$4+'2080回测'!$O$18*L1421/$L$4+'2080回测'!$O$16*J1421/$J$4</f>
        <v>1.9214389742177516</v>
      </c>
    </row>
    <row r="1422" spans="1:24">
      <c r="A1422" s="11">
        <v>45972</v>
      </c>
      <c r="B1422" s="17">
        <v>193.37016574585999</v>
      </c>
      <c r="C1422" s="17">
        <v>192.62202043132999</v>
      </c>
      <c r="D1422" s="17">
        <v>182.23076923076999</v>
      </c>
      <c r="E1422" s="17">
        <v>440.419921875</v>
      </c>
      <c r="F1422" s="13">
        <v>3.5216071932073998</v>
      </c>
      <c r="G1422" s="14">
        <f>[1]!thsiFinD("ths_adjustment_nv_fund",G$2,$A1422)</f>
        <v>2.0789263272</v>
      </c>
      <c r="H1422" s="14">
        <f>[1]!thsiFinD("ths_adjustment_nv_fund",H$2,$A1422)</f>
        <v>3.0147051852</v>
      </c>
      <c r="I1422" s="14">
        <v>4222.05</v>
      </c>
      <c r="J1422" s="14">
        <f>[1]!thsiFinD("ths_close_price_index",J$1,$A1422)</f>
        <v>12433.1198</v>
      </c>
      <c r="K1422" s="14">
        <f>[1]!thsiFinD("ths_adjustment_nv_fund",K$2,$A1422)</f>
        <v>9.6704572873999997</v>
      </c>
      <c r="L1422" s="14">
        <f>[1]!thsiFinD("ths_adjustment_nv_fund",L$2,$A1422)</f>
        <v>2.8042839922999998</v>
      </c>
      <c r="M1422" s="18">
        <v>0.60150255754476001</v>
      </c>
      <c r="N1422" s="18">
        <v>0.53939709842758998</v>
      </c>
      <c r="O1422" s="18">
        <v>0.91193386053198999</v>
      </c>
      <c r="P1422" s="18">
        <v>1.1181279776224</v>
      </c>
      <c r="Q1422" s="21">
        <v>0.79404100645172904</v>
      </c>
      <c r="R1422" s="21">
        <v>0.76049931034651297</v>
      </c>
      <c r="S1422" s="22">
        <v>0.81270590496067596</v>
      </c>
      <c r="T1422" s="22">
        <v>1.06296316061197</v>
      </c>
      <c r="U1422" s="16">
        <v>1.8185777837883221</v>
      </c>
      <c r="V1422" s="14">
        <v>1.7542</v>
      </c>
      <c r="W1422" s="14">
        <v>3.2924000000000002</v>
      </c>
      <c r="X1422" s="74">
        <f>'2080回测'!$O$13*G1422/$G$4+'2080回测'!$O$14*H1422/$H$4+'2080回测'!$O$15*I1422/$I$4+'2080回测'!$O$17*K1422/$K$4+'2080回测'!$O$18*L1422/$L$4+'2080回测'!$O$16*J1422/$J$4</f>
        <v>1.9244189746390188</v>
      </c>
    </row>
    <row r="1423" spans="1:24">
      <c r="A1423" s="11">
        <v>45973</v>
      </c>
      <c r="B1423" s="17">
        <v>191.95825659913999</v>
      </c>
      <c r="C1423" s="17">
        <v>192.73552780931001</v>
      </c>
      <c r="D1423" s="17">
        <v>183.92307692308</v>
      </c>
      <c r="E1423" s="17">
        <v>443.125</v>
      </c>
      <c r="F1423" s="13">
        <v>3.5293546533288298</v>
      </c>
      <c r="G1423" s="14">
        <f>[1]!thsiFinD("ths_adjustment_nv_fund",G$2,$A1423)</f>
        <v>2.0932934752999999</v>
      </c>
      <c r="H1423" s="14">
        <f>[1]!thsiFinD("ths_adjustment_nv_fund",H$2,$A1423)</f>
        <v>3.0167881480999998</v>
      </c>
      <c r="I1423" s="14">
        <v>4283.91</v>
      </c>
      <c r="J1423" s="14">
        <f>[1]!thsiFinD("ths_close_price_index",J$1,$A1423)</f>
        <v>12475.2091</v>
      </c>
      <c r="K1423" s="14">
        <f>[1]!thsiFinD("ths_adjustment_nv_fund",K$2,$A1423)</f>
        <v>9.6781273835999997</v>
      </c>
      <c r="L1423" s="14">
        <f>[1]!thsiFinD("ths_adjustment_nv_fund",L$2,$A1423)</f>
        <v>2.8123611379</v>
      </c>
      <c r="M1423" s="18">
        <v>0.59119245524297004</v>
      </c>
      <c r="N1423" s="18">
        <v>0.52845104682477995</v>
      </c>
      <c r="O1423" s="18">
        <v>0.8961179007908</v>
      </c>
      <c r="P1423" s="18">
        <v>1.1027468000737</v>
      </c>
      <c r="Q1423" s="21">
        <v>0.79415887262388896</v>
      </c>
      <c r="R1423" s="21">
        <v>0.75762189387632295</v>
      </c>
      <c r="S1423" s="22">
        <v>0.816946031735169</v>
      </c>
      <c r="T1423" s="22">
        <v>1.0613872691389501</v>
      </c>
      <c r="U1423" s="16">
        <v>1.8113358959238741</v>
      </c>
      <c r="V1423" s="14">
        <v>1.7547999999999999</v>
      </c>
      <c r="W1423" s="14">
        <v>3.2856999999999998</v>
      </c>
      <c r="X1423" s="74">
        <f>'2080回测'!$O$13*G1423/$G$4+'2080回测'!$O$14*H1423/$H$4+'2080回测'!$O$15*I1423/$I$4+'2080回测'!$O$17*K1423/$K$4+'2080回测'!$O$18*L1423/$L$4+'2080回测'!$O$16*J1423/$J$4</f>
        <v>1.9357133367192461</v>
      </c>
    </row>
    <row r="1424" spans="1:24">
      <c r="A1424" s="11">
        <v>45974</v>
      </c>
      <c r="B1424" s="17">
        <v>192.32658072436999</v>
      </c>
      <c r="C1424" s="17">
        <v>193.81384790011001</v>
      </c>
      <c r="D1424" s="17">
        <v>185.38461538461999</v>
      </c>
      <c r="E1424" s="17">
        <v>444.78515625</v>
      </c>
      <c r="F1424" s="13">
        <v>3.5407755006477499</v>
      </c>
      <c r="G1424" s="14">
        <f>[1]!thsiFinD("ths_adjustment_nv_fund",G$2,$A1424)</f>
        <v>2.0905397719000001</v>
      </c>
      <c r="H1424" s="14">
        <f>[1]!thsiFinD("ths_adjustment_nv_fund",H$2,$A1424)</f>
        <v>3.0244622221999999</v>
      </c>
      <c r="I1424" s="14">
        <v>4283.71</v>
      </c>
      <c r="J1424" s="14">
        <f>[1]!thsiFinD("ths_close_price_index",J$1,$A1424)</f>
        <v>12483.9053</v>
      </c>
      <c r="K1424" s="14">
        <f>[1]!thsiFinD("ths_adjustment_nv_fund",K$2,$A1424)</f>
        <v>9.6950015952000008</v>
      </c>
      <c r="L1424" s="14">
        <f>[1]!thsiFinD("ths_adjustment_nv_fund",L$2,$A1424)</f>
        <v>2.8283135005000002</v>
      </c>
      <c r="M1424" s="18">
        <v>0.58991368286445001</v>
      </c>
      <c r="N1424" s="18">
        <v>0.52984102163147995</v>
      </c>
      <c r="O1424" s="18">
        <v>0.88641265276779002</v>
      </c>
      <c r="P1424" s="18">
        <v>1.0951028209591001</v>
      </c>
      <c r="Q1424" s="21">
        <v>0.78366878330162304</v>
      </c>
      <c r="R1424" s="21">
        <v>0.743714380937054</v>
      </c>
      <c r="S1424" s="22">
        <v>0.80670767684064904</v>
      </c>
      <c r="T1424" s="22">
        <v>1.0553261480888501</v>
      </c>
      <c r="U1424" s="16">
        <v>1.8340543621076164</v>
      </c>
      <c r="V1424" s="14">
        <v>1.7544999999999999</v>
      </c>
      <c r="W1424" s="14">
        <v>3.3338000000000001</v>
      </c>
      <c r="X1424" s="74">
        <f>'2080回测'!$O$13*G1424/$G$4+'2080回测'!$O$14*H1424/$H$4+'2080回测'!$O$15*I1424/$I$4+'2080回测'!$O$17*K1424/$K$4+'2080回测'!$O$18*L1424/$L$4+'2080回测'!$O$16*J1424/$J$4</f>
        <v>1.9351597282788002</v>
      </c>
    </row>
    <row r="1425" spans="1:24">
      <c r="A1425" s="11">
        <v>45975</v>
      </c>
      <c r="B1425" s="17">
        <v>184.89871086555999</v>
      </c>
      <c r="C1425" s="17">
        <v>184.79001135074</v>
      </c>
      <c r="D1425" s="17">
        <v>175.15384615385</v>
      </c>
      <c r="E1425" s="17">
        <v>426.064453125</v>
      </c>
      <c r="F1425" s="13">
        <v>3.4272675537378801</v>
      </c>
      <c r="G1425" s="14">
        <f>[1]!thsiFinD("ths_adjustment_nv_fund",G$2,$A1425)</f>
        <v>2.0835956503999999</v>
      </c>
      <c r="H1425" s="14">
        <f>[1]!thsiFinD("ths_adjustment_nv_fund",H$2,$A1425)</f>
        <v>3.0075792592999999</v>
      </c>
      <c r="I1425" s="14">
        <v>4227.03</v>
      </c>
      <c r="J1425" s="14">
        <f>[1]!thsiFinD("ths_close_price_index",J$1,$A1425)</f>
        <v>12417.454100000001</v>
      </c>
      <c r="K1425" s="14">
        <f>[1]!thsiFinD("ths_adjustment_nv_fund",K$2,$A1425)</f>
        <v>9.6804284123999995</v>
      </c>
      <c r="L1425" s="14">
        <f>[1]!thsiFinD("ths_adjustment_nv_fund",L$2,$A1425)</f>
        <v>2.8025675988000001</v>
      </c>
      <c r="M1425" s="18">
        <v>0.60533887468031</v>
      </c>
      <c r="N1425" s="18">
        <v>0.54495699765441996</v>
      </c>
      <c r="O1425" s="18">
        <v>0.91397076443805003</v>
      </c>
      <c r="P1425" s="18">
        <v>1.1212974324055001</v>
      </c>
      <c r="Q1425" s="21">
        <v>0.81089586907065003</v>
      </c>
      <c r="R1425" s="21">
        <v>0.77116972975681197</v>
      </c>
      <c r="S1425" s="22">
        <v>0.829356158880038</v>
      </c>
      <c r="T1425" s="22">
        <v>1.07544906997515</v>
      </c>
      <c r="U1425" s="16">
        <v>1.814475644177554</v>
      </c>
      <c r="V1425" s="14">
        <v>1.7545999999999999</v>
      </c>
      <c r="W1425" s="14">
        <v>3.2985000000000002</v>
      </c>
      <c r="X1425" s="74">
        <f>'2080回测'!$O$13*G1425/$G$4+'2080回测'!$O$14*H1425/$H$4+'2080回测'!$O$15*I1425/$I$4+'2080回测'!$O$17*K1425/$K$4+'2080回测'!$O$18*L1425/$L$4+'2080回测'!$O$16*J1425/$J$4</f>
        <v>1.9279351582320357</v>
      </c>
    </row>
    <row r="1426" spans="1:24">
      <c r="A1426" s="11">
        <v>45978</v>
      </c>
      <c r="B1426" s="17">
        <v>186.92449355433001</v>
      </c>
      <c r="C1426" s="17">
        <v>185.69807037456999</v>
      </c>
      <c r="D1426" s="17">
        <v>175.30769230768999</v>
      </c>
      <c r="E1426" s="17">
        <v>426.318359375</v>
      </c>
      <c r="F1426" s="13">
        <v>3.4356215390289799</v>
      </c>
      <c r="G1426" s="14">
        <f>[1]!thsiFinD("ths_adjustment_nv_fund",G$2,$A1426)</f>
        <v>2.0683904185999999</v>
      </c>
      <c r="H1426" s="14">
        <f>[1]!thsiFinD("ths_adjustment_nv_fund",H$2,$A1426)</f>
        <v>2.9933274073999998</v>
      </c>
      <c r="I1426" s="14">
        <v>4224.38</v>
      </c>
      <c r="J1426" s="14">
        <f>[1]!thsiFinD("ths_close_price_index",J$1,$A1426)</f>
        <v>12335.178400000001</v>
      </c>
      <c r="K1426" s="14">
        <f>[1]!thsiFinD("ths_adjustment_nv_fund",K$2,$A1426)</f>
        <v>9.6129315659000003</v>
      </c>
      <c r="L1426" s="14">
        <f>[1]!thsiFinD("ths_adjustment_nv_fund",L$2,$A1426)</f>
        <v>2.7774274830999999</v>
      </c>
      <c r="M1426" s="18">
        <v>0.58567774936061001</v>
      </c>
      <c r="N1426" s="18">
        <v>0.52610546433845995</v>
      </c>
      <c r="O1426" s="18">
        <v>0.87922358015816005</v>
      </c>
      <c r="P1426" s="18">
        <v>1.0951960402016001</v>
      </c>
      <c r="Q1426" s="21">
        <v>0.79628046372277395</v>
      </c>
      <c r="R1426" s="21">
        <v>0.75138749152423601</v>
      </c>
      <c r="S1426" s="22">
        <v>0.81715286718758795</v>
      </c>
      <c r="T1426" s="22">
        <v>1.064781496927</v>
      </c>
      <c r="U1426" s="16">
        <v>1.812255727187557</v>
      </c>
      <c r="V1426" s="14">
        <v>1.7554000000000001</v>
      </c>
      <c r="W1426" s="14">
        <v>3.2391000000000001</v>
      </c>
      <c r="X1426" s="74">
        <f>'2080回测'!$O$13*G1426/$G$4+'2080回测'!$O$14*H1426/$H$4+'2080回测'!$O$15*I1426/$I$4+'2080回测'!$O$17*K1426/$K$4+'2080回测'!$O$18*L1426/$L$4+'2080回测'!$O$16*J1426/$J$4</f>
        <v>1.9135985909595301</v>
      </c>
    </row>
    <row r="1427" spans="1:24">
      <c r="A1427" s="11">
        <v>45979</v>
      </c>
      <c r="B1427" s="17">
        <v>187.35420503376</v>
      </c>
      <c r="C1427" s="17">
        <v>184.79001135074</v>
      </c>
      <c r="D1427" s="17">
        <v>174.76923076923001</v>
      </c>
      <c r="E1427" s="17">
        <v>424.384765625</v>
      </c>
      <c r="F1427" s="13">
        <v>3.4282455319468301</v>
      </c>
      <c r="G1427" s="14">
        <f>[1]!thsiFinD("ths_adjustment_nv_fund",G$2,$A1427)</f>
        <v>2.0546219017</v>
      </c>
      <c r="H1427" s="14">
        <f>[1]!thsiFinD("ths_adjustment_nv_fund",H$2,$A1427)</f>
        <v>2.9546281480999999</v>
      </c>
      <c r="I1427" s="14">
        <v>4136.71</v>
      </c>
      <c r="J1427" s="14">
        <f>[1]!thsiFinD("ths_close_price_index",J$1,$A1427)</f>
        <v>12222.4527</v>
      </c>
      <c r="K1427" s="14">
        <f>[1]!thsiFinD("ths_adjustment_nv_fund",K$2,$A1427)</f>
        <v>9.5745810849000001</v>
      </c>
      <c r="L1427" s="14">
        <f>[1]!thsiFinD("ths_adjustment_nv_fund",L$2,$A1427)</f>
        <v>2.7478449373</v>
      </c>
      <c r="M1427" s="18">
        <v>0.57376918158568002</v>
      </c>
      <c r="N1427" s="18">
        <v>0.51689688124402999</v>
      </c>
      <c r="O1427" s="18">
        <v>0.87730649412892003</v>
      </c>
      <c r="P1427" s="18">
        <v>1.0876452803295</v>
      </c>
      <c r="Q1427" s="21">
        <v>0.80087724443702502</v>
      </c>
      <c r="R1427" s="21">
        <v>0.75762189387632295</v>
      </c>
      <c r="S1427" s="22">
        <v>0.82387501939105401</v>
      </c>
      <c r="T1427" s="22">
        <v>1.0600538225079299</v>
      </c>
      <c r="U1427" s="16">
        <v>1.7968657411353586</v>
      </c>
      <c r="V1427" s="14">
        <v>1.7557</v>
      </c>
      <c r="W1427" s="14">
        <v>3.1907999999999999</v>
      </c>
      <c r="X1427" s="74">
        <f>'2080回测'!$O$13*G1427/$G$4+'2080回测'!$O$14*H1427/$H$4+'2080回测'!$O$15*I1427/$I$4+'2080回测'!$O$17*K1427/$K$4+'2080回测'!$O$18*L1427/$L$4+'2080回测'!$O$16*J1427/$J$4</f>
        <v>1.9005987848569004</v>
      </c>
    </row>
    <row r="1428" spans="1:24">
      <c r="A1428" s="11">
        <v>45980</v>
      </c>
      <c r="B1428" s="17">
        <v>187.59975445058001</v>
      </c>
      <c r="C1428" s="17">
        <v>185.75482406355999</v>
      </c>
      <c r="D1428" s="17">
        <v>174.07692307692</v>
      </c>
      <c r="E1428" s="17">
        <v>424.091796875</v>
      </c>
      <c r="F1428" s="13">
        <v>3.4288082461651501</v>
      </c>
      <c r="G1428" s="14">
        <f>[1]!thsiFinD("ths_adjustment_nv_fund",G$2,$A1428)</f>
        <v>2.0594109510999998</v>
      </c>
      <c r="H1428" s="14">
        <f>[1]!thsiFinD("ths_adjustment_nv_fund",H$2,$A1428)</f>
        <v>2.9590133333000002</v>
      </c>
      <c r="I1428" s="14">
        <v>4162.74</v>
      </c>
      <c r="J1428" s="14">
        <f>[1]!thsiFinD("ths_close_price_index",J$1,$A1428)</f>
        <v>12242.183800000001</v>
      </c>
      <c r="K1428" s="14">
        <f>[1]!thsiFinD("ths_adjustment_nv_fund",K$2,$A1428)</f>
        <v>9.5730470657000009</v>
      </c>
      <c r="L1428" s="14">
        <f>[1]!thsiFinD("ths_adjustment_nv_fund",L$2,$A1428)</f>
        <v>2.7565278689000001</v>
      </c>
      <c r="M1428" s="18">
        <v>0.56537723785166005</v>
      </c>
      <c r="N1428" s="18">
        <v>0.50820953870211005</v>
      </c>
      <c r="O1428" s="18">
        <v>0.86005271986580001</v>
      </c>
      <c r="P1428" s="18">
        <v>1.0656455354101999</v>
      </c>
      <c r="Q1428" s="21">
        <v>0.78319731861298203</v>
      </c>
      <c r="R1428" s="21">
        <v>0.74095685681977896</v>
      </c>
      <c r="S1428" s="22">
        <v>0.80319147414960501</v>
      </c>
      <c r="T1428" s="22">
        <v>1.0482952476707299</v>
      </c>
      <c r="U1428" s="16">
        <v>1.7848151386129925</v>
      </c>
      <c r="V1428" s="14">
        <v>1.7555000000000001</v>
      </c>
      <c r="W1428" s="14">
        <v>3.2517999999999998</v>
      </c>
      <c r="X1428" s="74">
        <f>'2080回测'!$O$13*G1428/$G$4+'2080回测'!$O$14*H1428/$H$4+'2080回测'!$O$15*I1428/$I$4+'2080回测'!$O$17*K1428/$K$4+'2080回测'!$O$18*L1428/$L$4+'2080回测'!$O$16*J1428/$J$4</f>
        <v>1.9047036935576485</v>
      </c>
    </row>
    <row r="1429" spans="1:24">
      <c r="A1429" s="11">
        <v>45981</v>
      </c>
      <c r="B1429" s="17">
        <v>186.43339472068999</v>
      </c>
      <c r="C1429" s="17">
        <v>185.69807037456999</v>
      </c>
      <c r="D1429" s="17">
        <v>177.23076923076999</v>
      </c>
      <c r="E1429" s="17">
        <v>424.169921875</v>
      </c>
      <c r="F1429" s="13">
        <v>3.4338303905025702</v>
      </c>
      <c r="G1429" s="14">
        <f>[1]!thsiFinD("ths_adjustment_nv_fund",G$2,$A1429)</f>
        <v>2.0677917875</v>
      </c>
      <c r="H1429" s="14">
        <f>[1]!thsiFinD("ths_adjustment_nv_fund",H$2,$A1429)</f>
        <v>2.9532029629999998</v>
      </c>
      <c r="I1429" s="14">
        <v>4155.37</v>
      </c>
      <c r="J1429" s="14">
        <f>[1]!thsiFinD("ths_close_price_index",J$1,$A1429)</f>
        <v>12251.150299999999</v>
      </c>
      <c r="K1429" s="14">
        <f>[1]!thsiFinD("ths_adjustment_nv_fund",K$2,$A1429)</f>
        <v>9.5653769695000008</v>
      </c>
      <c r="L1429" s="14">
        <f>[1]!thsiFinD("ths_adjustment_nv_fund",L$2,$A1429)</f>
        <v>2.7389600770999998</v>
      </c>
      <c r="M1429" s="18">
        <v>0.57025255754476001</v>
      </c>
      <c r="N1429" s="18">
        <v>0.51281383024933003</v>
      </c>
      <c r="O1429" s="18">
        <v>0.85094656122693002</v>
      </c>
      <c r="P1429" s="18">
        <v>1.0524084008234</v>
      </c>
      <c r="Q1429" s="21">
        <v>0.76657818833838198</v>
      </c>
      <c r="R1429" s="21">
        <v>0.72668966682174196</v>
      </c>
      <c r="S1429" s="22">
        <v>0.77950881484814405</v>
      </c>
      <c r="T1429" s="22">
        <v>1.0193230890512499</v>
      </c>
      <c r="U1429" s="16">
        <v>1.7744067997687749</v>
      </c>
      <c r="V1429" s="14">
        <v>1.7556</v>
      </c>
      <c r="W1429" s="14">
        <v>3.2351999999999999</v>
      </c>
      <c r="X1429" s="74">
        <f>'2080回测'!$O$13*G1429/$G$4+'2080回测'!$O$14*H1429/$H$4+'2080回测'!$O$15*I1429/$I$4+'2080回测'!$O$17*K1429/$K$4+'2080回测'!$O$18*L1429/$L$4+'2080回测'!$O$16*J1429/$J$4</f>
        <v>1.9094694546864515</v>
      </c>
    </row>
    <row r="1430" spans="1:24">
      <c r="A1430" s="11">
        <v>45982</v>
      </c>
      <c r="B1430" s="17">
        <v>176.30448127686</v>
      </c>
      <c r="C1430" s="17">
        <v>172.81498297389001</v>
      </c>
      <c r="D1430" s="17">
        <v>159.46153846153999</v>
      </c>
      <c r="E1430" s="17">
        <v>402.158203125</v>
      </c>
      <c r="F1430" s="13">
        <v>3.2768480145932299</v>
      </c>
      <c r="G1430" s="14">
        <f>[1]!thsiFinD("ths_adjustment_nv_fund",G$2,$A1430)</f>
        <v>2.045043803</v>
      </c>
      <c r="H1430" s="14">
        <f>[1]!thsiFinD("ths_adjustment_nv_fund",H$2,$A1430)</f>
        <v>2.9038696295999999</v>
      </c>
      <c r="I1430" s="14">
        <v>4055.06</v>
      </c>
      <c r="J1430" s="14">
        <f>[1]!thsiFinD("ths_close_price_index",J$1,$A1430)</f>
        <v>12038.3135</v>
      </c>
      <c r="K1430" s="14">
        <f>[1]!thsiFinD("ths_adjustment_nv_fund",K$2,$A1430)</f>
        <v>9.4848409593999996</v>
      </c>
      <c r="L1430" s="14">
        <f>[1]!thsiFinD("ths_adjustment_nv_fund",L$2,$A1430)</f>
        <v>2.6921126326000002</v>
      </c>
      <c r="M1430" s="18">
        <v>0.56593670076725999</v>
      </c>
      <c r="N1430" s="18">
        <v>0.50560333593953999</v>
      </c>
      <c r="O1430" s="18">
        <v>0.83441169422478001</v>
      </c>
      <c r="P1430" s="18">
        <v>1.0418746246531001</v>
      </c>
      <c r="Q1430" s="21">
        <v>0.75655956370475697</v>
      </c>
      <c r="R1430" s="21">
        <v>0.71506010858804303</v>
      </c>
      <c r="S1430" s="22">
        <v>0.77030463721569598</v>
      </c>
      <c r="T1430" s="22">
        <v>1.00550373305702</v>
      </c>
      <c r="U1430" s="16">
        <v>1.7179003073040502</v>
      </c>
      <c r="V1430" s="14">
        <v>1.7552000000000001</v>
      </c>
      <c r="W1430" s="14">
        <v>3.2161</v>
      </c>
      <c r="X1430" s="74">
        <f>'2080回测'!$O$13*G1430/$G$4+'2080回测'!$O$14*H1430/$H$4+'2080回测'!$O$15*I1430/$I$4+'2080回测'!$O$17*K1430/$K$4+'2080回测'!$O$18*L1430/$L$4+'2080回测'!$O$16*J1430/$J$4</f>
        <v>1.8877848059595321</v>
      </c>
    </row>
    <row r="1431" spans="1:24">
      <c r="A1431" s="11">
        <v>45985</v>
      </c>
      <c r="B1431" s="17">
        <v>175.99754450583001</v>
      </c>
      <c r="C1431" s="17">
        <v>171.33938706015999</v>
      </c>
      <c r="D1431" s="17">
        <v>155.07692307692</v>
      </c>
      <c r="E1431" s="17">
        <v>399.326171875</v>
      </c>
      <c r="F1431" s="13">
        <v>3.25435006629478</v>
      </c>
      <c r="G1431" s="14">
        <f>[1]!thsiFinD("ths_adjustment_nv_fund",G$2,$A1431)</f>
        <v>2.0327120009000001</v>
      </c>
      <c r="H1431" s="14">
        <f>[1]!thsiFinD("ths_adjustment_nv_fund",H$2,$A1431)</f>
        <v>2.8900562963</v>
      </c>
      <c r="I1431" s="14">
        <v>4092.35</v>
      </c>
      <c r="J1431" s="14">
        <f>[1]!thsiFinD("ths_close_price_index",J$1,$A1431)</f>
        <v>11991.297699999999</v>
      </c>
      <c r="K1431" s="14">
        <f>[1]!thsiFinD("ths_adjustment_nv_fund",K$2,$A1431)</f>
        <v>9.4863749786000007</v>
      </c>
      <c r="L1431" s="14">
        <f>[1]!thsiFinD("ths_adjustment_nv_fund",L$2,$A1431)</f>
        <v>2.6926174542000001</v>
      </c>
      <c r="M1431" s="18">
        <v>0.53364769820972002</v>
      </c>
      <c r="N1431" s="18">
        <v>0.47632699157328001</v>
      </c>
      <c r="O1431" s="18">
        <v>0.77174694464413995</v>
      </c>
      <c r="P1431" s="18">
        <v>0.97913806415218996</v>
      </c>
      <c r="Q1431" s="21">
        <v>0.69291183073820295</v>
      </c>
      <c r="R1431" s="21">
        <v>0.65247630036134596</v>
      </c>
      <c r="S1431" s="22">
        <v>0.70091134293063995</v>
      </c>
      <c r="T1431" s="22">
        <v>0.93604328582288399</v>
      </c>
      <c r="U1431" s="16">
        <v>1.7363561880419118</v>
      </c>
      <c r="V1431" s="14">
        <v>1.7554000000000001</v>
      </c>
      <c r="W1431" s="14">
        <v>3.2202999999999999</v>
      </c>
      <c r="X1431" s="74">
        <f>'2080回测'!$O$13*G1431/$G$4+'2080回测'!$O$14*H1431/$H$4+'2080回测'!$O$15*I1431/$I$4+'2080回测'!$O$17*K1431/$K$4+'2080回测'!$O$18*L1431/$L$4+'2080回测'!$O$16*J1431/$J$4</f>
        <v>1.8787817619291354</v>
      </c>
    </row>
    <row r="1432" spans="1:24">
      <c r="A1432" s="11">
        <v>45986</v>
      </c>
      <c r="B1432" s="17">
        <v>184.96009821977</v>
      </c>
      <c r="C1432" s="17">
        <v>180.24971623156</v>
      </c>
      <c r="D1432" s="17">
        <v>166.92307692308</v>
      </c>
      <c r="E1432" s="17">
        <v>415.29296875</v>
      </c>
      <c r="F1432" s="13">
        <v>3.3685646503110198</v>
      </c>
      <c r="G1432" s="14">
        <f>[1]!thsiFinD("ths_adjustment_nv_fund",G$2,$A1432)</f>
        <v>2.0445648981</v>
      </c>
      <c r="H1432" s="14">
        <f>[1]!thsiFinD("ths_adjustment_nv_fund",H$2,$A1432)</f>
        <v>2.9039792592999998</v>
      </c>
      <c r="I1432" s="14">
        <v>4115.58</v>
      </c>
      <c r="J1432" s="14">
        <f>[1]!thsiFinD("ths_close_price_index",J$1,$A1432)</f>
        <v>12050.927600000001</v>
      </c>
      <c r="K1432" s="14">
        <f>[1]!thsiFinD("ths_adjustment_nv_fund",K$2,$A1432)</f>
        <v>9.5385316327999998</v>
      </c>
      <c r="L1432" s="14">
        <f>[1]!thsiFinD("ths_adjustment_nv_fund",L$2,$A1432)</f>
        <v>2.7023100288999999</v>
      </c>
      <c r="M1432" s="18">
        <v>0.53308823529411997</v>
      </c>
      <c r="N1432" s="18">
        <v>0.47702197897663001</v>
      </c>
      <c r="O1432" s="18">
        <v>0.78576563623293005</v>
      </c>
      <c r="P1432" s="18">
        <v>0.99442602238130995</v>
      </c>
      <c r="Q1432" s="21">
        <v>0.71129895359520701</v>
      </c>
      <c r="R1432" s="21">
        <v>0.67861283329893496</v>
      </c>
      <c r="S1432" s="22">
        <v>0.73131615443556697</v>
      </c>
      <c r="T1432" s="22">
        <v>0.97931969012059605</v>
      </c>
      <c r="U1432" s="16">
        <v>1.7601665607352555</v>
      </c>
      <c r="V1432" s="14">
        <v>1.7544</v>
      </c>
      <c r="W1432" s="14">
        <v>3.2736999999999998</v>
      </c>
      <c r="X1432" s="74">
        <f>'2080回测'!$O$13*G1432/$G$4+'2080回测'!$O$14*H1432/$H$4+'2080回测'!$O$15*I1432/$I$4+'2080回测'!$O$17*K1432/$K$4+'2080回测'!$O$18*L1432/$L$4+'2080回测'!$O$16*J1432/$J$4</f>
        <v>1.8892479239345892</v>
      </c>
    </row>
    <row r="1433" spans="1:24">
      <c r="A1433" s="11">
        <v>45987</v>
      </c>
      <c r="B1433" s="17">
        <v>193.55432780846999</v>
      </c>
      <c r="C1433" s="17">
        <v>189.61407491487</v>
      </c>
      <c r="D1433" s="17">
        <v>180.15384615385</v>
      </c>
      <c r="E1433" s="17">
        <v>435.263671875</v>
      </c>
      <c r="F1433" s="13">
        <v>3.4964648018804798</v>
      </c>
      <c r="G1433" s="14">
        <f>[1]!thsiFinD("ths_adjustment_nv_fund",G$2,$A1433)</f>
        <v>2.0335500844999999</v>
      </c>
      <c r="H1433" s="14">
        <f>[1]!thsiFinD("ths_adjustment_nv_fund",H$2,$A1433)</f>
        <v>2.8922488889000002</v>
      </c>
      <c r="I1433" s="14">
        <v>4114.7700000000004</v>
      </c>
      <c r="J1433" s="14">
        <f>[1]!thsiFinD("ths_close_price_index",J$1,$A1433)</f>
        <v>12021.3061</v>
      </c>
      <c r="K1433" s="14">
        <f>[1]!thsiFinD("ths_adjustment_nv_fund",K$2,$A1433)</f>
        <v>9.5462017289999999</v>
      </c>
      <c r="L1433" s="14">
        <f>[1]!thsiFinD("ths_adjustment_nv_fund",L$2,$A1433)</f>
        <v>2.7011994214000001</v>
      </c>
      <c r="M1433" s="18">
        <v>0.54651534526853995</v>
      </c>
      <c r="N1433" s="18">
        <v>0.49587351229259002</v>
      </c>
      <c r="O1433" s="18">
        <v>0.80889048646058004</v>
      </c>
      <c r="P1433" s="18">
        <v>1.0250951582362999</v>
      </c>
      <c r="Q1433" s="21">
        <v>0.734636455682944</v>
      </c>
      <c r="R1433" s="21">
        <v>0.70295098094264896</v>
      </c>
      <c r="S1433" s="22">
        <v>0.76016970004739104</v>
      </c>
      <c r="T1433" s="22">
        <v>1.0072008469510501</v>
      </c>
      <c r="U1433" s="16">
        <v>1.76057919048098</v>
      </c>
      <c r="V1433" s="14">
        <v>1.7521</v>
      </c>
      <c r="W1433" s="14">
        <v>3.2732999999999999</v>
      </c>
      <c r="X1433" s="74">
        <f>'2080回测'!$O$13*G1433/$G$4+'2080回测'!$O$14*H1433/$H$4+'2080回测'!$O$15*I1433/$I$4+'2080回测'!$O$17*K1433/$K$4+'2080回测'!$O$18*L1433/$L$4+'2080回测'!$O$16*J1433/$J$4</f>
        <v>1.8812243953149446</v>
      </c>
    </row>
    <row r="1434" spans="1:24">
      <c r="A1434" s="11">
        <v>45988</v>
      </c>
      <c r="B1434" s="17">
        <v>190.91467157765999</v>
      </c>
      <c r="C1434" s="17">
        <v>187.06015891032999</v>
      </c>
      <c r="D1434" s="17">
        <v>176.76923076923001</v>
      </c>
      <c r="E1434" s="17">
        <v>434.453125</v>
      </c>
      <c r="F1434" s="13">
        <v>3.47299296564305</v>
      </c>
      <c r="G1434" s="14">
        <f>[1]!thsiFinD("ths_adjustment_nv_fund",G$2,$A1434)</f>
        <v>2.037381324</v>
      </c>
      <c r="H1434" s="14">
        <f>[1]!thsiFinD("ths_adjustment_nv_fund",H$2,$A1434)</f>
        <v>2.896962963</v>
      </c>
      <c r="I1434" s="14">
        <v>4129.13</v>
      </c>
      <c r="J1434" s="14">
        <f>[1]!thsiFinD("ths_close_price_index",J$1,$A1434)</f>
        <v>12031.653899999999</v>
      </c>
      <c r="K1434" s="14">
        <f>[1]!thsiFinD("ths_adjustment_nv_fund",K$2,$A1434)</f>
        <v>9.5469687386000004</v>
      </c>
      <c r="L1434" s="14">
        <f>[1]!thsiFinD("ths_adjustment_nv_fund",L$2,$A1434)</f>
        <v>2.7082669238000001</v>
      </c>
      <c r="M1434" s="18">
        <v>0.55075127877237995</v>
      </c>
      <c r="N1434" s="18">
        <v>0.50212839892276995</v>
      </c>
      <c r="O1434" s="18">
        <v>0.81176611550443001</v>
      </c>
      <c r="P1434" s="18">
        <v>1.0281713937768999</v>
      </c>
      <c r="Q1434" s="21">
        <v>0.73369352630566198</v>
      </c>
      <c r="R1434" s="21">
        <v>0.70175205741339497</v>
      </c>
      <c r="S1434" s="22">
        <v>0.75717058598737697</v>
      </c>
      <c r="T1434" s="22">
        <v>0.99920016716492599</v>
      </c>
      <c r="U1434" s="16">
        <v>1.7652313461620439</v>
      </c>
      <c r="V1434" s="14">
        <v>1.7509999999999999</v>
      </c>
      <c r="W1434" s="14">
        <v>3.2816999999999998</v>
      </c>
      <c r="X1434" s="74">
        <f>'2080回测'!$O$13*G1434/$G$4+'2080回测'!$O$14*H1434/$H$4+'2080回测'!$O$15*I1434/$I$4+'2080回测'!$O$17*K1434/$K$4+'2080回测'!$O$18*L1434/$L$4+'2080回测'!$O$16*J1434/$J$4</f>
        <v>1.884557538098599</v>
      </c>
    </row>
    <row r="1435" spans="1:24">
      <c r="A1435" s="11">
        <v>45989</v>
      </c>
      <c r="B1435" s="17">
        <v>190.79189686923999</v>
      </c>
      <c r="C1435" s="17">
        <v>188.19523269012001</v>
      </c>
      <c r="D1435" s="17">
        <v>174.23076923076999</v>
      </c>
      <c r="E1435" s="17">
        <v>440.1953125</v>
      </c>
      <c r="F1435" s="13">
        <v>3.4835330282253301</v>
      </c>
      <c r="G1435" s="14">
        <f>[1]!thsiFinD("ths_adjustment_nv_fund",G$2,$A1435)</f>
        <v>2.0342684419000001</v>
      </c>
      <c r="H1435" s="14">
        <f>[1]!thsiFinD("ths_adjustment_nv_fund",H$2,$A1435)</f>
        <v>2.8992651852</v>
      </c>
      <c r="I1435" s="14">
        <v>4106.71</v>
      </c>
      <c r="J1435" s="14">
        <f>[1]!thsiFinD("ths_close_price_index",J$1,$A1435)</f>
        <v>12043.4784</v>
      </c>
      <c r="K1435" s="14">
        <f>[1]!thsiFinD("ths_adjustment_nv_fund",K$2,$A1435)</f>
        <v>9.5684450078999994</v>
      </c>
      <c r="L1435" s="14">
        <f>[1]!thsiFinD("ths_adjustment_nv_fund",L$2,$A1435)</f>
        <v>2.7160411765000001</v>
      </c>
      <c r="M1435" s="18">
        <v>0.55426790281329996</v>
      </c>
      <c r="N1435" s="18">
        <v>0.50221527234818997</v>
      </c>
      <c r="O1435" s="18">
        <v>0.81080757248982005</v>
      </c>
      <c r="P1435" s="18">
        <v>1.0285442708238</v>
      </c>
      <c r="Q1435" s="21">
        <v>0.73864390553639403</v>
      </c>
      <c r="R1435" s="21">
        <v>0.70786656741255505</v>
      </c>
      <c r="S1435" s="22">
        <v>0.76854653587017396</v>
      </c>
      <c r="T1435" s="22">
        <v>1.01095874200212</v>
      </c>
      <c r="U1435" s="16">
        <v>1.7831436264211833</v>
      </c>
      <c r="V1435" s="14">
        <v>1.7516</v>
      </c>
      <c r="W1435" s="14">
        <v>3.2966000000000002</v>
      </c>
      <c r="X1435" s="74">
        <f>'2080回测'!$O$13*G1435/$G$4+'2080回测'!$O$14*H1435/$H$4+'2080回测'!$O$15*I1435/$I$4+'2080回测'!$O$17*K1435/$K$4+'2080回测'!$O$18*L1435/$L$4+'2080回测'!$O$16*J1435/$J$4</f>
        <v>1.8832554052962056</v>
      </c>
    </row>
    <row r="1436" spans="1:24">
      <c r="A1436" s="11">
        <v>45992</v>
      </c>
      <c r="B1436" s="17">
        <v>194.78207489256999</v>
      </c>
      <c r="C1436" s="17">
        <v>191.37343927354999</v>
      </c>
      <c r="D1436" s="17">
        <v>178.23076923076999</v>
      </c>
      <c r="E1436" s="17">
        <v>453.14453125</v>
      </c>
      <c r="F1436" s="13">
        <v>3.54382703661723</v>
      </c>
      <c r="G1436" s="14">
        <f>[1]!thsiFinD("ths_adjustment_nv_fund",G$2,$A1436)</f>
        <v>2.0473186014000002</v>
      </c>
      <c r="H1436" s="14">
        <f>[1]!thsiFinD("ths_adjustment_nv_fund",H$2,$A1436)</f>
        <v>2.9215200000000001</v>
      </c>
      <c r="I1436" s="14">
        <v>4161.51</v>
      </c>
      <c r="J1436" s="14">
        <f>[1]!thsiFinD("ths_close_price_index",J$1,$A1436)</f>
        <v>12135.234200000001</v>
      </c>
      <c r="K1436" s="14">
        <f>[1]!thsiFinD("ths_adjustment_nv_fund",K$2,$A1436)</f>
        <v>9.6551170949999996</v>
      </c>
      <c r="L1436" s="14">
        <f>[1]!thsiFinD("ths_adjustment_nv_fund",L$2,$A1436)</f>
        <v>2.7297723239999998</v>
      </c>
      <c r="M1436" s="18">
        <v>0.55754475703325002</v>
      </c>
      <c r="N1436" s="18">
        <v>0.50716705759708003</v>
      </c>
      <c r="O1436" s="18">
        <v>0.83333333333333004</v>
      </c>
      <c r="P1436" s="18">
        <v>1.0468152453510999</v>
      </c>
      <c r="Q1436" s="21">
        <v>0.76304220317357296</v>
      </c>
      <c r="R1436" s="21">
        <v>0.72632998976296304</v>
      </c>
      <c r="S1436" s="22">
        <v>0.795228309231649</v>
      </c>
      <c r="T1436" s="22">
        <v>1.0356881158865201</v>
      </c>
      <c r="U1436" s="16">
        <v>1.7971636103305912</v>
      </c>
      <c r="V1436" s="14">
        <v>1.7519</v>
      </c>
      <c r="W1436" s="14">
        <v>3.3319999999999999</v>
      </c>
      <c r="X1436" s="74">
        <f>'2080回测'!$O$13*G1436/$G$4+'2080回测'!$O$14*H1436/$H$4+'2080回测'!$O$15*I1436/$I$4+'2080回测'!$O$17*K1436/$K$4+'2080回测'!$O$18*L1436/$L$4+'2080回测'!$O$16*J1436/$J$4</f>
        <v>1.8955912273002486</v>
      </c>
    </row>
    <row r="1437" spans="1:24">
      <c r="A1437" s="11">
        <v>45993</v>
      </c>
      <c r="B1437" s="17">
        <v>193.43155310006</v>
      </c>
      <c r="C1437" s="17">
        <v>190.06810442679</v>
      </c>
      <c r="D1437" s="17">
        <v>177.76923076923001</v>
      </c>
      <c r="E1437" s="17">
        <v>455.576171875</v>
      </c>
      <c r="F1437" s="13">
        <v>3.5421126504277001</v>
      </c>
      <c r="G1437" s="14">
        <f>[1]!thsiFinD("ths_adjustment_nv_fund",G$2,$A1437)</f>
        <v>2.0457621603999998</v>
      </c>
      <c r="H1437" s="14">
        <f>[1]!thsiFinD("ths_adjustment_nv_fund",H$2,$A1437)</f>
        <v>2.9181214815000001</v>
      </c>
      <c r="I1437" s="14">
        <v>4191.57</v>
      </c>
      <c r="J1437" s="14">
        <f>[1]!thsiFinD("ths_close_price_index",J$1,$A1437)</f>
        <v>12173.4169</v>
      </c>
      <c r="K1437" s="14">
        <f>[1]!thsiFinD("ths_adjustment_nv_fund",K$2,$A1437)</f>
        <v>9.6213686717000009</v>
      </c>
      <c r="L1437" s="14">
        <f>[1]!thsiFinD("ths_adjustment_nv_fund",L$2,$A1437)</f>
        <v>2.7205845708999998</v>
      </c>
      <c r="M1437" s="18">
        <v>0.57472826086956996</v>
      </c>
      <c r="N1437" s="18">
        <v>0.52245678047084998</v>
      </c>
      <c r="O1437" s="18">
        <v>0.85178528636473005</v>
      </c>
      <c r="P1437" s="18">
        <v>1.0683488939039001</v>
      </c>
      <c r="Q1437" s="21">
        <v>0.77223576460207499</v>
      </c>
      <c r="R1437" s="21">
        <v>0.73783965564373499</v>
      </c>
      <c r="S1437" s="22">
        <v>0.802467550066156</v>
      </c>
      <c r="T1437" s="22">
        <v>1.0474466907237101</v>
      </c>
      <c r="U1437" s="16">
        <v>1.7850417410534991</v>
      </c>
      <c r="V1437" s="14">
        <v>1.7507999999999999</v>
      </c>
      <c r="W1437" s="14">
        <v>3.3203</v>
      </c>
      <c r="X1437" s="74">
        <f>'2080回测'!$O$13*G1437/$G$4+'2080回测'!$O$14*H1437/$H$4+'2080回测'!$O$15*I1437/$I$4+'2080回测'!$O$17*K1437/$K$4+'2080回测'!$O$18*L1437/$L$4+'2080回测'!$O$16*J1437/$J$4</f>
        <v>1.8931090016000174</v>
      </c>
    </row>
    <row r="1438" spans="1:24">
      <c r="A1438" s="11">
        <v>45994</v>
      </c>
      <c r="B1438" s="17">
        <v>191.77409453652999</v>
      </c>
      <c r="C1438" s="17">
        <v>189.21679909194</v>
      </c>
      <c r="D1438" s="17">
        <v>177.46153846153999</v>
      </c>
      <c r="E1438" s="17">
        <v>450.009765625</v>
      </c>
      <c r="F1438" s="13">
        <v>3.5211554942875298</v>
      </c>
      <c r="G1438" s="14">
        <f>[1]!thsiFinD("ths_adjustment_nv_fund",G$2,$A1438)</f>
        <v>2.0363037879000001</v>
      </c>
      <c r="H1438" s="14">
        <f>[1]!thsiFinD("ths_adjustment_nv_fund",H$2,$A1438)</f>
        <v>2.9131881481000002</v>
      </c>
      <c r="I1438" s="14">
        <v>4162.33</v>
      </c>
      <c r="J1438" s="14">
        <f>[1]!thsiFinD("ths_close_price_index",J$1,$A1438)</f>
        <v>12187.5545</v>
      </c>
      <c r="K1438" s="14">
        <f>[1]!thsiFinD("ths_adjustment_nv_fund",K$2,$A1438)</f>
        <v>9.6044944600999997</v>
      </c>
      <c r="L1438" s="14">
        <f>[1]!thsiFinD("ths_adjustment_nv_fund",L$2,$A1438)</f>
        <v>2.7487536162000001</v>
      </c>
      <c r="M1438" s="18">
        <v>0.57185102301790003</v>
      </c>
      <c r="N1438" s="18">
        <v>0.51403005820518999</v>
      </c>
      <c r="O1438" s="18">
        <v>0.83620896237719</v>
      </c>
      <c r="P1438" s="18">
        <v>1.0497050423297001</v>
      </c>
      <c r="Q1438" s="21">
        <v>0.76092061207468797</v>
      </c>
      <c r="R1438" s="21">
        <v>0.72381225035155194</v>
      </c>
      <c r="S1438" s="22">
        <v>0.790057422921287</v>
      </c>
      <c r="T1438" s="22">
        <v>1.0337485571504901</v>
      </c>
      <c r="U1438" s="16">
        <v>1.7727409184454148</v>
      </c>
      <c r="V1438" s="14">
        <v>1.7496</v>
      </c>
      <c r="W1438" s="14">
        <v>3.3041</v>
      </c>
      <c r="X1438" s="74">
        <f>'2080回测'!$O$13*G1438/$G$4+'2080回测'!$O$14*H1438/$H$4+'2080回测'!$O$15*I1438/$I$4+'2080回测'!$O$17*K1438/$K$4+'2080回测'!$O$18*L1438/$L$4+'2080回测'!$O$16*J1438/$J$4</f>
        <v>1.8877998663983167</v>
      </c>
    </row>
    <row r="1439" spans="1:24">
      <c r="A1439" s="11">
        <v>45995</v>
      </c>
      <c r="B1439" s="17">
        <v>192.20380601596</v>
      </c>
      <c r="C1439" s="17">
        <v>191.25993189556999</v>
      </c>
      <c r="D1439" s="17">
        <v>178.15384615385</v>
      </c>
      <c r="E1439" s="17">
        <v>452.626953125</v>
      </c>
      <c r="F1439" s="13">
        <v>3.5356113429759501</v>
      </c>
      <c r="G1439" s="14">
        <f>[1]!thsiFinD("ths_adjustment_nv_fund",G$2,$A1439)</f>
        <v>2.0274179239999999</v>
      </c>
      <c r="H1439" s="14">
        <f>[1]!thsiFinD("ths_adjustment_nv_fund",H$2,$A1439)</f>
        <v>2.9029925926</v>
      </c>
      <c r="I1439" s="14">
        <v>4158.01</v>
      </c>
      <c r="J1439" s="14">
        <f>[1]!thsiFinD("ths_close_price_index",J$1,$A1439)</f>
        <v>12141.6531</v>
      </c>
      <c r="K1439" s="14">
        <f>[1]!thsiFinD("ths_adjustment_nv_fund",K$2,$A1439)</f>
        <v>9.6021934311999999</v>
      </c>
      <c r="L1439" s="14">
        <f>[1]!thsiFinD("ths_adjustment_nv_fund",L$2,$A1439)</f>
        <v>2.7451189007000001</v>
      </c>
      <c r="M1439" s="18">
        <v>0.56809462915600994</v>
      </c>
      <c r="N1439" s="18">
        <v>0.50525584223786002</v>
      </c>
      <c r="O1439" s="18">
        <v>0.82434699257128996</v>
      </c>
      <c r="P1439" s="18">
        <v>1.0378661966109</v>
      </c>
      <c r="Q1439" s="21">
        <v>0.74783746696489595</v>
      </c>
      <c r="R1439" s="21">
        <v>0.70714721329500796</v>
      </c>
      <c r="S1439" s="22">
        <v>0.773510586728128</v>
      </c>
      <c r="T1439" s="22">
        <v>1.0178684199992301</v>
      </c>
      <c r="U1439" s="16">
        <v>1.7693107506943777</v>
      </c>
      <c r="V1439" s="14">
        <v>1.7465999999999999</v>
      </c>
      <c r="W1439" s="14">
        <v>3.3008999999999999</v>
      </c>
      <c r="X1439" s="74">
        <f>'2080回测'!$O$13*G1439/$G$4+'2080回测'!$O$14*H1439/$H$4+'2080回测'!$O$15*I1439/$I$4+'2080回测'!$O$17*K1439/$K$4+'2080回测'!$O$18*L1439/$L$4+'2080回测'!$O$16*J1439/$J$4</f>
        <v>1.8809604770925978</v>
      </c>
    </row>
    <row r="1440" spans="1:24">
      <c r="A1440" s="11">
        <v>45996</v>
      </c>
      <c r="B1440" s="17">
        <v>193.30877839165001</v>
      </c>
      <c r="C1440" s="17">
        <v>193.30306469921001</v>
      </c>
      <c r="D1440" s="17">
        <v>179.07692307692</v>
      </c>
      <c r="E1440" s="17">
        <v>453.73046875</v>
      </c>
      <c r="F1440" s="13">
        <v>3.5485480872944501</v>
      </c>
      <c r="G1440" s="14">
        <f>[1]!thsiFinD("ths_adjustment_nv_fund",G$2,$A1440)</f>
        <v>2.0169710299000001</v>
      </c>
      <c r="H1440" s="14">
        <f>[1]!thsiFinD("ths_adjustment_nv_fund",H$2,$A1440)</f>
        <v>2.9062814815000002</v>
      </c>
      <c r="I1440" s="14">
        <v>4169.01</v>
      </c>
      <c r="J1440" s="14">
        <f>[1]!thsiFinD("ths_close_price_index",J$1,$A1440)</f>
        <v>12138.080400000001</v>
      </c>
      <c r="K1440" s="14">
        <f>[1]!thsiFinD("ths_adjustment_nv_fund",K$2,$A1440)</f>
        <v>9.6052614697000003</v>
      </c>
      <c r="L1440" s="14">
        <f>[1]!thsiFinD("ths_adjustment_nv_fund",L$2,$A1440)</f>
        <v>2.7849998071000002</v>
      </c>
      <c r="M1440" s="18">
        <v>0.56953324808184003</v>
      </c>
      <c r="N1440" s="18">
        <v>0.50838328555294998</v>
      </c>
      <c r="O1440" s="18">
        <v>0.82698298586148999</v>
      </c>
      <c r="P1440" s="18">
        <v>1.0403831165426001</v>
      </c>
      <c r="Q1440" s="21">
        <v>0.74076549663527902</v>
      </c>
      <c r="R1440" s="21">
        <v>0.70211173447217501</v>
      </c>
      <c r="S1440" s="22">
        <v>0.76130729503566696</v>
      </c>
      <c r="T1440" s="22">
        <v>1.0050188433730201</v>
      </c>
      <c r="U1440" s="16">
        <v>1.7931234765292432</v>
      </c>
      <c r="V1440" s="14">
        <v>1.7473000000000001</v>
      </c>
      <c r="W1440" s="14">
        <v>3.3243999999999998</v>
      </c>
      <c r="X1440" s="74">
        <f>'2080回测'!$O$13*G1440/$G$4+'2080回测'!$O$14*H1440/$H$4+'2080回测'!$O$15*I1440/$I$4+'2080回测'!$O$17*K1440/$K$4+'2080回测'!$O$18*L1440/$L$4+'2080回测'!$O$16*J1440/$J$4</f>
        <v>1.8761587726385129</v>
      </c>
    </row>
    <row r="1441" spans="1:24">
      <c r="A1441" s="11">
        <v>45999</v>
      </c>
      <c r="B1441" s="17">
        <v>203.80601596071</v>
      </c>
      <c r="C1441" s="17">
        <v>205.50510783201</v>
      </c>
      <c r="D1441" s="17">
        <v>193.38461538461999</v>
      </c>
      <c r="E1441" s="17">
        <v>466.8359375</v>
      </c>
      <c r="F1441" s="13">
        <v>3.6738291916933501</v>
      </c>
      <c r="G1441" s="14">
        <f>[1]!thsiFinD("ths_adjustment_nv_fund",G$2,$A1441)</f>
        <v>2.0121678602999999</v>
      </c>
      <c r="H1441" s="14">
        <f>[1]!thsiFinD("ths_adjustment_nv_fund",H$2,$A1441)</f>
        <v>2.8911525926000001</v>
      </c>
      <c r="I1441" s="14">
        <v>4127.55</v>
      </c>
      <c r="J1441" s="14">
        <f>[1]!thsiFinD("ths_close_price_index",J$1,$A1441)</f>
        <v>12091.1072</v>
      </c>
      <c r="K1441" s="14">
        <f>[1]!thsiFinD("ths_adjustment_nv_fund",K$2,$A1441)</f>
        <v>9.5983583831000008</v>
      </c>
      <c r="L1441" s="14">
        <f>[1]!thsiFinD("ths_adjustment_nv_fund",L$2,$A1441)</f>
        <v>2.7737927675999998</v>
      </c>
      <c r="M1441" s="18">
        <v>0.58232097186701004</v>
      </c>
      <c r="N1441" s="18">
        <v>0.52037181826079004</v>
      </c>
      <c r="O1441" s="18">
        <v>0.85070692547327997</v>
      </c>
      <c r="P1441" s="18">
        <v>1.0662980702616001</v>
      </c>
      <c r="Q1441" s="21">
        <v>0.76799258240430501</v>
      </c>
      <c r="R1441" s="21">
        <v>0.72968697564485896</v>
      </c>
      <c r="S1441" s="22">
        <v>0.79119501790956304</v>
      </c>
      <c r="T1441" s="22">
        <v>1.03641545041254</v>
      </c>
      <c r="U1441" s="16">
        <v>1.8111691749344092</v>
      </c>
      <c r="V1441" s="14">
        <v>1.7470000000000001</v>
      </c>
      <c r="W1441" s="14">
        <v>3.3167</v>
      </c>
      <c r="X1441" s="74">
        <f>'2080回测'!$O$13*G1441/$G$4+'2080回测'!$O$14*H1441/$H$4+'2080回测'!$O$15*I1441/$I$4+'2080回测'!$O$17*K1441/$K$4+'2080回测'!$O$18*L1441/$L$4+'2080回测'!$O$16*J1441/$J$4</f>
        <v>1.8716930515896302</v>
      </c>
    </row>
    <row r="1442" spans="1:24">
      <c r="A1442" s="11">
        <v>46000</v>
      </c>
      <c r="B1442" s="17">
        <v>210.86556169428999</v>
      </c>
      <c r="C1442" s="17">
        <v>211.06696935300999</v>
      </c>
      <c r="D1442" s="17">
        <v>210.61538461538001</v>
      </c>
      <c r="E1442" s="17">
        <v>473.53515625</v>
      </c>
      <c r="F1442" s="13">
        <v>3.7652076797817</v>
      </c>
      <c r="G1442" s="14">
        <f>[1]!thsiFinD("ths_adjustment_nv_fund",G$2,$A1442)</f>
        <v>2.0020812039</v>
      </c>
      <c r="H1442" s="14">
        <f>[1]!thsiFinD("ths_adjustment_nv_fund",H$2,$A1442)</f>
        <v>2.8663762962999999</v>
      </c>
      <c r="I1442" s="14">
        <v>4062.27</v>
      </c>
      <c r="J1442" s="14">
        <f>[1]!thsiFinD("ths_close_price_index",J$1,$A1442)</f>
        <v>12025.4239</v>
      </c>
      <c r="K1442" s="14">
        <f>[1]!thsiFinD("ths_adjustment_nv_fund",K$2,$A1442)</f>
        <v>9.5623089310000005</v>
      </c>
      <c r="L1442" s="14">
        <f>[1]!thsiFinD("ths_adjustment_nv_fund",L$2,$A1442)</f>
        <v>2.7455227579999999</v>
      </c>
      <c r="M1442" s="18">
        <v>0.59167199488490996</v>
      </c>
      <c r="N1442" s="18">
        <v>0.53574841455999</v>
      </c>
      <c r="O1442" s="18">
        <v>0.86556434219986</v>
      </c>
      <c r="P1442" s="18">
        <v>1.0924926817078999</v>
      </c>
      <c r="Q1442" s="21">
        <v>0.78626183908914904</v>
      </c>
      <c r="R1442" s="21">
        <v>0.74479341211337002</v>
      </c>
      <c r="S1442" s="22">
        <v>0.81446400630619797</v>
      </c>
      <c r="T1442" s="22">
        <v>1.0583567086139001</v>
      </c>
      <c r="U1442" s="16">
        <v>1.8027861854299094</v>
      </c>
      <c r="V1442" s="14">
        <v>1.7482</v>
      </c>
      <c r="W1442" s="14">
        <v>3.2930000000000001</v>
      </c>
      <c r="X1442" s="74">
        <f>'2080回测'!$O$13*G1442/$G$4+'2080回测'!$O$14*H1442/$H$4+'2080回测'!$O$15*I1442/$I$4+'2080回测'!$O$17*K1442/$K$4+'2080回测'!$O$18*L1442/$L$4+'2080回测'!$O$16*J1442/$J$4</f>
        <v>1.8615409378731858</v>
      </c>
    </row>
    <row r="1443" spans="1:24">
      <c r="A1443" s="11">
        <v>46001</v>
      </c>
      <c r="B1443" s="17">
        <v>212.27747084101</v>
      </c>
      <c r="C1443" s="17">
        <v>211.52099886492999</v>
      </c>
      <c r="D1443" s="17">
        <v>208.76923076923001</v>
      </c>
      <c r="E1443" s="17">
        <v>473.369140625</v>
      </c>
      <c r="F1443" s="13">
        <v>3.7648421027504302</v>
      </c>
      <c r="G1443" s="14">
        <f>[1]!thsiFinD("ths_adjustment_nv_fund",G$2,$A1443)</f>
        <v>1.99319534</v>
      </c>
      <c r="H1443" s="14">
        <f>[1]!thsiFinD("ths_adjustment_nv_fund",H$2,$A1443)</f>
        <v>2.8684592592999998</v>
      </c>
      <c r="I1443" s="14">
        <v>4042.72</v>
      </c>
      <c r="J1443" s="14">
        <f>[1]!thsiFinD("ths_close_price_index",J$1,$A1443)</f>
        <v>11991.401599999999</v>
      </c>
      <c r="K1443" s="14">
        <f>[1]!thsiFinD("ths_adjustment_nv_fund",K$2,$A1443)</f>
        <v>9.5707460367999992</v>
      </c>
      <c r="L1443" s="14">
        <f>[1]!thsiFinD("ths_adjustment_nv_fund",L$2,$A1443)</f>
        <v>2.7586481196000001</v>
      </c>
      <c r="M1443" s="18">
        <v>0.58343989769821003</v>
      </c>
      <c r="N1443" s="18">
        <v>0.53166536356529004</v>
      </c>
      <c r="O1443" s="18">
        <v>0.85621854780732998</v>
      </c>
      <c r="P1443" s="18">
        <v>1.0811199322784999</v>
      </c>
      <c r="Q1443" s="21">
        <v>0.77412162335664003</v>
      </c>
      <c r="R1443" s="21">
        <v>0.73652083976156701</v>
      </c>
      <c r="S1443" s="22">
        <v>0.80836236045996701</v>
      </c>
      <c r="T1443" s="22">
        <v>1.05084091851177</v>
      </c>
      <c r="U1443" s="16">
        <v>1.8055118875645986</v>
      </c>
      <c r="V1443" s="14">
        <v>1.7488999999999999</v>
      </c>
      <c r="W1443" s="14">
        <v>3.3058999999999998</v>
      </c>
      <c r="X1443" s="74">
        <f>'2080回测'!$O$13*G1443/$G$4+'2080回测'!$O$14*H1443/$H$4+'2080回测'!$O$15*I1443/$I$4+'2080回测'!$O$17*K1443/$K$4+'2080回测'!$O$18*L1443/$L$4+'2080回测'!$O$16*J1443/$J$4</f>
        <v>1.8561053040007709</v>
      </c>
    </row>
    <row r="1444" spans="1:24">
      <c r="A1444" s="11">
        <v>46002</v>
      </c>
      <c r="B1444" s="17">
        <v>204.54266421117001</v>
      </c>
      <c r="C1444" s="17">
        <v>203.91600454030001</v>
      </c>
      <c r="D1444" s="17">
        <v>199.92307692308</v>
      </c>
      <c r="E1444" s="17">
        <v>464.482421875</v>
      </c>
      <c r="F1444" s="13">
        <v>3.6821604188738801</v>
      </c>
      <c r="G1444" s="14">
        <f>[1]!thsiFinD("ths_adjustment_nv_fund",G$2,$A1444)</f>
        <v>1.9899532005</v>
      </c>
      <c r="H1444" s="14">
        <f>[1]!thsiFinD("ths_adjustment_nv_fund",H$2,$A1444)</f>
        <v>2.8476296296000001</v>
      </c>
      <c r="I1444" s="14">
        <v>4021.89</v>
      </c>
      <c r="J1444" s="14">
        <f>[1]!thsiFinD("ths_close_price_index",J$1,$A1444)</f>
        <v>11902.9205</v>
      </c>
      <c r="K1444" s="14">
        <f>[1]!thsiFinD("ths_adjustment_nv_fund",K$2,$A1444)</f>
        <v>9.4856079690000001</v>
      </c>
      <c r="L1444" s="14">
        <f>[1]!thsiFinD("ths_adjustment_nv_fund",L$2,$A1444)</f>
        <v>2.7350224687</v>
      </c>
      <c r="M1444" s="18">
        <v>0.58399936061380997</v>
      </c>
      <c r="N1444" s="18">
        <v>0.53088350273650997</v>
      </c>
      <c r="O1444" s="18">
        <v>0.86544452432302998</v>
      </c>
      <c r="P1444" s="18">
        <v>1.0880181572992</v>
      </c>
      <c r="Q1444" s="21">
        <v>0.77977919962033404</v>
      </c>
      <c r="R1444" s="21">
        <v>0.74191599564318</v>
      </c>
      <c r="S1444" s="22">
        <v>0.80588033503099599</v>
      </c>
      <c r="T1444" s="22">
        <v>1.04817402524973</v>
      </c>
      <c r="U1444" s="16">
        <v>1.7831914215370603</v>
      </c>
      <c r="V1444" s="14">
        <v>1.7504999999999999</v>
      </c>
      <c r="W1444" s="14">
        <v>3.3113999999999999</v>
      </c>
      <c r="X1444" s="74">
        <f>'2080回测'!$O$13*G1444/$G$4+'2080回测'!$O$14*H1444/$H$4+'2080回测'!$O$15*I1444/$I$4+'2080回测'!$O$17*K1444/$K$4+'2080回测'!$O$18*L1444/$L$4+'2080回测'!$O$16*J1444/$J$4</f>
        <v>1.8503150197823368</v>
      </c>
    </row>
    <row r="1445" spans="1:24">
      <c r="A1445" s="11">
        <v>46003</v>
      </c>
      <c r="B1445" s="17">
        <v>208.71700429711001</v>
      </c>
      <c r="C1445" s="17">
        <v>207.83200908059001</v>
      </c>
      <c r="D1445" s="17">
        <v>203.92307692308</v>
      </c>
      <c r="E1445" s="17">
        <v>472.724609375</v>
      </c>
      <c r="F1445" s="13">
        <v>3.7329917491894502</v>
      </c>
      <c r="G1445" s="14">
        <f>[1]!thsiFinD("ths_adjustment_nv_fund",G$2,$A1445)</f>
        <v>1.9827484459</v>
      </c>
      <c r="H1445" s="14">
        <f>[1]!thsiFinD("ths_adjustment_nv_fund",H$2,$A1445)</f>
        <v>2.8389688889000002</v>
      </c>
      <c r="I1445" s="14">
        <v>4060.39</v>
      </c>
      <c r="J1445" s="14">
        <f>[1]!thsiFinD("ths_close_price_index",J$1,$A1445)</f>
        <v>11877.896199999999</v>
      </c>
      <c r="K1445" s="14">
        <f>[1]!thsiFinD("ths_adjustment_nv_fund",K$2,$A1445)</f>
        <v>9.5293275173000005</v>
      </c>
      <c r="L1445" s="14">
        <f>[1]!thsiFinD("ths_adjustment_nv_fund",L$2,$A1445)</f>
        <v>2.7511767598999999</v>
      </c>
      <c r="M1445" s="18">
        <v>0.57344948849105004</v>
      </c>
      <c r="N1445" s="18">
        <v>0.51906871687950995</v>
      </c>
      <c r="O1445" s="18">
        <v>0.84411694224778</v>
      </c>
      <c r="P1445" s="18">
        <v>1.0635947117679001</v>
      </c>
      <c r="Q1445" s="21">
        <v>0.75820969011500094</v>
      </c>
      <c r="R1445" s="21">
        <v>0.71482032388218997</v>
      </c>
      <c r="S1445" s="22">
        <v>0.77888830849089796</v>
      </c>
      <c r="T1445" s="22">
        <v>1.01338319042215</v>
      </c>
      <c r="U1445" s="16">
        <v>1.79499640356185</v>
      </c>
      <c r="V1445" s="14">
        <v>1.7498</v>
      </c>
      <c r="W1445" s="14">
        <v>3.351</v>
      </c>
      <c r="X1445" s="74">
        <f>'2080回测'!$O$13*G1445/$G$4+'2080回测'!$O$14*H1445/$H$4+'2080回测'!$O$15*I1445/$I$4+'2080回测'!$O$17*K1445/$K$4+'2080回测'!$O$18*L1445/$L$4+'2080回测'!$O$16*J1445/$J$4</f>
        <v>1.8470491711194146</v>
      </c>
    </row>
    <row r="1446" spans="1:24">
      <c r="A1446" s="11">
        <v>46006</v>
      </c>
      <c r="B1446" s="17">
        <v>202.63965623082001</v>
      </c>
      <c r="C1446" s="17">
        <v>200.73779795687</v>
      </c>
      <c r="D1446" s="17">
        <v>192.53846153846001</v>
      </c>
      <c r="E1446" s="17">
        <v>459.169921875</v>
      </c>
      <c r="F1446" s="13">
        <v>3.6377145940028801</v>
      </c>
      <c r="G1446" s="14">
        <f>[1]!thsiFinD("ths_adjustment_nv_fund",G$2,$A1446)</f>
        <v>1.9894728835</v>
      </c>
      <c r="H1446" s="14">
        <f>[1]!thsiFinD("ths_adjustment_nv_fund",H$2,$A1446)</f>
        <v>2.8538785185000002</v>
      </c>
      <c r="I1446" s="14">
        <v>4057.51</v>
      </c>
      <c r="J1446" s="14">
        <f>[1]!thsiFinD("ths_close_price_index",J$1,$A1446)</f>
        <v>11899.0448</v>
      </c>
      <c r="K1446" s="14">
        <f>[1]!thsiFinD("ths_adjustment_nv_fund",K$2,$A1446)</f>
        <v>9.4955790941</v>
      </c>
      <c r="L1446" s="14">
        <f>[1]!thsiFinD("ths_adjustment_nv_fund",L$2,$A1446)</f>
        <v>2.7528931533000001</v>
      </c>
      <c r="M1446" s="18">
        <v>0.58304028132992003</v>
      </c>
      <c r="N1446" s="18">
        <v>0.52931978107897004</v>
      </c>
      <c r="O1446" s="18">
        <v>0.86232925952551998</v>
      </c>
      <c r="P1446" s="18">
        <v>1.0852215795630999</v>
      </c>
      <c r="Q1446" s="21">
        <v>0.76811044857646504</v>
      </c>
      <c r="R1446" s="21">
        <v>0.72872783682145803</v>
      </c>
      <c r="S1446" s="22">
        <v>0.78498995433712904</v>
      </c>
      <c r="T1446" s="22">
        <v>1.0182320872622399</v>
      </c>
      <c r="U1446" s="16">
        <v>1.7862368388552203</v>
      </c>
      <c r="V1446" s="14">
        <v>1.7484</v>
      </c>
      <c r="W1446" s="14">
        <v>3.3948</v>
      </c>
      <c r="X1446" s="74">
        <f>'2080回测'!$O$13*G1446/$G$4+'2080回测'!$O$14*H1446/$H$4+'2080回测'!$O$15*I1446/$I$4+'2080回测'!$O$17*K1446/$K$4+'2080回测'!$O$18*L1446/$L$4+'2080回测'!$O$16*J1446/$J$4</f>
        <v>1.8514283840661836</v>
      </c>
    </row>
    <row r="1447" spans="1:24">
      <c r="A1447" s="11">
        <v>46007</v>
      </c>
      <c r="B1447" s="17">
        <v>198.46531614487</v>
      </c>
      <c r="C1447" s="17">
        <v>194.49489216799</v>
      </c>
      <c r="D1447" s="17">
        <v>189.07692307692</v>
      </c>
      <c r="E1447" s="17">
        <v>453.271484375</v>
      </c>
      <c r="F1447" s="13">
        <v>3.58827153941195</v>
      </c>
      <c r="G1447" s="14">
        <f>[1]!thsiFinD("ths_adjustment_nv_fund",G$2,$A1447)</f>
        <v>1.9801067026000001</v>
      </c>
      <c r="H1447" s="14">
        <f>[1]!thsiFinD("ths_adjustment_nv_fund",H$2,$A1447)</f>
        <v>2.8326103703999999</v>
      </c>
      <c r="I1447" s="14">
        <v>3977.92</v>
      </c>
      <c r="J1447" s="14">
        <f>[1]!thsiFinD("ths_close_price_index",J$1,$A1447)</f>
        <v>11842.379300000001</v>
      </c>
      <c r="K1447" s="14">
        <f>[1]!thsiFinD("ths_adjustment_nv_fund",K$2,$A1447)</f>
        <v>9.4464904783999994</v>
      </c>
      <c r="L1447" s="14">
        <f>[1]!thsiFinD("ths_adjustment_nv_fund",L$2,$A1447)</f>
        <v>2.7366378978000001</v>
      </c>
      <c r="M1447" s="18">
        <v>0.57720588235294001</v>
      </c>
      <c r="N1447" s="18">
        <v>0.52263052732169002</v>
      </c>
      <c r="O1447" s="18">
        <v>0.85226455787203004</v>
      </c>
      <c r="P1447" s="18">
        <v>1.0667641665509</v>
      </c>
      <c r="Q1447" s="21">
        <v>0.76080274590252805</v>
      </c>
      <c r="R1447" s="21">
        <v>0.71769774035239198</v>
      </c>
      <c r="S1447" s="22">
        <v>0.78302501753918796</v>
      </c>
      <c r="T1447" s="22">
        <v>1.0095040729500999</v>
      </c>
      <c r="U1447" s="16">
        <v>1.7600142071496556</v>
      </c>
      <c r="V1447" s="14">
        <v>1.7484</v>
      </c>
      <c r="W1447" s="14">
        <v>3.3546999999999998</v>
      </c>
      <c r="X1447" s="74">
        <f>'2080回测'!$O$13*G1447/$G$4+'2080回测'!$O$14*H1447/$H$4+'2080回测'!$O$15*I1447/$I$4+'2080回测'!$O$17*K1447/$K$4+'2080回测'!$O$18*L1447/$L$4+'2080回测'!$O$16*J1447/$J$4</f>
        <v>1.8423897792046835</v>
      </c>
    </row>
    <row r="1448" spans="1:24">
      <c r="A1448" s="11">
        <v>46008</v>
      </c>
      <c r="B1448" s="17">
        <v>213.50521792511</v>
      </c>
      <c r="C1448" s="17">
        <v>208.68331441544001</v>
      </c>
      <c r="D1448" s="17">
        <v>207.15384615385</v>
      </c>
      <c r="E1448" s="17">
        <v>472.48046875</v>
      </c>
      <c r="F1448" s="13">
        <v>3.7545571181109998</v>
      </c>
      <c r="G1448" s="14">
        <f>[1]!thsiFinD("ths_adjustment_nv_fund",G$2,$A1448)</f>
        <v>1.9815476535000001</v>
      </c>
      <c r="H1448" s="14">
        <f>[1]!thsiFinD("ths_adjustment_nv_fund",H$2,$A1448)</f>
        <v>2.8406133332999999</v>
      </c>
      <c r="I1448" s="14">
        <v>4000.03</v>
      </c>
      <c r="J1448" s="14">
        <f>[1]!thsiFinD("ths_close_price_index",J$1,$A1448)</f>
        <v>11854.186100000001</v>
      </c>
      <c r="K1448" s="14">
        <f>[1]!thsiFinD("ths_adjustment_nv_fund",K$2,$A1448)</f>
        <v>9.5032491903</v>
      </c>
      <c r="L1448" s="14">
        <f>[1]!thsiFinD("ths_adjustment_nv_fund",L$2,$A1448)</f>
        <v>2.7718744455</v>
      </c>
      <c r="M1448" s="18">
        <v>0.56114130434783005</v>
      </c>
      <c r="N1448" s="18">
        <v>0.50490834853618005</v>
      </c>
      <c r="O1448" s="18">
        <v>0.82470644620177003</v>
      </c>
      <c r="P1448" s="18">
        <v>1.0412220898788001</v>
      </c>
      <c r="Q1448" s="21">
        <v>0.72673942214820497</v>
      </c>
      <c r="R1448" s="21">
        <v>0.69036228388554899</v>
      </c>
      <c r="S1448" s="22">
        <v>0.75013818060528903</v>
      </c>
      <c r="T1448" s="22">
        <v>0.980895581593622</v>
      </c>
      <c r="U1448" s="16">
        <v>1.7893397214848346</v>
      </c>
      <c r="V1448" s="14">
        <v>1.7499</v>
      </c>
      <c r="W1448" s="14">
        <v>3.3807999999999998</v>
      </c>
      <c r="X1448" s="74">
        <f>'2080回测'!$O$13*G1448/$G$4+'2080回测'!$O$14*H1448/$H$4+'2080回测'!$O$15*I1448/$I$4+'2080回测'!$O$17*K1448/$K$4+'2080回测'!$O$18*L1448/$L$4+'2080回测'!$O$16*J1448/$J$4</f>
        <v>1.8470976486579629</v>
      </c>
    </row>
    <row r="1449" spans="1:24">
      <c r="A1449" s="11">
        <v>46009</v>
      </c>
      <c r="B1449" s="17">
        <v>206.32289748311999</v>
      </c>
      <c r="C1449" s="17">
        <v>201.64585698069999</v>
      </c>
      <c r="D1449" s="17">
        <v>194.30769230768999</v>
      </c>
      <c r="E1449" s="17">
        <v>460.400390625</v>
      </c>
      <c r="F1449" s="13">
        <v>3.6566920934912801</v>
      </c>
      <c r="G1449" s="14">
        <f>[1]!thsiFinD("ths_adjustment_nv_fund",G$2,$A1449)</f>
        <v>2.0001599360000002</v>
      </c>
      <c r="H1449" s="14">
        <f>[1]!thsiFinD("ths_adjustment_nv_fund",H$2,$A1449)</f>
        <v>2.8621007406999999</v>
      </c>
      <c r="I1449" s="14">
        <v>4004.23</v>
      </c>
      <c r="J1449" s="14">
        <f>[1]!thsiFinD("ths_close_price_index",J$1,$A1449)</f>
        <v>11919.917600000001</v>
      </c>
      <c r="K1449" s="14">
        <f>[1]!thsiFinD("ths_adjustment_nv_fund",K$2,$A1449)</f>
        <v>9.5063172287000004</v>
      </c>
      <c r="L1449" s="14">
        <f>[1]!thsiFinD("ths_adjustment_nv_fund",L$2,$A1449)</f>
        <v>2.7743985535000002</v>
      </c>
      <c r="M1449" s="18">
        <v>0.58655690537084004</v>
      </c>
      <c r="N1449" s="18">
        <v>0.53705151594126999</v>
      </c>
      <c r="O1449" s="18">
        <v>0.86161035226455995</v>
      </c>
      <c r="P1449" s="18">
        <v>1.0827978788739001</v>
      </c>
      <c r="Q1449" s="21">
        <v>0.75243424767914802</v>
      </c>
      <c r="R1449" s="21">
        <v>0.71482032388218997</v>
      </c>
      <c r="S1449" s="22">
        <v>0.77733704259779501</v>
      </c>
      <c r="T1449" s="22">
        <v>1.0021095052689699</v>
      </c>
      <c r="U1449" s="16">
        <v>1.7839888067951295</v>
      </c>
      <c r="V1449" s="14">
        <v>1.7504999999999999</v>
      </c>
      <c r="W1449" s="14">
        <v>3.3902000000000001</v>
      </c>
      <c r="X1449" s="74">
        <f>'2080回测'!$O$13*G1449/$G$4+'2080回测'!$O$14*H1449/$H$4+'2080回测'!$O$15*I1449/$I$4+'2080回测'!$O$17*K1449/$K$4+'2080回测'!$O$18*L1449/$L$4+'2080回测'!$O$16*J1449/$J$4</f>
        <v>1.8610279083608934</v>
      </c>
    </row>
    <row r="1450" spans="1:24">
      <c r="A1450" s="11">
        <v>46010</v>
      </c>
      <c r="B1450" s="17">
        <v>204.05156537753001</v>
      </c>
      <c r="C1450" s="17">
        <v>200.22701475596</v>
      </c>
      <c r="D1450" s="17">
        <v>188.84615384615</v>
      </c>
      <c r="E1450" s="17">
        <v>465.810546875</v>
      </c>
      <c r="F1450" s="13">
        <v>3.6473382021365999</v>
      </c>
      <c r="G1450" s="14">
        <f>[1]!thsiFinD("ths_adjustment_nv_fund",G$2,$A1450)</f>
        <v>1.9976382720000001</v>
      </c>
      <c r="H1450" s="14">
        <f>[1]!thsiFinD("ths_adjustment_nv_fund",H$2,$A1450)</f>
        <v>2.8668148148000001</v>
      </c>
      <c r="I1450" s="14">
        <v>4017.45</v>
      </c>
      <c r="J1450" s="14">
        <f>[1]!thsiFinD("ths_close_price_index",J$1,$A1450)</f>
        <v>11915.501200000001</v>
      </c>
      <c r="K1450" s="14">
        <f>[1]!thsiFinD("ths_adjustment_nv_fund",K$2,$A1450)</f>
        <v>9.5369976135000005</v>
      </c>
      <c r="L1450" s="14">
        <f>[1]!thsiFinD("ths_adjustment_nv_fund",L$2,$A1450)</f>
        <v>2.7892403086000002</v>
      </c>
      <c r="M1450" s="18">
        <v>0.58335997442455001</v>
      </c>
      <c r="N1450" s="18">
        <v>0.53079662931108995</v>
      </c>
      <c r="O1450" s="18">
        <v>0.84914929307453002</v>
      </c>
      <c r="P1450" s="18">
        <v>1.0710522523976</v>
      </c>
      <c r="Q1450" s="21">
        <v>0.751491318301865</v>
      </c>
      <c r="R1450" s="21">
        <v>0.711703122706146</v>
      </c>
      <c r="S1450" s="22">
        <v>0.77309691582330098</v>
      </c>
      <c r="T1450" s="22">
        <v>1.0012609483219499</v>
      </c>
      <c r="U1450" s="16">
        <v>1.7990950873723108</v>
      </c>
      <c r="V1450" s="14">
        <v>1.7517</v>
      </c>
      <c r="W1450" s="14">
        <v>3.3898000000000001</v>
      </c>
      <c r="X1450" s="74">
        <f>'2080回测'!$O$13*G1450/$G$4+'2080回测'!$O$14*H1450/$H$4+'2080回测'!$O$15*I1450/$I$4+'2080回测'!$O$17*K1450/$K$4+'2080回测'!$O$18*L1450/$L$4+'2080回测'!$O$16*J1450/$J$4</f>
        <v>1.86084787560669</v>
      </c>
    </row>
    <row r="1451" spans="1:24">
      <c r="A1451" s="11">
        <v>46013</v>
      </c>
      <c r="B1451" s="17">
        <v>215.77655003069</v>
      </c>
      <c r="C1451" s="17">
        <v>211.86152099885999</v>
      </c>
      <c r="D1451" s="17">
        <v>203.61538461538001</v>
      </c>
      <c r="E1451" s="17">
        <v>482.041015625</v>
      </c>
      <c r="F1451" s="13">
        <v>3.78323617817483</v>
      </c>
      <c r="G1451" s="14">
        <f>[1]!thsiFinD("ths_adjustment_nv_fund",G$2,$A1451)</f>
        <v>1.9867110609</v>
      </c>
      <c r="H1451" s="14">
        <f>[1]!thsiFinD("ths_adjustment_nv_fund",H$2,$A1451)</f>
        <v>2.8542074074000001</v>
      </c>
      <c r="I1451" s="14">
        <v>4052.99</v>
      </c>
      <c r="J1451" s="14">
        <f>[1]!thsiFinD("ths_close_price_index",J$1,$A1451)</f>
        <v>11858.858399999999</v>
      </c>
      <c r="K1451" s="14">
        <f>[1]!thsiFinD("ths_adjustment_nv_fund",K$2,$A1451)</f>
        <v>9.5216574211000005</v>
      </c>
      <c r="L1451" s="14">
        <f>[1]!thsiFinD("ths_adjustment_nv_fund",L$2,$A1451)</f>
        <v>2.7878268081000002</v>
      </c>
      <c r="M1451" s="18">
        <v>0.58895460358055995</v>
      </c>
      <c r="N1451" s="18">
        <v>0.53401094605160004</v>
      </c>
      <c r="O1451" s="18">
        <v>0.86388689192428003</v>
      </c>
      <c r="P1451" s="18">
        <v>1.0876452803295</v>
      </c>
      <c r="Q1451" s="21">
        <v>0.76740325154350397</v>
      </c>
      <c r="R1451" s="21">
        <v>0.72549074329248797</v>
      </c>
      <c r="S1451" s="22">
        <v>0.79646932194613995</v>
      </c>
      <c r="T1451" s="22">
        <v>1.0288996603104099</v>
      </c>
      <c r="U1451" s="16">
        <v>1.8168274567029714</v>
      </c>
      <c r="V1451" s="14">
        <v>1.7513000000000001</v>
      </c>
      <c r="W1451" s="14">
        <v>3.4477000000000002</v>
      </c>
      <c r="X1451" s="74">
        <f>'2080回测'!$O$13*G1451/$G$4+'2080回测'!$O$14*H1451/$H$4+'2080回测'!$O$15*I1451/$I$4+'2080回测'!$O$17*K1451/$K$4+'2080回测'!$O$18*L1451/$L$4+'2080回测'!$O$16*J1451/$J$4</f>
        <v>1.8523983204669143</v>
      </c>
    </row>
    <row r="1452" spans="1:24">
      <c r="A1452" s="11">
        <v>46014</v>
      </c>
      <c r="B1452" s="17">
        <v>217.1270718232</v>
      </c>
      <c r="C1452" s="17">
        <v>214.47219069240001</v>
      </c>
      <c r="D1452" s="17">
        <v>211.07692307692</v>
      </c>
      <c r="E1452" s="17">
        <v>480.693359375</v>
      </c>
      <c r="F1452" s="13">
        <v>3.8084238624187998</v>
      </c>
      <c r="G1452" s="14">
        <f>[1]!thsiFinD("ths_adjustment_nv_fund",G$2,$A1452)</f>
        <v>1.9900732797</v>
      </c>
      <c r="H1452" s="14">
        <f>[1]!thsiFinD("ths_adjustment_nv_fund",H$2,$A1452)</f>
        <v>2.8547555556000002</v>
      </c>
      <c r="I1452" s="14">
        <v>4059.43</v>
      </c>
      <c r="J1452" s="14">
        <f>[1]!thsiFinD("ths_close_price_index",J$1,$A1452)</f>
        <v>11851.037200000001</v>
      </c>
      <c r="K1452" s="14">
        <f>[1]!thsiFinD("ths_adjustment_nv_fund",K$2,$A1452)</f>
        <v>9.5262594789000001</v>
      </c>
      <c r="L1452" s="14">
        <f>[1]!thsiFinD("ths_adjustment_nv_fund",L$2,$A1452)</f>
        <v>2.778336162</v>
      </c>
      <c r="M1452" s="18">
        <v>0.59934462915600994</v>
      </c>
      <c r="N1452" s="18">
        <v>0.54782382069324997</v>
      </c>
      <c r="O1452" s="18">
        <v>0.88820992092020001</v>
      </c>
      <c r="P1452" s="18">
        <v>1.1130941376818999</v>
      </c>
      <c r="Q1452" s="21">
        <v>0.78260798775218099</v>
      </c>
      <c r="R1452" s="21">
        <v>0.74215578034903296</v>
      </c>
      <c r="S1452" s="22">
        <v>0.81611868992551595</v>
      </c>
      <c r="T1452" s="22">
        <v>1.0452646871456801</v>
      </c>
      <c r="U1452" s="16">
        <v>1.8188641983295502</v>
      </c>
      <c r="V1452" s="14">
        <v>1.7525999999999999</v>
      </c>
      <c r="W1452" s="14">
        <v>3.4982000000000002</v>
      </c>
      <c r="X1452" s="74">
        <f>'2080回测'!$O$13*G1452/$G$4+'2080回测'!$O$14*H1452/$H$4+'2080回测'!$O$15*I1452/$I$4+'2080回测'!$O$17*K1452/$K$4+'2080回测'!$O$18*L1452/$L$4+'2080回测'!$O$16*J1452/$J$4</f>
        <v>1.8542940816403961</v>
      </c>
    </row>
    <row r="1453" spans="1:24">
      <c r="A1453" s="11">
        <v>46015</v>
      </c>
      <c r="B1453" s="17">
        <v>222.34499693063</v>
      </c>
      <c r="C1453" s="17">
        <v>219.12599318956001</v>
      </c>
      <c r="D1453" s="17">
        <v>215.53846153846001</v>
      </c>
      <c r="E1453" s="17">
        <v>490.791015625</v>
      </c>
      <c r="F1453" s="13">
        <v>3.8695011682091298</v>
      </c>
      <c r="G1453" s="14">
        <f>[1]!thsiFinD("ths_adjustment_nv_fund",G$2,$A1453)</f>
        <v>1.9912740721</v>
      </c>
      <c r="H1453" s="14">
        <f>[1]!thsiFinD("ths_adjustment_nv_fund",H$2,$A1453)</f>
        <v>2.8613333333000002</v>
      </c>
      <c r="I1453" s="14">
        <v>4038.53</v>
      </c>
      <c r="J1453" s="14">
        <f>[1]!thsiFinD("ths_close_price_index",J$1,$A1453)</f>
        <v>11877.019200000001</v>
      </c>
      <c r="K1453" s="14">
        <f>[1]!thsiFinD("ths_adjustment_nv_fund",K$2,$A1453)</f>
        <v>9.5523378059000006</v>
      </c>
      <c r="L1453" s="14">
        <f>[1]!thsiFinD("ths_adjustment_nv_fund",L$2,$A1453)</f>
        <v>2.8022647058999999</v>
      </c>
      <c r="M1453" s="18">
        <v>0.60294117647058998</v>
      </c>
      <c r="N1453" s="18">
        <v>0.54938754235079001</v>
      </c>
      <c r="O1453" s="18">
        <v>0.89336208962376995</v>
      </c>
      <c r="P1453" s="18">
        <v>1.1169161272392001</v>
      </c>
      <c r="Q1453" s="21">
        <v>0.78131145985841699</v>
      </c>
      <c r="R1453" s="21">
        <v>0.74023750270223099</v>
      </c>
      <c r="S1453" s="22">
        <v>0.82222033577173603</v>
      </c>
      <c r="T1453" s="22">
        <v>1.04453735261967</v>
      </c>
      <c r="U1453" s="16">
        <v>1.8398017290725921</v>
      </c>
      <c r="V1453" s="14">
        <v>1.7531000000000001</v>
      </c>
      <c r="W1453" s="14">
        <v>3.5017</v>
      </c>
      <c r="X1453" s="74">
        <f>'2080回测'!$O$13*G1453/$G$4+'2080回测'!$O$14*H1453/$H$4+'2080回测'!$O$15*I1453/$I$4+'2080回测'!$O$17*K1453/$K$4+'2080回测'!$O$18*L1453/$L$4+'2080回测'!$O$16*J1453/$J$4</f>
        <v>1.8574004934659218</v>
      </c>
    </row>
    <row r="1454" spans="1:24">
      <c r="A1454" s="11">
        <v>46016</v>
      </c>
      <c r="B1454" s="17">
        <v>222.52915899325001</v>
      </c>
      <c r="C1454" s="17">
        <v>219.69353007946</v>
      </c>
      <c r="D1454" s="17">
        <v>216.15384615385</v>
      </c>
      <c r="E1454" s="17">
        <v>490.703125</v>
      </c>
      <c r="F1454" s="13">
        <v>3.8726991505664001</v>
      </c>
      <c r="G1454" s="14">
        <f>[1]!thsiFinD("ths_adjustment_nv_fund",G$2,$A1454)</f>
        <v>1.9941559739000001</v>
      </c>
      <c r="H1454" s="14">
        <f>[1]!thsiFinD("ths_adjustment_nv_fund",H$2,$A1454)</f>
        <v>2.8686785184999999</v>
      </c>
      <c r="I1454" s="14">
        <v>4038.53</v>
      </c>
      <c r="J1454" s="14">
        <f>[1]!thsiFinD("ths_close_price_index",J$1,$A1454)</f>
        <v>11920.7644</v>
      </c>
      <c r="K1454" s="14">
        <f>[1]!thsiFinD("ths_adjustment_nv_fund",K$2,$A1454)</f>
        <v>9.5722800560000003</v>
      </c>
      <c r="L1454" s="14">
        <f>[1]!thsiFinD("ths_adjustment_nv_fund",L$2,$A1454)</f>
        <v>2.8220537125999998</v>
      </c>
      <c r="M1454" s="18">
        <v>0.61189258312020001</v>
      </c>
      <c r="N1454" s="18">
        <v>0.55607679610807004</v>
      </c>
      <c r="O1454" s="18">
        <v>0.91648693985143004</v>
      </c>
      <c r="P1454" s="18">
        <v>1.1460005357412999</v>
      </c>
      <c r="Q1454" s="21">
        <v>0.80594548983991798</v>
      </c>
      <c r="R1454" s="21">
        <v>0.76409608093425097</v>
      </c>
      <c r="S1454" s="22">
        <v>0.84755767869251497</v>
      </c>
      <c r="T1454" s="22">
        <v>1.0703577282930501</v>
      </c>
      <c r="U1454" s="16">
        <v>1.8530733929934731</v>
      </c>
      <c r="V1454" s="14">
        <v>1.7533000000000001</v>
      </c>
      <c r="W1454" s="14">
        <v>3.4845999999999999</v>
      </c>
      <c r="X1454" s="74">
        <f>'2080回测'!$O$13*G1454/$G$4+'2080回测'!$O$14*H1454/$H$4+'2080回测'!$O$15*I1454/$I$4+'2080回测'!$O$17*K1454/$K$4+'2080回测'!$O$18*L1454/$L$4+'2080回测'!$O$16*J1454/$J$4</f>
        <v>1.8613256294023595</v>
      </c>
    </row>
    <row r="1455" spans="1:24">
      <c r="A1455" s="11">
        <v>46017</v>
      </c>
      <c r="B1455" s="17">
        <v>220.31921424186999</v>
      </c>
      <c r="C1455" s="17">
        <v>217.13961407491001</v>
      </c>
      <c r="D1455" s="17">
        <v>211.61538461538001</v>
      </c>
      <c r="E1455" s="17">
        <v>486.4453125</v>
      </c>
      <c r="F1455" s="13">
        <v>3.8387988135804001</v>
      </c>
      <c r="G1455" s="14">
        <f>[1]!thsiFinD("ths_adjustment_nv_fund",G$2,$A1455)</f>
        <v>1.9907937551999999</v>
      </c>
      <c r="H1455" s="14">
        <f>[1]!thsiFinD("ths_adjustment_nv_fund",H$2,$A1455)</f>
        <v>2.8822725926000001</v>
      </c>
      <c r="I1455" s="14">
        <v>4038.53</v>
      </c>
      <c r="J1455" s="14">
        <f>[1]!thsiFinD("ths_close_price_index",J$1,$A1455)</f>
        <v>11932.248600000001</v>
      </c>
      <c r="K1455" s="14">
        <f>[1]!thsiFinD("ths_adjustment_nv_fund",K$2,$A1455)</f>
        <v>9.5561728539999997</v>
      </c>
      <c r="L1455" s="14">
        <f>[1]!thsiFinD("ths_adjustment_nv_fund",L$2,$A1455)</f>
        <v>2.8240729990000002</v>
      </c>
      <c r="M1455" s="18">
        <v>0.61612851662404</v>
      </c>
      <c r="N1455" s="18">
        <v>0.56033359395361004</v>
      </c>
      <c r="O1455" s="18">
        <v>0.92655164150490998</v>
      </c>
      <c r="P1455" s="18">
        <v>1.1598902051794999</v>
      </c>
      <c r="Q1455" s="21">
        <v>0.82291821863099901</v>
      </c>
      <c r="R1455" s="21">
        <v>0.77992187152030901</v>
      </c>
      <c r="S1455" s="22">
        <v>0.86824122393396397</v>
      </c>
      <c r="T1455" s="22">
        <v>1.0906018726004501</v>
      </c>
      <c r="U1455" s="16">
        <v>1.8563199954569152</v>
      </c>
      <c r="V1455" s="14">
        <v>1.7539</v>
      </c>
      <c r="W1455" s="14">
        <v>3.4994999999999998</v>
      </c>
      <c r="X1455" s="74">
        <f>'2080回测'!$O$13*G1455/$G$4+'2080回测'!$O$14*H1455/$H$4+'2080回测'!$O$15*I1455/$I$4+'2080回测'!$O$17*K1455/$K$4+'2080回测'!$O$18*L1455/$L$4+'2080回测'!$O$16*J1455/$J$4</f>
        <v>1.8586671518518108</v>
      </c>
    </row>
    <row r="1456" spans="1:24">
      <c r="A1456" s="11">
        <v>46020</v>
      </c>
      <c r="B1456" s="17">
        <v>223.57274401473001</v>
      </c>
      <c r="C1456" s="17">
        <v>218.67196367764001</v>
      </c>
      <c r="D1456" s="17">
        <v>216.53846153846001</v>
      </c>
      <c r="E1456" s="17">
        <v>487.060546875</v>
      </c>
      <c r="F1456" s="13">
        <v>3.8646092902645801</v>
      </c>
      <c r="G1456" s="14">
        <f>[1]!thsiFinD("ths_adjustment_nv_fund",G$2,$A1456)</f>
        <v>1.9919945476000001</v>
      </c>
      <c r="H1456" s="14">
        <f>[1]!thsiFinD("ths_adjustment_nv_fund",H$2,$A1456)</f>
        <v>2.8760237037</v>
      </c>
      <c r="I1456" s="14">
        <v>4032.85</v>
      </c>
      <c r="J1456" s="14">
        <f>[1]!thsiFinD("ths_close_price_index",J$1,$A1456)</f>
        <v>11853.9863</v>
      </c>
      <c r="K1456" s="14">
        <f>[1]!thsiFinD("ths_adjustment_nv_fund",K$2,$A1456)</f>
        <v>9.5070842383999992</v>
      </c>
      <c r="L1456" s="14">
        <f>[1]!thsiFinD("ths_adjustment_nv_fund",L$2,$A1456)</f>
        <v>2.8057984570999999</v>
      </c>
      <c r="M1456" s="18">
        <v>0.61804667519181999</v>
      </c>
      <c r="N1456" s="18">
        <v>0.56267917643993004</v>
      </c>
      <c r="O1456" s="18">
        <v>0.93541816439013004</v>
      </c>
      <c r="P1456" s="18">
        <v>1.174059532345</v>
      </c>
      <c r="Q1456" s="21">
        <v>0.82775073168957103</v>
      </c>
      <c r="R1456" s="21">
        <v>0.78136057975541595</v>
      </c>
      <c r="S1456" s="22">
        <v>0.867310464398106</v>
      </c>
      <c r="T1456" s="22">
        <v>1.08393463944535</v>
      </c>
      <c r="U1456" s="16">
        <v>1.8506870191786537</v>
      </c>
      <c r="V1456" s="14">
        <v>1.7515000000000001</v>
      </c>
      <c r="W1456" s="14">
        <v>3.4893999999999998</v>
      </c>
      <c r="X1456" s="74">
        <f>'2080回测'!$O$13*G1456/$G$4+'2080回测'!$O$14*H1456/$H$4+'2080回测'!$O$15*I1456/$I$4+'2080回测'!$O$17*K1456/$K$4+'2080回测'!$O$18*L1456/$L$4+'2080回测'!$O$16*J1456/$J$4</f>
        <v>1.8572577681346951</v>
      </c>
    </row>
    <row r="1457" spans="1:24">
      <c r="A1457" s="11">
        <v>46021</v>
      </c>
      <c r="B1457" s="17">
        <v>222.52915899325001</v>
      </c>
      <c r="C1457" s="17">
        <v>219.63677639047</v>
      </c>
      <c r="D1457" s="17">
        <v>212.15384615385</v>
      </c>
      <c r="E1457" s="17">
        <v>490.068359375</v>
      </c>
      <c r="F1457" s="13">
        <v>3.8609703522814298</v>
      </c>
      <c r="G1457" s="14">
        <f>[1]!thsiFinD("ths_adjustment_nv_fund",G$2,$A1457)</f>
        <v>1.9894728835</v>
      </c>
      <c r="H1457" s="14">
        <f>[1]!thsiFinD("ths_adjustment_nv_fund",H$2,$A1457)</f>
        <v>2.8752562962999999</v>
      </c>
      <c r="I1457" s="14">
        <v>4034.26</v>
      </c>
      <c r="J1457" s="14">
        <f>[1]!thsiFinD("ths_close_price_index",J$1,$A1457)</f>
        <v>11808.2569</v>
      </c>
      <c r="K1457" s="14">
        <f>[1]!thsiFinD("ths_adjustment_nv_fund",K$2,$A1457)</f>
        <v>9.5354635942999995</v>
      </c>
      <c r="L1457" s="14">
        <f>[1]!thsiFinD("ths_adjustment_nv_fund",L$2,$A1457)</f>
        <v>2.8260922854000001</v>
      </c>
      <c r="M1457" s="18">
        <v>0.61141304347825998</v>
      </c>
      <c r="N1457" s="18">
        <v>0.55564242898097005</v>
      </c>
      <c r="O1457" s="18">
        <v>0.92691109513539005</v>
      </c>
      <c r="P1457" s="18">
        <v>1.1574665044903001</v>
      </c>
      <c r="Q1457" s="21">
        <v>0.82621847145148697</v>
      </c>
      <c r="R1457" s="21">
        <v>0.77788370152059305</v>
      </c>
      <c r="S1457" s="22">
        <v>0.864207932611888</v>
      </c>
      <c r="T1457" s="22">
        <v>1.0857529757603399</v>
      </c>
      <c r="U1457" s="16">
        <v>1.8524329370463923</v>
      </c>
      <c r="V1457" s="14">
        <v>1.7513000000000001</v>
      </c>
      <c r="W1457" s="14">
        <v>3.4121000000000001</v>
      </c>
      <c r="X1457" s="74">
        <f>'2080回测'!$O$13*G1457/$G$4+'2080回测'!$O$14*H1457/$H$4+'2080回测'!$O$15*I1457/$I$4+'2080回测'!$O$17*K1457/$K$4+'2080回测'!$O$18*L1457/$L$4+'2080回测'!$O$16*J1457/$J$4</f>
        <v>1.8574162698110293</v>
      </c>
    </row>
    <row r="1458" spans="1:24">
      <c r="A1458" s="11">
        <v>46022</v>
      </c>
      <c r="B1458" s="17">
        <v>218.23204419890001</v>
      </c>
      <c r="C1458" s="17">
        <v>213.84790011351001</v>
      </c>
      <c r="D1458" s="17">
        <v>205.84615384615</v>
      </c>
      <c r="E1458" s="17">
        <v>480</v>
      </c>
      <c r="F1458" s="13">
        <v>3.7948152453963999</v>
      </c>
      <c r="G1458" s="14">
        <f>[1]!thsiFinD("ths_adjustment_nv_fund",G$2,$A1458)</f>
        <v>1.9900732797</v>
      </c>
      <c r="H1458" s="14">
        <f>[1]!thsiFinD("ths_adjustment_nv_fund",H$2,$A1458)</f>
        <v>2.8776681481000002</v>
      </c>
      <c r="I1458" s="14">
        <v>4020.75</v>
      </c>
      <c r="J1458" s="14">
        <f>[1]!thsiFinD("ths_close_price_index",J$1,$A1458)</f>
        <v>11791.3127</v>
      </c>
      <c r="K1458" s="14">
        <f>[1]!thsiFinD("ths_adjustment_nv_fund",K$2,$A1458)</f>
        <v>9.5615419213999999</v>
      </c>
      <c r="L1458" s="14">
        <f>[1]!thsiFinD("ths_adjustment_nv_fund",L$2,$A1458)</f>
        <v>2.8204382835000001</v>
      </c>
      <c r="M1458" s="18">
        <v>0.61429028132992003</v>
      </c>
      <c r="N1458" s="18">
        <v>0.55842237859439003</v>
      </c>
      <c r="O1458" s="18">
        <v>0.93314162473040996</v>
      </c>
      <c r="P1458" s="18">
        <v>1.164364729511</v>
      </c>
      <c r="Q1458" s="21">
        <v>0.82433261269692204</v>
      </c>
      <c r="R1458" s="21">
        <v>0.77548585446209695</v>
      </c>
      <c r="S1458" s="22">
        <v>0.86379426170705098</v>
      </c>
      <c r="T1458" s="22">
        <v>1.08563175333935</v>
      </c>
      <c r="U1458" s="16">
        <v>1.8492078131281686</v>
      </c>
      <c r="V1458" s="14">
        <v>1.7513000000000001</v>
      </c>
      <c r="W1458" s="14">
        <v>3.3881000000000001</v>
      </c>
      <c r="X1458" s="74">
        <f>'2080回测'!$O$13*G1458/$G$4+'2080回测'!$O$14*H1458/$H$4+'2080回测'!$O$15*I1458/$I$4+'2080回测'!$O$17*K1458/$K$4+'2080回测'!$O$18*L1458/$L$4+'2080回测'!$O$16*J1458/$J$4</f>
        <v>1.8579897287711544</v>
      </c>
    </row>
    <row r="1459" spans="1:24">
      <c r="A1459" s="11">
        <v>46027</v>
      </c>
      <c r="B1459" s="17">
        <v>226.08962553713999</v>
      </c>
      <c r="C1459" s="17">
        <v>219.58002270148</v>
      </c>
      <c r="D1459" s="17">
        <v>214.53846153846001</v>
      </c>
      <c r="E1459" s="17">
        <v>496.494140625</v>
      </c>
      <c r="F1459" s="13">
        <v>3.8917556260052</v>
      </c>
      <c r="G1459" s="14">
        <f>[1]!thsiFinD("ths_adjustment_nv_fund",G$2,$A1459)</f>
        <v>1.9886323288000001</v>
      </c>
      <c r="H1459" s="14">
        <f>[1]!thsiFinD("ths_adjustment_nv_fund",H$2,$A1459)</f>
        <v>2.8876444443999998</v>
      </c>
      <c r="I1459" s="14">
        <v>4056.81</v>
      </c>
      <c r="J1459" s="14">
        <f>[1]!thsiFinD("ths_close_price_index",J$1,$A1459)</f>
        <v>11813.307199999999</v>
      </c>
      <c r="K1459" s="14">
        <f>[1]!thsiFinD("ths_adjustment_nv_fund",K$2,$A1459)</f>
        <v>9.6397769025999995</v>
      </c>
      <c r="L1459" s="14">
        <f>[1]!thsiFinD("ths_adjustment_nv_fund",L$2,$A1459)</f>
        <v>2.8439629701000002</v>
      </c>
      <c r="M1459" s="18">
        <v>0.60901534526853995</v>
      </c>
      <c r="N1459" s="18">
        <v>0.55095126400834005</v>
      </c>
      <c r="O1459" s="18">
        <v>0.92978672417925001</v>
      </c>
      <c r="P1459" s="18">
        <v>1.1610088362430999</v>
      </c>
      <c r="Q1459" s="21">
        <v>0.82067876135995299</v>
      </c>
      <c r="R1459" s="21">
        <v>0.77308800740360095</v>
      </c>
      <c r="S1459" s="22">
        <v>0.86338059080222396</v>
      </c>
      <c r="T1459" s="22">
        <v>1.0857529757603399</v>
      </c>
      <c r="U1459" s="16">
        <v>1.8863683240675544</v>
      </c>
      <c r="V1459" s="14">
        <v>1.7506999999999999</v>
      </c>
      <c r="W1459" s="14">
        <v>3.4504999999999999</v>
      </c>
      <c r="X1459" s="74">
        <f>'2080回测'!$O$13*G1459/$G$4+'2080回测'!$O$14*H1459/$H$4+'2080回测'!$O$15*I1459/$I$4+'2080回测'!$O$17*K1459/$K$4+'2080回测'!$O$18*L1459/$L$4+'2080回测'!$O$16*J1459/$J$4</f>
        <v>1.8601877632830661</v>
      </c>
    </row>
    <row r="1460" spans="1:24">
      <c r="A1460" s="11">
        <v>46028</v>
      </c>
      <c r="B1460" s="17">
        <v>225.41436464088</v>
      </c>
      <c r="C1460" s="17">
        <v>218.33144154370001</v>
      </c>
      <c r="D1460" s="17">
        <v>211.23076923076999</v>
      </c>
      <c r="E1460" s="17">
        <v>507.333984375</v>
      </c>
      <c r="F1460" s="13">
        <v>3.9057763994758798</v>
      </c>
      <c r="G1460" s="14">
        <f>[1]!thsiFinD("ths_adjustment_nv_fund",G$2,$A1460)</f>
        <v>1.9904335174000001</v>
      </c>
      <c r="H1460" s="14">
        <f>[1]!thsiFinD("ths_adjustment_nv_fund",H$2,$A1460)</f>
        <v>2.9203140741000002</v>
      </c>
      <c r="I1460" s="14">
        <v>4109.49</v>
      </c>
      <c r="J1460" s="14">
        <f>[1]!thsiFinD("ths_close_price_index",J$1,$A1460)</f>
        <v>11887.3789</v>
      </c>
      <c r="K1460" s="14">
        <f>[1]!thsiFinD("ths_adjustment_nv_fund",K$2,$A1460)</f>
        <v>9.6996036529000005</v>
      </c>
      <c r="L1460" s="14">
        <f>[1]!thsiFinD("ths_adjustment_nv_fund",L$2,$A1460)</f>
        <v>2.9103974928</v>
      </c>
      <c r="M1460" s="18">
        <v>0.63267263427109999</v>
      </c>
      <c r="N1460" s="18">
        <v>0.57840326644079998</v>
      </c>
      <c r="O1460" s="18">
        <v>0.98250658998323004</v>
      </c>
      <c r="P1460" s="18">
        <v>1.216194636949</v>
      </c>
      <c r="Q1460" s="21">
        <v>0.85132396612162797</v>
      </c>
      <c r="R1460" s="21">
        <v>0.80917560563394098</v>
      </c>
      <c r="S1460" s="22">
        <v>0.90061097223683095</v>
      </c>
      <c r="T1460" s="22">
        <v>1.12005892090391</v>
      </c>
      <c r="U1460" s="16">
        <v>1.9121203588822775</v>
      </c>
      <c r="V1460" s="14">
        <v>1.7488999999999999</v>
      </c>
      <c r="W1460" s="14">
        <v>3.4828000000000001</v>
      </c>
      <c r="X1460" s="74">
        <f>'2080回测'!$O$13*G1460/$G$4+'2080回测'!$O$14*H1460/$H$4+'2080回测'!$O$15*I1460/$I$4+'2080回测'!$O$17*K1460/$K$4+'2080回测'!$O$18*L1460/$L$4+'2080回测'!$O$16*J1460/$J$4</f>
        <v>1.8674286931917843</v>
      </c>
    </row>
    <row r="1461" spans="1:24">
      <c r="A1461" s="11">
        <v>46029</v>
      </c>
      <c r="B1461" s="17">
        <v>231.55310006139001</v>
      </c>
      <c r="C1461" s="17">
        <v>223.83654937571001</v>
      </c>
      <c r="D1461" s="17">
        <v>215.84615384615</v>
      </c>
      <c r="E1461" s="17">
        <v>507.763671875</v>
      </c>
      <c r="F1461" s="13">
        <v>3.9474986878956302</v>
      </c>
      <c r="G1461" s="14">
        <f>[1]!thsiFinD("ths_adjustment_nv_fund",G$2,$A1461)</f>
        <v>1.9805870195999999</v>
      </c>
      <c r="H1461" s="14">
        <f>[1]!thsiFinD("ths_adjustment_nv_fund",H$2,$A1461)</f>
        <v>2.9217392592999998</v>
      </c>
      <c r="I1461" s="14">
        <v>4102.24</v>
      </c>
      <c r="J1461" s="14">
        <f>[1]!thsiFinD("ths_close_price_index",J$1,$A1461)</f>
        <v>11844.826800000001</v>
      </c>
      <c r="K1461" s="14">
        <f>[1]!thsiFinD("ths_adjustment_nv_fund",K$2,$A1461)</f>
        <v>9.6466799892000008</v>
      </c>
      <c r="L1461" s="14">
        <f>[1]!thsiFinD("ths_adjustment_nv_fund",L$2,$A1461)</f>
        <v>2.8929306654000002</v>
      </c>
      <c r="M1461" s="18">
        <v>0.65617007672633998</v>
      </c>
      <c r="N1461" s="18">
        <v>0.59916601511598</v>
      </c>
      <c r="O1461" s="18">
        <v>1.0200095854300999</v>
      </c>
      <c r="P1461" s="18">
        <v>1.2547874097230001</v>
      </c>
      <c r="Q1461" s="21">
        <v>0.87831531954633402</v>
      </c>
      <c r="R1461" s="21">
        <v>0.830996013866245</v>
      </c>
      <c r="S1461" s="22">
        <v>0.91963983385897197</v>
      </c>
      <c r="T1461" s="22">
        <v>1.13787861679125</v>
      </c>
      <c r="U1461" s="16">
        <v>1.9205964141218186</v>
      </c>
      <c r="V1461" s="14">
        <v>1.7478</v>
      </c>
      <c r="W1461" s="14">
        <v>3.4723999999999999</v>
      </c>
      <c r="X1461" s="74">
        <f>'2080回测'!$O$13*G1461/$G$4+'2080回测'!$O$14*H1461/$H$4+'2080回测'!$O$15*I1461/$I$4+'2080回测'!$O$17*K1461/$K$4+'2080回测'!$O$18*L1461/$L$4+'2080回测'!$O$16*J1461/$J$4</f>
        <v>1.8578729895209891</v>
      </c>
    </row>
    <row r="1462" spans="1:24">
      <c r="A1462" s="11">
        <v>46030</v>
      </c>
      <c r="B1462" s="17">
        <v>229.71147943523999</v>
      </c>
      <c r="C1462" s="17">
        <v>219.23950056754001</v>
      </c>
      <c r="D1462" s="17">
        <v>210.07692307692</v>
      </c>
      <c r="E1462" s="17">
        <v>496.97265625</v>
      </c>
      <c r="F1462" s="13">
        <v>3.8900013983242498</v>
      </c>
      <c r="G1462" s="14">
        <f>[1]!thsiFinD("ths_adjustment_nv_fund",G$2,$A1462)</f>
        <v>1.9686630281999999</v>
      </c>
      <c r="H1462" s="14">
        <f>[1]!thsiFinD("ths_adjustment_nv_fund",H$2,$A1462)</f>
        <v>2.9123111111000002</v>
      </c>
      <c r="I1462" s="14">
        <v>4093.29</v>
      </c>
      <c r="J1462" s="14">
        <f>[1]!thsiFinD("ths_close_price_index",J$1,$A1462)</f>
        <v>11793.7284</v>
      </c>
      <c r="K1462" s="14">
        <f>[1]!thsiFinD("ths_adjustment_nv_fund",K$2,$A1462)</f>
        <v>9.6597191526999993</v>
      </c>
      <c r="L1462" s="14">
        <f>[1]!thsiFinD("ths_adjustment_nv_fund",L$2,$A1462)</f>
        <v>2.8772811958000002</v>
      </c>
      <c r="M1462" s="18">
        <v>0.65313299232736999</v>
      </c>
      <c r="N1462" s="18">
        <v>0.59595169837547002</v>
      </c>
      <c r="O1462" s="18">
        <v>1.035346273664</v>
      </c>
      <c r="P1462" s="18">
        <v>1.2710075605308</v>
      </c>
      <c r="Q1462" s="21">
        <v>0.88845181035211795</v>
      </c>
      <c r="R1462" s="21">
        <v>0.84310514151163896</v>
      </c>
      <c r="S1462" s="22">
        <v>0.93153287237280002</v>
      </c>
      <c r="T1462" s="22">
        <v>1.14624296384035</v>
      </c>
      <c r="U1462" s="16">
        <v>1.9267355242722966</v>
      </c>
      <c r="V1462" s="14">
        <v>1.7488999999999999</v>
      </c>
      <c r="W1462" s="14">
        <v>3.4599000000000002</v>
      </c>
      <c r="X1462" s="74">
        <f>'2080回测'!$O$13*G1462/$G$4+'2080回测'!$O$14*H1462/$H$4+'2080回测'!$O$15*I1462/$I$4+'2080回测'!$O$17*K1462/$K$4+'2080回测'!$O$18*L1462/$L$4+'2080回测'!$O$16*J1462/$J$4</f>
        <v>1.8482623699122287</v>
      </c>
    </row>
    <row r="1463" spans="1:24">
      <c r="A1463" s="11">
        <v>46031</v>
      </c>
      <c r="B1463" s="17">
        <v>231.98281154081999</v>
      </c>
      <c r="C1463" s="17">
        <v>219.40976163451001</v>
      </c>
      <c r="D1463" s="17">
        <v>208.92307692308</v>
      </c>
      <c r="E1463" s="17">
        <v>498.212890625</v>
      </c>
      <c r="F1463" s="13">
        <v>3.8963213518085298</v>
      </c>
      <c r="G1463" s="14">
        <f>[1]!thsiFinD("ths_adjustment_nv_fund",G$2,$A1463)</f>
        <v>1.9693856943000001</v>
      </c>
      <c r="H1463" s="14">
        <f>[1]!thsiFinD("ths_adjustment_nv_fund",H$2,$A1463)</f>
        <v>2.9217392592999998</v>
      </c>
      <c r="I1463" s="14">
        <v>4115.55</v>
      </c>
      <c r="J1463" s="14">
        <f>[1]!thsiFinD("ths_close_price_index",J$1,$A1463)</f>
        <v>11829.784</v>
      </c>
      <c r="K1463" s="14">
        <f>[1]!thsiFinD("ths_adjustment_nv_fund",K$2,$A1463)</f>
        <v>9.7264489895999997</v>
      </c>
      <c r="L1463" s="14">
        <f>[1]!thsiFinD("ths_adjustment_nv_fund",L$2,$A1463)</f>
        <v>2.8931325939999999</v>
      </c>
      <c r="M1463" s="18">
        <v>0.64130434782609003</v>
      </c>
      <c r="N1463" s="18">
        <v>0.58526626704891005</v>
      </c>
      <c r="O1463" s="18">
        <v>1.0387011742151999</v>
      </c>
      <c r="P1463" s="18">
        <v>1.2703550257566001</v>
      </c>
      <c r="Q1463" s="21">
        <v>0.90153495546190998</v>
      </c>
      <c r="R1463" s="21">
        <v>0.85977017856817095</v>
      </c>
      <c r="S1463" s="22">
        <v>0.94901046810182699</v>
      </c>
      <c r="T1463" s="22">
        <v>1.1679417771996601</v>
      </c>
      <c r="U1463" s="16">
        <v>1.9538614352276165</v>
      </c>
      <c r="V1463" s="14">
        <v>1.7497</v>
      </c>
      <c r="W1463" s="14">
        <v>3.4839000000000002</v>
      </c>
      <c r="X1463" s="74">
        <f>'2080回测'!$O$13*G1463/$G$4+'2080回测'!$O$14*H1463/$H$4+'2080回测'!$O$15*I1463/$I$4+'2080回测'!$O$17*K1463/$K$4+'2080回测'!$O$18*L1463/$L$4+'2080回测'!$O$16*J1463/$J$4</f>
        <v>1.8512747460895689</v>
      </c>
    </row>
    <row r="1464" spans="1:24">
      <c r="A1464" s="11">
        <v>46034</v>
      </c>
      <c r="B1464" s="17">
        <v>238.36709637814999</v>
      </c>
      <c r="C1464" s="17">
        <v>219.75028376844</v>
      </c>
      <c r="D1464" s="17">
        <v>206.15384615385</v>
      </c>
      <c r="E1464" s="17">
        <v>505.15625</v>
      </c>
      <c r="F1464" s="13">
        <v>3.9235686907510998</v>
      </c>
      <c r="G1464" s="14">
        <f>[1]!thsiFinD("ths_adjustment_nv_fund",G$2,$A1464)</f>
        <v>1.9726376919999999</v>
      </c>
      <c r="H1464" s="14">
        <f>[1]!thsiFinD("ths_adjustment_nv_fund",H$2,$A1464)</f>
        <v>2.9312770370000001</v>
      </c>
      <c r="I1464" s="14">
        <v>4129.33</v>
      </c>
      <c r="J1464" s="14">
        <f>[1]!thsiFinD("ths_close_price_index",J$1,$A1464)</f>
        <v>11864.952799999999</v>
      </c>
      <c r="K1464" s="14">
        <f>[1]!thsiFinD("ths_adjustment_nv_fund",K$2,$A1464)</f>
        <v>9.8230922016999997</v>
      </c>
      <c r="L1464" s="14">
        <f>[1]!thsiFinD("ths_adjustment_nv_fund",L$2,$A1464)</f>
        <v>2.8910123432999999</v>
      </c>
      <c r="M1464" s="18">
        <v>0.64697890025575</v>
      </c>
      <c r="N1464" s="18">
        <v>0.59577795152462998</v>
      </c>
      <c r="O1464" s="18">
        <v>1.0760843517853</v>
      </c>
      <c r="P1464" s="18">
        <v>1.3157528043089</v>
      </c>
      <c r="Q1464" s="21">
        <v>0.935362546871913</v>
      </c>
      <c r="R1464" s="21">
        <v>0.89537820738681695</v>
      </c>
      <c r="S1464" s="22">
        <v>0.97227945649846104</v>
      </c>
      <c r="T1464" s="22">
        <v>1.1932772631891599</v>
      </c>
      <c r="U1464" s="16">
        <v>1.9877098340965478</v>
      </c>
      <c r="V1464" s="14">
        <v>1.7506999999999999</v>
      </c>
      <c r="W1464" s="14">
        <v>3.5535999999999999</v>
      </c>
      <c r="X1464" s="74">
        <f>'2080回测'!$O$13*G1464/$G$4+'2080回测'!$O$14*H1464/$H$4+'2080回测'!$O$15*I1464/$I$4+'2080回测'!$O$17*K1464/$K$4+'2080回测'!$O$18*L1464/$L$4+'2080回测'!$O$16*J1464/$J$4</f>
        <v>1.8554866748119381</v>
      </c>
    </row>
    <row r="1465" spans="1:24">
      <c r="A1465" s="11">
        <v>46035</v>
      </c>
      <c r="B1465" s="17">
        <v>231.18477593616001</v>
      </c>
      <c r="C1465" s="17">
        <v>212.08853575481999</v>
      </c>
      <c r="D1465" s="17">
        <v>199.07692307692</v>
      </c>
      <c r="E1465" s="17">
        <v>496.19140625</v>
      </c>
      <c r="F1465" s="13">
        <v>3.8463541025447499</v>
      </c>
      <c r="G1465" s="14">
        <f>[1]!thsiFinD("ths_adjustment_nv_fund",G$2,$A1465)</f>
        <v>1.977696355</v>
      </c>
      <c r="H1465" s="14">
        <f>[1]!thsiFinD("ths_adjustment_nv_fund",H$2,$A1465)</f>
        <v>2.9216296295999999</v>
      </c>
      <c r="I1465" s="14">
        <v>4174.3900000000003</v>
      </c>
      <c r="J1465" s="14">
        <f>[1]!thsiFinD("ths_close_price_index",J$1,$A1465)</f>
        <v>11848.823</v>
      </c>
      <c r="K1465" s="14">
        <f>[1]!thsiFinD("ths_adjustment_nv_fund",K$2,$A1465)</f>
        <v>9.8606756730999994</v>
      </c>
      <c r="L1465" s="14">
        <f>[1]!thsiFinD("ths_adjustment_nv_fund",L$2,$A1465)</f>
        <v>2.8850554484000002</v>
      </c>
      <c r="M1465" s="18">
        <v>0.65185421994884996</v>
      </c>
      <c r="N1465" s="18">
        <v>0.60820085135957003</v>
      </c>
      <c r="O1465" s="18">
        <v>1.1181404265516</v>
      </c>
      <c r="P1465" s="18">
        <v>1.3599387325551999</v>
      </c>
      <c r="Q1465" s="21">
        <v>0.97190106024160206</v>
      </c>
      <c r="R1465" s="21">
        <v>0.94249590208622402</v>
      </c>
      <c r="S1465" s="22">
        <v>1.0091995847544499</v>
      </c>
      <c r="T1465" s="22">
        <v>1.2399478952748899</v>
      </c>
      <c r="U1465" s="16">
        <v>1.9666904628330497</v>
      </c>
      <c r="V1465" s="14">
        <v>1.7514000000000001</v>
      </c>
      <c r="W1465" s="14">
        <v>3.5596999999999999</v>
      </c>
      <c r="X1465" s="74">
        <f>'2080回测'!$O$13*G1465/$G$4+'2080回测'!$O$14*H1465/$H$4+'2080回测'!$O$15*I1465/$I$4+'2080回测'!$O$17*K1465/$K$4+'2080回测'!$O$18*L1465/$L$4+'2080回测'!$O$16*J1465/$J$4</f>
        <v>1.859552284298476</v>
      </c>
    </row>
    <row r="1466" spans="1:24">
      <c r="A1466" s="23">
        <v>46036</v>
      </c>
      <c r="B1466" s="17">
        <v>236.58686310620001</v>
      </c>
      <c r="C1466" s="17">
        <v>216.34506242905999</v>
      </c>
      <c r="D1466" s="17">
        <v>211.15384615385</v>
      </c>
      <c r="E1466" s="17">
        <v>495.859375</v>
      </c>
      <c r="F1466" s="13">
        <v>3.8998628667227799</v>
      </c>
      <c r="G1466" s="14">
        <f>[1]!thsiFinD("ths_adjustment_nv_fund",G$2,$A1466)</f>
        <v>1.9586661464999999</v>
      </c>
      <c r="H1466" s="14">
        <f>[1]!thsiFinD("ths_adjustment_nv_fund",H$2,$A1466)</f>
        <v>2.9029925926</v>
      </c>
      <c r="I1466" s="14">
        <v>4162.49</v>
      </c>
      <c r="J1466" s="14">
        <f>[1]!thsiFinD("ths_close_price_index",J$1,$A1466)</f>
        <v>11754.7114</v>
      </c>
      <c r="K1466" s="14">
        <f>[1]!thsiFinD("ths_adjustment_nv_fund",K$2,$A1466)</f>
        <v>9.8192571536000006</v>
      </c>
      <c r="L1466" s="14">
        <f>[1]!thsiFinD("ths_adjustment_nv_fund",L$2,$A1466)</f>
        <v>2.9069647059000001</v>
      </c>
      <c r="M1466" s="18">
        <v>0.64929667519181999</v>
      </c>
      <c r="N1466" s="18">
        <v>0.60203283815481001</v>
      </c>
      <c r="O1466" s="18">
        <v>1.0909417685119001</v>
      </c>
      <c r="P1466" s="18">
        <v>1.3265662382837</v>
      </c>
      <c r="Q1466" s="21">
        <v>0.94927075518682702</v>
      </c>
      <c r="R1466" s="21">
        <v>0.90772711973806397</v>
      </c>
      <c r="S1466" s="22">
        <v>0.98737844452472101</v>
      </c>
      <c r="T1466" s="22">
        <v>1.22030986307256</v>
      </c>
      <c r="U1466" s="16">
        <v>1.9791993994474673</v>
      </c>
      <c r="V1466" s="14">
        <v>1.7517</v>
      </c>
      <c r="W1466" s="14">
        <v>3.6032999999999999</v>
      </c>
      <c r="X1466" s="74">
        <f>'2080回测'!$O$13*G1466/$G$4+'2080回测'!$O$14*H1466/$H$4+'2080回测'!$O$15*I1466/$I$4+'2080回测'!$O$17*K1466/$K$4+'2080回测'!$O$18*L1466/$L$4+'2080回测'!$O$16*J1466/$J$4</f>
        <v>1.8462602379084705</v>
      </c>
    </row>
    <row r="1467" spans="1:24">
      <c r="A1467" s="23">
        <v>46037</v>
      </c>
      <c r="B1467" s="17">
        <v>243.03253529772999</v>
      </c>
      <c r="C1467" s="17">
        <v>222.75822928490001</v>
      </c>
      <c r="D1467" s="17">
        <v>219.23076923076999</v>
      </c>
      <c r="E1467" s="17">
        <v>509.560546875</v>
      </c>
      <c r="F1467" s="13">
        <v>3.9864552017210002</v>
      </c>
      <c r="G1467" s="14">
        <f>[1]!thsiFinD("ths_adjustment_nv_fund",G$2,$A1467)</f>
        <v>1.9538483721</v>
      </c>
      <c r="H1467" s="14">
        <f>[1]!thsiFinD("ths_adjustment_nv_fund",H$2,$A1467)</f>
        <v>2.8975111111</v>
      </c>
      <c r="I1467" s="14">
        <v>4156.12</v>
      </c>
      <c r="J1467" s="14">
        <f>[1]!thsiFinD("ths_close_price_index",J$1,$A1467)</f>
        <v>11734.688</v>
      </c>
      <c r="K1467" s="14">
        <f>[1]!thsiFinD("ths_adjustment_nv_fund",K$2,$A1467)</f>
        <v>9.8238592114000003</v>
      </c>
      <c r="L1467" s="14">
        <f>[1]!thsiFinD("ths_adjustment_nv_fund",L$2,$A1467)</f>
        <v>2.8989885246</v>
      </c>
      <c r="M1467" s="18">
        <v>0.64242327365729002</v>
      </c>
      <c r="N1467" s="18">
        <v>0.60168534445313004</v>
      </c>
      <c r="O1467" s="18">
        <v>1.1098729930505999</v>
      </c>
      <c r="P1467" s="18">
        <v>1.3459558438745001</v>
      </c>
      <c r="Q1467" s="21">
        <v>0.96353256201822102</v>
      </c>
      <c r="R1467" s="21">
        <v>0.92355291032412201</v>
      </c>
      <c r="S1467" s="22">
        <v>1.00444236934891</v>
      </c>
      <c r="T1467" s="22">
        <v>1.2421298988529601</v>
      </c>
      <c r="U1467" s="16">
        <v>1.9818233728032217</v>
      </c>
      <c r="V1467" s="14">
        <v>1.7524999999999999</v>
      </c>
      <c r="W1467" s="14">
        <v>3.5908000000000002</v>
      </c>
      <c r="X1467" s="74">
        <f>'2080回测'!$O$13*G1467/$G$4+'2080回测'!$O$14*H1467/$H$4+'2080回测'!$O$15*I1467/$I$4+'2080回测'!$O$17*K1467/$K$4+'2080回测'!$O$18*L1467/$L$4+'2080回测'!$O$16*J1467/$J$4</f>
        <v>1.8422467056578486</v>
      </c>
    </row>
    <row r="1468" spans="1:24">
      <c r="A1468" s="11">
        <v>46038</v>
      </c>
      <c r="B1468" s="17">
        <v>244.01473296501001</v>
      </c>
      <c r="C1468" s="17">
        <v>226.39046538024999</v>
      </c>
      <c r="D1468" s="17">
        <v>219.76923076923001</v>
      </c>
      <c r="E1468" s="17">
        <v>520.673828125</v>
      </c>
      <c r="F1468" s="13">
        <v>4.0271206430987201</v>
      </c>
      <c r="G1468" s="14">
        <f>[1]!thsiFinD("ths_adjustment_nv_fund",G$2,$A1468)</f>
        <v>1.9387928273999999</v>
      </c>
      <c r="H1468" s="14">
        <f>[1]!thsiFinD("ths_adjustment_nv_fund",H$2,$A1468)</f>
        <v>2.8743792592999999</v>
      </c>
      <c r="I1468" s="14">
        <v>4132.55</v>
      </c>
      <c r="J1468" s="14">
        <f>[1]!thsiFinD("ths_close_price_index",J$1,$A1468)</f>
        <v>11633.3806</v>
      </c>
      <c r="K1468" s="14">
        <f>[1]!thsiFinD("ths_adjustment_nv_fund",K$2,$A1468)</f>
        <v>9.7596849898000002</v>
      </c>
      <c r="L1468" s="14">
        <f>[1]!thsiFinD("ths_adjustment_nv_fund",L$2,$A1468)</f>
        <v>2.8748580521</v>
      </c>
      <c r="M1468" s="18">
        <v>0.64625959079284001</v>
      </c>
      <c r="N1468" s="18">
        <v>0.60967769959169005</v>
      </c>
      <c r="O1468" s="18">
        <v>1.1152647975078001</v>
      </c>
      <c r="P1468" s="18">
        <v>1.3590997592961001</v>
      </c>
      <c r="Q1468" s="21">
        <v>0.96706854718303004</v>
      </c>
      <c r="R1468" s="21">
        <v>0.92139484797147997</v>
      </c>
      <c r="S1468" s="22">
        <v>0.99999540712199797</v>
      </c>
      <c r="T1468" s="22">
        <v>1.2358263329608401</v>
      </c>
      <c r="U1468" s="16">
        <v>1.9881699347909947</v>
      </c>
      <c r="V1468" s="14">
        <v>1.7535000000000001</v>
      </c>
      <c r="W1468" s="14">
        <v>3.5855000000000001</v>
      </c>
      <c r="X1468" s="74">
        <f>'2080回测'!$O$13*G1468/$G$4+'2080回测'!$O$14*H1468/$H$4+'2080回测'!$O$15*I1468/$I$4+'2080回测'!$O$17*K1468/$K$4+'2080回测'!$O$18*L1468/$L$4+'2080回测'!$O$16*J1468/$J$4</f>
        <v>1.8281593391765689</v>
      </c>
    </row>
    <row r="1469" spans="1:24">
      <c r="A1469" s="11">
        <v>46041</v>
      </c>
      <c r="B1469" s="17">
        <v>241.06813996317001</v>
      </c>
      <c r="C1469" s="17">
        <v>225.87968217933999</v>
      </c>
      <c r="D1469" s="17">
        <v>214.61538461538001</v>
      </c>
      <c r="E1469" s="17">
        <v>519.43359375</v>
      </c>
      <c r="F1469" s="13">
        <v>4.0024920012697303</v>
      </c>
      <c r="G1469" s="14">
        <f>[1]!thsiFinD("ths_adjustment_nv_fund",G$2,$A1469)</f>
        <v>1.9407199370999999</v>
      </c>
      <c r="H1469" s="14">
        <f>[1]!thsiFinD("ths_adjustment_nv_fund",H$2,$A1469)</f>
        <v>2.8964148148</v>
      </c>
      <c r="I1469" s="14">
        <v>4124.2299999999996</v>
      </c>
      <c r="J1469" s="14">
        <f>[1]!thsiFinD("ths_close_price_index",J$1,$A1469)</f>
        <v>11688.779200000001</v>
      </c>
      <c r="K1469" s="14">
        <f>[1]!thsiFinD("ths_adjustment_nv_fund",K$2,$A1469)</f>
        <v>9.7987098543000002</v>
      </c>
      <c r="L1469" s="14">
        <f>[1]!thsiFinD("ths_adjustment_nv_fund",L$2,$A1469)</f>
        <v>2.9167582449</v>
      </c>
      <c r="M1469" s="18">
        <v>0.64322250639386003</v>
      </c>
      <c r="N1469" s="18">
        <v>0.61045956042047</v>
      </c>
      <c r="O1469" s="18">
        <v>1.1208962377187</v>
      </c>
      <c r="P1469" s="18">
        <v>1.3734555249464999</v>
      </c>
      <c r="Q1469" s="21">
        <v>0.97803010119393696</v>
      </c>
      <c r="R1469" s="21">
        <v>0.92103517091270004</v>
      </c>
      <c r="S1469" s="22">
        <v>1.0083722429447901</v>
      </c>
      <c r="T1469" s="22">
        <v>1.249888133797</v>
      </c>
      <c r="U1469" s="16">
        <v>2.0030140889241692</v>
      </c>
      <c r="V1469" s="14">
        <v>1.7539</v>
      </c>
      <c r="W1469" s="14">
        <v>3.6293000000000002</v>
      </c>
      <c r="X1469" s="74">
        <f>'2080回测'!$O$13*G1469/$G$4+'2080回测'!$O$14*H1469/$H$4+'2080回测'!$O$15*I1469/$I$4+'2080回测'!$O$17*K1469/$K$4+'2080回测'!$O$18*L1469/$L$4+'2080回测'!$O$16*J1469/$J$4</f>
        <v>1.833334380034308</v>
      </c>
    </row>
    <row r="1470" spans="1:24">
      <c r="A1470" s="11">
        <v>46042</v>
      </c>
      <c r="B1470" s="17">
        <v>234.56108041742999</v>
      </c>
      <c r="C1470" s="17">
        <v>218.55845629966001</v>
      </c>
      <c r="D1470" s="17">
        <v>203</v>
      </c>
      <c r="E1470" s="17">
        <v>510.1953125</v>
      </c>
      <c r="F1470" s="13">
        <v>3.9157871230427301</v>
      </c>
      <c r="G1470" s="14">
        <f>[1]!thsiFinD("ths_adjustment_nv_fund",G$2,$A1470)</f>
        <v>1.9667359183999999</v>
      </c>
      <c r="H1470" s="14">
        <f>[1]!thsiFinD("ths_adjustment_nv_fund",H$2,$A1470)</f>
        <v>2.9323733333000002</v>
      </c>
      <c r="I1470" s="14">
        <v>4138.2</v>
      </c>
      <c r="J1470" s="14">
        <f>[1]!thsiFinD("ths_close_price_index",J$1,$A1470)</f>
        <v>11841.706099999999</v>
      </c>
      <c r="K1470" s="14">
        <f>[1]!thsiFinD("ths_adjustment_nv_fund",K$2,$A1470)</f>
        <v>9.8307969649999993</v>
      </c>
      <c r="L1470" s="14">
        <f>[1]!thsiFinD("ths_adjustment_nv_fund",L$2,$A1470)</f>
        <v>2.9378597877999999</v>
      </c>
      <c r="M1470" s="18">
        <v>0.64793797953964005</v>
      </c>
      <c r="N1470" s="18">
        <v>0.60950395274086</v>
      </c>
      <c r="O1470" s="18">
        <v>1.1364725617061999</v>
      </c>
      <c r="P1470" s="18">
        <v>1.3865062210484</v>
      </c>
      <c r="Q1470" s="21">
        <v>0.99335270357477401</v>
      </c>
      <c r="R1470" s="21">
        <v>0.93542225326367501</v>
      </c>
      <c r="S1470" s="22">
        <v>1.03908730762834</v>
      </c>
      <c r="T1470" s="22">
        <v>1.27582973189146</v>
      </c>
      <c r="U1470" s="16">
        <v>1.9921323650441365</v>
      </c>
      <c r="V1470" s="14">
        <v>1.7554000000000001</v>
      </c>
      <c r="W1470" s="14">
        <v>3.6655000000000002</v>
      </c>
      <c r="X1470" s="74">
        <f>'2080回测'!$O$13*G1470/$G$4+'2080回测'!$O$14*H1470/$H$4+'2080回测'!$O$15*I1470/$I$4+'2080回测'!$O$17*K1470/$K$4+'2080回测'!$O$18*L1470/$L$4+'2080回测'!$O$16*J1470/$J$4</f>
        <v>1.854614913421202</v>
      </c>
    </row>
    <row r="1471" spans="1:24">
      <c r="A1471" s="11">
        <v>46043</v>
      </c>
      <c r="B1471" s="17">
        <v>241.62062615100999</v>
      </c>
      <c r="C1471" s="17">
        <v>225.82292849034999</v>
      </c>
      <c r="D1471" s="17">
        <v>213</v>
      </c>
      <c r="E1471" s="17">
        <v>518.857421875</v>
      </c>
      <c r="F1471" s="13">
        <v>3.9982524412909002</v>
      </c>
      <c r="G1471" s="14">
        <f>[1]!thsiFinD("ths_adjustment_nv_fund",G$2,$A1471)</f>
        <v>1.9513190406000001</v>
      </c>
      <c r="H1471" s="14">
        <f>[1]!thsiFinD("ths_adjustment_nv_fund",H$2,$A1471)</f>
        <v>2.9152711111</v>
      </c>
      <c r="I1471" s="14">
        <v>4137.99</v>
      </c>
      <c r="J1471" s="14">
        <f>[1]!thsiFinD("ths_close_price_index",J$1,$A1471)</f>
        <v>11765.6019</v>
      </c>
      <c r="K1471" s="14">
        <f>[1]!thsiFinD("ths_adjustment_nv_fund",K$2,$A1471)</f>
        <v>9.8307969649999993</v>
      </c>
      <c r="L1471" s="14">
        <f>[1]!thsiFinD("ths_adjustment_nv_fund",L$2,$A1471)</f>
        <v>2.9303884282000001</v>
      </c>
      <c r="M1471" s="18">
        <v>0.65081521739129999</v>
      </c>
      <c r="N1471" s="18">
        <v>0.60272782555815996</v>
      </c>
      <c r="O1471" s="18">
        <v>1.1255691349149</v>
      </c>
      <c r="P1471" s="18">
        <v>1.3704725087255001</v>
      </c>
      <c r="Q1471" s="21">
        <v>0.98474847300707302</v>
      </c>
      <c r="R1471" s="21">
        <v>0.92043570914807904</v>
      </c>
      <c r="S1471" s="22">
        <v>1.0208857878158599</v>
      </c>
      <c r="T1471" s="22">
        <v>1.26140426379222</v>
      </c>
      <c r="U1471" s="16">
        <v>2.015079532315224</v>
      </c>
      <c r="V1471" s="14">
        <v>1.7565</v>
      </c>
      <c r="W1471" s="14">
        <v>3.7723</v>
      </c>
      <c r="X1471" s="74">
        <f>'2080回测'!$O$13*G1471/$G$4+'2080回测'!$O$14*H1471/$H$4+'2080回测'!$O$15*I1471/$I$4+'2080回测'!$O$17*K1471/$K$4+'2080回测'!$O$18*L1471/$L$4+'2080回测'!$O$16*J1471/$J$4</f>
        <v>1.8427476531410811</v>
      </c>
    </row>
    <row r="1472" spans="1:24">
      <c r="A1472" s="11">
        <v>46044</v>
      </c>
      <c r="B1472" s="17">
        <v>247.5751995089</v>
      </c>
      <c r="C1472" s="17">
        <v>230.47673098751</v>
      </c>
      <c r="D1472" s="17">
        <v>227.76923076923001</v>
      </c>
      <c r="E1472" s="17">
        <v>521.2890625</v>
      </c>
      <c r="F1472" s="13">
        <v>4.0677755594141001</v>
      </c>
      <c r="G1472" s="14">
        <f>[1]!thsiFinD("ths_adjustment_nv_fund",G$2,$A1472)</f>
        <v>1.9536074833999999</v>
      </c>
      <c r="H1472" s="14">
        <f>[1]!thsiFinD("ths_adjustment_nv_fund",H$2,$A1472)</f>
        <v>2.9355525926000001</v>
      </c>
      <c r="I1472" s="14">
        <v>4142.21</v>
      </c>
      <c r="J1472" s="14">
        <f>[1]!thsiFinD("ths_close_price_index",J$1,$A1472)</f>
        <v>11808.8609</v>
      </c>
      <c r="K1472" s="14">
        <f>[1]!thsiFinD("ths_adjustment_nv_fund",K$2,$A1472)</f>
        <v>9.8724234871000007</v>
      </c>
      <c r="L1472" s="14">
        <f>[1]!thsiFinD("ths_adjustment_nv_fund",L$2,$A1472)</f>
        <v>2.9404848602000002</v>
      </c>
      <c r="M1472" s="18">
        <v>0.65481138107417003</v>
      </c>
      <c r="N1472" s="18">
        <v>0.60628963600035002</v>
      </c>
      <c r="O1472" s="18">
        <v>1.1557632398754001</v>
      </c>
      <c r="P1472" s="18">
        <v>1.4068280192952001</v>
      </c>
      <c r="Q1472" s="21">
        <v>1.0097361015050501</v>
      </c>
      <c r="R1472" s="21">
        <v>0.94225611738038295</v>
      </c>
      <c r="S1472" s="22">
        <v>1.0561512324525399</v>
      </c>
      <c r="T1472" s="22">
        <v>1.2888005309386901</v>
      </c>
      <c r="U1472" s="16">
        <v>2.0257070756003168</v>
      </c>
      <c r="V1472" s="14">
        <v>1.7568999999999999</v>
      </c>
      <c r="W1472" s="14">
        <v>3.7595000000000001</v>
      </c>
      <c r="X1472" s="74">
        <f>'2080回测'!$O$13*G1472/$G$4+'2080回测'!$O$14*H1472/$H$4+'2080回测'!$O$15*I1472/$I$4+'2080回测'!$O$17*K1472/$K$4+'2080回测'!$O$18*L1472/$L$4+'2080回测'!$O$16*J1472/$J$4</f>
        <v>1.8459930918951797</v>
      </c>
    </row>
    <row r="1473" spans="1:24">
      <c r="A1473" s="11">
        <v>46045</v>
      </c>
      <c r="B1473" s="17">
        <v>240.82259054635</v>
      </c>
      <c r="C1473" s="17">
        <v>224.68785471056</v>
      </c>
      <c r="D1473" s="17">
        <v>212.92307692308</v>
      </c>
      <c r="E1473" s="17">
        <v>513.2421875</v>
      </c>
      <c r="F1473" s="13">
        <v>3.9791892741999799</v>
      </c>
      <c r="G1473" s="14">
        <f>[1]!thsiFinD("ths_adjustment_nv_fund",G$2,$A1473)</f>
        <v>1.9475852655000001</v>
      </c>
      <c r="H1473" s="14">
        <f>[1]!thsiFinD("ths_adjustment_nv_fund",H$2,$A1473)</f>
        <v>2.9342370369999999</v>
      </c>
      <c r="I1473" s="14">
        <v>4112.6400000000003</v>
      </c>
      <c r="J1473" s="14">
        <f>[1]!thsiFinD("ths_close_price_index",J$1,$A1473)</f>
        <v>11805.782800000001</v>
      </c>
      <c r="K1473" s="14">
        <f>[1]!thsiFinD("ths_adjustment_nv_fund",K$2,$A1473)</f>
        <v>9.9175188859999999</v>
      </c>
      <c r="L1473" s="14">
        <f>[1]!thsiFinD("ths_adjustment_nv_fund",L$2,$A1473)</f>
        <v>2.9494706847000001</v>
      </c>
      <c r="M1473" s="18">
        <v>0.66056585677749002</v>
      </c>
      <c r="N1473" s="18">
        <v>0.60863521848666002</v>
      </c>
      <c r="O1473" s="18">
        <v>1.1666666666667</v>
      </c>
      <c r="P1473" s="18">
        <v>1.4160567258398</v>
      </c>
      <c r="Q1473" s="21">
        <v>1.02635523177965</v>
      </c>
      <c r="R1473" s="21">
        <v>0.95556416855501902</v>
      </c>
      <c r="S1473" s="22">
        <v>1.0705262963953599</v>
      </c>
      <c r="T1473" s="22">
        <v>1.30128644030185</v>
      </c>
      <c r="U1473" s="16">
        <v>2.0534277417186604</v>
      </c>
      <c r="V1473" s="14">
        <v>1.7581</v>
      </c>
      <c r="W1473" s="14">
        <v>3.8489</v>
      </c>
      <c r="X1473" s="74">
        <f>'2080回测'!$O$13*G1473/$G$4+'2080回测'!$O$14*H1473/$H$4+'2080回测'!$O$15*I1473/$I$4+'2080回测'!$O$17*K1473/$K$4+'2080回测'!$O$18*L1473/$L$4+'2080回测'!$O$16*J1473/$J$4</f>
        <v>1.8431182599756821</v>
      </c>
    </row>
    <row r="1474" spans="1:24">
      <c r="A1474" s="11">
        <v>46048</v>
      </c>
      <c r="B1474" s="17">
        <v>236.40270104359001</v>
      </c>
      <c r="C1474" s="17">
        <v>224.51759364359</v>
      </c>
      <c r="D1474" s="17">
        <v>216.76923076923001</v>
      </c>
      <c r="E1474" s="17">
        <v>501.484375</v>
      </c>
      <c r="F1474" s="13">
        <v>3.9479347511410299</v>
      </c>
      <c r="G1474" s="14">
        <f>[1]!thsiFinD("ths_adjustment_nv_fund",G$2,$A1474)</f>
        <v>1.9567390366999999</v>
      </c>
      <c r="H1474" s="14">
        <f>[1]!thsiFinD("ths_adjustment_nv_fund",H$2,$A1474)</f>
        <v>2.9521066667000002</v>
      </c>
      <c r="I1474" s="14">
        <v>4202.6099999999997</v>
      </c>
      <c r="J1474" s="14">
        <f>[1]!thsiFinD("ths_close_price_index",J$1,$A1474)</f>
        <v>11864.8215</v>
      </c>
      <c r="K1474" s="14">
        <f>[1]!thsiFinD("ths_adjustment_nv_fund",K$2,$A1474)</f>
        <v>9.9652159426000004</v>
      </c>
      <c r="L1474" s="14">
        <f>[1]!thsiFinD("ths_adjustment_nv_fund",L$2,$A1474)</f>
        <v>2.9466436837000001</v>
      </c>
      <c r="M1474" s="18">
        <v>0.65553069053708002</v>
      </c>
      <c r="N1474" s="18">
        <v>0.60559464859698997</v>
      </c>
      <c r="O1474" s="18">
        <v>1.2132758207525001</v>
      </c>
      <c r="P1474" s="18">
        <v>1.4687256065369001</v>
      </c>
      <c r="Q1474" s="21">
        <v>1.0661939979698301</v>
      </c>
      <c r="R1474" s="21">
        <v>0.98445822560988305</v>
      </c>
      <c r="S1474" s="22">
        <v>1.1021721206147399</v>
      </c>
      <c r="T1474" s="22">
        <v>1.3314708231313599</v>
      </c>
      <c r="U1474" s="16">
        <v>2.0389717803000407</v>
      </c>
      <c r="V1474" s="14">
        <v>1.7585</v>
      </c>
      <c r="W1474" s="14">
        <v>3.9645000000000001</v>
      </c>
      <c r="X1474" s="74">
        <f>'2080回测'!$O$13*G1474/$G$4+'2080回测'!$O$14*H1474/$H$4+'2080回测'!$O$15*I1474/$I$4+'2080回测'!$O$17*K1474/$K$4+'2080回测'!$O$18*L1474/$L$4+'2080回测'!$O$16*J1474/$J$4</f>
        <v>1.8506232360398449</v>
      </c>
    </row>
    <row r="1475" spans="1:24">
      <c r="A1475" s="11">
        <v>46049</v>
      </c>
      <c r="B1475" s="17">
        <v>243.46224677716</v>
      </c>
      <c r="C1475" s="17">
        <v>233.48467650397001</v>
      </c>
      <c r="D1475" s="17">
        <v>225.61538461538001</v>
      </c>
      <c r="E1475" s="17">
        <v>507.958984375</v>
      </c>
      <c r="F1475" s="13">
        <v>4.0263032306787796</v>
      </c>
      <c r="G1475" s="14">
        <f>[1]!thsiFinD("ths_adjustment_nv_fund",G$2,$A1475)</f>
        <v>1.9479465986</v>
      </c>
      <c r="H1475" s="14">
        <f>[1]!thsiFinD("ths_adjustment_nv_fund",H$2,$A1475)</f>
        <v>2.9282074074</v>
      </c>
      <c r="I1475" s="14">
        <v>4237.32</v>
      </c>
      <c r="J1475" s="14">
        <f>[1]!thsiFinD("ths_close_price_index",J$1,$A1475)</f>
        <v>11785.1945</v>
      </c>
      <c r="K1475" s="14">
        <f>[1]!thsiFinD("ths_adjustment_nv_fund",K$2,$A1475)</f>
        <v>9.9279255166000002</v>
      </c>
      <c r="L1475" s="14">
        <f>[1]!thsiFinD("ths_adjustment_nv_fund",L$2,$A1475)</f>
        <v>2.9351337512</v>
      </c>
      <c r="M1475" s="18">
        <v>0.65968670076725999</v>
      </c>
      <c r="N1475" s="18">
        <v>0.60594214229867005</v>
      </c>
      <c r="O1475" s="18">
        <v>1.1899113347710999</v>
      </c>
      <c r="P1475" s="18">
        <v>1.4607087503755001</v>
      </c>
      <c r="Q1475" s="21">
        <v>1.0452138193253</v>
      </c>
      <c r="R1475" s="21">
        <v>0.96419641796560096</v>
      </c>
      <c r="S1475" s="22">
        <v>1.0782826258609299</v>
      </c>
      <c r="T1475" s="22">
        <v>1.30783245103596</v>
      </c>
      <c r="U1475" s="16">
        <v>2.0427384632801715</v>
      </c>
      <c r="V1475" s="14">
        <v>1.7582</v>
      </c>
      <c r="W1475" s="14">
        <v>3.9651000000000001</v>
      </c>
      <c r="X1475" s="74">
        <f>'2080回测'!$O$13*G1475/$G$4+'2080回测'!$O$14*H1475/$H$4+'2080回测'!$O$15*I1475/$I$4+'2080回测'!$O$17*K1475/$K$4+'2080回测'!$O$18*L1475/$L$4+'2080回测'!$O$16*J1475/$J$4</f>
        <v>1.8425825876775128</v>
      </c>
    </row>
    <row r="1476" spans="1:24">
      <c r="A1476" s="11">
        <v>46050</v>
      </c>
      <c r="B1476" s="17">
        <v>244.07612031920999</v>
      </c>
      <c r="C1476" s="17">
        <v>235.64131668557999</v>
      </c>
      <c r="D1476" s="17">
        <v>224.15384615385</v>
      </c>
      <c r="E1476" s="17">
        <v>507.55859375</v>
      </c>
      <c r="F1476" s="13">
        <v>4.0285746922715999</v>
      </c>
      <c r="G1476" s="14">
        <f>[1]!thsiFinD("ths_adjustment_nv_fund",G$2,$A1476)</f>
        <v>1.9519212624</v>
      </c>
      <c r="H1476" s="14">
        <f>[1]!thsiFinD("ths_adjustment_nv_fund",H$2,$A1476)</f>
        <v>2.9711822221999999</v>
      </c>
      <c r="I1476" s="14">
        <v>4348.5</v>
      </c>
      <c r="J1476" s="14">
        <f>[1]!thsiFinD("ths_close_price_index",J$1,$A1476)</f>
        <v>11853.878000000001</v>
      </c>
      <c r="K1476" s="14">
        <f>[1]!thsiFinD("ths_adjustment_nv_fund",K$2,$A1476)</f>
        <v>9.9842947651999996</v>
      </c>
      <c r="L1476" s="14">
        <f>[1]!thsiFinD("ths_adjustment_nv_fund",L$2,$A1476)</f>
        <v>2.9702693346000002</v>
      </c>
      <c r="M1476" s="18">
        <v>0.65952685421995005</v>
      </c>
      <c r="N1476" s="18">
        <v>0.60707149682911998</v>
      </c>
      <c r="O1476" s="18">
        <v>1.1932662353223</v>
      </c>
      <c r="P1476" s="18">
        <v>1.4702171146473999</v>
      </c>
      <c r="Q1476" s="21">
        <v>1.0462746148747399</v>
      </c>
      <c r="R1476" s="21">
        <v>0.97031092796476104</v>
      </c>
      <c r="S1476" s="22">
        <v>1.0858321198740299</v>
      </c>
      <c r="T1476" s="22">
        <v>1.3094083425090699</v>
      </c>
      <c r="U1476" s="16">
        <v>2.0438851952258661</v>
      </c>
      <c r="V1476" s="14">
        <v>1.7586999999999999</v>
      </c>
      <c r="W1476" s="14">
        <v>4.0987999999999998</v>
      </c>
      <c r="X1476" s="74">
        <f>'2080回测'!$O$13*G1476/$G$4+'2080回测'!$O$14*H1476/$H$4+'2080回测'!$O$15*I1476/$I$4+'2080回测'!$O$17*K1476/$K$4+'2080回测'!$O$18*L1476/$L$4+'2080回测'!$O$16*J1476/$J$4</f>
        <v>1.849138918539083</v>
      </c>
    </row>
    <row r="1477" spans="1:24">
      <c r="A1477" s="11">
        <v>46051</v>
      </c>
      <c r="B1477" s="17">
        <v>237.87599754451</v>
      </c>
      <c r="C1477" s="17">
        <v>226.10669693529999</v>
      </c>
      <c r="D1477" s="17">
        <v>212.69230769231001</v>
      </c>
      <c r="E1477" s="17">
        <v>490.546875</v>
      </c>
      <c r="F1477" s="13">
        <v>3.9180546929303</v>
      </c>
      <c r="G1477" s="14">
        <f>[1]!thsiFinD("ths_adjustment_nv_fund",G$2,$A1477)</f>
        <v>1.9782985768000001</v>
      </c>
      <c r="H1477" s="14">
        <f>[1]!thsiFinD("ths_adjustment_nv_fund",H$2,$A1477)</f>
        <v>3.0058251852</v>
      </c>
      <c r="I1477" s="14">
        <v>4415.3</v>
      </c>
      <c r="J1477" s="14">
        <f>[1]!thsiFinD("ths_close_price_index",J$1,$A1477)</f>
        <v>12060.398300000001</v>
      </c>
      <c r="K1477" s="14">
        <f>[1]!thsiFinD("ths_adjustment_nv_fund",K$2,$A1477)</f>
        <v>10.0233196297</v>
      </c>
      <c r="L1477" s="14">
        <f>[1]!thsiFinD("ths_adjustment_nv_fund",L$2,$A1477)</f>
        <v>2.9700674060000001</v>
      </c>
      <c r="M1477" s="18">
        <v>0.66192455242966997</v>
      </c>
      <c r="N1477" s="18">
        <v>0.61045956042047</v>
      </c>
      <c r="O1477" s="18">
        <v>1.2127965492451001</v>
      </c>
      <c r="P1477" s="18">
        <v>1.4766492434559999</v>
      </c>
      <c r="Q1477" s="21">
        <v>1.04356369291506</v>
      </c>
      <c r="R1477" s="21">
        <v>0.97055071267061399</v>
      </c>
      <c r="S1477" s="22">
        <v>1.0779723726822299</v>
      </c>
      <c r="T1477" s="22">
        <v>1.2971648779878</v>
      </c>
      <c r="U1477" s="16">
        <v>2.0265218581450513</v>
      </c>
      <c r="V1477" s="14">
        <v>1.7588999999999999</v>
      </c>
      <c r="W1477" s="14">
        <v>4.2991999999999999</v>
      </c>
      <c r="X1477" s="74">
        <f>'2080回测'!$O$13*G1477/$G$4+'2080回测'!$O$14*H1477/$H$4+'2080回测'!$O$15*I1477/$I$4+'2080回测'!$O$17*K1477/$K$4+'2080回测'!$O$18*L1477/$L$4+'2080回测'!$O$16*J1477/$J$4</f>
        <v>1.8693205642609607</v>
      </c>
    </row>
    <row r="1478" spans="1:24">
      <c r="A1478" s="11">
        <v>46052</v>
      </c>
      <c r="B1478" s="17">
        <v>242.23449969306</v>
      </c>
      <c r="C1478" s="17">
        <v>233.08740068104001</v>
      </c>
      <c r="D1478" s="17">
        <v>220.92307692308</v>
      </c>
      <c r="E1478" s="17">
        <v>498.75</v>
      </c>
      <c r="F1478" s="13">
        <v>3.9874874432429501</v>
      </c>
      <c r="G1478" s="14">
        <f>[1]!thsiFinD("ths_adjustment_nv_fund",G$2,$A1478)</f>
        <v>1.9763714670999999</v>
      </c>
      <c r="H1478" s="14">
        <f>[1]!thsiFinD("ths_adjustment_nv_fund",H$2,$A1478)</f>
        <v>2.9774311111</v>
      </c>
      <c r="I1478" s="14">
        <v>4321.1499999999996</v>
      </c>
      <c r="J1478" s="14">
        <f>[1]!thsiFinD("ths_close_price_index",J$1,$A1478)</f>
        <v>11972.763499999999</v>
      </c>
      <c r="K1478" s="14">
        <f>[1]!thsiFinD("ths_adjustment_nv_fund",K$2,$A1478)</f>
        <v>9.9114483516000007</v>
      </c>
      <c r="L1478" s="14">
        <f>[1]!thsiFinD("ths_adjustment_nv_fund",L$2,$A1478)</f>
        <v>2.9412925746999998</v>
      </c>
      <c r="M1478" s="18">
        <v>0.66679987212276004</v>
      </c>
      <c r="N1478" s="18">
        <v>0.61506385196767999</v>
      </c>
      <c r="O1478" s="18">
        <v>1.1871555236041</v>
      </c>
      <c r="P1478" s="18">
        <v>1.4523190171671001</v>
      </c>
      <c r="Q1478" s="21">
        <v>1.0247051053694101</v>
      </c>
      <c r="R1478" s="21">
        <v>0.95256685973190203</v>
      </c>
      <c r="S1478" s="22">
        <v>1.0504632575111399</v>
      </c>
      <c r="T1478" s="22">
        <v>1.26310137768632</v>
      </c>
      <c r="U1478" s="16">
        <v>2.0129045752261825</v>
      </c>
      <c r="V1478" s="14">
        <v>1.7586999999999999</v>
      </c>
      <c r="W1478" s="14">
        <v>4.0397999999999996</v>
      </c>
      <c r="X1478" s="74">
        <f>'2080回测'!$O$13*G1478/$G$4+'2080回测'!$O$14*H1478/$H$4+'2080回测'!$O$15*I1478/$I$4+'2080回测'!$O$17*K1478/$K$4+'2080回测'!$O$18*L1478/$L$4+'2080回测'!$O$16*J1478/$J$4</f>
        <v>1.8635885215961374</v>
      </c>
    </row>
    <row r="1479" spans="1:24">
      <c r="A1479" s="11">
        <v>46055</v>
      </c>
      <c r="B1479" s="17">
        <v>234.19275629219999</v>
      </c>
      <c r="C1479" s="17">
        <v>221.45289443813999</v>
      </c>
      <c r="D1479" s="17">
        <v>215.61538461538001</v>
      </c>
      <c r="E1479" s="17">
        <v>484.375</v>
      </c>
      <c r="F1479" s="13">
        <v>3.8890900883642998</v>
      </c>
      <c r="G1479" s="14">
        <f>[1]!thsiFinD("ths_adjustment_nv_fund",G$2,$A1479)</f>
        <v>1.9548119269999999</v>
      </c>
      <c r="H1479" s="14">
        <f>[1]!thsiFinD("ths_adjustment_nv_fund",H$2,$A1479)</f>
        <v>2.8893985185000002</v>
      </c>
      <c r="I1479" s="14">
        <v>4205.26</v>
      </c>
      <c r="J1479" s="14">
        <f>[1]!thsiFinD("ths_close_price_index",J$1,$A1479)</f>
        <v>11796.9571</v>
      </c>
      <c r="K1479" s="14">
        <f>[1]!thsiFinD("ths_adjustment_nv_fund",K$2,$A1479)</f>
        <v>9.6998468642999995</v>
      </c>
      <c r="L1479" s="14">
        <f>[1]!thsiFinD("ths_adjustment_nv_fund",L$2,$A1479)</f>
        <v>2.8493140791</v>
      </c>
      <c r="M1479" s="18">
        <v>0.65832800511509004</v>
      </c>
      <c r="N1479" s="18">
        <v>0.60368343323776996</v>
      </c>
      <c r="O1479" s="18">
        <v>1.1446201773305</v>
      </c>
      <c r="P1479" s="18">
        <v>1.4169889184185001</v>
      </c>
      <c r="Q1479" s="21">
        <v>1.0158651424573899</v>
      </c>
      <c r="R1479" s="21">
        <v>0.93805988502801196</v>
      </c>
      <c r="S1479" s="22">
        <v>1.0532555361187299</v>
      </c>
      <c r="T1479" s="22">
        <v>1.2724355041034701</v>
      </c>
      <c r="U1479" s="16">
        <v>1.9520103424707367</v>
      </c>
      <c r="V1479" s="14">
        <v>1.7587999999999999</v>
      </c>
      <c r="W1479" s="14">
        <v>3.5806</v>
      </c>
      <c r="X1479" s="74">
        <f>'2080回测'!$O$13*G1479/$G$4+'2080回测'!$O$14*H1479/$H$4+'2080回测'!$O$15*I1479/$I$4+'2080回测'!$O$17*K1479/$K$4+'2080回测'!$O$18*L1479/$L$4+'2080回测'!$O$16*J1479/$J$4</f>
        <v>1.8369157367746536</v>
      </c>
    </row>
    <row r="1480" spans="1:24">
      <c r="A1480" s="11">
        <v>46056</v>
      </c>
      <c r="B1480" s="17">
        <v>236.46408839778999</v>
      </c>
      <c r="C1480" s="17">
        <v>228.71736662883001</v>
      </c>
      <c r="D1480" s="17">
        <v>218.38461538461999</v>
      </c>
      <c r="E1480" s="17">
        <v>490.322265625</v>
      </c>
      <c r="F1480" s="13">
        <v>3.9347208400906002</v>
      </c>
      <c r="G1480" s="14">
        <f>[1]!thsiFinD("ths_adjustment_nv_fund",G$2,$A1480)</f>
        <v>1.9502350414</v>
      </c>
      <c r="H1480" s="14">
        <f>[1]!thsiFinD("ths_adjustment_nv_fund",H$2,$A1480)</f>
        <v>2.9101185185</v>
      </c>
      <c r="I1480" s="14">
        <v>4247.8500000000004</v>
      </c>
      <c r="J1480" s="14">
        <f>[1]!thsiFinD("ths_close_price_index",J$1,$A1480)</f>
        <v>11832.868899999999</v>
      </c>
      <c r="K1480" s="14">
        <f>[1]!thsiFinD("ths_adjustment_nv_fund",K$2,$A1480)</f>
        <v>9.7588177706000003</v>
      </c>
      <c r="L1480" s="14">
        <f>[1]!thsiFinD("ths_adjustment_nv_fund",L$2,$A1480)</f>
        <v>2.8882863067</v>
      </c>
      <c r="M1480" s="18">
        <v>0.62308184143223</v>
      </c>
      <c r="N1480" s="18">
        <v>0.56519850577707997</v>
      </c>
      <c r="O1480" s="18">
        <v>1.0563144021088</v>
      </c>
      <c r="P1480" s="18">
        <v>1.3281509656366</v>
      </c>
      <c r="Q1480" s="21">
        <v>0.95327820504027605</v>
      </c>
      <c r="R1480" s="21">
        <v>0.871999198566492</v>
      </c>
      <c r="S1480" s="22">
        <v>1.00247743255098</v>
      </c>
      <c r="T1480" s="22">
        <v>1.2155821886534399</v>
      </c>
      <c r="U1480" s="16">
        <v>1.9972166915413778</v>
      </c>
      <c r="V1480" s="14">
        <v>1.7585</v>
      </c>
      <c r="W1480" s="14">
        <v>3.8065000000000002</v>
      </c>
      <c r="X1480" s="74">
        <f>'2080回测'!$O$13*G1480/$G$4+'2080回测'!$O$14*H1480/$H$4+'2080回测'!$O$15*I1480/$I$4+'2080回测'!$O$17*K1480/$K$4+'2080回测'!$O$18*L1480/$L$4+'2080回测'!$O$16*J1480/$J$4</f>
        <v>1.8375066967420535</v>
      </c>
    </row>
    <row r="1481" spans="1:24">
      <c r="A1481" s="11">
        <v>46057</v>
      </c>
      <c r="B1481" s="17">
        <v>229.2203806016</v>
      </c>
      <c r="C1481" s="17">
        <v>223.60953461975001</v>
      </c>
      <c r="D1481" s="17">
        <v>212.53846153846001</v>
      </c>
      <c r="E1481" s="17">
        <v>478.876953125</v>
      </c>
      <c r="F1481" s="13">
        <v>3.86061332471203</v>
      </c>
      <c r="G1481" s="14">
        <f>[1]!thsiFinD("ths_adjustment_nv_fund",G$2,$A1481)</f>
        <v>1.9770941332</v>
      </c>
      <c r="H1481" s="14">
        <f>[1]!thsiFinD("ths_adjustment_nv_fund",H$2,$A1481)</f>
        <v>2.9835703703999998</v>
      </c>
      <c r="I1481" s="14">
        <v>4339.49</v>
      </c>
      <c r="J1481" s="14">
        <f>[1]!thsiFinD("ths_close_price_index",J$1,$A1481)</f>
        <v>12012.518400000001</v>
      </c>
      <c r="K1481" s="14">
        <f>[1]!thsiFinD("ths_adjustment_nv_fund",K$2,$A1481)</f>
        <v>9.8672201718999997</v>
      </c>
      <c r="L1481" s="14">
        <f>[1]!thsiFinD("ths_adjustment_nv_fund",L$2,$A1481)</f>
        <v>2.9489658631000002</v>
      </c>
      <c r="M1481" s="18">
        <v>0.64274296675192</v>
      </c>
      <c r="N1481" s="18">
        <v>0.58639562157935998</v>
      </c>
      <c r="O1481" s="18">
        <v>1.1182602444284999</v>
      </c>
      <c r="P1481" s="18">
        <v>1.3864130018059999</v>
      </c>
      <c r="Q1481" s="21">
        <v>1.0097361015050501</v>
      </c>
      <c r="R1481" s="21">
        <v>0.92559108032383797</v>
      </c>
      <c r="S1481" s="22">
        <v>1.0504632575111399</v>
      </c>
      <c r="T1481" s="22">
        <v>1.25813125842521</v>
      </c>
      <c r="U1481" s="16">
        <v>2.0040334401464852</v>
      </c>
      <c r="V1481" s="14">
        <v>1.7584</v>
      </c>
      <c r="W1481" s="14">
        <v>3.9535</v>
      </c>
      <c r="X1481" s="74">
        <f>'2080回测'!$O$13*G1481/$G$4+'2080回测'!$O$14*H1481/$H$4+'2080回测'!$O$15*I1481/$I$4+'2080回测'!$O$17*K1481/$K$4+'2080回测'!$O$18*L1481/$L$4+'2080回测'!$O$16*J1481/$J$4</f>
        <v>1.8637609571917348</v>
      </c>
    </row>
    <row r="1482" spans="1:24">
      <c r="A1482" s="11">
        <v>46058</v>
      </c>
      <c r="B1482" s="17">
        <v>227.74708410068001</v>
      </c>
      <c r="C1482" s="17">
        <v>215.38024971623</v>
      </c>
      <c r="D1482" s="17">
        <v>205.38461538461999</v>
      </c>
      <c r="E1482" s="17">
        <v>474.033203125</v>
      </c>
      <c r="F1482" s="13">
        <v>3.8063628808163301</v>
      </c>
      <c r="G1482" s="14">
        <f>[1]!thsiFinD("ths_adjustment_nv_fund",G$2,$A1482)</f>
        <v>1.9988403564999999</v>
      </c>
      <c r="H1482" s="14">
        <f>[1]!thsiFinD("ths_adjustment_nv_fund",H$2,$A1482)</f>
        <v>2.9714014815000001</v>
      </c>
      <c r="I1482" s="14">
        <v>4325.9399999999996</v>
      </c>
      <c r="J1482" s="14">
        <f>[1]!thsiFinD("ths_close_price_index",J$1,$A1482)</f>
        <v>12041.6651</v>
      </c>
      <c r="K1482" s="14">
        <f>[1]!thsiFinD("ths_adjustment_nv_fund",K$2,$A1482)</f>
        <v>9.8490085685000004</v>
      </c>
      <c r="L1482" s="14">
        <f>[1]!thsiFinD("ths_adjustment_nv_fund",L$2,$A1482)</f>
        <v>2.9433118611000002</v>
      </c>
      <c r="M1482" s="18">
        <v>0.66120524296674998</v>
      </c>
      <c r="N1482" s="18">
        <v>0.60072973677352004</v>
      </c>
      <c r="O1482" s="18">
        <v>1.1285645818356</v>
      </c>
      <c r="P1482" s="18">
        <v>1.3951756120612999</v>
      </c>
      <c r="Q1482" s="21">
        <v>1.0123291572925801</v>
      </c>
      <c r="R1482" s="21">
        <v>0.92187441738317399</v>
      </c>
      <c r="S1482" s="22">
        <v>1.0537726247497701</v>
      </c>
      <c r="T1482" s="22">
        <v>1.25861614810918</v>
      </c>
      <c r="U1482" s="16">
        <v>1.9782809504948962</v>
      </c>
      <c r="V1482" s="14">
        <v>1.7591000000000001</v>
      </c>
      <c r="W1482" s="14">
        <v>3.8374999999999999</v>
      </c>
      <c r="X1482" s="74">
        <f>'2080回测'!$O$13*G1482/$G$4+'2080回测'!$O$14*H1482/$H$4+'2080回测'!$O$15*I1482/$I$4+'2080回测'!$O$17*K1482/$K$4+'2080回测'!$O$18*L1482/$L$4+'2080回测'!$O$16*J1482/$J$4</f>
        <v>1.8789842953493372</v>
      </c>
    </row>
    <row r="1483" spans="1:24">
      <c r="A1483" s="11">
        <v>46059</v>
      </c>
      <c r="B1483" s="17">
        <v>227.01043585021</v>
      </c>
      <c r="C1483" s="17">
        <v>212.93984108967001</v>
      </c>
      <c r="D1483" s="17">
        <v>200</v>
      </c>
      <c r="E1483" s="17">
        <v>469.43359375</v>
      </c>
      <c r="F1483" s="13">
        <v>3.7734596767247002</v>
      </c>
      <c r="G1483" s="14">
        <f>[1]!thsiFinD("ths_adjustment_nv_fund",G$2,$A1483)</f>
        <v>1.9925581142</v>
      </c>
      <c r="H1483" s="14">
        <f>[1]!thsiFinD("ths_adjustment_nv_fund",H$2,$A1483)</f>
        <v>2.9643851851999998</v>
      </c>
      <c r="I1483" s="14">
        <v>4316.33</v>
      </c>
      <c r="J1483" s="14">
        <f>[1]!thsiFinD("ths_close_price_index",J$1,$A1483)</f>
        <v>12009.0219</v>
      </c>
      <c r="K1483" s="14">
        <f>[1]!thsiFinD("ths_adjustment_nv_fund",K$2,$A1483)</f>
        <v>9.8403363763999998</v>
      </c>
      <c r="L1483" s="14">
        <f>[1]!thsiFinD("ths_adjustment_nv_fund",L$2,$A1483)</f>
        <v>2.9396771456000002</v>
      </c>
      <c r="M1483" s="18">
        <v>0.65601023017903004</v>
      </c>
      <c r="N1483" s="18">
        <v>0.59004430544695996</v>
      </c>
      <c r="O1483" s="18">
        <v>1.0898634076203999</v>
      </c>
      <c r="P1483" s="18">
        <v>1.3549048926147</v>
      </c>
      <c r="Q1483" s="21">
        <v>0.98345194511331002</v>
      </c>
      <c r="R1483" s="21">
        <v>0.89166154444615298</v>
      </c>
      <c r="S1483" s="22">
        <v>1.02884895273382</v>
      </c>
      <c r="T1483" s="22">
        <v>1.2314623258048001</v>
      </c>
      <c r="U1483" s="16">
        <v>1.979821182827926</v>
      </c>
      <c r="V1483" s="14">
        <v>1.7603</v>
      </c>
      <c r="W1483" s="14">
        <v>3.7946</v>
      </c>
      <c r="X1483" s="74">
        <f>'2080回测'!$O$13*G1483/$G$4+'2080回测'!$O$14*H1483/$H$4+'2080回测'!$O$15*I1483/$I$4+'2080回测'!$O$17*K1483/$K$4+'2080回测'!$O$18*L1483/$L$4+'2080回测'!$O$16*J1483/$J$4</f>
        <v>1.8739299911214482</v>
      </c>
    </row>
    <row r="1484" spans="1:24">
      <c r="A1484" s="11">
        <v>46062</v>
      </c>
      <c r="B1484" s="17">
        <v>233.94720687538</v>
      </c>
      <c r="C1484" s="17">
        <v>224.63110102157</v>
      </c>
      <c r="D1484" s="17">
        <v>213.61538461538001</v>
      </c>
      <c r="E1484" s="17">
        <v>486.787109375</v>
      </c>
      <c r="F1484" s="13">
        <v>3.8974520047183301</v>
      </c>
      <c r="G1484" s="14">
        <f>[1]!thsiFinD("ths_adjustment_nv_fund",G$2,$A1484)</f>
        <v>2.0017398529000001</v>
      </c>
      <c r="H1484" s="14">
        <f>[1]!thsiFinD("ths_adjustment_nv_fund",H$2,$A1484)</f>
        <v>2.9832414814999999</v>
      </c>
      <c r="I1484" s="14">
        <v>4361.25</v>
      </c>
      <c r="J1484" s="14">
        <f>[1]!thsiFinD("ths_close_price_index",J$1,$A1484)</f>
        <v>12071.8729</v>
      </c>
      <c r="K1484" s="14">
        <f>[1]!thsiFinD("ths_adjustment_nv_fund",K$2,$A1484)</f>
        <v>9.8802284599999997</v>
      </c>
      <c r="L1484" s="14">
        <f>[1]!thsiFinD("ths_adjustment_nv_fund",L$2,$A1484)</f>
        <v>2.9620912247</v>
      </c>
      <c r="M1484" s="18">
        <v>0.65001598465472998</v>
      </c>
      <c r="N1484" s="18">
        <v>0.58439753279471995</v>
      </c>
      <c r="O1484" s="18">
        <v>1.0928588545411</v>
      </c>
      <c r="P1484" s="18">
        <v>1.3555574274661</v>
      </c>
      <c r="Q1484" s="21">
        <v>0.98604500090083602</v>
      </c>
      <c r="R1484" s="21">
        <v>0.88938358974058296</v>
      </c>
      <c r="S1484" s="22">
        <v>1.0366052821993701</v>
      </c>
      <c r="T1484" s="22">
        <v>1.2437057903259701</v>
      </c>
      <c r="U1484" s="16">
        <v>2.0148526405147855</v>
      </c>
      <c r="V1484" s="14">
        <v>1.7614000000000001</v>
      </c>
      <c r="W1484" s="14">
        <v>3.8736999999999999</v>
      </c>
      <c r="X1484" s="74">
        <f>'2080回测'!$O$13*G1484/$G$4+'2080回测'!$O$14*H1484/$H$4+'2080回测'!$O$15*I1484/$I$4+'2080回测'!$O$17*K1484/$K$4+'2080回测'!$O$18*L1484/$L$4+'2080回测'!$O$16*J1484/$J$4</f>
        <v>1.8830808793369926</v>
      </c>
    </row>
    <row r="1485" spans="1:24">
      <c r="A1485" s="11">
        <v>46063</v>
      </c>
      <c r="B1485" s="17">
        <v>235.78882750152999</v>
      </c>
      <c r="C1485" s="17">
        <v>225.31214528944</v>
      </c>
      <c r="D1485" s="17">
        <v>214.23076923076999</v>
      </c>
      <c r="E1485" s="17">
        <v>485.869140625</v>
      </c>
      <c r="F1485" s="13">
        <v>3.9030022066168502</v>
      </c>
      <c r="G1485" s="14">
        <f>[1]!thsiFinD("ths_adjustment_nv_fund",G$2,$A1485)</f>
        <v>2.0069347839999998</v>
      </c>
      <c r="H1485" s="14">
        <f>[1]!thsiFinD("ths_adjustment_nv_fund",H$2,$A1485)</f>
        <v>2.9933274073999998</v>
      </c>
      <c r="I1485" s="14">
        <v>4399.43</v>
      </c>
      <c r="J1485" s="14">
        <f>[1]!thsiFinD("ths_close_price_index",J$1,$A1485)</f>
        <v>12079.9612</v>
      </c>
      <c r="K1485" s="14">
        <f>[1]!thsiFinD("ths_adjustment_nv_fund",K$2,$A1485)</f>
        <v>9.8732907063000006</v>
      </c>
      <c r="L1485" s="14">
        <f>[1]!thsiFinD("ths_adjustment_nv_fund",L$2,$A1485)</f>
        <v>2.9640095467999998</v>
      </c>
      <c r="M1485" s="18">
        <v>0.67039641943733996</v>
      </c>
      <c r="N1485" s="18">
        <v>0.60498653461906005</v>
      </c>
      <c r="O1485" s="18">
        <v>1.1368320153367</v>
      </c>
      <c r="P1485" s="18">
        <v>1.3924722535676</v>
      </c>
      <c r="Q1485" s="21">
        <v>1.03059841397742</v>
      </c>
      <c r="R1485" s="21">
        <v>0.92846849679403998</v>
      </c>
      <c r="S1485" s="22">
        <v>1.07414591681256</v>
      </c>
      <c r="T1485" s="22">
        <v>1.2809210735735601</v>
      </c>
      <c r="U1485" s="16">
        <v>2.0182016527867672</v>
      </c>
      <c r="V1485" s="14">
        <v>1.7615000000000001</v>
      </c>
      <c r="W1485" s="14">
        <v>3.8767999999999998</v>
      </c>
      <c r="X1485" s="74">
        <f>'2080回测'!$O$13*G1485/$G$4+'2080回测'!$O$14*H1485/$H$4+'2080回测'!$O$15*I1485/$I$4+'2080回测'!$O$17*K1485/$K$4+'2080回测'!$O$18*L1485/$L$4+'2080回测'!$O$16*J1485/$J$4</f>
        <v>1.8868959325366044</v>
      </c>
    </row>
    <row r="1486" spans="1:24">
      <c r="A1486" s="11">
        <v>46064</v>
      </c>
      <c r="B1486" s="17">
        <v>231.24616329035999</v>
      </c>
      <c r="C1486" s="17">
        <v>220.48808172531</v>
      </c>
      <c r="D1486" s="17">
        <v>207.61538461538001</v>
      </c>
      <c r="E1486" s="17">
        <v>474.47265625</v>
      </c>
      <c r="F1486" s="13">
        <v>3.8345557147026299</v>
      </c>
      <c r="G1486" s="14">
        <f>[1]!thsiFinD("ths_adjustment_nv_fund",G$2,$A1486)</f>
        <v>2.0114048410000001</v>
      </c>
      <c r="H1486" s="14">
        <f>[1]!thsiFinD("ths_adjustment_nv_fund",H$2,$A1486)</f>
        <v>3.0139377777999998</v>
      </c>
      <c r="I1486" s="14">
        <v>4429.83</v>
      </c>
      <c r="J1486" s="14">
        <f>[1]!thsiFinD("ths_close_price_index",J$1,$A1486)</f>
        <v>12093.385399999999</v>
      </c>
      <c r="K1486" s="14">
        <f>[1]!thsiFinD("ths_adjustment_nv_fund",K$2,$A1486)</f>
        <v>9.8810956791999995</v>
      </c>
      <c r="L1486" s="14">
        <f>[1]!thsiFinD("ths_adjustment_nv_fund",L$2,$A1486)</f>
        <v>2.9755194792999999</v>
      </c>
      <c r="M1486" s="18">
        <v>0.67175511508951002</v>
      </c>
      <c r="N1486" s="18">
        <v>0.60906958561376001</v>
      </c>
      <c r="O1486" s="18">
        <v>1.1419841840403</v>
      </c>
      <c r="P1486" s="18">
        <v>1.3965739009292999</v>
      </c>
      <c r="Q1486" s="21">
        <v>1.03708105344624</v>
      </c>
      <c r="R1486" s="21">
        <v>0.93470289914611504</v>
      </c>
      <c r="S1486" s="22">
        <v>1.07352541045535</v>
      </c>
      <c r="T1486" s="22">
        <v>1.2809210735735601</v>
      </c>
      <c r="U1486" s="16">
        <v>2.020431251874411</v>
      </c>
      <c r="V1486" s="14">
        <v>1.762</v>
      </c>
      <c r="W1486" s="14">
        <v>3.8978999999999999</v>
      </c>
      <c r="X1486" s="74">
        <f>'2080回测'!$O$13*G1486/$G$4+'2080回测'!$O$14*H1486/$H$4+'2080回测'!$O$15*I1486/$I$4+'2080回测'!$O$17*K1486/$K$4+'2080回测'!$O$18*L1486/$L$4+'2080回测'!$O$16*J1486/$J$4</f>
        <v>1.8911564477366682</v>
      </c>
    </row>
    <row r="1487" spans="1:24">
      <c r="A1487" s="11">
        <v>46065</v>
      </c>
      <c r="B1487" s="17">
        <v>233.21055862492</v>
      </c>
      <c r="C1487" s="17">
        <v>229.00113507378001</v>
      </c>
      <c r="D1487" s="17">
        <v>209.92307692308</v>
      </c>
      <c r="E1487" s="17">
        <v>476.376953125</v>
      </c>
      <c r="F1487" s="13">
        <v>3.8712793093669502</v>
      </c>
      <c r="G1487" s="14">
        <f>[1]!thsiFinD("ths_adjustment_nv_fund",G$2,$A1487)</f>
        <v>1.9943702995000001</v>
      </c>
      <c r="H1487" s="14">
        <f>[1]!thsiFinD("ths_adjustment_nv_fund",H$2,$A1487)</f>
        <v>3.0047288888999999</v>
      </c>
      <c r="I1487" s="14">
        <v>4457.26</v>
      </c>
      <c r="J1487" s="14">
        <f>[1]!thsiFinD("ths_close_price_index",J$1,$A1487)</f>
        <v>12022.864600000001</v>
      </c>
      <c r="K1487" s="14">
        <f>[1]!thsiFinD("ths_adjustment_nv_fund",K$2,$A1487)</f>
        <v>9.8862989945000006</v>
      </c>
      <c r="L1487" s="14">
        <f>[1]!thsiFinD("ths_adjustment_nv_fund",L$2,$A1487)</f>
        <v>2.9631008679000002</v>
      </c>
      <c r="M1487" s="18">
        <v>0.67367327365729002</v>
      </c>
      <c r="N1487" s="18">
        <v>0.60976457301710996</v>
      </c>
      <c r="O1487" s="18">
        <v>1.1465372633597</v>
      </c>
      <c r="P1487" s="18">
        <v>1.4082263081632</v>
      </c>
      <c r="Q1487" s="21">
        <v>1.03814184899568</v>
      </c>
      <c r="R1487" s="21">
        <v>0.93590182267537003</v>
      </c>
      <c r="S1487" s="22">
        <v>1.0705262963953599</v>
      </c>
      <c r="T1487" s="22">
        <v>1.2806786287315699</v>
      </c>
      <c r="U1487" s="16">
        <v>2.0342494436184846</v>
      </c>
      <c r="V1487" s="14">
        <v>1.7625999999999999</v>
      </c>
      <c r="W1487" s="14">
        <v>3.8967000000000001</v>
      </c>
      <c r="X1487" s="74">
        <f>'2080回测'!$O$13*G1487/$G$4+'2080回测'!$O$14*H1487/$H$4+'2080回测'!$O$15*I1487/$I$4+'2080回测'!$O$17*K1487/$K$4+'2080回测'!$O$18*L1487/$L$4+'2080回测'!$O$16*J1487/$J$4</f>
        <v>1.8778557156330087</v>
      </c>
    </row>
    <row r="1488" spans="1:24">
      <c r="A1488" s="11">
        <v>46066</v>
      </c>
      <c r="B1488" s="17">
        <v>230.20257826887999</v>
      </c>
      <c r="C1488" s="17">
        <v>223.09875141884001</v>
      </c>
      <c r="D1488" s="17">
        <v>203.69230769231001</v>
      </c>
      <c r="E1488" s="17">
        <v>477.3828125</v>
      </c>
      <c r="F1488" s="13">
        <v>3.8359411247000801</v>
      </c>
      <c r="G1488" s="14">
        <f>[1]!thsiFinD("ths_adjustment_nv_fund",G$2,$A1488)</f>
        <v>1.9751611356000001</v>
      </c>
      <c r="H1488" s="14">
        <f>[1]!thsiFinD("ths_adjustment_nv_fund",H$2,$A1488)</f>
        <v>2.9635081480999999</v>
      </c>
      <c r="I1488" s="14">
        <v>4340.46</v>
      </c>
      <c r="J1488" s="14">
        <f>[1]!thsiFinD("ths_close_price_index",J$1,$A1488)</f>
        <v>11893.534299999999</v>
      </c>
      <c r="K1488" s="14">
        <f>[1]!thsiFinD("ths_adjustment_nv_fund",K$2,$A1488)</f>
        <v>9.7883032237999998</v>
      </c>
      <c r="L1488" s="14">
        <f>[1]!thsiFinD("ths_adjustment_nv_fund",L$2,$A1488)</f>
        <v>2.9208977821</v>
      </c>
      <c r="M1488" s="18">
        <v>0.67527173913043004</v>
      </c>
      <c r="N1488" s="18">
        <v>0.61211015550342995</v>
      </c>
      <c r="O1488" s="18">
        <v>1.1715791996166001</v>
      </c>
      <c r="P1488" s="18">
        <v>1.4312514648265</v>
      </c>
      <c r="Q1488" s="21">
        <v>1.05593964099189</v>
      </c>
      <c r="R1488" s="21">
        <v>0.95736255384889302</v>
      </c>
      <c r="S1488" s="22">
        <v>1.07755870177739</v>
      </c>
      <c r="T1488" s="22">
        <v>1.2929220932527501</v>
      </c>
      <c r="U1488" s="16">
        <v>2.0140077603603737</v>
      </c>
      <c r="V1488" s="14">
        <v>1.7626999999999999</v>
      </c>
      <c r="W1488" s="14">
        <v>3.8481000000000001</v>
      </c>
      <c r="X1488" s="74">
        <f>'2080回测'!$O$13*G1488/$G$4+'2080回测'!$O$14*H1488/$H$4+'2080回测'!$O$15*I1488/$I$4+'2080回测'!$O$17*K1488/$K$4+'2080回测'!$O$18*L1488/$L$4+'2080回测'!$O$16*J1488/$J$4</f>
        <v>1.8587462935076455</v>
      </c>
    </row>
    <row r="1489" spans="1:24">
      <c r="A1489" s="11">
        <v>46077</v>
      </c>
      <c r="B1489" s="17">
        <v>236.21853898097001</v>
      </c>
      <c r="C1489" s="17">
        <v>232.91713961407001</v>
      </c>
      <c r="D1489" s="17">
        <v>215.61538461538001</v>
      </c>
      <c r="E1489" s="17">
        <v>490.283203125</v>
      </c>
      <c r="F1489" s="13">
        <v>3.93758566583855</v>
      </c>
      <c r="G1489" s="14">
        <f>[1]!thsiFinD("ths_adjustment_nv_fund",G$2,$A1489)</f>
        <v>1.9855509978000001</v>
      </c>
      <c r="H1489" s="14">
        <f>[1]!thsiFinD("ths_adjustment_nv_fund",H$2,$A1489)</f>
        <v>3.0052770369999999</v>
      </c>
      <c r="I1489" s="14">
        <v>4489.7</v>
      </c>
      <c r="J1489" s="14">
        <f>[1]!thsiFinD("ths_close_price_index",J$1,$A1489)</f>
        <v>12018.4877</v>
      </c>
      <c r="K1489" s="14">
        <f>[1]!thsiFinD("ths_adjustment_nv_fund",K$2,$A1489)</f>
        <v>9.8923695289999998</v>
      </c>
      <c r="L1489" s="14">
        <f>[1]!thsiFinD("ths_adjustment_nv_fund",L$2,$A1489)</f>
        <v>2.96501919</v>
      </c>
      <c r="M1489" s="18">
        <v>0.65433184143223</v>
      </c>
      <c r="N1489" s="18">
        <v>0.58830683693857999</v>
      </c>
      <c r="O1489" s="18">
        <v>1.1443805415768</v>
      </c>
      <c r="P1489" s="18">
        <v>1.3978789705550001</v>
      </c>
      <c r="Q1489" s="21">
        <v>1.0337808006257501</v>
      </c>
      <c r="R1489" s="21">
        <v>0.93446311444027397</v>
      </c>
      <c r="S1489" s="22">
        <v>1.06866477732365</v>
      </c>
      <c r="T1489" s="22">
        <v>1.2902551999907099</v>
      </c>
      <c r="U1489" s="16">
        <v>2.0323694303951609</v>
      </c>
      <c r="V1489" s="14">
        <v>1.7639</v>
      </c>
      <c r="W1489" s="14">
        <v>3.9802</v>
      </c>
      <c r="X1489" s="74">
        <f>'2080回测'!$O$13*G1489/$G$4+'2080回测'!$O$14*H1489/$H$4+'2080回测'!$O$15*I1489/$I$4+'2080回测'!$O$17*K1489/$K$4+'2080回测'!$O$18*L1489/$L$4+'2080回测'!$O$16*J1489/$J$4</f>
        <v>1.8716285063494531</v>
      </c>
    </row>
    <row r="1490" spans="1:24">
      <c r="A1490" s="11">
        <v>46078</v>
      </c>
      <c r="B1490" s="17">
        <v>238.36709637814999</v>
      </c>
      <c r="C1490" s="17">
        <v>234.33598183882</v>
      </c>
      <c r="D1490" s="17">
        <v>226.38461538461999</v>
      </c>
      <c r="E1490" s="17">
        <v>502.451171875</v>
      </c>
      <c r="F1490" s="13">
        <v>4.0038471636914803</v>
      </c>
      <c r="G1490" s="14">
        <f>[1]!thsiFinD("ths_adjustment_nv_fund",G$2,$A1490)</f>
        <v>1.9824098767</v>
      </c>
      <c r="H1490" s="14">
        <f>[1]!thsiFinD("ths_adjustment_nv_fund",H$2,$A1490)</f>
        <v>3.0205155555999998</v>
      </c>
      <c r="I1490" s="14">
        <v>4510.1400000000003</v>
      </c>
      <c r="J1490" s="14">
        <f>[1]!thsiFinD("ths_close_price_index",J$1,$A1490)</f>
        <v>12021.9481</v>
      </c>
      <c r="K1490" s="14">
        <f>[1]!thsiFinD("ths_adjustment_nv_fund",K$2,$A1490)</f>
        <v>9.9452699007999996</v>
      </c>
      <c r="L1490" s="14">
        <f>[1]!thsiFinD("ths_adjustment_nv_fund",L$2,$A1490)</f>
        <v>2.9876351977</v>
      </c>
      <c r="M1490" s="18">
        <v>0.67223465473146005</v>
      </c>
      <c r="N1490" s="18">
        <v>0.60029536964643004</v>
      </c>
      <c r="O1490" s="18">
        <v>1.1618739515936001</v>
      </c>
      <c r="P1490" s="18">
        <v>1.4095313777889</v>
      </c>
      <c r="Q1490" s="21">
        <v>1.05782549974645</v>
      </c>
      <c r="R1490" s="21">
        <v>0.94920987385001698</v>
      </c>
      <c r="S1490" s="22">
        <v>1.09348503161336</v>
      </c>
      <c r="T1490" s="22">
        <v>1.3144996841910701</v>
      </c>
      <c r="U1490" s="16">
        <v>2.0581974201245998</v>
      </c>
      <c r="V1490" s="14">
        <v>1.7629999999999999</v>
      </c>
      <c r="W1490" s="14">
        <v>3.9731000000000001</v>
      </c>
      <c r="X1490" s="74">
        <f>'2080回测'!$O$13*G1490/$G$4+'2080回测'!$O$14*H1490/$H$4+'2080回测'!$O$15*I1490/$I$4+'2080回测'!$O$17*K1490/$K$4+'2080回测'!$O$18*L1490/$L$4+'2080回测'!$O$16*J1490/$J$4</f>
        <v>1.8719954072287184</v>
      </c>
    </row>
    <row r="1491" spans="1:24">
      <c r="A1491" s="11">
        <v>46079</v>
      </c>
      <c r="B1491" s="17">
        <v>245.36525475752001</v>
      </c>
      <c r="C1491" s="17">
        <v>242.79228149830001</v>
      </c>
      <c r="D1491" s="17">
        <v>236.30769230768999</v>
      </c>
      <c r="E1491" s="17">
        <v>515.078125</v>
      </c>
      <c r="F1491" s="13">
        <v>4.0988583839087802</v>
      </c>
      <c r="G1491" s="14">
        <f>[1]!thsiFinD("ths_adjustment_nv_fund",G$2,$A1491)</f>
        <v>1.9790271308</v>
      </c>
      <c r="H1491" s="14">
        <f>[1]!thsiFinD("ths_adjustment_nv_fund",H$2,$A1491)</f>
        <v>3.0121837036999999</v>
      </c>
      <c r="I1491" s="14">
        <v>4470.57</v>
      </c>
      <c r="J1491" s="14">
        <f>[1]!thsiFinD("ths_close_price_index",J$1,$A1491)</f>
        <v>12005.095499999999</v>
      </c>
      <c r="K1491" s="14">
        <f>[1]!thsiFinD("ths_adjustment_nv_fund",K$2,$A1491)</f>
        <v>9.9305271741999999</v>
      </c>
      <c r="L1491" s="14">
        <f>[1]!thsiFinD("ths_adjustment_nv_fund",L$2,$A1491)</f>
        <v>2.9723895853000002</v>
      </c>
      <c r="M1491" s="18">
        <v>0.68198529411764996</v>
      </c>
      <c r="N1491" s="18">
        <v>0.61332638345930002</v>
      </c>
      <c r="O1491" s="18">
        <v>1.201773304577</v>
      </c>
      <c r="P1491" s="18">
        <v>1.4448614765373999</v>
      </c>
      <c r="Q1491" s="21">
        <v>1.09188882350077</v>
      </c>
      <c r="R1491" s="21">
        <v>0.97594586855222698</v>
      </c>
      <c r="S1491" s="22">
        <v>1.11923604543899</v>
      </c>
      <c r="T1491" s="22">
        <v>1.33656216481346</v>
      </c>
      <c r="U1491" s="16">
        <v>2.066227573294781</v>
      </c>
      <c r="V1491" s="14">
        <v>1.7615000000000001</v>
      </c>
      <c r="W1491" s="14">
        <v>3.9691000000000001</v>
      </c>
      <c r="X1491" s="74">
        <f>'2080回测'!$O$13*G1491/$G$4+'2080回测'!$O$14*H1491/$H$4+'2080回测'!$O$15*I1491/$I$4+'2080回测'!$O$17*K1491/$K$4+'2080回测'!$O$18*L1491/$L$4+'2080回测'!$O$16*J1491/$J$4</f>
        <v>1.868129088874614</v>
      </c>
    </row>
    <row r="1492" spans="1:24">
      <c r="A1492" s="11">
        <v>46080</v>
      </c>
      <c r="B1492" s="17">
        <v>238.79680785758001</v>
      </c>
      <c r="C1492" s="17">
        <v>238.02497162316001</v>
      </c>
      <c r="D1492" s="17">
        <v>220.61538461538001</v>
      </c>
      <c r="E1492" s="17">
        <v>499.16015625</v>
      </c>
      <c r="F1492" s="13">
        <v>3.9914933008653</v>
      </c>
      <c r="G1492" s="14">
        <f>[1]!thsiFinD("ths_adjustment_nv_fund",G$2,$A1492)</f>
        <v>1.9847053112999999</v>
      </c>
      <c r="H1492" s="14">
        <f>[1]!thsiFinD("ths_adjustment_nv_fund",H$2,$A1492)</f>
        <v>3.0405777777999998</v>
      </c>
      <c r="I1492" s="14">
        <v>4499.07</v>
      </c>
      <c r="J1492" s="14">
        <f>[1]!thsiFinD("ths_close_price_index",J$1,$A1492)</f>
        <v>12068.810600000001</v>
      </c>
      <c r="K1492" s="14">
        <f>[1]!thsiFinD("ths_adjustment_nv_fund",K$2,$A1492)</f>
        <v>9.9574109696999997</v>
      </c>
      <c r="L1492" s="14">
        <f>[1]!thsiFinD("ths_adjustment_nv_fund",L$2,$A1492)</f>
        <v>2.9962171649</v>
      </c>
      <c r="M1492" s="18">
        <v>0.68134590792839</v>
      </c>
      <c r="N1492" s="18">
        <v>0.60542090174616003</v>
      </c>
      <c r="O1492" s="18">
        <v>1.2127965492451001</v>
      </c>
      <c r="P1492" s="18">
        <v>1.4504546320095999</v>
      </c>
      <c r="Q1492" s="21">
        <v>1.10968661549698</v>
      </c>
      <c r="R1492" s="21">
        <v>0.989493704432716</v>
      </c>
      <c r="S1492" s="22">
        <v>1.12854364079757</v>
      </c>
      <c r="T1492" s="22">
        <v>1.3520786347017399</v>
      </c>
      <c r="U1492" s="16">
        <v>2.0794242715818436</v>
      </c>
      <c r="V1492" s="14">
        <v>1.7619</v>
      </c>
      <c r="W1492" s="14">
        <v>3.964</v>
      </c>
      <c r="X1492" s="74">
        <f>'2080回测'!$O$13*G1492/$G$4+'2080回测'!$O$14*H1492/$H$4+'2080回测'!$O$15*I1492/$I$4+'2080回测'!$O$17*K1492/$K$4+'2080回测'!$O$18*L1492/$L$4+'2080回测'!$O$16*J1492/$J$4</f>
        <v>1.8745378868714637</v>
      </c>
    </row>
    <row r="1493" spans="1:24">
      <c r="A1493" s="11">
        <v>46083</v>
      </c>
      <c r="B1493" s="17">
        <v>240.51565377532</v>
      </c>
      <c r="C1493" s="17">
        <v>241.94097616344999</v>
      </c>
      <c r="D1493" s="17">
        <v>226</v>
      </c>
      <c r="E1493" s="17">
        <v>498.59375</v>
      </c>
      <c r="F1493" s="13">
        <v>4.0176259498469298</v>
      </c>
      <c r="G1493" s="14">
        <f>[1]!thsiFinD("ths_adjustment_nv_fund",G$2,$A1493)</f>
        <v>2.002464727</v>
      </c>
      <c r="H1493" s="14">
        <f>[1]!thsiFinD("ths_adjustment_nv_fund",H$2,$A1493)</f>
        <v>3.0789481480999998</v>
      </c>
      <c r="I1493" s="14">
        <v>4514.22</v>
      </c>
      <c r="J1493" s="14">
        <f>[1]!thsiFinD("ths_close_price_index",J$1,$A1493)</f>
        <v>12169.5028</v>
      </c>
      <c r="K1493" s="14">
        <f>[1]!thsiFinD("ths_adjustment_nv_fund",K$2,$A1493)</f>
        <v>9.9860292035999993</v>
      </c>
      <c r="L1493" s="14">
        <f>[1]!thsiFinD("ths_adjustment_nv_fund",L$2,$A1493)</f>
        <v>3.0150974927999998</v>
      </c>
      <c r="M1493" s="18">
        <v>0.67918797953964005</v>
      </c>
      <c r="N1493" s="18">
        <v>0.60298844583442002</v>
      </c>
      <c r="O1493" s="18">
        <v>1.2360412173496</v>
      </c>
      <c r="P1493" s="18">
        <v>1.4722679382896999</v>
      </c>
      <c r="Q1493" s="21">
        <v>1.1306667941415101</v>
      </c>
      <c r="R1493" s="21">
        <v>1.0074775573714301</v>
      </c>
      <c r="S1493" s="22">
        <v>1.1485032619555799</v>
      </c>
      <c r="T1493" s="22">
        <v>1.3582609781728701</v>
      </c>
      <c r="U1493" s="16">
        <v>2.0627607917979072</v>
      </c>
      <c r="V1493" s="14">
        <v>1.7635000000000001</v>
      </c>
      <c r="W1493" s="14">
        <v>4.1517999999999997</v>
      </c>
      <c r="X1493" s="74">
        <f>'2080回测'!$O$13*G1493/$G$4+'2080回测'!$O$14*H1493/$H$4+'2080回测'!$O$15*I1493/$I$4+'2080回测'!$O$17*K1493/$K$4+'2080回测'!$O$18*L1493/$L$4+'2080回测'!$O$16*J1493/$J$4</f>
        <v>1.8895180009796586</v>
      </c>
    </row>
    <row r="1494" spans="1:24">
      <c r="A1494" s="11">
        <v>46084</v>
      </c>
      <c r="B1494" s="17">
        <v>231.24616329035999</v>
      </c>
      <c r="C1494" s="17">
        <v>230.30646992054</v>
      </c>
      <c r="D1494" s="17">
        <v>219.46153846153999</v>
      </c>
      <c r="E1494" s="17">
        <v>478.671875</v>
      </c>
      <c r="F1494" s="13">
        <v>3.8992151166811002</v>
      </c>
      <c r="G1494" s="14">
        <f>[1]!thsiFinD("ths_adjustment_nv_fund",G$2,$A1494)</f>
        <v>2.0207073920999998</v>
      </c>
      <c r="H1494" s="14">
        <f>[1]!thsiFinD("ths_adjustment_nv_fund",H$2,$A1494)</f>
        <v>3.1018607406999998</v>
      </c>
      <c r="I1494" s="14">
        <v>4515.04</v>
      </c>
      <c r="J1494" s="14">
        <f>[1]!thsiFinD("ths_close_price_index",J$1,$A1494)</f>
        <v>12185.677600000001</v>
      </c>
      <c r="K1494" s="14">
        <f>[1]!thsiFinD("ths_adjustment_nv_fund",K$2,$A1494)</f>
        <v>9.9773570115000005</v>
      </c>
      <c r="L1494" s="14">
        <f>[1]!thsiFinD("ths_adjustment_nv_fund",L$2,$A1494)</f>
        <v>2.9637066538000001</v>
      </c>
      <c r="M1494" s="18">
        <v>0.68390345268541997</v>
      </c>
      <c r="N1494" s="18">
        <v>0.60298844583442002</v>
      </c>
      <c r="O1494" s="18">
        <v>1.2408339324227</v>
      </c>
      <c r="P1494" s="18">
        <v>1.4594968999922999</v>
      </c>
      <c r="Q1494" s="21">
        <v>1.1042647715775999</v>
      </c>
      <c r="R1494" s="21">
        <v>0.98925391972686305</v>
      </c>
      <c r="S1494" s="22">
        <v>1.1137549059499701</v>
      </c>
      <c r="T1494" s="22">
        <v>1.30759000619398</v>
      </c>
      <c r="U1494" s="16">
        <v>1.9921100194482453</v>
      </c>
      <c r="V1494" s="14">
        <v>1.7637</v>
      </c>
      <c r="W1494" s="14">
        <v>4.0994999999999999</v>
      </c>
      <c r="X1494" s="74">
        <f>'2080回测'!$O$13*G1494/$G$4+'2080回测'!$O$14*H1494/$H$4+'2080回测'!$O$15*I1494/$I$4+'2080回测'!$O$17*K1494/$K$4+'2080回测'!$O$18*L1494/$L$4+'2080回测'!$O$16*J1494/$J$4</f>
        <v>1.899125530719928</v>
      </c>
    </row>
    <row r="1495" spans="1:24">
      <c r="A1495" s="11">
        <v>46085</v>
      </c>
      <c r="B1495" s="17">
        <v>228.23818293432001</v>
      </c>
      <c r="C1495" s="17">
        <v>228.20658342792001</v>
      </c>
      <c r="D1495" s="17">
        <v>215.76923076923001</v>
      </c>
      <c r="E1495" s="17">
        <v>470.791015625</v>
      </c>
      <c r="F1495" s="13">
        <v>3.8575125318911798</v>
      </c>
      <c r="G1495" s="14">
        <f>[1]!thsiFinD("ths_adjustment_nv_fund",G$2,$A1495)</f>
        <v>1.9975114206</v>
      </c>
      <c r="H1495" s="14">
        <f>[1]!thsiFinD("ths_adjustment_nv_fund",H$2,$A1495)</f>
        <v>3.0542814814999999</v>
      </c>
      <c r="I1495" s="14">
        <v>4397.58</v>
      </c>
      <c r="J1495" s="14">
        <f>[1]!thsiFinD("ths_close_price_index",J$1,$A1495)</f>
        <v>12017.638999999999</v>
      </c>
      <c r="K1495" s="14">
        <f>[1]!thsiFinD("ths_adjustment_nv_fund",K$2,$A1495)</f>
        <v>9.8871662137000005</v>
      </c>
      <c r="L1495" s="14">
        <f>[1]!thsiFinD("ths_adjustment_nv_fund",L$2,$A1495)</f>
        <v>2.9282681774000001</v>
      </c>
      <c r="M1495" s="18">
        <v>0.66256393861893004</v>
      </c>
      <c r="N1495" s="18">
        <v>0.57579706367822003</v>
      </c>
      <c r="O1495" s="18">
        <v>1.1446201773305</v>
      </c>
      <c r="P1495" s="18">
        <v>1.3625488718064001</v>
      </c>
      <c r="Q1495" s="21">
        <v>1.02670883029614</v>
      </c>
      <c r="R1495" s="21">
        <v>0.90928572032608601</v>
      </c>
      <c r="S1495" s="22">
        <v>1.02946945909107</v>
      </c>
      <c r="T1495" s="22">
        <v>1.2258860944386301</v>
      </c>
      <c r="U1495" s="16">
        <v>1.9790723051594954</v>
      </c>
      <c r="V1495" s="14">
        <v>1.7645</v>
      </c>
      <c r="W1495" s="14">
        <v>3.9984000000000002</v>
      </c>
      <c r="X1495" s="74">
        <f>'2080回测'!$O$13*G1495/$G$4+'2080回测'!$O$14*H1495/$H$4+'2080回测'!$O$15*I1495/$I$4+'2080回测'!$O$17*K1495/$K$4+'2080回测'!$O$18*L1495/$L$4+'2080回测'!$O$16*J1495/$J$4</f>
        <v>1.8777211512628933</v>
      </c>
    </row>
    <row r="1496" spans="1:24">
      <c r="A1496" s="11">
        <v>46086</v>
      </c>
      <c r="B1496" s="17">
        <v>230.63228974831</v>
      </c>
      <c r="C1496" s="17">
        <v>231.95232690124999</v>
      </c>
      <c r="D1496" s="17">
        <v>218.61538461538001</v>
      </c>
      <c r="E1496" s="17">
        <v>480.615234375</v>
      </c>
      <c r="F1496" s="13">
        <v>3.9045380890998498</v>
      </c>
      <c r="G1496" s="14">
        <f>[1]!thsiFinD("ths_adjustment_nv_fund",G$2,$A1496)</f>
        <v>2.0012679636000001</v>
      </c>
      <c r="H1496" s="14">
        <f>[1]!thsiFinD("ths_adjustment_nv_fund",H$2,$A1496)</f>
        <v>3.0509925926000001</v>
      </c>
      <c r="I1496" s="14">
        <v>4405.67</v>
      </c>
      <c r="J1496" s="14">
        <f>[1]!thsiFinD("ths_close_price_index",J$1,$A1496)</f>
        <v>12020.2945</v>
      </c>
      <c r="K1496" s="14">
        <f>[1]!thsiFinD("ths_adjustment_nv_fund",K$2,$A1496)</f>
        <v>9.9192533244999996</v>
      </c>
      <c r="L1496" s="14">
        <f>[1]!thsiFinD("ths_adjustment_nv_fund",L$2,$A1496)</f>
        <v>2.9622931533000001</v>
      </c>
      <c r="M1496" s="18">
        <v>0.63874680306904996</v>
      </c>
      <c r="N1496" s="18">
        <v>0.55711927721309995</v>
      </c>
      <c r="O1496" s="18">
        <v>1.1380301941049999</v>
      </c>
      <c r="P1496" s="18">
        <v>1.3458626246320999</v>
      </c>
      <c r="Q1496" s="21">
        <v>1.01598300862955</v>
      </c>
      <c r="R1496" s="21">
        <v>0.89621745385729101</v>
      </c>
      <c r="S1496" s="22">
        <v>1.0256430032213999</v>
      </c>
      <c r="T1496" s="22">
        <v>1.2149760765484701</v>
      </c>
      <c r="U1496" s="16">
        <v>1.9997477333311946</v>
      </c>
      <c r="V1496" s="14">
        <v>1.7645999999999999</v>
      </c>
      <c r="W1496" s="14">
        <v>3.9866000000000001</v>
      </c>
      <c r="X1496" s="74">
        <f>'2080回测'!$O$13*G1496/$G$4+'2080回测'!$O$14*H1496/$H$4+'2080回测'!$O$15*I1496/$I$4+'2080回测'!$O$17*K1496/$K$4+'2080回测'!$O$18*L1496/$L$4+'2080回测'!$O$16*J1496/$J$4</f>
        <v>1.8835435694594793</v>
      </c>
    </row>
    <row r="1497" spans="1:24">
      <c r="A1497" s="11">
        <v>46087</v>
      </c>
      <c r="B1497" s="17">
        <v>231.06200122774999</v>
      </c>
      <c r="C1497" s="17">
        <v>229.22814982974</v>
      </c>
      <c r="D1497" s="17">
        <v>215.84615384615</v>
      </c>
      <c r="E1497" s="17">
        <v>479.990234375</v>
      </c>
      <c r="F1497" s="13">
        <v>3.8903163481965999</v>
      </c>
      <c r="G1497" s="14">
        <f>[1]!thsiFinD("ths_adjustment_nv_fund",G$2,$A1497)</f>
        <v>2.0101140163000002</v>
      </c>
      <c r="H1497" s="14">
        <f>[1]!thsiFinD("ths_adjustment_nv_fund",H$2,$A1497)</f>
        <v>3.0564740741</v>
      </c>
      <c r="I1497" s="14">
        <v>4454.8100000000004</v>
      </c>
      <c r="J1497" s="14">
        <f>[1]!thsiFinD("ths_close_price_index",J$1,$A1497)</f>
        <v>12110.985000000001</v>
      </c>
      <c r="K1497" s="14">
        <f>[1]!thsiFinD("ths_adjustment_nv_fund",K$2,$A1497)</f>
        <v>9.9686848194</v>
      </c>
      <c r="L1497" s="14">
        <f>[1]!thsiFinD("ths_adjustment_nv_fund",L$2,$A1497)</f>
        <v>2.9736011572000001</v>
      </c>
      <c r="M1497" s="18">
        <v>0.65768861892582997</v>
      </c>
      <c r="N1497" s="18">
        <v>0.57075840500390995</v>
      </c>
      <c r="O1497" s="18">
        <v>1.1458183560987001</v>
      </c>
      <c r="P1497" s="18">
        <v>1.3583540052022001</v>
      </c>
      <c r="Q1497" s="21">
        <v>1.04038130626673</v>
      </c>
      <c r="R1497" s="21">
        <v>0.91564001503108705</v>
      </c>
      <c r="S1497" s="22">
        <v>1.0573922451670199</v>
      </c>
      <c r="T1497" s="22">
        <v>1.2519489149540799</v>
      </c>
      <c r="U1497" s="16">
        <v>2.0192127824974246</v>
      </c>
      <c r="V1497" s="14">
        <v>1.7646999999999999</v>
      </c>
      <c r="W1497" s="14">
        <v>3.9519000000000002</v>
      </c>
      <c r="X1497" s="74">
        <f>'2080回测'!$O$13*G1497/$G$4+'2080回测'!$O$14*H1497/$H$4+'2080回测'!$O$15*I1497/$I$4+'2080回测'!$O$17*K1497/$K$4+'2080回测'!$O$18*L1497/$L$4+'2080回测'!$O$16*J1497/$J$4</f>
        <v>1.8918568607522104</v>
      </c>
    </row>
    <row r="1498" spans="1:24">
      <c r="A1498" s="11">
        <v>46090</v>
      </c>
      <c r="B1498" s="17">
        <v>227.37875997545001</v>
      </c>
      <c r="C1498" s="17">
        <v>219.49212990919</v>
      </c>
      <c r="D1498" s="17">
        <v>205.69230769231001</v>
      </c>
      <c r="E1498" s="17">
        <v>463.28125</v>
      </c>
      <c r="F1498" s="13">
        <v>3.7896111189423798</v>
      </c>
      <c r="G1498" s="14">
        <f>[1]!thsiFinD("ths_adjustment_nv_fund",G$2,$A1498)</f>
        <v>2.0110834467999998</v>
      </c>
      <c r="H1498" s="14">
        <f>[1]!thsiFinD("ths_adjustment_nv_fund",H$2,$A1498)</f>
        <v>3.0578992593000001</v>
      </c>
      <c r="I1498" s="14">
        <v>4382.0600000000004</v>
      </c>
      <c r="J1498" s="14">
        <f>[1]!thsiFinD("ths_close_price_index",J$1,$A1498)</f>
        <v>12107.1697</v>
      </c>
      <c r="K1498" s="14">
        <f>[1]!thsiFinD("ths_adjustment_nv_fund",K$2,$A1498)</f>
        <v>9.9643487234000006</v>
      </c>
      <c r="L1498" s="14">
        <f>[1]!thsiFinD("ths_adjustment_nv_fund",L$2,$A1498)</f>
        <v>2.9345279653</v>
      </c>
      <c r="M1498" s="18">
        <v>0.66616048593349997</v>
      </c>
      <c r="N1498" s="18">
        <v>0.57501520284944996</v>
      </c>
      <c r="O1498" s="18">
        <v>1.1564821471364</v>
      </c>
      <c r="P1498" s="18">
        <v>1.3728029901722001</v>
      </c>
      <c r="Q1498" s="21">
        <v>1.06654759648631</v>
      </c>
      <c r="R1498" s="21">
        <v>0.94309536385085702</v>
      </c>
      <c r="S1498" s="22">
        <v>1.08479794261199</v>
      </c>
      <c r="T1498" s="22">
        <v>1.2888005309386901</v>
      </c>
      <c r="U1498" s="16">
        <v>2.0031794030563881</v>
      </c>
      <c r="V1498" s="14">
        <v>1.7627999999999999</v>
      </c>
      <c r="W1498" s="14">
        <v>3.9542999999999999</v>
      </c>
      <c r="X1498" s="74">
        <f>'2080回测'!$O$13*G1498/$G$4+'2080回测'!$O$14*H1498/$H$4+'2080回测'!$O$15*I1498/$I$4+'2080回测'!$O$17*K1498/$K$4+'2080回测'!$O$18*L1498/$L$4+'2080回测'!$O$16*J1498/$J$4</f>
        <v>1.8897191737405012</v>
      </c>
    </row>
    <row r="1499" spans="1:24">
      <c r="A1499" s="11">
        <v>46091</v>
      </c>
      <c r="B1499" s="17">
        <v>237.01657458564</v>
      </c>
      <c r="C1499" s="17">
        <v>235.02339978434</v>
      </c>
      <c r="D1499" s="17">
        <v>222.30769230768999</v>
      </c>
      <c r="E1499" s="17">
        <v>482.7734375</v>
      </c>
      <c r="F1499" s="13">
        <v>3.94280276044418</v>
      </c>
      <c r="G1499" s="14">
        <f>[1]!thsiFinD("ths_adjustment_nv_fund",G$2,$A1499)</f>
        <v>2.0055092217000001</v>
      </c>
      <c r="H1499" s="14">
        <f>[1]!thsiFinD("ths_adjustment_nv_fund",H$2,$A1499)</f>
        <v>3.0363022221999998</v>
      </c>
      <c r="I1499" s="14">
        <v>4393.0600000000004</v>
      </c>
      <c r="J1499" s="14">
        <f>[1]!thsiFinD("ths_close_price_index",J$1,$A1499)</f>
        <v>12104.2117</v>
      </c>
      <c r="K1499" s="14">
        <f>[1]!thsiFinD("ths_adjustment_nv_fund",K$2,$A1499)</f>
        <v>9.9981702725999995</v>
      </c>
      <c r="L1499" s="14">
        <f>[1]!thsiFinD("ths_adjustment_nv_fund",L$2,$A1499)</f>
        <v>2.9528025071999999</v>
      </c>
      <c r="M1499" s="18">
        <v>0.64609974424551997</v>
      </c>
      <c r="N1499" s="18">
        <v>0.55929111284858002</v>
      </c>
      <c r="O1499" s="18">
        <v>1.1363527438294001</v>
      </c>
      <c r="P1499" s="18">
        <v>1.3541591385980001</v>
      </c>
      <c r="Q1499" s="21">
        <v>1.0564111056805301</v>
      </c>
      <c r="R1499" s="21">
        <v>0.93314429855810499</v>
      </c>
      <c r="S1499" s="22">
        <v>1.06814768869257</v>
      </c>
      <c r="T1499" s="22">
        <v>1.2718293919984001</v>
      </c>
      <c r="U1499" s="16">
        <v>2.0386145317753757</v>
      </c>
      <c r="V1499" s="14">
        <v>1.7630999999999999</v>
      </c>
      <c r="W1499" s="14">
        <v>3.9702999999999999</v>
      </c>
      <c r="X1499" s="74">
        <f>'2080回测'!$O$13*G1499/$G$4+'2080回测'!$O$14*H1499/$H$4+'2080回测'!$O$15*I1499/$I$4+'2080回测'!$O$17*K1499/$K$4+'2080回测'!$O$18*L1499/$L$4+'2080回测'!$O$16*J1499/$J$4</f>
        <v>1.8876007053793338</v>
      </c>
    </row>
    <row r="1500" spans="1:24">
      <c r="A1500" s="11">
        <v>46092</v>
      </c>
      <c r="B1500" s="17">
        <v>234.80662983425</v>
      </c>
      <c r="C1500" s="17">
        <v>233.57458729285</v>
      </c>
      <c r="D1500" s="17">
        <v>220.53846153846001</v>
      </c>
      <c r="E1500" s="17">
        <v>482.12890625</v>
      </c>
      <c r="F1500" s="13">
        <v>3.9276214622888999</v>
      </c>
      <c r="G1500" s="14">
        <f>[1]!thsiFinD("ths_adjustment_nv_fund",G$2,$A1500)</f>
        <v>2.0251401881</v>
      </c>
      <c r="H1500" s="14">
        <f>[1]!thsiFinD("ths_adjustment_nv_fund",H$2,$A1500)</f>
        <v>3.0778518519000002</v>
      </c>
      <c r="I1500" s="14">
        <v>4446.4399999999996</v>
      </c>
      <c r="J1500" s="14">
        <f>[1]!thsiFinD("ths_close_price_index",J$1,$A1500)</f>
        <v>12231.674300000001</v>
      </c>
      <c r="K1500" s="14">
        <f>[1]!thsiFinD("ths_adjustment_nv_fund",K$2,$A1500)</f>
        <v>10.037195136999999</v>
      </c>
      <c r="L1500" s="14">
        <f>[1]!thsiFinD("ths_adjustment_nv_fund",L$2,$A1500)</f>
        <v>2.9893515911000001</v>
      </c>
      <c r="M1500" s="18">
        <v>0.67015664961637</v>
      </c>
      <c r="N1500" s="18">
        <v>0.58222569715924</v>
      </c>
      <c r="O1500" s="18">
        <v>1.1678648454349001</v>
      </c>
      <c r="P1500" s="18">
        <v>1.3978789705550001</v>
      </c>
      <c r="Q1500" s="21">
        <v>1.0904744294348501</v>
      </c>
      <c r="R1500" s="21">
        <v>0.965155556789002</v>
      </c>
      <c r="S1500" s="22">
        <v>1.1109626273423501</v>
      </c>
      <c r="T1500" s="22">
        <v>1.3241974778712899</v>
      </c>
      <c r="U1500" s="16">
        <v>2.0421578404631315</v>
      </c>
      <c r="V1500" s="14">
        <v>1.7628999999999999</v>
      </c>
      <c r="W1500" s="14">
        <v>3.9897999999999998</v>
      </c>
      <c r="X1500" s="74">
        <f>'2080回测'!$O$13*G1500/$G$4+'2080回测'!$O$14*H1500/$H$4+'2080回测'!$O$15*I1500/$I$4+'2080回测'!$O$17*K1500/$K$4+'2080回测'!$O$18*L1500/$L$4+'2080回测'!$O$16*J1500/$J$4</f>
        <v>1.9054185771033048</v>
      </c>
    </row>
    <row r="1501" spans="1:24">
      <c r="A1501" s="11">
        <v>46093</v>
      </c>
      <c r="B1501" s="17">
        <v>231.18477593616001</v>
      </c>
      <c r="C1501" s="17">
        <v>229.05429233257999</v>
      </c>
      <c r="D1501" s="17">
        <v>214</v>
      </c>
      <c r="E1501" s="17">
        <v>473.173828125</v>
      </c>
      <c r="F1501" s="13">
        <v>3.8685322409843499</v>
      </c>
      <c r="G1501" s="14">
        <f>[1]!thsiFinD("ths_adjustment_nv_fund",G$2,$A1501)</f>
        <v>2.0350768500999998</v>
      </c>
      <c r="H1501" s="14">
        <f>[1]!thsiFinD("ths_adjustment_nv_fund",H$2,$A1501)</f>
        <v>3.1128237037000002</v>
      </c>
      <c r="I1501" s="14">
        <v>4451.6000000000004</v>
      </c>
      <c r="J1501" s="14">
        <f>[1]!thsiFinD("ths_close_price_index",J$1,$A1501)</f>
        <v>12297.7659</v>
      </c>
      <c r="K1501" s="14">
        <f>[1]!thsiFinD("ths_adjustment_nv_fund",K$2,$A1501)</f>
        <v>10.049336206</v>
      </c>
      <c r="L1501" s="14">
        <f>[1]!thsiFinD("ths_adjustment_nv_fund",L$2,$A1501)</f>
        <v>2.9921785921000001</v>
      </c>
      <c r="M1501" s="18">
        <v>0.68486253196931002</v>
      </c>
      <c r="N1501" s="18">
        <v>0.59195552080618996</v>
      </c>
      <c r="O1501" s="18">
        <v>1.169901749341</v>
      </c>
      <c r="P1501" s="18">
        <v>1.3997433557123999</v>
      </c>
      <c r="Q1501" s="21">
        <v>1.10002158937983</v>
      </c>
      <c r="R1501" s="21">
        <v>0.96923189678843402</v>
      </c>
      <c r="S1501" s="22">
        <v>1.1041370574126901</v>
      </c>
      <c r="T1501" s="22">
        <v>1.3174090222952</v>
      </c>
      <c r="U1501" s="16">
        <v>2.0295517762090811</v>
      </c>
      <c r="V1501" s="14">
        <v>1.7637</v>
      </c>
      <c r="W1501" s="14">
        <v>3.9752999999999998</v>
      </c>
      <c r="X1501" s="74">
        <f>'2080回测'!$O$13*G1501/$G$4+'2080回测'!$O$14*H1501/$H$4+'2080回测'!$O$15*I1501/$I$4+'2080回测'!$O$17*K1501/$K$4+'2080回测'!$O$18*L1501/$L$4+'2080回测'!$O$16*J1501/$J$4</f>
        <v>1.9131743037216897</v>
      </c>
    </row>
    <row r="1502" spans="1:24">
      <c r="A1502" s="11">
        <v>46094</v>
      </c>
      <c r="B1502" s="17">
        <v>230.69367710252001</v>
      </c>
      <c r="C1502" s="17">
        <v>226.9680023496</v>
      </c>
      <c r="D1502" s="17">
        <v>218.23076923076999</v>
      </c>
      <c r="E1502" s="17">
        <v>480.09765625</v>
      </c>
      <c r="F1502" s="13">
        <v>3.8899752623322299</v>
      </c>
      <c r="G1502" s="14">
        <f>[1]!thsiFinD("ths_adjustment_nv_fund",G$2,$A1502)</f>
        <v>2.0379851415000001</v>
      </c>
      <c r="H1502" s="14">
        <f>[1]!thsiFinD("ths_adjustment_nv_fund",H$2,$A1502)</f>
        <v>3.1018607406999998</v>
      </c>
      <c r="I1502" s="14">
        <v>4396.0600000000004</v>
      </c>
      <c r="J1502" s="14">
        <f>[1]!thsiFinD("ths_close_price_index",J$1,$A1502)</f>
        <v>12274.6801</v>
      </c>
      <c r="K1502" s="14">
        <f>[1]!thsiFinD("ths_adjustment_nv_fund",K$2,$A1502)</f>
        <v>10.025054068099999</v>
      </c>
      <c r="L1502" s="14">
        <f>[1]!thsiFinD("ths_adjustment_nv_fund",L$2,$A1502)</f>
        <v>2.9759233365000002</v>
      </c>
      <c r="M1502" s="18">
        <v>0.67958759590793005</v>
      </c>
      <c r="N1502" s="18">
        <v>0.58300755798800996</v>
      </c>
      <c r="O1502" s="18">
        <v>1.1607955907020999</v>
      </c>
      <c r="P1502" s="18">
        <v>1.386599440368</v>
      </c>
      <c r="Q1502" s="21">
        <v>1.09377468225534</v>
      </c>
      <c r="R1502" s="21">
        <v>0.96000018561323097</v>
      </c>
      <c r="S1502" s="22">
        <v>1.08045439811125</v>
      </c>
      <c r="T1502" s="22">
        <v>1.2921947587267899</v>
      </c>
      <c r="U1502" s="16">
        <v>2.0084677478073361</v>
      </c>
      <c r="V1502" s="14">
        <v>1.7637</v>
      </c>
      <c r="W1502" s="14">
        <v>3.9239000000000002</v>
      </c>
      <c r="X1502" s="74">
        <f>'2080回测'!$O$13*G1502/$G$4+'2080回测'!$O$14*H1502/$H$4+'2080回测'!$O$15*I1502/$I$4+'2080回测'!$O$17*K1502/$K$4+'2080回测'!$O$18*L1502/$L$4+'2080回测'!$O$16*J1502/$J$4</f>
        <v>1.913669193781784</v>
      </c>
    </row>
    <row r="1503" spans="1:24">
      <c r="A1503" s="11">
        <v>46097</v>
      </c>
      <c r="B1503" s="17">
        <v>235.97298956415</v>
      </c>
      <c r="C1503" s="17">
        <v>231.14058231555001</v>
      </c>
      <c r="D1503" s="17">
        <v>227.92307692308</v>
      </c>
      <c r="E1503" s="17">
        <v>491.572265625</v>
      </c>
      <c r="F1503" s="13">
        <v>3.9665222860694498</v>
      </c>
      <c r="G1503" s="14">
        <f>[1]!thsiFinD("ths_adjustment_nv_fund",G$2,$A1503)</f>
        <v>2.0389545719000002</v>
      </c>
      <c r="H1503" s="14">
        <f>[1]!thsiFinD("ths_adjustment_nv_fund",H$2,$A1503)</f>
        <v>3.0809214814999999</v>
      </c>
      <c r="I1503" s="14">
        <v>4404.63</v>
      </c>
      <c r="J1503" s="14">
        <f>[1]!thsiFinD("ths_close_price_index",J$1,$A1503)</f>
        <v>12267.199199999999</v>
      </c>
      <c r="K1503" s="14">
        <f>[1]!thsiFinD("ths_adjustment_nv_fund",K$2,$A1503)</f>
        <v>10.0042408071</v>
      </c>
      <c r="L1503" s="14">
        <f>[1]!thsiFinD("ths_adjustment_nv_fund",L$2,$A1503)</f>
        <v>2.9523986500000001</v>
      </c>
      <c r="M1503" s="18">
        <v>0.67431265984654998</v>
      </c>
      <c r="N1503" s="18">
        <v>0.57440708887151004</v>
      </c>
      <c r="O1503" s="18">
        <v>1.1235322310089</v>
      </c>
      <c r="P1503" s="18">
        <v>1.3607777058915</v>
      </c>
      <c r="Q1503" s="21">
        <v>1.06560466710903</v>
      </c>
      <c r="R1503" s="21">
        <v>0.93230505208763104</v>
      </c>
      <c r="S1503" s="22">
        <v>1.06194262512015</v>
      </c>
      <c r="T1503" s="22">
        <v>1.2748599525234201</v>
      </c>
      <c r="U1503" s="16">
        <v>2.0065022716154091</v>
      </c>
      <c r="V1503" s="14">
        <v>1.7626999999999999</v>
      </c>
      <c r="W1503" s="14">
        <v>3.8666</v>
      </c>
      <c r="X1503" s="74">
        <f>'2080回测'!$O$13*G1503/$G$4+'2080回测'!$O$14*H1503/$H$4+'2080回测'!$O$15*I1503/$I$4+'2080回测'!$O$17*K1503/$K$4+'2080回测'!$O$18*L1503/$L$4+'2080回测'!$O$16*J1503/$J$4</f>
        <v>1.9122948489509979</v>
      </c>
    </row>
    <row r="1504" spans="1:24">
      <c r="A1504" s="11">
        <v>46098</v>
      </c>
      <c r="B1504" s="17">
        <v>229.34315531000999</v>
      </c>
      <c r="C1504" s="17">
        <v>217.11607742906</v>
      </c>
      <c r="D1504" s="17">
        <v>214.46153846153999</v>
      </c>
      <c r="E1504" s="17">
        <v>478.92578125</v>
      </c>
      <c r="F1504" s="13">
        <v>3.84961638112653</v>
      </c>
      <c r="G1504" s="14">
        <f>[1]!thsiFinD("ths_adjustment_nv_fund",G$2,$A1504)</f>
        <v>2.0439229028999999</v>
      </c>
      <c r="H1504" s="14">
        <f>[1]!thsiFinD("ths_adjustment_nv_fund",H$2,$A1504)</f>
        <v>3.0594340740999999</v>
      </c>
      <c r="I1504" s="14">
        <v>4390.67</v>
      </c>
      <c r="J1504" s="14">
        <f>[1]!thsiFinD("ths_close_price_index",J$1,$A1504)</f>
        <v>12270.0852</v>
      </c>
      <c r="K1504" s="14">
        <f>[1]!thsiFinD("ths_adjustment_nv_fund",K$2,$A1504)</f>
        <v>9.9513404352000006</v>
      </c>
      <c r="L1504" s="14">
        <f>[1]!thsiFinD("ths_adjustment_nv_fund",L$2,$A1504)</f>
        <v>2.9263498553999998</v>
      </c>
      <c r="M1504" s="18">
        <v>0.67423273657288996</v>
      </c>
      <c r="N1504" s="18">
        <v>0.57779515246285995</v>
      </c>
      <c r="O1504" s="18">
        <v>1.1078360891445</v>
      </c>
      <c r="P1504" s="18">
        <v>1.3396169343855999</v>
      </c>
      <c r="Q1504" s="21">
        <v>1.0628937451493401</v>
      </c>
      <c r="R1504" s="21">
        <v>0.93602171502829601</v>
      </c>
      <c r="S1504" s="22">
        <v>1.0684579418711799</v>
      </c>
      <c r="T1504" s="22">
        <v>1.28516385830861</v>
      </c>
      <c r="U1504" s="16">
        <v>1.9687396195728917</v>
      </c>
      <c r="V1504" s="14">
        <v>1.7633000000000001</v>
      </c>
      <c r="W1504" s="14">
        <v>3.87</v>
      </c>
      <c r="X1504" s="74">
        <f>'2080回测'!$O$13*G1504/$G$4+'2080回测'!$O$14*H1504/$H$4+'2080回测'!$O$15*I1504/$I$4+'2080回测'!$O$17*K1504/$K$4+'2080回测'!$O$18*L1504/$L$4+'2080回测'!$O$16*J1504/$J$4</f>
        <v>1.9130291715252083</v>
      </c>
    </row>
    <row r="1505" spans="1:24">
      <c r="A1505" s="11">
        <v>46099</v>
      </c>
      <c r="B1505" s="17">
        <v>235.97298956415</v>
      </c>
      <c r="C1505" s="17">
        <v>227.60547984108999</v>
      </c>
      <c r="D1505" s="17">
        <v>228.92307692308</v>
      </c>
      <c r="E1505" s="17">
        <v>497.83203125</v>
      </c>
      <c r="F1505" s="13">
        <v>3.9758339439457999</v>
      </c>
      <c r="G1505" s="14">
        <f>[1]!thsiFinD("ths_adjustment_nv_fund",G$2,$A1505)</f>
        <v>2.0373792474000001</v>
      </c>
      <c r="H1505" s="14">
        <f>[1]!thsiFinD("ths_adjustment_nv_fund",H$2,$A1505)</f>
        <v>3.0422222221999999</v>
      </c>
      <c r="I1505" s="14">
        <v>4428.4799999999996</v>
      </c>
      <c r="J1505" s="14">
        <f>[1]!thsiFinD("ths_close_price_index",J$1,$A1505)</f>
        <v>12215.519899999999</v>
      </c>
      <c r="K1505" s="14">
        <f>[1]!thsiFinD("ths_adjustment_nv_fund",K$2,$A1505)</f>
        <v>9.9357304894999992</v>
      </c>
      <c r="L1505" s="14">
        <f>[1]!thsiFinD("ths_adjustment_nv_fund",L$2,$A1505)</f>
        <v>2.9303884282000001</v>
      </c>
      <c r="M1505" s="18">
        <v>0.66384271099743997</v>
      </c>
      <c r="N1505" s="18">
        <v>0.56624098688211</v>
      </c>
      <c r="O1505" s="18">
        <v>1.0654205607477001</v>
      </c>
      <c r="P1505" s="18">
        <v>1.2932869631774</v>
      </c>
      <c r="Q1505" s="21">
        <v>1.0188117967614001</v>
      </c>
      <c r="R1505" s="21">
        <v>0.88986315915227798</v>
      </c>
      <c r="S1505" s="22">
        <v>1.0174730028510199</v>
      </c>
      <c r="T1505" s="22">
        <v>1.2349777760137901</v>
      </c>
      <c r="U1505" s="16">
        <v>1.9905030143258997</v>
      </c>
      <c r="V1505" s="14">
        <v>1.7644</v>
      </c>
      <c r="W1505" s="14">
        <v>3.8557999999999999</v>
      </c>
      <c r="X1505" s="74">
        <f>'2080回测'!$O$13*G1505/$G$4+'2080回测'!$O$14*H1505/$H$4+'2080回测'!$O$15*I1505/$I$4+'2080回测'!$O$17*K1505/$K$4+'2080回测'!$O$18*L1505/$L$4+'2080回测'!$O$16*J1505/$J$4</f>
        <v>1.9081836483162118</v>
      </c>
    </row>
    <row r="1506" spans="1:24">
      <c r="A1506" s="11">
        <v>46100</v>
      </c>
      <c r="B1506" s="17">
        <v>231.18477593616001</v>
      </c>
      <c r="C1506" s="17">
        <v>224.30218737230001</v>
      </c>
      <c r="D1506" s="17">
        <v>225.07692307692</v>
      </c>
      <c r="E1506" s="17">
        <v>486.07421875</v>
      </c>
      <c r="F1506" s="13">
        <v>3.9165952628384502</v>
      </c>
      <c r="G1506" s="14">
        <f>[1]!thsiFinD("ths_adjustment_nv_fund",G$2,$A1506)</f>
        <v>2.0313203072000001</v>
      </c>
      <c r="H1506" s="14">
        <f>[1]!thsiFinD("ths_adjustment_nv_fund",H$2,$A1506)</f>
        <v>3.0251199999999998</v>
      </c>
      <c r="I1506" s="14">
        <v>4373.05</v>
      </c>
      <c r="J1506" s="14">
        <f>[1]!thsiFinD("ths_close_price_index",J$1,$A1506)</f>
        <v>12189.7304</v>
      </c>
      <c r="K1506" s="14">
        <f>[1]!thsiFinD("ths_adjustment_nv_fund",K$2,$A1506)</f>
        <v>9.8889006521000002</v>
      </c>
      <c r="L1506" s="14">
        <f>[1]!thsiFinD("ths_adjustment_nv_fund",L$2,$A1506)</f>
        <v>2.8632471552999998</v>
      </c>
      <c r="M1506" s="18">
        <v>0.67079603580562996</v>
      </c>
      <c r="N1506" s="18">
        <v>0.57544956997653995</v>
      </c>
      <c r="O1506" s="18">
        <v>1.0879463215912</v>
      </c>
      <c r="P1506" s="18">
        <v>1.3179900665132001</v>
      </c>
      <c r="Q1506" s="21">
        <v>1.04321009439858</v>
      </c>
      <c r="R1506" s="21">
        <v>0.91132389032580197</v>
      </c>
      <c r="S1506" s="22">
        <v>1.0498427511538899</v>
      </c>
      <c r="T1506" s="22">
        <v>1.26746538484236</v>
      </c>
      <c r="U1506" s="16">
        <v>1.942311095985324</v>
      </c>
      <c r="V1506" s="14">
        <v>1.7644</v>
      </c>
      <c r="W1506" s="14">
        <v>3.6844999999999999</v>
      </c>
      <c r="X1506" s="74">
        <f>'2080回测'!$O$13*G1506/$G$4+'2080回测'!$O$14*H1506/$H$4+'2080回测'!$O$15*I1506/$I$4+'2080回测'!$O$17*K1506/$K$4+'2080回测'!$O$18*L1506/$L$4+'2080回测'!$O$16*J1506/$J$4</f>
        <v>1.898026121614161</v>
      </c>
    </row>
    <row r="1507" spans="1:24">
      <c r="A1507" s="11">
        <v>46101</v>
      </c>
      <c r="B1507" s="17">
        <v>232.96500920810001</v>
      </c>
      <c r="C1507" s="17">
        <v>233.22687229851999</v>
      </c>
      <c r="D1507" s="17">
        <v>238.61538461538001</v>
      </c>
      <c r="E1507" s="17">
        <v>488.84765625</v>
      </c>
      <c r="F1507" s="13">
        <v>3.98413730593</v>
      </c>
      <c r="G1507" s="14">
        <f>[1]!thsiFinD("ths_adjustment_nv_fund",G$2,$A1507)</f>
        <v>2.0256249033999998</v>
      </c>
      <c r="H1507" s="14">
        <f>[1]!thsiFinD("ths_adjustment_nv_fund",H$2,$A1507)</f>
        <v>3.0117451852000001</v>
      </c>
      <c r="I1507" s="14">
        <v>4366.42</v>
      </c>
      <c r="J1507" s="14">
        <f>[1]!thsiFinD("ths_close_price_index",J$1,$A1507)</f>
        <v>12142.2395</v>
      </c>
      <c r="K1507" s="14">
        <f>[1]!thsiFinD("ths_adjustment_nv_fund",K$2,$A1507)</f>
        <v>9.7813654701000008</v>
      </c>
      <c r="L1507" s="14">
        <f>[1]!thsiFinD("ths_adjustment_nv_fund",L$2,$A1507)</f>
        <v>2.8329578592</v>
      </c>
      <c r="M1507" s="18">
        <v>0.63906649616368005</v>
      </c>
      <c r="N1507" s="18">
        <v>0.54643384588653998</v>
      </c>
      <c r="O1507" s="18">
        <v>1.0349868200335</v>
      </c>
      <c r="P1507" s="18">
        <v>1.2571178911698</v>
      </c>
      <c r="Q1507" s="21">
        <v>0.991584710992369</v>
      </c>
      <c r="R1507" s="21">
        <v>0.86432608797930999</v>
      </c>
      <c r="S1507" s="22">
        <v>0.99399717900198203</v>
      </c>
      <c r="T1507" s="22">
        <v>1.2109757366554099</v>
      </c>
      <c r="U1507" s="16">
        <v>1.9134049734143341</v>
      </c>
      <c r="V1507" s="14">
        <v>1.7645</v>
      </c>
      <c r="W1507" s="14">
        <v>3.6120999999999999</v>
      </c>
      <c r="X1507" s="74">
        <f>'2080回测'!$O$13*G1507/$G$4+'2080回测'!$O$14*H1507/$H$4+'2080回测'!$O$15*I1507/$I$4+'2080回测'!$O$17*K1507/$K$4+'2080回测'!$O$18*L1507/$L$4+'2080回测'!$O$16*J1507/$J$4</f>
        <v>1.8895038313907178</v>
      </c>
    </row>
    <row r="1508" spans="1:24">
      <c r="A1508" s="11">
        <v>46104</v>
      </c>
      <c r="B1508" s="17">
        <v>217.80233271946</v>
      </c>
      <c r="C1508" s="17">
        <v>219.78189240635999</v>
      </c>
      <c r="D1508" s="17">
        <v>221.15384615385</v>
      </c>
      <c r="E1508" s="17">
        <v>466.376953125</v>
      </c>
      <c r="F1508" s="13">
        <v>3.8127875610116799</v>
      </c>
      <c r="G1508" s="14">
        <f>[1]!thsiFinD("ths_adjustment_nv_fund",G$2,$A1508)</f>
        <v>1.9620060308</v>
      </c>
      <c r="H1508" s="14">
        <f>[1]!thsiFinD("ths_adjustment_nv_fund",H$2,$A1508)</f>
        <v>2.9390607407</v>
      </c>
      <c r="I1508" s="14">
        <v>4254.26</v>
      </c>
      <c r="J1508" s="14">
        <f>[1]!thsiFinD("ths_close_price_index",J$1,$A1508)</f>
        <v>11731.295099999999</v>
      </c>
      <c r="K1508" s="14">
        <f>[1]!thsiFinD("ths_adjustment_nv_fund",K$2,$A1508)</f>
        <v>9.5732328596999992</v>
      </c>
      <c r="L1508" s="14">
        <f>[1]!thsiFinD("ths_adjustment_nv_fund",L$2,$A1508)</f>
        <v>2.7577394407</v>
      </c>
      <c r="M1508" s="18">
        <v>0.63339194373401997</v>
      </c>
      <c r="N1508" s="18">
        <v>0.54070019980887996</v>
      </c>
      <c r="O1508" s="18">
        <v>1.006230529595</v>
      </c>
      <c r="P1508" s="18">
        <v>1.2243979315953</v>
      </c>
      <c r="Q1508" s="21">
        <v>0.95422113441755796</v>
      </c>
      <c r="R1508" s="21">
        <v>0.83231482974841398</v>
      </c>
      <c r="S1508" s="22">
        <v>0.95252667079287101</v>
      </c>
      <c r="T1508" s="22">
        <v>1.16345654762263</v>
      </c>
      <c r="U1508" s="16">
        <v>1.8265911019021086</v>
      </c>
      <c r="V1508" s="14">
        <v>1.7645</v>
      </c>
      <c r="W1508" s="14">
        <v>3.2212000000000001</v>
      </c>
      <c r="X1508" s="74">
        <f>'2080回测'!$O$13*G1508/$G$4+'2080回测'!$O$14*H1508/$H$4+'2080回测'!$O$15*I1508/$I$4+'2080回测'!$O$17*K1508/$K$4+'2080回测'!$O$18*L1508/$L$4+'2080回测'!$O$16*J1508/$J$4</f>
        <v>1.8331521150239376</v>
      </c>
    </row>
    <row r="1509" spans="1:24">
      <c r="A1509" s="11">
        <v>46105</v>
      </c>
      <c r="B1509" s="17">
        <v>224.18661755677999</v>
      </c>
      <c r="C1509" s="17">
        <v>227.43162234393</v>
      </c>
      <c r="D1509" s="17">
        <v>232.30769230768999</v>
      </c>
      <c r="E1509" s="17">
        <v>472.44140625</v>
      </c>
      <c r="F1509" s="13">
        <v>3.890918346146</v>
      </c>
      <c r="G1509" s="14">
        <f>[1]!thsiFinD("ths_adjustment_nv_fund",G$2,$A1509)</f>
        <v>1.9979961358</v>
      </c>
      <c r="H1509" s="14">
        <f>[1]!thsiFinD("ths_adjustment_nv_fund",H$2,$A1509)</f>
        <v>2.9817066667000001</v>
      </c>
      <c r="I1509" s="14">
        <v>4338.07</v>
      </c>
      <c r="J1509" s="14">
        <f>[1]!thsiFinD("ths_close_price_index",J$1,$A1509)</f>
        <v>11945.7606</v>
      </c>
      <c r="K1509" s="14">
        <f>[1]!thsiFinD("ths_adjustment_nv_fund",K$2,$A1509)</f>
        <v>9.6799008225000005</v>
      </c>
      <c r="L1509" s="14">
        <f>[1]!thsiFinD("ths_adjustment_nv_fund",L$2,$A1509)</f>
        <v>2.7994377048999999</v>
      </c>
      <c r="M1509" s="18">
        <v>0.57632672634270998</v>
      </c>
      <c r="N1509" s="18">
        <v>0.49196420814872999</v>
      </c>
      <c r="O1509" s="18">
        <v>0.92175892643182</v>
      </c>
      <c r="P1509" s="18">
        <v>1.1326701818347999</v>
      </c>
      <c r="Q1509" s="21">
        <v>0.85580288066371901</v>
      </c>
      <c r="R1509" s="21">
        <v>0.74299502681950702</v>
      </c>
      <c r="S1509" s="22">
        <v>0.84776451414493403</v>
      </c>
      <c r="T1509" s="22">
        <v>1.04344635083065</v>
      </c>
      <c r="U1509" s="16">
        <v>1.8755589989701036</v>
      </c>
      <c r="V1509" s="14">
        <v>1.7650999999999999</v>
      </c>
      <c r="W1509" s="14">
        <v>3.3988</v>
      </c>
      <c r="X1509" s="74">
        <f>'2080回测'!$O$13*G1509/$G$4+'2080回测'!$O$14*H1509/$H$4+'2080回测'!$O$15*I1509/$I$4+'2080回测'!$O$17*K1509/$K$4+'2080回测'!$O$18*L1509/$L$4+'2080回测'!$O$16*J1509/$J$4</f>
        <v>1.8647449539030923</v>
      </c>
    </row>
    <row r="1510" spans="1:24">
      <c r="A1510" s="11">
        <v>46106</v>
      </c>
      <c r="B1510" s="17">
        <v>231.92142418661999</v>
      </c>
      <c r="C1510" s="17">
        <v>236.12449727582</v>
      </c>
      <c r="D1510" s="17">
        <v>240.30769230768999</v>
      </c>
      <c r="E1510" s="17">
        <v>485.517578125</v>
      </c>
      <c r="F1510" s="13">
        <v>3.9846779797378198</v>
      </c>
      <c r="G1510" s="14">
        <f>[1]!thsiFinD("ths_adjustment_nv_fund",G$2,$A1510)</f>
        <v>2.0103563739000001</v>
      </c>
      <c r="H1510" s="14">
        <f>[1]!thsiFinD("ths_adjustment_nv_fund",H$2,$A1510)</f>
        <v>2.9889422221999999</v>
      </c>
      <c r="I1510" s="14">
        <v>4373.1899999999996</v>
      </c>
      <c r="J1510" s="14">
        <f>[1]!thsiFinD("ths_close_price_index",J$1,$A1510)</f>
        <v>12058.2189</v>
      </c>
      <c r="K1510" s="14">
        <f>[1]!thsiFinD("ths_adjustment_nv_fund",K$2,$A1510)</f>
        <v>9.7085190564000001</v>
      </c>
      <c r="L1510" s="14">
        <f>[1]!thsiFinD("ths_adjustment_nv_fund",L$2,$A1510)</f>
        <v>2.8234672130999998</v>
      </c>
      <c r="M1510" s="18">
        <v>0.60222186700767</v>
      </c>
      <c r="N1510" s="18">
        <v>0.51368256450352001</v>
      </c>
      <c r="O1510" s="18">
        <v>0.96321591181403998</v>
      </c>
      <c r="P1510" s="18">
        <v>1.1790933722854999</v>
      </c>
      <c r="Q1510" s="21">
        <v>0.91119998157905402</v>
      </c>
      <c r="R1510" s="21">
        <v>0.79634712387100004</v>
      </c>
      <c r="S1510" s="22">
        <v>0.919743251585176</v>
      </c>
      <c r="T1510" s="22">
        <v>1.11896791911487</v>
      </c>
      <c r="U1510" s="16">
        <v>1.9134710483583639</v>
      </c>
      <c r="V1510" s="14">
        <v>1.7654000000000001</v>
      </c>
      <c r="W1510" s="14">
        <v>3.5224000000000002</v>
      </c>
      <c r="X1510" s="74">
        <f>'2080回测'!$O$13*G1510/$G$4+'2080回测'!$O$14*H1510/$H$4+'2080回测'!$O$15*I1510/$I$4+'2080回测'!$O$17*K1510/$K$4+'2080回测'!$O$18*L1510/$L$4+'2080回测'!$O$16*J1510/$J$4</f>
        <v>1.8761180152093297</v>
      </c>
    </row>
    <row r="1511" spans="1:24">
      <c r="A1511" s="11">
        <v>46107</v>
      </c>
      <c r="B1511" s="17">
        <v>225.29158993247</v>
      </c>
      <c r="C1511" s="17">
        <v>231.31443981270999</v>
      </c>
      <c r="D1511" s="17">
        <v>233</v>
      </c>
      <c r="E1511" s="17">
        <v>474.74609375</v>
      </c>
      <c r="F1511" s="13">
        <v>3.91088030873795</v>
      </c>
      <c r="G1511" s="14">
        <f>[1]!thsiFinD("ths_adjustment_nv_fund",G$2,$A1511)</f>
        <v>2.0093869435</v>
      </c>
      <c r="H1511" s="14">
        <f>[1]!thsiFinD("ths_adjustment_nv_fund",H$2,$A1511)</f>
        <v>2.9900385185</v>
      </c>
      <c r="I1511" s="14">
        <v>4292.34</v>
      </c>
      <c r="J1511" s="14">
        <f>[1]!thsiFinD("ths_close_price_index",J$1,$A1511)</f>
        <v>12055.918299999999</v>
      </c>
      <c r="K1511" s="14">
        <f>[1]!thsiFinD("ths_adjustment_nv_fund",K$2,$A1511)</f>
        <v>9.6781663841000007</v>
      </c>
      <c r="L1511" s="14">
        <f>[1]!thsiFinD("ths_adjustment_nv_fund",L$2,$A1511)</f>
        <v>2.7951972034999999</v>
      </c>
      <c r="M1511" s="18">
        <v>0.62739769820972002</v>
      </c>
      <c r="N1511" s="18">
        <v>0.53739900964294995</v>
      </c>
      <c r="O1511" s="18">
        <v>1.0053918044571999</v>
      </c>
      <c r="P1511" s="18">
        <v>1.2258894397058</v>
      </c>
      <c r="Q1511" s="21">
        <v>0.95316033886811602</v>
      </c>
      <c r="R1511" s="21">
        <v>0.83387343033643502</v>
      </c>
      <c r="S1511" s="22">
        <v>0.96410945612808596</v>
      </c>
      <c r="T1511" s="22">
        <v>1.1605472095186</v>
      </c>
      <c r="U1511" s="16">
        <v>1.8891368133099078</v>
      </c>
      <c r="V1511" s="14">
        <v>1.7659</v>
      </c>
      <c r="W1511" s="14">
        <v>3.4441999999999999</v>
      </c>
      <c r="X1511" s="74">
        <f>'2080回测'!$O$13*G1511/$G$4+'2080回测'!$O$14*H1511/$H$4+'2080回测'!$O$15*I1511/$I$4+'2080回测'!$O$17*K1511/$K$4+'2080回测'!$O$18*L1511/$L$4+'2080回测'!$O$16*J1511/$J$4</f>
        <v>1.8727877170100504</v>
      </c>
    </row>
    <row r="1512" spans="1:24">
      <c r="A1512" s="11">
        <v>46108</v>
      </c>
      <c r="B1512" s="17">
        <v>227.07182320442001</v>
      </c>
      <c r="C1512" s="17">
        <v>231.83601230988</v>
      </c>
      <c r="D1512" s="17">
        <v>232.23076923076999</v>
      </c>
      <c r="E1512" s="17">
        <v>477.67578125</v>
      </c>
      <c r="F1512" s="13">
        <v>3.9220359649876801</v>
      </c>
      <c r="G1512" s="14">
        <f>[1]!thsiFinD("ths_adjustment_nv_fund",G$2,$A1512)</f>
        <v>2.0024797516000001</v>
      </c>
      <c r="H1512" s="14">
        <f>[1]!thsiFinD("ths_adjustment_nv_fund",H$2,$A1512)</f>
        <v>2.9967259258999999</v>
      </c>
      <c r="I1512" s="14">
        <v>4290.95</v>
      </c>
      <c r="J1512" s="14">
        <f>[1]!thsiFinD("ths_close_price_index",J$1,$A1512)</f>
        <v>12015.6828</v>
      </c>
      <c r="K1512" s="14">
        <f>[1]!thsiFinD("ths_adjustment_nv_fund",K$2,$A1512)</f>
        <v>9.7562161130000007</v>
      </c>
      <c r="L1512" s="14">
        <f>[1]!thsiFinD("ths_adjustment_nv_fund",L$2,$A1512)</f>
        <v>2.8104428158000001</v>
      </c>
      <c r="M1512" s="18">
        <v>0.60957480818414</v>
      </c>
      <c r="N1512" s="18">
        <v>0.51924246373034</v>
      </c>
      <c r="O1512" s="18">
        <v>0.97723460340282997</v>
      </c>
      <c r="P1512" s="18">
        <v>1.1941016727873</v>
      </c>
      <c r="Q1512" s="21">
        <v>0.92911563974741795</v>
      </c>
      <c r="R1512" s="21">
        <v>0.81157345269243697</v>
      </c>
      <c r="S1512" s="22">
        <v>0.942495151350769</v>
      </c>
      <c r="T1512" s="22">
        <v>1.1297567145840299</v>
      </c>
      <c r="U1512" s="16">
        <v>1.9143847842996928</v>
      </c>
      <c r="V1512" s="14">
        <v>1.7662</v>
      </c>
      <c r="W1512" s="14">
        <v>3.4489999999999998</v>
      </c>
      <c r="X1512" s="74">
        <f>'2080回测'!$O$13*G1512/$G$4+'2080回测'!$O$14*H1512/$H$4+'2080回测'!$O$15*I1512/$I$4+'2080回测'!$O$17*K1512/$K$4+'2080回测'!$O$18*L1512/$L$4+'2080回测'!$O$16*J1512/$J$4</f>
        <v>1.8703762756754547</v>
      </c>
    </row>
    <row r="1513" spans="1:24">
      <c r="A1513" s="11">
        <v>46111</v>
      </c>
      <c r="B1513" s="17">
        <v>227.37875997545001</v>
      </c>
      <c r="C1513" s="17">
        <v>233.74844479569001</v>
      </c>
      <c r="D1513" s="17">
        <v>237.07692307692</v>
      </c>
      <c r="E1513" s="17">
        <v>473.22265625</v>
      </c>
      <c r="F1513" s="13">
        <v>3.9285669602451501</v>
      </c>
      <c r="G1513" s="14">
        <f>[1]!thsiFinD("ths_adjustment_nv_fund",G$2,$A1513)</f>
        <v>2.0187177114999999</v>
      </c>
      <c r="H1513" s="14">
        <f>[1]!thsiFinD("ths_adjustment_nv_fund",H$2,$A1513)</f>
        <v>3.0227081481</v>
      </c>
      <c r="I1513" s="14">
        <v>4268.04</v>
      </c>
      <c r="J1513" s="14">
        <f>[1]!thsiFinD("ths_close_price_index",J$1,$A1513)</f>
        <v>12067.631799999999</v>
      </c>
      <c r="K1513" s="14">
        <f>[1]!thsiFinD("ths_adjustment_nv_fund",K$2,$A1513)</f>
        <v>9.7969754159000004</v>
      </c>
      <c r="L1513" s="14">
        <f>[1]!thsiFinD("ths_adjustment_nv_fund",L$2,$A1513)</f>
        <v>2.8173083896</v>
      </c>
      <c r="M1513" s="18">
        <v>0.62100383631713996</v>
      </c>
      <c r="N1513" s="18">
        <v>0.52940665450438995</v>
      </c>
      <c r="O1513" s="18">
        <v>1.0067098011022999</v>
      </c>
      <c r="P1513" s="18">
        <v>1.2186183376382</v>
      </c>
      <c r="Q1513" s="21">
        <v>0.95280674035163504</v>
      </c>
      <c r="R1513" s="21">
        <v>0.84274546445285903</v>
      </c>
      <c r="S1513" s="22">
        <v>0.97620933009433197</v>
      </c>
      <c r="T1513" s="22">
        <v>1.16757810993669</v>
      </c>
      <c r="U1513" s="16">
        <v>1.9211236682989525</v>
      </c>
      <c r="V1513" s="14">
        <v>1.768</v>
      </c>
      <c r="W1513" s="14">
        <v>3.4994999999999998</v>
      </c>
      <c r="X1513" s="74">
        <f>'2080回测'!$O$13*G1513/$G$4+'2080回测'!$O$14*H1513/$H$4+'2080回测'!$O$15*I1513/$I$4+'2080回测'!$O$17*K1513/$K$4+'2080回测'!$O$18*L1513/$L$4+'2080回测'!$O$16*J1513/$J$4</f>
        <v>1.8836354555119732</v>
      </c>
    </row>
    <row r="1514" spans="1:24">
      <c r="A1514" s="11">
        <v>46112</v>
      </c>
      <c r="B1514" s="17">
        <v>220.62615101289001</v>
      </c>
      <c r="C1514" s="17">
        <v>224.88171236663001</v>
      </c>
      <c r="D1514" s="17">
        <v>227.69230769231001</v>
      </c>
      <c r="E1514" s="17">
        <v>462.841796875</v>
      </c>
      <c r="F1514" s="13">
        <v>3.84010491986708</v>
      </c>
      <c r="G1514" s="14">
        <f>[1]!thsiFinD("ths_adjustment_nv_fund",G$2,$A1514)</f>
        <v>2.0242919365000001</v>
      </c>
      <c r="H1514" s="14">
        <f>[1]!thsiFinD("ths_adjustment_nv_fund",H$2,$A1514)</f>
        <v>2.9894903704</v>
      </c>
      <c r="I1514" s="14">
        <v>4219.96</v>
      </c>
      <c r="J1514" s="14">
        <f>[1]!thsiFinD("ths_close_price_index",J$1,$A1514)</f>
        <v>12034.017599999999</v>
      </c>
      <c r="K1514" s="14">
        <f>[1]!thsiFinD("ths_adjustment_nv_fund",K$2,$A1514)</f>
        <v>9.7579505514000004</v>
      </c>
      <c r="L1514" s="14">
        <f>[1]!thsiFinD("ths_adjustment_nv_fund",L$2,$A1514)</f>
        <v>2.7922692381999998</v>
      </c>
      <c r="M1514" s="18">
        <v>0.61836636828644997</v>
      </c>
      <c r="N1514" s="18">
        <v>0.52749543914517005</v>
      </c>
      <c r="O1514" s="18">
        <v>1.0156961418643999</v>
      </c>
      <c r="P1514" s="18">
        <v>1.2260758782679</v>
      </c>
      <c r="Q1514" s="21">
        <v>0.96459335756766396</v>
      </c>
      <c r="R1514" s="21">
        <v>0.85365566856901098</v>
      </c>
      <c r="S1514" s="22">
        <v>0.98510325454815695</v>
      </c>
      <c r="T1514" s="22">
        <v>1.17800323814287</v>
      </c>
      <c r="U1514" s="16">
        <v>1.893393514660463</v>
      </c>
      <c r="V1514" s="14">
        <v>1.768</v>
      </c>
      <c r="W1514" s="14">
        <v>3.5356999999999998</v>
      </c>
      <c r="X1514" s="74">
        <f>'2080回测'!$O$13*G1514/$G$4+'2080回测'!$O$14*H1514/$H$4+'2080回测'!$O$15*I1514/$I$4+'2080回测'!$O$17*K1514/$K$4+'2080回测'!$O$18*L1514/$L$4+'2080回测'!$O$16*J1514/$J$4</f>
        <v>1.8851696289282984</v>
      </c>
    </row>
    <row r="1515" spans="1:24">
      <c r="A1515" s="11">
        <v>46113</v>
      </c>
      <c r="B1515" s="17">
        <v>233.14917127071999</v>
      </c>
      <c r="C1515" s="17">
        <v>233.92230229284999</v>
      </c>
      <c r="D1515" s="17">
        <v>237.53846153846001</v>
      </c>
      <c r="E1515" s="17">
        <v>479.130859375</v>
      </c>
      <c r="F1515" s="13">
        <v>3.9593519861925799</v>
      </c>
      <c r="G1515" s="14">
        <f>[1]!thsiFinD("ths_adjustment_nv_fund",G$2,$A1515)</f>
        <v>2.0251401881</v>
      </c>
      <c r="H1515" s="14">
        <f>[1]!thsiFinD("ths_adjustment_nv_fund",H$2,$A1515)</f>
        <v>2.9916829630000001</v>
      </c>
      <c r="I1515" s="14">
        <v>4266.03</v>
      </c>
      <c r="J1515" s="14">
        <f>[1]!thsiFinD("ths_close_price_index",J$1,$A1515)</f>
        <v>12043.217199999999</v>
      </c>
      <c r="K1515" s="14">
        <f>[1]!thsiFinD("ths_adjustment_nv_fund",K$2,$A1515)</f>
        <v>9.8307969649999993</v>
      </c>
      <c r="L1515" s="14">
        <f>[1]!thsiFinD("ths_adjustment_nv_fund",L$2,$A1515)</f>
        <v>2.8306356797999999</v>
      </c>
      <c r="M1515" s="18">
        <v>0.60925511508951002</v>
      </c>
      <c r="N1515" s="18">
        <v>0.51507253931022001</v>
      </c>
      <c r="O1515" s="18">
        <v>0.97771387491013995</v>
      </c>
      <c r="P1515" s="18">
        <v>1.1920508491449999</v>
      </c>
      <c r="Q1515" s="21">
        <v>0.93265162491222597</v>
      </c>
      <c r="R1515" s="21">
        <v>0.81864710151499798</v>
      </c>
      <c r="S1515" s="22">
        <v>0.95066515172114496</v>
      </c>
      <c r="T1515" s="22">
        <v>1.1510918606804701</v>
      </c>
      <c r="U1515" s="16">
        <v>1.9300080145620344</v>
      </c>
      <c r="V1515" s="14">
        <v>1.7673000000000001</v>
      </c>
      <c r="W1515" s="14">
        <v>3.6335000000000002</v>
      </c>
      <c r="X1515" s="74">
        <f>'2080回测'!$O$13*G1515/$G$4+'2080回测'!$O$14*H1515/$H$4+'2080回测'!$O$15*I1515/$I$4+'2080回测'!$O$17*K1515/$K$4+'2080回测'!$O$18*L1515/$L$4+'2080回测'!$O$16*J1515/$J$4</f>
        <v>1.8899907741212412</v>
      </c>
    </row>
    <row r="1516" spans="1:24">
      <c r="A1516" s="11">
        <v>46114</v>
      </c>
      <c r="B1516" s="17">
        <v>226.70349907919001</v>
      </c>
      <c r="C1516" s="17">
        <v>229.11224482974001</v>
      </c>
      <c r="D1516" s="17">
        <v>228.23076923076999</v>
      </c>
      <c r="E1516" s="17">
        <v>473.06640625</v>
      </c>
      <c r="F1516" s="13">
        <v>3.8927822984742502</v>
      </c>
      <c r="G1516" s="14">
        <f>[1]!thsiFinD("ths_adjustment_nv_fund",G$2,$A1516)</f>
        <v>2.0331379893000001</v>
      </c>
      <c r="H1516" s="14">
        <f>[1]!thsiFinD("ths_adjustment_nv_fund",H$2,$A1516)</f>
        <v>2.9982607407000001</v>
      </c>
      <c r="I1516" s="14">
        <v>4280.6499999999996</v>
      </c>
      <c r="J1516" s="14">
        <f>[1]!thsiFinD("ths_close_price_index",J$1,$A1516)</f>
        <v>12078.1777</v>
      </c>
      <c r="K1516" s="14">
        <f>[1]!thsiFinD("ths_adjustment_nv_fund",K$2,$A1516)</f>
        <v>9.8212575537000006</v>
      </c>
      <c r="L1516" s="14">
        <f>[1]!thsiFinD("ths_adjustment_nv_fund",L$2,$A1516)</f>
        <v>2.8060003857</v>
      </c>
      <c r="M1516" s="18">
        <v>0.63770780051150999</v>
      </c>
      <c r="N1516" s="18">
        <v>0.54130831378680999</v>
      </c>
      <c r="O1516" s="18">
        <v>1.0152168703571001</v>
      </c>
      <c r="P1516" s="18">
        <v>1.2326944455613</v>
      </c>
      <c r="Q1516" s="21">
        <v>0.96565415311710601</v>
      </c>
      <c r="R1516" s="21">
        <v>0.85461480739241202</v>
      </c>
      <c r="S1516" s="22">
        <v>0.99037755858472298</v>
      </c>
      <c r="T1516" s="22">
        <v>1.2024901671853201</v>
      </c>
      <c r="U1516" s="16">
        <v>1.9007723420056193</v>
      </c>
      <c r="V1516" s="14">
        <v>1.7674000000000001</v>
      </c>
      <c r="W1516" s="14">
        <v>3.5672000000000001</v>
      </c>
      <c r="X1516" s="74">
        <f>'2080回测'!$O$13*G1516/$G$4+'2080回测'!$O$14*H1516/$H$4+'2080回测'!$O$15*I1516/$I$4+'2080回测'!$O$17*K1516/$K$4+'2080回测'!$O$18*L1516/$L$4+'2080回测'!$O$16*J1516/$J$4</f>
        <v>1.8939370665823843</v>
      </c>
    </row>
    <row r="1517" spans="1:24">
      <c r="A1517" s="11">
        <v>46115</v>
      </c>
      <c r="B1517" s="17">
        <v>231.49171270718</v>
      </c>
      <c r="C1517" s="17">
        <v>239.31188475028</v>
      </c>
      <c r="D1517" s="17">
        <v>238.53846153846001</v>
      </c>
      <c r="E1517" s="17">
        <v>474.033203125</v>
      </c>
      <c r="F1517" s="13">
        <v>3.9584381553023</v>
      </c>
      <c r="G1517" s="14">
        <f>[1]!thsiFinD("ths_adjustment_nv_fund",G$2,$A1517)</f>
        <v>2.0102351950999999</v>
      </c>
      <c r="H1517" s="14">
        <f>[1]!thsiFinD("ths_adjustment_nv_fund",H$2,$A1517)</f>
        <v>2.9514488888999999</v>
      </c>
      <c r="I1517" s="14">
        <v>4280.6499999999996</v>
      </c>
      <c r="J1517" s="14">
        <f>[1]!thsiFinD("ths_close_price_index",J$1,$A1517)</f>
        <v>11890.6792</v>
      </c>
      <c r="K1517" s="14">
        <f>[1]!thsiFinD("ths_adjustment_nv_fund",K$2,$A1517)</f>
        <v>9.7111207140999998</v>
      </c>
      <c r="L1517" s="14">
        <f>[1]!thsiFinD("ths_adjustment_nv_fund",L$2,$A1517)</f>
        <v>2.7959039536999999</v>
      </c>
      <c r="M1517" s="18">
        <v>0.61908567774935996</v>
      </c>
      <c r="N1517" s="18">
        <v>0.52349926157588</v>
      </c>
      <c r="O1517" s="18">
        <v>0.98202731847591995</v>
      </c>
      <c r="P1517" s="18">
        <v>1.1895339291361999</v>
      </c>
      <c r="Q1517" s="21">
        <v>0.93477321601111196</v>
      </c>
      <c r="R1517" s="21">
        <v>0.82883795151360196</v>
      </c>
      <c r="S1517" s="22">
        <v>0.96266160796118705</v>
      </c>
      <c r="T1517" s="22">
        <v>1.16575977362169</v>
      </c>
      <c r="U1517" s="16">
        <v>1.8766282434894253</v>
      </c>
      <c r="V1517" s="14">
        <v>1.7684</v>
      </c>
      <c r="W1517" s="14">
        <v>3.5888</v>
      </c>
      <c r="X1517" s="74">
        <f>'2080回测'!$O$13*G1517/$G$4+'2080回测'!$O$14*H1517/$H$4+'2080回测'!$O$15*I1517/$I$4+'2080回测'!$O$17*K1517/$K$4+'2080回测'!$O$18*L1517/$L$4+'2080回测'!$O$16*J1517/$J$4</f>
        <v>1.8741333129553062</v>
      </c>
    </row>
    <row r="1518" spans="1:24">
      <c r="A1518" s="11">
        <v>46119</v>
      </c>
      <c r="B1518" s="17">
        <v>231.73726212400001</v>
      </c>
      <c r="C1518" s="17">
        <v>239.83345724176999</v>
      </c>
      <c r="D1518" s="17">
        <v>237.23076923076999</v>
      </c>
      <c r="E1518" s="17">
        <v>474.5703125</v>
      </c>
      <c r="F1518" s="13">
        <v>3.9584295027413501</v>
      </c>
      <c r="G1518" s="14">
        <f>[1]!thsiFinD("ths_adjustment_nv_fund",G$2,$A1518)</f>
        <v>1.9989655663000001</v>
      </c>
      <c r="H1518" s="14">
        <f>[1]!thsiFinD("ths_adjustment_nv_fund",H$2,$A1518)</f>
        <v>2.9653718519000001</v>
      </c>
      <c r="I1518" s="14">
        <v>4280.6499999999996</v>
      </c>
      <c r="J1518" s="14">
        <f>[1]!thsiFinD("ths_close_price_index",J$1,$A1518)</f>
        <v>11872.4935</v>
      </c>
      <c r="K1518" s="14">
        <f>[1]!thsiFinD("ths_adjustment_nv_fund",K$2,$A1518)</f>
        <v>9.7562161130000007</v>
      </c>
      <c r="L1518" s="14">
        <f>[1]!thsiFinD("ths_adjustment_nv_fund",L$2,$A1518)</f>
        <v>2.8126640309000002</v>
      </c>
      <c r="M1518" s="18">
        <v>0.60469948849105004</v>
      </c>
      <c r="N1518" s="18">
        <v>0.51020762748674997</v>
      </c>
      <c r="O1518" s="18">
        <v>0.96501317996644997</v>
      </c>
      <c r="P1518" s="18">
        <v>1.1662291146684001</v>
      </c>
      <c r="Q1518" s="21">
        <v>0.90212428632271202</v>
      </c>
      <c r="R1518" s="21">
        <v>0.80797668210469897</v>
      </c>
      <c r="S1518" s="22">
        <v>0.93029185965831895</v>
      </c>
      <c r="T1518" s="22">
        <v>1.1264837092170199</v>
      </c>
      <c r="U1518" s="16">
        <v>1.8921260725968649</v>
      </c>
      <c r="V1518" s="14">
        <v>1.7695000000000001</v>
      </c>
      <c r="W1518" s="14">
        <v>3.5676000000000001</v>
      </c>
      <c r="X1518" s="74">
        <f>'2080回测'!$O$13*G1518/$G$4+'2080回测'!$O$14*H1518/$H$4+'2080回测'!$O$15*I1518/$I$4+'2080回测'!$O$17*K1518/$K$4+'2080回测'!$O$18*L1518/$L$4+'2080回测'!$O$16*J1518/$J$4</f>
        <v>1.8679486339069806</v>
      </c>
    </row>
    <row r="1519" spans="1:24">
      <c r="A1519" s="11">
        <v>46120</v>
      </c>
      <c r="B1519" s="17">
        <v>251.99508901166001</v>
      </c>
      <c r="C1519" s="17">
        <v>258.43620959137002</v>
      </c>
      <c r="D1519" s="17">
        <v>265.69230769231001</v>
      </c>
      <c r="E1519" s="17">
        <v>513.53515625</v>
      </c>
      <c r="F1519" s="13">
        <v>4.2241469063633499</v>
      </c>
      <c r="G1519" s="14">
        <f>[1]!thsiFinD("ths_adjustment_nv_fund",G$2,$A1519)</f>
        <v>2.0155670625000002</v>
      </c>
      <c r="H1519" s="14">
        <f>[1]!thsiFinD("ths_adjustment_nv_fund",H$2,$A1519)</f>
        <v>2.9876266667000002</v>
      </c>
      <c r="I1519" s="14">
        <v>4356.83</v>
      </c>
      <c r="J1519" s="14">
        <f>[1]!thsiFinD("ths_close_price_index",J$1,$A1519)</f>
        <v>11974.450699999999</v>
      </c>
      <c r="K1519" s="14">
        <f>[1]!thsiFinD("ths_adjustment_nv_fund",K$2,$A1519)</f>
        <v>9.8221247729000005</v>
      </c>
      <c r="L1519" s="14">
        <f>[1]!thsiFinD("ths_adjustment_nv_fund",L$2,$A1519)</f>
        <v>2.8626413692999999</v>
      </c>
      <c r="M1519" s="18">
        <v>0.60469948849105004</v>
      </c>
      <c r="N1519" s="18">
        <v>0.51203196942054996</v>
      </c>
      <c r="O1519" s="18">
        <v>0.97292115983704996</v>
      </c>
      <c r="P1519" s="18">
        <v>1.1762035753069</v>
      </c>
      <c r="Q1519" s="21">
        <v>0.92935137209173801</v>
      </c>
      <c r="R1519" s="21">
        <v>0.82895784386651705</v>
      </c>
      <c r="S1519" s="22">
        <v>0.95738730392461002</v>
      </c>
      <c r="T1519" s="22">
        <v>1.1554558678364999</v>
      </c>
      <c r="U1519" s="16">
        <v>1.9756766305313755</v>
      </c>
      <c r="V1519" s="14">
        <v>1.7704</v>
      </c>
      <c r="W1519" s="14">
        <v>3.6762000000000001</v>
      </c>
      <c r="X1519" s="74">
        <f>'2080回测'!$O$13*G1519/$G$4+'2080回测'!$O$14*H1519/$H$4+'2080回测'!$O$15*I1519/$I$4+'2080回测'!$O$17*K1519/$K$4+'2080回测'!$O$18*L1519/$L$4+'2080回测'!$O$16*J1519/$J$4</f>
        <v>1.8850356641972266</v>
      </c>
    </row>
    <row r="1520" spans="1:24">
      <c r="A1520" s="11">
        <v>46121</v>
      </c>
      <c r="B1520" s="17">
        <v>256.41497851443</v>
      </c>
      <c r="C1520" s="17">
        <v>261.85540706582998</v>
      </c>
      <c r="D1520" s="17">
        <v>269.30769230768999</v>
      </c>
      <c r="E1520" s="17">
        <v>514.47265625</v>
      </c>
      <c r="F1520" s="13">
        <v>4.2551268353448801</v>
      </c>
      <c r="G1520" s="14">
        <f>[1]!thsiFinD("ths_adjustment_nv_fund",G$2,$A1520)</f>
        <v>2.0014679381999998</v>
      </c>
      <c r="H1520" s="14">
        <f>[1]!thsiFinD("ths_adjustment_nv_fund",H$2,$A1520)</f>
        <v>2.9661392593000002</v>
      </c>
      <c r="I1520" s="14">
        <v>4357.91</v>
      </c>
      <c r="J1520" s="14">
        <f>[1]!thsiFinD("ths_close_price_index",J$1,$A1520)</f>
        <v>11873.028700000001</v>
      </c>
      <c r="K1520" s="14">
        <f>[1]!thsiFinD("ths_adjustment_nv_fund",K$2,$A1520)</f>
        <v>9.8255936498000001</v>
      </c>
      <c r="L1520" s="14">
        <f>[1]!thsiFinD("ths_adjustment_nv_fund",L$2,$A1520)</f>
        <v>2.8520401156999999</v>
      </c>
      <c r="M1520" s="18">
        <v>0.66671994884910002</v>
      </c>
      <c r="N1520" s="18">
        <v>0.56389540439579999</v>
      </c>
      <c r="O1520" s="18">
        <v>1.0676971004074001</v>
      </c>
      <c r="P1520" s="18">
        <v>1.2840582566328</v>
      </c>
      <c r="Q1520" s="21">
        <v>1.00726091188969</v>
      </c>
      <c r="R1520" s="21">
        <v>0.908206689149758</v>
      </c>
      <c r="S1520" s="22">
        <v>1.05004958660631</v>
      </c>
      <c r="T1520" s="22">
        <v>1.25752514632015</v>
      </c>
      <c r="U1520" s="16">
        <v>1.9654539503458104</v>
      </c>
      <c r="V1520" s="14">
        <v>1.7701</v>
      </c>
      <c r="W1520" s="14">
        <v>3.5964</v>
      </c>
      <c r="X1520" s="74">
        <f>'2080回测'!$O$13*G1520/$G$4+'2080回测'!$O$14*H1520/$H$4+'2080回测'!$O$15*I1520/$I$4+'2080回测'!$O$17*K1520/$K$4+'2080回测'!$O$18*L1520/$L$4+'2080回测'!$O$16*J1520/$J$4</f>
        <v>1.8739870470534354</v>
      </c>
    </row>
    <row r="1521" spans="1:24">
      <c r="A1521" s="11">
        <v>46122</v>
      </c>
      <c r="B1521" s="17">
        <v>267.09637814609999</v>
      </c>
      <c r="C1521" s="17">
        <v>272.11299948354002</v>
      </c>
      <c r="D1521" s="17">
        <v>284.46153846153999</v>
      </c>
      <c r="E1521" s="17">
        <v>537.34375</v>
      </c>
      <c r="F1521" s="13">
        <v>4.4025366652279496</v>
      </c>
      <c r="G1521" s="14">
        <f>[1]!thsiFinD("ths_adjustment_nv_fund",G$2,$A1521)</f>
        <v>1.9998878639</v>
      </c>
      <c r="H1521" s="14">
        <f>[1]!thsiFinD("ths_adjustment_nv_fund",H$2,$A1521)</f>
        <v>2.9721688889000002</v>
      </c>
      <c r="I1521" s="14">
        <v>4363.28</v>
      </c>
      <c r="J1521" s="14">
        <f>[1]!thsiFinD("ths_close_price_index",J$1,$A1521)</f>
        <v>11867.8451</v>
      </c>
      <c r="K1521" s="14">
        <f>[1]!thsiFinD("ths_adjustment_nv_fund",K$2,$A1521)</f>
        <v>9.8585479798000009</v>
      </c>
      <c r="L1521" s="14">
        <f>[1]!thsiFinD("ths_adjustment_nv_fund",L$2,$A1521)</f>
        <v>2.8546651879999998</v>
      </c>
      <c r="M1521" s="18">
        <v>0.65105498721227995</v>
      </c>
      <c r="N1521" s="18">
        <v>0.55711927721309995</v>
      </c>
      <c r="O1521" s="18">
        <v>1.0606278456745999</v>
      </c>
      <c r="P1521" s="18">
        <v>1.2748295501653</v>
      </c>
      <c r="Q1521" s="21">
        <v>0.99335270357477401</v>
      </c>
      <c r="R1521" s="21">
        <v>0.90532927267956798</v>
      </c>
      <c r="S1521" s="22">
        <v>1.0434308521290501</v>
      </c>
      <c r="T1521" s="22">
        <v>1.2378871141178101</v>
      </c>
      <c r="U1521" s="16">
        <v>1.984868898628287</v>
      </c>
      <c r="V1521" s="14">
        <v>1.7715000000000001</v>
      </c>
      <c r="W1521" s="14">
        <v>3.6332</v>
      </c>
      <c r="X1521" s="74">
        <f>'2080回测'!$O$13*G1521/$G$4+'2080回测'!$O$14*H1521/$H$4+'2080回测'!$O$15*I1521/$I$4+'2080回测'!$O$17*K1521/$K$4+'2080回测'!$O$18*L1521/$L$4+'2080回测'!$O$16*J1521/$J$4</f>
        <v>1.8736822341955603</v>
      </c>
    </row>
    <row r="1522" spans="1:24">
      <c r="A1522" s="11">
        <v>46125</v>
      </c>
      <c r="B1522" s="17">
        <v>266.17556783303002</v>
      </c>
      <c r="C1522" s="17">
        <v>274.14133696367998</v>
      </c>
      <c r="D1522" s="17">
        <v>293.92307692307998</v>
      </c>
      <c r="E1522" s="17">
        <v>538.740234375</v>
      </c>
      <c r="F1522" s="13">
        <v>4.43245054023697</v>
      </c>
      <c r="G1522" s="14">
        <f>[1]!thsiFinD("ths_adjustment_nv_fund",G$2,$A1522)</f>
        <v>1.9934460225999999</v>
      </c>
      <c r="H1522" s="14">
        <f>[1]!thsiFinD("ths_adjustment_nv_fund",H$2,$A1522)</f>
        <v>2.9697570369999999</v>
      </c>
      <c r="I1522" s="14">
        <v>4348.68</v>
      </c>
      <c r="J1522" s="14">
        <f>[1]!thsiFinD("ths_close_price_index",J$1,$A1522)</f>
        <v>11818.347100000001</v>
      </c>
      <c r="K1522" s="14">
        <f>[1]!thsiFinD("ths_adjustment_nv_fund",K$2,$A1522)</f>
        <v>9.8117181424000002</v>
      </c>
      <c r="L1522" s="14">
        <f>[1]!thsiFinD("ths_adjustment_nv_fund",L$2,$A1522)</f>
        <v>2.8310395371000001</v>
      </c>
      <c r="M1522" s="18">
        <v>0.67359335038363</v>
      </c>
      <c r="N1522" s="18">
        <v>0.57805577273912001</v>
      </c>
      <c r="O1522" s="18">
        <v>1.0811167026120001</v>
      </c>
      <c r="P1522" s="18">
        <v>1.2939394980287999</v>
      </c>
      <c r="Q1522" s="21">
        <v>1.00702517954537</v>
      </c>
      <c r="R1522" s="21">
        <v>0.91803786208958305</v>
      </c>
      <c r="S1522" s="22">
        <v>1.0600811060484101</v>
      </c>
      <c r="T1522" s="22">
        <v>1.2671017175793799</v>
      </c>
      <c r="U1522" s="16">
        <v>1.9864283176321642</v>
      </c>
      <c r="V1522" s="14">
        <v>1.7729999999999999</v>
      </c>
      <c r="W1522" s="14">
        <v>3.6154999999999999</v>
      </c>
      <c r="X1522" s="74">
        <f>'2080回测'!$O$13*G1522/$G$4+'2080回测'!$O$14*H1522/$H$4+'2080回测'!$O$15*I1522/$I$4+'2080回测'!$O$17*K1522/$K$4+'2080回测'!$O$18*L1522/$L$4+'2080回测'!$O$16*J1522/$J$4</f>
        <v>1.8663194589331831</v>
      </c>
    </row>
    <row r="1523" spans="1:24">
      <c r="A1523" s="11">
        <v>46126</v>
      </c>
      <c r="B1523" s="17">
        <v>274.58563535911998</v>
      </c>
      <c r="C1523" s="17">
        <v>281.15358940976</v>
      </c>
      <c r="D1523" s="17">
        <v>303.15384615385</v>
      </c>
      <c r="E1523" s="17">
        <v>560.673828125</v>
      </c>
      <c r="F1523" s="13">
        <v>4.5489172476193298</v>
      </c>
      <c r="G1523" s="14">
        <f>[1]!thsiFinD("ths_adjustment_nv_fund",G$2,$A1523)</f>
        <v>2.001346394</v>
      </c>
      <c r="H1523" s="14">
        <f>[1]!thsiFinD("ths_adjustment_nv_fund",H$2,$A1523)</f>
        <v>2.9758962963000002</v>
      </c>
      <c r="I1523" s="14">
        <v>4379.67</v>
      </c>
      <c r="J1523" s="14">
        <f>[1]!thsiFinD("ths_close_price_index",J$1,$A1523)</f>
        <v>11851.6324</v>
      </c>
      <c r="K1523" s="14">
        <f>[1]!thsiFinD("ths_adjustment_nv_fund",K$2,$A1523)</f>
        <v>9.7943737582000008</v>
      </c>
      <c r="L1523" s="14">
        <f>[1]!thsiFinD("ths_adjustment_nv_fund",L$2,$A1523)</f>
        <v>2.8423475410000001</v>
      </c>
      <c r="M1523" s="18">
        <v>0.67215473145780003</v>
      </c>
      <c r="N1523" s="18">
        <v>0.57883763356788998</v>
      </c>
      <c r="O1523" s="18">
        <v>1.0799185238438</v>
      </c>
      <c r="P1523" s="18">
        <v>1.2860158611098</v>
      </c>
      <c r="Q1523" s="21">
        <v>1.0104432985380201</v>
      </c>
      <c r="R1523" s="21">
        <v>0.92547118797092398</v>
      </c>
      <c r="S1523" s="22">
        <v>1.0621494605725601</v>
      </c>
      <c r="T1523" s="22">
        <v>1.27643584399653</v>
      </c>
      <c r="U1523" s="16">
        <v>2.0129888308042712</v>
      </c>
      <c r="V1523" s="14">
        <v>1.7735000000000001</v>
      </c>
      <c r="W1523" s="14">
        <v>3.6362000000000001</v>
      </c>
      <c r="X1523" s="74">
        <f>'2080回测'!$O$13*G1523/$G$4+'2080回测'!$O$14*H1523/$H$4+'2080回测'!$O$15*I1523/$I$4+'2080回测'!$O$17*K1523/$K$4+'2080回测'!$O$18*L1523/$L$4+'2080回测'!$O$16*J1523/$J$4</f>
        <v>1.8725760366440536</v>
      </c>
    </row>
    <row r="1524" spans="1:24">
      <c r="A1524" s="11">
        <v>46127</v>
      </c>
      <c r="B1524" s="17">
        <v>269.73603437691997</v>
      </c>
      <c r="C1524" s="17">
        <v>277.96620193529998</v>
      </c>
      <c r="D1524" s="17">
        <v>297.92307692307998</v>
      </c>
      <c r="E1524" s="17">
        <v>544.482421875</v>
      </c>
      <c r="F1524" s="13">
        <v>4.4752693377757504</v>
      </c>
      <c r="G1524" s="14">
        <f>[1]!thsiFinD("ths_adjustment_nv_fund",G$2,$A1524)</f>
        <v>2.0127715464999998</v>
      </c>
      <c r="H1524" s="14">
        <f>[1]!thsiFinD("ths_adjustment_nv_fund",H$2,$A1524)</f>
        <v>2.9858725925999998</v>
      </c>
      <c r="I1524" s="14">
        <v>4364.34</v>
      </c>
      <c r="J1524" s="14">
        <f>[1]!thsiFinD("ths_close_price_index",J$1,$A1524)</f>
        <v>11927.3752</v>
      </c>
      <c r="K1524" s="14">
        <f>[1]!thsiFinD("ths_adjustment_nv_fund",K$2,$A1524)</f>
        <v>9.8212575537000006</v>
      </c>
      <c r="L1524" s="14">
        <f>[1]!thsiFinD("ths_adjustment_nv_fund",L$2,$A1524)</f>
        <v>2.8507275796</v>
      </c>
      <c r="M1524" s="18">
        <v>0.69429347826086996</v>
      </c>
      <c r="N1524" s="18">
        <v>0.59960038224307</v>
      </c>
      <c r="O1524" s="18">
        <v>1.104001917086</v>
      </c>
      <c r="P1524" s="18">
        <v>1.3236764412279001</v>
      </c>
      <c r="Q1524" s="21">
        <v>1.0330736035927901</v>
      </c>
      <c r="R1524" s="21">
        <v>0.952686752084828</v>
      </c>
      <c r="S1524" s="22">
        <v>1.0886243984816499</v>
      </c>
      <c r="T1524" s="22">
        <v>1.30795367345706</v>
      </c>
      <c r="U1524" s="16">
        <v>2.0038220601079946</v>
      </c>
      <c r="V1524" s="14">
        <v>1.774</v>
      </c>
      <c r="W1524" s="14">
        <v>3.6610999999999998</v>
      </c>
      <c r="X1524" s="74">
        <f>'2080回测'!$O$13*G1524/$G$4+'2080回测'!$O$14*H1524/$H$4+'2080回测'!$O$15*I1524/$I$4+'2080回测'!$O$17*K1524/$K$4+'2080回测'!$O$18*L1524/$L$4+'2080回测'!$O$16*J1524/$J$4</f>
        <v>1.8821196377579186</v>
      </c>
    </row>
    <row r="1525" spans="1:24">
      <c r="A1525" s="11">
        <v>46128</v>
      </c>
      <c r="B1525" s="17">
        <v>278.75997544505998</v>
      </c>
      <c r="C1525" s="17">
        <v>287.64426935867999</v>
      </c>
      <c r="D1525" s="17">
        <v>306.76923076922998</v>
      </c>
      <c r="E1525" s="17">
        <v>565.498046875</v>
      </c>
      <c r="F1525" s="13">
        <v>4.5966788061199297</v>
      </c>
      <c r="G1525" s="14">
        <f>[1]!thsiFinD("ths_adjustment_nv_fund",G$2,$A1525)</f>
        <v>2.0109483839000002</v>
      </c>
      <c r="H1525" s="14">
        <f>[1]!thsiFinD("ths_adjustment_nv_fund",H$2,$A1525)</f>
        <v>2.9933274073999998</v>
      </c>
      <c r="I1525" s="14">
        <v>4361.6400000000003</v>
      </c>
      <c r="J1525" s="14">
        <f>[1]!thsiFinD("ths_close_price_index",J$1,$A1525)</f>
        <v>11927.7137</v>
      </c>
      <c r="K1525" s="14">
        <f>[1]!thsiFinD("ths_adjustment_nv_fund",K$2,$A1525)</f>
        <v>9.8247264306000002</v>
      </c>
      <c r="L1525" s="14">
        <f>[1]!thsiFinD("ths_adjustment_nv_fund",L$2,$A1525)</f>
        <v>2.8627423337</v>
      </c>
      <c r="M1525" s="18">
        <v>0.68933823529411997</v>
      </c>
      <c r="N1525" s="18">
        <v>0.59586482495005</v>
      </c>
      <c r="O1525" s="18">
        <v>1.0923795830337999</v>
      </c>
      <c r="P1525" s="18">
        <v>1.3128630073303</v>
      </c>
      <c r="Q1525" s="21">
        <v>1.0242336406807699</v>
      </c>
      <c r="R1525" s="21">
        <v>0.94309536385085702</v>
      </c>
      <c r="S1525" s="22">
        <v>1.0774552840512599</v>
      </c>
      <c r="T1525" s="22">
        <v>1.2953465416728001</v>
      </c>
      <c r="U1525" s="16">
        <v>2.0384661943302977</v>
      </c>
      <c r="V1525" s="14">
        <v>1.7737000000000001</v>
      </c>
      <c r="W1525" s="14">
        <v>3.6711</v>
      </c>
      <c r="X1525" s="74">
        <f>'2080回测'!$O$13*G1525/$G$4+'2080回测'!$O$14*H1525/$H$4+'2080回测'!$O$15*I1525/$I$4+'2080回测'!$O$17*K1525/$K$4+'2080回测'!$O$18*L1525/$L$4+'2080回测'!$O$16*J1525/$J$4</f>
        <v>1.8816988105933534</v>
      </c>
    </row>
    <row r="1526" spans="1:24">
      <c r="A1526" s="11">
        <v>46129</v>
      </c>
      <c r="B1526" s="17">
        <v>294.78207489256999</v>
      </c>
      <c r="C1526" s="17">
        <v>303.11758673099001</v>
      </c>
      <c r="D1526" s="17">
        <v>327.15384615385</v>
      </c>
      <c r="E1526" s="17">
        <v>578.759765625</v>
      </c>
      <c r="F1526" s="13">
        <v>4.7595331835060302</v>
      </c>
      <c r="G1526" s="14">
        <f>[1]!thsiFinD("ths_adjustment_nv_fund",G$2,$A1526)</f>
        <v>2.0071805143999999</v>
      </c>
      <c r="H1526" s="14">
        <f>[1]!thsiFinD("ths_adjustment_nv_fund",H$2,$A1526)</f>
        <v>2.9745807407</v>
      </c>
      <c r="I1526" s="14">
        <v>4349.8</v>
      </c>
      <c r="J1526" s="14">
        <f>[1]!thsiFinD("ths_close_price_index",J$1,$A1526)</f>
        <v>11865.1322</v>
      </c>
      <c r="K1526" s="14">
        <f>[1]!thsiFinD("ths_adjustment_nv_fund",K$2,$A1526)</f>
        <v>9.8039131694999995</v>
      </c>
      <c r="L1526" s="14">
        <f>[1]!thsiFinD("ths_adjustment_nv_fund",L$2,$A1526)</f>
        <v>2.8451745419000001</v>
      </c>
      <c r="M1526" s="18">
        <v>0.70780051150894996</v>
      </c>
      <c r="N1526" s="18">
        <v>0.61593258622186997</v>
      </c>
      <c r="O1526" s="18">
        <v>1.1286843997124001</v>
      </c>
      <c r="P1526" s="18">
        <v>1.3556506467086</v>
      </c>
      <c r="Q1526" s="21">
        <v>1.0571183027134901</v>
      </c>
      <c r="R1526" s="21">
        <v>0.97570608384637403</v>
      </c>
      <c r="S1526" s="22">
        <v>1.1213043999630701</v>
      </c>
      <c r="T1526" s="22">
        <v>1.34553262396763</v>
      </c>
      <c r="U1526" s="16">
        <v>2.0473219724175715</v>
      </c>
      <c r="V1526" s="14">
        <v>1.7761</v>
      </c>
      <c r="W1526" s="14">
        <v>3.6524000000000001</v>
      </c>
      <c r="X1526" s="74">
        <f>'2080回测'!$O$13*G1526/$G$4+'2080回测'!$O$14*H1526/$H$4+'2080回测'!$O$15*I1526/$I$4+'2080回测'!$O$17*K1526/$K$4+'2080回测'!$O$18*L1526/$L$4+'2080回测'!$O$16*J1526/$J$4</f>
        <v>1.8772613240269584</v>
      </c>
    </row>
    <row r="1527" spans="1:24">
      <c r="A1527" s="11">
        <v>46132</v>
      </c>
      <c r="B1527" s="17">
        <v>295.02762430938998</v>
      </c>
      <c r="C1527" s="17">
        <v>301.72672674234002</v>
      </c>
      <c r="D1527" s="17">
        <v>325.46153846153999</v>
      </c>
      <c r="E1527" s="17">
        <v>589.453125</v>
      </c>
      <c r="F1527" s="13">
        <v>4.7791725362831796</v>
      </c>
      <c r="G1527" s="14">
        <f>[1]!thsiFinD("ths_adjustment_nv_fund",G$2,$A1527)</f>
        <v>2.0144731650000001</v>
      </c>
      <c r="H1527" s="14">
        <f>[1]!thsiFinD("ths_adjustment_nv_fund",H$2,$A1527)</f>
        <v>2.9774311111</v>
      </c>
      <c r="I1527" s="14">
        <v>4369.8100000000004</v>
      </c>
      <c r="J1527" s="14">
        <f>[1]!thsiFinD("ths_close_price_index",J$1,$A1527)</f>
        <v>11877.684499999999</v>
      </c>
      <c r="K1527" s="14">
        <f>[1]!thsiFinD("ths_adjustment_nv_fund",K$2,$A1527)</f>
        <v>9.8281953073999997</v>
      </c>
      <c r="L1527" s="14">
        <f>[1]!thsiFinD("ths_adjustment_nv_fund",L$2,$A1527)</f>
        <v>2.8525449372999998</v>
      </c>
      <c r="M1527" s="18">
        <v>0.70292519181586</v>
      </c>
      <c r="N1527" s="18">
        <v>0.61636695334896996</v>
      </c>
      <c r="O1527" s="18">
        <v>1.1399472801342001</v>
      </c>
      <c r="P1527" s="18">
        <v>1.3637607221896</v>
      </c>
      <c r="Q1527" s="21">
        <v>1.0698478493068</v>
      </c>
      <c r="R1527" s="21">
        <v>0.98769531913884101</v>
      </c>
      <c r="S1527" s="22">
        <v>1.1309222485003601</v>
      </c>
      <c r="T1527" s="22">
        <v>1.36711021490594</v>
      </c>
      <c r="U1527" s="16">
        <v>2.0619189364960793</v>
      </c>
      <c r="V1527" s="14">
        <v>1.7764</v>
      </c>
      <c r="W1527" s="14">
        <v>3.6562999999999999</v>
      </c>
      <c r="X1527" s="74">
        <f>'2080回测'!$O$13*G1527/$G$4+'2080回测'!$O$14*H1527/$H$4+'2080回测'!$O$15*I1527/$I$4+'2080回测'!$O$17*K1527/$K$4+'2080回测'!$O$18*L1527/$L$4+'2080回测'!$O$16*J1527/$J$4</f>
        <v>1.88364107261875</v>
      </c>
    </row>
    <row r="1528" spans="1:24">
      <c r="A1528" s="11">
        <v>46133</v>
      </c>
      <c r="B1528" s="17">
        <v>298.52670349907999</v>
      </c>
      <c r="C1528" s="17">
        <v>307.34811919409998</v>
      </c>
      <c r="D1528" s="17">
        <v>332.23076923077002</v>
      </c>
      <c r="E1528" s="17">
        <v>594.609375</v>
      </c>
      <c r="F1528" s="13">
        <v>4.8317874173098803</v>
      </c>
      <c r="G1528" s="14">
        <f>[1]!thsiFinD("ths_adjustment_nv_fund",G$2,$A1528)</f>
        <v>2.0248044199000002</v>
      </c>
      <c r="H1528" s="14">
        <f>[1]!thsiFinD("ths_adjustment_nv_fund",H$2,$A1528)</f>
        <v>3.0019881481000001</v>
      </c>
      <c r="I1528" s="14">
        <v>4410.5200000000004</v>
      </c>
      <c r="J1528" s="14">
        <f>[1]!thsiFinD("ths_close_price_index",J$1,$A1528)</f>
        <v>11967.9974</v>
      </c>
      <c r="K1528" s="14">
        <f>[1]!thsiFinD("ths_adjustment_nv_fund",K$2,$A1528)</f>
        <v>9.8862989945000006</v>
      </c>
      <c r="L1528" s="14">
        <f>[1]!thsiFinD("ths_adjustment_nv_fund",L$2,$A1528)</f>
        <v>2.8777860174000001</v>
      </c>
      <c r="M1528" s="18">
        <v>0.71115728900256003</v>
      </c>
      <c r="N1528" s="18">
        <v>0.62461992876379002</v>
      </c>
      <c r="O1528" s="18">
        <v>1.1607955907020999</v>
      </c>
      <c r="P1528" s="18">
        <v>1.3816588196699999</v>
      </c>
      <c r="Q1528" s="21">
        <v>1.0862312472370801</v>
      </c>
      <c r="R1528" s="21">
        <v>0.99812595384329905</v>
      </c>
      <c r="S1528" s="22">
        <v>1.14746908469354</v>
      </c>
      <c r="T1528" s="22">
        <v>1.3852935780562701</v>
      </c>
      <c r="U1528" s="16">
        <v>2.0619788408731163</v>
      </c>
      <c r="V1528" s="14">
        <v>1.7779</v>
      </c>
      <c r="W1528" s="14">
        <v>3.6440999999999999</v>
      </c>
      <c r="X1528" s="74">
        <f>'2080回测'!$O$13*G1528/$G$4+'2080回测'!$O$14*H1528/$H$4+'2080回测'!$O$15*I1528/$I$4+'2080回测'!$O$17*K1528/$K$4+'2080回测'!$O$18*L1528/$L$4+'2080回测'!$O$16*J1528/$J$4</f>
        <v>1.8942085113172025</v>
      </c>
    </row>
    <row r="1529" spans="1:24">
      <c r="A1529" s="11">
        <v>46134</v>
      </c>
      <c r="B1529" s="17">
        <v>316.32903621854001</v>
      </c>
      <c r="C1529" s="17">
        <v>323.28505656639999</v>
      </c>
      <c r="D1529" s="17">
        <v>350</v>
      </c>
      <c r="E1529" s="17">
        <v>611.279296875</v>
      </c>
      <c r="F1529" s="13">
        <v>5.0022334741498504</v>
      </c>
      <c r="G1529" s="14">
        <f>[1]!thsiFinD("ths_adjustment_nv_fund",G$2,$A1529)</f>
        <v>2.0167825043000001</v>
      </c>
      <c r="H1529" s="14">
        <f>[1]!thsiFinD("ths_adjustment_nv_fund",H$2,$A1529)</f>
        <v>3.0015496295999999</v>
      </c>
      <c r="I1529" s="14">
        <v>4372.17</v>
      </c>
      <c r="J1529" s="14">
        <f>[1]!thsiFinD("ths_close_price_index",J$1,$A1529)</f>
        <v>11934.2796</v>
      </c>
      <c r="K1529" s="14">
        <f>[1]!thsiFinD("ths_adjustment_nv_fund",K$2,$A1529)</f>
        <v>9.9244566397000007</v>
      </c>
      <c r="L1529" s="14">
        <f>[1]!thsiFinD("ths_adjustment_nv_fund",L$2,$A1529)</f>
        <v>2.8808149470000002</v>
      </c>
      <c r="M1529" s="18">
        <v>0.71819053708439995</v>
      </c>
      <c r="N1529" s="18">
        <v>0.63017982799062</v>
      </c>
      <c r="O1529" s="18">
        <v>1.1625928588545</v>
      </c>
      <c r="P1529" s="18">
        <v>1.3840825203592</v>
      </c>
      <c r="Q1529" s="21">
        <v>1.08564191637628</v>
      </c>
      <c r="R1529" s="21">
        <v>0.99524853737309604</v>
      </c>
      <c r="S1529" s="22">
        <v>1.14405629972871</v>
      </c>
      <c r="T1529" s="22">
        <v>1.3758382292181299</v>
      </c>
      <c r="U1529" s="16">
        <v>2.083964204874369</v>
      </c>
      <c r="V1529" s="14">
        <v>1.7793000000000001</v>
      </c>
      <c r="W1529" s="14">
        <v>3.6377999999999999</v>
      </c>
      <c r="X1529" s="74">
        <f>'2080回测'!$O$13*G1529/$G$4+'2080回测'!$O$14*H1529/$H$4+'2080回测'!$O$15*I1529/$I$4+'2080回测'!$O$17*K1529/$K$4+'2080回测'!$O$18*L1529/$L$4+'2080回测'!$O$16*J1529/$J$4</f>
        <v>1.889300360089631</v>
      </c>
    </row>
    <row r="1530" spans="1:24">
      <c r="A1530" s="11">
        <v>46135</v>
      </c>
      <c r="B1530" s="17">
        <v>309.20810313075998</v>
      </c>
      <c r="C1530" s="17">
        <v>316.04099412598998</v>
      </c>
      <c r="D1530" s="17">
        <v>339.38461538462002</v>
      </c>
      <c r="E1530" s="17">
        <v>605.78125</v>
      </c>
      <c r="F1530" s="13">
        <v>4.92603740660343</v>
      </c>
      <c r="G1530" s="14">
        <f>[1]!thsiFinD("ths_adjustment_nv_fund",G$2,$A1530)</f>
        <v>2.0284507451999998</v>
      </c>
      <c r="H1530" s="14">
        <f>[1]!thsiFinD("ths_adjustment_nv_fund",H$2,$A1530)</f>
        <v>3.0158014815</v>
      </c>
      <c r="I1530" s="14">
        <v>4394.43</v>
      </c>
      <c r="J1530" s="14">
        <f>[1]!thsiFinD("ths_close_price_index",J$1,$A1530)</f>
        <v>12023.8377</v>
      </c>
      <c r="K1530" s="14">
        <f>[1]!thsiFinD("ths_adjustment_nv_fund",K$2,$A1530)</f>
        <v>9.8932367481999997</v>
      </c>
      <c r="L1530" s="14">
        <f>[1]!thsiFinD("ths_adjustment_nv_fund",L$2,$A1530)</f>
        <v>2.8697088716999999</v>
      </c>
      <c r="M1530" s="18">
        <v>0.72690217391304002</v>
      </c>
      <c r="N1530" s="18">
        <v>0.64564329771522999</v>
      </c>
      <c r="O1530" s="18">
        <v>1.185837526959</v>
      </c>
      <c r="P1530" s="18">
        <v>1.4121415169628999</v>
      </c>
      <c r="Q1530" s="21">
        <v>1.1093330169805</v>
      </c>
      <c r="R1530" s="21">
        <v>1.02450227148673</v>
      </c>
      <c r="S1530" s="22">
        <v>1.16411933861295</v>
      </c>
      <c r="T1530" s="22">
        <v>1.4032344963646</v>
      </c>
      <c r="U1530" s="16">
        <v>2.0604854250549107</v>
      </c>
      <c r="V1530" s="14">
        <v>1.778</v>
      </c>
      <c r="W1530" s="14">
        <v>3.5992000000000002</v>
      </c>
      <c r="X1530" s="74">
        <f>'2080回测'!$O$13*G1530/$G$4+'2080回测'!$O$14*H1530/$H$4+'2080回测'!$O$15*I1530/$I$4+'2080回测'!$O$17*K1530/$K$4+'2080回测'!$O$18*L1530/$L$4+'2080回测'!$O$16*J1530/$J$4</f>
        <v>1.8964607716813158</v>
      </c>
    </row>
    <row r="1531" spans="1:24">
      <c r="A1531" s="11">
        <v>46136</v>
      </c>
      <c r="B1531" s="17">
        <v>300.61387354204999</v>
      </c>
      <c r="C1531" s="17">
        <v>310.82526916571999</v>
      </c>
      <c r="D1531" s="17">
        <v>329.76923076922998</v>
      </c>
      <c r="E1531" s="17">
        <v>596.30859375</v>
      </c>
      <c r="F1531" s="13">
        <v>4.8437924180675003</v>
      </c>
      <c r="G1531" s="14">
        <f>[1]!thsiFinD("ths_adjustment_nv_fund",G$2,$A1531)</f>
        <v>2.0266275825000002</v>
      </c>
      <c r="H1531" s="14">
        <f>[1]!thsiFinD("ths_adjustment_nv_fund",H$2,$A1531)</f>
        <v>3.0133896295999998</v>
      </c>
      <c r="I1531" s="14">
        <v>4404.63</v>
      </c>
      <c r="J1531" s="14">
        <f>[1]!thsiFinD("ths_close_price_index",J$1,$A1531)</f>
        <v>11975.387500000001</v>
      </c>
      <c r="K1531" s="14">
        <f>[1]!thsiFinD("ths_adjustment_nv_fund",K$2,$A1531)</f>
        <v>9.8542118836999997</v>
      </c>
      <c r="L1531" s="14">
        <f>[1]!thsiFinD("ths_adjustment_nv_fund",L$2,$A1531)</f>
        <v>2.8621365477</v>
      </c>
      <c r="M1531" s="18">
        <v>0.71779092071610995</v>
      </c>
      <c r="N1531" s="18">
        <v>0.63851967683085997</v>
      </c>
      <c r="O1531" s="18">
        <v>1.163671219746</v>
      </c>
      <c r="P1531" s="18">
        <v>1.3892095795421</v>
      </c>
      <c r="Q1531" s="21">
        <v>1.0826952620722701</v>
      </c>
      <c r="R1531" s="21">
        <v>0.99692703031404495</v>
      </c>
      <c r="S1531" s="22">
        <v>1.1312325016789599</v>
      </c>
      <c r="T1531" s="22">
        <v>1.3638372095389399</v>
      </c>
      <c r="U1531" s="16">
        <v>2.0527045505638286</v>
      </c>
      <c r="V1531" s="14">
        <v>1.7766999999999999</v>
      </c>
      <c r="W1531" s="14">
        <v>3.5840999999999998</v>
      </c>
      <c r="X1531" s="74">
        <f>'2080回测'!$O$13*G1531/$G$4+'2080回测'!$O$14*H1531/$H$4+'2080回测'!$O$15*I1531/$I$4+'2080回测'!$O$17*K1531/$K$4+'2080回测'!$O$18*L1531/$L$4+'2080回测'!$O$16*J1531/$J$4</f>
        <v>1.8937890214910331</v>
      </c>
    </row>
    <row r="1532" spans="1:24">
      <c r="A1532" s="11">
        <v>46139</v>
      </c>
      <c r="B1532" s="17">
        <v>304.60405156538002</v>
      </c>
      <c r="C1532" s="17">
        <v>315.51942162883</v>
      </c>
      <c r="D1532" s="17">
        <v>339.15384615385</v>
      </c>
      <c r="E1532" s="17">
        <v>606.435546875</v>
      </c>
      <c r="F1532" s="13">
        <v>4.9142821655576503</v>
      </c>
      <c r="G1532" s="14">
        <f>[1]!thsiFinD("ths_adjustment_nv_fund",G$2,$A1532)</f>
        <v>2.0114345606000001</v>
      </c>
      <c r="H1532" s="14">
        <f>[1]!thsiFinD("ths_adjustment_nv_fund",H$2,$A1532)</f>
        <v>3.0069214815</v>
      </c>
      <c r="I1532" s="14">
        <v>4379.3</v>
      </c>
      <c r="J1532" s="14">
        <f>[1]!thsiFinD("ths_close_price_index",J$1,$A1532)</f>
        <v>11901.584000000001</v>
      </c>
      <c r="K1532" s="14">
        <f>[1]!thsiFinD("ths_adjustment_nv_fund",K$2,$A1532)</f>
        <v>9.8975728442000008</v>
      </c>
      <c r="L1532" s="14">
        <f>[1]!thsiFinD("ths_adjustment_nv_fund",L$2,$A1532)</f>
        <v>2.8629442623000001</v>
      </c>
      <c r="M1532" s="18">
        <v>0.71339514066496001</v>
      </c>
      <c r="N1532" s="18">
        <v>0.63217791677526003</v>
      </c>
      <c r="O1532" s="18">
        <v>1.1548046968607999</v>
      </c>
      <c r="P1532" s="18">
        <v>1.3807266270912999</v>
      </c>
      <c r="Q1532" s="21">
        <v>1.0764483549477799</v>
      </c>
      <c r="R1532" s="21">
        <v>0.98385876384524995</v>
      </c>
      <c r="S1532" s="22">
        <v>1.12099414678447</v>
      </c>
      <c r="T1532" s="22">
        <v>1.35923075754081</v>
      </c>
      <c r="U1532" s="16">
        <v>2.0661899689542933</v>
      </c>
      <c r="V1532" s="14">
        <v>1.7755000000000001</v>
      </c>
      <c r="W1532" s="14">
        <v>3.5973999999999999</v>
      </c>
      <c r="X1532" s="74">
        <f>'2080回测'!$O$13*G1532/$G$4+'2080回测'!$O$14*H1532/$H$4+'2080回测'!$O$15*I1532/$I$4+'2080回测'!$O$17*K1532/$K$4+'2080回测'!$O$18*L1532/$L$4+'2080回测'!$O$16*J1532/$J$4</f>
        <v>1.8835555780087276</v>
      </c>
    </row>
    <row r="1533" spans="1:24">
      <c r="A1533" s="11">
        <v>46140</v>
      </c>
      <c r="B1533" s="17">
        <v>297.605893186</v>
      </c>
      <c r="C1533" s="17">
        <v>310.24574417140002</v>
      </c>
      <c r="D1533" s="17">
        <v>329.38461538462002</v>
      </c>
      <c r="E1533" s="17">
        <v>591.982421875</v>
      </c>
      <c r="F1533" s="13">
        <v>4.8230466865425496</v>
      </c>
      <c r="G1533" s="14">
        <f>[1]!thsiFinD("ths_adjustment_nv_fund",G$2,$A1533)</f>
        <v>2.0187272110999999</v>
      </c>
      <c r="H1533" s="14">
        <f>[1]!thsiFinD("ths_adjustment_nv_fund",H$2,$A1533)</f>
        <v>3.0388237036999999</v>
      </c>
      <c r="I1533" s="14">
        <v>4382.45</v>
      </c>
      <c r="J1533" s="14">
        <f>[1]!thsiFinD("ths_close_price_index",J$1,$A1533)</f>
        <v>11983.0304</v>
      </c>
      <c r="K1533" s="14">
        <f>[1]!thsiFinD("ths_adjustment_nv_fund",K$2,$A1533)</f>
        <v>9.8802284599999997</v>
      </c>
      <c r="L1533" s="14">
        <f>[1]!thsiFinD("ths_adjustment_nv_fund",L$2,$A1533)</f>
        <v>2.8749590164000001</v>
      </c>
      <c r="M1533" s="18">
        <v>0.71379475703325002</v>
      </c>
      <c r="N1533" s="18">
        <v>0.63348101815655</v>
      </c>
      <c r="O1533" s="18">
        <v>1.1730170141384999</v>
      </c>
      <c r="P1533" s="18">
        <v>1.3995569171504001</v>
      </c>
      <c r="Q1533" s="21">
        <v>1.08823497216381</v>
      </c>
      <c r="R1533" s="21">
        <v>0.99512864502018195</v>
      </c>
      <c r="S1533" s="22">
        <v>1.1504681987535299</v>
      </c>
      <c r="T1533" s="22">
        <v>1.3758382292181299</v>
      </c>
      <c r="U1533" s="16">
        <v>2.0478131440096305</v>
      </c>
      <c r="V1533" s="14">
        <v>1.7766</v>
      </c>
      <c r="W1533" s="14">
        <v>3.5419999999999998</v>
      </c>
      <c r="X1533" s="74">
        <f>'2080回测'!$O$13*G1533/$G$4+'2080回测'!$O$14*H1533/$H$4+'2080回测'!$O$15*I1533/$I$4+'2080回测'!$O$17*K1533/$K$4+'2080回测'!$O$18*L1533/$L$4+'2080回测'!$O$16*J1533/$J$4</f>
        <v>1.8894151431776638</v>
      </c>
    </row>
    <row r="1534" spans="1:24">
      <c r="A1534" s="11">
        <v>46141</v>
      </c>
      <c r="B1534" s="17">
        <v>296.43953345610998</v>
      </c>
      <c r="C1534" s="17">
        <v>315.11375413167002</v>
      </c>
      <c r="D1534" s="17">
        <v>333.61538461537998</v>
      </c>
      <c r="E1534" s="17">
        <v>609.521484375</v>
      </c>
      <c r="F1534" s="13">
        <v>4.8867253914453999</v>
      </c>
      <c r="G1534" s="14">
        <f>[1]!thsiFinD("ths_adjustment_nv_fund",G$2,$A1534)</f>
        <v>2.0246828756999999</v>
      </c>
      <c r="H1534" s="14">
        <f>[1]!thsiFinD("ths_adjustment_nv_fund",H$2,$A1534)</f>
        <v>3.0667792593000001</v>
      </c>
      <c r="I1534" s="14">
        <v>4474.93</v>
      </c>
      <c r="J1534" s="14">
        <f>[1]!thsiFinD("ths_close_price_index",J$1,$A1534)</f>
        <v>12023.714900000001</v>
      </c>
      <c r="K1534" s="14">
        <f>[1]!thsiFinD("ths_adjustment_nv_fund",K$2,$A1534)</f>
        <v>9.9279255166000002</v>
      </c>
      <c r="L1534" s="14">
        <f>[1]!thsiFinD("ths_adjustment_nv_fund",L$2,$A1534)</f>
        <v>2.9208977821</v>
      </c>
      <c r="M1534" s="18">
        <v>0.71003836317136004</v>
      </c>
      <c r="N1534" s="18">
        <v>0.62931109373643002</v>
      </c>
      <c r="O1534" s="18">
        <v>1.1536065180924999</v>
      </c>
      <c r="P1534" s="18">
        <v>1.3777436108703001</v>
      </c>
      <c r="Q1534" s="21">
        <v>1.0658403994533501</v>
      </c>
      <c r="R1534" s="21">
        <v>0.97019103561183395</v>
      </c>
      <c r="S1534" s="22">
        <v>1.13205984348863</v>
      </c>
      <c r="T1534" s="22">
        <v>1.34371428765264</v>
      </c>
      <c r="U1534" s="16">
        <v>2.0753900299632226</v>
      </c>
      <c r="V1534" s="14">
        <v>1.7779</v>
      </c>
      <c r="W1534" s="14">
        <v>3.5030000000000001</v>
      </c>
      <c r="X1534" s="74">
        <f>'2080回测'!$O$13*G1534/$G$4+'2080回测'!$O$14*H1534/$H$4+'2080回测'!$O$15*I1534/$I$4+'2080回测'!$O$17*K1534/$K$4+'2080回测'!$O$18*L1534/$L$4+'2080回测'!$O$16*J1534/$J$4</f>
        <v>1.898015459165123</v>
      </c>
    </row>
    <row r="1535" spans="1:24">
      <c r="A1535" s="11">
        <v>46142</v>
      </c>
      <c r="B1535" s="17">
        <v>294.65930018415997</v>
      </c>
      <c r="C1535" s="17">
        <v>318.59090410328997</v>
      </c>
      <c r="D1535" s="17">
        <v>338.61538461537998</v>
      </c>
      <c r="E1535" s="17">
        <v>606.8359375</v>
      </c>
      <c r="F1535" s="13">
        <v>4.89675381600708</v>
      </c>
      <c r="G1535" s="14">
        <f>[1]!thsiFinD("ths_adjustment_nv_fund",G$2,$A1535)</f>
        <v>2.0104622071999998</v>
      </c>
      <c r="H1535" s="14">
        <f>[1]!thsiFinD("ths_adjustment_nv_fund",H$2,$A1535)</f>
        <v>3.0580088888999999</v>
      </c>
      <c r="I1535" s="14">
        <v>4415.8</v>
      </c>
      <c r="J1535" s="14">
        <f>[1]!thsiFinD("ths_close_price_index",J$1,$A1535)</f>
        <v>11962.706899999999</v>
      </c>
      <c r="K1535" s="14">
        <f>[1]!thsiFinD("ths_adjustment_nv_fund",K$2,$A1535)</f>
        <v>9.9201205436999995</v>
      </c>
      <c r="L1535" s="14">
        <f>[1]!thsiFinD("ths_adjustment_nv_fund",L$2,$A1535)</f>
        <v>2.9093878495999999</v>
      </c>
      <c r="M1535" s="18">
        <v>0.72858056265985005</v>
      </c>
      <c r="N1535" s="18">
        <v>0.64685952567110006</v>
      </c>
      <c r="O1535" s="18">
        <v>1.1811646297628</v>
      </c>
      <c r="P1535" s="18">
        <v>1.4121415169628999</v>
      </c>
      <c r="Q1535" s="21">
        <v>1.09636773804286</v>
      </c>
      <c r="R1535" s="21">
        <v>1.00328132501906</v>
      </c>
      <c r="S1535" s="22">
        <v>1.15367414826599</v>
      </c>
      <c r="T1535" s="22">
        <v>1.3810507933212199</v>
      </c>
      <c r="U1535" s="16">
        <v>2.0825816536711588</v>
      </c>
      <c r="V1535" s="14">
        <v>1.7770999999999999</v>
      </c>
      <c r="W1535" s="14">
        <v>3.5133000000000001</v>
      </c>
      <c r="X1535" s="74">
        <f>'2080回测'!$O$13*G1535/$G$4+'2080回测'!$O$14*H1535/$H$4+'2080回测'!$O$15*I1535/$I$4+'2080回测'!$O$17*K1535/$K$4+'2080回测'!$O$18*L1535/$L$4+'2080回测'!$O$16*J1535/$J$4</f>
        <v>1.8865833992376531</v>
      </c>
    </row>
    <row r="1536" spans="1:24">
      <c r="A1536" s="24">
        <v>46148</v>
      </c>
      <c r="B1536" s="25">
        <v>301.35052179250999</v>
      </c>
      <c r="C1536" s="25">
        <v>329.42802151531998</v>
      </c>
      <c r="D1536" s="25">
        <v>345.46153846153999</v>
      </c>
      <c r="E1536" s="25">
        <v>620.380859375</v>
      </c>
      <c r="F1536" s="13">
        <v>4.9915523528609302</v>
      </c>
      <c r="G1536" s="14">
        <f>[1]!thsiFinD("ths_adjustment_nv_fund",G$2,$A1536)</f>
        <v>2.0015894824</v>
      </c>
      <c r="H1536" s="14">
        <f>[1]!thsiFinD("ths_adjustment_nv_fund",H$2,$A1536)</f>
        <v>3.0661214815000002</v>
      </c>
      <c r="I1536" s="14">
        <v>4462.26</v>
      </c>
      <c r="J1536" s="14">
        <f>[1]!thsiFinD("ths_close_price_index",J$1,$A1536)</f>
        <v>11953.2413</v>
      </c>
      <c r="K1536" s="14">
        <f>[1]!thsiFinD("ths_adjustment_nv_fund",K$2,$A1536)</f>
        <v>9.9079794746999994</v>
      </c>
      <c r="L1536" s="14">
        <f>[1]!thsiFinD("ths_adjustment_nv_fund",L$2,$A1536)</f>
        <v>2.9280662488</v>
      </c>
      <c r="M1536" s="18">
        <v>0.72666240409206995</v>
      </c>
      <c r="N1536" s="18">
        <v>0.64425332290852</v>
      </c>
      <c r="O1536" s="18">
        <v>1.1891924275101999</v>
      </c>
      <c r="P1536" s="18">
        <v>1.4054297304271</v>
      </c>
      <c r="Q1536" s="21">
        <v>1.1040290392332801</v>
      </c>
      <c r="R1536" s="21">
        <v>1.01982646972266</v>
      </c>
      <c r="S1536" s="22">
        <v>1.1731166807929301</v>
      </c>
      <c r="T1536" s="22">
        <v>1.3981431546825001</v>
      </c>
      <c r="U1536" s="16">
        <v>2.1234048964614454</v>
      </c>
      <c r="V1536" s="14">
        <v>1.7755000000000001</v>
      </c>
      <c r="W1536" s="14">
        <v>3.5594999999999999</v>
      </c>
      <c r="X1536" s="74">
        <f>'2080回测'!$O$13*G1536/$G$4+'2080回测'!$O$14*H1536/$H$4+'2080回测'!$O$15*I1536/$I$4+'2080回测'!$O$17*K1536/$K$4+'2080回测'!$O$18*L1536/$L$4+'2080回测'!$O$16*J1536/$J$4</f>
        <v>1.881130537765938</v>
      </c>
    </row>
    <row r="1537" spans="1:24">
      <c r="A1537" s="11">
        <v>46149</v>
      </c>
      <c r="B1537" s="17">
        <v>319.03007980356</v>
      </c>
      <c r="C1537" s="17">
        <v>345.65472138478998</v>
      </c>
      <c r="D1537" s="17">
        <v>357.30769230768999</v>
      </c>
      <c r="E1537" s="17">
        <v>630.498046875</v>
      </c>
      <c r="F1537" s="13">
        <v>5.1312263509275997</v>
      </c>
      <c r="G1537" s="14">
        <f>[1]!thsiFinD("ths_adjustment_nv_fund",G$2,$A1537)</f>
        <v>1.9942968318000001</v>
      </c>
      <c r="H1537" s="14">
        <f>[1]!thsiFinD("ths_adjustment_nv_fund",H$2,$A1537)</f>
        <v>3.0197481481000001</v>
      </c>
      <c r="I1537" s="14">
        <v>4470.8500000000004</v>
      </c>
      <c r="J1537" s="14">
        <f>[1]!thsiFinD("ths_close_price_index",J$1,$A1537)</f>
        <v>11913.2806</v>
      </c>
      <c r="K1537" s="14">
        <f>[1]!thsiFinD("ths_adjustment_nv_fund",K$2,$A1537)</f>
        <v>9.8802284599999997</v>
      </c>
      <c r="L1537" s="14">
        <f>[1]!thsiFinD("ths_adjustment_nv_fund",L$2,$A1537)</f>
        <v>2.9014116683000002</v>
      </c>
      <c r="M1537" s="18">
        <v>0.75055946291560005</v>
      </c>
      <c r="N1537" s="18">
        <v>0.66692728694292003</v>
      </c>
      <c r="O1537" s="18">
        <v>1.2439491972201999</v>
      </c>
      <c r="P1537" s="18">
        <v>1.4696577991155999</v>
      </c>
      <c r="Q1537" s="21">
        <v>1.14634299503883</v>
      </c>
      <c r="R1537" s="21">
        <v>1.06226836265802</v>
      </c>
      <c r="S1537" s="22">
        <v>1.20817528997724</v>
      </c>
      <c r="T1537" s="22">
        <v>1.43935877782316</v>
      </c>
      <c r="U1537" s="16">
        <v>2.1529326444029806</v>
      </c>
      <c r="V1537" s="14">
        <v>1.7759</v>
      </c>
      <c r="W1537" s="14">
        <v>3.601</v>
      </c>
      <c r="X1537" s="74">
        <f>'2080回测'!$O$13*G1537/$G$4+'2080回测'!$O$14*H1537/$H$4+'2080回测'!$O$15*I1537/$I$4+'2080回测'!$O$17*K1537/$K$4+'2080回测'!$O$18*L1537/$L$4+'2080回测'!$O$16*J1537/$J$4</f>
        <v>1.8733167672376736</v>
      </c>
    </row>
    <row r="1538" spans="1:24">
      <c r="A1538" s="11">
        <v>46150</v>
      </c>
      <c r="B1538" s="17">
        <v>324.86187845303999</v>
      </c>
      <c r="C1538" s="17">
        <v>344.66952889330003</v>
      </c>
      <c r="D1538" s="17">
        <v>354.23076923077002</v>
      </c>
      <c r="E1538" s="17">
        <v>625.703125</v>
      </c>
      <c r="F1538" s="13">
        <v>5.1236632539427802</v>
      </c>
      <c r="G1538" s="14">
        <f>[1]!thsiFinD("ths_adjustment_nv_fund",G$2,$A1538)</f>
        <v>1.9936872534000001</v>
      </c>
      <c r="H1538" s="14">
        <f>[1]!thsiFinD("ths_adjustment_nv_fund",H$2,$A1538)</f>
        <v>3.0102103703999998</v>
      </c>
      <c r="I1538" s="14">
        <v>4486.76</v>
      </c>
      <c r="J1538" s="14">
        <f>[1]!thsiFinD("ths_close_price_index",J$1,$A1538)</f>
        <v>11922.5579</v>
      </c>
      <c r="K1538" s="14">
        <f>[1]!thsiFinD("ths_adjustment_nv_fund",K$2,$A1538)</f>
        <v>9.8897678713000001</v>
      </c>
      <c r="L1538" s="14">
        <f>[1]!thsiFinD("ths_adjustment_nv_fund",L$2,$A1538)</f>
        <v>2.8928297011000002</v>
      </c>
      <c r="M1538" s="18">
        <v>0.7565537084399</v>
      </c>
      <c r="N1538" s="18">
        <v>0.67639649031361004</v>
      </c>
      <c r="O1538" s="18">
        <v>1.2743829379342999</v>
      </c>
      <c r="P1538" s="18">
        <v>1.5061997481702001</v>
      </c>
      <c r="Q1538" s="21">
        <v>1.1766346012840201</v>
      </c>
      <c r="R1538" s="21">
        <v>1.0964376832415601</v>
      </c>
      <c r="S1538" s="22">
        <v>1.2526449122463601</v>
      </c>
      <c r="T1538" s="22">
        <v>1.4842110735939</v>
      </c>
      <c r="U1538" s="16">
        <v>2.1593798933299659</v>
      </c>
      <c r="V1538" s="14">
        <v>1.7762</v>
      </c>
      <c r="W1538" s="14">
        <v>3.5796999999999999</v>
      </c>
      <c r="X1538" s="74">
        <f>'2080回测'!$O$13*G1538/$G$4+'2080回测'!$O$14*H1538/$H$4+'2080回测'!$O$15*I1538/$I$4+'2080回测'!$O$17*K1538/$K$4+'2080回测'!$O$18*L1538/$L$4+'2080回测'!$O$16*J1538/$J$4</f>
        <v>1.8724561672665361</v>
      </c>
    </row>
    <row r="1539" spans="1:24">
      <c r="A1539" s="11">
        <v>46153</v>
      </c>
      <c r="B1539" s="17">
        <v>334.43830570902003</v>
      </c>
      <c r="C1539" s="17">
        <v>357.12931629398003</v>
      </c>
      <c r="D1539" s="17">
        <v>365.15384615385</v>
      </c>
      <c r="E1539" s="17">
        <v>647.861328125</v>
      </c>
      <c r="F1539" s="13">
        <v>5.2614569907046302</v>
      </c>
      <c r="G1539" s="14">
        <f>[1]!thsiFinD("ths_adjustment_nv_fund",G$2,$A1539)</f>
        <v>1.9935653377</v>
      </c>
      <c r="H1539" s="14">
        <f>[1]!thsiFinD("ths_adjustment_nv_fund",H$2,$A1539)</f>
        <v>3.0229274074000001</v>
      </c>
      <c r="I1539" s="14">
        <v>4473.22</v>
      </c>
      <c r="J1539" s="14">
        <f>[1]!thsiFinD("ths_close_price_index",J$1,$A1539)</f>
        <v>11970.3133</v>
      </c>
      <c r="K1539" s="14">
        <f>[1]!thsiFinD("ths_adjustment_nv_fund",K$2,$A1539)</f>
        <v>9.9825603267999998</v>
      </c>
      <c r="L1539" s="14">
        <f>[1]!thsiFinD("ths_adjustment_nv_fund",L$2,$A1539)</f>
        <v>2.9029261330999998</v>
      </c>
      <c r="M1539" s="18">
        <v>0.75167838874680004</v>
      </c>
      <c r="N1539" s="18">
        <v>0.66892537572755995</v>
      </c>
      <c r="O1539" s="18">
        <v>1.2774982027318</v>
      </c>
      <c r="P1539" s="18">
        <v>1.5097420800001999</v>
      </c>
      <c r="Q1539" s="21">
        <v>1.1875961552949299</v>
      </c>
      <c r="R1539" s="21">
        <v>1.10075380794685</v>
      </c>
      <c r="S1539" s="22">
        <v>1.2685712420822299</v>
      </c>
      <c r="T1539" s="22">
        <v>1.5102738941093501</v>
      </c>
      <c r="U1539" s="16">
        <v>2.1931952506161605</v>
      </c>
      <c r="V1539" s="14">
        <v>1.7774000000000001</v>
      </c>
      <c r="W1539" s="14">
        <v>3.5569999999999999</v>
      </c>
      <c r="X1539" s="74">
        <f>'2080回测'!$O$13*G1539/$G$4+'2080回测'!$O$14*H1539/$H$4+'2080回测'!$O$15*I1539/$I$4+'2080回测'!$O$17*K1539/$K$4+'2080回测'!$O$18*L1539/$L$4+'2080回测'!$O$16*J1539/$J$4</f>
        <v>1.8749717675740256</v>
      </c>
    </row>
    <row r="1540" spans="1:24">
      <c r="A1540" s="11">
        <v>46154</v>
      </c>
      <c r="B1540" s="17">
        <v>340.39287906690998</v>
      </c>
      <c r="C1540" s="17">
        <v>363.73590123723</v>
      </c>
      <c r="D1540" s="17">
        <v>381.38461538462002</v>
      </c>
      <c r="E1540" s="17">
        <v>653.369140625</v>
      </c>
      <c r="F1540" s="13">
        <v>5.3472063407843997</v>
      </c>
      <c r="G1540" s="14">
        <f>[1]!thsiFinD("ths_adjustment_nv_fund",G$2,$A1540)</f>
        <v>1.9921023494000001</v>
      </c>
      <c r="H1540" s="14">
        <f>[1]!thsiFinD("ths_adjustment_nv_fund",H$2,$A1540)</f>
        <v>3.0185422221999998</v>
      </c>
      <c r="I1540" s="14">
        <v>4492.63</v>
      </c>
      <c r="J1540" s="14">
        <f>[1]!thsiFinD("ths_close_price_index",J$1,$A1540)</f>
        <v>11951.1602</v>
      </c>
      <c r="K1540" s="14">
        <f>[1]!thsiFinD("ths_adjustment_nv_fund",K$2,$A1540)</f>
        <v>9.9097139131999992</v>
      </c>
      <c r="L1540" s="14">
        <f>[1]!thsiFinD("ths_adjustment_nv_fund",L$2,$A1540)</f>
        <v>2.8919210222</v>
      </c>
      <c r="M1540" s="18">
        <v>0.77349744245523999</v>
      </c>
      <c r="N1540" s="18">
        <v>0.69611675788376004</v>
      </c>
      <c r="O1540" s="18">
        <v>1.3242271746945</v>
      </c>
      <c r="P1540" s="18">
        <v>1.5595211637187001</v>
      </c>
      <c r="Q1540" s="21">
        <v>1.2200093526390099</v>
      </c>
      <c r="R1540" s="21">
        <v>1.1272500179432099</v>
      </c>
      <c r="S1540" s="22">
        <v>1.3029059271829999</v>
      </c>
      <c r="T1540" s="22">
        <v>1.5420341684118699</v>
      </c>
      <c r="U1540" s="16">
        <v>2.180951955286158</v>
      </c>
      <c r="V1540" s="14">
        <v>1.7781</v>
      </c>
      <c r="W1540" s="14">
        <v>3.5676000000000001</v>
      </c>
      <c r="X1540" s="74">
        <f>'2080回测'!$O$13*G1540/$G$4+'2080回测'!$O$14*H1540/$H$4+'2080回测'!$O$15*I1540/$I$4+'2080回测'!$O$17*K1540/$K$4+'2080回测'!$O$18*L1540/$L$4+'2080回测'!$O$16*J1540/$J$4</f>
        <v>1.8716328180466915</v>
      </c>
    </row>
    <row r="1541" spans="1:24">
      <c r="A1541" s="11">
        <v>46155</v>
      </c>
      <c r="B1541" s="17">
        <v>350.82872928176999</v>
      </c>
      <c r="C1541" s="17">
        <v>375.84797363791</v>
      </c>
      <c r="D1541" s="17">
        <v>397.69230769231001</v>
      </c>
      <c r="E1541" s="17">
        <v>670.76171875</v>
      </c>
      <c r="F1541" s="13">
        <v>5.4878268234049798</v>
      </c>
      <c r="G1541" s="14">
        <f>[1]!thsiFinD("ths_adjustment_nv_fund",G$2,$A1541)</f>
        <v>1.9936872534000001</v>
      </c>
      <c r="H1541" s="14">
        <f>[1]!thsiFinD("ths_adjustment_nv_fund",H$2,$A1541)</f>
        <v>3.0070311110999999</v>
      </c>
      <c r="I1541" s="14">
        <v>4481.41</v>
      </c>
      <c r="J1541" s="14">
        <f>[1]!thsiFinD("ths_close_price_index",J$1,$A1541)</f>
        <v>11938.517400000001</v>
      </c>
      <c r="K1541" s="14">
        <f>[1]!thsiFinD("ths_adjustment_nv_fund",K$2,$A1541)</f>
        <v>9.9062450362999996</v>
      </c>
      <c r="L1541" s="14">
        <f>[1]!thsiFinD("ths_adjustment_nv_fund",L$2,$A1541)</f>
        <v>2.8847525554</v>
      </c>
      <c r="M1541" s="18">
        <v>0.77221867007672995</v>
      </c>
      <c r="N1541" s="18">
        <v>0.69264182086699999</v>
      </c>
      <c r="O1541" s="18">
        <v>1.3122453870116999</v>
      </c>
      <c r="P1541" s="18">
        <v>1.5447925209441999</v>
      </c>
      <c r="Q1541" s="21">
        <v>1.2050403487746499</v>
      </c>
      <c r="R1541" s="21">
        <v>1.10998551912206</v>
      </c>
      <c r="S1541" s="22">
        <v>1.2870830150733701</v>
      </c>
      <c r="T1541" s="22">
        <v>1.52360836041956</v>
      </c>
      <c r="U1541" s="16">
        <v>2.2105308294440991</v>
      </c>
      <c r="V1541" s="14">
        <v>1.7788999999999999</v>
      </c>
      <c r="W1541" s="14">
        <v>3.5707</v>
      </c>
      <c r="X1541" s="74">
        <f>'2080回测'!$O$13*G1541/$G$4+'2080回测'!$O$14*H1541/$H$4+'2080回测'!$O$15*I1541/$I$4+'2080回测'!$O$17*K1541/$K$4+'2080回测'!$O$18*L1541/$L$4+'2080回测'!$O$16*J1541/$J$4</f>
        <v>1.8722210191596937</v>
      </c>
    </row>
    <row r="1542" spans="1:24">
      <c r="A1542" s="11">
        <v>46156</v>
      </c>
      <c r="B1542" s="17">
        <v>340.14732965009</v>
      </c>
      <c r="C1542" s="17">
        <v>368.4880061975</v>
      </c>
      <c r="D1542" s="17">
        <v>378.61538461537998</v>
      </c>
      <c r="E1542" s="17">
        <v>648.22265625</v>
      </c>
      <c r="F1542" s="13">
        <v>5.3386834417824298</v>
      </c>
      <c r="G1542" s="14">
        <f>[1]!thsiFinD("ths_adjustment_nv_fund",G$2,$A1542)</f>
        <v>1.9900297827</v>
      </c>
      <c r="H1542" s="14">
        <f>[1]!thsiFinD("ths_adjustment_nv_fund",H$2,$A1542)</f>
        <v>2.9812681480999998</v>
      </c>
      <c r="I1542" s="14">
        <v>4466.58</v>
      </c>
      <c r="J1542" s="14">
        <f>[1]!thsiFinD("ths_close_price_index",J$1,$A1542)</f>
        <v>11873.5144</v>
      </c>
      <c r="K1542" s="14">
        <f>[1]!thsiFinD("ths_adjustment_nv_fund",K$2,$A1542)</f>
        <v>9.8134525807999999</v>
      </c>
      <c r="L1542" s="14">
        <f>[1]!thsiFinD("ths_adjustment_nv_fund",L$2,$A1542)</f>
        <v>2.8576941175999999</v>
      </c>
      <c r="M1542" s="18">
        <v>0.78956202046035995</v>
      </c>
      <c r="N1542" s="18">
        <v>0.71123273390670005</v>
      </c>
      <c r="O1542" s="18">
        <v>1.3384855020369</v>
      </c>
      <c r="P1542" s="18">
        <v>1.582546320382</v>
      </c>
      <c r="Q1542" s="21">
        <v>1.2409895312835399</v>
      </c>
      <c r="R1542" s="21">
        <v>1.14115753088248</v>
      </c>
      <c r="S1542" s="22">
        <v>1.3201766874596199</v>
      </c>
      <c r="T1542" s="22">
        <v>1.5600963091411999</v>
      </c>
      <c r="U1542" s="16">
        <v>2.1687113870436616</v>
      </c>
      <c r="V1542" s="14">
        <v>1.7784</v>
      </c>
      <c r="W1542" s="14">
        <v>3.5659000000000001</v>
      </c>
      <c r="X1542" s="74">
        <f>'2080回测'!$O$13*G1542/$G$4+'2080回测'!$O$14*H1542/$H$4+'2080回测'!$O$15*I1542/$I$4+'2080回测'!$O$17*K1542/$K$4+'2080回测'!$O$18*L1542/$L$4+'2080回测'!$O$16*J1542/$J$4</f>
        <v>1.8657265483251972</v>
      </c>
    </row>
    <row r="1543" spans="1:24">
      <c r="A1543" s="11">
        <v>46157</v>
      </c>
      <c r="B1543" s="17">
        <v>327.9926335175</v>
      </c>
      <c r="C1543" s="17">
        <v>358.63608128263002</v>
      </c>
      <c r="D1543" s="17">
        <v>374.69230769231001</v>
      </c>
      <c r="E1543" s="17">
        <v>640.72265625</v>
      </c>
      <c r="F1543" s="13">
        <v>5.2551091968561003</v>
      </c>
      <c r="G1543" s="14">
        <f>[1]!thsiFinD("ths_adjustment_nv_fund",G$2,$A1543)</f>
        <v>1.9783258766</v>
      </c>
      <c r="H1543" s="14">
        <f>[1]!thsiFinD("ths_adjustment_nv_fund",H$2,$A1543)</f>
        <v>2.9741422221999998</v>
      </c>
      <c r="I1543" s="14">
        <v>4405.22</v>
      </c>
      <c r="J1543" s="14">
        <f>[1]!thsiFinD("ths_close_price_index",J$1,$A1543)</f>
        <v>11809.495199999999</v>
      </c>
      <c r="K1543" s="14">
        <f>[1]!thsiFinD("ths_adjustment_nv_fund",K$2,$A1543)</f>
        <v>9.7397389479999994</v>
      </c>
      <c r="L1543" s="14">
        <f>[1]!thsiFinD("ths_adjustment_nv_fund",L$2,$A1543)</f>
        <v>2.8441648986999999</v>
      </c>
      <c r="M1543" s="18">
        <v>0.76374680306904996</v>
      </c>
      <c r="N1543" s="18">
        <v>0.68221700981669997</v>
      </c>
      <c r="O1543" s="18">
        <v>1.2770189312244999</v>
      </c>
      <c r="P1543" s="18">
        <v>1.5181318132085999</v>
      </c>
      <c r="Q1543" s="21">
        <v>1.20621901049625</v>
      </c>
      <c r="R1543" s="21">
        <v>1.10506993265214</v>
      </c>
      <c r="S1543" s="22">
        <v>1.27974035651263</v>
      </c>
      <c r="T1543" s="22">
        <v>1.51754723936942</v>
      </c>
      <c r="U1543" s="16">
        <v>2.1447630542142369</v>
      </c>
      <c r="V1543" s="14">
        <v>1.7781</v>
      </c>
      <c r="W1543" s="14">
        <v>3.4885000000000002</v>
      </c>
      <c r="X1543" s="74">
        <f>'2080回测'!$O$13*G1543/$G$4+'2080回测'!$O$14*H1543/$H$4+'2080回测'!$O$15*I1543/$I$4+'2080回测'!$O$17*K1543/$K$4+'2080回测'!$O$18*L1543/$L$4+'2080回测'!$O$16*J1543/$J$4</f>
        <v>1.8546593138235936</v>
      </c>
    </row>
    <row r="1544" spans="1:24">
      <c r="A1544" s="11">
        <v>46160</v>
      </c>
      <c r="B1544" s="17">
        <v>334.68385512584001</v>
      </c>
      <c r="C1544" s="17">
        <v>363.04047124290997</v>
      </c>
      <c r="D1544" s="17">
        <v>379.69230769231001</v>
      </c>
      <c r="E1544" s="17">
        <v>641.8359375</v>
      </c>
      <c r="F1544" s="13">
        <v>5.29813142890265</v>
      </c>
      <c r="G1544" s="14">
        <f>[1]!thsiFinD("ths_adjustment_nv_fund",G$2,$A1544)</f>
        <v>1.9671096333</v>
      </c>
      <c r="H1544" s="14">
        <f>[1]!thsiFinD("ths_adjustment_nv_fund",H$2,$A1544)</f>
        <v>2.9613155556000001</v>
      </c>
      <c r="I1544" s="14">
        <v>4365.45</v>
      </c>
      <c r="J1544" s="14">
        <f>[1]!thsiFinD("ths_close_price_index",J$1,$A1544)</f>
        <v>11741.655699999999</v>
      </c>
      <c r="K1544" s="14">
        <f>[1]!thsiFinD("ths_adjustment_nv_fund",K$2,$A1544)</f>
        <v>9.7336684135000002</v>
      </c>
      <c r="L1544" s="14">
        <f>[1]!thsiFinD("ths_adjustment_nv_fund",L$2,$A1544)</f>
        <v>2.8172074252999999</v>
      </c>
      <c r="M1544" s="18">
        <v>0.74056905370843995</v>
      </c>
      <c r="N1544" s="18">
        <v>0.66849100860046995</v>
      </c>
      <c r="O1544" s="18">
        <v>1.2372393961179</v>
      </c>
      <c r="P1544" s="18">
        <v>1.4766492434559999</v>
      </c>
      <c r="Q1544" s="21">
        <v>1.1857102965403601</v>
      </c>
      <c r="R1544" s="21">
        <v>1.08492801736078</v>
      </c>
      <c r="S1544" s="22">
        <v>1.2588499758187099</v>
      </c>
      <c r="T1544" s="22">
        <v>1.5056674421112199</v>
      </c>
      <c r="U1544" s="16">
        <v>2.1525983800601738</v>
      </c>
      <c r="V1544" s="14">
        <v>1.7789999999999999</v>
      </c>
      <c r="W1544" s="14">
        <v>3.4649999999999999</v>
      </c>
      <c r="X1544" s="74">
        <f>'2080回测'!$O$13*G1544/$G$4+'2080回测'!$O$14*H1544/$H$4+'2080回测'!$O$15*I1544/$I$4+'2080回测'!$O$17*K1544/$K$4+'2080回测'!$O$18*L1544/$L$4+'2080回测'!$O$16*J1544/$J$4</f>
        <v>1.8443802773055356</v>
      </c>
    </row>
    <row r="1545" spans="1:24">
      <c r="A1545" s="11">
        <v>46161</v>
      </c>
      <c r="B1545" s="17">
        <v>334.99079189687001</v>
      </c>
      <c r="C1545" s="17">
        <v>368.25619620318002</v>
      </c>
      <c r="D1545" s="17">
        <v>383.61538461537998</v>
      </c>
      <c r="E1545" s="17">
        <v>630.537109375</v>
      </c>
      <c r="F1545" s="13">
        <v>5.29349870522607</v>
      </c>
      <c r="G1545" s="14">
        <f>[1]!thsiFinD("ths_adjustment_nv_fund",G$2,$A1545)</f>
        <v>1.9789354551</v>
      </c>
      <c r="H1545" s="14">
        <f>[1]!thsiFinD("ths_adjustment_nv_fund",H$2,$A1545)</f>
        <v>2.9649333332999999</v>
      </c>
      <c r="I1545" s="14">
        <v>4380.03</v>
      </c>
      <c r="J1545" s="14">
        <f>[1]!thsiFinD("ths_close_price_index",J$1,$A1545)</f>
        <v>11851.124599999999</v>
      </c>
      <c r="K1545" s="14">
        <f>[1]!thsiFinD("ths_adjustment_nv_fund",K$2,$A1545)</f>
        <v>9.7596849898000002</v>
      </c>
      <c r="L1545" s="14">
        <f>[1]!thsiFinD("ths_adjustment_nv_fund",L$2,$A1545)</f>
        <v>2.8420446479999999</v>
      </c>
      <c r="M1545" s="18">
        <v>0.73473465473146005</v>
      </c>
      <c r="N1545" s="18">
        <v>0.66527669185995997</v>
      </c>
      <c r="O1545" s="18">
        <v>1.2465851905104</v>
      </c>
      <c r="P1545" s="18">
        <v>1.4841067840855999</v>
      </c>
      <c r="Q1545" s="21">
        <v>1.19714331523991</v>
      </c>
      <c r="R1545" s="21">
        <v>1.1011134850056199</v>
      </c>
      <c r="S1545" s="22">
        <v>1.26991567252288</v>
      </c>
      <c r="T1545" s="22">
        <v>1.52191124652556</v>
      </c>
      <c r="U1545" s="16">
        <v>2.1692501929907717</v>
      </c>
      <c r="V1545" s="14">
        <v>1.7810999999999999</v>
      </c>
      <c r="W1545" s="14">
        <v>3.4601000000000002</v>
      </c>
      <c r="X1545" s="74">
        <f>'2080回测'!$O$13*G1545/$G$4+'2080回测'!$O$14*H1545/$H$4+'2080回测'!$O$15*I1545/$I$4+'2080回测'!$O$17*K1545/$K$4+'2080回测'!$O$18*L1545/$L$4+'2080回测'!$O$16*J1545/$J$4</f>
        <v>1.8553643466197249</v>
      </c>
    </row>
    <row r="1546" spans="1:24">
      <c r="A1546" s="11">
        <v>46162</v>
      </c>
      <c r="B1546" s="17">
        <v>338.42848373235</v>
      </c>
      <c r="C1546" s="17">
        <v>378.68764611805</v>
      </c>
      <c r="D1546" s="17">
        <v>391</v>
      </c>
      <c r="E1546" s="17">
        <v>638.88671875</v>
      </c>
      <c r="F1546" s="13">
        <v>5.3675071215010002</v>
      </c>
      <c r="G1546" s="14">
        <f>[1]!thsiFinD("ths_adjustment_nv_fund",G$2,$A1546)</f>
        <v>1.9725958393</v>
      </c>
      <c r="H1546" s="14">
        <f>[1]!thsiFinD("ths_adjustment_nv_fund",H$2,$A1546)</f>
        <v>2.9557244443999999</v>
      </c>
      <c r="I1546" s="14">
        <v>4383.1499999999996</v>
      </c>
      <c r="J1546" s="14">
        <f>[1]!thsiFinD("ths_close_price_index",J$1,$A1546)</f>
        <v>11769.088599999999</v>
      </c>
      <c r="K1546" s="14">
        <f>[1]!thsiFinD("ths_adjustment_nv_fund",K$2,$A1546)</f>
        <v>9.7267306597999994</v>
      </c>
      <c r="L1546" s="14">
        <f>[1]!thsiFinD("ths_adjustment_nv_fund",L$2,$A1546)</f>
        <v>2.8418427194000002</v>
      </c>
      <c r="M1546" s="18">
        <v>0.73937020460358005</v>
      </c>
      <c r="N1546" s="18">
        <v>0.67153157849014</v>
      </c>
      <c r="O1546" s="18">
        <v>1.2677929547088</v>
      </c>
      <c r="P1546" s="18">
        <v>1.496038849124</v>
      </c>
      <c r="Q1546" s="21">
        <v>1.2216594790492501</v>
      </c>
      <c r="R1546" s="21">
        <v>1.11957690735603</v>
      </c>
      <c r="S1546" s="22">
        <v>1.29163339502647</v>
      </c>
      <c r="T1546" s="22">
        <v>1.5463981755679099</v>
      </c>
      <c r="U1546" s="16">
        <v>2.1776475430450506</v>
      </c>
      <c r="V1546" s="14">
        <v>1.7808999999999999</v>
      </c>
      <c r="W1546" s="14">
        <v>3.4146000000000001</v>
      </c>
      <c r="X1546" s="74">
        <f>'2080回测'!$O$13*G1546/$G$4+'2080回测'!$O$14*H1546/$H$4+'2080回测'!$O$15*I1546/$I$4+'2080回测'!$O$17*K1546/$K$4+'2080回测'!$O$18*L1546/$L$4+'2080回测'!$O$16*J1546/$J$4</f>
        <v>1.8500155580118487</v>
      </c>
    </row>
    <row r="1547" spans="1:24">
      <c r="A1547" s="11">
        <v>46163</v>
      </c>
      <c r="B1547" s="17">
        <v>325.5985267035</v>
      </c>
      <c r="C1547" s="17">
        <v>359.04174877411998</v>
      </c>
      <c r="D1547" s="17">
        <v>386.46153846153999</v>
      </c>
      <c r="E1547" s="17">
        <v>623.06640625</v>
      </c>
      <c r="F1547" s="13">
        <v>5.2354205504728997</v>
      </c>
      <c r="G1547" s="14">
        <f>[1]!thsiFinD("ths_adjustment_nv_fund",G$2,$A1547)</f>
        <v>1.963330247</v>
      </c>
      <c r="H1547" s="14">
        <f>[1]!thsiFinD("ths_adjustment_nv_fund",H$2,$A1547)</f>
        <v>2.9129688889000001</v>
      </c>
      <c r="I1547" s="14">
        <v>4335.41</v>
      </c>
      <c r="J1547" s="14">
        <f>[1]!thsiFinD("ths_close_price_index",J$1,$A1547)</f>
        <v>11681.59</v>
      </c>
      <c r="K1547" s="14">
        <f>[1]!thsiFinD("ths_adjustment_nv_fund",K$2,$A1547)</f>
        <v>9.6113905048999992</v>
      </c>
      <c r="L1547" s="14">
        <f>[1]!thsiFinD("ths_adjustment_nv_fund",L$2,$A1547)</f>
        <v>2.8391166826999998</v>
      </c>
      <c r="M1547" s="18">
        <v>0.73849104859335002</v>
      </c>
      <c r="N1547" s="18">
        <v>0.67796021197115997</v>
      </c>
      <c r="O1547" s="18">
        <v>1.2864845434939001</v>
      </c>
      <c r="P1547" s="18">
        <v>1.5086234489365999</v>
      </c>
      <c r="Q1547" s="21">
        <v>1.22731705531294</v>
      </c>
      <c r="R1547" s="21">
        <v>1.1332446355894401</v>
      </c>
      <c r="S1547" s="22">
        <v>1.29235731910991</v>
      </c>
      <c r="T1547" s="22">
        <v>1.5567020813531001</v>
      </c>
      <c r="U1547" s="16">
        <v>2.1163975562864832</v>
      </c>
      <c r="V1547" s="14">
        <v>1.7808999999999999</v>
      </c>
      <c r="W1547" s="14">
        <v>3.4382000000000001</v>
      </c>
      <c r="X1547" s="74">
        <f>'2080回测'!$O$13*G1547/$G$4+'2080回测'!$O$14*H1547/$H$4+'2080回测'!$O$15*I1547/$I$4+'2080回测'!$O$17*K1547/$K$4+'2080回测'!$O$18*L1547/$L$4+'2080回测'!$O$16*J1547/$J$4</f>
        <v>1.8406569157323716</v>
      </c>
    </row>
    <row r="1548" spans="1:24">
      <c r="A1548" s="11">
        <v>46164</v>
      </c>
      <c r="B1548" s="17">
        <v>347.94352363412997</v>
      </c>
      <c r="C1548" s="17">
        <v>383.20794107832</v>
      </c>
      <c r="D1548" s="17">
        <v>432.76923076922998</v>
      </c>
      <c r="E1548" s="17">
        <v>658.92578125</v>
      </c>
      <c r="F1548" s="13">
        <v>5.5571161918292002</v>
      </c>
      <c r="G1548" s="14">
        <f>[1]!thsiFinD("ths_adjustment_nv_fund",G$2,$A1548)</f>
        <v>1.9577221252999999</v>
      </c>
      <c r="H1548" s="14">
        <f>[1]!thsiFinD("ths_adjustment_nv_fund",H$2,$A1548)</f>
        <v>2.9083644444000001</v>
      </c>
      <c r="I1548" s="14">
        <v>4356.17</v>
      </c>
      <c r="J1548" s="14">
        <f>[1]!thsiFinD("ths_close_price_index",J$1,$A1548)</f>
        <v>11632.513199999999</v>
      </c>
      <c r="K1548" s="14">
        <f>[1]!thsiFinD("ths_adjustment_nv_fund",K$2,$A1548)</f>
        <v>9.6209299161999997</v>
      </c>
      <c r="L1548" s="14">
        <f>[1]!thsiFinD("ths_adjustment_nv_fund",L$2,$A1548)</f>
        <v>2.8645596914000002</v>
      </c>
      <c r="M1548" s="18">
        <v>0.70907928388746999</v>
      </c>
      <c r="N1548" s="18">
        <v>0.64859699417948002</v>
      </c>
      <c r="O1548" s="18">
        <v>1.2305295950156001</v>
      </c>
      <c r="P1548" s="18">
        <v>1.4433699683497001</v>
      </c>
      <c r="Q1548" s="21">
        <v>1.15706881670541</v>
      </c>
      <c r="R1548" s="21">
        <v>1.0595108385407499</v>
      </c>
      <c r="S1548" s="22">
        <v>1.2139666826447499</v>
      </c>
      <c r="T1548" s="22">
        <v>1.4690582709686999</v>
      </c>
      <c r="U1548" s="16">
        <v>2.1624072808444854</v>
      </c>
      <c r="V1548" s="14">
        <v>1.7806</v>
      </c>
      <c r="W1548" s="14">
        <v>3.4394</v>
      </c>
      <c r="X1548" s="74">
        <f>'2080回测'!$O$13*G1548/$G$4+'2080回测'!$O$14*H1548/$H$4+'2080回测'!$O$15*I1548/$I$4+'2080回测'!$O$17*K1548/$K$4+'2080回测'!$O$18*L1548/$L$4+'2080回测'!$O$16*J1548/$J$4</f>
        <v>1.8385253272562099</v>
      </c>
    </row>
    <row r="1549" spans="1:24">
      <c r="A1549" s="11">
        <v>46167</v>
      </c>
      <c r="B1549" s="17">
        <v>370.41129527317003</v>
      </c>
      <c r="C1549" s="17">
        <v>403.08564842225002</v>
      </c>
      <c r="D1549" s="17">
        <v>451.92307692307998</v>
      </c>
      <c r="E1549" s="17">
        <v>678.291015625</v>
      </c>
      <c r="F1549" s="13">
        <v>5.7592775906087503</v>
      </c>
      <c r="G1549" s="14">
        <f>[1]!thsiFinD("ths_adjustment_nv_fund",G$2,$A1549)</f>
        <v>1.9552838115</v>
      </c>
      <c r="H1549" s="14">
        <f>[1]!thsiFinD("ths_adjustment_nv_fund",H$2,$A1549)</f>
        <v>2.9221777778</v>
      </c>
      <c r="I1549" s="14">
        <v>4356.17</v>
      </c>
      <c r="J1549" s="14">
        <f>[1]!thsiFinD("ths_close_price_index",J$1,$A1549)</f>
        <v>11668.593000000001</v>
      </c>
      <c r="K1549" s="14">
        <f>[1]!thsiFinD("ths_adjustment_nv_fund",K$2,$A1549)</f>
        <v>9.6408759580000005</v>
      </c>
      <c r="L1549" s="14">
        <f>[1]!thsiFinD("ths_adjustment_nv_fund",L$2,$A1549)</f>
        <v>2.8719300867999999</v>
      </c>
      <c r="M1549" s="18">
        <v>0.73689258312020001</v>
      </c>
      <c r="N1549" s="18">
        <v>0.67379028755103998</v>
      </c>
      <c r="O1549" s="18">
        <v>1.2688713156003</v>
      </c>
      <c r="P1549" s="18">
        <v>1.4999540579237001</v>
      </c>
      <c r="Q1549" s="21">
        <v>1.20716193987353</v>
      </c>
      <c r="R1549" s="21">
        <v>1.10758767206356</v>
      </c>
      <c r="S1549" s="22">
        <v>1.26733022936772</v>
      </c>
      <c r="T1549" s="22">
        <v>1.5376701612558299</v>
      </c>
      <c r="U1549" s="16">
        <v>2.1874460414865742</v>
      </c>
      <c r="V1549" s="14">
        <v>1.7816000000000001</v>
      </c>
      <c r="W1549" s="14">
        <v>3.4561000000000002</v>
      </c>
      <c r="X1549" s="74">
        <f>'2080回测'!$O$13*G1549/$G$4+'2080回测'!$O$14*H1549/$H$4+'2080回测'!$O$15*I1549/$I$4+'2080回测'!$O$17*K1549/$K$4+'2080回测'!$O$18*L1549/$L$4+'2080回测'!$O$16*J1549/$J$4</f>
        <v>1.8376595939751579</v>
      </c>
    </row>
    <row r="1550" spans="1:24">
      <c r="A1550" s="11">
        <v>46168</v>
      </c>
      <c r="B1550" s="17">
        <v>375.81338244322001</v>
      </c>
      <c r="C1550" s="17">
        <v>401.05731093643999</v>
      </c>
      <c r="D1550" s="17">
        <v>458.07692307692002</v>
      </c>
      <c r="E1550" s="17">
        <v>687.412109375</v>
      </c>
      <c r="F1550" s="13">
        <v>5.8058993145789497</v>
      </c>
      <c r="G1550" s="14">
        <f>[1]!thsiFinD("ths_adjustment_nv_fund",G$2,$A1550)</f>
        <v>1.9604042704</v>
      </c>
      <c r="H1550" s="14">
        <f>[1]!thsiFinD("ths_adjustment_nv_fund",H$2,$A1550)</f>
        <v>2.9240414815000002</v>
      </c>
      <c r="I1550" s="14">
        <v>4352.43</v>
      </c>
      <c r="J1550" s="14">
        <f>[1]!thsiFinD("ths_close_price_index",J$1,$A1550)</f>
        <v>11672.004199999999</v>
      </c>
      <c r="K1550" s="14">
        <f>[1]!thsiFinD("ths_adjustment_nv_fund",K$2,$A1550)</f>
        <v>9.6478137116999996</v>
      </c>
      <c r="L1550" s="14">
        <f>[1]!thsiFinD("ths_adjustment_nv_fund",L$2,$A1550)</f>
        <v>2.9244315332999999</v>
      </c>
      <c r="M1550" s="18">
        <v>0.75775255754476001</v>
      </c>
      <c r="N1550" s="18">
        <v>0.70271913821562004</v>
      </c>
      <c r="O1550" s="18">
        <v>1.3054157680326</v>
      </c>
      <c r="P1550" s="18">
        <v>1.5309028515059999</v>
      </c>
      <c r="Q1550" s="21">
        <v>1.23568555353632</v>
      </c>
      <c r="R1550" s="21">
        <v>1.14103763852955</v>
      </c>
      <c r="S1550" s="22">
        <v>1.2717771915947</v>
      </c>
      <c r="T1550" s="22">
        <v>1.5542776329330401</v>
      </c>
      <c r="U1550" s="16">
        <v>2.1717042438569165</v>
      </c>
      <c r="V1550" s="14">
        <v>1.7828999999999999</v>
      </c>
      <c r="W1550" s="14">
        <v>3.4392999999999998</v>
      </c>
      <c r="X1550" s="74">
        <f>'2080回测'!$O$13*G1550/$G$4+'2080回测'!$O$14*H1550/$H$4+'2080回测'!$O$15*I1550/$I$4+'2080回测'!$O$17*K1550/$K$4+'2080回测'!$O$18*L1550/$L$4+'2080回测'!$O$16*J1550/$J$4</f>
        <v>1.8452787303156279</v>
      </c>
    </row>
    <row r="1551" spans="1:24">
      <c r="A1551" s="11">
        <v>46169</v>
      </c>
      <c r="B1551" s="17">
        <v>365.62308164517998</v>
      </c>
      <c r="C1551" s="17">
        <v>398.97102095346003</v>
      </c>
      <c r="D1551" s="17">
        <v>469.84615384615</v>
      </c>
      <c r="E1551" s="17">
        <v>683.896484375</v>
      </c>
      <c r="F1551" s="13">
        <v>5.7958418520494801</v>
      </c>
      <c r="G1551" s="14">
        <f>[1]!thsiFinD("ths_adjustment_nv_fund",G$2,$A1551)</f>
        <v>1.9494318584999999</v>
      </c>
      <c r="H1551" s="14">
        <f>[1]!thsiFinD("ths_adjustment_nv_fund",H$2,$A1551)</f>
        <v>2.9004711110999999</v>
      </c>
      <c r="I1551" s="14">
        <v>4275.1400000000003</v>
      </c>
      <c r="J1551" s="14">
        <f>[1]!thsiFinD("ths_close_price_index",J$1,$A1551)</f>
        <v>11636.8961</v>
      </c>
      <c r="K1551" s="14">
        <f>[1]!thsiFinD("ths_adjustment_nv_fund",K$2,$A1551)</f>
        <v>9.5957805590999996</v>
      </c>
      <c r="L1551" s="14">
        <f>[1]!thsiFinD("ths_adjustment_nv_fund",L$2,$A1551)</f>
        <v>2.9126187078000001</v>
      </c>
      <c r="M1551" s="18">
        <v>0.76590473145780003</v>
      </c>
      <c r="N1551" s="18">
        <v>0.70714968291199998</v>
      </c>
      <c r="O1551" s="18">
        <v>1.3001437814522001</v>
      </c>
      <c r="P1551" s="18">
        <v>1.5194368828342</v>
      </c>
      <c r="Q1551" s="21">
        <v>1.2103443265218601</v>
      </c>
      <c r="R1551" s="21">
        <v>1.1151408902978199</v>
      </c>
      <c r="S1551" s="22">
        <v>1.23651174695802</v>
      </c>
      <c r="T1551" s="22">
        <v>1.5190019084214299</v>
      </c>
      <c r="U1551" s="16">
        <v>2.1380796936682129</v>
      </c>
      <c r="V1551" s="14">
        <v>1.7844</v>
      </c>
      <c r="W1551" s="14">
        <v>3.4064000000000001</v>
      </c>
      <c r="X1551" s="74">
        <f>'2080回测'!$O$13*G1551/$G$4+'2080回测'!$O$14*H1551/$H$4+'2080回测'!$O$15*I1551/$I$4+'2080回测'!$O$17*K1551/$K$4+'2080回测'!$O$18*L1551/$L$4+'2080回测'!$O$16*J1551/$J$4</f>
        <v>1.8353127870695924</v>
      </c>
    </row>
    <row r="1552" spans="1:24">
      <c r="A1552" s="11">
        <v>46170</v>
      </c>
      <c r="B1552" s="17">
        <v>375.50644567219001</v>
      </c>
      <c r="C1552" s="17">
        <v>416.82039080589999</v>
      </c>
      <c r="D1552" s="17">
        <v>493.92307692307998</v>
      </c>
      <c r="E1552" s="17">
        <v>695.341796875</v>
      </c>
      <c r="F1552" s="13">
        <v>5.95397927569043</v>
      </c>
      <c r="G1552" s="14">
        <f>[1]!thsiFinD("ths_adjustment_nv_fund",G$2,$A1552)</f>
        <v>1.9407758446000001</v>
      </c>
      <c r="H1552" s="14">
        <f>[1]!thsiFinD("ths_adjustment_nv_fund",H$2,$A1552)</f>
        <v>2.8958666666999999</v>
      </c>
      <c r="I1552" s="14">
        <v>4198.59</v>
      </c>
      <c r="J1552" s="14">
        <f>[1]!thsiFinD("ths_close_price_index",J$1,$A1552)</f>
        <v>11538.219499999999</v>
      </c>
      <c r="K1552" s="14">
        <f>[1]!thsiFinD("ths_adjustment_nv_fund",K$2,$A1552)</f>
        <v>9.6105232856999994</v>
      </c>
      <c r="L1552" s="14">
        <f>[1]!thsiFinD("ths_adjustment_nv_fund",L$2,$A1552)</f>
        <v>2.8913152363000001</v>
      </c>
      <c r="M1552" s="18">
        <v>0.75087915601023003</v>
      </c>
      <c r="N1552" s="18">
        <v>0.69446616280079998</v>
      </c>
      <c r="O1552" s="18">
        <v>1.2653965971723</v>
      </c>
      <c r="P1552" s="18">
        <v>1.479632259677</v>
      </c>
      <c r="Q1552" s="21">
        <v>1.1726271514305699</v>
      </c>
      <c r="R1552" s="21">
        <v>1.0784538303028599</v>
      </c>
      <c r="S1552" s="22">
        <v>1.1912147828792199</v>
      </c>
      <c r="T1552" s="22">
        <v>1.4719676090727201</v>
      </c>
      <c r="U1552" s="16">
        <v>2.1550701161582375</v>
      </c>
      <c r="V1552" s="14">
        <v>1.7849999999999999</v>
      </c>
      <c r="W1552" s="14">
        <v>3.3344</v>
      </c>
      <c r="X1552" s="74">
        <f>'2080回测'!$O$13*G1552/$G$4+'2080回测'!$O$14*H1552/$H$4+'2080回测'!$O$15*I1552/$I$4+'2080回测'!$O$17*K1552/$K$4+'2080回测'!$O$18*L1552/$L$4+'2080回测'!$O$16*J1552/$J$4</f>
        <v>1.827740766003431</v>
      </c>
    </row>
    <row r="1553" spans="1:24">
      <c r="A1553" s="11">
        <v>46171</v>
      </c>
      <c r="B1553" s="17">
        <v>368.69244935543003</v>
      </c>
      <c r="C1553" s="17">
        <v>405.92532089670999</v>
      </c>
      <c r="D1553" s="17">
        <v>481.30769230768999</v>
      </c>
      <c r="E1553" s="17">
        <v>679.287109375</v>
      </c>
      <c r="F1553" s="13">
        <v>5.8380314298370797</v>
      </c>
      <c r="G1553" s="14">
        <f>[1]!thsiFinD("ths_adjustment_nv_fund",G$2,$A1553)</f>
        <v>1.9760094786</v>
      </c>
      <c r="H1553" s="14">
        <f>[1]!thsiFinD("ths_adjustment_nv_fund",H$2,$A1553)</f>
        <v>2.9318251852000001</v>
      </c>
      <c r="I1553" s="14">
        <v>4233.17</v>
      </c>
      <c r="J1553" s="14">
        <f>[1]!thsiFinD("ths_close_price_index",J$1,$A1553)</f>
        <v>11755.6775</v>
      </c>
      <c r="K1553" s="14">
        <f>[1]!thsiFinD("ths_adjustment_nv_fund",K$2,$A1553)</f>
        <v>9.6174610394000002</v>
      </c>
      <c r="L1553" s="14">
        <f>[1]!thsiFinD("ths_adjustment_nv_fund",L$2,$A1553)</f>
        <v>2.8597134040999999</v>
      </c>
      <c r="M1553" s="18">
        <v>0.75487531969308996</v>
      </c>
      <c r="N1553" s="18">
        <v>0.70037355572930005</v>
      </c>
      <c r="O1553" s="18">
        <v>1.2803738317757001</v>
      </c>
      <c r="P1553" s="18">
        <v>1.4915643247153001</v>
      </c>
      <c r="Q1553" s="21">
        <v>1.1941966609359</v>
      </c>
      <c r="R1553" s="21">
        <v>1.09487908265353</v>
      </c>
      <c r="S1553" s="22">
        <v>1.21644870807378</v>
      </c>
      <c r="T1553" s="22">
        <v>1.5078494456892999</v>
      </c>
      <c r="U1553" s="16">
        <v>2.1068954434303193</v>
      </c>
      <c r="V1553" s="14">
        <v>1.7859</v>
      </c>
      <c r="W1553" s="14">
        <v>3.4129999999999998</v>
      </c>
      <c r="X1553" s="74">
        <f>'2080回测'!$O$13*G1553/$G$4+'2080回测'!$O$14*H1553/$H$4+'2080回测'!$O$15*I1553/$I$4+'2080回测'!$O$17*K1553/$K$4+'2080回测'!$O$18*L1553/$L$4+'2080回测'!$O$16*J1553/$J$4</f>
        <v>1.8515622968503862</v>
      </c>
    </row>
    <row r="1554" spans="1:24">
      <c r="A1554" s="11">
        <v>46174</v>
      </c>
      <c r="B1554" s="17">
        <v>348.802946593</v>
      </c>
      <c r="C1554" s="17">
        <v>383.96132357547998</v>
      </c>
      <c r="D1554" s="17">
        <v>459.30769230768999</v>
      </c>
      <c r="E1554" s="17">
        <v>658.53515625</v>
      </c>
      <c r="F1554" s="13">
        <v>5.6265177968154303</v>
      </c>
      <c r="G1554" s="14">
        <f>[1]!thsiFinD("ths_adjustment_nv_fund",G$2,$A1554)</f>
        <v>2.002465183</v>
      </c>
      <c r="H1554" s="14">
        <f>[1]!thsiFinD("ths_adjustment_nv_fund",H$2,$A1554)</f>
        <v>3.0053866667000002</v>
      </c>
      <c r="I1554" s="14">
        <v>4292.43</v>
      </c>
      <c r="J1554" s="14">
        <f>[1]!thsiFinD("ths_close_price_index",J$1,$A1554)</f>
        <v>11948.111999999999</v>
      </c>
      <c r="K1554" s="14">
        <f>[1]!thsiFinD("ths_adjustment_nv_fund",K$2,$A1554)</f>
        <v>9.6608219998999996</v>
      </c>
      <c r="L1554" s="14">
        <f>[1]!thsiFinD("ths_adjustment_nv_fund",L$2,$A1554)</f>
        <v>2.9084791707000002</v>
      </c>
      <c r="M1554" s="18">
        <v>0.74280690537084004</v>
      </c>
      <c r="N1554" s="18">
        <v>0.68682130136390995</v>
      </c>
      <c r="O1554" s="18">
        <v>1.2332854061826</v>
      </c>
      <c r="P1554" s="18">
        <v>1.4431835298647999</v>
      </c>
      <c r="Q1554" s="21">
        <v>1.13762089829897</v>
      </c>
      <c r="R1554" s="21">
        <v>1.0405678467786399</v>
      </c>
      <c r="S1554" s="22">
        <v>1.1366102234417399</v>
      </c>
      <c r="T1554" s="22">
        <v>1.4342674361410599</v>
      </c>
      <c r="U1554" s="16">
        <v>2.0914596026098535</v>
      </c>
      <c r="V1554" s="14">
        <v>1.7874000000000001</v>
      </c>
      <c r="W1554" s="14">
        <v>3.4007000000000001</v>
      </c>
      <c r="X1554" s="74">
        <f>'2080回测'!$O$13*G1554/$G$4+'2080回测'!$O$14*H1554/$H$4+'2080回测'!$O$15*I1554/$I$4+'2080回测'!$O$17*K1554/$K$4+'2080回测'!$O$18*L1554/$L$4+'2080回测'!$O$16*J1554/$J$4</f>
        <v>1.8753517986861055</v>
      </c>
    </row>
    <row r="1555" spans="1:24">
      <c r="A1555" s="11">
        <v>46175</v>
      </c>
      <c r="B1555" s="17">
        <v>369.67464702271002</v>
      </c>
      <c r="C1555" s="17">
        <v>407.72184838252002</v>
      </c>
      <c r="D1555" s="17">
        <v>488.69230769231001</v>
      </c>
      <c r="E1555" s="17">
        <v>685.60546875</v>
      </c>
      <c r="F1555" s="13">
        <v>5.8792356796188496</v>
      </c>
      <c r="G1555" s="14">
        <f>[1]!thsiFinD("ths_adjustment_nv_fund",G$2,$A1555)</f>
        <v>2.0002707005999998</v>
      </c>
      <c r="H1555" s="14">
        <f>[1]!thsiFinD("ths_adjustment_nv_fund",H$2,$A1555)</f>
        <v>2.9965066667000002</v>
      </c>
      <c r="I1555" s="14">
        <v>4308.3100000000004</v>
      </c>
      <c r="J1555" s="14">
        <f>[1]!thsiFinD("ths_close_price_index",J$1,$A1555)</f>
        <v>11893.7256</v>
      </c>
      <c r="K1555" s="14">
        <f>[1]!thsiFinD("ths_adjustment_nv_fund",K$2,$A1555)</f>
        <v>9.6738302879999996</v>
      </c>
      <c r="L1555" s="14">
        <f>[1]!thsiFinD("ths_adjustment_nv_fund",L$2,$A1555)</f>
        <v>2.9146379942</v>
      </c>
      <c r="M1555" s="18">
        <v>0.73393542199488004</v>
      </c>
      <c r="N1555" s="18">
        <v>0.66840413517505004</v>
      </c>
      <c r="O1555" s="18">
        <v>1.2100407380781</v>
      </c>
      <c r="P1555" s="18">
        <v>1.4130737095415999</v>
      </c>
      <c r="Q1555" s="21">
        <v>1.1195873739584401</v>
      </c>
      <c r="R1555" s="21">
        <v>1.0243823791338</v>
      </c>
      <c r="S1555" s="22">
        <v>1.1367136411679799</v>
      </c>
      <c r="T1555" s="22">
        <v>1.4255394218289801</v>
      </c>
      <c r="U1555" s="16">
        <v>2.0971331118473326</v>
      </c>
      <c r="V1555" s="14">
        <v>1.7875000000000001</v>
      </c>
      <c r="W1555" s="14">
        <v>3.4201000000000001</v>
      </c>
      <c r="X1555" s="74">
        <f>'2080回测'!$O$13*G1555/$G$4+'2080回测'!$O$14*H1555/$H$4+'2080回测'!$O$15*I1555/$I$4+'2080回测'!$O$17*K1555/$K$4+'2080回测'!$O$18*L1555/$L$4+'2080回测'!$O$16*J1555/$J$4</f>
        <v>1.8744383294978064</v>
      </c>
    </row>
    <row r="1556" spans="1:24">
      <c r="A1556" s="11">
        <v>46176</v>
      </c>
      <c r="B1556" s="17">
        <v>375.75199508900999</v>
      </c>
      <c r="C1556" s="17">
        <v>424.00650074915001</v>
      </c>
      <c r="D1556" s="17">
        <v>509.38461538462002</v>
      </c>
      <c r="E1556" s="17">
        <v>696.62109375</v>
      </c>
      <c r="F1556" s="13">
        <v>6.01441051243195</v>
      </c>
      <c r="G1556" s="14">
        <f>[1]!thsiFinD("ths_adjustment_nv_fund",G$2,$A1556)</f>
        <v>1.9851531551999999</v>
      </c>
      <c r="H1556" s="14">
        <f>[1]!thsiFinD("ths_adjustment_nv_fund",H$2,$A1556)</f>
        <v>2.9956296295999998</v>
      </c>
      <c r="I1556" s="14">
        <v>4272.6400000000003</v>
      </c>
      <c r="J1556" s="14">
        <f>[1]!thsiFinD("ths_close_price_index",J$1,$A1556)</f>
        <v>11793.219800000001</v>
      </c>
      <c r="K1556" s="14">
        <f>[1]!thsiFinD("ths_adjustment_nv_fund",K$2,$A1556)</f>
        <v>9.6530170270000006</v>
      </c>
      <c r="L1556" s="14">
        <f>[1]!thsiFinD("ths_adjustment_nv_fund",L$2,$A1556)</f>
        <v>2.9241286403000002</v>
      </c>
      <c r="M1556" s="18">
        <v>0.75407608695651995</v>
      </c>
      <c r="N1556" s="18">
        <v>0.69324993484493003</v>
      </c>
      <c r="O1556" s="18">
        <v>1.2193865324705999</v>
      </c>
      <c r="P1556" s="18">
        <v>1.4254718708694001</v>
      </c>
      <c r="Q1556" s="21">
        <v>1.12100176802436</v>
      </c>
      <c r="R1556" s="21">
        <v>1.0215049626636099</v>
      </c>
      <c r="S1556" s="22">
        <v>1.12544110901145</v>
      </c>
      <c r="T1556" s="22">
        <v>1.41693262993779</v>
      </c>
      <c r="U1556" s="16">
        <v>2.110494559973747</v>
      </c>
      <c r="V1556" s="14">
        <v>1.7867999999999999</v>
      </c>
      <c r="W1556" s="14">
        <v>3.3725999999999998</v>
      </c>
      <c r="X1556" s="74">
        <f>'2080回测'!$O$13*G1556/$G$4+'2080回测'!$O$14*H1556/$H$4+'2080回测'!$O$15*I1556/$I$4+'2080回测'!$O$17*K1556/$K$4+'2080回测'!$O$18*L1556/$L$4+'2080回测'!$O$16*J1556/$J$4</f>
        <v>1.8635661106150401</v>
      </c>
    </row>
    <row r="1557" spans="1:24">
      <c r="A1557" s="11">
        <v>46177</v>
      </c>
      <c r="B1557" s="17">
        <v>384.53038674033002</v>
      </c>
      <c r="C1557" s="17">
        <v>429.39608320657999</v>
      </c>
      <c r="D1557" s="17">
        <v>521.30769230768999</v>
      </c>
      <c r="E1557" s="17">
        <v>699.892578125</v>
      </c>
      <c r="F1557" s="13">
        <v>6.0878168509490003</v>
      </c>
      <c r="G1557" s="14">
        <f>[1]!thsiFinD("ths_adjustment_nv_fund",G$2,$A1557)</f>
        <v>1.9627738643999999</v>
      </c>
      <c r="H1557" s="14">
        <f>[1]!thsiFinD("ths_adjustment_nv_fund",H$2,$A1557)</f>
        <v>2.9830222221999998</v>
      </c>
      <c r="I1557" s="14">
        <v>4222.6000000000004</v>
      </c>
      <c r="J1557" s="14">
        <f>[1]!thsiFinD("ths_close_price_index",J$1,$A1557)</f>
        <v>11658.940199999999</v>
      </c>
      <c r="K1557" s="14">
        <f>[1]!thsiFinD("ths_adjustment_nv_fund",K$2,$A1557)</f>
        <v>9.6252660122999991</v>
      </c>
      <c r="L1557" s="14">
        <f>[1]!thsiFinD("ths_adjustment_nv_fund",L$2,$A1557)</f>
        <v>2.9248353905000002</v>
      </c>
      <c r="M1557" s="18">
        <v>0.76174872122762005</v>
      </c>
      <c r="N1557" s="18">
        <v>0.70515159412735995</v>
      </c>
      <c r="O1557" s="18">
        <v>1.2340043134436001</v>
      </c>
      <c r="P1557" s="18">
        <v>1.4497088779158001</v>
      </c>
      <c r="Q1557" s="21">
        <v>1.1373851659546399</v>
      </c>
      <c r="R1557" s="21">
        <v>1.03049688913296</v>
      </c>
      <c r="S1557" s="22">
        <v>1.13216326121487</v>
      </c>
      <c r="T1557" s="22">
        <v>1.4332976567731199</v>
      </c>
      <c r="U1557" s="16">
        <v>2.1071374147098703</v>
      </c>
      <c r="V1557" s="14">
        <v>1.7879</v>
      </c>
      <c r="W1557" s="14">
        <v>3.3774999999999999</v>
      </c>
      <c r="X1557" s="74">
        <f>'2080回测'!$O$13*G1557/$G$4+'2080回测'!$O$14*H1557/$H$4+'2080回测'!$O$15*I1557/$I$4+'2080回测'!$O$17*K1557/$K$4+'2080回测'!$O$18*L1557/$L$4+'2080回测'!$O$16*J1557/$J$4</f>
        <v>1.8465904953000538</v>
      </c>
    </row>
    <row r="1558" spans="1:24">
      <c r="A1558" s="11">
        <v>46178</v>
      </c>
      <c r="B1558" s="17">
        <v>365.86863106200002</v>
      </c>
      <c r="C1558" s="17">
        <v>408.12751587968</v>
      </c>
      <c r="D1558" s="17">
        <v>496.38461538462002</v>
      </c>
      <c r="E1558" s="17">
        <v>663.203125</v>
      </c>
      <c r="F1558" s="13">
        <v>5.8339597183157501</v>
      </c>
      <c r="G1558" s="14">
        <f>[1]!thsiFinD("ths_adjustment_nv_fund",G$2,$A1558)</f>
        <v>1.9676655127</v>
      </c>
      <c r="H1558" s="14">
        <f>[1]!thsiFinD("ths_adjustment_nv_fund",H$2,$A1558)</f>
        <v>2.9848859259</v>
      </c>
      <c r="I1558" s="14">
        <v>4221.1499999999996</v>
      </c>
      <c r="J1558" s="14">
        <f>[1]!thsiFinD("ths_close_price_index",J$1,$A1558)</f>
        <v>11668.599200000001</v>
      </c>
      <c r="K1558" s="14">
        <f>[1]!thsiFinD("ths_adjustment_nv_fund",K$2,$A1558)</f>
        <v>9.6330709851999998</v>
      </c>
      <c r="L1558" s="14">
        <f>[1]!thsiFinD("ths_adjustment_nv_fund",L$2,$A1558)</f>
        <v>2.9300855351999999</v>
      </c>
      <c r="M1558" s="18">
        <v>0.75287723785166005</v>
      </c>
      <c r="N1558" s="18">
        <v>0.69741985926505001</v>
      </c>
      <c r="O1558" s="18">
        <v>1.2325664989216001</v>
      </c>
      <c r="P1558" s="18">
        <v>1.4557681296774001</v>
      </c>
      <c r="Q1558" s="21">
        <v>1.13007746328071</v>
      </c>
      <c r="R1558" s="21">
        <v>1.0248619485455099</v>
      </c>
      <c r="S1558" s="22">
        <v>1.1307154130479899</v>
      </c>
      <c r="T1558" s="22">
        <v>1.43281276708905</v>
      </c>
      <c r="U1558" s="16">
        <v>2.0866624336086068</v>
      </c>
      <c r="V1558" s="14">
        <v>1.7867999999999999</v>
      </c>
      <c r="W1558" s="14">
        <v>3.3763000000000001</v>
      </c>
      <c r="X1558" s="74">
        <f>'2080回测'!$O$13*G1558/$G$4+'2080回测'!$O$14*H1558/$H$4+'2080回测'!$O$15*I1558/$I$4+'2080回测'!$O$17*K1558/$K$4+'2080回测'!$O$18*L1558/$L$4+'2080回测'!$O$16*J1558/$J$4</f>
        <v>1.8507185485642144</v>
      </c>
    </row>
    <row r="1559" spans="1:24">
      <c r="A1559" s="11">
        <v>46181</v>
      </c>
      <c r="B1559" s="17">
        <v>356.41497851443</v>
      </c>
      <c r="C1559" s="17">
        <v>396.71087347333003</v>
      </c>
      <c r="D1559" s="17">
        <v>496.30769230768999</v>
      </c>
      <c r="E1559" s="17">
        <v>640.009765625</v>
      </c>
      <c r="F1559" s="13">
        <v>5.7236082748011299</v>
      </c>
      <c r="G1559" s="14">
        <f>[1]!thsiFinD("ths_adjustment_nv_fund",G$2,$A1559)</f>
        <v>1.9730463257999999</v>
      </c>
      <c r="H1559" s="14">
        <f>[1]!thsiFinD("ths_adjustment_nv_fund",H$2,$A1559)</f>
        <v>2.9604385185000002</v>
      </c>
      <c r="I1559" s="14">
        <v>4207.33</v>
      </c>
      <c r="J1559" s="14">
        <f>[1]!thsiFinD("ths_close_price_index",J$1,$A1559)</f>
        <v>11576.8652</v>
      </c>
      <c r="K1559" s="14">
        <f>[1]!thsiFinD("ths_adjustment_nv_fund",K$2,$A1559)</f>
        <v>9.5203324877999993</v>
      </c>
      <c r="L1559" s="14">
        <f>[1]!thsiFinD("ths_adjustment_nv_fund",L$2,$A1559)</f>
        <v>2.8874785920999999</v>
      </c>
      <c r="M1559" s="18">
        <v>0.72698209718670004</v>
      </c>
      <c r="N1559" s="18">
        <v>0.66875162887673001</v>
      </c>
      <c r="O1559" s="18">
        <v>1.1973400431343999</v>
      </c>
      <c r="P1559" s="18">
        <v>1.4276159138313</v>
      </c>
      <c r="Q1559" s="21">
        <v>1.11546205793283</v>
      </c>
      <c r="R1559" s="21">
        <v>1.0025619709015099</v>
      </c>
      <c r="S1559" s="22">
        <v>1.1284402230714401</v>
      </c>
      <c r="T1559" s="22">
        <v>1.4261455339339399</v>
      </c>
      <c r="U1559" s="16">
        <v>2.0203248924899277</v>
      </c>
      <c r="V1559" s="14">
        <v>1.786</v>
      </c>
      <c r="W1559" s="14">
        <v>3.2629000000000001</v>
      </c>
      <c r="X1559" s="74">
        <f>'2080回测'!$O$13*G1559/$G$4+'2080回测'!$O$14*H1559/$H$4+'2080回测'!$O$15*I1559/$I$4+'2080回测'!$O$17*K1559/$K$4+'2080回测'!$O$18*L1559/$L$4+'2080回测'!$O$16*J1559/$J$4</f>
        <v>1.8493659101605973</v>
      </c>
    </row>
    <row r="1560" spans="1:24">
      <c r="A1560" s="11">
        <v>46182</v>
      </c>
      <c r="B1560" s="17">
        <v>375.50644567219001</v>
      </c>
      <c r="C1560" s="17">
        <v>426.90412572644999</v>
      </c>
      <c r="D1560" s="17">
        <v>542.84615384614995</v>
      </c>
      <c r="E1560" s="17">
        <v>674.267578125</v>
      </c>
      <c r="F1560" s="13">
        <v>6.0488107584244801</v>
      </c>
      <c r="G1560" s="14">
        <f>[1]!thsiFinD("ths_adjustment_nv_fund",G$2,$A1560)</f>
        <v>1.9745138202000001</v>
      </c>
      <c r="H1560" s="14">
        <f>[1]!thsiFinD("ths_adjustment_nv_fund",H$2,$A1560)</f>
        <v>2.9589037036999999</v>
      </c>
      <c r="I1560" s="14">
        <v>4192.5600000000004</v>
      </c>
      <c r="J1560" s="14">
        <f>[1]!thsiFinD("ths_close_price_index",J$1,$A1560)</f>
        <v>11544.0023</v>
      </c>
      <c r="K1560" s="14">
        <f>[1]!thsiFinD("ths_adjustment_nv_fund",K$2,$A1560)</f>
        <v>9.5151291726</v>
      </c>
      <c r="L1560" s="14">
        <f>[1]!thsiFinD("ths_adjustment_nv_fund",L$2,$A1560)</f>
        <v>2.9199891031999998</v>
      </c>
      <c r="M1560" s="18">
        <v>0.68542199488490996</v>
      </c>
      <c r="N1560" s="18">
        <v>0.63434975241073999</v>
      </c>
      <c r="O1560" s="18">
        <v>1.1187395159358</v>
      </c>
      <c r="P1560" s="18">
        <v>1.3453965283427001</v>
      </c>
      <c r="Q1560" s="21">
        <v>1.0430922282264199</v>
      </c>
      <c r="R1560" s="21">
        <v>0.93662117679291701</v>
      </c>
      <c r="S1560" s="22">
        <v>1.0570819919884</v>
      </c>
      <c r="T1560" s="22">
        <v>1.3418959513375399</v>
      </c>
      <c r="U1560" s="16">
        <v>2.0700506364780131</v>
      </c>
      <c r="V1560" s="14">
        <v>1.7847</v>
      </c>
      <c r="W1560" s="14">
        <v>3.2751999999999999</v>
      </c>
      <c r="X1560" s="74">
        <f>'2080回测'!$O$13*G1560/$G$4+'2080回测'!$O$14*H1560/$H$4+'2080回测'!$O$15*I1560/$I$4+'2080回测'!$O$17*K1560/$K$4+'2080回测'!$O$18*L1560/$L$4+'2080回测'!$O$16*J1560/$J$4</f>
        <v>1.8526375410583018</v>
      </c>
    </row>
    <row r="1561" spans="1:24">
      <c r="A1561" s="11">
        <v>46183</v>
      </c>
      <c r="B1561" s="17">
        <v>362.49232658071998</v>
      </c>
      <c r="C1561" s="17">
        <v>413.86481333144002</v>
      </c>
      <c r="D1561" s="17">
        <v>527.76923076923003</v>
      </c>
      <c r="E1561" s="17">
        <v>647.236328125</v>
      </c>
      <c r="F1561" s="13">
        <v>5.8784067470159798</v>
      </c>
      <c r="G1561" s="14">
        <f>[1]!thsiFinD("ths_adjustment_nv_fund",G$2,$A1561)</f>
        <v>1.9867429408999999</v>
      </c>
      <c r="H1561" s="14">
        <f>[1]!thsiFinD("ths_adjustment_nv_fund",H$2,$A1561)</f>
        <v>2.9418014815000002</v>
      </c>
      <c r="I1561" s="14">
        <v>4186.03</v>
      </c>
      <c r="J1561" s="14">
        <f>[1]!thsiFinD("ths_close_price_index",J$1,$A1561)</f>
        <v>11565.001399999999</v>
      </c>
      <c r="K1561" s="14">
        <f>[1]!thsiFinD("ths_adjustment_nv_fund",K$2,$A1561)</f>
        <v>9.5177308301999997</v>
      </c>
      <c r="L1561" s="14">
        <f>[1]!thsiFinD("ths_adjustment_nv_fund",L$2,$A1561)</f>
        <v>2.9068637416000001</v>
      </c>
      <c r="M1561" s="18">
        <v>0.71723145780051001</v>
      </c>
      <c r="N1561" s="18">
        <v>0.66319172964990003</v>
      </c>
      <c r="O1561" s="18">
        <v>1.1767313683202001</v>
      </c>
      <c r="P1561" s="18">
        <v>1.4076669926314</v>
      </c>
      <c r="Q1561" s="21">
        <v>1.09896079383039</v>
      </c>
      <c r="R1561" s="21">
        <v>0.99117219737366402</v>
      </c>
      <c r="S1561" s="22">
        <v>1.1075498423775201</v>
      </c>
      <c r="T1561" s="22">
        <v>1.3979007098405201</v>
      </c>
      <c r="U1561" s="16">
        <v>2.0447328183460627</v>
      </c>
      <c r="V1561" s="14">
        <v>1.7830999999999999</v>
      </c>
      <c r="W1561" s="14">
        <v>3.1730999999999998</v>
      </c>
      <c r="X1561" s="74">
        <f>'2080回测'!$O$13*G1561/$G$4+'2080回测'!$O$14*H1561/$H$4+'2080回测'!$O$15*I1561/$I$4+'2080回测'!$O$17*K1561/$K$4+'2080回测'!$O$18*L1561/$L$4+'2080回测'!$O$16*J1561/$J$4</f>
        <v>1.8607571455484819</v>
      </c>
    </row>
    <row r="1562" spans="1:24">
      <c r="A1562" s="11">
        <v>46184</v>
      </c>
      <c r="B1562" s="17">
        <v>358.37937384898999</v>
      </c>
      <c r="C1562" s="17">
        <v>412.70576334279002</v>
      </c>
      <c r="D1562" s="17">
        <v>526.38461538462002</v>
      </c>
      <c r="E1562" s="17">
        <v>639.609375</v>
      </c>
      <c r="F1562" s="13">
        <v>5.8426978189409997</v>
      </c>
      <c r="G1562" s="14">
        <f>[1]!thsiFinD("ths_adjustment_nv_fund",G$2,$A1562)</f>
        <v>1.9704782104</v>
      </c>
      <c r="H1562" s="14">
        <f>[1]!thsiFinD("ths_adjustment_nv_fund",H$2,$A1562)</f>
        <v>2.9319348148</v>
      </c>
      <c r="I1562" s="14">
        <v>4163.9399999999996</v>
      </c>
      <c r="J1562" s="14">
        <f>[1]!thsiFinD("ths_close_price_index",J$1,$A1562)</f>
        <v>11484.4329</v>
      </c>
      <c r="K1562" s="14">
        <f>[1]!thsiFinD("ths_adjustment_nv_fund",K$2,$A1562)</f>
        <v>9.4865109387000004</v>
      </c>
      <c r="L1562" s="14">
        <f>[1]!thsiFinD("ths_adjustment_nv_fund",L$2,$A1562)</f>
        <v>2.8869737705</v>
      </c>
      <c r="M1562" s="18">
        <v>0.69908887468031</v>
      </c>
      <c r="N1562" s="18">
        <v>0.64651203196941998</v>
      </c>
      <c r="O1562" s="18">
        <v>1.1476156242511</v>
      </c>
      <c r="P1562" s="18">
        <v>1.3800740923170001</v>
      </c>
      <c r="Q1562" s="21">
        <v>1.0773912843250599</v>
      </c>
      <c r="R1562" s="21">
        <v>0.96659426502409695</v>
      </c>
      <c r="S1562" s="22">
        <v>1.0766279422415801</v>
      </c>
      <c r="T1562" s="22">
        <v>1.3639584319599301</v>
      </c>
      <c r="U1562" s="16">
        <v>2.0366659767271336</v>
      </c>
      <c r="V1562" s="14">
        <v>1.782</v>
      </c>
      <c r="W1562" s="14">
        <v>3.1042000000000001</v>
      </c>
      <c r="X1562" s="74">
        <f>'2080回测'!$O$13*G1562/$G$4+'2080回测'!$O$14*H1562/$H$4+'2080回测'!$O$15*I1562/$I$4+'2080回测'!$O$17*K1562/$K$4+'2080回测'!$O$18*L1562/$L$4+'2080回测'!$O$16*J1562/$J$4</f>
        <v>1.8467519576991269</v>
      </c>
    </row>
    <row r="1563" spans="1:24">
      <c r="A1563" s="11">
        <v>46185</v>
      </c>
      <c r="B1563" s="17">
        <v>358.56353591160001</v>
      </c>
      <c r="C1563" s="17">
        <v>411.83647585131001</v>
      </c>
      <c r="D1563" s="17">
        <v>529.92307692307998</v>
      </c>
      <c r="E1563" s="17">
        <v>639.51171875</v>
      </c>
      <c r="F1563" s="13">
        <v>5.8495870185899799</v>
      </c>
      <c r="G1563" s="14">
        <f>[1]!thsiFinD("ths_adjustment_nv_fund",G$2,$A1563)</f>
        <v>1.9874766881000001</v>
      </c>
      <c r="H1563" s="14">
        <f>[1]!thsiFinD("ths_adjustment_nv_fund",H$2,$A1563)</f>
        <v>2.9743614814999999</v>
      </c>
      <c r="I1563" s="14">
        <v>4228.83</v>
      </c>
      <c r="J1563" s="14">
        <f>[1]!thsiFinD("ths_close_price_index",J$1,$A1563)</f>
        <v>11598.7323</v>
      </c>
      <c r="K1563" s="14">
        <f>[1]!thsiFinD("ths_adjustment_nv_fund",K$2,$A1563)</f>
        <v>9.5307391183999997</v>
      </c>
      <c r="L1563" s="14">
        <f>[1]!thsiFinD("ths_adjustment_nv_fund",L$2,$A1563)</f>
        <v>2.9167582449</v>
      </c>
      <c r="M1563" s="18">
        <v>0.68973785166239998</v>
      </c>
      <c r="N1563" s="18">
        <v>0.63773781600208002</v>
      </c>
      <c r="O1563" s="18">
        <v>1.1416247304097999</v>
      </c>
      <c r="P1563" s="18">
        <v>1.3769978567764001</v>
      </c>
      <c r="Q1563" s="21">
        <v>1.0671369273471101</v>
      </c>
      <c r="R1563" s="21">
        <v>0.95892115443691495</v>
      </c>
      <c r="S1563" s="22">
        <v>1.0696989545856901</v>
      </c>
      <c r="T1563" s="22">
        <v>1.3514725225966699</v>
      </c>
      <c r="U1563" s="16">
        <v>2.0566379164874364</v>
      </c>
      <c r="V1563" s="14">
        <v>1.7829999999999999</v>
      </c>
      <c r="W1563" s="14">
        <v>3.1448999999999998</v>
      </c>
      <c r="X1563" s="74">
        <f>'2080回测'!$O$13*G1563/$G$4+'2080回测'!$O$14*H1563/$H$4+'2080回测'!$O$15*I1563/$I$4+'2080回测'!$O$17*K1563/$K$4+'2080回测'!$O$18*L1563/$L$4+'2080回测'!$O$16*J1563/$J$4</f>
        <v>1.8622614772846668</v>
      </c>
    </row>
    <row r="1564" spans="1:24">
      <c r="A1564" s="11">
        <v>46188</v>
      </c>
      <c r="B1564" s="17">
        <v>386.37200736647998</v>
      </c>
      <c r="C1564" s="17">
        <v>457.32918797957001</v>
      </c>
      <c r="D1564" s="17">
        <v>604.30769230768999</v>
      </c>
      <c r="E1564" s="17">
        <v>674.345703125</v>
      </c>
      <c r="F1564" s="13">
        <v>6.3058864769468501</v>
      </c>
      <c r="G1564" s="14">
        <f>[1]!thsiFinD("ths_adjustment_nv_fund",G$2,$A1564)</f>
        <v>1.969622172</v>
      </c>
      <c r="H1564" s="14">
        <f>[1]!thsiFinD("ths_adjustment_nv_fund",H$2,$A1564)</f>
        <v>2.9466251851999998</v>
      </c>
      <c r="I1564" s="14">
        <v>4244.7700000000004</v>
      </c>
      <c r="J1564" s="14">
        <f>[1]!thsiFinD("ths_close_price_index",J$1,$A1564)</f>
        <v>11536.203600000001</v>
      </c>
      <c r="K1564" s="14">
        <f>[1]!thsiFinD("ths_adjustment_nv_fund",K$2,$A1564)</f>
        <v>9.5394113105000002</v>
      </c>
      <c r="L1564" s="14">
        <f>[1]!thsiFinD("ths_adjustment_nv_fund",L$2,$A1564)</f>
        <v>2.9467446480000001</v>
      </c>
      <c r="M1564" s="18">
        <v>0.72026854219948999</v>
      </c>
      <c r="N1564" s="18">
        <v>0.65928242550603999</v>
      </c>
      <c r="O1564" s="18">
        <v>1.1615144979631</v>
      </c>
      <c r="P1564" s="18">
        <v>1.3954552698658</v>
      </c>
      <c r="Q1564" s="21">
        <v>1.0936568160831801</v>
      </c>
      <c r="R1564" s="21">
        <v>0.97043082031768801</v>
      </c>
      <c r="S1564" s="22">
        <v>1.07786895495609</v>
      </c>
      <c r="T1564" s="22">
        <v>1.3746260050081001</v>
      </c>
      <c r="U1564" s="16">
        <v>2.1276350928951091</v>
      </c>
      <c r="V1564" s="14">
        <v>1.7836000000000001</v>
      </c>
      <c r="W1564" s="14">
        <v>3.2471000000000001</v>
      </c>
      <c r="X1564" s="74">
        <f>'2080回测'!$O$13*G1564/$G$4+'2080回测'!$O$14*H1564/$H$4+'2080回测'!$O$15*I1564/$I$4+'2080回测'!$O$17*K1564/$K$4+'2080回测'!$O$18*L1564/$L$4+'2080回测'!$O$16*J1564/$J$4</f>
        <v>1.8514262250828755</v>
      </c>
    </row>
    <row r="1565" spans="1:24">
      <c r="A1565" s="11">
        <v>46189</v>
      </c>
      <c r="B1565" s="17">
        <v>402.394106814</v>
      </c>
      <c r="C1565" s="17">
        <v>474.30927034052002</v>
      </c>
      <c r="D1565" s="17">
        <v>631.76923076923003</v>
      </c>
      <c r="E1565" s="17">
        <v>684.501953125</v>
      </c>
      <c r="F1565" s="13">
        <v>6.4824364026218699</v>
      </c>
      <c r="G1565" s="14">
        <f>[1]!thsiFinD("ths_adjustment_nv_fund",G$2,$A1565)</f>
        <v>1.9427181065000001</v>
      </c>
      <c r="H1565" s="14">
        <f>[1]!thsiFinD("ths_adjustment_nv_fund",H$2,$A1565)</f>
        <v>2.8990459258999999</v>
      </c>
      <c r="I1565" s="14">
        <v>4175.38</v>
      </c>
      <c r="J1565" s="14">
        <f>[1]!thsiFinD("ths_close_price_index",J$1,$A1565)</f>
        <v>11358.6109</v>
      </c>
      <c r="K1565" s="14">
        <f>[1]!thsiFinD("ths_adjustment_nv_fund",K$2,$A1565)</f>
        <v>9.4752370889000002</v>
      </c>
      <c r="L1565" s="14">
        <f>[1]!thsiFinD("ths_adjustment_nv_fund",L$2,$A1565)</f>
        <v>2.9179698167999999</v>
      </c>
      <c r="M1565" s="18">
        <v>0.76830242966752005</v>
      </c>
      <c r="N1565" s="18">
        <v>0.70193727738684997</v>
      </c>
      <c r="O1565" s="18">
        <v>1.2390366642702999</v>
      </c>
      <c r="P1565" s="18">
        <v>1.4805644522557</v>
      </c>
      <c r="Q1565" s="21">
        <v>1.17003409564304</v>
      </c>
      <c r="R1565" s="21">
        <v>1.04452429442516</v>
      </c>
      <c r="S1565" s="22">
        <v>1.15150237601567</v>
      </c>
      <c r="T1565" s="22">
        <v>1.4651791534966301</v>
      </c>
      <c r="U1565" s="16">
        <v>2.154433897275783</v>
      </c>
      <c r="V1565" s="14">
        <v>1.7851999999999999</v>
      </c>
      <c r="W1565" s="14">
        <v>3.2593999999999999</v>
      </c>
      <c r="X1565" s="74">
        <f>'2080回测'!$O$13*G1565/$G$4+'2080回测'!$O$14*H1565/$H$4+'2080回测'!$O$15*I1565/$I$4+'2080回测'!$O$17*K1565/$K$4+'2080回测'!$O$18*L1565/$L$4+'2080回测'!$O$16*J1565/$J$4</f>
        <v>1.8282959711450879</v>
      </c>
    </row>
    <row r="1566" spans="1:24">
      <c r="A1566" s="11">
        <v>46190</v>
      </c>
      <c r="B1566" s="17">
        <v>421.17863720074001</v>
      </c>
      <c r="C1566" s="17">
        <v>490.70982770715</v>
      </c>
      <c r="D1566" s="17">
        <v>651.15384615385005</v>
      </c>
      <c r="E1566" s="17">
        <v>700.91796875</v>
      </c>
      <c r="F1566" s="13">
        <v>6.6599006995293504</v>
      </c>
      <c r="G1566" s="14">
        <f>[1]!thsiFinD("ths_adjustment_nv_fund",G$2,$A1566)</f>
        <v>1.9335462661</v>
      </c>
      <c r="H1566" s="14">
        <f>[1]!thsiFinD("ths_adjustment_nv_fund",H$2,$A1566)</f>
        <v>2.8732829629999999</v>
      </c>
      <c r="I1566" s="14">
        <v>4099.72</v>
      </c>
      <c r="J1566" s="14">
        <f>[1]!thsiFinD("ths_close_price_index",J$1,$A1566)</f>
        <v>11275.566199999999</v>
      </c>
      <c r="K1566" s="14">
        <f>[1]!thsiFinD("ths_adjustment_nv_fund",K$2,$A1566)</f>
        <v>9.4821748425999992</v>
      </c>
      <c r="L1566" s="14">
        <f>[1]!thsiFinD("ths_adjustment_nv_fund",L$2,$A1566)</f>
        <v>2.9132244937</v>
      </c>
      <c r="M1566" s="18">
        <v>0.76830242966752005</v>
      </c>
      <c r="N1566" s="18">
        <v>0.70263226479020002</v>
      </c>
      <c r="O1566" s="18">
        <v>1.2703091301222</v>
      </c>
      <c r="P1566" s="18">
        <v>1.5119793422045</v>
      </c>
      <c r="Q1566" s="21">
        <v>1.19950063868312</v>
      </c>
      <c r="R1566" s="21">
        <v>1.08169092383183</v>
      </c>
      <c r="S1566" s="22">
        <v>1.18738832700956</v>
      </c>
      <c r="T1566" s="22">
        <v>1.51366812189735</v>
      </c>
      <c r="U1566" s="16">
        <v>2.1726530438843152</v>
      </c>
      <c r="V1566" s="14">
        <v>1.7864</v>
      </c>
      <c r="W1566" s="14">
        <v>3.2551000000000001</v>
      </c>
      <c r="X1566" s="74">
        <f>'2080回测'!$O$13*G1566/$G$4+'2080回测'!$O$14*H1566/$H$4+'2080回测'!$O$15*I1566/$I$4+'2080回测'!$O$17*K1566/$K$4+'2080回测'!$O$18*L1566/$L$4+'2080回测'!$O$16*J1566/$J$4</f>
        <v>1.8213560561564406</v>
      </c>
    </row>
    <row r="1567" spans="1:24">
      <c r="A1567" s="11">
        <v>46191</v>
      </c>
      <c r="B1567" s="17">
        <v>440.02455494167998</v>
      </c>
      <c r="C1567" s="17">
        <v>511.92044253688999</v>
      </c>
      <c r="D1567" s="17">
        <v>674.92307692307998</v>
      </c>
      <c r="E1567" s="17">
        <v>728.33984375</v>
      </c>
      <c r="F1567" s="13">
        <v>6.8880197953791296</v>
      </c>
      <c r="G1567" s="14">
        <f>[1]!thsiFinD("ths_adjustment_nv_fund",G$2,$A1567)</f>
        <v>1.8909889261999999</v>
      </c>
      <c r="H1567" s="14">
        <f>[1]!thsiFinD("ths_adjustment_nv_fund",H$2,$A1567)</f>
        <v>2.8181392593000001</v>
      </c>
      <c r="I1567" s="14">
        <v>3979.68</v>
      </c>
      <c r="J1567" s="14">
        <f>[1]!thsiFinD("ths_close_price_index",J$1,$A1567)</f>
        <v>11046.663200000001</v>
      </c>
      <c r="K1567" s="14">
        <f>[1]!thsiFinD("ths_adjustment_nv_fund",K$2,$A1567)</f>
        <v>9.4370794437000001</v>
      </c>
      <c r="L1567" s="14">
        <f>[1]!thsiFinD("ths_adjustment_nv_fund",L$2,$A1567)</f>
        <v>2.8737474446000002</v>
      </c>
      <c r="M1567" s="18">
        <v>0.78156969309462998</v>
      </c>
      <c r="N1567" s="18">
        <v>0.71948570932152001</v>
      </c>
      <c r="O1567" s="18">
        <v>1.3024203211119001</v>
      </c>
      <c r="P1567" s="18">
        <v>1.5449789595062999</v>
      </c>
      <c r="Q1567" s="21">
        <v>1.2103443265218601</v>
      </c>
      <c r="R1567" s="21">
        <v>1.1037511167699701</v>
      </c>
      <c r="S1567" s="22">
        <v>1.19348997285578</v>
      </c>
      <c r="T1567" s="22">
        <v>1.52518425189257</v>
      </c>
      <c r="U1567" s="16">
        <v>2.188284476960439</v>
      </c>
      <c r="V1567" s="14">
        <v>1.7868999999999999</v>
      </c>
      <c r="W1567" s="14">
        <v>3.2441</v>
      </c>
      <c r="X1567" s="74">
        <f>'2080回测'!$O$13*G1567/$G$4+'2080回测'!$O$14*H1567/$H$4+'2080回测'!$O$15*I1567/$I$4+'2080回测'!$O$17*K1567/$K$4+'2080回测'!$O$18*L1567/$L$4+'2080回测'!$O$16*J1567/$J$4</f>
        <v>1.7863451697994621</v>
      </c>
    </row>
    <row r="1568" spans="1:24">
      <c r="A1568" s="11">
        <v>46195</v>
      </c>
      <c r="B1568" s="17">
        <v>442.54143646409</v>
      </c>
      <c r="C1568" s="17">
        <v>520.43945996595005</v>
      </c>
      <c r="D1568" s="17">
        <v>686.46153846154004</v>
      </c>
      <c r="E1568" s="17">
        <v>734.55078125</v>
      </c>
      <c r="F1568" s="13">
        <v>6.9599830403539498</v>
      </c>
      <c r="G1568" s="14">
        <f>[1]!thsiFinD("ths_adjustment_nv_fund",G$2,$A1568)</f>
        <v>1.8938016239</v>
      </c>
      <c r="H1568" s="14">
        <f>[1]!thsiFinD("ths_adjustment_nv_fund",H$2,$A1568)</f>
        <v>2.8464237037000002</v>
      </c>
      <c r="I1568" s="14">
        <v>3972.33</v>
      </c>
      <c r="J1568" s="14">
        <f>[1]!thsiFinD("ths_close_price_index",J$1,$A1568)</f>
        <v>11074.2973</v>
      </c>
      <c r="K1568" s="14">
        <f>[1]!thsiFinD("ths_adjustment_nv_fund",K$2,$A1568)</f>
        <v>9.4518221702999998</v>
      </c>
      <c r="L1568" s="14">
        <f>[1]!thsiFinD("ths_adjustment_nv_fund",L$2,$A1568)</f>
        <v>2.9507832208</v>
      </c>
      <c r="M1568" s="18">
        <v>0.78069053708439995</v>
      </c>
      <c r="N1568" s="18">
        <v>0.72912865954304995</v>
      </c>
      <c r="O1568" s="18">
        <v>1.3173975557152999</v>
      </c>
      <c r="P1568" s="18">
        <v>1.5552330778721</v>
      </c>
      <c r="Q1568" s="21">
        <v>1.22672772445214</v>
      </c>
      <c r="R1568" s="21">
        <v>1.1272500179432099</v>
      </c>
      <c r="S1568" s="22">
        <v>1.2116914926682001</v>
      </c>
      <c r="T1568" s="22">
        <v>1.5581567504051099</v>
      </c>
      <c r="U1568" s="16">
        <v>2.222129683017334</v>
      </c>
      <c r="V1568" s="14">
        <v>1.7870999999999999</v>
      </c>
      <c r="W1568" s="14">
        <v>3.1680000000000001</v>
      </c>
      <c r="X1568" s="74">
        <f>'2080回测'!$O$13*G1568/$G$4+'2080回测'!$O$14*H1568/$H$4+'2080回测'!$O$15*I1568/$I$4+'2080回测'!$O$17*K1568/$K$4+'2080回测'!$O$18*L1568/$L$4+'2080回测'!$O$16*J1568/$J$4</f>
        <v>1.7941605277997099</v>
      </c>
    </row>
    <row r="1569" spans="1:24">
      <c r="A1569" s="11">
        <v>46196</v>
      </c>
      <c r="B1569" s="17">
        <v>420.87170042971002</v>
      </c>
      <c r="C1569" s="17">
        <v>491.86887770148002</v>
      </c>
      <c r="D1569" s="17">
        <v>635.92307692307998</v>
      </c>
      <c r="E1569" s="17">
        <v>699.51171875</v>
      </c>
      <c r="F1569" s="13">
        <v>6.6204384345106799</v>
      </c>
      <c r="G1569" s="14">
        <f>[1]!thsiFinD("ths_adjustment_nv_fund",G$2,$A1569)</f>
        <v>1.9028511732</v>
      </c>
      <c r="H1569" s="14">
        <f>[1]!thsiFinD("ths_adjustment_nv_fund",H$2,$A1569)</f>
        <v>2.8314044443999999</v>
      </c>
      <c r="I1569" s="14">
        <v>3924.5</v>
      </c>
      <c r="J1569" s="14">
        <f>[1]!thsiFinD("ths_close_price_index",J$1,$A1569)</f>
        <v>11081.9722</v>
      </c>
      <c r="K1569" s="14">
        <f>[1]!thsiFinD("ths_adjustment_nv_fund",K$2,$A1569)</f>
        <v>9.4197350595000007</v>
      </c>
      <c r="L1569" s="14">
        <f>[1]!thsiFinD("ths_adjustment_nv_fund",L$2,$A1569)</f>
        <v>2.9098926712000002</v>
      </c>
      <c r="M1569" s="18">
        <v>0.82624680306904996</v>
      </c>
      <c r="N1569" s="18">
        <v>0.76743984015290001</v>
      </c>
      <c r="O1569" s="18">
        <v>1.3757488617302001</v>
      </c>
      <c r="P1569" s="18">
        <v>1.6125629214627</v>
      </c>
      <c r="Q1569" s="21">
        <v>1.25159748677796</v>
      </c>
      <c r="R1569" s="21">
        <v>1.1500295649989001</v>
      </c>
      <c r="S1569" s="22">
        <v>1.21282908765648</v>
      </c>
      <c r="T1569" s="22">
        <v>1.5805828982904799</v>
      </c>
      <c r="U1569" s="16">
        <v>2.1868560517712043</v>
      </c>
      <c r="V1569" s="14">
        <v>1.7863</v>
      </c>
      <c r="W1569" s="14">
        <v>3.1160000000000001</v>
      </c>
      <c r="X1569" s="74">
        <f>'2080回测'!$O$13*G1569/$G$4+'2080回测'!$O$14*H1569/$H$4+'2080回测'!$O$15*I1569/$I$4+'2080回测'!$O$17*K1569/$K$4+'2080回测'!$O$18*L1569/$L$4+'2080回测'!$O$16*J1569/$J$4</f>
        <v>1.7972715834587967</v>
      </c>
    </row>
    <row r="1570" spans="1:24">
      <c r="A1570" s="11">
        <v>46197</v>
      </c>
      <c r="B1570" s="17">
        <v>428.36095764273</v>
      </c>
      <c r="C1570" s="17">
        <v>509.54439005674999</v>
      </c>
      <c r="D1570" s="17">
        <v>654.53846153845996</v>
      </c>
      <c r="E1570" s="17">
        <v>732.568359375</v>
      </c>
      <c r="F1570" s="13">
        <v>6.8125304215323501</v>
      </c>
      <c r="G1570" s="14">
        <f>[1]!thsiFinD("ths_adjustment_nv_fund",G$2,$A1570)</f>
        <v>1.8697102563000001</v>
      </c>
      <c r="H1570" s="14">
        <f>[1]!thsiFinD("ths_adjustment_nv_fund",H$2,$A1570)</f>
        <v>2.7929244444000001</v>
      </c>
      <c r="I1570" s="14">
        <v>3867.9</v>
      </c>
      <c r="J1570" s="14">
        <f>[1]!thsiFinD("ths_close_price_index",J$1,$A1570)</f>
        <v>10854.201800000001</v>
      </c>
      <c r="K1570" s="14">
        <f>[1]!thsiFinD("ths_adjustment_nv_fund",K$2,$A1570)</f>
        <v>9.3364820152999997</v>
      </c>
      <c r="L1570" s="14">
        <f>[1]!thsiFinD("ths_adjustment_nv_fund",L$2,$A1570)</f>
        <v>2.934427001</v>
      </c>
      <c r="M1570" s="18">
        <v>0.78340792838874995</v>
      </c>
      <c r="N1570" s="18">
        <v>0.72330814003996002</v>
      </c>
      <c r="O1570" s="18">
        <v>1.3297387970285</v>
      </c>
      <c r="P1570" s="18">
        <v>1.5671651428333</v>
      </c>
      <c r="Q1570" s="21">
        <v>1.21600190278556</v>
      </c>
      <c r="R1570" s="21">
        <v>1.1226941085320701</v>
      </c>
      <c r="S1570" s="22">
        <v>1.20031554278543</v>
      </c>
      <c r="T1570" s="22">
        <v>1.5522168517760599</v>
      </c>
      <c r="U1570" s="16">
        <v>2.2070372273842578</v>
      </c>
      <c r="V1570" s="14">
        <v>1.7862</v>
      </c>
      <c r="W1570" s="14">
        <v>3.0983999999999998</v>
      </c>
      <c r="X1570" s="74">
        <f>'2080回测'!$O$13*G1570/$G$4+'2080回测'!$O$14*H1570/$H$4+'2080回测'!$O$15*I1570/$I$4+'2080回测'!$O$17*K1570/$K$4+'2080回测'!$O$18*L1570/$L$4+'2080回测'!$O$16*J1570/$J$4</f>
        <v>1.7729339760250127</v>
      </c>
    </row>
    <row r="1571" spans="1:24">
      <c r="A1571" s="11">
        <v>46198</v>
      </c>
      <c r="B1571" s="17">
        <v>450.15346838551</v>
      </c>
      <c r="C1571" s="17">
        <v>533.47877236094996</v>
      </c>
      <c r="D1571" s="17">
        <v>694.30769230768999</v>
      </c>
      <c r="E1571" s="17">
        <v>759.16015625</v>
      </c>
      <c r="F1571" s="13">
        <v>7.0927502232603796</v>
      </c>
      <c r="G1571" s="14">
        <f>[1]!thsiFinD("ths_adjustment_nv_fund",G$2,$A1571)</f>
        <v>1.8507551193</v>
      </c>
      <c r="H1571" s="14">
        <f>[1]!thsiFinD("ths_adjustment_nv_fund",H$2,$A1571)</f>
        <v>2.7609125926</v>
      </c>
      <c r="I1571" s="14">
        <v>3816.56</v>
      </c>
      <c r="J1571" s="14">
        <f>[1]!thsiFinD("ths_close_price_index",J$1,$A1571)</f>
        <v>10758.491599999999</v>
      </c>
      <c r="K1571" s="14">
        <f>[1]!thsiFinD("ths_adjustment_nv_fund",K$2,$A1571)</f>
        <v>9.3295442616000006</v>
      </c>
      <c r="L1571" s="14">
        <f>[1]!thsiFinD("ths_adjustment_nv_fund",L$2,$A1571)</f>
        <v>2.9482591128000002</v>
      </c>
      <c r="M1571" s="18">
        <v>0.79251918158568002</v>
      </c>
      <c r="N1571" s="18">
        <v>0.73147424202935996</v>
      </c>
      <c r="O1571" s="18">
        <v>1.376587586868</v>
      </c>
      <c r="P1571" s="18">
        <v>1.6117239481265</v>
      </c>
      <c r="Q1571" s="21">
        <v>1.2288493155510301</v>
      </c>
      <c r="R1571" s="21">
        <v>1.14919031852844</v>
      </c>
      <c r="S1571" s="22">
        <v>1.2040385809288701</v>
      </c>
      <c r="T1571" s="22">
        <v>1.5619146454561901</v>
      </c>
      <c r="U1571" s="16">
        <v>2.2115787321018452</v>
      </c>
      <c r="V1571" s="14">
        <v>1.7875000000000001</v>
      </c>
      <c r="W1571" s="14">
        <v>3.0308999999999999</v>
      </c>
      <c r="X1571" s="74">
        <f>'2080回测'!$O$13*G1571/$G$4+'2080回测'!$O$14*H1571/$H$4+'2080回测'!$O$15*I1571/$I$4+'2080回测'!$O$17*K1571/$K$4+'2080回测'!$O$18*L1571/$L$4+'2080回测'!$O$16*J1571/$J$4</f>
        <v>1.7598289840429202</v>
      </c>
    </row>
    <row r="1572" spans="1:24">
      <c r="A1572" s="11">
        <v>46199</v>
      </c>
      <c r="B1572" s="17">
        <v>428.48373235114002</v>
      </c>
      <c r="C1572" s="17">
        <v>520.09174497161996</v>
      </c>
      <c r="D1572" s="17">
        <v>674.07692307692002</v>
      </c>
      <c r="E1572" s="17">
        <v>714.12109375</v>
      </c>
      <c r="F1572" s="13">
        <v>6.8419337353741998</v>
      </c>
      <c r="G1572" s="14">
        <f>[1]!thsiFinD("ths_adjustment_nv_fund",G$2,$A1572)</f>
        <v>1.8426838995999999</v>
      </c>
      <c r="H1572" s="14">
        <f>[1]!thsiFinD("ths_adjustment_nv_fund",H$2,$A1572)</f>
        <v>2.7115792593000001</v>
      </c>
      <c r="I1572" s="14">
        <v>3768.68</v>
      </c>
      <c r="J1572" s="14">
        <f>[1]!thsiFinD("ths_close_price_index",J$1,$A1572)</f>
        <v>10608.866099999999</v>
      </c>
      <c r="K1572" s="14">
        <f>[1]!thsiFinD("ths_adjustment_nv_fund",K$2,$A1572)</f>
        <v>9.1873203112000006</v>
      </c>
      <c r="L1572" s="14">
        <f>[1]!thsiFinD("ths_adjustment_nv_fund",L$2,$A1572)</f>
        <v>2.9276623915000002</v>
      </c>
      <c r="M1572" s="18">
        <v>0.80434782608695998</v>
      </c>
      <c r="N1572" s="18">
        <v>0.75527756059421003</v>
      </c>
      <c r="O1572" s="18">
        <v>1.4060627845675</v>
      </c>
      <c r="P1572" s="18">
        <v>1.6356812973684001</v>
      </c>
      <c r="Q1572" s="21">
        <v>1.2216594790492501</v>
      </c>
      <c r="R1572" s="21">
        <v>1.1483510720579699</v>
      </c>
      <c r="S1572" s="22">
        <v>1.1834584534136501</v>
      </c>
      <c r="T1572" s="22">
        <v>1.53779138367682</v>
      </c>
      <c r="U1572" s="16">
        <v>2.1489393057728559</v>
      </c>
      <c r="V1572" s="14">
        <v>1.788</v>
      </c>
      <c r="W1572" s="14">
        <v>3.0598000000000001</v>
      </c>
      <c r="X1572" s="74">
        <f>'2080回测'!$O$13*G1572/$G$4+'2080回测'!$O$14*H1572/$H$4+'2080回测'!$O$15*I1572/$I$4+'2080回测'!$O$17*K1572/$K$4+'2080回测'!$O$18*L1572/$L$4+'2080回测'!$O$16*J1572/$J$4</f>
        <v>1.749537413178623</v>
      </c>
    </row>
    <row r="1573" spans="1:24">
      <c r="A1573" s="11">
        <v>46202</v>
      </c>
      <c r="B1573" s="17">
        <v>421.85389809699001</v>
      </c>
      <c r="C1573" s="17">
        <v>516.55664249716006</v>
      </c>
      <c r="D1573" s="17">
        <v>650.07692307692002</v>
      </c>
      <c r="E1573" s="17">
        <v>708.466796875</v>
      </c>
      <c r="F1573" s="13">
        <v>6.7423856513651801</v>
      </c>
      <c r="G1573" s="14">
        <f>[1]!thsiFinD("ths_adjustment_nv_fund",G$2,$A1573)</f>
        <v>1.8545461467</v>
      </c>
      <c r="H1573" s="14">
        <f>[1]!thsiFinD("ths_adjustment_nv_fund",H$2,$A1573)</f>
        <v>2.7303259258999999</v>
      </c>
      <c r="I1573" s="14">
        <v>3780.6</v>
      </c>
      <c r="J1573" s="14">
        <f>[1]!thsiFinD("ths_close_price_index",J$1,$A1573)</f>
        <v>10753.174300000001</v>
      </c>
      <c r="K1573" s="14">
        <f>[1]!thsiFinD("ths_adjustment_nv_fund",K$2,$A1573)</f>
        <v>9.3052621238000004</v>
      </c>
      <c r="L1573" s="14">
        <f>[1]!thsiFinD("ths_adjustment_nv_fund",L$2,$A1573)</f>
        <v>2.9451292189</v>
      </c>
      <c r="M1573" s="18">
        <v>0.74888107416880001</v>
      </c>
      <c r="N1573" s="18">
        <v>0.70428285987315997</v>
      </c>
      <c r="O1573" s="18">
        <v>1.3442367601245999</v>
      </c>
      <c r="P1573" s="18">
        <v>1.5624109606973</v>
      </c>
      <c r="Q1573" s="21">
        <v>1.1549472256065301</v>
      </c>
      <c r="R1573" s="21">
        <v>1.0908027426541</v>
      </c>
      <c r="S1573" s="22">
        <v>1.1236830076658599</v>
      </c>
      <c r="T1573" s="22">
        <v>1.4622698153925</v>
      </c>
      <c r="U1573" s="16">
        <v>2.1514608602088354</v>
      </c>
      <c r="V1573" s="14">
        <v>1.7897000000000001</v>
      </c>
      <c r="W1573" s="14">
        <v>3.0722999999999998</v>
      </c>
      <c r="X1573" s="74">
        <f>'2080回测'!$O$13*G1573/$G$4+'2080回测'!$O$14*H1573/$H$4+'2080回测'!$O$15*I1573/$I$4+'2080回测'!$O$17*K1573/$K$4+'2080回测'!$O$18*L1573/$L$4+'2080回测'!$O$16*J1573/$J$4</f>
        <v>1.7619010323566344</v>
      </c>
    </row>
    <row r="1574" spans="1:24">
      <c r="A1574" s="11">
        <v>46203</v>
      </c>
      <c r="B1574" s="17">
        <v>439.34929404542999</v>
      </c>
      <c r="C1574" s="17">
        <v>536.78206483540998</v>
      </c>
      <c r="D1574" s="17">
        <v>664.23076923076997</v>
      </c>
      <c r="E1574" s="17">
        <v>748.6328125</v>
      </c>
      <c r="F1574" s="13">
        <v>6.97248735152903</v>
      </c>
      <c r="G1574" s="14">
        <f>[1]!thsiFinD("ths_adjustment_nv_fund",G$2,$A1574)</f>
        <v>1.8212829385</v>
      </c>
      <c r="H1574" s="14">
        <f>[1]!thsiFinD("ths_adjustment_nv_fund",H$2,$A1574)</f>
        <v>2.6818696296</v>
      </c>
      <c r="I1574" s="14">
        <v>3709.41</v>
      </c>
      <c r="J1574" s="14">
        <f>[1]!thsiFinD("ths_close_price_index",J$1,$A1574)</f>
        <v>10558.920899999999</v>
      </c>
      <c r="K1574" s="14">
        <f>[1]!thsiFinD("ths_adjustment_nv_fund",K$2,$A1574)</f>
        <v>9.2887849588000009</v>
      </c>
      <c r="L1574" s="14">
        <f>[1]!thsiFinD("ths_adjustment_nv_fund",L$2,$A1574)</f>
        <v>2.9498745418999999</v>
      </c>
      <c r="M1574" s="18">
        <v>0.76190856777493998</v>
      </c>
      <c r="N1574" s="18">
        <v>0.72104943097906005</v>
      </c>
      <c r="O1574" s="18">
        <v>1.3631679846633</v>
      </c>
      <c r="P1574" s="18">
        <v>1.5807751544669999</v>
      </c>
      <c r="Q1574" s="21">
        <v>1.1484645861377101</v>
      </c>
      <c r="R1574" s="21">
        <v>1.0888844650073</v>
      </c>
      <c r="S1574" s="22">
        <v>1.10941136144923</v>
      </c>
      <c r="T1574" s="22">
        <v>1.43802533119214</v>
      </c>
      <c r="U1574" s="16">
        <v>2.1982039266707458</v>
      </c>
      <c r="V1574" s="14">
        <v>1.7882</v>
      </c>
      <c r="W1574" s="14">
        <v>3.0428999999999999</v>
      </c>
      <c r="X1574" s="74">
        <f>'2080回测'!$O$13*G1574/$G$4+'2080回测'!$O$14*H1574/$H$4+'2080回测'!$O$15*I1574/$I$4+'2080回测'!$O$17*K1574/$K$4+'2080回测'!$O$18*L1574/$L$4+'2080回测'!$O$16*J1574/$J$4</f>
        <v>1.7374356472314356</v>
      </c>
    </row>
    <row r="1575" spans="1:24">
      <c r="A1575" s="11">
        <v>46204</v>
      </c>
      <c r="B1575" s="17">
        <v>420.99447513811998</v>
      </c>
      <c r="C1575" s="17">
        <v>522.58370245176002</v>
      </c>
      <c r="D1575" s="17">
        <v>657.30769230768999</v>
      </c>
      <c r="E1575" s="17">
        <v>723.037109375</v>
      </c>
      <c r="F1575" s="13">
        <v>6.8098074481814299</v>
      </c>
      <c r="G1575" s="14">
        <f>[1]!thsiFinD("ths_adjustment_nv_fund",G$2,$A1575)</f>
        <v>1.8380368337999999</v>
      </c>
      <c r="H1575" s="14">
        <f>[1]!thsiFinD("ths_adjustment_nv_fund",H$2,$A1575)</f>
        <v>2.7250637037000001</v>
      </c>
      <c r="I1575" s="14">
        <v>3709.41</v>
      </c>
      <c r="J1575" s="14">
        <f>[1]!thsiFinD("ths_close_price_index",J$1,$A1575)</f>
        <v>10716.0383</v>
      </c>
      <c r="K1575" s="14">
        <f>[1]!thsiFinD("ths_adjustment_nv_fund",K$2,$A1575)</f>
        <v>9.4180006210999991</v>
      </c>
      <c r="L1575" s="14">
        <f>[1]!thsiFinD("ths_adjustment_nv_fund",L$2,$A1575)</f>
        <v>3.0017702024999999</v>
      </c>
      <c r="M1575" s="18">
        <v>0.77405690537084004</v>
      </c>
      <c r="N1575" s="18">
        <v>0.74024845799670003</v>
      </c>
      <c r="O1575" s="18">
        <v>1.4133716750539</v>
      </c>
      <c r="P1575" s="18">
        <v>1.6371728055560999</v>
      </c>
      <c r="Q1575" s="21">
        <v>1.1992649063387999</v>
      </c>
      <c r="R1575" s="21">
        <v>1.1447543014702199</v>
      </c>
      <c r="S1575" s="22">
        <v>1.17218592125712</v>
      </c>
      <c r="T1575" s="22">
        <v>1.5045764403222901</v>
      </c>
      <c r="U1575" s="16">
        <v>2.2095890693270617</v>
      </c>
      <c r="V1575" s="14">
        <v>1.7865</v>
      </c>
      <c r="W1575" s="14">
        <v>3.0102000000000002</v>
      </c>
      <c r="X1575" s="74">
        <f>'2080回测'!$O$13*G1575/$G$4+'2080回测'!$O$14*H1575/$H$4+'2080回测'!$O$15*I1575/$I$4+'2080回测'!$O$17*K1575/$K$4+'2080回测'!$O$18*L1575/$L$4+'2080回测'!$O$16*J1575/$J$4</f>
        <v>1.7560608418951587</v>
      </c>
    </row>
    <row r="1576" spans="1:24">
      <c r="A1576" s="11">
        <v>46205</v>
      </c>
      <c r="B1576" s="17">
        <v>389.31860036832001</v>
      </c>
      <c r="C1576" s="17">
        <v>476.51146532349998</v>
      </c>
      <c r="D1576" s="17">
        <v>606</v>
      </c>
      <c r="E1576" s="17">
        <v>667.861328125</v>
      </c>
      <c r="F1576" s="13">
        <v>6.3492284845420501</v>
      </c>
      <c r="G1576" s="14">
        <f>[1]!thsiFinD("ths_adjustment_nv_fund",G$2,$A1576)</f>
        <v>1.8511219929</v>
      </c>
      <c r="H1576" s="14">
        <f>[1]!thsiFinD("ths_adjustment_nv_fund",H$2,$A1576)</f>
        <v>2.7502785185</v>
      </c>
      <c r="I1576" s="14">
        <v>3726.7</v>
      </c>
      <c r="J1576" s="14">
        <f>[1]!thsiFinD("ths_close_price_index",J$1,$A1576)</f>
        <v>10839.009</v>
      </c>
      <c r="K1576" s="14">
        <f>[1]!thsiFinD("ths_adjustment_nv_fund",K$2,$A1576)</f>
        <v>9.4188678403000008</v>
      </c>
      <c r="L1576" s="14">
        <f>[1]!thsiFinD("ths_adjustment_nv_fund",L$2,$A1576)</f>
        <v>3.0013663452000001</v>
      </c>
      <c r="M1576" s="18">
        <v>0.76638427109974006</v>
      </c>
      <c r="N1576" s="18">
        <v>0.73338545738857996</v>
      </c>
      <c r="O1576" s="18">
        <v>1.4218787443087</v>
      </c>
      <c r="P1576" s="18">
        <v>1.6428591802707999</v>
      </c>
      <c r="Q1576" s="21">
        <v>1.21470537489179</v>
      </c>
      <c r="R1576" s="21">
        <v>1.1628580467618601</v>
      </c>
      <c r="S1576" s="22">
        <v>1.2007292136902701</v>
      </c>
      <c r="T1576" s="22">
        <v>1.53391226620475</v>
      </c>
      <c r="U1576" s="16">
        <v>2.1557861305472565</v>
      </c>
      <c r="V1576" s="14">
        <v>1.7867</v>
      </c>
      <c r="W1576" s="14">
        <v>3.0728</v>
      </c>
      <c r="X1576" s="74">
        <f>'2080回测'!$O$13*G1576/$G$4+'2080回测'!$O$14*H1576/$H$4+'2080回测'!$O$15*I1576/$I$4+'2080回测'!$O$17*K1576/$K$4+'2080回测'!$O$18*L1576/$L$4+'2080回测'!$O$16*J1576/$J$4</f>
        <v>1.7656740625809573</v>
      </c>
    </row>
    <row r="1577" spans="1:24">
      <c r="A1577" s="11">
        <v>46206</v>
      </c>
      <c r="B1577" s="17">
        <v>392.01964395335</v>
      </c>
      <c r="C1577" s="17">
        <v>477.61256281497998</v>
      </c>
      <c r="D1577" s="17">
        <v>607.61538461537998</v>
      </c>
      <c r="E1577" s="17">
        <v>671.34765625</v>
      </c>
      <c r="F1577" s="13">
        <v>6.3714881190842698</v>
      </c>
      <c r="G1577" s="14">
        <f>[1]!thsiFinD("ths_adjustment_nv_fund",G$2,$A1577)</f>
        <v>1.8555244763000001</v>
      </c>
      <c r="H1577" s="14">
        <f>[1]!thsiFinD("ths_adjustment_nv_fund",H$2,$A1577)</f>
        <v>2.7777955556</v>
      </c>
      <c r="I1577" s="14">
        <v>3784.35</v>
      </c>
      <c r="J1577" s="14">
        <f>[1]!thsiFinD("ths_close_price_index",J$1,$A1577)</f>
        <v>10892.4377</v>
      </c>
      <c r="K1577" s="14">
        <f>[1]!thsiFinD("ths_adjustment_nv_fund",K$2,$A1577)</f>
        <v>9.4830420618000009</v>
      </c>
      <c r="L1577" s="14">
        <f>[1]!thsiFinD("ths_adjustment_nv_fund",L$2,$A1577)</f>
        <v>2.9724905496999998</v>
      </c>
      <c r="M1577" s="18">
        <v>0.71970907928389005</v>
      </c>
      <c r="N1577" s="18">
        <v>0.68021892103206005</v>
      </c>
      <c r="O1577" s="18">
        <v>1.3445962137551</v>
      </c>
      <c r="P1577" s="18">
        <v>1.5534619119571</v>
      </c>
      <c r="Q1577" s="21">
        <v>1.1762810027675401</v>
      </c>
      <c r="R1577" s="21">
        <v>1.1128629355922499</v>
      </c>
      <c r="S1577" s="22">
        <v>1.16670478176811</v>
      </c>
      <c r="T1577" s="22">
        <v>1.4924541982220101</v>
      </c>
      <c r="U1577" s="16">
        <v>2.1703926012797874</v>
      </c>
      <c r="V1577" s="14">
        <v>1.7863</v>
      </c>
      <c r="W1577" s="14">
        <v>3.1547000000000001</v>
      </c>
      <c r="X1577" s="74">
        <f>'2080回测'!$O$13*G1577/$G$4+'2080回测'!$O$14*H1577/$H$4+'2080回测'!$O$15*I1577/$I$4+'2080回测'!$O$17*K1577/$K$4+'2080回测'!$O$18*L1577/$L$4+'2080回测'!$O$16*J1577/$J$4</f>
        <v>1.7681788119496982</v>
      </c>
    </row>
    <row r="1578" spans="1:24">
      <c r="A1578" s="11">
        <v>46209</v>
      </c>
      <c r="B1578" s="17">
        <v>382.38182934316001</v>
      </c>
      <c r="C1578" s="17">
        <v>465.21072791713999</v>
      </c>
      <c r="D1578" s="17">
        <v>571.53846153845996</v>
      </c>
      <c r="E1578" s="17">
        <v>652.861328125</v>
      </c>
      <c r="F1578" s="13">
        <v>6.1799808673093999</v>
      </c>
      <c r="G1578" s="14">
        <f>[1]!thsiFinD("ths_adjustment_nv_fund",G$2,$A1578)</f>
        <v>1.8900105965</v>
      </c>
      <c r="H1578" s="14">
        <f>[1]!thsiFinD("ths_adjustment_nv_fund",H$2,$A1578)</f>
        <v>2.8314044443999999</v>
      </c>
      <c r="I1578" s="14">
        <v>3817.11</v>
      </c>
      <c r="J1578" s="14">
        <f>[1]!thsiFinD("ths_close_price_index",J$1,$A1578)</f>
        <v>11057.5736</v>
      </c>
      <c r="K1578" s="14">
        <f>[1]!thsiFinD("ths_adjustment_nv_fund",K$2,$A1578)</f>
        <v>9.5324735567999994</v>
      </c>
      <c r="L1578" s="14">
        <f>[1]!thsiFinD("ths_adjustment_nv_fund",L$2,$A1578)</f>
        <v>2.9815773385000002</v>
      </c>
      <c r="M1578" s="18">
        <v>0.73617327365729002</v>
      </c>
      <c r="N1578" s="18">
        <v>0.69185996003822003</v>
      </c>
      <c r="O1578" s="18">
        <v>1.3526240115024999</v>
      </c>
      <c r="P1578" s="18">
        <v>1.5789107693096001</v>
      </c>
      <c r="Q1578" s="21">
        <v>1.19549318882967</v>
      </c>
      <c r="R1578" s="21">
        <v>1.12641077147274</v>
      </c>
      <c r="S1578" s="22">
        <v>1.1746679466860399</v>
      </c>
      <c r="T1578" s="22">
        <v>1.5070008887422399</v>
      </c>
      <c r="U1578" s="16">
        <v>2.1500997917495592</v>
      </c>
      <c r="V1578" s="14">
        <v>1.7876000000000001</v>
      </c>
      <c r="W1578" s="14">
        <v>3.145</v>
      </c>
      <c r="X1578" s="74">
        <f>'2080回测'!$O$13*G1578/$G$4+'2080回测'!$O$14*H1578/$H$4+'2080回测'!$O$15*I1578/$I$4+'2080回测'!$O$17*K1578/$K$4+'2080回测'!$O$18*L1578/$L$4+'2080回测'!$O$16*J1578/$J$4</f>
        <v>1.7951932632256842</v>
      </c>
    </row>
    <row r="1579" spans="1:24">
      <c r="A1579" s="11">
        <v>46210</v>
      </c>
      <c r="B1579" s="17">
        <v>380.29465930018</v>
      </c>
      <c r="C1579" s="17">
        <v>465.09482291713999</v>
      </c>
      <c r="D1579" s="17">
        <v>570</v>
      </c>
      <c r="E1579" s="17">
        <v>648.90625</v>
      </c>
      <c r="F1579" s="13">
        <v>6.1607393305432998</v>
      </c>
      <c r="G1579" s="14">
        <f>[1]!thsiFinD("ths_adjustment_nv_fund",G$2,$A1579)</f>
        <v>1.8813279209</v>
      </c>
      <c r="H1579" s="14">
        <f>[1]!thsiFinD("ths_adjustment_nv_fund",H$2,$A1579)</f>
        <v>2.7936918518999998</v>
      </c>
      <c r="I1579" s="14">
        <v>3778.89</v>
      </c>
      <c r="J1579" s="14">
        <f>[1]!thsiFinD("ths_close_price_index",J$1,$A1579)</f>
        <v>10916.814399999999</v>
      </c>
      <c r="K1579" s="14">
        <f>[1]!thsiFinD("ths_adjustment_nv_fund",K$2,$A1579)</f>
        <v>9.4570254855000009</v>
      </c>
      <c r="L1579" s="14">
        <f>[1]!thsiFinD("ths_adjustment_nv_fund",L$2,$A1579)</f>
        <v>2.9408887175</v>
      </c>
      <c r="M1579" s="18">
        <v>0.73937020460358005</v>
      </c>
      <c r="N1579" s="18">
        <v>0.69012249152983995</v>
      </c>
      <c r="O1579" s="18">
        <v>1.3291397076444</v>
      </c>
      <c r="P1579" s="18">
        <v>1.5565381474205</v>
      </c>
      <c r="Q1579" s="21">
        <v>1.17156635588113</v>
      </c>
      <c r="R1579" s="21">
        <v>1.0940398361830701</v>
      </c>
      <c r="S1579" s="22">
        <v>1.1482964265032101</v>
      </c>
      <c r="T1579" s="22">
        <v>1.4717251642307401</v>
      </c>
      <c r="U1579" s="16">
        <v>2.106952808025301</v>
      </c>
      <c r="V1579" s="14">
        <v>1.7878000000000001</v>
      </c>
      <c r="W1579" s="14">
        <v>3.1265000000000001</v>
      </c>
      <c r="X1579" s="74">
        <f>'2080回测'!$O$13*G1579/$G$4+'2080回测'!$O$14*H1579/$H$4+'2080回测'!$O$15*I1579/$I$4+'2080回测'!$O$17*K1579/$K$4+'2080回测'!$O$18*L1579/$L$4+'2080回测'!$O$16*J1579/$J$4</f>
        <v>1.7843927223392517</v>
      </c>
    </row>
    <row r="1580" spans="1:24">
      <c r="A1580" s="11">
        <v>46211</v>
      </c>
      <c r="B1580" s="17">
        <v>377.90055248619001</v>
      </c>
      <c r="C1580" s="17">
        <v>462.54491293984</v>
      </c>
      <c r="D1580" s="17">
        <v>545.69230769231001</v>
      </c>
      <c r="E1580" s="17">
        <v>647.5390625</v>
      </c>
      <c r="F1580" s="13">
        <v>6.0841920890458496</v>
      </c>
      <c r="G1580" s="14">
        <f>[1]!thsiFinD("ths_adjustment_nv_fund",G$2,$A1580)</f>
        <v>1.8997938931</v>
      </c>
      <c r="H1580" s="14">
        <f>[1]!thsiFinD("ths_adjustment_nv_fund",H$2,$A1580)</f>
        <v>2.808162963</v>
      </c>
      <c r="I1580" s="14">
        <v>3858.87</v>
      </c>
      <c r="J1580" s="14">
        <f>[1]!thsiFinD("ths_close_price_index",J$1,$A1580)</f>
        <v>11016.952600000001</v>
      </c>
      <c r="K1580" s="14">
        <f>[1]!thsiFinD("ths_adjustment_nv_fund",K$2,$A1580)</f>
        <v>9.4761043081</v>
      </c>
      <c r="L1580" s="14">
        <f>[1]!thsiFinD("ths_adjustment_nv_fund",L$2,$A1580)</f>
        <v>2.9040367406000001</v>
      </c>
      <c r="M1580" s="18">
        <v>0.71387468030691004</v>
      </c>
      <c r="N1580" s="18">
        <v>0.66935974285466004</v>
      </c>
      <c r="O1580" s="18">
        <v>1.2878025401390001</v>
      </c>
      <c r="P1580" s="18">
        <v>1.5056404326384001</v>
      </c>
      <c r="Q1580" s="21">
        <v>1.1238305561562101</v>
      </c>
      <c r="R1580" s="21">
        <v>1.0444044020722301</v>
      </c>
      <c r="S1580" s="22">
        <v>1.0938987025182001</v>
      </c>
      <c r="T1580" s="22">
        <v>1.4168114075167999</v>
      </c>
      <c r="U1580" s="16">
        <v>2.0681631659638171</v>
      </c>
      <c r="V1580" s="14">
        <v>1.7887999999999999</v>
      </c>
      <c r="W1580" s="14">
        <v>3.1217999999999999</v>
      </c>
      <c r="X1580" s="74">
        <f>'2080回测'!$O$13*G1580/$G$4+'2080回测'!$O$14*H1580/$H$4+'2080回测'!$O$15*I1580/$I$4+'2080回测'!$O$17*K1580/$K$4+'2080回测'!$O$18*L1580/$L$4+'2080回测'!$O$16*J1580/$J$4</f>
        <v>1.7957580111884412</v>
      </c>
    </row>
    <row r="1581" spans="1:24">
      <c r="A1581" s="11">
        <v>46212</v>
      </c>
      <c r="B1581" s="17">
        <v>406.44567219152998</v>
      </c>
      <c r="C1581" s="17">
        <v>495.63579017026001</v>
      </c>
      <c r="D1581" s="17">
        <v>577.46153846154004</v>
      </c>
      <c r="E1581" s="17">
        <v>692.6171875</v>
      </c>
      <c r="F1581" s="13">
        <v>6.4304004708083298</v>
      </c>
      <c r="G1581" s="14">
        <f>[1]!thsiFinD("ths_adjustment_nv_fund",G$2,$A1581)</f>
        <v>1.8821270981</v>
      </c>
      <c r="H1581" s="14">
        <f>[1]!thsiFinD("ths_adjustment_nv_fund",H$2,$A1581)</f>
        <v>2.7759318518999998</v>
      </c>
      <c r="I1581" s="14">
        <v>3802.82</v>
      </c>
      <c r="J1581" s="14">
        <f>[1]!thsiFinD("ths_close_price_index",J$1,$A1581)</f>
        <v>10905.9159</v>
      </c>
      <c r="K1581" s="14">
        <f>[1]!thsiFinD("ths_adjustment_nv_fund",K$2,$A1581)</f>
        <v>9.4899798154999999</v>
      </c>
      <c r="L1581" s="14">
        <f>[1]!thsiFinD("ths_adjustment_nv_fund",L$2,$A1581)</f>
        <v>2.9087820635999999</v>
      </c>
      <c r="M1581" s="18">
        <v>0.69365409207161</v>
      </c>
      <c r="N1581" s="18">
        <v>0.65763183042307005</v>
      </c>
      <c r="O1581" s="18">
        <v>1.2488617301700999</v>
      </c>
      <c r="P1581" s="18">
        <v>1.4756238316348</v>
      </c>
      <c r="Q1581" s="21">
        <v>1.07597689025914</v>
      </c>
      <c r="R1581" s="21">
        <v>0.99464907560847604</v>
      </c>
      <c r="S1581" s="22">
        <v>1.0462231307366401</v>
      </c>
      <c r="T1581" s="22">
        <v>1.3526847468067</v>
      </c>
      <c r="U1581" s="16">
        <v>2.1115081759451835</v>
      </c>
      <c r="V1581" s="14">
        <v>1.7889999999999999</v>
      </c>
      <c r="W1581" s="14">
        <v>3.1112000000000002</v>
      </c>
      <c r="X1581" s="74">
        <f>'2080回测'!$O$13*G1581/$G$4+'2080回测'!$O$14*H1581/$H$4+'2080回测'!$O$15*I1581/$I$4+'2080回测'!$O$17*K1581/$K$4+'2080回测'!$O$18*L1581/$L$4+'2080回测'!$O$16*J1581/$J$4</f>
        <v>1.7833824526192696</v>
      </c>
    </row>
    <row r="1582" spans="1:24">
      <c r="A1582" s="11">
        <v>46213</v>
      </c>
      <c r="B1582" s="17">
        <v>385.51258440761001</v>
      </c>
      <c r="C1582" s="17">
        <v>463.76191542564999</v>
      </c>
      <c r="D1582" s="17">
        <v>547.07692307692002</v>
      </c>
      <c r="E1582" s="17">
        <v>647.626953125</v>
      </c>
      <c r="F1582" s="13">
        <v>6.1099459400879503</v>
      </c>
      <c r="G1582" s="14">
        <f>[1]!thsiFinD("ths_adjustment_nv_fund",G$2,$A1582)</f>
        <v>1.8882614018999999</v>
      </c>
      <c r="H1582" s="14">
        <f>[1]!thsiFinD("ths_adjustment_nv_fund",H$2,$A1582)</f>
        <v>2.7740681481</v>
      </c>
      <c r="I1582" s="14">
        <v>3813.84</v>
      </c>
      <c r="J1582" s="14">
        <f>[1]!thsiFinD("ths_close_price_index",J$1,$A1582)</f>
        <v>10929.9719</v>
      </c>
      <c r="K1582" s="14">
        <f>[1]!thsiFinD("ths_adjustment_nv_fund",K$2,$A1582)</f>
        <v>9.5342079951999992</v>
      </c>
      <c r="L1582" s="14">
        <f>[1]!thsiFinD("ths_adjustment_nv_fund",L$2,$A1582)</f>
        <v>2.8871756991000002</v>
      </c>
      <c r="M1582" s="18">
        <v>0.73089833759591005</v>
      </c>
      <c r="N1582" s="18">
        <v>0.70080792285640003</v>
      </c>
      <c r="O1582" s="18">
        <v>1.3151210160555999</v>
      </c>
      <c r="P1582" s="18">
        <v>1.5498263608847</v>
      </c>
      <c r="Q1582" s="21">
        <v>1.1055612994713699</v>
      </c>
      <c r="R1582" s="21">
        <v>1.0334941979560901</v>
      </c>
      <c r="S1582" s="22">
        <v>1.0779723726822299</v>
      </c>
      <c r="T1582" s="22">
        <v>1.37838390005918</v>
      </c>
      <c r="U1582" s="16">
        <v>2.0858725238983595</v>
      </c>
      <c r="V1582" s="14">
        <v>1.7891999999999999</v>
      </c>
      <c r="W1582" s="14">
        <v>3.1082000000000001</v>
      </c>
      <c r="X1582" s="74">
        <f>'2080回测'!$O$13*G1582/$G$4+'2080回测'!$O$14*H1582/$H$4+'2080回测'!$O$15*I1582/$I$4+'2080回测'!$O$17*K1582/$K$4+'2080回测'!$O$18*L1582/$L$4+'2080回测'!$O$16*J1582/$J$4</f>
        <v>1.7872682865655218</v>
      </c>
    </row>
    <row r="1583" spans="1:24">
      <c r="A1583" s="11">
        <v>46216</v>
      </c>
      <c r="B1583" s="17">
        <v>367.46470227133</v>
      </c>
      <c r="C1583" s="17">
        <v>442.78311059590999</v>
      </c>
      <c r="D1583" s="17">
        <v>505.92307692307998</v>
      </c>
      <c r="E1583" s="17">
        <v>622.666015625</v>
      </c>
      <c r="F1583" s="13">
        <v>5.8470922635382996</v>
      </c>
      <c r="G1583" s="14">
        <f>[1]!thsiFinD("ths_adjustment_nv_fund",G$2,$A1583)</f>
        <v>1.9180741184000001</v>
      </c>
      <c r="H1583" s="14">
        <f>[1]!thsiFinD("ths_adjustment_nv_fund",H$2,$A1583)</f>
        <v>2.7837155556000002</v>
      </c>
      <c r="I1583" s="14">
        <v>3821.07</v>
      </c>
      <c r="J1583" s="14">
        <f>[1]!thsiFinD("ths_close_price_index",J$1,$A1583)</f>
        <v>11025.2194</v>
      </c>
      <c r="K1583" s="14">
        <f>[1]!thsiFinD("ths_adjustment_nv_fund",K$2,$A1583)</f>
        <v>9.5394113105000002</v>
      </c>
      <c r="L1583" s="14">
        <f>[1]!thsiFinD("ths_adjustment_nv_fund",L$2,$A1583)</f>
        <v>2.8494150434000001</v>
      </c>
      <c r="M1583" s="18">
        <v>0.68694053708439995</v>
      </c>
      <c r="N1583" s="18">
        <v>0.66536356528537999</v>
      </c>
      <c r="O1583" s="18">
        <v>1.2809729211598</v>
      </c>
      <c r="P1583" s="18">
        <v>1.5197165405615001</v>
      </c>
      <c r="Q1583" s="21">
        <v>1.09153522498429</v>
      </c>
      <c r="R1583" s="21">
        <v>1.0057990644304799</v>
      </c>
      <c r="S1583" s="22">
        <v>1.06990579003805</v>
      </c>
      <c r="T1583" s="22">
        <v>1.3667465476429701</v>
      </c>
      <c r="U1583" s="16">
        <v>1.9927977657810974</v>
      </c>
      <c r="V1583" s="14">
        <v>1.7887</v>
      </c>
      <c r="W1583" s="14">
        <v>3.0707</v>
      </c>
      <c r="X1583" s="74">
        <f>'2080回测'!$O$13*G1583/$G$4+'2080回测'!$O$14*H1583/$H$4+'2080回测'!$O$15*I1583/$I$4+'2080回测'!$O$17*K1583/$K$4+'2080回测'!$O$18*L1583/$L$4+'2080回测'!$O$16*J1583/$J$4</f>
        <v>1.8066319909958222</v>
      </c>
    </row>
    <row r="1584" spans="1:24">
      <c r="A1584" s="11">
        <v>46217</v>
      </c>
      <c r="B1584" s="17">
        <v>387.84530386739999</v>
      </c>
      <c r="C1584" s="17">
        <v>465.90615791146001</v>
      </c>
      <c r="D1584" s="17">
        <v>568.53846153845996</v>
      </c>
      <c r="E1584" s="17">
        <v>656.15234375</v>
      </c>
      <c r="F1584" s="13">
        <v>6.1961056676683004</v>
      </c>
      <c r="G1584" s="14">
        <f>[1]!thsiFinD("ths_adjustment_nv_fund",G$2,$A1584)</f>
        <v>1.9331645058</v>
      </c>
      <c r="H1584" s="14">
        <f>[1]!thsiFinD("ths_adjustment_nv_fund",H$2,$A1584)</f>
        <v>2.8392977778000001</v>
      </c>
      <c r="I1584" s="14">
        <v>3876.28</v>
      </c>
      <c r="J1584" s="14">
        <f>[1]!thsiFinD("ths_close_price_index",J$1,$A1584)</f>
        <v>11122.6739</v>
      </c>
      <c r="K1584" s="14">
        <f>[1]!thsiFinD("ths_adjustment_nv_fund",K$2,$A1584)</f>
        <v>9.6261332315000008</v>
      </c>
      <c r="L1584" s="14">
        <f>[1]!thsiFinD("ths_adjustment_nv_fund",L$2,$A1584)</f>
        <v>2.8904065574</v>
      </c>
      <c r="M1584" s="18">
        <v>0.64554028132992003</v>
      </c>
      <c r="N1584" s="18">
        <v>0.62366432108418002</v>
      </c>
      <c r="O1584" s="18">
        <v>1.1811646297628</v>
      </c>
      <c r="P1584" s="18">
        <v>1.3966671201717999</v>
      </c>
      <c r="Q1584" s="21">
        <v>0.98451274066275196</v>
      </c>
      <c r="R1584" s="21">
        <v>0.90341099503276701</v>
      </c>
      <c r="S1584" s="22">
        <v>0.95935224072255099</v>
      </c>
      <c r="T1584" s="22">
        <v>1.2480697974820101</v>
      </c>
      <c r="U1584" s="16">
        <v>2.0382982499018159</v>
      </c>
      <c r="V1584" s="14">
        <v>1.7890999999999999</v>
      </c>
      <c r="W1584" s="14">
        <v>3.0468000000000002</v>
      </c>
      <c r="X1584" s="74">
        <f>'2080回测'!$O$13*G1584/$G$4+'2080回测'!$O$14*H1584/$H$4+'2080回测'!$O$15*I1584/$I$4+'2080回测'!$O$17*K1584/$K$4+'2080回测'!$O$18*L1584/$L$4+'2080回测'!$O$16*J1584/$J$4</f>
        <v>1.8223966050219875</v>
      </c>
    </row>
    <row r="1585" spans="1:24">
      <c r="A1585" s="11">
        <v>46218</v>
      </c>
      <c r="B1585" s="17">
        <v>381.15408225905003</v>
      </c>
      <c r="C1585" s="17">
        <v>449.33174304200003</v>
      </c>
      <c r="D1585" s="17">
        <v>543.69230769231001</v>
      </c>
      <c r="E1585" s="17">
        <v>638.125</v>
      </c>
      <c r="F1585" s="13">
        <v>6.0307578324833999</v>
      </c>
      <c r="G1585" s="14">
        <f>[1]!thsiFinD("ths_adjustment_nv_fund",G$2,$A1585)</f>
        <v>1.9546345692</v>
      </c>
      <c r="H1585" s="14">
        <f>[1]!thsiFinD("ths_adjustment_nv_fund",H$2,$A1585)</f>
        <v>2.8769007407</v>
      </c>
      <c r="I1585" s="14">
        <v>3912.43</v>
      </c>
      <c r="J1585" s="14">
        <f>[1]!thsiFinD("ths_close_price_index",J$1,$A1585)</f>
        <v>11297.3395</v>
      </c>
      <c r="K1585" s="14">
        <f>[1]!thsiFinD("ths_adjustment_nv_fund",K$2,$A1585)</f>
        <v>9.7215273446000001</v>
      </c>
      <c r="L1585" s="14">
        <f>[1]!thsiFinD("ths_adjustment_nv_fund",L$2,$A1585)</f>
        <v>2.9077724204000002</v>
      </c>
      <c r="M1585" s="18">
        <v>0.69253516624041001</v>
      </c>
      <c r="N1585" s="18">
        <v>0.66779602119712</v>
      </c>
      <c r="O1585" s="18">
        <v>1.2257368799424999</v>
      </c>
      <c r="P1585" s="18">
        <v>1.4531579904262</v>
      </c>
      <c r="Q1585" s="21">
        <v>1.0303626816331</v>
      </c>
      <c r="R1585" s="21">
        <v>0.94177654796867605</v>
      </c>
      <c r="S1585" s="22">
        <v>0.99834072350268999</v>
      </c>
      <c r="T1585" s="22">
        <v>1.29667998830383</v>
      </c>
      <c r="U1585" s="16">
        <v>2.0155636258299143</v>
      </c>
      <c r="V1585" s="14">
        <v>1.7894000000000001</v>
      </c>
      <c r="W1585" s="14">
        <v>3.0423</v>
      </c>
      <c r="X1585" s="74">
        <f>'2080回测'!$O$13*G1585/$G$4+'2080回测'!$O$14*H1585/$H$4+'2080回测'!$O$15*I1585/$I$4+'2080回测'!$O$17*K1585/$K$4+'2080回测'!$O$18*L1585/$L$4+'2080回测'!$O$16*J1585/$J$4</f>
        <v>1.8413599905974201</v>
      </c>
    </row>
    <row r="1586" spans="1:24">
      <c r="A1586" s="11">
        <v>46219</v>
      </c>
      <c r="B1586" s="17">
        <v>374.03314917127</v>
      </c>
      <c r="C1586" s="17">
        <v>434.61180816118002</v>
      </c>
      <c r="D1586" s="17">
        <v>520.84615384614995</v>
      </c>
      <c r="E1586" s="17">
        <v>621.396484375</v>
      </c>
      <c r="F1586" s="13">
        <v>5.8772189888839996</v>
      </c>
      <c r="G1586" s="14">
        <f>[1]!thsiFinD("ths_adjustment_nv_fund",G$2,$A1586)</f>
        <v>1.9390534374999999</v>
      </c>
      <c r="H1586" s="14">
        <f>[1]!thsiFinD("ths_adjustment_nv_fund",H$2,$A1586)</f>
        <v>2.8505896296</v>
      </c>
      <c r="I1586" s="14">
        <v>3926.79</v>
      </c>
      <c r="J1586" s="14">
        <f>[1]!thsiFinD("ths_close_price_index",J$1,$A1586)</f>
        <v>11280.295099999999</v>
      </c>
      <c r="K1586" s="14">
        <f>[1]!thsiFinD("ths_adjustment_nv_fund",K$2,$A1586)</f>
        <v>9.7579505514000004</v>
      </c>
      <c r="L1586" s="14">
        <f>[1]!thsiFinD("ths_adjustment_nv_fund",L$2,$A1586)</f>
        <v>2.8756657666000001</v>
      </c>
      <c r="M1586" s="18">
        <v>0.68694053708439995</v>
      </c>
      <c r="N1586" s="18">
        <v>0.65658934931804003</v>
      </c>
      <c r="O1586" s="18">
        <v>1.1943445962138</v>
      </c>
      <c r="P1586" s="18">
        <v>1.4141923406824</v>
      </c>
      <c r="Q1586" s="21">
        <v>1.0027819973476</v>
      </c>
      <c r="R1586" s="21">
        <v>0.91899700091298397</v>
      </c>
      <c r="S1586" s="22">
        <v>0.97786401371364995</v>
      </c>
      <c r="T1586" s="22">
        <v>1.2727991713664399</v>
      </c>
      <c r="U1586" s="16">
        <v>1.9663758702782976</v>
      </c>
      <c r="V1586" s="14">
        <v>1.7889999999999999</v>
      </c>
      <c r="W1586" s="14">
        <v>3.0390999999999999</v>
      </c>
      <c r="X1586" s="74">
        <f>'2080回测'!$O$13*G1586/$G$4+'2080回测'!$O$14*H1586/$H$4+'2080回测'!$O$15*I1586/$I$4+'2080回测'!$O$17*K1586/$K$4+'2080回测'!$O$18*L1586/$L$4+'2080回测'!$O$16*J1586/$J$4</f>
        <v>1.8283727641581122</v>
      </c>
    </row>
    <row r="1587" spans="1:24">
      <c r="A1587" s="11">
        <v>46220</v>
      </c>
      <c r="B1587" s="17">
        <v>342.78698588090998</v>
      </c>
      <c r="C1587" s="17">
        <v>393.69734349602999</v>
      </c>
      <c r="D1587" s="17">
        <v>461.07692307692002</v>
      </c>
      <c r="E1587" s="17">
        <v>565.91796875</v>
      </c>
      <c r="F1587" s="13">
        <v>5.4086980530096502</v>
      </c>
      <c r="G1587" s="14">
        <f>[1]!thsiFinD("ths_adjustment_nv_fund",G$2,$A1587)</f>
        <v>1.9445743109</v>
      </c>
      <c r="H1587" s="14">
        <f>[1]!thsiFinD("ths_adjustment_nv_fund",H$2,$A1587)</f>
        <v>2.8333777778</v>
      </c>
      <c r="I1587" s="14">
        <v>3932.86</v>
      </c>
      <c r="J1587" s="14">
        <f>[1]!thsiFinD("ths_close_price_index",J$1,$A1587)</f>
        <v>11245.3485</v>
      </c>
      <c r="K1587" s="14">
        <f>[1]!thsiFinD("ths_adjustment_nv_fund",K$2,$A1587)</f>
        <v>9.5732328596999992</v>
      </c>
      <c r="L1587" s="14">
        <f>[1]!thsiFinD("ths_adjustment_nv_fund",L$2,$A1587)</f>
        <v>2.8581989391999998</v>
      </c>
      <c r="M1587" s="18">
        <v>0.65025575447570005</v>
      </c>
      <c r="N1587" s="18">
        <v>0.61879940926070998</v>
      </c>
      <c r="O1587" s="18">
        <v>1.136592379583</v>
      </c>
      <c r="P1587" s="18">
        <v>1.3556506467086</v>
      </c>
      <c r="Q1587" s="21">
        <v>0.94691343174362097</v>
      </c>
      <c r="R1587" s="21">
        <v>0.86936156680215504</v>
      </c>
      <c r="S1587" s="22">
        <v>0.93566958142108902</v>
      </c>
      <c r="T1587" s="22">
        <v>1.2177641922315099</v>
      </c>
      <c r="U1587" s="16">
        <v>1.8559584195339278</v>
      </c>
      <c r="V1587" s="14">
        <v>1.7899</v>
      </c>
      <c r="W1587" s="14">
        <v>3.0211000000000001</v>
      </c>
      <c r="X1587" s="74">
        <f>'2080回测'!$O$13*G1587/$G$4+'2080回测'!$O$14*H1587/$H$4+'2080回测'!$O$15*I1587/$I$4+'2080回测'!$O$17*K1587/$K$4+'2080回测'!$O$18*L1587/$L$4+'2080回测'!$O$16*J1587/$J$4</f>
        <v>1.8274332086713851</v>
      </c>
    </row>
    <row r="1588" spans="1:24">
      <c r="A1588" s="11">
        <v>46223</v>
      </c>
      <c r="B1588" s="17">
        <v>331.55310006139001</v>
      </c>
      <c r="C1588" s="17">
        <v>378.10812112372003</v>
      </c>
      <c r="D1588" s="17">
        <v>410.38461538462002</v>
      </c>
      <c r="E1588" s="17">
        <v>551.9921875</v>
      </c>
      <c r="F1588" s="13">
        <v>5.1800950601743301</v>
      </c>
      <c r="G1588" s="14">
        <f>[1]!thsiFinD("ths_adjustment_nv_fund",G$2,$A1588)</f>
        <v>1.9924218807</v>
      </c>
      <c r="H1588" s="14">
        <f>[1]!thsiFinD("ths_adjustment_nv_fund",H$2,$A1588)</f>
        <v>2.9183407407000002</v>
      </c>
      <c r="I1588" s="14">
        <v>4030.86</v>
      </c>
      <c r="J1588" s="14">
        <f>[1]!thsiFinD("ths_close_price_index",J$1,$A1588)</f>
        <v>11504.3822</v>
      </c>
      <c r="K1588" s="14">
        <f>[1]!thsiFinD("ths_adjustment_nv_fund",K$2,$A1588)</f>
        <v>9.6729630687999997</v>
      </c>
      <c r="L1588" s="14">
        <f>[1]!thsiFinD("ths_adjustment_nv_fund",L$2,$A1588)</f>
        <v>2.8951518803999998</v>
      </c>
      <c r="M1588" s="18">
        <v>0.58359974424551997</v>
      </c>
      <c r="N1588" s="18">
        <v>0.55051689688123995</v>
      </c>
      <c r="O1588" s="18">
        <v>1.0214473999521001</v>
      </c>
      <c r="P1588" s="18">
        <v>1.2278470441828999</v>
      </c>
      <c r="Q1588" s="21">
        <v>0.82999018896061605</v>
      </c>
      <c r="R1588" s="21">
        <v>0.75126759917130903</v>
      </c>
      <c r="S1588" s="22">
        <v>0.80815552500754895</v>
      </c>
      <c r="T1588" s="22">
        <v>1.0748429578701899</v>
      </c>
      <c r="U1588" s="16">
        <v>1.8119016844093965</v>
      </c>
      <c r="V1588" s="14">
        <v>1.7894000000000001</v>
      </c>
      <c r="W1588" s="14">
        <v>3.0230000000000001</v>
      </c>
      <c r="X1588" s="74">
        <f>'2080回测'!$O$13*G1588/$G$4+'2080回测'!$O$14*H1588/$H$4+'2080回测'!$O$15*I1588/$I$4+'2080回测'!$O$17*K1588/$K$4+'2080回测'!$O$18*L1588/$L$4+'2080回测'!$O$16*J1588/$J$4</f>
        <v>1.8672702816916673</v>
      </c>
    </row>
    <row r="1589" spans="1:24">
      <c r="A1589" s="11">
        <v>46224</v>
      </c>
      <c r="B1589" s="17">
        <v>359.91405770411001</v>
      </c>
      <c r="C1589" s="17">
        <v>422.90540325766</v>
      </c>
      <c r="D1589" s="17">
        <v>458.30769230768999</v>
      </c>
      <c r="E1589" s="17">
        <v>605.15625</v>
      </c>
      <c r="F1589" s="13">
        <v>5.6157085081736504</v>
      </c>
      <c r="G1589" s="14">
        <f>[1]!thsiFinD("ths_adjustment_nv_fund",G$2,$A1589)</f>
        <v>1.9686207818999999</v>
      </c>
      <c r="H1589" s="14">
        <f>[1]!thsiFinD("ths_adjustment_nv_fund",H$2,$A1589)</f>
        <v>2.8881925925999998</v>
      </c>
      <c r="I1589" s="14">
        <v>4031.26</v>
      </c>
      <c r="J1589" s="14">
        <f>[1]!thsiFinD("ths_close_price_index",J$1,$A1589)</f>
        <v>11393.9149</v>
      </c>
      <c r="K1589" s="14">
        <f>[1]!thsiFinD("ths_adjustment_nv_fund",K$2,$A1589)</f>
        <v>9.7033157412000008</v>
      </c>
      <c r="L1589" s="14">
        <f>[1]!thsiFinD("ths_adjustment_nv_fund",L$2,$A1589)</f>
        <v>2.9272585341999999</v>
      </c>
      <c r="M1589" s="18">
        <v>0.58871483375958999</v>
      </c>
      <c r="N1589" s="18">
        <v>0.55807488489270995</v>
      </c>
      <c r="O1589" s="18">
        <v>0.98729930505631003</v>
      </c>
      <c r="P1589" s="18">
        <v>1.1754578212130999</v>
      </c>
      <c r="Q1589" s="21">
        <v>0.76433873106733596</v>
      </c>
      <c r="R1589" s="21">
        <v>0.70091281094293301</v>
      </c>
      <c r="S1589" s="22">
        <v>0.72873071128039102</v>
      </c>
      <c r="T1589" s="22">
        <v>0.99168437706280199</v>
      </c>
      <c r="U1589" s="16">
        <v>1.8831064158179305</v>
      </c>
      <c r="V1589" s="14">
        <v>1.7897000000000001</v>
      </c>
      <c r="W1589" s="14">
        <v>3.0701999999999998</v>
      </c>
      <c r="X1589" s="74">
        <f>'2080回测'!$O$13*G1589/$G$4+'2080回测'!$O$14*H1589/$H$4+'2080回测'!$O$15*I1589/$I$4+'2080回测'!$O$17*K1589/$K$4+'2080回测'!$O$18*L1589/$L$4+'2080回测'!$O$16*J1589/$J$4</f>
        <v>1.8526531667916415</v>
      </c>
    </row>
    <row r="1590" spans="1:24">
      <c r="A1590" s="11">
        <v>46225</v>
      </c>
      <c r="B1590" s="17">
        <v>344.32166973603</v>
      </c>
      <c r="C1590" s="17">
        <v>406.27303589103002</v>
      </c>
      <c r="D1590" s="17">
        <v>429.07692307692002</v>
      </c>
      <c r="E1590" s="17">
        <v>582.900390625</v>
      </c>
      <c r="F1590" s="13">
        <v>5.4064300483224503</v>
      </c>
      <c r="G1590" s="14">
        <f>[1]!thsiFinD("ths_adjustment_nv_fund",G$2,$A1590)</f>
        <v>1.9806440174</v>
      </c>
      <c r="H1590" s="14">
        <f>[1]!thsiFinD("ths_adjustment_nv_fund",H$2,$A1590)</f>
        <v>2.9211911111000002</v>
      </c>
      <c r="I1590" s="14">
        <v>4049.34</v>
      </c>
      <c r="J1590" s="14">
        <f>[1]!thsiFinD("ths_close_price_index",J$1,$A1590)</f>
        <v>11423.945400000001</v>
      </c>
      <c r="K1590" s="14">
        <f>[1]!thsiFinD("ths_adjustment_nv_fund",K$2,$A1590)</f>
        <v>9.7830999085000006</v>
      </c>
      <c r="L1590" s="14">
        <f>[1]!thsiFinD("ths_adjustment_nv_fund",L$2,$A1590)</f>
        <v>2.9444224687</v>
      </c>
      <c r="M1590" s="18">
        <v>0.63283248081841004</v>
      </c>
      <c r="N1590" s="18">
        <v>0.61532447224394005</v>
      </c>
      <c r="O1590" s="18">
        <v>1.0922597651570001</v>
      </c>
      <c r="P1590" s="18">
        <v>1.2962699794756001</v>
      </c>
      <c r="Q1590" s="21">
        <v>0.83446910350270698</v>
      </c>
      <c r="R1590" s="21">
        <v>0.76517511211057798</v>
      </c>
      <c r="S1590" s="22">
        <v>0.77816438440744895</v>
      </c>
      <c r="T1590" s="22">
        <v>1.05035602882776</v>
      </c>
      <c r="U1590" s="16">
        <v>1.8664066783687434</v>
      </c>
      <c r="V1590" s="14">
        <v>1.7924</v>
      </c>
      <c r="W1590" s="14">
        <v>3.1126999999999998</v>
      </c>
      <c r="X1590" s="74">
        <f>'2080回测'!$O$13*G1590/$G$4+'2080回测'!$O$14*H1590/$H$4+'2080回测'!$O$15*I1590/$I$4+'2080回测'!$O$17*K1590/$K$4+'2080回测'!$O$18*L1590/$L$4+'2080回测'!$O$16*J1590/$J$4</f>
        <v>1.8643359689404269</v>
      </c>
    </row>
    <row r="1591" spans="1:24">
      <c r="A1591" s="11">
        <v>46226</v>
      </c>
      <c r="B1591" s="17">
        <v>331.00061387353998</v>
      </c>
      <c r="C1591" s="17">
        <v>394.68253598750999</v>
      </c>
      <c r="D1591" s="17">
        <v>431.53846153846001</v>
      </c>
      <c r="E1591" s="17">
        <v>578.095703125</v>
      </c>
      <c r="F1591" s="13">
        <v>5.3382932863112798</v>
      </c>
      <c r="G1591" s="14">
        <f>[1]!thsiFinD("ths_adjustment_nv_fund",G$2,$A1591)</f>
        <v>1.988005182</v>
      </c>
      <c r="H1591" s="14">
        <f>[1]!thsiFinD("ths_adjustment_nv_fund",H$2,$A1591)</f>
        <v>2.9480503703999998</v>
      </c>
      <c r="I1591" s="14">
        <v>4113.75</v>
      </c>
      <c r="J1591" s="14">
        <f>[1]!thsiFinD("ths_close_price_index",J$1,$A1591)</f>
        <v>11458.151</v>
      </c>
      <c r="K1591" s="14">
        <f>[1]!thsiFinD("ths_adjustment_nv_fund",K$2,$A1591)</f>
        <v>9.7796310316999993</v>
      </c>
      <c r="L1591" s="14">
        <f>[1]!thsiFinD("ths_adjustment_nv_fund",L$2,$A1591)</f>
        <v>2.9704712632999999</v>
      </c>
      <c r="M1591" s="18">
        <v>0.62611892583119999</v>
      </c>
      <c r="N1591" s="18">
        <v>0.60246720528190001</v>
      </c>
      <c r="O1591" s="18">
        <v>1.0833932422717001</v>
      </c>
      <c r="P1591" s="18">
        <v>1.2753888656971</v>
      </c>
      <c r="Q1591" s="21">
        <v>0.81384252337465701</v>
      </c>
      <c r="R1591" s="21">
        <v>0.74743104387771897</v>
      </c>
      <c r="S1591" s="22">
        <v>0.75613640872530496</v>
      </c>
      <c r="T1591" s="22">
        <v>1.0264752118903699</v>
      </c>
      <c r="U1591" s="16">
        <v>1.8805357854031191</v>
      </c>
      <c r="V1591" s="14">
        <v>1.7927999999999999</v>
      </c>
      <c r="W1591" s="14">
        <v>3.1029</v>
      </c>
      <c r="X1591" s="74">
        <f>'2080回测'!$O$13*G1591/$G$4+'2080回测'!$O$14*H1591/$H$4+'2080回测'!$O$15*I1591/$I$4+'2080回测'!$O$17*K1591/$K$4+'2080回测'!$O$18*L1591/$L$4+'2080回测'!$O$16*J1591/$J$4</f>
        <v>1.8715209145680272</v>
      </c>
    </row>
    <row r="1592" spans="1:24">
      <c r="A1592" s="11">
        <v>46227</v>
      </c>
      <c r="B1592" s="17">
        <v>323.75690607734998</v>
      </c>
      <c r="C1592" s="17">
        <v>387.26461604994</v>
      </c>
      <c r="D1592" s="17">
        <v>416.76923076922998</v>
      </c>
      <c r="E1592" s="17">
        <v>566.396484375</v>
      </c>
      <c r="F1592" s="13">
        <v>5.2354680931787998</v>
      </c>
      <c r="G1592" s="14">
        <f>[1]!thsiFinD("ths_adjustment_nv_fund",G$2,$A1592)</f>
        <v>1.9729147946000001</v>
      </c>
      <c r="H1592" s="14">
        <f>[1]!thsiFinD("ths_adjustment_nv_fund",H$2,$A1592)</f>
        <v>2.8992651852</v>
      </c>
      <c r="I1592" s="14">
        <v>4074.14</v>
      </c>
      <c r="J1592" s="14">
        <f>[1]!thsiFinD("ths_close_price_index",J$1,$A1592)</f>
        <v>11337.727500000001</v>
      </c>
      <c r="K1592" s="14">
        <f>[1]!thsiFinD("ths_adjustment_nv_fund",K$2,$A1592)</f>
        <v>9.6512825886000009</v>
      </c>
      <c r="L1592" s="14">
        <f>[1]!thsiFinD("ths_adjustment_nv_fund",L$2,$A1592)</f>
        <v>2.9137293152999999</v>
      </c>
      <c r="M1592" s="18">
        <v>0.63515025575448003</v>
      </c>
      <c r="N1592" s="18">
        <v>0.61115454782381995</v>
      </c>
      <c r="O1592" s="18">
        <v>1.0781212556913</v>
      </c>
      <c r="P1592" s="18">
        <v>1.2843379144372</v>
      </c>
      <c r="Q1592" s="21">
        <v>0.83446910350270698</v>
      </c>
      <c r="R1592" s="21">
        <v>0.75282619975933096</v>
      </c>
      <c r="S1592" s="22">
        <v>0.78199084027711596</v>
      </c>
      <c r="T1592" s="22">
        <v>1.0662361659790001</v>
      </c>
      <c r="U1592" s="16">
        <v>1.8370898599616308</v>
      </c>
      <c r="V1592" s="14">
        <v>1.7938000000000001</v>
      </c>
      <c r="W1592" s="14">
        <v>3.0590000000000002</v>
      </c>
      <c r="X1592" s="74">
        <f>'2080回测'!$O$13*G1592/$G$4+'2080回测'!$O$14*H1592/$H$4+'2080回测'!$O$15*I1592/$I$4+'2080回测'!$O$17*K1592/$K$4+'2080回测'!$O$18*L1592/$L$4+'2080回测'!$O$16*J1592/$J$4</f>
        <v>1.8537942899243196</v>
      </c>
    </row>
    <row r="1593" spans="1:24">
      <c r="A1593" s="11">
        <v>46230</v>
      </c>
      <c r="B1593" s="17">
        <v>332.04419889502998</v>
      </c>
      <c r="C1593" s="17">
        <v>399.31873594779</v>
      </c>
      <c r="D1593" s="17">
        <v>447.30769230768999</v>
      </c>
      <c r="E1593" s="17">
        <v>579.296875</v>
      </c>
      <c r="F1593" s="13">
        <v>5.3949187553762803</v>
      </c>
      <c r="G1593" s="14">
        <f>[1]!thsiFinD("ths_adjustment_nv_fund",G$2,$A1593)</f>
        <v>1.9792944706</v>
      </c>
      <c r="H1593" s="14">
        <f>[1]!thsiFinD("ths_adjustment_nv_fund",H$2,$A1593)</f>
        <v>2.9146133333000002</v>
      </c>
      <c r="I1593" s="14">
        <v>4087.38</v>
      </c>
      <c r="J1593" s="14">
        <f>[1]!thsiFinD("ths_close_price_index",J$1,$A1593)</f>
        <v>11383.128199999999</v>
      </c>
      <c r="K1593" s="14">
        <f>[1]!thsiFinD("ths_adjustment_nv_fund",K$2,$A1593)</f>
        <v>9.7293323175000008</v>
      </c>
      <c r="L1593" s="14">
        <f>[1]!thsiFinD("ths_adjustment_nv_fund",L$2,$A1593)</f>
        <v>2.9403838959000002</v>
      </c>
      <c r="M1593" s="18">
        <v>0.60669757033247995</v>
      </c>
      <c r="N1593" s="18">
        <v>0.58465815307098001</v>
      </c>
      <c r="O1593" s="18">
        <v>1.0263599329019999</v>
      </c>
      <c r="P1593" s="18">
        <v>1.2260758782679</v>
      </c>
      <c r="Q1593" s="21">
        <v>0.79074075363123997</v>
      </c>
      <c r="R1593" s="21">
        <v>0.70822624447133498</v>
      </c>
      <c r="S1593" s="22">
        <v>0.73948615480594204</v>
      </c>
      <c r="T1593" s="22">
        <v>1.01447419221117</v>
      </c>
      <c r="U1593" s="16">
        <v>1.8959198220151565</v>
      </c>
      <c r="V1593" s="14">
        <v>1.7939000000000001</v>
      </c>
      <c r="W1593" s="14">
        <v>3.0947</v>
      </c>
      <c r="X1593" s="74">
        <f>'2080回测'!$O$13*G1593/$G$4+'2080回测'!$O$14*H1593/$H$4+'2080回测'!$O$15*I1593/$I$4+'2080回测'!$O$17*K1593/$K$4+'2080回测'!$O$18*L1593/$L$4+'2080回测'!$O$16*J1593/$J$4</f>
        <v>1.8619618657547243</v>
      </c>
    </row>
    <row r="1594" spans="1:24">
      <c r="A1594" s="11">
        <v>46231</v>
      </c>
      <c r="B1594" s="17">
        <v>301.04358502149</v>
      </c>
      <c r="C1594" s="17">
        <v>357.12931629398003</v>
      </c>
      <c r="D1594" s="17">
        <v>390.69230769231001</v>
      </c>
      <c r="E1594" s="17">
        <v>522.34375</v>
      </c>
      <c r="F1594" s="13">
        <v>4.9280223975194497</v>
      </c>
      <c r="G1594" s="14">
        <f>[1]!thsiFinD("ths_adjustment_nv_fund",G$2,$A1594)</f>
        <v>1.994507544</v>
      </c>
      <c r="H1594" s="14">
        <f>[1]!thsiFinD("ths_adjustment_nv_fund",H$2,$A1594)</f>
        <v>2.9175733333</v>
      </c>
      <c r="I1594" s="14">
        <v>4120.29</v>
      </c>
      <c r="J1594" s="14">
        <f>[1]!thsiFinD("ths_close_price_index",J$1,$A1594)</f>
        <v>11451.0589</v>
      </c>
      <c r="K1594" s="14">
        <f>[1]!thsiFinD("ths_adjustment_nv_fund",K$2,$A1594)</f>
        <v>9.6851041377999998</v>
      </c>
      <c r="L1594" s="14">
        <f>[1]!thsiFinD("ths_adjustment_nv_fund",L$2,$A1594)</f>
        <v>2.9257440693999999</v>
      </c>
      <c r="M1594" s="18">
        <v>0.63746803069054003</v>
      </c>
      <c r="N1594" s="18">
        <v>0.61462948484058999</v>
      </c>
      <c r="O1594" s="18">
        <v>1.0829139707644</v>
      </c>
      <c r="P1594" s="18">
        <v>1.3042868356371</v>
      </c>
      <c r="Q1594" s="21">
        <v>0.85568501449155898</v>
      </c>
      <c r="R1594" s="21">
        <v>0.76613425093396703</v>
      </c>
      <c r="S1594" s="22">
        <v>0.807638436376518</v>
      </c>
      <c r="T1594" s="22">
        <v>1.0986025523865799</v>
      </c>
      <c r="U1594" s="16">
        <v>1.8388991699356652</v>
      </c>
      <c r="V1594" s="14">
        <v>1.7938000000000001</v>
      </c>
      <c r="W1594" s="14">
        <v>3.0579000000000001</v>
      </c>
      <c r="X1594" s="74">
        <f>'2080回测'!$O$13*G1594/$G$4+'2080回测'!$O$14*H1594/$H$4+'2080回测'!$O$15*I1594/$I$4+'2080回测'!$O$17*K1594/$K$4+'2080回测'!$O$18*L1594/$L$4+'2080回测'!$O$16*J1594/$J$4</f>
        <v>1.8712145065979207</v>
      </c>
    </row>
    <row r="1595" spans="1:24">
      <c r="A1595" s="11">
        <v>46232</v>
      </c>
      <c r="B1595" s="17">
        <v>298.89502762430999</v>
      </c>
      <c r="C1595" s="17">
        <v>351.79768633370998</v>
      </c>
      <c r="D1595" s="17">
        <v>398.84615384615</v>
      </c>
      <c r="E1595" s="17">
        <v>518.525390625</v>
      </c>
      <c r="F1595" s="13">
        <v>4.9201606460729304</v>
      </c>
      <c r="G1595" s="14">
        <f>[1]!thsiFinD("ths_adjustment_nv_fund",G$2,$A1595)</f>
        <v>2.0098433035999999</v>
      </c>
      <c r="H1595" s="14">
        <f>[1]!thsiFinD("ths_adjustment_nv_fund",H$2,$A1595)</f>
        <v>2.9583555555999999</v>
      </c>
      <c r="I1595" s="14">
        <v>4185.1400000000003</v>
      </c>
      <c r="J1595" s="14">
        <f>[1]!thsiFinD("ths_close_price_index",J$1,$A1595)</f>
        <v>11613.7191</v>
      </c>
      <c r="K1595" s="14">
        <f>[1]!thsiFinD("ths_adjustment_nv_fund",K$2,$A1595)</f>
        <v>9.8177886768999993</v>
      </c>
      <c r="L1595" s="14">
        <f>[1]!thsiFinD("ths_adjustment_nv_fund",L$2,$A1595)</f>
        <v>2.9639085824000002</v>
      </c>
      <c r="M1595" s="18">
        <v>0.58943414322250998</v>
      </c>
      <c r="N1595" s="18">
        <v>0.56493788550083002</v>
      </c>
      <c r="O1595" s="18">
        <v>1.0032350826742999</v>
      </c>
      <c r="P1595" s="18">
        <v>1.2062201763105</v>
      </c>
      <c r="Q1595" s="21">
        <v>0.80653482070071902</v>
      </c>
      <c r="R1595" s="21">
        <v>0.71494021623511606</v>
      </c>
      <c r="S1595" s="22">
        <v>0.77020121948949205</v>
      </c>
      <c r="T1595" s="22">
        <v>1.0556898153518499</v>
      </c>
      <c r="U1595" s="16">
        <v>1.8516083661752794</v>
      </c>
      <c r="V1595" s="14">
        <v>1.7935000000000001</v>
      </c>
      <c r="W1595" s="14">
        <v>3.0528</v>
      </c>
      <c r="X1595" s="74">
        <f>'2080回测'!$O$13*G1595/$G$4+'2080回测'!$O$14*H1595/$H$4+'2080回测'!$O$15*I1595/$I$4+'2080回测'!$O$17*K1595/$K$4+'2080回测'!$O$18*L1595/$L$4+'2080回测'!$O$16*J1595/$J$4</f>
        <v>1.8878966416486542</v>
      </c>
    </row>
    <row r="1596" spans="1:24">
      <c r="A1596" s="11">
        <v>46233</v>
      </c>
      <c r="B1596" s="17">
        <v>274.89257213014002</v>
      </c>
      <c r="C1596" s="17">
        <v>318.35909410897</v>
      </c>
      <c r="D1596" s="17">
        <v>368.07692307692002</v>
      </c>
      <c r="E1596" s="17">
        <v>478.974609375</v>
      </c>
      <c r="F1596" s="13">
        <v>4.6007579967275802</v>
      </c>
      <c r="G1596" s="14">
        <f>[1]!thsiFinD("ths_adjustment_nv_fund",G$2,$A1596)</f>
        <v>2.0407601947999998</v>
      </c>
      <c r="H1596" s="14">
        <f>[1]!thsiFinD("ths_adjustment_nv_fund",H$2,$A1596)</f>
        <v>2.9906962962999999</v>
      </c>
      <c r="I1596" s="14">
        <v>4218.5600000000004</v>
      </c>
      <c r="J1596" s="14">
        <f>[1]!thsiFinD("ths_close_price_index",J$1,$A1596)</f>
        <v>11790.334999999999</v>
      </c>
      <c r="K1596" s="14">
        <f>[1]!thsiFinD("ths_adjustment_nv_fund",K$2,$A1596)</f>
        <v>9.8143198000999998</v>
      </c>
      <c r="L1596" s="14">
        <f>[1]!thsiFinD("ths_adjustment_nv_fund",L$2,$A1596)</f>
        <v>2.9618892959999998</v>
      </c>
      <c r="M1596" s="18">
        <v>0.60190217391304002</v>
      </c>
      <c r="N1596" s="18">
        <v>0.57718703848493003</v>
      </c>
      <c r="O1596" s="18">
        <v>1.0233644859813</v>
      </c>
      <c r="P1596" s="18">
        <v>1.2168471717231999</v>
      </c>
      <c r="Q1596" s="21">
        <v>0.81572838212922105</v>
      </c>
      <c r="R1596" s="21">
        <v>0.72908751388023796</v>
      </c>
      <c r="S1596" s="22">
        <v>0.77754387805020297</v>
      </c>
      <c r="T1596" s="22">
        <v>1.0712062852401001</v>
      </c>
      <c r="U1596" s="16">
        <v>1.8020809415526111</v>
      </c>
      <c r="V1596" s="14">
        <v>1.7955000000000001</v>
      </c>
      <c r="W1596" s="14">
        <v>3.0495000000000001</v>
      </c>
      <c r="X1596" s="74">
        <f>'2080回测'!$O$13*G1596/$G$4+'2080回测'!$O$14*H1596/$H$4+'2080回测'!$O$15*I1596/$I$4+'2080回测'!$O$17*K1596/$K$4+'2080回测'!$O$18*L1596/$L$4+'2080回测'!$O$16*J1596/$J$4</f>
        <v>1.9104224547109232</v>
      </c>
    </row>
    <row r="1597" spans="1:24">
      <c r="A1597" s="11">
        <v>46234</v>
      </c>
      <c r="B1597" s="17">
        <v>289.44137507673003</v>
      </c>
      <c r="C1597" s="17">
        <v>333.94831648127001</v>
      </c>
      <c r="D1597" s="17">
        <v>389.15384615385</v>
      </c>
      <c r="E1597" s="17">
        <v>501.259765625</v>
      </c>
      <c r="F1597" s="13">
        <v>4.7845082583421297</v>
      </c>
      <c r="G1597" s="14">
        <f>[1]!thsiFinD("ths_adjustment_nv_fund",G$2,$A1597)</f>
        <v>2.0333990303</v>
      </c>
      <c r="H1597" s="14">
        <f>[1]!thsiFinD("ths_adjustment_nv_fund",H$2,$A1597)</f>
        <v>2.9864207406999999</v>
      </c>
      <c r="I1597" s="14">
        <v>4170.33</v>
      </c>
      <c r="J1597" s="14">
        <f>[1]!thsiFinD("ths_close_price_index",J$1,$A1597)</f>
        <v>11716.502500000001</v>
      </c>
      <c r="K1597" s="14">
        <f>[1]!thsiFinD("ths_adjustment_nv_fund",K$2,$A1597)</f>
        <v>9.8065148271999991</v>
      </c>
      <c r="L1597" s="14">
        <f>[1]!thsiFinD("ths_adjustment_nv_fund",L$2,$A1597)</f>
        <v>2.9591632593999999</v>
      </c>
      <c r="M1597" s="18">
        <v>0.58080242966752005</v>
      </c>
      <c r="N1597" s="18">
        <v>0.55685865693684</v>
      </c>
      <c r="O1597" s="18">
        <v>0.96609154085790006</v>
      </c>
      <c r="P1597" s="18">
        <v>1.1531784185664999</v>
      </c>
      <c r="Q1597" s="21">
        <v>0.75679529604907803</v>
      </c>
      <c r="R1597" s="21">
        <v>0.68065100329865103</v>
      </c>
      <c r="S1597" s="22">
        <v>0.71725134367137999</v>
      </c>
      <c r="T1597" s="22">
        <v>1.0050188433730201</v>
      </c>
      <c r="U1597" s="16">
        <v>1.8438507931845285</v>
      </c>
      <c r="V1597" s="14">
        <v>1.7963</v>
      </c>
      <c r="W1597" s="14">
        <v>3.0642999999999998</v>
      </c>
      <c r="X1597" s="74">
        <f>'2080回测'!$O$13*G1597/$G$4+'2080回测'!$O$14*H1597/$H$4+'2080回测'!$O$15*I1597/$I$4+'2080回测'!$O$17*K1597/$K$4+'2080回测'!$O$18*L1597/$L$4+'2080回测'!$O$16*J1597/$J$4</f>
        <v>1.904656523862895</v>
      </c>
    </row>
    <row r="1598" spans="1:24">
      <c r="A1598" s="11">
        <v>46237</v>
      </c>
      <c r="B1598" s="17">
        <v>282.93431553099998</v>
      </c>
      <c r="C1598" s="17">
        <v>321.25671908059002</v>
      </c>
      <c r="D1598" s="17">
        <v>379.23076923077002</v>
      </c>
      <c r="E1598" s="17">
        <v>483.6328125</v>
      </c>
      <c r="F1598" s="13">
        <v>4.6676365408559004</v>
      </c>
      <c r="G1598" s="14">
        <f>[1]!thsiFinD("ths_adjustment_nv_fund",G$2,$A1598)</f>
        <v>2.0357300657000001</v>
      </c>
      <c r="H1598" s="14">
        <f>[1]!thsiFinD("ths_adjustment_nv_fund",H$2,$A1598)</f>
        <v>2.9776503704000001</v>
      </c>
      <c r="I1598" s="14">
        <v>4146.97</v>
      </c>
      <c r="J1598" s="14">
        <f>[1]!thsiFinD("ths_close_price_index",J$1,$A1598)</f>
        <v>11753.6127</v>
      </c>
      <c r="K1598" s="14">
        <f>[1]!thsiFinD("ths_adjustment_nv_fund",K$2,$A1598)</f>
        <v>9.8229919922000004</v>
      </c>
      <c r="L1598" s="14">
        <f>[1]!thsiFinD("ths_adjustment_nv_fund",L$2,$A1598)</f>
        <v>2.9523986500000001</v>
      </c>
      <c r="M1598" s="18">
        <v>0.59590792838874995</v>
      </c>
      <c r="N1598" s="18">
        <v>0.57188775953436</v>
      </c>
      <c r="O1598" s="18">
        <v>1.0129403306972999</v>
      </c>
      <c r="P1598" s="18">
        <v>1.2112540162509999</v>
      </c>
      <c r="Q1598" s="21">
        <v>0.80358816639671204</v>
      </c>
      <c r="R1598" s="21">
        <v>0.71949612564625498</v>
      </c>
      <c r="S1598" s="22">
        <v>0.77289008037088203</v>
      </c>
      <c r="T1598" s="22">
        <v>1.0628419381909699</v>
      </c>
      <c r="U1598" s="16">
        <v>1.8388836599606895</v>
      </c>
      <c r="V1598" s="14">
        <v>1.7967</v>
      </c>
      <c r="W1598" s="14">
        <v>3.0567000000000002</v>
      </c>
      <c r="X1598" s="74">
        <f>'2080回测'!$O$13*G1598/$G$4+'2080回测'!$O$14*H1598/$H$4+'2080回测'!$O$15*I1598/$I$4+'2080回测'!$O$17*K1598/$K$4+'2080回测'!$O$18*L1598/$L$4+'2080回测'!$O$16*J1598/$J$4</f>
        <v>1.9062286359868346</v>
      </c>
    </row>
    <row r="1599" spans="1:24">
      <c r="A1599" s="11">
        <v>46238</v>
      </c>
      <c r="B1599" s="17">
        <v>300.73664825046001</v>
      </c>
      <c r="C1599" s="17">
        <v>351.10225633939001</v>
      </c>
      <c r="D1599" s="17">
        <v>426.53846153846001</v>
      </c>
      <c r="E1599" s="17">
        <v>522.783203125</v>
      </c>
      <c r="F1599" s="13">
        <v>5.00290142313328</v>
      </c>
      <c r="G1599" s="14">
        <f>[1]!thsiFinD("ths_adjustment_nv_fund",G$2,$A1599)</f>
        <v>1.9946302301000001</v>
      </c>
      <c r="H1599" s="14">
        <f>[1]!thsiFinD("ths_adjustment_nv_fund",H$2,$A1599)</f>
        <v>2.932482963</v>
      </c>
      <c r="I1599" s="14">
        <v>4090.6</v>
      </c>
      <c r="J1599" s="14">
        <f>[1]!thsiFinD("ths_close_price_index",J$1,$A1599)</f>
        <v>11525.066800000001</v>
      </c>
      <c r="K1599" s="14">
        <f>[1]!thsiFinD("ths_adjustment_nv_fund",K$2,$A1599)</f>
        <v>9.8429380339999994</v>
      </c>
      <c r="L1599" s="14">
        <f>[1]!thsiFinD("ths_adjustment_nv_fund",L$2,$A1599)</f>
        <v>2.9445234330000001</v>
      </c>
      <c r="M1599" s="18">
        <v>0.58208120204603997</v>
      </c>
      <c r="N1599" s="18">
        <v>0.55720615063851997</v>
      </c>
      <c r="O1599" s="18">
        <v>0.99041456985382004</v>
      </c>
      <c r="P1599" s="18">
        <v>1.196432154234</v>
      </c>
      <c r="Q1599" s="21">
        <v>0.81042440438200902</v>
      </c>
      <c r="R1599" s="21">
        <v>0.71482032388218997</v>
      </c>
      <c r="S1599" s="22">
        <v>0.78581729614679297</v>
      </c>
      <c r="T1599" s="22">
        <v>1.07387317850215</v>
      </c>
      <c r="U1599" s="16">
        <v>1.8896537397801383</v>
      </c>
      <c r="V1599" s="14">
        <v>1.7972999999999999</v>
      </c>
      <c r="W1599" s="14">
        <v>3.0604</v>
      </c>
      <c r="X1599" s="74">
        <f>'2080回测'!$O$13*G1599/$G$4+'2080回测'!$O$14*H1599/$H$4+'2080回测'!$O$15*I1599/$I$4+'2080回测'!$O$17*K1599/$K$4+'2080回测'!$O$18*L1599/$L$4+'2080回测'!$O$16*J1599/$J$4</f>
        <v>1.87584967092096</v>
      </c>
    </row>
    <row r="1600" spans="1:24">
      <c r="A1600" s="11">
        <v>46239</v>
      </c>
      <c r="B1600" s="17">
        <v>307.85758133823998</v>
      </c>
      <c r="C1600" s="17">
        <v>363.96771123722999</v>
      </c>
      <c r="D1600" s="17">
        <v>449.76923076922998</v>
      </c>
      <c r="E1600" s="17">
        <v>543.984375</v>
      </c>
      <c r="F1600" s="13">
        <v>5.1639472458617499</v>
      </c>
      <c r="G1600" s="14">
        <f>[1]!thsiFinD("ths_adjustment_nv_fund",G$2,$A1600)</f>
        <v>1.9720559921</v>
      </c>
      <c r="H1600" s="14">
        <f>[1]!thsiFinD("ths_adjustment_nv_fund",H$2,$A1600)</f>
        <v>2.9266725926000001</v>
      </c>
      <c r="I1600" s="14">
        <v>4079.05</v>
      </c>
      <c r="J1600" s="14">
        <f>[1]!thsiFinD("ths_close_price_index",J$1,$A1600)</f>
        <v>11390.081200000001</v>
      </c>
      <c r="K1600" s="14">
        <f>[1]!thsiFinD("ths_adjustment_nv_fund",K$2,$A1600)</f>
        <v>9.8134525807999999</v>
      </c>
      <c r="L1600" s="14">
        <f>[1]!thsiFinD("ths_adjustment_nv_fund",L$2,$A1600)</f>
        <v>2.9778416586000001</v>
      </c>
      <c r="M1600" s="18">
        <v>0.61173273657288996</v>
      </c>
      <c r="N1600" s="18">
        <v>0.58700373555729002</v>
      </c>
      <c r="O1600" s="18">
        <v>1.0469686077163001</v>
      </c>
      <c r="P1600" s="18">
        <v>1.275761742744</v>
      </c>
      <c r="Q1600" s="21">
        <v>0.86511430826438196</v>
      </c>
      <c r="R1600" s="21">
        <v>0.76397618858132399</v>
      </c>
      <c r="S1600" s="22">
        <v>0.83473388064281895</v>
      </c>
      <c r="T1600" s="22">
        <v>1.1319387181620999</v>
      </c>
      <c r="U1600" s="16">
        <v>1.9407136660876252</v>
      </c>
      <c r="V1600" s="14">
        <v>1.7971999999999999</v>
      </c>
      <c r="W1600" s="14">
        <v>3.13</v>
      </c>
      <c r="X1600" s="74">
        <f>'2080回测'!$O$13*G1600/$G$4+'2080回测'!$O$14*H1600/$H$4+'2080回测'!$O$15*I1600/$I$4+'2080回测'!$O$17*K1600/$K$4+'2080回测'!$O$18*L1600/$L$4+'2080回测'!$O$16*J1600/$J$4</f>
        <v>1.8610008136022518</v>
      </c>
    </row>
    <row r="1601" spans="1:24">
      <c r="A1601" s="11">
        <v>46240</v>
      </c>
      <c r="B1601" s="17">
        <v>310.00613873542</v>
      </c>
      <c r="C1601" s="17">
        <v>371.03791618048001</v>
      </c>
      <c r="D1601" s="17">
        <v>459.84615384615</v>
      </c>
      <c r="E1601" s="17">
        <v>550.25390625</v>
      </c>
      <c r="F1601" s="13">
        <v>5.2278602875301301</v>
      </c>
      <c r="G1601" s="14">
        <f>[1]!thsiFinD("ths_adjustment_nv_fund",G$2,$A1601)</f>
        <v>1.9743943011</v>
      </c>
      <c r="H1601" s="14">
        <f>[1]!thsiFinD("ths_adjustment_nv_fund",H$2,$A1601)</f>
        <v>2.9595614815000002</v>
      </c>
      <c r="I1601" s="14">
        <v>4035.57</v>
      </c>
      <c r="J1601" s="14">
        <f>[1]!thsiFinD("ths_close_price_index",J$1,$A1601)</f>
        <v>11352.696400000001</v>
      </c>
      <c r="K1601" s="14">
        <f>[1]!thsiFinD("ths_adjustment_nv_fund",K$2,$A1601)</f>
        <v>9.7683571819000008</v>
      </c>
      <c r="L1601" s="14">
        <f>[1]!thsiFinD("ths_adjustment_nv_fund",L$2,$A1601)</f>
        <v>2.9946017357999999</v>
      </c>
      <c r="M1601" s="18">
        <v>0.63403132992327005</v>
      </c>
      <c r="N1601" s="18">
        <v>0.61202328207801004</v>
      </c>
      <c r="O1601" s="18">
        <v>1.101246105919</v>
      </c>
      <c r="P1601" s="18">
        <v>1.3555574274661</v>
      </c>
      <c r="Q1601" s="21">
        <v>0.92593325309909003</v>
      </c>
      <c r="R1601" s="21">
        <v>0.81876699386792495</v>
      </c>
      <c r="S1601" s="22">
        <v>0.88499489557954103</v>
      </c>
      <c r="T1601" s="22">
        <v>1.1931560407680699</v>
      </c>
      <c r="U1601" s="16">
        <v>1.9571315191598122</v>
      </c>
      <c r="V1601" s="14">
        <v>1.7974000000000001</v>
      </c>
      <c r="W1601" s="14">
        <v>3.2039</v>
      </c>
      <c r="X1601" s="74">
        <f>'2080回测'!$O$13*G1601/$G$4+'2080回测'!$O$14*H1601/$H$4+'2080回测'!$O$15*I1601/$I$4+'2080回测'!$O$17*K1601/$K$4+'2080回测'!$O$18*L1601/$L$4+'2080回测'!$O$16*J1601/$J$4</f>
        <v>1.862986270355742</v>
      </c>
    </row>
    <row r="1602" spans="1:24">
      <c r="A1602" s="11">
        <v>46241</v>
      </c>
      <c r="B1602" s="17">
        <v>319.52117863720002</v>
      </c>
      <c r="C1602" s="17">
        <v>382.91817858116002</v>
      </c>
      <c r="D1602" s="17">
        <v>483</v>
      </c>
      <c r="E1602" s="17">
        <v>569.833984375</v>
      </c>
      <c r="F1602" s="13">
        <v>5.3881833539833996</v>
      </c>
      <c r="G1602" s="14">
        <f>[1]!thsiFinD("ths_adjustment_nv_fund",G$2,$A1602)</f>
        <v>1.9641795826999999</v>
      </c>
      <c r="H1602" s="14">
        <f>[1]!thsiFinD("ths_adjustment_nv_fund",H$2,$A1602)</f>
        <v>2.9561629630000001</v>
      </c>
      <c r="I1602" s="14">
        <v>4017.08</v>
      </c>
      <c r="J1602" s="14">
        <f>[1]!thsiFinD("ths_close_price_index",J$1,$A1602)</f>
        <v>11291.488499999999</v>
      </c>
      <c r="K1602" s="14">
        <f>[1]!thsiFinD("ths_adjustment_nv_fund",K$2,$A1602)</f>
        <v>9.8828301175999993</v>
      </c>
      <c r="L1602" s="14">
        <f>[1]!thsiFinD("ths_adjustment_nv_fund",L$2,$A1602)</f>
        <v>2.9929863067000002</v>
      </c>
      <c r="M1602" s="18">
        <v>0.63706841432225003</v>
      </c>
      <c r="N1602" s="18">
        <v>0.61949439666406003</v>
      </c>
      <c r="O1602" s="18">
        <v>1.1115504433261001</v>
      </c>
      <c r="P1602" s="18">
        <v>1.3797012152701</v>
      </c>
      <c r="Q1602" s="21">
        <v>0.948327825809544</v>
      </c>
      <c r="R1602" s="21">
        <v>0.830396552101624</v>
      </c>
      <c r="S1602" s="22">
        <v>0.90826388397617497</v>
      </c>
      <c r="T1602" s="22">
        <v>1.2222494218086399</v>
      </c>
      <c r="U1602" s="16">
        <v>1.9940690202859108</v>
      </c>
      <c r="V1602" s="14">
        <v>1.7986</v>
      </c>
      <c r="W1602" s="14">
        <v>3.22</v>
      </c>
      <c r="X1602" s="74">
        <f>'2080回测'!$O$13*G1602/$G$4+'2080回测'!$O$14*H1602/$H$4+'2080回测'!$O$15*I1602/$I$4+'2080回测'!$O$17*K1602/$K$4+'2080回测'!$O$18*L1602/$L$4+'2080回测'!$O$16*J1602/$J$4</f>
        <v>1.857692602979329</v>
      </c>
    </row>
    <row r="1603" spans="1:24">
      <c r="A1603" s="11">
        <v>46244</v>
      </c>
      <c r="B1603" s="17">
        <v>313.25966850829002</v>
      </c>
      <c r="C1603" s="17">
        <v>375.67411614075002</v>
      </c>
      <c r="D1603" s="17">
        <v>482.23076923077002</v>
      </c>
      <c r="E1603" s="17">
        <v>556.1328125</v>
      </c>
      <c r="F1603" s="13">
        <v>5.3182434159495298</v>
      </c>
      <c r="G1603" s="14">
        <f>[1]!thsiFinD("ths_adjustment_nv_fund",G$2,$A1603)</f>
        <v>1.9721790610000001</v>
      </c>
      <c r="H1603" s="14">
        <f>[1]!thsiFinD("ths_adjustment_nv_fund",H$2,$A1603)</f>
        <v>2.9846666666999999</v>
      </c>
      <c r="I1603" s="14">
        <v>4043.82</v>
      </c>
      <c r="J1603" s="14">
        <f>[1]!thsiFinD("ths_close_price_index",J$1,$A1603)</f>
        <v>11364.4956</v>
      </c>
      <c r="K1603" s="14">
        <f>[1]!thsiFinD("ths_adjustment_nv_fund",K$2,$A1603)</f>
        <v>9.9279255166000002</v>
      </c>
      <c r="L1603" s="14">
        <f>[1]!thsiFinD("ths_adjustment_nv_fund",L$2,$A1603)</f>
        <v>3.0169148505000001</v>
      </c>
      <c r="M1603" s="18">
        <v>0.65625</v>
      </c>
      <c r="N1603" s="18">
        <v>0.64390582920685002</v>
      </c>
      <c r="O1603" s="18">
        <v>1.1568416007668001</v>
      </c>
      <c r="P1603" s="18">
        <v>1.4361920855245001</v>
      </c>
      <c r="Q1603" s="21">
        <v>0.98922738754916395</v>
      </c>
      <c r="R1603" s="21">
        <v>0.87175941386065003</v>
      </c>
      <c r="S1603" s="22">
        <v>0.93866869548110299</v>
      </c>
      <c r="T1603" s="22">
        <v>1.25970714989822</v>
      </c>
      <c r="U1603" s="16">
        <v>2.0012884915943241</v>
      </c>
      <c r="V1603" s="14">
        <v>1.8003</v>
      </c>
      <c r="W1603" s="14">
        <v>3.2692000000000001</v>
      </c>
      <c r="X1603" s="74">
        <f>'2080回测'!$O$13*G1603/$G$4+'2080回测'!$O$14*H1603/$H$4+'2080回测'!$O$15*I1603/$I$4+'2080回测'!$O$17*K1603/$K$4+'2080回测'!$O$18*L1603/$L$4+'2080回测'!$O$16*J1603/$J$4</f>
        <v>1.8661870737198318</v>
      </c>
    </row>
    <row r="1604" spans="1:24">
      <c r="A1604" s="11">
        <v>46245</v>
      </c>
      <c r="B1604" s="17">
        <v>314.85573971762</v>
      </c>
      <c r="C1604" s="17">
        <v>371.21177367764</v>
      </c>
      <c r="D1604" s="17">
        <v>480.53846153846001</v>
      </c>
      <c r="E1604" s="17">
        <v>554.51171875</v>
      </c>
      <c r="F1604" s="13">
        <v>5.3027942342093004</v>
      </c>
      <c r="G1604" s="14">
        <f>[1]!thsiFinD("ths_adjustment_nv_fund",G$2,$A1604)</f>
        <v>1.9731636121</v>
      </c>
      <c r="H1604" s="14">
        <f>[1]!thsiFinD("ths_adjustment_nv_fund",H$2,$A1604)</f>
        <v>2.9692088888999999</v>
      </c>
      <c r="I1604" s="14">
        <v>4017.88</v>
      </c>
      <c r="J1604" s="14">
        <f>[1]!thsiFinD("ths_close_price_index",J$1,$A1604)</f>
        <v>11336.9797</v>
      </c>
      <c r="K1604" s="14">
        <f>[1]!thsiFinD("ths_adjustment_nv_fund",K$2,$A1604)</f>
        <v>9.9149172284000002</v>
      </c>
      <c r="L1604" s="14">
        <f>[1]!thsiFinD("ths_adjustment_nv_fund",L$2,$A1604)</f>
        <v>2.9972268081000002</v>
      </c>
      <c r="M1604" s="18">
        <v>0.65744884910486001</v>
      </c>
      <c r="N1604" s="18">
        <v>0.64425332290852</v>
      </c>
      <c r="O1604" s="18">
        <v>1.1595974119339001</v>
      </c>
      <c r="P1604" s="18">
        <v>1.4402005136438001</v>
      </c>
      <c r="Q1604" s="21">
        <v>0.99370630209125499</v>
      </c>
      <c r="R1604" s="21">
        <v>0.87763413915395705</v>
      </c>
      <c r="S1604" s="22">
        <v>0.95945565844876601</v>
      </c>
      <c r="T1604" s="22">
        <v>1.27801173546953</v>
      </c>
      <c r="U1604" s="16">
        <v>1.991559468180808</v>
      </c>
      <c r="V1604" s="14">
        <v>1.7994000000000001</v>
      </c>
      <c r="W1604" s="14">
        <v>3.2787000000000002</v>
      </c>
      <c r="X1604" s="74">
        <f>'2080回测'!$O$13*G1604/$G$4+'2080回测'!$O$14*H1604/$H$4+'2080回测'!$O$15*I1604/$I$4+'2080回测'!$O$17*K1604/$K$4+'2080回测'!$O$18*L1604/$L$4+'2080回测'!$O$16*J1604/$J$4</f>
        <v>1.8652541824898123</v>
      </c>
    </row>
    <row r="1605" spans="1:24">
      <c r="A1605" s="11">
        <v>46246</v>
      </c>
      <c r="B1605" s="17">
        <v>320.56476365869003</v>
      </c>
      <c r="C1605" s="17">
        <v>381.70117609534998</v>
      </c>
      <c r="D1605" s="17">
        <v>494.53846153846001</v>
      </c>
      <c r="E1605" s="17">
        <v>567.6171875</v>
      </c>
      <c r="F1605" s="13">
        <v>5.41105397198125</v>
      </c>
      <c r="G1605" s="14">
        <f>[1]!thsiFinD("ths_adjustment_nv_fund",G$2,$A1605)</f>
        <v>1.9650410650000001</v>
      </c>
      <c r="H1605" s="14">
        <f>[1]!thsiFinD("ths_adjustment_nv_fund",H$2,$A1605)</f>
        <v>2.9601096295999998</v>
      </c>
      <c r="I1605" s="14">
        <v>3999.93</v>
      </c>
      <c r="J1605" s="14">
        <f>[1]!thsiFinD("ths_close_price_index",J$1,$A1605)</f>
        <v>11323.1495</v>
      </c>
      <c r="K1605" s="14">
        <f>[1]!thsiFinD("ths_adjustment_nv_fund",K$2,$A1605)</f>
        <v>9.9166516668</v>
      </c>
      <c r="L1605" s="14">
        <f>[1]!thsiFinD("ths_adjustment_nv_fund",L$2,$A1605)</f>
        <v>2.9919766635</v>
      </c>
      <c r="M1605" s="18">
        <v>0.64777813299233</v>
      </c>
      <c r="N1605" s="18">
        <v>0.63704282859872996</v>
      </c>
      <c r="O1605" s="18">
        <v>1.1436616343157999</v>
      </c>
      <c r="P1605" s="18">
        <v>1.4293870796690999</v>
      </c>
      <c r="Q1605" s="21">
        <v>0.98816659199972101</v>
      </c>
      <c r="R1605" s="21">
        <v>0.87139973680187099</v>
      </c>
      <c r="S1605" s="22">
        <v>0.95242325306666697</v>
      </c>
      <c r="T1605" s="22">
        <v>1.2626164880022499</v>
      </c>
      <c r="U1605" s="16">
        <v>2.0164201781621864</v>
      </c>
      <c r="V1605" s="14">
        <v>1.7995000000000001</v>
      </c>
      <c r="W1605" s="14">
        <v>3.3079000000000001</v>
      </c>
      <c r="X1605" s="74">
        <f>'2080回测'!$O$13*G1605/$G$4+'2080回测'!$O$14*H1605/$H$4+'2080回测'!$O$15*I1605/$I$4+'2080回测'!$O$17*K1605/$K$4+'2080回测'!$O$18*L1605/$L$4+'2080回测'!$O$16*J1605/$J$4</f>
        <v>1.8589442656730462</v>
      </c>
    </row>
    <row r="1606" spans="1:24">
      <c r="A1606" s="11">
        <v>46247</v>
      </c>
      <c r="B1606" s="17">
        <v>317.24984653160999</v>
      </c>
      <c r="C1606" s="17">
        <v>381.99093859251002</v>
      </c>
      <c r="D1606" s="17">
        <v>489</v>
      </c>
      <c r="E1606" s="17">
        <v>561.318359375</v>
      </c>
      <c r="F1606" s="13">
        <v>5.3738978612477997</v>
      </c>
      <c r="G1606" s="14">
        <f>[1]!thsiFinD("ths_adjustment_nv_fund",G$2,$A1606)</f>
        <v>1.9631950315</v>
      </c>
      <c r="H1606" s="14">
        <f>[1]!thsiFinD("ths_adjustment_nv_fund",H$2,$A1606)</f>
        <v>2.9357718518999998</v>
      </c>
      <c r="I1606" s="14">
        <v>3979.97</v>
      </c>
      <c r="J1606" s="14">
        <f>[1]!thsiFinD("ths_close_price_index",J$1,$A1606)</f>
        <v>11302.4535</v>
      </c>
      <c r="K1606" s="14">
        <f>[1]!thsiFinD("ths_adjustment_nv_fund",K$2,$A1606)</f>
        <v>9.9270582974000003</v>
      </c>
      <c r="L1606" s="14">
        <f>[1]!thsiFinD("ths_adjustment_nv_fund",L$2,$A1606)</f>
        <v>2.9726924782999999</v>
      </c>
      <c r="M1606" s="18">
        <v>0.66160485933503999</v>
      </c>
      <c r="N1606" s="18">
        <v>0.65172443749456999</v>
      </c>
      <c r="O1606" s="18">
        <v>1.1658279415288999</v>
      </c>
      <c r="P1606" s="18">
        <v>1.4632256703071</v>
      </c>
      <c r="Q1606" s="21">
        <v>1.0177510012119499</v>
      </c>
      <c r="R1606" s="21">
        <v>0.89286046797539498</v>
      </c>
      <c r="S1606" s="22">
        <v>0.98241439366676697</v>
      </c>
      <c r="T1606" s="22">
        <v>1.2959526537777699</v>
      </c>
      <c r="U1606" s="16">
        <v>1.9981191910694749</v>
      </c>
      <c r="V1606" s="14">
        <v>1.8009999999999999</v>
      </c>
      <c r="W1606" s="14">
        <v>3.2873000000000001</v>
      </c>
      <c r="X1606" s="74">
        <f>'2080回测'!$O$13*G1606/$G$4+'2080回测'!$O$14*H1606/$H$4+'2080回测'!$O$15*I1606/$I$4+'2080回测'!$O$17*K1606/$K$4+'2080回测'!$O$18*L1606/$L$4+'2080回测'!$O$16*J1606/$J$4</f>
        <v>1.8564353318597171</v>
      </c>
    </row>
    <row r="1607" spans="1:24">
      <c r="A1607" s="11">
        <v>46248</v>
      </c>
      <c r="B1607" s="17">
        <v>318.96869244935999</v>
      </c>
      <c r="C1607" s="17">
        <v>389.40885853008001</v>
      </c>
      <c r="D1607" s="17">
        <v>503.84615384615</v>
      </c>
      <c r="E1607" s="17">
        <v>571.728515625</v>
      </c>
      <c r="F1607" s="13">
        <v>5.4598805511264796</v>
      </c>
      <c r="G1607" s="14">
        <f>[1]!thsiFinD("ths_adjustment_nv_fund",G$2,$A1607)</f>
        <v>1.9566723800000001</v>
      </c>
      <c r="H1607" s="14">
        <f>[1]!thsiFinD("ths_adjustment_nv_fund",H$2,$A1607)</f>
        <v>2.9427881481</v>
      </c>
      <c r="I1607" s="14">
        <v>3985.24</v>
      </c>
      <c r="J1607" s="14">
        <f>[1]!thsiFinD("ths_close_price_index",J$1,$A1607)</f>
        <v>11245.239</v>
      </c>
      <c r="K1607" s="14">
        <f>[1]!thsiFinD("ths_adjustment_nv_fund",K$2,$A1607)</f>
        <v>9.9209877628999994</v>
      </c>
      <c r="L1607" s="14">
        <f>[1]!thsiFinD("ths_adjustment_nv_fund",L$2,$A1607)</f>
        <v>2.9643124397</v>
      </c>
      <c r="M1607" s="18">
        <v>0.65129475703325002</v>
      </c>
      <c r="N1607" s="18">
        <v>0.64312396837806995</v>
      </c>
      <c r="O1607" s="18">
        <v>1.1472561706207001</v>
      </c>
      <c r="P1607" s="18">
        <v>1.4367514010563001</v>
      </c>
      <c r="Q1607" s="21">
        <v>1.0033713282084</v>
      </c>
      <c r="R1607" s="21">
        <v>0.87523629209546205</v>
      </c>
      <c r="S1607" s="22">
        <v>0.96069667116324597</v>
      </c>
      <c r="T1607" s="22">
        <v>1.2672229400003701</v>
      </c>
      <c r="U1607" s="16">
        <v>2.0153255199264102</v>
      </c>
      <c r="V1607" s="14">
        <v>1.8012999999999999</v>
      </c>
      <c r="W1607" s="14">
        <v>3.2557</v>
      </c>
      <c r="X1607" s="74">
        <f>'2080回测'!$O$13*G1607/$G$4+'2080回测'!$O$14*H1607/$H$4+'2080回测'!$O$15*I1607/$I$4+'2080回测'!$O$17*K1607/$K$4+'2080回测'!$O$18*L1607/$L$4+'2080回测'!$O$16*J1607/$J$4</f>
        <v>1.8509217652559489</v>
      </c>
    </row>
    <row r="1608" spans="1:24">
      <c r="A1608" s="11">
        <v>46251</v>
      </c>
      <c r="B1608" s="17">
        <v>332.22836095764001</v>
      </c>
      <c r="C1608" s="17">
        <v>408.47523087400998</v>
      </c>
      <c r="D1608" s="17">
        <v>529.30769230768999</v>
      </c>
      <c r="E1608" s="17">
        <v>599.443359375</v>
      </c>
      <c r="F1608" s="13">
        <v>5.6736366087858503</v>
      </c>
      <c r="G1608" s="14">
        <f>[1]!thsiFinD("ths_adjustment_nv_fund",G$2,$A1608)</f>
        <v>1.9601183091000001</v>
      </c>
      <c r="H1608" s="14">
        <f>[1]!thsiFinD("ths_adjustment_nv_fund",H$2,$A1608)</f>
        <v>2.9535318518999998</v>
      </c>
      <c r="I1608" s="14">
        <v>4035.76</v>
      </c>
      <c r="J1608" s="14">
        <f>[1]!thsiFinD("ths_close_price_index",J$1,$A1608)</f>
        <v>11220.122600000001</v>
      </c>
      <c r="K1608" s="14">
        <f>[1]!thsiFinD("ths_adjustment_nv_fund",K$2,$A1608)</f>
        <v>9.9079794746999994</v>
      </c>
      <c r="L1608" s="14">
        <f>[1]!thsiFinD("ths_adjustment_nv_fund",L$2,$A1608)</f>
        <v>2.9957123433000001</v>
      </c>
      <c r="M1608" s="18">
        <v>0.65928708439897998</v>
      </c>
      <c r="N1608" s="18">
        <v>0.65024758926243997</v>
      </c>
      <c r="O1608" s="18">
        <v>1.1569614186437001</v>
      </c>
      <c r="P1608" s="18">
        <v>1.4654629325113999</v>
      </c>
      <c r="Q1608" s="21">
        <v>1.0204619231716401</v>
      </c>
      <c r="R1608" s="21">
        <v>0.89537820738681695</v>
      </c>
      <c r="S1608" s="22">
        <v>0.98127679867849005</v>
      </c>
      <c r="T1608" s="22">
        <v>1.2935282053578101</v>
      </c>
      <c r="U1608" s="16">
        <v>2.0666452794380969</v>
      </c>
      <c r="V1608" s="14">
        <v>1.8018000000000001</v>
      </c>
      <c r="W1608" s="14">
        <v>3.2961999999999998</v>
      </c>
      <c r="X1608" s="74">
        <f>'2080回测'!$O$13*G1608/$G$4+'2080回测'!$O$14*H1608/$H$4+'2080回测'!$O$15*I1608/$I$4+'2080回测'!$O$17*K1608/$K$4+'2080回测'!$O$18*L1608/$L$4+'2080回测'!$O$16*J1608/$J$4</f>
        <v>1.8554109158885259</v>
      </c>
    </row>
    <row r="1609" spans="1:24">
      <c r="A1609" s="11">
        <v>46252</v>
      </c>
      <c r="B1609" s="17">
        <v>326.64211172498</v>
      </c>
      <c r="C1609" s="17">
        <v>402.85383842225002</v>
      </c>
      <c r="D1609" s="17">
        <v>522.61538461537998</v>
      </c>
      <c r="E1609" s="17">
        <v>586.796875</v>
      </c>
      <c r="F1609" s="13">
        <v>5.5972705244065297</v>
      </c>
      <c r="G1609" s="14">
        <f>[1]!thsiFinD("ths_adjustment_nv_fund",G$2,$A1609)</f>
        <v>1.9682408563</v>
      </c>
      <c r="H1609" s="14">
        <f>[1]!thsiFinD("ths_adjustment_nv_fund",H$2,$A1609)</f>
        <v>2.9710725926000001</v>
      </c>
      <c r="I1609" s="14">
        <v>4036.36</v>
      </c>
      <c r="J1609" s="14">
        <f>[1]!thsiFinD("ths_close_price_index",J$1,$A1609)</f>
        <v>11228.026400000001</v>
      </c>
      <c r="K1609" s="14">
        <f>[1]!thsiFinD("ths_adjustment_nv_fund",K$2,$A1609)</f>
        <v>9.9261910781000005</v>
      </c>
      <c r="L1609" s="14">
        <f>[1]!thsiFinD("ths_adjustment_nv_fund",L$2,$A1609)</f>
        <v>3.0061116683</v>
      </c>
      <c r="M1609" s="18">
        <v>0.69013746803068998</v>
      </c>
      <c r="N1609" s="18">
        <v>0.68369385804881999</v>
      </c>
      <c r="O1609" s="18">
        <v>1.2095614665708001</v>
      </c>
      <c r="P1609" s="18">
        <v>1.5377078573615</v>
      </c>
      <c r="Q1609" s="21">
        <v>1.07856994604666</v>
      </c>
      <c r="R1609" s="21">
        <v>0.94633245737981497</v>
      </c>
      <c r="S1609" s="22">
        <v>1.0257464209475999</v>
      </c>
      <c r="T1609" s="22">
        <v>1.36141276111888</v>
      </c>
      <c r="U1609" s="16">
        <v>2.0655454739641108</v>
      </c>
      <c r="V1609" s="14">
        <v>1.8030999999999999</v>
      </c>
      <c r="W1609" s="14">
        <v>3.3054999999999999</v>
      </c>
      <c r="X1609" s="74">
        <f>'2080回测'!$O$13*G1609/$G$4+'2080回测'!$O$14*H1609/$H$4+'2080回测'!$O$15*I1609/$I$4+'2080回测'!$O$17*K1609/$K$4+'2080回测'!$O$18*L1609/$L$4+'2080回测'!$O$16*J1609/$J$4</f>
        <v>1.8624914410986526</v>
      </c>
    </row>
    <row r="1610" spans="1:24">
      <c r="A1610" s="11">
        <v>46253</v>
      </c>
      <c r="B1610" s="17">
        <v>301.96439533455998</v>
      </c>
      <c r="C1610" s="17">
        <v>365.12676122587999</v>
      </c>
      <c r="D1610" s="17">
        <v>471.53846153846001</v>
      </c>
      <c r="E1610" s="17">
        <v>537.646484375</v>
      </c>
      <c r="F1610" s="13">
        <v>5.1906902561847499</v>
      </c>
      <c r="G1610" s="14">
        <f>[1]!thsiFinD("ths_adjustment_nv_fund",G$2,$A1610)</f>
        <v>1.9906393953999999</v>
      </c>
      <c r="H1610" s="14">
        <f>[1]!thsiFinD("ths_adjustment_nv_fund",H$2,$A1610)</f>
        <v>2.9803911110999999</v>
      </c>
      <c r="I1610" s="14">
        <v>4038.5</v>
      </c>
      <c r="J1610" s="14">
        <f>[1]!thsiFinD("ths_close_price_index",J$1,$A1610)</f>
        <v>11276.766100000001</v>
      </c>
      <c r="K1610" s="14">
        <f>[1]!thsiFinD("ths_adjustment_nv_fund",K$2,$A1610)</f>
        <v>9.8637512950000001</v>
      </c>
      <c r="L1610" s="14">
        <f>[1]!thsiFinD("ths_adjustment_nv_fund",L$2,$A1610)</f>
        <v>2.9705722275999999</v>
      </c>
      <c r="M1610" s="18">
        <v>0.68614130434783005</v>
      </c>
      <c r="N1610" s="18">
        <v>0.68265137694378997</v>
      </c>
      <c r="O1610" s="18">
        <v>1.2086029235561999</v>
      </c>
      <c r="P1610" s="18">
        <v>1.5419027239656999</v>
      </c>
      <c r="Q1610" s="21">
        <v>1.0777448828415399</v>
      </c>
      <c r="R1610" s="21">
        <v>0.94333514855669798</v>
      </c>
      <c r="S1610" s="22">
        <v>1.02305756006621</v>
      </c>
      <c r="T1610" s="22">
        <v>1.36092787143491</v>
      </c>
      <c r="U1610" s="16">
        <v>1.9723380794069958</v>
      </c>
      <c r="V1610" s="14">
        <v>1.8019000000000001</v>
      </c>
      <c r="W1610" s="14">
        <v>3.2709999999999999</v>
      </c>
      <c r="X1610" s="74">
        <f>'2080回测'!$O$13*G1610/$G$4+'2080回测'!$O$14*H1610/$H$4+'2080回测'!$O$15*I1610/$I$4+'2080回测'!$O$17*K1610/$K$4+'2080回测'!$O$18*L1610/$L$4+'2080回测'!$O$16*J1610/$J$4</f>
        <v>1.8751802261700852</v>
      </c>
    </row>
    <row r="1611" spans="1:24">
      <c r="A1611" s="11">
        <v>46254</v>
      </c>
      <c r="B1611" s="17">
        <v>304.29711479435002</v>
      </c>
      <c r="C1611" s="17">
        <v>369.47319869466997</v>
      </c>
      <c r="D1611" s="17">
        <v>473.53846153846001</v>
      </c>
      <c r="E1611" s="17">
        <v>539.677734375</v>
      </c>
      <c r="F1611" s="13">
        <v>5.2174662735061998</v>
      </c>
      <c r="G1611" s="14">
        <f>[1]!thsiFinD("ths_adjustment_nv_fund",G$2,$A1611)</f>
        <v>2.0019617338</v>
      </c>
      <c r="H1611" s="14">
        <f>[1]!thsiFinD("ths_adjustment_nv_fund",H$2,$A1611)</f>
        <v>2.9963970369999999</v>
      </c>
      <c r="I1611" s="14">
        <v>4069.26</v>
      </c>
      <c r="J1611" s="14">
        <f>[1]!thsiFinD("ths_close_price_index",J$1,$A1611)</f>
        <v>11338.495500000001</v>
      </c>
      <c r="K1611" s="14">
        <f>[1]!thsiFinD("ths_adjustment_nv_fund",K$2,$A1611)</f>
        <v>9.8923695289999998</v>
      </c>
      <c r="L1611" s="14">
        <f>[1]!thsiFinD("ths_adjustment_nv_fund",L$2,$A1611)</f>
        <v>2.9722886210000001</v>
      </c>
      <c r="M1611" s="18">
        <v>0.63834718670076995</v>
      </c>
      <c r="N1611" s="18">
        <v>0.63374163843279996</v>
      </c>
      <c r="O1611" s="18">
        <v>1.1140666187395001</v>
      </c>
      <c r="P1611" s="18">
        <v>1.4182007687246001</v>
      </c>
      <c r="Q1611" s="21">
        <v>0.96801147656031195</v>
      </c>
      <c r="R1611" s="21">
        <v>0.84250567974701795</v>
      </c>
      <c r="S1611" s="22">
        <v>0.92315603655001599</v>
      </c>
      <c r="T1611" s="22">
        <v>1.24067522980095</v>
      </c>
      <c r="U1611" s="16">
        <v>1.9880914195855153</v>
      </c>
      <c r="V1611" s="14">
        <v>1.8013999999999999</v>
      </c>
      <c r="W1611" s="14">
        <v>3.35</v>
      </c>
      <c r="X1611" s="74">
        <f>'2080回测'!$O$13*G1611/$G$4+'2080回测'!$O$14*H1611/$H$4+'2080回测'!$O$15*I1611/$I$4+'2080回测'!$O$17*K1611/$K$4+'2080回测'!$O$18*L1611/$L$4+'2080回测'!$O$16*J1611/$J$4</f>
        <v>1.8842124707600594</v>
      </c>
    </row>
    <row r="1612" spans="1:24">
      <c r="A1612" s="11">
        <v>46255</v>
      </c>
      <c r="B1612" s="17">
        <v>309.51503990178003</v>
      </c>
      <c r="C1612" s="17">
        <v>377.12292863224002</v>
      </c>
      <c r="D1612" s="17">
        <v>483.46153846153999</v>
      </c>
      <c r="E1612" s="17">
        <v>554.521484375</v>
      </c>
      <c r="F1612" s="13">
        <v>5.3115524784263997</v>
      </c>
      <c r="G1612" s="14">
        <f>[1]!thsiFinD("ths_adjustment_nv_fund",G$2,$A1612)</f>
        <v>1.9913778088</v>
      </c>
      <c r="H1612" s="14">
        <f>[1]!thsiFinD("ths_adjustment_nv_fund",H$2,$A1612)</f>
        <v>2.9944237036999999</v>
      </c>
      <c r="I1612" s="14">
        <v>4132.6000000000004</v>
      </c>
      <c r="J1612" s="14">
        <f>[1]!thsiFinD("ths_close_price_index",J$1,$A1612)</f>
        <v>11184.0244</v>
      </c>
      <c r="K1612" s="14">
        <f>[1]!thsiFinD("ths_adjustment_nv_fund",K$2,$A1612)</f>
        <v>9.7883032237999998</v>
      </c>
      <c r="L1612" s="14">
        <f>[1]!thsiFinD("ths_adjustment_nv_fund",L$2,$A1612)</f>
        <v>2.9728944069000001</v>
      </c>
      <c r="M1612" s="18">
        <v>0.64162404092072001</v>
      </c>
      <c r="N1612" s="18">
        <v>0.63443662583616001</v>
      </c>
      <c r="O1612" s="18">
        <v>1.1261682242991</v>
      </c>
      <c r="P1612" s="18">
        <v>1.4282684486055</v>
      </c>
      <c r="Q1612" s="21">
        <v>0.98769512731108</v>
      </c>
      <c r="R1612" s="21">
        <v>0.86144867150911997</v>
      </c>
      <c r="S1612" s="22">
        <v>0.95107882262597099</v>
      </c>
      <c r="T1612" s="22">
        <v>1.27401139557647</v>
      </c>
      <c r="U1612" s="16">
        <v>1.9964513362343541</v>
      </c>
      <c r="V1612" s="14">
        <v>1.8010999999999999</v>
      </c>
      <c r="W1612" s="14">
        <v>3.4020999999999999</v>
      </c>
      <c r="X1612" s="74">
        <f>'2080回测'!$O$13*G1612/$G$4+'2080回测'!$O$14*H1612/$H$4+'2080回测'!$O$15*I1612/$I$4+'2080回测'!$O$17*K1612/$K$4+'2080回测'!$O$18*L1612/$L$4+'2080回测'!$O$16*J1612/$J$4</f>
        <v>1.8743495524479379</v>
      </c>
    </row>
    <row r="1613" spans="1:24">
      <c r="A1613" s="11">
        <v>46258</v>
      </c>
      <c r="B1613" s="17">
        <v>300.30693677103</v>
      </c>
      <c r="C1613" s="17">
        <v>359.04174877411998</v>
      </c>
      <c r="D1613" s="17">
        <v>454.23076923077002</v>
      </c>
      <c r="E1613" s="17">
        <v>527.607421875</v>
      </c>
      <c r="F1613" s="13">
        <v>5.1029671916273003</v>
      </c>
      <c r="G1613" s="14">
        <f>[1]!thsiFinD("ths_adjustment_nv_fund",G$2,$A1613)</f>
        <v>2.0115611077</v>
      </c>
      <c r="H1613" s="14">
        <f>[1]!thsiFinD("ths_adjustment_nv_fund",H$2,$A1613)</f>
        <v>3.0316977777999998</v>
      </c>
      <c r="I1613" s="14">
        <v>4130.04</v>
      </c>
      <c r="J1613" s="14">
        <f>[1]!thsiFinD("ths_close_price_index",J$1,$A1613)</f>
        <v>11268.263000000001</v>
      </c>
      <c r="K1613" s="14">
        <f>[1]!thsiFinD("ths_adjustment_nv_fund",K$2,$A1613)</f>
        <v>9.7197929062000004</v>
      </c>
      <c r="L1613" s="14">
        <f>[1]!thsiFinD("ths_adjustment_nv_fund",L$2,$A1613)</f>
        <v>2.9723895853000002</v>
      </c>
      <c r="M1613" s="18">
        <v>0.65680946291560005</v>
      </c>
      <c r="N1613" s="18">
        <v>0.64929198158282997</v>
      </c>
      <c r="O1613" s="18">
        <v>1.1241313203929999</v>
      </c>
      <c r="P1613" s="18">
        <v>1.4342344811247001</v>
      </c>
      <c r="Q1613" s="21">
        <v>0.99700655491174295</v>
      </c>
      <c r="R1613" s="21">
        <v>0.86744328915535296</v>
      </c>
      <c r="S1613" s="22">
        <v>0.95655996211495598</v>
      </c>
      <c r="T1613" s="22">
        <v>1.2861336376766499</v>
      </c>
      <c r="U1613" s="16">
        <v>1.9680688986241579</v>
      </c>
      <c r="V1613" s="14">
        <v>1.8024</v>
      </c>
      <c r="W1613" s="14">
        <v>3.4737</v>
      </c>
      <c r="X1613" s="74">
        <f>'2080回测'!$O$13*G1613/$G$4+'2080回测'!$O$14*H1613/$H$4+'2080回测'!$O$15*I1613/$I$4+'2080回测'!$O$17*K1613/$K$4+'2080回测'!$O$18*L1613/$L$4+'2080回测'!$O$16*J1613/$J$4</f>
        <v>1.8877620949224951</v>
      </c>
    </row>
    <row r="1614" spans="1:24">
      <c r="A1614" s="11">
        <v>46259</v>
      </c>
      <c r="B1614" s="17">
        <v>299.07918968692002</v>
      </c>
      <c r="C1614" s="17">
        <v>356.43388629966</v>
      </c>
      <c r="D1614" s="17">
        <v>452.69230769231001</v>
      </c>
      <c r="E1614" s="17">
        <v>526.25</v>
      </c>
      <c r="F1614" s="13">
        <v>5.0861384591972296</v>
      </c>
      <c r="G1614" s="14">
        <f>[1]!thsiFinD("ths_adjustment_nv_fund",G$2,$A1614)</f>
        <v>2.0089766609000002</v>
      </c>
      <c r="H1614" s="14">
        <f>[1]!thsiFinD("ths_adjustment_nv_fund",H$2,$A1614)</f>
        <v>3.0142666667000002</v>
      </c>
      <c r="I1614" s="14">
        <v>4117.2299999999996</v>
      </c>
      <c r="J1614" s="14">
        <f>[1]!thsiFinD("ths_close_price_index",J$1,$A1614)</f>
        <v>11306.870800000001</v>
      </c>
      <c r="K1614" s="14">
        <f>[1]!thsiFinD("ths_adjustment_nv_fund",K$2,$A1614)</f>
        <v>9.8056476079999992</v>
      </c>
      <c r="L1614" s="14">
        <f>[1]!thsiFinD("ths_adjustment_nv_fund",L$2,$A1614)</f>
        <v>2.9692596914</v>
      </c>
      <c r="M1614" s="18">
        <v>0.63435102301790003</v>
      </c>
      <c r="N1614" s="18">
        <v>0.63122230909565002</v>
      </c>
      <c r="O1614" s="18">
        <v>1.0874670500839001</v>
      </c>
      <c r="P1614" s="18">
        <v>1.3979721897974</v>
      </c>
      <c r="Q1614" s="21">
        <v>0.969072272109755</v>
      </c>
      <c r="R1614" s="21">
        <v>0.83627127739493201</v>
      </c>
      <c r="S1614" s="22">
        <v>0.93091236601556404</v>
      </c>
      <c r="T1614" s="22">
        <v>1.25728270147816</v>
      </c>
      <c r="U1614" s="16">
        <v>1.9744508571455566</v>
      </c>
      <c r="V1614" s="14">
        <v>1.8022</v>
      </c>
      <c r="W1614" s="14">
        <v>3.4613999999999998</v>
      </c>
      <c r="X1614" s="74">
        <f>'2080回测'!$O$13*G1614/$G$4+'2080回测'!$O$14*H1614/$H$4+'2080回测'!$O$15*I1614/$I$4+'2080回测'!$O$17*K1614/$K$4+'2080回测'!$O$18*L1614/$L$4+'2080回测'!$O$16*J1614/$J$4</f>
        <v>1.8873900447557661</v>
      </c>
    </row>
    <row r="1615" spans="1:24">
      <c r="A1615" s="11">
        <v>46260</v>
      </c>
      <c r="B1615" s="17">
        <v>302.394106814</v>
      </c>
      <c r="C1615" s="17">
        <v>358.23041378546998</v>
      </c>
      <c r="D1615" s="17">
        <v>448.46153846153999</v>
      </c>
      <c r="E1615" s="17">
        <v>534.98046875</v>
      </c>
      <c r="F1615" s="13">
        <v>5.1101663195275302</v>
      </c>
      <c r="G1615" s="14">
        <f>[1]!thsiFinD("ths_adjustment_nv_fund",G$2,$A1615)</f>
        <v>2.0154993123999998</v>
      </c>
      <c r="H1615" s="14">
        <f>[1]!thsiFinD("ths_adjustment_nv_fund",H$2,$A1615)</f>
        <v>3.0344385185</v>
      </c>
      <c r="I1615" s="14">
        <v>4135.53</v>
      </c>
      <c r="J1615" s="14">
        <f>[1]!thsiFinD("ths_close_price_index",J$1,$A1615)</f>
        <v>11365.4663</v>
      </c>
      <c r="K1615" s="14">
        <f>[1]!thsiFinD("ths_adjustment_nv_fund",K$2,$A1615)</f>
        <v>9.8021787310999997</v>
      </c>
      <c r="L1615" s="14">
        <f>[1]!thsiFinD("ths_adjustment_nv_fund",L$2,$A1615)</f>
        <v>2.9948036644</v>
      </c>
      <c r="M1615" s="18">
        <v>0.63387148337596</v>
      </c>
      <c r="N1615" s="18">
        <v>0.62931109373643002</v>
      </c>
      <c r="O1615" s="18">
        <v>1.0803977953510999</v>
      </c>
      <c r="P1615" s="18">
        <v>1.3925654728100001</v>
      </c>
      <c r="Q1615" s="21">
        <v>0.98191968487522596</v>
      </c>
      <c r="R1615" s="21">
        <v>0.84562288092306104</v>
      </c>
      <c r="S1615" s="22">
        <v>0.95366426578115804</v>
      </c>
      <c r="T1615" s="22">
        <v>1.2782541803115199</v>
      </c>
      <c r="U1615" s="16">
        <v>1.9783116154608951</v>
      </c>
      <c r="V1615" s="14">
        <v>1.8017000000000001</v>
      </c>
      <c r="W1615" s="14">
        <v>3.4626999999999999</v>
      </c>
      <c r="X1615" s="74">
        <f>'2080回测'!$O$13*G1615/$G$4+'2080回测'!$O$14*H1615/$H$4+'2080回测'!$O$15*I1615/$I$4+'2080回测'!$O$17*K1615/$K$4+'2080回测'!$O$18*L1615/$L$4+'2080回测'!$O$16*J1615/$J$4</f>
        <v>1.8939225777851454</v>
      </c>
    </row>
    <row r="1616" spans="1:24">
      <c r="A1616" s="11">
        <v>46261</v>
      </c>
      <c r="B1616" s="17">
        <v>313.32105586249003</v>
      </c>
      <c r="C1616" s="17">
        <v>374.86278114641999</v>
      </c>
      <c r="D1616" s="17">
        <v>473.23076923077002</v>
      </c>
      <c r="E1616" s="17">
        <v>553.88671875</v>
      </c>
      <c r="F1616" s="13">
        <v>5.2882533124742004</v>
      </c>
      <c r="G1616" s="14">
        <f>[1]!thsiFinD("ths_adjustment_nv_fund",G$2,$A1616)</f>
        <v>2.0044231117</v>
      </c>
      <c r="H1616" s="14">
        <f>[1]!thsiFinD("ths_adjustment_nv_fund",H$2,$A1616)</f>
        <v>3.0446340741000002</v>
      </c>
      <c r="I1616" s="14">
        <v>4125.32</v>
      </c>
      <c r="J1616" s="14">
        <f>[1]!thsiFinD("ths_close_price_index",J$1,$A1616)</f>
        <v>11285.919599999999</v>
      </c>
      <c r="K1616" s="14">
        <f>[1]!thsiFinD("ths_adjustment_nv_fund",K$2,$A1616)</f>
        <v>9.8698218294999993</v>
      </c>
      <c r="L1616" s="14">
        <f>[1]!thsiFinD("ths_adjustment_nv_fund",L$2,$A1616)</f>
        <v>3.0344826422</v>
      </c>
      <c r="M1616" s="18">
        <v>0.64442135549872004</v>
      </c>
      <c r="N1616" s="18">
        <v>0.63990965163755997</v>
      </c>
      <c r="O1616" s="18">
        <v>1.0950155763239999</v>
      </c>
      <c r="P1616" s="18">
        <v>1.4025399334485</v>
      </c>
      <c r="Q1616" s="21">
        <v>0.98085888932578402</v>
      </c>
      <c r="R1616" s="21">
        <v>0.84646212739353599</v>
      </c>
      <c r="S1616" s="22">
        <v>0.94994122763769495</v>
      </c>
      <c r="T1616" s="22">
        <v>1.2673441624213699</v>
      </c>
      <c r="U1616" s="16">
        <v>2.0189155707026458</v>
      </c>
      <c r="V1616" s="14">
        <v>1.8003</v>
      </c>
      <c r="W1616" s="14">
        <v>3.4346000000000001</v>
      </c>
      <c r="X1616" s="74">
        <f>'2080回测'!$O$13*G1616/$G$4+'2080回测'!$O$14*H1616/$H$4+'2080回测'!$O$15*I1616/$I$4+'2080回测'!$O$17*K1616/$K$4+'2080回测'!$O$18*L1616/$L$4+'2080回测'!$O$16*J1616/$J$4</f>
        <v>1.8899600508739067</v>
      </c>
    </row>
    <row r="1617" spans="1:24">
      <c r="A1617" s="11">
        <v>46262</v>
      </c>
      <c r="B1617" s="17">
        <v>310.98833640269999</v>
      </c>
      <c r="C1617" s="17">
        <v>367.56076620885</v>
      </c>
      <c r="D1617" s="17">
        <v>463.07692307692002</v>
      </c>
      <c r="E1617" s="17">
        <v>542.001953125</v>
      </c>
      <c r="F1617" s="13">
        <v>5.2090699470336803</v>
      </c>
      <c r="G1617" s="14">
        <f>[1]!thsiFinD("ths_adjustment_nv_fund",G$2,$A1617)</f>
        <v>2.0071306275</v>
      </c>
      <c r="H1617" s="14">
        <f>[1]!thsiFinD("ths_adjustment_nv_fund",H$2,$A1617)</f>
        <v>3.0520888889000002</v>
      </c>
      <c r="I1617" s="14">
        <v>4128.57</v>
      </c>
      <c r="J1617" s="14">
        <f>[1]!thsiFinD("ths_close_price_index",J$1,$A1617)</f>
        <v>11306.0569</v>
      </c>
      <c r="K1617" s="14">
        <f>[1]!thsiFinD("ths_adjustment_nv_fund",K$2,$A1617)</f>
        <v>9.8741579255000005</v>
      </c>
      <c r="L1617" s="14">
        <f>[1]!thsiFinD("ths_adjustment_nv_fund",L$2,$A1617)</f>
        <v>3.0521513982999999</v>
      </c>
      <c r="M1617" s="18">
        <v>0.66560102301790003</v>
      </c>
      <c r="N1617" s="18">
        <v>0.66093302058900005</v>
      </c>
      <c r="O1617" s="18">
        <v>1.1452192667145999</v>
      </c>
      <c r="P1617" s="18">
        <v>1.4635053281115999</v>
      </c>
      <c r="Q1617" s="21">
        <v>1.0298912169444601</v>
      </c>
      <c r="R1617" s="21">
        <v>0.88998305150520496</v>
      </c>
      <c r="S1617" s="22">
        <v>0.988722874965416</v>
      </c>
      <c r="T1617" s="22">
        <v>1.3074687837729799</v>
      </c>
      <c r="U1617" s="16">
        <v>2.012025853349285</v>
      </c>
      <c r="V1617" s="14">
        <v>1.8001</v>
      </c>
      <c r="W1617" s="14">
        <v>3.4416000000000002</v>
      </c>
      <c r="X1617" s="74">
        <f>'2080回测'!$O$13*G1617/$G$4+'2080回测'!$O$14*H1617/$H$4+'2080回测'!$O$15*I1617/$I$4+'2080回测'!$O$17*K1617/$K$4+'2080回测'!$O$18*L1617/$L$4+'2080回测'!$O$16*J1617/$J$4</f>
        <v>1.8932889157161685</v>
      </c>
    </row>
    <row r="1618" spans="1:24">
      <c r="A1618" s="11">
        <v>46265</v>
      </c>
      <c r="B1618" s="17">
        <v>315.8993247391</v>
      </c>
      <c r="C1618" s="17">
        <v>373.87758865493998</v>
      </c>
      <c r="D1618" s="17">
        <v>474.30769230768999</v>
      </c>
      <c r="E1618" s="17">
        <v>549.638671875</v>
      </c>
      <c r="F1618" s="13">
        <v>5.2843081939418299</v>
      </c>
      <c r="G1618" s="14">
        <f>[1]!thsiFinD("ths_adjustment_nv_fund",G$2,$A1618)</f>
        <v>2.0223911706000002</v>
      </c>
      <c r="H1618" s="14">
        <f>[1]!thsiFinD("ths_adjustment_nv_fund",H$2,$A1618)</f>
        <v>3.065682963</v>
      </c>
      <c r="I1618" s="14">
        <v>4152.25</v>
      </c>
      <c r="J1618" s="14">
        <f>[1]!thsiFinD("ths_close_price_index",J$1,$A1618)</f>
        <v>11317.654399999999</v>
      </c>
      <c r="K1618" s="14">
        <f>[1]!thsiFinD("ths_adjustment_nv_fund",K$2,$A1618)</f>
        <v>9.9149172284000002</v>
      </c>
      <c r="L1618" s="14">
        <f>[1]!thsiFinD("ths_adjustment_nv_fund",L$2,$A1618)</f>
        <v>3.0625507232000002</v>
      </c>
      <c r="M1618" s="18">
        <v>0.66032608695651995</v>
      </c>
      <c r="N1618" s="18">
        <v>0.65311441230127998</v>
      </c>
      <c r="O1618" s="18">
        <v>1.134555475677</v>
      </c>
      <c r="P1618" s="18">
        <v>1.4517597015581001</v>
      </c>
      <c r="Q1618" s="21">
        <v>1.02835895670638</v>
      </c>
      <c r="R1618" s="21">
        <v>0.88242983327094904</v>
      </c>
      <c r="S1618" s="22">
        <v>0.98510325454815695</v>
      </c>
      <c r="T1618" s="22">
        <v>1.3005591057759001</v>
      </c>
      <c r="U1618" s="16">
        <v>2.0341361641381117</v>
      </c>
      <c r="V1618" s="14">
        <v>1.8006</v>
      </c>
      <c r="W1618" s="14">
        <v>3.3302</v>
      </c>
      <c r="X1618" s="74">
        <f>'2080回测'!$O$13*G1618/$G$4+'2080回测'!$O$14*H1618/$H$4+'2080回测'!$O$15*I1618/$I$4+'2080回测'!$O$17*K1618/$K$4+'2080回测'!$O$18*L1618/$L$4+'2080回测'!$O$16*J1618/$J$4</f>
        <v>1.9060790300552006</v>
      </c>
    </row>
    <row r="1619" spans="1:24">
      <c r="A1619" s="85">
        <v>46266</v>
      </c>
      <c r="G1619" s="14">
        <f>[1]!thsiFinD("ths_adjustment_nv_fund",G$2,$A1619)</f>
        <v>2.0450358474999999</v>
      </c>
      <c r="H1619" s="14">
        <f>[1]!thsiFinD("ths_adjustment_nv_fund",H$2,$A1619)</f>
        <v>3.0664503704000001</v>
      </c>
      <c r="I1619" s="14">
        <v>4153.25</v>
      </c>
      <c r="J1619" s="14">
        <f>[1]!thsiFinD("ths_close_price_index",J$1,$A1619)</f>
        <v>11441.4622</v>
      </c>
      <c r="K1619" s="14">
        <f>[1]!thsiFinD("ths_adjustment_nv_fund",K$2,$A1619)</f>
        <v>9.9513404352000006</v>
      </c>
      <c r="L1619" s="14">
        <f>[1]!thsiFinD("ths_adjustment_nv_fund",L$2,$A1619)</f>
        <v>3.0526562198999998</v>
      </c>
      <c r="M1619" s="18">
        <v>0.66032608695651995</v>
      </c>
      <c r="N1619" s="18">
        <v>0.65311441230127998</v>
      </c>
      <c r="O1619" s="18">
        <v>1.134555475677</v>
      </c>
      <c r="P1619" s="18">
        <v>1.4517597015581001</v>
      </c>
      <c r="Q1619" s="21">
        <v>1.02835895670638</v>
      </c>
      <c r="R1619" s="21">
        <v>0.88242983327094904</v>
      </c>
      <c r="S1619" s="22">
        <v>0.98510325454815695</v>
      </c>
      <c r="T1619" s="22">
        <v>1.3005591057759001</v>
      </c>
      <c r="U1619" s="16">
        <v>2.0341361641381117</v>
      </c>
      <c r="V1619" s="14">
        <v>1.8006</v>
      </c>
      <c r="W1619" s="14">
        <v>3.3302</v>
      </c>
      <c r="X1619" s="74">
        <f>'2080回测'!$O$13*G1619/$G$4+'2080回测'!$O$14*H1619/$H$4+'2080回测'!$O$15*I1619/$I$4+'2080回测'!$O$17*K1619/$K$4+'2080回测'!$O$18*L1619/$L$4+'2080回测'!$O$16*J1619/$J$4</f>
        <v>1.9227770750380315</v>
      </c>
    </row>
    <row r="1620" spans="1:24">
      <c r="A1620" s="85">
        <v>46267</v>
      </c>
      <c r="G1620" s="14">
        <f>[1]!thsiFinD("ths_adjustment_nv_fund",G$2,$A1620)</f>
        <v>2.0340827156999999</v>
      </c>
      <c r="H1620" s="14">
        <f>[1]!thsiFinD("ths_adjustment_nv_fund",H$2,$A1620)</f>
        <v>3.0236948147999998</v>
      </c>
      <c r="I1620" s="14">
        <v>4154.25</v>
      </c>
      <c r="J1620" s="14">
        <f>[1]!thsiFinD("ths_close_price_index",J$1,$A1620)</f>
        <v>11343.652899999999</v>
      </c>
      <c r="K1620" s="14">
        <f>[1]!thsiFinD("ths_adjustment_nv_fund",K$2,$A1620)</f>
        <v>9.8836973368999992</v>
      </c>
      <c r="L1620" s="14">
        <f>[1]!thsiFinD("ths_adjustment_nv_fund",L$2,$A1620)</f>
        <v>3.0214582448999998</v>
      </c>
      <c r="M1620" s="18">
        <v>0.66032608695651995</v>
      </c>
      <c r="N1620" s="18">
        <v>0.65311441230127998</v>
      </c>
      <c r="O1620" s="18">
        <v>1.134555475677</v>
      </c>
      <c r="P1620" s="18">
        <v>1.4517597015581001</v>
      </c>
      <c r="Q1620" s="21">
        <v>1.02835895670638</v>
      </c>
      <c r="R1620" s="21">
        <v>0.88242983327094904</v>
      </c>
      <c r="S1620" s="22">
        <v>0.98510325454815695</v>
      </c>
      <c r="T1620" s="22">
        <v>1.3005591057759001</v>
      </c>
      <c r="U1620" s="16">
        <v>2.0341361641381117</v>
      </c>
      <c r="V1620" s="14">
        <v>1.8006</v>
      </c>
      <c r="W1620" s="14">
        <v>3.3302</v>
      </c>
      <c r="X1620" s="74">
        <f>'2080回测'!$O$13*G1620/$G$4+'2080回测'!$O$14*H1620/$H$4+'2080回测'!$O$15*I1620/$I$4+'2080回测'!$O$17*K1620/$K$4+'2080回测'!$O$18*L1620/$L$4+'2080回测'!$O$16*J1620/$J$4</f>
        <v>1.9111366674734407</v>
      </c>
    </row>
    <row r="1621" spans="1:24">
      <c r="A1621" s="85">
        <v>46268</v>
      </c>
      <c r="G1621" s="14">
        <f>[1]!thsiFinD("ths_adjustment_nv_fund",G$2,$A1621)</f>
        <v>2.0318607538000002</v>
      </c>
      <c r="H1621" s="14">
        <f>[1]!thsiFinD("ths_adjustment_nv_fund",H$2,$A1621)</f>
        <v>3.0246814815</v>
      </c>
      <c r="I1621" s="14">
        <v>4155.25</v>
      </c>
      <c r="J1621" s="14">
        <f>[1]!thsiFinD("ths_close_price_index",J$1,$A1621)</f>
        <v>11353.7664</v>
      </c>
      <c r="K1621" s="14">
        <f>[1]!thsiFinD("ths_adjustment_nv_fund",K$2,$A1621)</f>
        <v>9.8767595832000001</v>
      </c>
      <c r="L1621" s="14">
        <f>[1]!thsiFinD("ths_adjustment_nv_fund",L$2,$A1621)</f>
        <v>3.0396318226000001</v>
      </c>
      <c r="M1621" s="18">
        <v>0.66032608695651995</v>
      </c>
      <c r="N1621" s="18">
        <v>0.65311441230127998</v>
      </c>
      <c r="O1621" s="18">
        <v>1.134555475677</v>
      </c>
      <c r="P1621" s="18">
        <v>1.4517597015581001</v>
      </c>
      <c r="Q1621" s="21">
        <v>1.02835895670638</v>
      </c>
      <c r="R1621" s="21">
        <v>0.88242983327094904</v>
      </c>
      <c r="S1621" s="22">
        <v>0.98510325454815695</v>
      </c>
      <c r="T1621" s="22">
        <v>1.3005591057759001</v>
      </c>
      <c r="U1621" s="16">
        <v>2.0341361641381117</v>
      </c>
      <c r="V1621" s="14">
        <v>1.8006</v>
      </c>
      <c r="W1621" s="14">
        <v>3.3302</v>
      </c>
      <c r="X1621" s="74">
        <f>'2080回测'!$O$13*G1621/$G$4+'2080回测'!$O$14*H1621/$H$4+'2080回测'!$O$15*I1621/$I$4+'2080回测'!$O$17*K1621/$K$4+'2080回测'!$O$18*L1621/$L$4+'2080回测'!$O$16*J1621/$J$4</f>
        <v>1.9106457978764051</v>
      </c>
    </row>
    <row r="1622" spans="1:24">
      <c r="A1622" s="85">
        <v>46269</v>
      </c>
      <c r="G1622" s="14">
        <f>[1]!thsiFinD("ths_adjustment_nv_fund",G$2,$A1622)</f>
        <v>2.0407486014999998</v>
      </c>
      <c r="H1622" s="14">
        <f>[1]!thsiFinD("ths_adjustment_nv_fund",H$2,$A1622)</f>
        <v>3.0318074074000001</v>
      </c>
      <c r="I1622" s="14">
        <v>4156.25</v>
      </c>
      <c r="J1622" s="14">
        <f>[1]!thsiFinD("ths_close_price_index",J$1,$A1622)</f>
        <v>11412.755499999999</v>
      </c>
      <c r="K1622" s="14">
        <f>[1]!thsiFinD("ths_adjustment_nv_fund",K$2,$A1622)</f>
        <v>9.9123155708000006</v>
      </c>
      <c r="L1622" s="14">
        <f>[1]!thsiFinD("ths_adjustment_nv_fund",L$2,$A1622)</f>
        <v>3.0369057859000002</v>
      </c>
      <c r="M1622" s="18">
        <v>0.66032608695651995</v>
      </c>
      <c r="N1622" s="18">
        <v>0.65311441230127998</v>
      </c>
      <c r="O1622" s="18">
        <v>1.134555475677</v>
      </c>
      <c r="P1622" s="18">
        <v>1.4517597015581001</v>
      </c>
      <c r="Q1622" s="21">
        <v>1.02835895670638</v>
      </c>
      <c r="R1622" s="21">
        <v>0.88242983327094904</v>
      </c>
      <c r="S1622" s="22">
        <v>0.98510325454815695</v>
      </c>
      <c r="T1622" s="22">
        <v>1.3005591057759001</v>
      </c>
      <c r="U1622" s="16">
        <v>2.0341361641381117</v>
      </c>
      <c r="V1622" s="14">
        <v>1.8006</v>
      </c>
      <c r="W1622" s="14">
        <v>3.3302</v>
      </c>
      <c r="X1622" s="74">
        <f>'2080回测'!$O$13*G1622/$G$4+'2080回测'!$O$14*H1622/$H$4+'2080回测'!$O$15*I1622/$I$4+'2080回测'!$O$17*K1622/$K$4+'2080回测'!$O$18*L1622/$L$4+'2080回测'!$O$16*J1622/$J$4</f>
        <v>1.9177148407087503</v>
      </c>
    </row>
    <row r="1623" spans="1:24">
      <c r="A1623" s="85">
        <v>46272</v>
      </c>
      <c r="G1623" s="14">
        <f>[1]!thsiFinD("ths_adjustment_nv_fund",G$2,$A1623)</f>
        <v>2.0223556943999998</v>
      </c>
      <c r="H1623" s="14">
        <f>[1]!thsiFinD("ths_adjustment_nv_fund",H$2,$A1623)</f>
        <v>2.9974933333</v>
      </c>
      <c r="I1623" s="14">
        <v>4157.25</v>
      </c>
      <c r="J1623" s="14">
        <f>[1]!thsiFinD("ths_close_price_index",J$1,$A1623)</f>
        <v>11326.5569</v>
      </c>
      <c r="K1623" s="14">
        <f>[1]!thsiFinD("ths_adjustment_nv_fund",K$2,$A1623)</f>
        <v>9.8984400634000007</v>
      </c>
      <c r="L1623" s="14">
        <f>[1]!thsiFinD("ths_adjustment_nv_fund",L$2,$A1623)</f>
        <v>3.0021740598000002</v>
      </c>
      <c r="M1623" s="18">
        <v>0.66032608695651995</v>
      </c>
      <c r="N1623" s="18">
        <v>0.65311441230127998</v>
      </c>
      <c r="O1623" s="18">
        <v>1.134555475677</v>
      </c>
      <c r="P1623" s="18">
        <v>1.4517597015581001</v>
      </c>
      <c r="Q1623" s="21">
        <v>1.02835895670638</v>
      </c>
      <c r="R1623" s="21">
        <v>0.88242983327094904</v>
      </c>
      <c r="S1623" s="22">
        <v>0.98510325454815695</v>
      </c>
      <c r="T1623" s="22">
        <v>1.3005591057759001</v>
      </c>
      <c r="U1623" s="16">
        <v>2.0341361641381117</v>
      </c>
      <c r="V1623" s="14">
        <v>1.8006</v>
      </c>
      <c r="W1623" s="14">
        <v>3.3302</v>
      </c>
      <c r="X1623" s="74">
        <f>'2080回测'!$O$13*G1623/$G$4+'2080回测'!$O$14*H1623/$H$4+'2080回测'!$O$15*I1623/$I$4+'2080回测'!$O$17*K1623/$K$4+'2080回测'!$O$18*L1623/$L$4+'2080回测'!$O$16*J1623/$J$4</f>
        <v>1.901448685095569</v>
      </c>
    </row>
    <row r="1624" spans="1:24">
      <c r="A1624" s="85">
        <v>46273</v>
      </c>
      <c r="G1624" s="14">
        <f>[1]!thsiFinD("ths_adjustment_nv_fund",G$2,$A1624)</f>
        <v>2.0403782746000001</v>
      </c>
      <c r="H1624" s="14">
        <f>[1]!thsiFinD("ths_adjustment_nv_fund",H$2,$A1624)</f>
        <v>3.0345481480999998</v>
      </c>
      <c r="I1624" s="14">
        <v>4158.25</v>
      </c>
      <c r="J1624" s="14">
        <f>[1]!thsiFinD("ths_close_price_index",J$1,$A1624)</f>
        <v>11385.8084</v>
      </c>
      <c r="K1624" s="14">
        <f>[1]!thsiFinD("ths_adjustment_nv_fund",K$2,$A1624)</f>
        <v>9.9322616125999996</v>
      </c>
      <c r="L1624" s="14">
        <f>[1]!thsiFinD("ths_adjustment_nv_fund",L$2,$A1624)</f>
        <v>3.0034865959000001</v>
      </c>
      <c r="M1624" s="18">
        <v>0.66032608695651995</v>
      </c>
      <c r="N1624" s="18">
        <v>0.65311441230127998</v>
      </c>
      <c r="O1624" s="18">
        <v>1.134555475677</v>
      </c>
      <c r="P1624" s="18">
        <v>1.4517597015581001</v>
      </c>
      <c r="Q1624" s="21">
        <v>1.02835895670638</v>
      </c>
      <c r="R1624" s="21">
        <v>0.88242983327094904</v>
      </c>
      <c r="S1624" s="22">
        <v>0.98510325454815695</v>
      </c>
      <c r="T1624" s="22">
        <v>1.3005591057759001</v>
      </c>
      <c r="U1624" s="16">
        <v>2.0341361641381117</v>
      </c>
      <c r="V1624" s="14">
        <v>1.8006</v>
      </c>
      <c r="W1624" s="14">
        <v>3.3302</v>
      </c>
      <c r="X1624" s="74">
        <f>'2080回测'!$O$13*G1624/$G$4+'2080回测'!$O$14*H1624/$H$4+'2080回测'!$O$15*I1624/$I$4+'2080回测'!$O$17*K1624/$K$4+'2080回测'!$O$18*L1624/$L$4+'2080回测'!$O$16*J1624/$J$4</f>
        <v>1.915486450886994</v>
      </c>
    </row>
    <row r="1625" spans="1:24">
      <c r="A1625" s="85">
        <v>46274</v>
      </c>
      <c r="G1625" s="14">
        <f>[1]!thsiFinD("ths_adjustment_nv_fund",G$2,$A1625)</f>
        <v>2.0465503910999998</v>
      </c>
      <c r="H1625" s="14">
        <f>[1]!thsiFinD("ths_adjustment_nv_fund",H$2,$A1625)</f>
        <v>3.0662311111</v>
      </c>
      <c r="I1625" s="14">
        <v>4159.25</v>
      </c>
      <c r="J1625" s="14">
        <f>[1]!thsiFinD("ths_close_price_index",J$1,$A1625)</f>
        <v>11357.3271</v>
      </c>
      <c r="K1625" s="14">
        <f>[1]!thsiFinD("ths_adjustment_nv_fund",K$2,$A1625)</f>
        <v>9.9079794746999994</v>
      </c>
      <c r="L1625" s="14">
        <f>[1]!thsiFinD("ths_adjustment_nv_fund",L$2,$A1625)</f>
        <v>3.0151984570999999</v>
      </c>
      <c r="M1625" s="18">
        <v>0.66032608695651995</v>
      </c>
      <c r="N1625" s="18">
        <v>0.65311441230127998</v>
      </c>
      <c r="O1625" s="18">
        <v>1.134555475677</v>
      </c>
      <c r="P1625" s="18">
        <v>1.4517597015581001</v>
      </c>
      <c r="Q1625" s="21">
        <v>1.02835895670638</v>
      </c>
      <c r="R1625" s="21">
        <v>0.88242983327094904</v>
      </c>
      <c r="S1625" s="22">
        <v>0.98510325454815695</v>
      </c>
      <c r="T1625" s="22">
        <v>1.3005591057759001</v>
      </c>
      <c r="U1625" s="16">
        <v>2.0341361641381117</v>
      </c>
      <c r="V1625" s="14">
        <v>1.8006</v>
      </c>
      <c r="W1625" s="14">
        <v>3.3302</v>
      </c>
      <c r="X1625" s="74">
        <f>'2080回测'!$O$13*G1625/$G$4+'2080回测'!$O$14*H1625/$H$4+'2080回测'!$O$15*I1625/$I$4+'2080回测'!$O$17*K1625/$K$4+'2080回测'!$O$18*L1625/$L$4+'2080回测'!$O$16*J1625/$J$4</f>
        <v>1.9203590334361607</v>
      </c>
    </row>
    <row r="1626" spans="1:24">
      <c r="A1626" s="85">
        <v>46275</v>
      </c>
      <c r="G1626" s="14">
        <f>[1]!thsiFinD("ths_adjustment_nv_fund",G$2,$A1626)</f>
        <v>2.0535866038999999</v>
      </c>
      <c r="H1626" s="14">
        <f>[1]!thsiFinD("ths_adjustment_nv_fund",H$2,$A1626)</f>
        <v>3.0470459259</v>
      </c>
      <c r="I1626" s="14">
        <v>4160.25</v>
      </c>
      <c r="J1626" s="14">
        <f>[1]!thsiFinD("ths_close_price_index",J$1,$A1626)</f>
        <v>11346.4913</v>
      </c>
      <c r="K1626" s="14">
        <f>[1]!thsiFinD("ths_adjustment_nv_fund",K$2,$A1626)</f>
        <v>9.8455396916000009</v>
      </c>
      <c r="L1626" s="14">
        <f>[1]!thsiFinD("ths_adjustment_nv_fund",L$2,$A1626)</f>
        <v>2.9909670202999998</v>
      </c>
      <c r="M1626" s="18">
        <v>0.66032608695651995</v>
      </c>
      <c r="N1626" s="18">
        <v>0.65311441230127998</v>
      </c>
      <c r="O1626" s="18">
        <v>1.134555475677</v>
      </c>
      <c r="P1626" s="18">
        <v>1.4517597015581001</v>
      </c>
      <c r="Q1626" s="21">
        <v>1.02835895670638</v>
      </c>
      <c r="R1626" s="21">
        <v>0.88242983327094904</v>
      </c>
      <c r="S1626" s="22">
        <v>0.98510325454815695</v>
      </c>
      <c r="T1626" s="22">
        <v>1.3005591057759001</v>
      </c>
      <c r="U1626" s="16">
        <v>2.0341361641381117</v>
      </c>
      <c r="V1626" s="14">
        <v>1.8006</v>
      </c>
      <c r="W1626" s="14">
        <v>3.3302</v>
      </c>
      <c r="X1626" s="74">
        <f>'2080回测'!$O$13*G1626/$G$4+'2080回测'!$O$14*H1626/$H$4+'2080回测'!$O$15*I1626/$I$4+'2080回测'!$O$17*K1626/$K$4+'2080回测'!$O$18*L1626/$L$4+'2080回测'!$O$16*J1626/$J$4</f>
        <v>1.9225483038105686</v>
      </c>
    </row>
    <row r="1627" spans="1:24">
      <c r="A1627" s="85">
        <v>46276</v>
      </c>
      <c r="G1627" s="14">
        <f>[1]!thsiFinD("ths_adjustment_nv_fund",G$2,$A1627)</f>
        <v>2.0356874660000002</v>
      </c>
      <c r="H1627" s="14">
        <f>[1]!thsiFinD("ths_adjustment_nv_fund",H$2,$A1627)</f>
        <v>2.9978222221999999</v>
      </c>
      <c r="I1627" s="14">
        <v>4161.25</v>
      </c>
      <c r="J1627" s="14">
        <f>[1]!thsiFinD("ths_close_price_index",J$1,$A1627)</f>
        <v>11264.392900000001</v>
      </c>
      <c r="K1627" s="14">
        <f>[1]!thsiFinD("ths_adjustment_nv_fund",K$2,$A1627)</f>
        <v>9.7614194282</v>
      </c>
      <c r="L1627" s="14">
        <f>[1]!thsiFinD("ths_adjustment_nv_fund",L$2,$A1627)</f>
        <v>2.9474513983000001</v>
      </c>
      <c r="M1627" s="18">
        <v>0.66032608695651995</v>
      </c>
      <c r="N1627" s="18">
        <v>0.65311441230127998</v>
      </c>
      <c r="O1627" s="18">
        <v>1.134555475677</v>
      </c>
      <c r="P1627" s="18">
        <v>1.4517597015581001</v>
      </c>
      <c r="Q1627" s="21">
        <v>1.02835895670638</v>
      </c>
      <c r="R1627" s="21">
        <v>0.88242983327094904</v>
      </c>
      <c r="S1627" s="22">
        <v>0.98510325454815695</v>
      </c>
      <c r="T1627" s="22">
        <v>1.3005591057759001</v>
      </c>
      <c r="U1627" s="16">
        <v>2.0341361641381117</v>
      </c>
      <c r="V1627" s="14">
        <v>1.8006</v>
      </c>
      <c r="W1627" s="14">
        <v>3.3302</v>
      </c>
      <c r="X1627" s="74">
        <f>'2080回测'!$O$13*G1627/$G$4+'2080回测'!$O$14*H1627/$H$4+'2080回测'!$O$15*I1627/$I$4+'2080回测'!$O$17*K1627/$K$4+'2080回测'!$O$18*L1627/$L$4+'2080回测'!$O$16*J1627/$J$4</f>
        <v>1.9045924509889516</v>
      </c>
    </row>
    <row r="1628" spans="1:24">
      <c r="A1628" s="85">
        <v>46279</v>
      </c>
      <c r="G1628" s="14">
        <f>[1]!thsiFinD("ths_adjustment_nv_fund",G$2,$A1628)</f>
        <v>2.0428471211999999</v>
      </c>
      <c r="H1628" s="14">
        <f>[1]!thsiFinD("ths_adjustment_nv_fund",H$2,$A1628)</f>
        <v>2.9917925926</v>
      </c>
      <c r="I1628" s="14">
        <v>4162.25</v>
      </c>
      <c r="J1628" s="14">
        <f>[1]!thsiFinD("ths_close_price_index",J$1,$A1628)</f>
        <v>11360.7858</v>
      </c>
      <c r="K1628" s="14">
        <f>[1]!thsiFinD("ths_adjustment_nv_fund",K$2,$A1628)</f>
        <v>9.8117181424000002</v>
      </c>
      <c r="L1628" s="14">
        <f>[1]!thsiFinD("ths_adjustment_nv_fund",L$2,$A1628)</f>
        <v>2.9372540019</v>
      </c>
      <c r="M1628" s="18">
        <v>0.66032608695651995</v>
      </c>
      <c r="N1628" s="18">
        <v>0.65311441230127998</v>
      </c>
      <c r="O1628" s="18">
        <v>1.134555475677</v>
      </c>
      <c r="P1628" s="18">
        <v>1.4517597015581001</v>
      </c>
      <c r="Q1628" s="21">
        <v>1.02835895670638</v>
      </c>
      <c r="R1628" s="21">
        <v>0.88242983327094904</v>
      </c>
      <c r="S1628" s="22">
        <v>0.98510325454815695</v>
      </c>
      <c r="T1628" s="22">
        <v>1.3005591057759001</v>
      </c>
      <c r="U1628" s="16">
        <v>2.0341361641381117</v>
      </c>
      <c r="V1628" s="14">
        <v>1.8006</v>
      </c>
      <c r="W1628" s="14">
        <v>3.3302</v>
      </c>
      <c r="X1628" s="74">
        <f>'2080回测'!$O$13*G1628/$G$4+'2080回测'!$O$14*H1628/$H$4+'2080回测'!$O$15*I1628/$I$4+'2080回测'!$O$17*K1628/$K$4+'2080回测'!$O$18*L1628/$L$4+'2080回测'!$O$16*J1628/$J$4</f>
        <v>1.9101627370014302</v>
      </c>
    </row>
    <row r="1629" spans="1:24">
      <c r="A1629" s="85">
        <v>46280</v>
      </c>
      <c r="G1629" s="14">
        <f>[1]!thsiFinD("ths_adjustment_nv_fund",G$2,$A1629)</f>
        <v>2.0270465029000002</v>
      </c>
      <c r="H1629" s="14">
        <f>[1]!thsiFinD("ths_adjustment_nv_fund",H$2,$A1629)</f>
        <v>2.9752385184999999</v>
      </c>
      <c r="I1629" s="14">
        <v>4163.25</v>
      </c>
      <c r="J1629" s="14">
        <f>[1]!thsiFinD("ths_close_price_index",J$1,$A1629)</f>
        <v>11265.7431</v>
      </c>
      <c r="K1629" s="14">
        <f>[1]!thsiFinD("ths_adjustment_nv_fund",K$2,$A1629)</f>
        <v>9.7744277164</v>
      </c>
      <c r="L1629" s="14">
        <f>[1]!thsiFinD("ths_adjustment_nv_fund",L$2,$A1629)</f>
        <v>2.9249363548999998</v>
      </c>
      <c r="M1629" s="18">
        <v>0.66032608695651995</v>
      </c>
      <c r="N1629" s="18">
        <v>0.65311441230127998</v>
      </c>
      <c r="O1629" s="18">
        <v>1.134555475677</v>
      </c>
      <c r="P1629" s="18">
        <v>1.4517597015581001</v>
      </c>
      <c r="Q1629" s="21">
        <v>1.02835895670638</v>
      </c>
      <c r="R1629" s="21">
        <v>0.88242983327094904</v>
      </c>
      <c r="S1629" s="22">
        <v>0.98510325454815695</v>
      </c>
      <c r="T1629" s="22">
        <v>1.3005591057759001</v>
      </c>
      <c r="U1629" s="16">
        <v>2.0341361641381117</v>
      </c>
      <c r="V1629" s="14">
        <v>1.8006</v>
      </c>
      <c r="W1629" s="14">
        <v>3.3302</v>
      </c>
      <c r="X1629" s="74">
        <f>'2080回测'!$O$13*G1629/$G$4+'2080回测'!$O$14*H1629/$H$4+'2080回测'!$O$15*I1629/$I$4+'2080回测'!$O$17*K1629/$K$4+'2080回测'!$O$18*L1629/$L$4+'2080回测'!$O$16*J1629/$J$4</f>
        <v>1.896910491620827</v>
      </c>
    </row>
    <row r="1630" spans="1:24">
      <c r="A1630" s="85">
        <v>46281</v>
      </c>
      <c r="G1630" s="14">
        <f>[1]!thsiFinD("ths_adjustment_nv_fund",G$2,$A1630)</f>
        <v>2.0128506348999999</v>
      </c>
      <c r="H1630" s="14">
        <f>[1]!thsiFinD("ths_adjustment_nv_fund",H$2,$A1630)</f>
        <v>2.9613155556000001</v>
      </c>
      <c r="I1630" s="14">
        <v>4164.25</v>
      </c>
      <c r="J1630" s="14">
        <f>[1]!thsiFinD("ths_close_price_index",J$1,$A1630)</f>
        <v>11197.9951</v>
      </c>
      <c r="K1630" s="14">
        <f>[1]!thsiFinD("ths_adjustment_nv_fund",K$2,$A1630)</f>
        <v>9.7778965931999995</v>
      </c>
      <c r="L1630" s="14">
        <f>[1]!thsiFinD("ths_adjustment_nv_fund",L$2,$A1630)</f>
        <v>2.9272585341999999</v>
      </c>
      <c r="M1630" s="18">
        <v>0.66032608695651995</v>
      </c>
      <c r="N1630" s="18">
        <v>0.65311441230127998</v>
      </c>
      <c r="O1630" s="18">
        <v>1.134555475677</v>
      </c>
      <c r="P1630" s="18">
        <v>1.4517597015581001</v>
      </c>
      <c r="Q1630" s="21">
        <v>1.02835895670638</v>
      </c>
      <c r="R1630" s="21">
        <v>0.88242983327094904</v>
      </c>
      <c r="S1630" s="22">
        <v>0.98510325454815695</v>
      </c>
      <c r="T1630" s="22">
        <v>1.3005591057759001</v>
      </c>
      <c r="U1630" s="16">
        <v>2.0341361641381117</v>
      </c>
      <c r="V1630" s="14">
        <v>1.8006</v>
      </c>
      <c r="W1630" s="14">
        <v>3.3302</v>
      </c>
      <c r="X1630" s="74">
        <f>'2080回测'!$O$13*G1630/$G$4+'2080回测'!$O$14*H1630/$H$4+'2080回测'!$O$15*I1630/$I$4+'2080回测'!$O$17*K1630/$K$4+'2080回测'!$O$18*L1630/$L$4+'2080回测'!$O$16*J1630/$J$4</f>
        <v>1.8867043528951455</v>
      </c>
    </row>
    <row r="1631" spans="1:24">
      <c r="A1631" s="85">
        <v>46282</v>
      </c>
      <c r="G1631" s="14">
        <f>[1]!thsiFinD("ths_adjustment_nv_fund",G$2,$A1631)</f>
        <v>2.0055675375000002</v>
      </c>
      <c r="H1631" s="14">
        <f>[1]!thsiFinD("ths_adjustment_nv_fund",H$2,$A1631)</f>
        <v>2.9459674074</v>
      </c>
      <c r="I1631" s="14">
        <v>4165.25</v>
      </c>
      <c r="J1631" s="14">
        <f>[1]!thsiFinD("ths_close_price_index",J$1,$A1631)</f>
        <v>11175.1152</v>
      </c>
      <c r="K1631" s="14">
        <f>[1]!thsiFinD("ths_adjustment_nv_fund",K$2,$A1631)</f>
        <v>9.7961081966000005</v>
      </c>
      <c r="L1631" s="14">
        <f>[1]!thsiFinD("ths_adjustment_nv_fund",L$2,$A1631)</f>
        <v>2.9330135005</v>
      </c>
      <c r="M1631" s="18">
        <v>0.66032608695651995</v>
      </c>
      <c r="N1631" s="18">
        <v>0.65311441230127998</v>
      </c>
      <c r="O1631" s="18">
        <v>1.134555475677</v>
      </c>
      <c r="P1631" s="18">
        <v>1.4517597015581001</v>
      </c>
      <c r="Q1631" s="21">
        <v>1.02835895670638</v>
      </c>
      <c r="R1631" s="21">
        <v>0.88242983327094904</v>
      </c>
      <c r="S1631" s="22">
        <v>0.98510325454815695</v>
      </c>
      <c r="T1631" s="22">
        <v>1.3005591057759001</v>
      </c>
      <c r="U1631" s="16">
        <v>2.0341361641381117</v>
      </c>
      <c r="V1631" s="14">
        <v>1.8006</v>
      </c>
      <c r="W1631" s="14">
        <v>3.3302</v>
      </c>
      <c r="X1631" s="74">
        <f>'2080回测'!$O$13*G1631/$G$4+'2080回测'!$O$14*H1631/$H$4+'2080回测'!$O$15*I1631/$I$4+'2080回测'!$O$17*K1631/$K$4+'2080回测'!$O$18*L1631/$L$4+'2080回测'!$O$16*J1631/$J$4</f>
        <v>1.8821257370494269</v>
      </c>
    </row>
    <row r="1632" spans="1:24">
      <c r="A1632" s="85">
        <v>46283</v>
      </c>
      <c r="G1632" s="14"/>
      <c r="H1632" s="14"/>
      <c r="I1632" s="14"/>
      <c r="J1632" s="14"/>
      <c r="K1632" s="14"/>
      <c r="L1632" s="14"/>
      <c r="M1632" s="18"/>
      <c r="N1632" s="18"/>
      <c r="O1632" s="18"/>
      <c r="P1632" s="18"/>
      <c r="Q1632" s="21"/>
      <c r="R1632" s="21"/>
      <c r="S1632" s="22"/>
      <c r="T1632" s="22"/>
      <c r="U1632" s="16"/>
      <c r="V1632" s="14"/>
      <c r="W1632" s="14"/>
      <c r="X1632" s="74"/>
    </row>
    <row r="1633" spans="1:24">
      <c r="A1633" s="85">
        <v>46286</v>
      </c>
      <c r="G1633" s="14"/>
      <c r="H1633" s="14"/>
      <c r="I1633" s="14"/>
      <c r="J1633" s="14"/>
      <c r="K1633" s="14"/>
      <c r="L1633" s="14"/>
      <c r="M1633" s="18"/>
      <c r="N1633" s="18"/>
      <c r="O1633" s="18"/>
      <c r="P1633" s="18"/>
      <c r="Q1633" s="21"/>
      <c r="R1633" s="21"/>
      <c r="S1633" s="22"/>
      <c r="T1633" s="22"/>
      <c r="U1633" s="16"/>
      <c r="V1633" s="14"/>
      <c r="W1633" s="14"/>
      <c r="X1633" s="74"/>
    </row>
    <row r="1634" spans="1:24">
      <c r="A1634" s="85">
        <v>46287</v>
      </c>
      <c r="G1634" s="14"/>
      <c r="H1634" s="14"/>
      <c r="I1634" s="14"/>
      <c r="J1634" s="14"/>
      <c r="K1634" s="14"/>
      <c r="L1634" s="14"/>
      <c r="M1634" s="18"/>
      <c r="N1634" s="18"/>
      <c r="O1634" s="18"/>
      <c r="P1634" s="18"/>
      <c r="Q1634" s="21"/>
      <c r="R1634" s="21"/>
      <c r="S1634" s="22"/>
      <c r="T1634" s="22"/>
      <c r="U1634" s="16"/>
      <c r="V1634" s="14"/>
      <c r="W1634" s="14"/>
      <c r="X1634" s="74"/>
    </row>
    <row r="1635" spans="1:24">
      <c r="A1635" s="85">
        <v>46288</v>
      </c>
      <c r="G1635" s="14"/>
      <c r="H1635" s="14"/>
      <c r="I1635" s="14"/>
      <c r="J1635" s="14"/>
      <c r="K1635" s="14"/>
      <c r="L1635" s="14"/>
      <c r="M1635" s="18"/>
      <c r="N1635" s="18"/>
      <c r="O1635" s="18"/>
      <c r="P1635" s="18"/>
      <c r="Q1635" s="21"/>
      <c r="R1635" s="21"/>
      <c r="S1635" s="22"/>
      <c r="T1635" s="22"/>
      <c r="U1635" s="16"/>
      <c r="V1635" s="14"/>
      <c r="W1635" s="14"/>
      <c r="X1635" s="74"/>
    </row>
    <row r="1636" spans="1:24">
      <c r="A1636" s="85">
        <v>46289</v>
      </c>
      <c r="G1636" s="14"/>
      <c r="H1636" s="14"/>
      <c r="I1636" s="14"/>
      <c r="J1636" s="14"/>
      <c r="K1636" s="14"/>
      <c r="L1636" s="14"/>
      <c r="M1636" s="18"/>
      <c r="N1636" s="18"/>
      <c r="O1636" s="18"/>
      <c r="P1636" s="18"/>
      <c r="Q1636" s="21"/>
      <c r="R1636" s="21"/>
      <c r="S1636" s="22"/>
      <c r="T1636" s="22"/>
      <c r="U1636" s="16"/>
      <c r="V1636" s="14"/>
      <c r="W1636" s="14"/>
      <c r="X1636" s="74"/>
    </row>
    <row r="1637" spans="1:24">
      <c r="A1637" s="85">
        <v>46293</v>
      </c>
      <c r="G1637" s="14"/>
      <c r="H1637" s="14"/>
      <c r="I1637" s="14"/>
      <c r="J1637" s="14"/>
      <c r="K1637" s="14"/>
      <c r="L1637" s="14"/>
      <c r="M1637" s="18"/>
      <c r="N1637" s="18"/>
      <c r="O1637" s="18"/>
      <c r="P1637" s="18"/>
      <c r="Q1637" s="21"/>
      <c r="R1637" s="21"/>
      <c r="S1637" s="22"/>
      <c r="T1637" s="22"/>
      <c r="U1637" s="16"/>
      <c r="V1637" s="14"/>
      <c r="W1637" s="14"/>
      <c r="X1637" s="74"/>
    </row>
    <row r="1638" spans="1:24">
      <c r="A1638" s="85">
        <v>46294</v>
      </c>
      <c r="G1638" s="14"/>
      <c r="H1638" s="14"/>
      <c r="I1638" s="14"/>
      <c r="J1638" s="14"/>
      <c r="K1638" s="14"/>
      <c r="L1638" s="14"/>
      <c r="M1638" s="18"/>
      <c r="N1638" s="18"/>
      <c r="O1638" s="18"/>
      <c r="P1638" s="18"/>
      <c r="Q1638" s="21"/>
      <c r="R1638" s="21"/>
      <c r="S1638" s="22"/>
      <c r="T1638" s="22"/>
      <c r="U1638" s="16"/>
      <c r="V1638" s="14"/>
      <c r="W1638" s="14"/>
      <c r="X1638" s="74"/>
    </row>
    <row r="1639" spans="1:24">
      <c r="A1639" s="85">
        <v>46295</v>
      </c>
      <c r="G1639" s="14"/>
      <c r="H1639" s="14"/>
      <c r="I1639" s="14"/>
      <c r="J1639" s="14"/>
      <c r="K1639" s="14"/>
      <c r="L1639" s="14"/>
      <c r="M1639" s="18"/>
      <c r="N1639" s="18"/>
      <c r="O1639" s="18"/>
      <c r="P1639" s="18"/>
      <c r="Q1639" s="21"/>
      <c r="R1639" s="21"/>
      <c r="S1639" s="22"/>
      <c r="T1639" s="22"/>
      <c r="U1639" s="16"/>
      <c r="V1639" s="14"/>
      <c r="W1639" s="14"/>
      <c r="X1639" s="74"/>
    </row>
    <row r="1640" spans="1:24">
      <c r="A1640" s="85">
        <v>46303</v>
      </c>
      <c r="G1640" s="14"/>
      <c r="H1640" s="14"/>
      <c r="I1640" s="14"/>
      <c r="J1640" s="14"/>
      <c r="K1640" s="14"/>
      <c r="L1640" s="14"/>
      <c r="M1640" s="18"/>
      <c r="N1640" s="18"/>
      <c r="O1640" s="18"/>
      <c r="P1640" s="18"/>
      <c r="Q1640" s="21"/>
      <c r="R1640" s="21"/>
      <c r="S1640" s="22"/>
      <c r="T1640" s="22"/>
      <c r="U1640" s="16"/>
      <c r="V1640" s="14"/>
      <c r="W1640" s="14"/>
      <c r="X1640" s="74"/>
    </row>
    <row r="1641" spans="1:24">
      <c r="A1641" s="85">
        <v>46304</v>
      </c>
      <c r="G1641" s="14"/>
      <c r="H1641" s="14"/>
      <c r="I1641" s="14"/>
      <c r="J1641" s="14"/>
      <c r="K1641" s="14"/>
      <c r="L1641" s="14"/>
      <c r="M1641" s="18"/>
      <c r="N1641" s="18"/>
      <c r="O1641" s="18"/>
      <c r="P1641" s="18"/>
      <c r="Q1641" s="21"/>
      <c r="R1641" s="21"/>
      <c r="S1641" s="22"/>
      <c r="T1641" s="22"/>
      <c r="U1641" s="16"/>
      <c r="V1641" s="14"/>
      <c r="W1641" s="14"/>
      <c r="X1641" s="74"/>
    </row>
    <row r="1642" spans="1:24">
      <c r="A1642" s="85">
        <v>46307</v>
      </c>
      <c r="G1642" s="14"/>
      <c r="H1642" s="14"/>
      <c r="I1642" s="14"/>
      <c r="J1642" s="14"/>
      <c r="K1642" s="14"/>
      <c r="L1642" s="14"/>
      <c r="M1642" s="18"/>
      <c r="N1642" s="18"/>
      <c r="O1642" s="18"/>
      <c r="P1642" s="18"/>
      <c r="Q1642" s="21"/>
      <c r="R1642" s="21"/>
      <c r="S1642" s="22"/>
      <c r="T1642" s="22"/>
      <c r="U1642" s="16"/>
      <c r="V1642" s="14"/>
      <c r="W1642" s="14"/>
      <c r="X1642" s="74"/>
    </row>
    <row r="1643" spans="1:24">
      <c r="A1643" s="85">
        <v>46308</v>
      </c>
      <c r="G1643" s="14"/>
      <c r="H1643" s="14"/>
      <c r="I1643" s="14"/>
      <c r="J1643" s="14"/>
      <c r="K1643" s="14"/>
      <c r="L1643" s="14"/>
      <c r="M1643" s="18"/>
      <c r="N1643" s="18"/>
      <c r="O1643" s="18"/>
      <c r="P1643" s="18"/>
      <c r="Q1643" s="21"/>
      <c r="R1643" s="21"/>
      <c r="S1643" s="22"/>
      <c r="T1643" s="22"/>
      <c r="U1643" s="16"/>
      <c r="V1643" s="14"/>
      <c r="W1643" s="14"/>
      <c r="X1643" s="74"/>
    </row>
    <row r="1644" spans="1:24">
      <c r="A1644" s="85">
        <v>46309</v>
      </c>
      <c r="G1644" s="14"/>
      <c r="H1644" s="14"/>
      <c r="I1644" s="14"/>
      <c r="J1644" s="14"/>
      <c r="K1644" s="14"/>
      <c r="L1644" s="14"/>
      <c r="M1644" s="18"/>
      <c r="N1644" s="18"/>
      <c r="O1644" s="18"/>
      <c r="P1644" s="18"/>
      <c r="Q1644" s="21"/>
      <c r="R1644" s="21"/>
      <c r="S1644" s="22"/>
      <c r="T1644" s="22"/>
      <c r="U1644" s="16"/>
      <c r="V1644" s="14"/>
      <c r="W1644" s="14"/>
      <c r="X1644" s="74"/>
    </row>
    <row r="1645" spans="1:24">
      <c r="A1645" s="85">
        <v>46310</v>
      </c>
      <c r="G1645" s="14"/>
      <c r="H1645" s="14"/>
      <c r="I1645" s="14"/>
      <c r="J1645" s="14"/>
      <c r="K1645" s="14"/>
      <c r="L1645" s="14"/>
      <c r="M1645" s="18"/>
      <c r="N1645" s="18"/>
      <c r="O1645" s="18"/>
      <c r="P1645" s="18"/>
      <c r="Q1645" s="21"/>
      <c r="R1645" s="21"/>
      <c r="S1645" s="22"/>
      <c r="T1645" s="22"/>
      <c r="U1645" s="16"/>
      <c r="V1645" s="14"/>
      <c r="W1645" s="14"/>
      <c r="X1645" s="74"/>
    </row>
    <row r="1646" spans="1:24">
      <c r="A1646" s="85">
        <v>46311</v>
      </c>
      <c r="G1646" s="14"/>
      <c r="H1646" s="14"/>
      <c r="I1646" s="14"/>
      <c r="J1646" s="14"/>
      <c r="K1646" s="14"/>
      <c r="L1646" s="14"/>
      <c r="M1646" s="18"/>
      <c r="N1646" s="18"/>
      <c r="O1646" s="18"/>
      <c r="P1646" s="18"/>
      <c r="Q1646" s="21"/>
      <c r="R1646" s="21"/>
      <c r="S1646" s="22"/>
      <c r="T1646" s="22"/>
      <c r="U1646" s="16"/>
      <c r="V1646" s="14"/>
      <c r="W1646" s="14"/>
      <c r="X1646" s="74"/>
    </row>
  </sheetData>
  <phoneticPr fontId="25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670"/>
  <sheetViews>
    <sheetView showGridLines="0" tabSelected="1" zoomScaleNormal="100" workbookViewId="0">
      <selection activeCell="I3" sqref="I3"/>
    </sheetView>
  </sheetViews>
  <sheetFormatPr defaultColWidth="8.75" defaultRowHeight="14"/>
  <cols>
    <col min="1" max="3" width="13" customWidth="1"/>
    <col min="4" max="4" width="15.33203125" customWidth="1"/>
    <col min="5" max="9" width="13" customWidth="1"/>
    <col min="10" max="10" width="14.9140625" customWidth="1"/>
    <col min="11" max="13" width="13" customWidth="1"/>
    <col min="14" max="14" width="18" customWidth="1"/>
    <col min="15" max="15" width="13" customWidth="1"/>
    <col min="16" max="16" width="18" customWidth="1"/>
    <col min="17" max="17" width="20" customWidth="1"/>
    <col min="18" max="18" width="13" customWidth="1"/>
    <col min="19" max="19" width="34" customWidth="1"/>
    <col min="20" max="29" width="13" customWidth="1"/>
    <col min="30" max="30" width="13" style="72" customWidth="1"/>
    <col min="31" max="43" width="13" customWidth="1"/>
    <col min="44" max="46" width="12" customWidth="1"/>
  </cols>
  <sheetData>
    <row r="1" spans="1:43" ht="19.5" customHeight="1">
      <c r="A1" s="99" t="s">
        <v>111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26"/>
      <c r="W1" s="26"/>
      <c r="X1" s="26"/>
      <c r="Y1" s="26"/>
      <c r="Z1" s="26"/>
      <c r="AA1" s="26"/>
      <c r="AB1" s="26"/>
      <c r="AC1" s="26"/>
      <c r="AD1" s="8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</row>
    <row r="2" spans="1:43" ht="19.5" customHeight="1">
      <c r="A2" s="100" t="str">
        <f>"数据区间："&amp;TEXT($A$43,"yyyy-mm-dd")&amp;" 至 "&amp;TEXT($A$1657,"yyyy-mm-dd")&amp;"｜红利输入：净值底稿 W｜指增/债券/黄金：T/U/V｜净值基准：费后"</f>
        <v>数据区间：2020-01-02 至 2026-08-31｜红利输入：净值底稿 W｜指增/债券/黄金：T/U/V｜净值基准：费后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26"/>
      <c r="W2" s="26"/>
      <c r="X2" s="26"/>
      <c r="Y2" s="26"/>
      <c r="Z2" s="26"/>
      <c r="AA2" s="26"/>
      <c r="AB2" s="26"/>
      <c r="AC2" s="26"/>
      <c r="AD2" s="8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</row>
    <row r="3" spans="1:43" ht="19.5" customHeight="1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8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ht="19.5" customHeight="1">
      <c r="A4" s="89" t="s">
        <v>35</v>
      </c>
      <c r="B4" s="89"/>
      <c r="C4" s="26"/>
      <c r="D4" s="89" t="s">
        <v>36</v>
      </c>
      <c r="E4" s="89"/>
      <c r="F4" s="26"/>
      <c r="G4" s="89" t="s">
        <v>37</v>
      </c>
      <c r="H4" s="89"/>
      <c r="I4" s="26"/>
      <c r="J4" s="89" t="s">
        <v>38</v>
      </c>
      <c r="K4" s="89"/>
      <c r="L4" s="89"/>
      <c r="M4" s="89"/>
      <c r="N4" s="89"/>
      <c r="O4" s="89"/>
      <c r="P4" s="89"/>
      <c r="Q4" s="89"/>
      <c r="R4" s="89"/>
      <c r="S4" s="89"/>
      <c r="T4" s="89"/>
      <c r="U4" s="89"/>
      <c r="V4" s="26"/>
      <c r="W4" s="26"/>
      <c r="X4" s="26"/>
      <c r="Y4" s="26"/>
      <c r="Z4" s="26"/>
      <c r="AA4" s="26"/>
      <c r="AB4" s="26"/>
      <c r="AC4" s="26"/>
      <c r="AD4" s="8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s="70" customFormat="1" ht="23.5" customHeight="1">
      <c r="A5" s="27" t="s">
        <v>144</v>
      </c>
      <c r="B5" s="28">
        <v>0.1</v>
      </c>
      <c r="C5" s="68"/>
      <c r="D5" s="27" t="s">
        <v>39</v>
      </c>
      <c r="E5" s="28">
        <v>0.2</v>
      </c>
      <c r="F5" s="68"/>
      <c r="G5" s="27" t="s">
        <v>40</v>
      </c>
      <c r="H5" s="28">
        <v>5.0000000000000001E-3</v>
      </c>
      <c r="I5" s="68"/>
      <c r="J5" s="69" t="s">
        <v>41</v>
      </c>
      <c r="K5" s="30">
        <f>SUM($B$5:$B$8)</f>
        <v>1</v>
      </c>
      <c r="L5" s="69" t="s">
        <v>126</v>
      </c>
      <c r="M5" s="68"/>
      <c r="N5" s="94" t="s">
        <v>112</v>
      </c>
      <c r="O5" s="94"/>
      <c r="P5" s="94"/>
      <c r="Q5" s="94"/>
      <c r="R5" s="94"/>
      <c r="S5" s="94"/>
      <c r="T5" s="94"/>
      <c r="U5" s="94"/>
      <c r="V5" s="68"/>
      <c r="W5" s="68"/>
      <c r="X5" s="68"/>
      <c r="Y5" s="68"/>
      <c r="Z5" s="68"/>
      <c r="AA5" s="68"/>
      <c r="AB5" s="68"/>
      <c r="AC5" s="68"/>
      <c r="AD5" s="87"/>
      <c r="AE5" s="68"/>
      <c r="AF5" s="68"/>
      <c r="AG5" s="68"/>
      <c r="AH5" s="68"/>
      <c r="AI5" s="68"/>
      <c r="AJ5" s="68"/>
      <c r="AK5" s="68"/>
      <c r="AL5" s="68"/>
      <c r="AM5" s="68"/>
      <c r="AN5" s="68"/>
      <c r="AO5" s="68"/>
      <c r="AP5" s="68"/>
      <c r="AQ5" s="68"/>
    </row>
    <row r="6" spans="1:43" s="70" customFormat="1" ht="19.5" customHeight="1">
      <c r="A6" s="27" t="s">
        <v>32</v>
      </c>
      <c r="B6" s="28">
        <v>0.1</v>
      </c>
      <c r="C6" s="68"/>
      <c r="D6" s="27" t="s">
        <v>42</v>
      </c>
      <c r="E6" s="28">
        <v>0.15</v>
      </c>
      <c r="F6" s="68"/>
      <c r="G6" s="27" t="s">
        <v>43</v>
      </c>
      <c r="H6" s="31">
        <v>250</v>
      </c>
      <c r="I6" s="68"/>
      <c r="J6" s="69" t="s">
        <v>44</v>
      </c>
      <c r="K6" s="32" t="b">
        <f>AND($E$6&lt;$E$5,$E$5&lt;$E$7)</f>
        <v>1</v>
      </c>
      <c r="L6" s="69" t="s">
        <v>127</v>
      </c>
      <c r="M6" s="68"/>
      <c r="N6" s="94"/>
      <c r="O6" s="94"/>
      <c r="P6" s="94"/>
      <c r="Q6" s="94"/>
      <c r="R6" s="94"/>
      <c r="S6" s="94"/>
      <c r="T6" s="94"/>
      <c r="U6" s="94"/>
      <c r="V6" s="68"/>
      <c r="W6" s="68"/>
      <c r="X6" s="68"/>
      <c r="Y6" s="68"/>
      <c r="Z6" s="68"/>
      <c r="AA6" s="68"/>
      <c r="AB6" s="68"/>
      <c r="AC6" s="68"/>
      <c r="AD6" s="87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8"/>
      <c r="AP6" s="68"/>
      <c r="AQ6" s="68"/>
    </row>
    <row r="7" spans="1:43" s="70" customFormat="1" ht="19.5" customHeight="1">
      <c r="A7" s="27" t="s">
        <v>33</v>
      </c>
      <c r="B7" s="28">
        <v>0.75</v>
      </c>
      <c r="C7" s="68"/>
      <c r="D7" s="27" t="s">
        <v>45</v>
      </c>
      <c r="E7" s="28">
        <v>0.25</v>
      </c>
      <c r="F7" s="68"/>
      <c r="G7" s="27" t="s">
        <v>46</v>
      </c>
      <c r="H7" s="28">
        <v>0</v>
      </c>
      <c r="I7" s="68"/>
      <c r="J7" s="69" t="s">
        <v>47</v>
      </c>
      <c r="K7" s="32" t="b">
        <f>AND(COUNT($B$43:$E$1657)=ROWS($B$43:$B$1657)*4,MIN($B$43:$E$1657)&gt;0)</f>
        <v>1</v>
      </c>
      <c r="L7" s="69" t="s">
        <v>48</v>
      </c>
      <c r="M7" s="68"/>
      <c r="N7" s="94"/>
      <c r="O7" s="94"/>
      <c r="P7" s="94"/>
      <c r="Q7" s="94"/>
      <c r="R7" s="94"/>
      <c r="S7" s="94"/>
      <c r="T7" s="94"/>
      <c r="U7" s="94"/>
      <c r="V7" s="68"/>
      <c r="W7" s="68"/>
      <c r="X7" s="68"/>
      <c r="Y7" s="68"/>
      <c r="Z7" s="68"/>
      <c r="AA7" s="68"/>
      <c r="AB7" s="68"/>
      <c r="AC7" s="68"/>
      <c r="AD7" s="87"/>
      <c r="AE7" s="68"/>
      <c r="AF7" s="68"/>
      <c r="AG7" s="68"/>
      <c r="AH7" s="68"/>
      <c r="AI7" s="68"/>
      <c r="AJ7" s="68"/>
      <c r="AK7" s="68"/>
      <c r="AL7" s="68"/>
      <c r="AM7" s="68"/>
      <c r="AN7" s="68"/>
      <c r="AO7" s="68"/>
      <c r="AP7" s="68"/>
      <c r="AQ7" s="68"/>
    </row>
    <row r="8" spans="1:43" s="70" customFormat="1" ht="19.5" customHeight="1">
      <c r="A8" s="27" t="s">
        <v>113</v>
      </c>
      <c r="B8" s="28">
        <v>0.05</v>
      </c>
      <c r="C8" s="68"/>
      <c r="D8" s="27" t="s">
        <v>145</v>
      </c>
      <c r="E8" s="31">
        <v>7</v>
      </c>
      <c r="F8" s="68"/>
      <c r="G8" s="27" t="s">
        <v>49</v>
      </c>
      <c r="H8" s="31">
        <v>365</v>
      </c>
      <c r="I8" s="68"/>
      <c r="J8" s="69" t="s">
        <v>50</v>
      </c>
      <c r="K8" s="32" t="str">
        <f>IF(AND(ABS($K$5-1)&lt;0.0000001,$K$6,$K$7,ABS($O$19-1)&lt;0.0000001),"OK","检查参数/数据")</f>
        <v>OK</v>
      </c>
      <c r="L8" s="69" t="s">
        <v>128</v>
      </c>
      <c r="M8" s="68"/>
      <c r="N8" s="94"/>
      <c r="O8" s="94"/>
      <c r="P8" s="94"/>
      <c r="Q8" s="94"/>
      <c r="R8" s="94"/>
      <c r="S8" s="94"/>
      <c r="T8" s="94"/>
      <c r="U8" s="94"/>
      <c r="V8" s="68"/>
      <c r="W8" s="68"/>
      <c r="X8" s="68"/>
      <c r="Y8" s="68"/>
      <c r="Z8" s="68"/>
      <c r="AA8" s="68"/>
      <c r="AB8" s="68"/>
      <c r="AC8" s="68"/>
      <c r="AD8" s="87"/>
      <c r="AE8" s="68"/>
      <c r="AF8" s="68"/>
      <c r="AG8" s="68"/>
      <c r="AH8" s="68"/>
      <c r="AI8" s="68"/>
      <c r="AJ8" s="68"/>
      <c r="AK8" s="68"/>
      <c r="AL8" s="68"/>
      <c r="AM8" s="68"/>
      <c r="AN8" s="68"/>
      <c r="AO8" s="68"/>
      <c r="AP8" s="68"/>
      <c r="AQ8" s="68"/>
    </row>
    <row r="9" spans="1:43" ht="19.5" customHeight="1">
      <c r="A9" s="26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8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ht="19.5" customHeight="1">
      <c r="A10" s="95" t="s">
        <v>51</v>
      </c>
      <c r="B10" s="95"/>
      <c r="C10" s="95"/>
      <c r="D10" s="95"/>
      <c r="E10" s="95"/>
      <c r="F10" s="95"/>
      <c r="G10" s="95"/>
      <c r="H10" s="95"/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26"/>
      <c r="W10" s="26"/>
      <c r="X10" s="26"/>
      <c r="Y10" s="26"/>
      <c r="Z10" s="26"/>
      <c r="AA10" s="26"/>
      <c r="AB10" s="26"/>
      <c r="AC10" s="26"/>
      <c r="AD10" s="8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ht="19.5" customHeight="1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8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ht="19.5" customHeight="1">
      <c r="A12" s="26"/>
      <c r="B12" s="26"/>
      <c r="C12" s="26"/>
      <c r="D12" s="26"/>
      <c r="E12" s="26"/>
      <c r="F12" s="26"/>
      <c r="G12" s="26"/>
      <c r="H12" s="26"/>
      <c r="I12" s="26"/>
      <c r="J12" s="96" t="s">
        <v>52</v>
      </c>
      <c r="K12" s="96"/>
      <c r="L12" s="26"/>
      <c r="M12" s="26"/>
      <c r="N12" s="91" t="s">
        <v>150</v>
      </c>
      <c r="O12" s="92"/>
      <c r="P12" s="92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86"/>
      <c r="AE12" s="26"/>
      <c r="AF12" s="26"/>
      <c r="AG12" s="26"/>
      <c r="AH12" s="26"/>
      <c r="AI12" s="26"/>
      <c r="AJ12" s="26"/>
      <c r="AK12" s="26"/>
      <c r="AL12" s="26"/>
      <c r="AM12" s="26"/>
      <c r="AN12" s="26"/>
    </row>
    <row r="13" spans="1:43" ht="19.5" customHeight="1">
      <c r="A13" s="26"/>
      <c r="B13" s="26"/>
      <c r="C13" s="26"/>
      <c r="D13" s="26"/>
      <c r="E13" s="26"/>
      <c r="F13" s="26"/>
      <c r="G13" s="26"/>
      <c r="H13" s="26"/>
      <c r="I13" s="26"/>
      <c r="J13" s="29" t="s">
        <v>53</v>
      </c>
      <c r="K13" s="33">
        <f>$AD$1657/$AD$43-1</f>
        <v>0.4416417407659754</v>
      </c>
      <c r="L13" s="26"/>
      <c r="N13" s="58" t="s">
        <v>28</v>
      </c>
      <c r="O13" s="59">
        <v>0.8</v>
      </c>
      <c r="P13" s="60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86"/>
      <c r="AE13" s="26"/>
      <c r="AF13" s="26"/>
      <c r="AG13" s="26"/>
      <c r="AH13" s="26"/>
      <c r="AI13" s="26"/>
      <c r="AJ13" s="26"/>
      <c r="AK13" s="26"/>
      <c r="AL13" s="26"/>
      <c r="AM13" s="26"/>
    </row>
    <row r="14" spans="1:43" ht="19.5" customHeight="1">
      <c r="A14" s="26"/>
      <c r="B14" s="26"/>
      <c r="C14" s="26"/>
      <c r="D14" s="26"/>
      <c r="E14" s="26"/>
      <c r="F14" s="26"/>
      <c r="G14" s="26"/>
      <c r="H14" s="26"/>
      <c r="I14" s="26"/>
      <c r="J14" s="29" t="s">
        <v>54</v>
      </c>
      <c r="K14" s="33">
        <f>AVERAGE($AG$44:$AG$1657)*$H$6</f>
        <v>5.7350931271063173E-2</v>
      </c>
      <c r="L14" s="26"/>
      <c r="N14" s="58" t="s">
        <v>29</v>
      </c>
      <c r="O14" s="59">
        <v>0</v>
      </c>
      <c r="P14" s="60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86"/>
      <c r="AE14" s="26"/>
      <c r="AF14" s="26"/>
      <c r="AG14" s="26"/>
      <c r="AH14" s="26"/>
      <c r="AI14" s="26"/>
      <c r="AJ14" s="26"/>
      <c r="AK14" s="26"/>
      <c r="AL14" s="26"/>
      <c r="AM14" s="26"/>
    </row>
    <row r="15" spans="1:43" ht="19.5" customHeight="1">
      <c r="A15" s="26"/>
      <c r="B15" s="26"/>
      <c r="C15" s="26"/>
      <c r="D15" s="26"/>
      <c r="E15" s="26"/>
      <c r="F15" s="26"/>
      <c r="G15" s="26"/>
      <c r="H15" s="26"/>
      <c r="I15" s="26"/>
      <c r="J15" s="29" t="s">
        <v>55</v>
      </c>
      <c r="K15" s="33">
        <f>STDEV($AG$44:$AG$1657)*SQRT($H$6)</f>
        <v>3.7045038109764679E-2</v>
      </c>
      <c r="L15" s="26"/>
      <c r="N15" s="58" t="s">
        <v>114</v>
      </c>
      <c r="O15" s="59">
        <v>0</v>
      </c>
      <c r="P15" s="60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86"/>
      <c r="AE15" s="26"/>
      <c r="AF15" s="26"/>
      <c r="AG15" s="26"/>
      <c r="AH15" s="26"/>
      <c r="AI15" s="26"/>
      <c r="AJ15" s="26"/>
      <c r="AK15" s="26"/>
      <c r="AL15" s="26"/>
      <c r="AM15" s="26"/>
    </row>
    <row r="16" spans="1:43" ht="19.5" customHeight="1">
      <c r="A16" s="26"/>
      <c r="B16" s="26"/>
      <c r="C16" s="26"/>
      <c r="D16" s="26"/>
      <c r="E16" s="26"/>
      <c r="F16" s="26"/>
      <c r="G16" s="26"/>
      <c r="H16" s="26"/>
      <c r="I16" s="26"/>
      <c r="J16" s="29" t="s">
        <v>56</v>
      </c>
      <c r="K16" s="33">
        <f>MIN($AF$43:$AF$1657)</f>
        <v>-4.1737506961326387E-2</v>
      </c>
      <c r="L16" s="26"/>
      <c r="N16" s="58" t="s">
        <v>153</v>
      </c>
      <c r="O16" s="59">
        <v>0</v>
      </c>
      <c r="P16" s="60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86"/>
      <c r="AE16" s="26"/>
      <c r="AF16" s="26"/>
      <c r="AG16" s="26"/>
      <c r="AH16" s="26"/>
      <c r="AI16" s="26"/>
      <c r="AJ16" s="26"/>
      <c r="AK16" s="26"/>
      <c r="AL16" s="26"/>
      <c r="AM16" s="26"/>
    </row>
    <row r="17" spans="1:43" ht="19.5" customHeight="1">
      <c r="A17" s="26"/>
      <c r="B17" s="26"/>
      <c r="C17" s="26"/>
      <c r="D17" s="26"/>
      <c r="E17" s="26"/>
      <c r="F17" s="26"/>
      <c r="G17" s="26"/>
      <c r="H17" s="26"/>
      <c r="I17" s="26"/>
      <c r="J17" s="34" t="s">
        <v>57</v>
      </c>
      <c r="K17" s="35">
        <f>IFERROR((K14-$H$7)/K15,"")</f>
        <v>1.548140701087471</v>
      </c>
      <c r="L17" s="26"/>
      <c r="N17" s="58" t="s">
        <v>115</v>
      </c>
      <c r="O17" s="59">
        <v>0.1</v>
      </c>
      <c r="P17" s="60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86"/>
      <c r="AE17" s="26"/>
      <c r="AF17" s="26"/>
      <c r="AG17" s="26"/>
      <c r="AH17" s="26"/>
      <c r="AI17" s="26"/>
      <c r="AJ17" s="26"/>
      <c r="AK17" s="26"/>
      <c r="AL17" s="26"/>
      <c r="AM17" s="26"/>
    </row>
    <row r="18" spans="1:43" ht="19.5" customHeight="1">
      <c r="A18" s="26"/>
      <c r="B18" s="26"/>
      <c r="C18" s="26"/>
      <c r="D18" s="26"/>
      <c r="E18" s="26"/>
      <c r="F18" s="26"/>
      <c r="G18" s="26"/>
      <c r="H18" s="26"/>
      <c r="I18" s="26"/>
      <c r="J18" s="34" t="s">
        <v>58</v>
      </c>
      <c r="K18" s="35">
        <f>IFERROR((POWER($AD$1657/$AD$43,$H$8/($A$1657-$A$43))-1)/ABS(K16),"")</f>
        <v>1.3515050441619438</v>
      </c>
      <c r="L18" s="26"/>
      <c r="N18" s="58" t="s">
        <v>116</v>
      </c>
      <c r="O18" s="59">
        <v>0.1</v>
      </c>
      <c r="P18" s="60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86"/>
      <c r="AE18" s="26"/>
      <c r="AF18" s="26"/>
      <c r="AG18" s="26"/>
      <c r="AH18" s="26"/>
      <c r="AI18" s="26"/>
      <c r="AJ18" s="26"/>
      <c r="AK18" s="26"/>
      <c r="AL18" s="26"/>
      <c r="AM18" s="26"/>
    </row>
    <row r="19" spans="1:43" ht="19.5" customHeight="1">
      <c r="A19" s="26"/>
      <c r="B19" s="26"/>
      <c r="C19" s="26"/>
      <c r="D19" s="26"/>
      <c r="E19" s="26"/>
      <c r="F19" s="26"/>
      <c r="G19" s="26"/>
      <c r="H19" s="26"/>
      <c r="I19" s="26"/>
      <c r="J19" s="96" t="s">
        <v>59</v>
      </c>
      <c r="K19" s="98"/>
      <c r="L19" s="26"/>
      <c r="N19" s="58" t="s">
        <v>106</v>
      </c>
      <c r="O19" s="61">
        <f>SUM(O13:O18)</f>
        <v>1</v>
      </c>
      <c r="P19" s="62" t="str">
        <f>IF(ABS(O19-1)&lt;0.0000001,"OK","权重需=100%")</f>
        <v>OK</v>
      </c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86"/>
      <c r="AE19" s="26"/>
      <c r="AF19" s="26"/>
      <c r="AG19" s="26"/>
      <c r="AH19" s="26"/>
      <c r="AI19" s="26"/>
      <c r="AJ19" s="26"/>
      <c r="AK19" s="26"/>
      <c r="AL19" s="26"/>
      <c r="AM19" s="26"/>
    </row>
    <row r="20" spans="1:43" ht="19.5" customHeight="1">
      <c r="A20" s="26"/>
      <c r="B20" s="26"/>
      <c r="C20" s="26"/>
      <c r="D20" s="26"/>
      <c r="E20" s="26"/>
      <c r="F20" s="26"/>
      <c r="G20" s="26"/>
      <c r="H20" s="26"/>
      <c r="I20" s="26"/>
      <c r="J20" s="29" t="s">
        <v>60</v>
      </c>
      <c r="K20" s="36">
        <f>COUNTIF($T$43:$T$1657,"动态")</f>
        <v>0</v>
      </c>
      <c r="L20" s="26"/>
      <c r="M20" s="26"/>
      <c r="N20" s="93"/>
      <c r="O20" s="93"/>
      <c r="P20" s="93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86"/>
      <c r="AE20" s="26"/>
      <c r="AF20" s="26"/>
      <c r="AG20" s="26"/>
      <c r="AH20" s="26"/>
      <c r="AI20" s="26"/>
      <c r="AJ20" s="26"/>
      <c r="AK20" s="26"/>
      <c r="AL20" s="26"/>
      <c r="AM20" s="26"/>
      <c r="AN20" s="26"/>
    </row>
    <row r="21" spans="1:43" ht="19.5" customHeight="1">
      <c r="A21" s="26"/>
      <c r="B21" s="26"/>
      <c r="C21" s="26"/>
      <c r="D21" s="26"/>
      <c r="E21" s="26"/>
      <c r="F21" s="26"/>
      <c r="G21" s="26"/>
      <c r="H21" s="26"/>
      <c r="I21" s="26"/>
      <c r="J21" s="29" t="s">
        <v>61</v>
      </c>
      <c r="K21" s="36">
        <f>COUNTIF($T$43:$T$1657,"季度")</f>
        <v>20</v>
      </c>
      <c r="L21" s="26"/>
      <c r="M21" s="26"/>
      <c r="N21" s="93"/>
      <c r="O21" s="93"/>
      <c r="P21" s="93"/>
      <c r="V21" s="26"/>
      <c r="W21" s="26"/>
      <c r="X21" s="26"/>
      <c r="Y21" s="26"/>
      <c r="Z21" s="26"/>
      <c r="AA21" s="26"/>
      <c r="AB21" s="26"/>
      <c r="AC21" s="26"/>
      <c r="AD21" s="8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</row>
    <row r="22" spans="1:43" ht="19.5" customHeight="1">
      <c r="A22" s="26"/>
      <c r="B22" s="26"/>
      <c r="C22" s="26"/>
      <c r="D22" s="26"/>
      <c r="E22" s="26"/>
      <c r="F22" s="26"/>
      <c r="G22" s="26"/>
      <c r="H22" s="26"/>
      <c r="I22" s="26"/>
      <c r="J22" s="29" t="s">
        <v>62</v>
      </c>
      <c r="K22" s="36">
        <f>COUNTIF($T$43:$T$1657,"年末+季度")</f>
        <v>6</v>
      </c>
      <c r="L22" s="26"/>
      <c r="M22" s="26"/>
      <c r="N22" s="26"/>
      <c r="O22" s="26"/>
      <c r="P22" s="26"/>
      <c r="V22" s="26"/>
      <c r="W22" s="26"/>
      <c r="X22" s="26"/>
      <c r="Y22" s="26"/>
      <c r="Z22" s="26"/>
      <c r="AA22" s="26"/>
      <c r="AB22" s="26"/>
      <c r="AC22" s="26"/>
      <c r="AD22" s="8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</row>
    <row r="23" spans="1:43" ht="19.5" customHeight="1">
      <c r="A23" s="26"/>
      <c r="B23" s="26"/>
      <c r="C23" s="26"/>
      <c r="D23" s="26"/>
      <c r="E23" s="26"/>
      <c r="F23" s="26"/>
      <c r="G23" s="26"/>
      <c r="H23" s="26"/>
      <c r="I23" s="26"/>
      <c r="J23" s="29" t="s">
        <v>63</v>
      </c>
      <c r="K23" s="37">
        <f>($Z$1657+$AA$1657)/$AD$1657</f>
        <v>0.20787629906086746</v>
      </c>
      <c r="L23" s="26"/>
      <c r="M23" s="26"/>
      <c r="N23" s="26"/>
      <c r="O23" s="26"/>
      <c r="P23" s="26"/>
      <c r="V23" s="26"/>
      <c r="W23" s="26"/>
      <c r="X23" s="26"/>
      <c r="Y23" s="26"/>
      <c r="Z23" s="26"/>
      <c r="AA23" s="26"/>
      <c r="AB23" s="26"/>
      <c r="AC23" s="26"/>
      <c r="AD23" s="8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</row>
    <row r="24" spans="1:43" ht="19.5" customHeight="1">
      <c r="A24" s="26"/>
      <c r="B24" s="26"/>
      <c r="C24" s="26"/>
      <c r="D24" s="26"/>
      <c r="E24" s="26"/>
      <c r="F24" s="26"/>
      <c r="G24" s="26"/>
      <c r="H24" s="26"/>
      <c r="I24" s="26"/>
      <c r="J24" s="29" t="s">
        <v>64</v>
      </c>
      <c r="K24" s="38">
        <f>$AD$1657</f>
        <v>1.4416417407659754</v>
      </c>
      <c r="L24" s="26"/>
      <c r="M24" s="26"/>
      <c r="N24" s="26"/>
      <c r="O24" s="26"/>
      <c r="P24" s="26"/>
      <c r="V24" s="26"/>
      <c r="W24" s="26"/>
      <c r="X24" s="26"/>
      <c r="Y24" s="26"/>
      <c r="Z24" s="26"/>
      <c r="AA24" s="26"/>
      <c r="AB24" s="26"/>
      <c r="AC24" s="26"/>
      <c r="AD24" s="8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</row>
    <row r="25" spans="1:43" ht="19.5" customHeight="1">
      <c r="A25" s="26"/>
      <c r="B25" s="26"/>
      <c r="C25" s="26"/>
      <c r="D25" s="26"/>
      <c r="E25" s="26"/>
      <c r="F25" s="26"/>
      <c r="G25" s="26"/>
      <c r="H25" s="26"/>
      <c r="I25" s="26"/>
      <c r="L25" s="26"/>
      <c r="M25" s="26"/>
      <c r="N25" s="26"/>
      <c r="O25" s="26"/>
      <c r="P25" s="26"/>
      <c r="V25" s="26"/>
      <c r="W25" s="26"/>
      <c r="X25" s="26"/>
      <c r="Y25" s="26"/>
      <c r="Z25" s="26"/>
      <c r="AA25" s="26"/>
      <c r="AB25" s="26"/>
      <c r="AC25" s="26"/>
      <c r="AD25" s="8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</row>
    <row r="26" spans="1:43" ht="19.5" customHeight="1">
      <c r="A26" s="26"/>
      <c r="B26" s="97"/>
      <c r="C26" s="97"/>
      <c r="D26" s="97"/>
      <c r="E26" s="97"/>
      <c r="F26" s="97"/>
      <c r="G26" s="97"/>
      <c r="H26" s="97"/>
      <c r="I26" s="97"/>
      <c r="J26" s="97"/>
      <c r="K26" s="97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8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</row>
    <row r="27" spans="1:43" ht="19.5" customHeight="1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8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</row>
    <row r="28" spans="1:43" ht="24" customHeight="1">
      <c r="A28" s="89" t="s">
        <v>65</v>
      </c>
      <c r="B28" s="89"/>
      <c r="C28" s="89"/>
      <c r="D28" s="89"/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89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8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</row>
    <row r="29" spans="1:43" s="70" customFormat="1" ht="30" customHeight="1">
      <c r="A29" s="39" t="s">
        <v>66</v>
      </c>
      <c r="B29" s="40" t="s">
        <v>129</v>
      </c>
      <c r="C29" s="40" t="s">
        <v>130</v>
      </c>
      <c r="D29" s="40" t="s">
        <v>131</v>
      </c>
      <c r="E29" s="40" t="s">
        <v>132</v>
      </c>
      <c r="F29" s="40" t="s">
        <v>133</v>
      </c>
      <c r="G29" s="40" t="s">
        <v>134</v>
      </c>
      <c r="H29" s="40" t="s">
        <v>135</v>
      </c>
      <c r="I29" s="40" t="s">
        <v>136</v>
      </c>
      <c r="J29" s="40" t="s">
        <v>137</v>
      </c>
      <c r="K29" s="40" t="s">
        <v>138</v>
      </c>
      <c r="L29" s="40" t="s">
        <v>139</v>
      </c>
      <c r="M29" s="40" t="s">
        <v>140</v>
      </c>
      <c r="N29" s="39" t="s">
        <v>67</v>
      </c>
      <c r="O29" s="39" t="s">
        <v>68</v>
      </c>
      <c r="P29" s="39" t="s">
        <v>56</v>
      </c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87"/>
      <c r="AE29" s="68"/>
      <c r="AF29" s="68"/>
      <c r="AG29" s="68"/>
      <c r="AH29" s="68"/>
      <c r="AI29" s="68"/>
      <c r="AJ29" s="68"/>
      <c r="AK29" s="68"/>
      <c r="AL29" s="68"/>
      <c r="AM29" s="68"/>
      <c r="AN29" s="68"/>
      <c r="AO29" s="68"/>
      <c r="AP29" s="68"/>
      <c r="AQ29" s="68"/>
    </row>
    <row r="30" spans="1:43" ht="21.75" customHeight="1">
      <c r="A30" s="41">
        <v>2020</v>
      </c>
      <c r="B30" s="42">
        <f t="shared" ref="B30:M36" si="0">IF(COUNTIFS($AI$43:$AI$1657,$A30,$AJ$43:$AJ$1657,COLUMN()-1,$AK$43:$AK$1657,1)=0,"",SUMIFS($AM$43:$AM$1657,$AI$43:$AI$1657,$A30,$AJ$43:$AJ$1657,COLUMN()-1,$AK$43:$AK$1657,1))</f>
        <v>9.6359723151917542E-4</v>
      </c>
      <c r="C30" s="42">
        <f t="shared" si="0"/>
        <v>1.1291300480352762E-2</v>
      </c>
      <c r="D30" s="42">
        <f t="shared" si="0"/>
        <v>-6.0703821363982113E-3</v>
      </c>
      <c r="E30" s="42">
        <f t="shared" si="0"/>
        <v>2.3954076899833421E-2</v>
      </c>
      <c r="F30" s="42">
        <f t="shared" si="0"/>
        <v>-6.2005489447141127E-3</v>
      </c>
      <c r="G30" s="42">
        <f t="shared" si="0"/>
        <v>4.4553895132797283E-3</v>
      </c>
      <c r="H30" s="42">
        <f t="shared" si="0"/>
        <v>2.9688304320380832E-2</v>
      </c>
      <c r="I30" s="42">
        <f t="shared" si="0"/>
        <v>4.4158553327715566E-3</v>
      </c>
      <c r="J30" s="42">
        <f t="shared" si="0"/>
        <v>-1.3956991016359832E-2</v>
      </c>
      <c r="K30" s="42">
        <f t="shared" si="0"/>
        <v>4.0128823896048438E-3</v>
      </c>
      <c r="L30" s="42">
        <f t="shared" si="0"/>
        <v>4.0099987157462547E-3</v>
      </c>
      <c r="M30" s="42">
        <f t="shared" si="0"/>
        <v>5.6641863027222517E-3</v>
      </c>
      <c r="N30" s="43">
        <f t="shared" ref="N30:N35" si="1">IF(COUNT(B30:M30)=0,"",(1+B30)*(1+C30)*(1+D30)*(1+E30)*(1+F30)*(1+G30)*(1+H30)*(1+I30)*(1+J30)*(1+K30)*(1+L30)*(1+M30)-1)</f>
        <v>6.3177011786557769E-2</v>
      </c>
      <c r="O30" s="42">
        <f t="shared" ref="O30:O36" si="2">IFERROR(COUNTIF(B30:M30,"&gt;0")/COUNT(B30:M30),"")</f>
        <v>0.75</v>
      </c>
      <c r="P30" s="43">
        <f>IF(COUNT($AO$43:$AO$285)=0,"",MIN($AO$43:$AO$285))</f>
        <v>-3.0532648346217384E-2</v>
      </c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8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</row>
    <row r="31" spans="1:43" ht="21.75" customHeight="1">
      <c r="A31" s="41">
        <v>2021</v>
      </c>
      <c r="B31" s="42">
        <f t="shared" si="0"/>
        <v>-3.3357464426518879E-3</v>
      </c>
      <c r="C31" s="42">
        <f t="shared" si="0"/>
        <v>4.3300969764084041E-3</v>
      </c>
      <c r="D31" s="42">
        <f t="shared" si="0"/>
        <v>4.5903649023693038E-3</v>
      </c>
      <c r="E31" s="42">
        <f t="shared" si="0"/>
        <v>8.9239741664133287E-3</v>
      </c>
      <c r="F31" s="42">
        <f t="shared" si="0"/>
        <v>1.8065134457987853E-2</v>
      </c>
      <c r="G31" s="42">
        <f t="shared" si="0"/>
        <v>-1.0621853890181443E-3</v>
      </c>
      <c r="H31" s="42">
        <f t="shared" si="0"/>
        <v>7.4235867266507771E-3</v>
      </c>
      <c r="I31" s="42">
        <f t="shared" si="0"/>
        <v>1.7639722899523536E-2</v>
      </c>
      <c r="J31" s="42">
        <f t="shared" si="0"/>
        <v>-1.7591165860603164E-3</v>
      </c>
      <c r="K31" s="42">
        <f t="shared" si="0"/>
        <v>-8.3905904529352204E-3</v>
      </c>
      <c r="L31" s="42">
        <f t="shared" si="0"/>
        <v>1.1244679319212914E-2</v>
      </c>
      <c r="M31" s="42">
        <f t="shared" si="0"/>
        <v>1.0624956930896268E-2</v>
      </c>
      <c r="N31" s="43">
        <f t="shared" si="1"/>
        <v>7.0077553022447114E-2</v>
      </c>
      <c r="O31" s="42">
        <f t="shared" si="2"/>
        <v>0.66666666666666663</v>
      </c>
      <c r="P31" s="43">
        <f>IF(COUNT($AO$286:$AO$528)=0,"",MIN($AO$286:$AO$528))</f>
        <v>-2.4596451283535714E-2</v>
      </c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8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</row>
    <row r="32" spans="1:43" ht="21.75" customHeight="1">
      <c r="A32" s="41">
        <v>2022</v>
      </c>
      <c r="B32" s="42">
        <f t="shared" si="0"/>
        <v>-7.2822860203687334E-3</v>
      </c>
      <c r="C32" s="42">
        <f t="shared" si="0"/>
        <v>6.6829470722897799E-3</v>
      </c>
      <c r="D32" s="42">
        <f t="shared" si="0"/>
        <v>-5.4066173796044614E-3</v>
      </c>
      <c r="E32" s="42">
        <f t="shared" si="0"/>
        <v>-8.1474495703277583E-3</v>
      </c>
      <c r="F32" s="42">
        <f t="shared" si="0"/>
        <v>1.1586914410691929E-2</v>
      </c>
      <c r="G32" s="42">
        <f t="shared" si="0"/>
        <v>7.4979779119559442E-3</v>
      </c>
      <c r="H32" s="42">
        <f t="shared" si="0"/>
        <v>1.1161723616404107E-3</v>
      </c>
      <c r="I32" s="42">
        <f t="shared" si="0"/>
        <v>4.7231574279846811E-3</v>
      </c>
      <c r="J32" s="42">
        <f t="shared" si="0"/>
        <v>-9.2858842352867565E-3</v>
      </c>
      <c r="K32" s="42">
        <f t="shared" si="0"/>
        <v>-1.1577590792340997E-3</v>
      </c>
      <c r="L32" s="42">
        <f t="shared" si="0"/>
        <v>7.6806936198341447E-3</v>
      </c>
      <c r="M32" s="42">
        <f t="shared" si="0"/>
        <v>-6.1598319892084419E-3</v>
      </c>
      <c r="N32" s="43">
        <f t="shared" si="1"/>
        <v>1.5535467472194142E-3</v>
      </c>
      <c r="O32" s="42">
        <f t="shared" si="2"/>
        <v>0.5</v>
      </c>
      <c r="P32" s="43">
        <f>IF(COUNT($AO$529:$AO$770)=0,"",MIN($AO$529:$AO$770))</f>
        <v>-2.7286742831627575E-2</v>
      </c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8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</row>
    <row r="33" spans="1:46" ht="21.75" customHeight="1">
      <c r="A33" s="41">
        <v>2023</v>
      </c>
      <c r="B33" s="42">
        <f t="shared" si="0"/>
        <v>1.2674430946300719E-2</v>
      </c>
      <c r="C33" s="42">
        <f t="shared" si="0"/>
        <v>5.7608020657764492E-3</v>
      </c>
      <c r="D33" s="42">
        <f t="shared" si="0"/>
        <v>6.7643640434740249E-3</v>
      </c>
      <c r="E33" s="42">
        <f t="shared" si="0"/>
        <v>8.3588868982520381E-3</v>
      </c>
      <c r="F33" s="42">
        <f t="shared" si="0"/>
        <v>-2.0804952637454299E-4</v>
      </c>
      <c r="G33" s="42">
        <f t="shared" si="0"/>
        <v>3.5596834745563743E-3</v>
      </c>
      <c r="H33" s="42">
        <f t="shared" si="0"/>
        <v>8.8331210185690345E-3</v>
      </c>
      <c r="I33" s="42">
        <f t="shared" si="0"/>
        <v>-3.1052515160230332E-3</v>
      </c>
      <c r="J33" s="42">
        <f t="shared" si="0"/>
        <v>-4.9070274321882934E-3</v>
      </c>
      <c r="K33" s="42">
        <f t="shared" si="0"/>
        <v>-2.9241929143603018E-3</v>
      </c>
      <c r="L33" s="42">
        <f t="shared" si="0"/>
        <v>4.3031710612437823E-3</v>
      </c>
      <c r="M33" s="42">
        <f t="shared" si="0"/>
        <v>5.3617026472079221E-3</v>
      </c>
      <c r="N33" s="43">
        <f t="shared" si="1"/>
        <v>4.5220710857282853E-2</v>
      </c>
      <c r="O33" s="42">
        <f t="shared" si="2"/>
        <v>0.66666666666666663</v>
      </c>
      <c r="P33" s="43">
        <f>IF(COUNT($AO$771:$AO$1012)=0,"",MIN($AO$771:$AO$1012))</f>
        <v>-1.7723311479393766E-2</v>
      </c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8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</row>
    <row r="34" spans="1:46" ht="21.75" customHeight="1">
      <c r="A34" s="41">
        <v>2024</v>
      </c>
      <c r="B34" s="42">
        <f t="shared" si="0"/>
        <v>-6.6473447741628444E-3</v>
      </c>
      <c r="C34" s="42">
        <f t="shared" si="0"/>
        <v>1.7839134636857379E-2</v>
      </c>
      <c r="D34" s="42">
        <f t="shared" si="0"/>
        <v>9.2416276190072644E-3</v>
      </c>
      <c r="E34" s="42">
        <f t="shared" si="0"/>
        <v>8.9521037237938472E-3</v>
      </c>
      <c r="F34" s="42">
        <f t="shared" si="0"/>
        <v>6.4669991438690566E-3</v>
      </c>
      <c r="G34" s="42">
        <f t="shared" si="0"/>
        <v>-3.0465659645686483E-3</v>
      </c>
      <c r="H34" s="42">
        <f t="shared" si="0"/>
        <v>2.8398787051602259E-3</v>
      </c>
      <c r="I34" s="42">
        <f t="shared" si="0"/>
        <v>-4.8098620371660461E-3</v>
      </c>
      <c r="J34" s="42">
        <f t="shared" si="0"/>
        <v>3.0939890321689534E-2</v>
      </c>
      <c r="K34" s="42">
        <f t="shared" si="0"/>
        <v>2.7019194180952777E-3</v>
      </c>
      <c r="L34" s="42">
        <f t="shared" si="0"/>
        <v>8.7052140337642303E-3</v>
      </c>
      <c r="M34" s="42">
        <f t="shared" si="0"/>
        <v>1.44601839405194E-2</v>
      </c>
      <c r="N34" s="43">
        <f t="shared" si="1"/>
        <v>9.0598365161877581E-2</v>
      </c>
      <c r="O34" s="42">
        <f t="shared" si="2"/>
        <v>0.75</v>
      </c>
      <c r="P34" s="43">
        <f>IF(COUNT($AO$1013:$AO$1254)=0,"",MIN($AO$1013:$AO$1254))</f>
        <v>-1.6039130447438099E-2</v>
      </c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8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</row>
    <row r="35" spans="1:46" ht="21.75" customHeight="1">
      <c r="A35" s="41">
        <v>2025</v>
      </c>
      <c r="B35" s="42">
        <f t="shared" si="0"/>
        <v>3.2113089051661881E-3</v>
      </c>
      <c r="C35" s="42">
        <f t="shared" si="0"/>
        <v>-6.9684713380668839E-4</v>
      </c>
      <c r="D35" s="42">
        <f t="shared" si="0"/>
        <v>8.4246851002349743E-3</v>
      </c>
      <c r="E35" s="42">
        <f t="shared" si="0"/>
        <v>9.3598073607901178E-3</v>
      </c>
      <c r="F35" s="42">
        <f t="shared" si="0"/>
        <v>5.3420522947198457E-3</v>
      </c>
      <c r="G35" s="42">
        <f t="shared" si="0"/>
        <v>1.0633644221474503E-2</v>
      </c>
      <c r="H35" s="42">
        <f t="shared" si="0"/>
        <v>5.7259672057763389E-3</v>
      </c>
      <c r="I35" s="42">
        <f t="shared" si="0"/>
        <v>1.0183831615735883E-2</v>
      </c>
      <c r="J35" s="42">
        <f t="shared" si="0"/>
        <v>5.1543201237094216E-3</v>
      </c>
      <c r="K35" s="42">
        <f t="shared" si="0"/>
        <v>1.3686039292468477E-2</v>
      </c>
      <c r="L35" s="42">
        <f t="shared" si="0"/>
        <v>2.6335190820692134E-4</v>
      </c>
      <c r="M35" s="42">
        <f t="shared" si="0"/>
        <v>4.587547737447073E-3</v>
      </c>
      <c r="N35" s="43">
        <f t="shared" si="1"/>
        <v>7.8462842473640881E-2</v>
      </c>
      <c r="O35" s="42">
        <f t="shared" si="2"/>
        <v>0.91666666666666663</v>
      </c>
      <c r="P35" s="43">
        <f>IF(COUNT($AO$1255:$AO$1497)=0,"",MIN($AO$1255:$AO$1497))</f>
        <v>-1.4943697519936516E-2</v>
      </c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8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</row>
    <row r="36" spans="1:46" ht="21.75" customHeight="1">
      <c r="A36" s="41">
        <v>2026</v>
      </c>
      <c r="B36" s="42">
        <f t="shared" si="0"/>
        <v>3.11157586066384E-2</v>
      </c>
      <c r="C36" s="42">
        <f t="shared" si="0"/>
        <v>2.7197385022215137E-3</v>
      </c>
      <c r="D36" s="42">
        <f t="shared" si="0"/>
        <v>-1.9590337544894698E-2</v>
      </c>
      <c r="E36" s="42">
        <f t="shared" si="0"/>
        <v>1.261320761039042E-2</v>
      </c>
      <c r="F36" s="42">
        <f t="shared" si="0"/>
        <v>-4.5978071913732599E-4</v>
      </c>
      <c r="G36" s="42">
        <f t="shared" si="0"/>
        <v>-1.1497385794189685E-2</v>
      </c>
      <c r="H36" s="42">
        <f t="shared" si="0"/>
        <v>-3.3978789150497235E-3</v>
      </c>
      <c r="I36" s="42">
        <f t="shared" si="0"/>
        <v>1.8230838277112804E-2</v>
      </c>
      <c r="J36" s="42" t="str">
        <f t="shared" si="0"/>
        <v/>
      </c>
      <c r="K36" s="42" t="str">
        <f t="shared" si="0"/>
        <v/>
      </c>
      <c r="L36" s="42" t="str">
        <f t="shared" si="0"/>
        <v/>
      </c>
      <c r="M36" s="42" t="str">
        <f t="shared" si="0"/>
        <v/>
      </c>
      <c r="N36" s="43">
        <f>IF(COUNT(B36:M36)=0,"",(1+B36)*(1+C36)*(1+D36)*(1+E36)*(1+F36)*(1+G36)*(1+H36)*(1+I36)-1)</f>
        <v>2.9163340591618292E-2</v>
      </c>
      <c r="O36" s="42">
        <f t="shared" si="2"/>
        <v>0.5</v>
      </c>
      <c r="P36" s="43">
        <f>IF(COUNT($AO$1498:$AO$1657)=0,"",MIN($AO$1498:$AO$1657))</f>
        <v>-4.1737506961326387E-2</v>
      </c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8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</row>
    <row r="37" spans="1:46" ht="21.75" customHeight="1">
      <c r="A37" s="44" t="s">
        <v>69</v>
      </c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>
        <f>$AD$1657/$AD$43-1</f>
        <v>0.4416417407659754</v>
      </c>
      <c r="O37" s="45">
        <f>IFERROR(COUNTIF($AM$43:$AM$1657,"&gt;0")/COUNT($AM$43:$AM$1657),"")</f>
        <v>0.6875</v>
      </c>
      <c r="P37" s="46">
        <f>MIN($AF$43:$AF$1657)</f>
        <v>-4.1737506961326387E-2</v>
      </c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8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</row>
    <row r="38" spans="1:46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8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</row>
    <row r="39" spans="1:46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8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</row>
    <row r="40" spans="1:46" ht="13.5" customHeight="1">
      <c r="A40" s="89" t="s">
        <v>70</v>
      </c>
      <c r="B40" s="89"/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89"/>
      <c r="Z40" s="89"/>
      <c r="AA40" s="89"/>
      <c r="AB40" s="89"/>
      <c r="AC40" s="89"/>
      <c r="AD40" s="89"/>
      <c r="AE40" s="89"/>
      <c r="AF40" s="89"/>
      <c r="AG40" s="89"/>
      <c r="AH40" s="89"/>
      <c r="AI40" s="89"/>
      <c r="AJ40" s="89"/>
      <c r="AK40" s="89"/>
      <c r="AL40" s="89"/>
      <c r="AM40" s="89"/>
      <c r="AN40" s="89"/>
      <c r="AO40" s="89"/>
      <c r="AP40" s="89"/>
      <c r="AQ40" s="89"/>
    </row>
    <row r="41" spans="1:46" ht="13.5" customHeight="1">
      <c r="A41" s="90" t="s">
        <v>71</v>
      </c>
      <c r="B41" s="90"/>
      <c r="C41" s="90"/>
      <c r="D41" s="90"/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0"/>
      <c r="AI41" s="90"/>
      <c r="AJ41" s="90"/>
      <c r="AK41" s="90"/>
      <c r="AL41" s="90"/>
      <c r="AM41" s="90"/>
      <c r="AN41" s="90"/>
      <c r="AO41" s="90"/>
      <c r="AP41" s="90"/>
      <c r="AQ41" s="90"/>
    </row>
    <row r="42" spans="1:46" ht="36" customHeight="1">
      <c r="A42" s="47" t="s">
        <v>22</v>
      </c>
      <c r="B42" s="71" t="s">
        <v>141</v>
      </c>
      <c r="C42" s="47" t="s">
        <v>72</v>
      </c>
      <c r="D42" s="47" t="s">
        <v>73</v>
      </c>
      <c r="E42" s="47" t="s">
        <v>74</v>
      </c>
      <c r="F42" s="71" t="s">
        <v>146</v>
      </c>
      <c r="G42" s="47" t="s">
        <v>75</v>
      </c>
      <c r="H42" s="47" t="s">
        <v>76</v>
      </c>
      <c r="I42" s="47" t="s">
        <v>77</v>
      </c>
      <c r="J42" s="71" t="s">
        <v>147</v>
      </c>
      <c r="K42" s="47" t="s">
        <v>78</v>
      </c>
      <c r="L42" s="47" t="s">
        <v>79</v>
      </c>
      <c r="M42" s="47" t="s">
        <v>80</v>
      </c>
      <c r="N42" s="47" t="s">
        <v>81</v>
      </c>
      <c r="O42" s="47" t="s">
        <v>82</v>
      </c>
      <c r="P42" s="47" t="s">
        <v>83</v>
      </c>
      <c r="Q42" s="47" t="s">
        <v>84</v>
      </c>
      <c r="R42" s="47" t="s">
        <v>85</v>
      </c>
      <c r="S42" s="47" t="s">
        <v>86</v>
      </c>
      <c r="T42" s="47" t="s">
        <v>87</v>
      </c>
      <c r="U42" s="71" t="s">
        <v>143</v>
      </c>
      <c r="V42" s="47" t="s">
        <v>88</v>
      </c>
      <c r="W42" s="47" t="s">
        <v>89</v>
      </c>
      <c r="X42" s="47" t="s">
        <v>90</v>
      </c>
      <c r="Y42" s="47" t="s">
        <v>91</v>
      </c>
      <c r="Z42" s="71" t="s">
        <v>142</v>
      </c>
      <c r="AA42" s="47" t="s">
        <v>92</v>
      </c>
      <c r="AB42" s="47" t="s">
        <v>93</v>
      </c>
      <c r="AC42" s="47" t="s">
        <v>94</v>
      </c>
      <c r="AD42" s="88" t="s">
        <v>148</v>
      </c>
      <c r="AE42" s="47" t="s">
        <v>95</v>
      </c>
      <c r="AF42" s="47" t="s">
        <v>96</v>
      </c>
      <c r="AG42" s="47" t="s">
        <v>97</v>
      </c>
      <c r="AH42" s="47" t="s">
        <v>98</v>
      </c>
      <c r="AI42" s="47" t="s">
        <v>99</v>
      </c>
      <c r="AJ42" s="47" t="s">
        <v>100</v>
      </c>
      <c r="AK42" s="47" t="s">
        <v>101</v>
      </c>
      <c r="AL42" s="47" t="s">
        <v>102</v>
      </c>
      <c r="AM42" s="47" t="s">
        <v>103</v>
      </c>
      <c r="AN42" s="47" t="s">
        <v>104</v>
      </c>
      <c r="AO42" s="47" t="s">
        <v>105</v>
      </c>
      <c r="AP42" s="47" t="s">
        <v>106</v>
      </c>
      <c r="AQ42" s="47" t="s">
        <v>107</v>
      </c>
      <c r="AR42" t="s">
        <v>108</v>
      </c>
      <c r="AS42" t="s">
        <v>109</v>
      </c>
      <c r="AT42" t="s">
        <v>110</v>
      </c>
    </row>
    <row r="43" spans="1:46">
      <c r="A43" s="48">
        <f>净值底稿!A4</f>
        <v>43832</v>
      </c>
      <c r="B43" s="49">
        <f>净值底稿!X4</f>
        <v>1</v>
      </c>
      <c r="C43" s="49">
        <f>净值底稿!U4</f>
        <v>1.0173100859962818</v>
      </c>
      <c r="D43" s="49">
        <f>净值底稿!V4</f>
        <v>1.4008</v>
      </c>
      <c r="E43" s="49">
        <f>净值底稿!W4</f>
        <v>1.2499</v>
      </c>
      <c r="F43" s="50">
        <v>0</v>
      </c>
      <c r="G43" s="50">
        <v>0</v>
      </c>
      <c r="H43" s="50">
        <v>0</v>
      </c>
      <c r="I43" s="50">
        <v>0</v>
      </c>
      <c r="J43" s="51">
        <f>$B$5</f>
        <v>0.1</v>
      </c>
      <c r="K43" s="51">
        <f>$B$6</f>
        <v>0.1</v>
      </c>
      <c r="L43" s="51">
        <f>$B$7</f>
        <v>0.75</v>
      </c>
      <c r="M43" s="51">
        <f>$B$8</f>
        <v>0.05</v>
      </c>
      <c r="N43" s="51">
        <f t="shared" ref="N43:N106" si="3">SUM(J43:M43)</f>
        <v>1</v>
      </c>
      <c r="O43" s="52">
        <f t="shared" ref="O43:O106" si="4">IFERROR((J43+K43)/N43,0)</f>
        <v>0.2</v>
      </c>
      <c r="P43" s="53" t="b">
        <f t="shared" ref="P43:P106" si="5">AND(MONTH(A43)=12,OR(A44="",YEAR(A43)&lt;&gt;YEAR(A44)))</f>
        <v>0</v>
      </c>
      <c r="Q43" s="53" t="b">
        <f t="shared" ref="Q43:Q106" si="6">AND(MOD(MONTH(A43),3)=0,OR(A44="",MONTH(A43)&lt;&gt;MONTH(A44)))</f>
        <v>0</v>
      </c>
      <c r="R43" s="53" t="b">
        <f t="shared" ref="R43:R106" si="7">OR(O43&gt;$E$7,O43&lt;$E$6)</f>
        <v>0</v>
      </c>
      <c r="S43" s="53" t="b">
        <f>FALSE()</f>
        <v>0</v>
      </c>
      <c r="T43" s="54" t="s">
        <v>35</v>
      </c>
      <c r="U43" s="51">
        <f>IF(OR(T43="年末+季度",T43="季度+动态"),N43*$E$5/2,IF(T43="季度",(J43+K43)/2,IF(T43="动态",N43*$E$5*IF(J43+K43=0,0.5,J43/(J43+K43)),J43)))</f>
        <v>0.1</v>
      </c>
      <c r="V43" s="51">
        <f t="shared" ref="V43:V106" si="8">IF(OR(T43="年末+季度",T43="季度+动态"),N43*$E$5/2,IF(T43="季度",(J43+K43)/2,IF(T43="动态",N43*$E$5*IF(J43+K43=0,0.5,K43/(J43+K43)),K43)))</f>
        <v>0.1</v>
      </c>
      <c r="W43" s="51">
        <f t="shared" ref="W43:W106" si="9">IF(OR(T43="年末+季度",T43="季度+动态",T43="动态"),N43*(1-$E$5)*IF(L43+M43=0,$B$7/($B$7+$B$8),L43/(L43+M43)),L43)</f>
        <v>0.75</v>
      </c>
      <c r="X43" s="51">
        <f t="shared" ref="X43:X106" si="10">IF(OR(T43="年末+季度",T43="季度+动态",T43="动态"),N43*(1-$E$5)*IF(L43+M43=0,$B$8/($B$7+$B$8),M43/(L43+M43)),M43)</f>
        <v>0.05</v>
      </c>
      <c r="Y43" s="51">
        <v>1</v>
      </c>
      <c r="Z43" s="51">
        <f>U43*Y43</f>
        <v>0.1</v>
      </c>
      <c r="AA43" s="51">
        <f t="shared" ref="AA43:AA106" si="11">V43*Y43</f>
        <v>0.1</v>
      </c>
      <c r="AB43" s="51">
        <f t="shared" ref="AB43:AB106" si="12">W43*Y43</f>
        <v>0.75</v>
      </c>
      <c r="AC43" s="51">
        <f t="shared" ref="AC43:AC106" si="13">X43*Y43</f>
        <v>0.05</v>
      </c>
      <c r="AD43" s="78">
        <f>SUM(Z43:AC43)</f>
        <v>1</v>
      </c>
      <c r="AE43" s="51">
        <f>AD43</f>
        <v>1</v>
      </c>
      <c r="AF43" s="50">
        <f t="shared" ref="AF43:AF106" si="14">AD43/AE43-1</f>
        <v>0</v>
      </c>
      <c r="AG43" s="50"/>
      <c r="AH43" s="48">
        <f>A43</f>
        <v>43832</v>
      </c>
      <c r="AI43" s="55">
        <f t="shared" ref="AI43:AI106" si="15">YEAR(A43)</f>
        <v>2020</v>
      </c>
      <c r="AJ43" s="55">
        <f t="shared" ref="AJ43:AJ106" si="16">MONTH(A43)</f>
        <v>1</v>
      </c>
      <c r="AK43" s="53">
        <f t="shared" ref="AK43:AK106" si="17">IF(MONTH(A43)&lt;&gt;MONTH(A44),1,0)</f>
        <v>0</v>
      </c>
      <c r="AL43" s="51">
        <f>AD43</f>
        <v>1</v>
      </c>
      <c r="AM43" s="52" t="str">
        <f t="shared" ref="AM43:AM106" si="18">IF(AK43,AD43/AL43-1,"")</f>
        <v/>
      </c>
      <c r="AN43" s="51">
        <f>AD43</f>
        <v>1</v>
      </c>
      <c r="AO43" s="52">
        <f t="shared" ref="AO43:AO106" si="19">AD43/AN43-1</f>
        <v>0</v>
      </c>
      <c r="AP43" s="56">
        <f t="shared" ref="AP43:AP106" si="20">IFERROR(SUM(Z43:AC43)/AD43,0)</f>
        <v>1</v>
      </c>
      <c r="AQ43" s="53" t="b">
        <f t="shared" ref="AQ43:AQ106" si="21">AND(B43&gt;0,C43&gt;0,D43&gt;0,E43&gt;0)</f>
        <v>1</v>
      </c>
      <c r="AR43" s="57">
        <f>DATE(YEAR($A$43),MONTH($A$43),1)</f>
        <v>43831</v>
      </c>
      <c r="AS43" t="str">
        <f t="shared" ref="AS43:AS74" si="22">TEXT(AR43,"yyyy-mm")</f>
        <v>2020-01</v>
      </c>
      <c r="AT43" s="56">
        <f t="shared" ref="AT43:AT74" si="23">IF(AR43&gt;DATE(YEAR($A$1657),MONTH($A$1657),1),"",SUMIFS($AD$43:$AD$1657,$AI$43:$AI$1657,YEAR(AR43),$AJ$43:$AJ$1657,MONTH(AR43),$AK$43:$AK$1657,1))</f>
        <v>1.0009635972315192</v>
      </c>
    </row>
    <row r="44" spans="1:46">
      <c r="A44" s="48">
        <f>净值底稿!A5</f>
        <v>43833</v>
      </c>
      <c r="B44" s="49">
        <f>净值底稿!X5</f>
        <v>0.99895472537653951</v>
      </c>
      <c r="C44" s="49">
        <f>净值底稿!U5</f>
        <v>1.0202139083013937</v>
      </c>
      <c r="D44" s="49">
        <f>净值底稿!V5</f>
        <v>1.4011</v>
      </c>
      <c r="E44" s="49">
        <f>净值底稿!W5</f>
        <v>1.2689999999999999</v>
      </c>
      <c r="F44" s="50">
        <f t="shared" ref="F44:F107" si="24">IFERROR(B44/B43-1,0)</f>
        <v>-1.0452746234604904E-3</v>
      </c>
      <c r="G44" s="50">
        <f t="shared" ref="G44:G107" si="25">IFERROR(C44/C43-1,0)</f>
        <v>2.8544121847253745E-3</v>
      </c>
      <c r="H44" s="50">
        <f t="shared" ref="H44:H107" si="26">IFERROR(D44/D43-1,0)</f>
        <v>2.1416333523704978E-4</v>
      </c>
      <c r="I44" s="50">
        <f t="shared" ref="I44:I107" si="27">IFERROR(E44/E43-1,0)</f>
        <v>1.528122249779984E-2</v>
      </c>
      <c r="J44" s="51">
        <f t="shared" ref="J44:J107" si="28">Z43*(1+F44)</f>
        <v>9.9895472537653962E-2</v>
      </c>
      <c r="K44" s="51">
        <f t="shared" ref="K44:K107" si="29">AA43*(1+G44)</f>
        <v>0.10028544121847255</v>
      </c>
      <c r="L44" s="51">
        <f t="shared" ref="L44:L107" si="30">AB43*(1+H44)</f>
        <v>0.75016062250142779</v>
      </c>
      <c r="M44" s="51">
        <f t="shared" ref="M44:M107" si="31">AC43*(1+I44)</f>
        <v>5.0764061124889993E-2</v>
      </c>
      <c r="N44" s="51">
        <f t="shared" si="3"/>
        <v>1.0011055973824443</v>
      </c>
      <c r="O44" s="52">
        <f t="shared" si="4"/>
        <v>0.19995983868188583</v>
      </c>
      <c r="P44" s="53" t="b">
        <f t="shared" si="5"/>
        <v>0</v>
      </c>
      <c r="Q44" s="53" t="b">
        <f t="shared" si="6"/>
        <v>0</v>
      </c>
      <c r="R44" s="53" t="b">
        <f t="shared" si="7"/>
        <v>0</v>
      </c>
      <c r="S44" s="53" t="b">
        <f t="shared" ref="S44:S107" si="32">AND(OR(P44,Q44,R44),A44-AH43&gt;$E$8)</f>
        <v>0</v>
      </c>
      <c r="T44" s="54" t="str">
        <f t="shared" ref="T44:T107" si="33">IF(NOT(OR(P44,Q44,R44)),"不调",IF(NOT(S44),"间隔规则跳过",IF(P44,"年末+季度",IF(AND(Q44,R44),"季度+动态",IF(Q44,"季度","动态")))))</f>
        <v>不调</v>
      </c>
      <c r="U44" s="51">
        <f t="shared" ref="U44:U106" si="34">IF(OR(T44="年末+季度",T44="季度+动态"),N44*$E$5/2,IF(T44="季度",(J44+K44)/2,IF(T44="动态",N44*$E$5*IF(J44+K44=0,0.5,J44/(J44+K44)),J44)))</f>
        <v>9.9895472537653962E-2</v>
      </c>
      <c r="V44" s="51">
        <f t="shared" si="8"/>
        <v>0.10028544121847255</v>
      </c>
      <c r="W44" s="51">
        <f t="shared" si="9"/>
        <v>0.75016062250142779</v>
      </c>
      <c r="X44" s="51">
        <f t="shared" si="10"/>
        <v>5.0764061124889993E-2</v>
      </c>
      <c r="Y44" s="51">
        <f t="shared" ref="Y44:Y107" si="35">POWER(1-$H$5,(A44-A43)/$H$8)</f>
        <v>0.99998626710299976</v>
      </c>
      <c r="Z44" s="51">
        <f t="shared" ref="Z44:Z106" si="36">U44*Y44</f>
        <v>9.9894100683418807E-2</v>
      </c>
      <c r="AA44" s="51">
        <f t="shared" si="11"/>
        <v>0.10028406400883767</v>
      </c>
      <c r="AB44" s="51">
        <f t="shared" si="12"/>
        <v>0.75015032062286535</v>
      </c>
      <c r="AC44" s="51">
        <f t="shared" si="13"/>
        <v>5.0763363987267253E-2</v>
      </c>
      <c r="AD44" s="78">
        <f t="shared" ref="AD44:AD106" si="37">SUM(Z44:AC44)</f>
        <v>1.001091849302389</v>
      </c>
      <c r="AE44" s="51">
        <f t="shared" ref="AE44:AE107" si="38">MAX(AE43,AD44)</f>
        <v>1.001091849302389</v>
      </c>
      <c r="AF44" s="50">
        <f t="shared" si="14"/>
        <v>0</v>
      </c>
      <c r="AG44" s="50">
        <f t="shared" ref="AG44:AG107" si="39">AD44/AD43-1</f>
        <v>1.0918493023890363E-3</v>
      </c>
      <c r="AH44" s="48">
        <f t="shared" ref="AH44:AH107" si="40">IF(OR(T44="年末+季度",T44="季度+动态",T44="季度",T44="动态"),A44,AH43)</f>
        <v>43832</v>
      </c>
      <c r="AI44" s="55">
        <f t="shared" si="15"/>
        <v>2020</v>
      </c>
      <c r="AJ44" s="55">
        <f t="shared" si="16"/>
        <v>1</v>
      </c>
      <c r="AK44" s="53">
        <f t="shared" si="17"/>
        <v>0</v>
      </c>
      <c r="AL44" s="51">
        <f t="shared" ref="AL44:AL107" si="41">IF(AK43,AD43,AL43)</f>
        <v>1</v>
      </c>
      <c r="AM44" s="52" t="str">
        <f t="shared" si="18"/>
        <v/>
      </c>
      <c r="AN44" s="51">
        <f t="shared" ref="AN44:AN107" si="42">IF(AI44&lt;&gt;AI43,AD44,MAX(AN43,AD44))</f>
        <v>1.001091849302389</v>
      </c>
      <c r="AO44" s="52">
        <f t="shared" si="19"/>
        <v>0</v>
      </c>
      <c r="AP44" s="56">
        <f t="shared" si="20"/>
        <v>1</v>
      </c>
      <c r="AQ44" s="53" t="b">
        <f t="shared" si="21"/>
        <v>1</v>
      </c>
      <c r="AR44" s="57">
        <f t="shared" ref="AR44:AR75" si="43">EDATE(AR43,1)</f>
        <v>43862</v>
      </c>
      <c r="AS44" t="str">
        <f t="shared" si="22"/>
        <v>2020-02</v>
      </c>
      <c r="AT44" s="56">
        <f t="shared" si="23"/>
        <v>1.0122657779777551</v>
      </c>
    </row>
    <row r="45" spans="1:46">
      <c r="A45" s="48">
        <f>净值底稿!A6</f>
        <v>43836</v>
      </c>
      <c r="B45" s="49">
        <f>净值底稿!X6</f>
        <v>0.99630296645730976</v>
      </c>
      <c r="C45" s="49">
        <f>净值底稿!U6</f>
        <v>1.0263971790415489</v>
      </c>
      <c r="D45" s="49">
        <f>净值底稿!V6</f>
        <v>1.4023000000000001</v>
      </c>
      <c r="E45" s="49">
        <f>净值底稿!W6</f>
        <v>1.2957000000000001</v>
      </c>
      <c r="F45" s="50">
        <f t="shared" si="24"/>
        <v>-2.6545336358764215E-3</v>
      </c>
      <c r="G45" s="50">
        <f t="shared" si="25"/>
        <v>6.0607591112438186E-3</v>
      </c>
      <c r="H45" s="50">
        <f t="shared" si="26"/>
        <v>8.5646991649435122E-4</v>
      </c>
      <c r="I45" s="50">
        <f t="shared" si="27"/>
        <v>2.1040189125295594E-2</v>
      </c>
      <c r="J45" s="51">
        <f t="shared" si="28"/>
        <v>9.9628928433129052E-2</v>
      </c>
      <c r="K45" s="51">
        <f t="shared" si="29"/>
        <v>0.10089186156349179</v>
      </c>
      <c r="L45" s="51">
        <f t="shared" si="30"/>
        <v>0.75079280180532748</v>
      </c>
      <c r="M45" s="51">
        <f t="shared" si="31"/>
        <v>5.1831434766195575E-2</v>
      </c>
      <c r="N45" s="51">
        <f t="shared" si="3"/>
        <v>1.0031450265681439</v>
      </c>
      <c r="O45" s="52">
        <f t="shared" si="4"/>
        <v>0.19989212395601647</v>
      </c>
      <c r="P45" s="53" t="b">
        <f t="shared" si="5"/>
        <v>0</v>
      </c>
      <c r="Q45" s="53" t="b">
        <f t="shared" si="6"/>
        <v>0</v>
      </c>
      <c r="R45" s="53" t="b">
        <f t="shared" si="7"/>
        <v>0</v>
      </c>
      <c r="S45" s="53" t="b">
        <f t="shared" si="32"/>
        <v>0</v>
      </c>
      <c r="T45" s="54" t="str">
        <f t="shared" si="33"/>
        <v>不调</v>
      </c>
      <c r="U45" s="51">
        <f t="shared" si="34"/>
        <v>9.9628928433129052E-2</v>
      </c>
      <c r="V45" s="51">
        <f t="shared" si="8"/>
        <v>0.10089186156349179</v>
      </c>
      <c r="W45" s="51">
        <f t="shared" si="9"/>
        <v>0.75079280180532748</v>
      </c>
      <c r="X45" s="51">
        <f t="shared" si="10"/>
        <v>5.1831434766195575E-2</v>
      </c>
      <c r="Y45" s="51">
        <f t="shared" si="35"/>
        <v>0.99995880187477393</v>
      </c>
      <c r="Z45" s="51">
        <f t="shared" si="36"/>
        <v>9.9624823908059323E-2</v>
      </c>
      <c r="AA45" s="51">
        <f t="shared" si="11"/>
        <v>0.10088770500794481</v>
      </c>
      <c r="AB45" s="51">
        <f t="shared" si="12"/>
        <v>0.75076187054945986</v>
      </c>
      <c r="AC45" s="51">
        <f t="shared" si="13"/>
        <v>5.1829299408255432E-2</v>
      </c>
      <c r="AD45" s="78">
        <f t="shared" si="37"/>
        <v>1.0031036988737194</v>
      </c>
      <c r="AE45" s="51">
        <f t="shared" si="38"/>
        <v>1.0031036988737194</v>
      </c>
      <c r="AF45" s="50">
        <f t="shared" si="14"/>
        <v>0</v>
      </c>
      <c r="AG45" s="50">
        <f t="shared" si="39"/>
        <v>2.0096553305597453E-3</v>
      </c>
      <c r="AH45" s="48">
        <f t="shared" si="40"/>
        <v>43832</v>
      </c>
      <c r="AI45" s="55">
        <f t="shared" si="15"/>
        <v>2020</v>
      </c>
      <c r="AJ45" s="55">
        <f t="shared" si="16"/>
        <v>1</v>
      </c>
      <c r="AK45" s="53">
        <f t="shared" si="17"/>
        <v>0</v>
      </c>
      <c r="AL45" s="51">
        <f t="shared" si="41"/>
        <v>1</v>
      </c>
      <c r="AM45" s="52" t="str">
        <f t="shared" si="18"/>
        <v/>
      </c>
      <c r="AN45" s="51">
        <f t="shared" si="42"/>
        <v>1.0031036988737194</v>
      </c>
      <c r="AO45" s="52">
        <f t="shared" si="19"/>
        <v>0</v>
      </c>
      <c r="AP45" s="56">
        <f t="shared" si="20"/>
        <v>1</v>
      </c>
      <c r="AQ45" s="53" t="b">
        <f t="shared" si="21"/>
        <v>1</v>
      </c>
      <c r="AR45" s="57">
        <f t="shared" si="43"/>
        <v>43891</v>
      </c>
      <c r="AS45" t="str">
        <f t="shared" si="22"/>
        <v>2020-03</v>
      </c>
      <c r="AT45" s="56">
        <f t="shared" si="23"/>
        <v>1.0061209378818317</v>
      </c>
    </row>
    <row r="46" spans="1:46">
      <c r="A46" s="48">
        <f>净值底稿!A7</f>
        <v>43837</v>
      </c>
      <c r="B46" s="49">
        <f>净值底稿!X7</f>
        <v>1.0025956599401276</v>
      </c>
      <c r="C46" s="49">
        <f>净值底稿!U7</f>
        <v>1.0393231295089347</v>
      </c>
      <c r="D46" s="49">
        <f>净值底稿!V7</f>
        <v>1.4024000000000001</v>
      </c>
      <c r="E46" s="49">
        <f>净值底稿!W7</f>
        <v>1.2847999999999999</v>
      </c>
      <c r="F46" s="50">
        <f t="shared" si="24"/>
        <v>6.3160441097487308E-3</v>
      </c>
      <c r="G46" s="50">
        <f t="shared" si="25"/>
        <v>1.2593517140660815E-2</v>
      </c>
      <c r="H46" s="50">
        <f t="shared" si="26"/>
        <v>7.1311416957930973E-5</v>
      </c>
      <c r="I46" s="50">
        <f t="shared" si="27"/>
        <v>-8.4124411515011932E-3</v>
      </c>
      <c r="J46" s="51">
        <f t="shared" si="28"/>
        <v>0.10025405869028857</v>
      </c>
      <c r="K46" s="51">
        <f t="shared" si="29"/>
        <v>0.10215823605024429</v>
      </c>
      <c r="L46" s="51">
        <f t="shared" si="30"/>
        <v>0.7508154084422467</v>
      </c>
      <c r="M46" s="51">
        <f t="shared" si="31"/>
        <v>5.1393288477059949E-2</v>
      </c>
      <c r="N46" s="51">
        <f t="shared" si="3"/>
        <v>1.0046209916598396</v>
      </c>
      <c r="O46" s="52">
        <f t="shared" si="4"/>
        <v>0.20148125155747171</v>
      </c>
      <c r="P46" s="53" t="b">
        <f t="shared" si="5"/>
        <v>0</v>
      </c>
      <c r="Q46" s="53" t="b">
        <f t="shared" si="6"/>
        <v>0</v>
      </c>
      <c r="R46" s="53" t="b">
        <f t="shared" si="7"/>
        <v>0</v>
      </c>
      <c r="S46" s="53" t="b">
        <f t="shared" si="32"/>
        <v>0</v>
      </c>
      <c r="T46" s="54" t="str">
        <f t="shared" si="33"/>
        <v>不调</v>
      </c>
      <c r="U46" s="51">
        <f t="shared" si="34"/>
        <v>0.10025405869028857</v>
      </c>
      <c r="V46" s="51">
        <f t="shared" si="8"/>
        <v>0.10215823605024429</v>
      </c>
      <c r="W46" s="51">
        <f t="shared" si="9"/>
        <v>0.7508154084422467</v>
      </c>
      <c r="X46" s="51">
        <f t="shared" si="10"/>
        <v>5.1393288477059949E-2</v>
      </c>
      <c r="Y46" s="51">
        <f t="shared" si="35"/>
        <v>0.99998626710299976</v>
      </c>
      <c r="Z46" s="51">
        <f t="shared" si="36"/>
        <v>0.10025268191162671</v>
      </c>
      <c r="AA46" s="51">
        <f t="shared" si="11"/>
        <v>0.10215683312171089</v>
      </c>
      <c r="AB46" s="51">
        <f t="shared" si="12"/>
        <v>0.75080509757157632</v>
      </c>
      <c r="AC46" s="51">
        <f t="shared" si="13"/>
        <v>5.1392582698322788E-2</v>
      </c>
      <c r="AD46" s="78">
        <f t="shared" si="37"/>
        <v>1.0046071953032367</v>
      </c>
      <c r="AE46" s="51">
        <f t="shared" si="38"/>
        <v>1.0046071953032367</v>
      </c>
      <c r="AF46" s="50">
        <f t="shared" si="14"/>
        <v>0</v>
      </c>
      <c r="AG46" s="50">
        <f t="shared" si="39"/>
        <v>1.4988444676311552E-3</v>
      </c>
      <c r="AH46" s="48">
        <f t="shared" si="40"/>
        <v>43832</v>
      </c>
      <c r="AI46" s="55">
        <f t="shared" si="15"/>
        <v>2020</v>
      </c>
      <c r="AJ46" s="55">
        <f t="shared" si="16"/>
        <v>1</v>
      </c>
      <c r="AK46" s="53">
        <f t="shared" si="17"/>
        <v>0</v>
      </c>
      <c r="AL46" s="51">
        <f t="shared" si="41"/>
        <v>1</v>
      </c>
      <c r="AM46" s="52" t="str">
        <f t="shared" si="18"/>
        <v/>
      </c>
      <c r="AN46" s="51">
        <f t="shared" si="42"/>
        <v>1.0046071953032367</v>
      </c>
      <c r="AO46" s="52">
        <f t="shared" si="19"/>
        <v>0</v>
      </c>
      <c r="AP46" s="56">
        <f t="shared" si="20"/>
        <v>1</v>
      </c>
      <c r="AQ46" s="53" t="b">
        <f t="shared" si="21"/>
        <v>1</v>
      </c>
      <c r="AR46" s="57">
        <f t="shared" si="43"/>
        <v>43922</v>
      </c>
      <c r="AS46" t="str">
        <f t="shared" si="22"/>
        <v>2020-04</v>
      </c>
      <c r="AT46" s="56">
        <f t="shared" si="23"/>
        <v>1.0302216361983856</v>
      </c>
    </row>
    <row r="47" spans="1:46">
      <c r="A47" s="48">
        <f>净值底稿!A8</f>
        <v>43838</v>
      </c>
      <c r="B47" s="49">
        <f>净值底稿!X8</f>
        <v>0.99048782237657662</v>
      </c>
      <c r="C47" s="49">
        <f>净值底稿!U8</f>
        <v>1.0261808291465484</v>
      </c>
      <c r="D47" s="49">
        <f>净值底稿!V8</f>
        <v>1.403</v>
      </c>
      <c r="E47" s="49">
        <f>净值底稿!W8</f>
        <v>1.3041</v>
      </c>
      <c r="F47" s="50">
        <f>IFERROR(B47/B46-1,0)</f>
        <v>-1.207649109938691E-2</v>
      </c>
      <c r="G47" s="50">
        <f t="shared" si="25"/>
        <v>-1.2645057142715355E-2</v>
      </c>
      <c r="H47" s="50">
        <f t="shared" si="26"/>
        <v>4.278379920137354E-4</v>
      </c>
      <c r="I47" s="50">
        <f t="shared" si="27"/>
        <v>1.502179327521791E-2</v>
      </c>
      <c r="J47" s="51">
        <f>Z46*(1+F47)</f>
        <v>9.9041981290831291E-2</v>
      </c>
      <c r="K47" s="51">
        <f t="shared" si="29"/>
        <v>0.10086505412936803</v>
      </c>
      <c r="L47" s="51">
        <f t="shared" si="30"/>
        <v>0.75112632051691497</v>
      </c>
      <c r="M47" s="51">
        <f t="shared" si="31"/>
        <v>5.2164591451496531E-2</v>
      </c>
      <c r="N47" s="51">
        <f t="shared" si="3"/>
        <v>1.0031979473886108</v>
      </c>
      <c r="O47" s="52">
        <f t="shared" si="4"/>
        <v>0.19926978114396096</v>
      </c>
      <c r="P47" s="53" t="b">
        <f t="shared" si="5"/>
        <v>0</v>
      </c>
      <c r="Q47" s="53" t="b">
        <f t="shared" si="6"/>
        <v>0</v>
      </c>
      <c r="R47" s="53" t="b">
        <f t="shared" si="7"/>
        <v>0</v>
      </c>
      <c r="S47" s="53" t="b">
        <f t="shared" si="32"/>
        <v>0</v>
      </c>
      <c r="T47" s="54" t="str">
        <f t="shared" si="33"/>
        <v>不调</v>
      </c>
      <c r="U47" s="51">
        <f t="shared" si="34"/>
        <v>9.9041981290831291E-2</v>
      </c>
      <c r="V47" s="51">
        <f t="shared" si="8"/>
        <v>0.10086505412936803</v>
      </c>
      <c r="W47" s="51">
        <f t="shared" si="9"/>
        <v>0.75112632051691497</v>
      </c>
      <c r="X47" s="51">
        <f t="shared" si="10"/>
        <v>5.2164591451496531E-2</v>
      </c>
      <c r="Y47" s="51">
        <f t="shared" si="35"/>
        <v>0.99998626710299976</v>
      </c>
      <c r="Z47" s="51">
        <f t="shared" si="36"/>
        <v>9.9040621157503519E-2</v>
      </c>
      <c r="AA47" s="51">
        <f t="shared" si="11"/>
        <v>0.10086366895996875</v>
      </c>
      <c r="AB47" s="51">
        <f t="shared" si="12"/>
        <v>0.75111600537652112</v>
      </c>
      <c r="AC47" s="51">
        <f t="shared" si="13"/>
        <v>5.216387508053507E-2</v>
      </c>
      <c r="AD47" s="78">
        <f t="shared" si="37"/>
        <v>1.0031841705745284</v>
      </c>
      <c r="AE47" s="51">
        <f t="shared" si="38"/>
        <v>1.0046071953032367</v>
      </c>
      <c r="AF47" s="50">
        <f t="shared" si="14"/>
        <v>-1.4164986428141235E-3</v>
      </c>
      <c r="AG47" s="50">
        <f t="shared" si="39"/>
        <v>-1.4164986428141235E-3</v>
      </c>
      <c r="AH47" s="48">
        <f t="shared" si="40"/>
        <v>43832</v>
      </c>
      <c r="AI47" s="55">
        <f t="shared" si="15"/>
        <v>2020</v>
      </c>
      <c r="AJ47" s="55">
        <f t="shared" si="16"/>
        <v>1</v>
      </c>
      <c r="AK47" s="53">
        <f t="shared" si="17"/>
        <v>0</v>
      </c>
      <c r="AL47" s="51">
        <f t="shared" si="41"/>
        <v>1</v>
      </c>
      <c r="AM47" s="52" t="str">
        <f t="shared" si="18"/>
        <v/>
      </c>
      <c r="AN47" s="51">
        <f t="shared" si="42"/>
        <v>1.0046071953032367</v>
      </c>
      <c r="AO47" s="52">
        <f t="shared" si="19"/>
        <v>-1.4164986428141235E-3</v>
      </c>
      <c r="AP47" s="56">
        <f t="shared" si="20"/>
        <v>1</v>
      </c>
      <c r="AQ47" s="53" t="b">
        <f t="shared" si="21"/>
        <v>1</v>
      </c>
      <c r="AR47" s="57">
        <f t="shared" si="43"/>
        <v>43952</v>
      </c>
      <c r="AS47" t="str">
        <f t="shared" si="22"/>
        <v>2020-05</v>
      </c>
      <c r="AT47" s="56">
        <f t="shared" si="23"/>
        <v>1.0238336965192341</v>
      </c>
    </row>
    <row r="48" spans="1:46">
      <c r="A48" s="48">
        <f>净值底稿!A9</f>
        <v>43839</v>
      </c>
      <c r="B48" s="49">
        <f>净值底稿!X9</f>
        <v>1.000333745499377</v>
      </c>
      <c r="C48" s="49">
        <f>净值底稿!U9</f>
        <v>1.0416767099324562</v>
      </c>
      <c r="D48" s="49">
        <f>净值底稿!V9</f>
        <v>1.4036</v>
      </c>
      <c r="E48" s="49">
        <f>净值底稿!W9</f>
        <v>1.2656000000000001</v>
      </c>
      <c r="F48" s="50">
        <f t="shared" si="24"/>
        <v>9.9404787220664925E-3</v>
      </c>
      <c r="G48" s="50">
        <f t="shared" si="25"/>
        <v>1.5100536226929195E-2</v>
      </c>
      <c r="H48" s="50">
        <f t="shared" si="26"/>
        <v>4.2765502494646057E-4</v>
      </c>
      <c r="I48" s="50">
        <f t="shared" si="27"/>
        <v>-2.9522275899087513E-2</v>
      </c>
      <c r="J48" s="51">
        <f t="shared" si="28"/>
        <v>0.10002513234473993</v>
      </c>
      <c r="K48" s="51">
        <f t="shared" si="29"/>
        <v>0.10238676444707975</v>
      </c>
      <c r="L48" s="51">
        <f t="shared" si="30"/>
        <v>0.75143722391053813</v>
      </c>
      <c r="M48" s="51">
        <f t="shared" si="31"/>
        <v>5.0623878768441981E-2</v>
      </c>
      <c r="N48" s="51">
        <f t="shared" si="3"/>
        <v>1.0044729994707997</v>
      </c>
      <c r="O48" s="52">
        <f t="shared" si="4"/>
        <v>0.20151054025191234</v>
      </c>
      <c r="P48" s="53" t="b">
        <f t="shared" si="5"/>
        <v>0</v>
      </c>
      <c r="Q48" s="53" t="b">
        <f t="shared" si="6"/>
        <v>0</v>
      </c>
      <c r="R48" s="53" t="b">
        <f t="shared" si="7"/>
        <v>0</v>
      </c>
      <c r="S48" s="53" t="b">
        <f t="shared" si="32"/>
        <v>0</v>
      </c>
      <c r="T48" s="54" t="str">
        <f t="shared" si="33"/>
        <v>不调</v>
      </c>
      <c r="U48" s="51">
        <f t="shared" si="34"/>
        <v>0.10002513234473993</v>
      </c>
      <c r="V48" s="51">
        <f t="shared" si="8"/>
        <v>0.10238676444707975</v>
      </c>
      <c r="W48" s="51">
        <f t="shared" si="9"/>
        <v>0.75143722391053813</v>
      </c>
      <c r="X48" s="51">
        <f t="shared" si="10"/>
        <v>5.0623878768441981E-2</v>
      </c>
      <c r="Y48" s="51">
        <f t="shared" si="35"/>
        <v>0.99998626710299976</v>
      </c>
      <c r="Z48" s="51">
        <f t="shared" si="36"/>
        <v>0.1000237587099</v>
      </c>
      <c r="AA48" s="51">
        <f t="shared" si="11"/>
        <v>0.10238535838018942</v>
      </c>
      <c r="AB48" s="51">
        <f t="shared" si="12"/>
        <v>0.75142690450054006</v>
      </c>
      <c r="AC48" s="51">
        <f t="shared" si="13"/>
        <v>5.0623183555929104E-2</v>
      </c>
      <c r="AD48" s="78">
        <f t="shared" si="37"/>
        <v>1.0044592051465586</v>
      </c>
      <c r="AE48" s="51">
        <f t="shared" si="38"/>
        <v>1.0046071953032367</v>
      </c>
      <c r="AF48" s="50">
        <f t="shared" si="14"/>
        <v>-1.4731146399304951E-4</v>
      </c>
      <c r="AG48" s="50">
        <f t="shared" si="39"/>
        <v>1.2709875309335761E-3</v>
      </c>
      <c r="AH48" s="48">
        <f t="shared" si="40"/>
        <v>43832</v>
      </c>
      <c r="AI48" s="55">
        <f t="shared" si="15"/>
        <v>2020</v>
      </c>
      <c r="AJ48" s="55">
        <f t="shared" si="16"/>
        <v>1</v>
      </c>
      <c r="AK48" s="53">
        <f t="shared" si="17"/>
        <v>0</v>
      </c>
      <c r="AL48" s="51">
        <f t="shared" si="41"/>
        <v>1</v>
      </c>
      <c r="AM48" s="52" t="str">
        <f t="shared" si="18"/>
        <v/>
      </c>
      <c r="AN48" s="51">
        <f t="shared" si="42"/>
        <v>1.0046071953032367</v>
      </c>
      <c r="AO48" s="52">
        <f t="shared" si="19"/>
        <v>-1.4731146399304951E-4</v>
      </c>
      <c r="AP48" s="56">
        <f t="shared" si="20"/>
        <v>1</v>
      </c>
      <c r="AQ48" s="53" t="b">
        <f t="shared" si="21"/>
        <v>1</v>
      </c>
      <c r="AR48" s="57">
        <f t="shared" si="43"/>
        <v>43983</v>
      </c>
      <c r="AS48" t="str">
        <f t="shared" si="22"/>
        <v>2020-06</v>
      </c>
      <c r="AT48" s="56">
        <f t="shared" si="23"/>
        <v>1.0283952744340483</v>
      </c>
    </row>
    <row r="49" spans="1:46">
      <c r="A49" s="48">
        <f>净值底稿!A10</f>
        <v>43840</v>
      </c>
      <c r="B49" s="49">
        <f>净值底稿!X10</f>
        <v>0.99703486911121708</v>
      </c>
      <c r="C49" s="49">
        <f>净值底稿!U10</f>
        <v>1.0406964488998707</v>
      </c>
      <c r="D49" s="49">
        <f>净值底稿!V10</f>
        <v>1.4048</v>
      </c>
      <c r="E49" s="49">
        <f>净值底稿!W10</f>
        <v>1.2682</v>
      </c>
      <c r="F49" s="50">
        <f t="shared" si="24"/>
        <v>-3.297775770338629E-3</v>
      </c>
      <c r="G49" s="50">
        <f t="shared" si="25"/>
        <v>-9.4104151819718318E-4</v>
      </c>
      <c r="H49" s="50">
        <f t="shared" si="26"/>
        <v>8.5494442861211439E-4</v>
      </c>
      <c r="I49" s="50">
        <f t="shared" si="27"/>
        <v>2.0543615676358318E-3</v>
      </c>
      <c r="J49" s="51">
        <f t="shared" si="28"/>
        <v>9.9693902781968297E-2</v>
      </c>
      <c r="K49" s="51">
        <f t="shared" si="29"/>
        <v>0.10228900950709816</v>
      </c>
      <c r="L49" s="51">
        <f t="shared" si="30"/>
        <v>0.75206933274605203</v>
      </c>
      <c r="M49" s="51">
        <f t="shared" si="31"/>
        <v>5.0727181878657782E-2</v>
      </c>
      <c r="N49" s="51">
        <f t="shared" si="3"/>
        <v>1.0047794269137764</v>
      </c>
      <c r="O49" s="52">
        <f t="shared" si="4"/>
        <v>0.20102214165497567</v>
      </c>
      <c r="P49" s="53" t="b">
        <f t="shared" si="5"/>
        <v>0</v>
      </c>
      <c r="Q49" s="53" t="b">
        <f t="shared" si="6"/>
        <v>0</v>
      </c>
      <c r="R49" s="53" t="b">
        <f t="shared" si="7"/>
        <v>0</v>
      </c>
      <c r="S49" s="53" t="b">
        <f t="shared" si="32"/>
        <v>0</v>
      </c>
      <c r="T49" s="54" t="str">
        <f t="shared" si="33"/>
        <v>不调</v>
      </c>
      <c r="U49" s="51">
        <f t="shared" si="34"/>
        <v>9.9693902781968297E-2</v>
      </c>
      <c r="V49" s="51">
        <f t="shared" si="8"/>
        <v>0.10228900950709816</v>
      </c>
      <c r="W49" s="51">
        <f t="shared" si="9"/>
        <v>0.75206933274605203</v>
      </c>
      <c r="X49" s="51">
        <f t="shared" si="10"/>
        <v>5.0727181878657782E-2</v>
      </c>
      <c r="Y49" s="51">
        <f t="shared" si="35"/>
        <v>0.99998626710299976</v>
      </c>
      <c r="Z49" s="51">
        <f t="shared" si="36"/>
        <v>9.9692533695869834E-2</v>
      </c>
      <c r="AA49" s="51">
        <f t="shared" si="11"/>
        <v>0.10228760478266634</v>
      </c>
      <c r="AB49" s="51">
        <f t="shared" si="12"/>
        <v>0.75205900465536835</v>
      </c>
      <c r="AC49" s="51">
        <f t="shared" si="13"/>
        <v>5.072648524749393E-2</v>
      </c>
      <c r="AD49" s="78">
        <f t="shared" si="37"/>
        <v>1.0047656283813986</v>
      </c>
      <c r="AE49" s="51">
        <f t="shared" si="38"/>
        <v>1.0047656283813986</v>
      </c>
      <c r="AF49" s="50">
        <f t="shared" si="14"/>
        <v>0</v>
      </c>
      <c r="AG49" s="50">
        <f t="shared" si="39"/>
        <v>3.050628968004343E-4</v>
      </c>
      <c r="AH49" s="48">
        <f t="shared" si="40"/>
        <v>43832</v>
      </c>
      <c r="AI49" s="55">
        <f t="shared" si="15"/>
        <v>2020</v>
      </c>
      <c r="AJ49" s="55">
        <f t="shared" si="16"/>
        <v>1</v>
      </c>
      <c r="AK49" s="53">
        <f t="shared" si="17"/>
        <v>0</v>
      </c>
      <c r="AL49" s="51">
        <f t="shared" si="41"/>
        <v>1</v>
      </c>
      <c r="AM49" s="52" t="str">
        <f t="shared" si="18"/>
        <v/>
      </c>
      <c r="AN49" s="51">
        <f t="shared" si="42"/>
        <v>1.0047656283813986</v>
      </c>
      <c r="AO49" s="52">
        <f t="shared" si="19"/>
        <v>0</v>
      </c>
      <c r="AP49" s="56">
        <f t="shared" si="20"/>
        <v>1</v>
      </c>
      <c r="AQ49" s="53" t="b">
        <f t="shared" si="21"/>
        <v>1</v>
      </c>
      <c r="AR49" s="57">
        <f t="shared" si="43"/>
        <v>44013</v>
      </c>
      <c r="AS49" t="str">
        <f t="shared" si="22"/>
        <v>2020-07</v>
      </c>
      <c r="AT49" s="56">
        <f t="shared" si="23"/>
        <v>1.0589265863030879</v>
      </c>
    </row>
    <row r="50" spans="1:46">
      <c r="A50" s="48">
        <f>净值底稿!A11</f>
        <v>43843</v>
      </c>
      <c r="B50" s="49">
        <f>净值底稿!X11</f>
        <v>1.0008558588316108</v>
      </c>
      <c r="C50" s="49">
        <f>净值底稿!U11</f>
        <v>1.0533907275985288</v>
      </c>
      <c r="D50" s="49">
        <f>净值底稿!V11</f>
        <v>1.4055</v>
      </c>
      <c r="E50" s="49">
        <f>净值底稿!W11</f>
        <v>1.2645999999999999</v>
      </c>
      <c r="F50" s="50">
        <f t="shared" si="24"/>
        <v>3.8323531490926932E-3</v>
      </c>
      <c r="G50" s="50">
        <f t="shared" si="25"/>
        <v>1.2197868756136598E-2</v>
      </c>
      <c r="H50" s="50">
        <f t="shared" si="26"/>
        <v>4.9829157175396155E-4</v>
      </c>
      <c r="I50" s="50">
        <f t="shared" si="27"/>
        <v>-2.8386689796562337E-3</v>
      </c>
      <c r="J50" s="51">
        <f t="shared" si="28"/>
        <v>0.10007459069132023</v>
      </c>
      <c r="K50" s="51">
        <f t="shared" si="29"/>
        <v>0.10353529556118488</v>
      </c>
      <c r="L50" s="51">
        <f t="shared" si="30"/>
        <v>0.75243374931884976</v>
      </c>
      <c r="M50" s="51">
        <f t="shared" si="31"/>
        <v>5.0582489547374876E-2</v>
      </c>
      <c r="N50" s="51">
        <f t="shared" si="3"/>
        <v>1.0066261251187298</v>
      </c>
      <c r="O50" s="52">
        <f t="shared" si="4"/>
        <v>0.20226962242658827</v>
      </c>
      <c r="P50" s="53" t="b">
        <f t="shared" si="5"/>
        <v>0</v>
      </c>
      <c r="Q50" s="53" t="b">
        <f t="shared" si="6"/>
        <v>0</v>
      </c>
      <c r="R50" s="53" t="b">
        <f t="shared" si="7"/>
        <v>0</v>
      </c>
      <c r="S50" s="53" t="b">
        <f t="shared" si="32"/>
        <v>0</v>
      </c>
      <c r="T50" s="54" t="str">
        <f t="shared" si="33"/>
        <v>不调</v>
      </c>
      <c r="U50" s="51">
        <f t="shared" si="34"/>
        <v>0.10007459069132023</v>
      </c>
      <c r="V50" s="51">
        <f t="shared" si="8"/>
        <v>0.10353529556118488</v>
      </c>
      <c r="W50" s="51">
        <f t="shared" si="9"/>
        <v>0.75243374931884976</v>
      </c>
      <c r="X50" s="51">
        <f t="shared" si="10"/>
        <v>5.0582489547374876E-2</v>
      </c>
      <c r="Y50" s="51">
        <f t="shared" si="35"/>
        <v>0.99995880187477393</v>
      </c>
      <c r="Z50" s="51">
        <f t="shared" si="36"/>
        <v>0.10007046780580098</v>
      </c>
      <c r="AA50" s="51">
        <f t="shared" si="11"/>
        <v>0.10353103010111303</v>
      </c>
      <c r="AB50" s="51">
        <f t="shared" si="12"/>
        <v>0.75240275045902105</v>
      </c>
      <c r="AC50" s="51">
        <f t="shared" si="13"/>
        <v>5.0580405643636257E-2</v>
      </c>
      <c r="AD50" s="78">
        <f t="shared" si="37"/>
        <v>1.0065846540095713</v>
      </c>
      <c r="AE50" s="51">
        <f t="shared" si="38"/>
        <v>1.0065846540095713</v>
      </c>
      <c r="AF50" s="50">
        <f t="shared" si="14"/>
        <v>0</v>
      </c>
      <c r="AG50" s="50">
        <f t="shared" si="39"/>
        <v>1.8103979443475637E-3</v>
      </c>
      <c r="AH50" s="48">
        <f t="shared" si="40"/>
        <v>43832</v>
      </c>
      <c r="AI50" s="55">
        <f t="shared" si="15"/>
        <v>2020</v>
      </c>
      <c r="AJ50" s="55">
        <f t="shared" si="16"/>
        <v>1</v>
      </c>
      <c r="AK50" s="53">
        <f t="shared" si="17"/>
        <v>0</v>
      </c>
      <c r="AL50" s="51">
        <f t="shared" si="41"/>
        <v>1</v>
      </c>
      <c r="AM50" s="52" t="str">
        <f t="shared" si="18"/>
        <v/>
      </c>
      <c r="AN50" s="51">
        <f t="shared" si="42"/>
        <v>1.0065846540095713</v>
      </c>
      <c r="AO50" s="52">
        <f t="shared" si="19"/>
        <v>0</v>
      </c>
      <c r="AP50" s="56">
        <f t="shared" si="20"/>
        <v>1</v>
      </c>
      <c r="AQ50" s="53" t="b">
        <f t="shared" si="21"/>
        <v>1</v>
      </c>
      <c r="AR50" s="57">
        <f t="shared" si="43"/>
        <v>44044</v>
      </c>
      <c r="AS50" t="str">
        <f t="shared" si="22"/>
        <v>2020-08</v>
      </c>
      <c r="AT50" s="56">
        <f t="shared" si="23"/>
        <v>1.0636026529162279</v>
      </c>
    </row>
    <row r="51" spans="1:46">
      <c r="A51" s="48">
        <f>净值底稿!A12</f>
        <v>43844</v>
      </c>
      <c r="B51" s="49">
        <f>净值底稿!X12</f>
        <v>1.0008286709698728</v>
      </c>
      <c r="C51" s="49">
        <f>净值底稿!U12</f>
        <v>1.0518627380144296</v>
      </c>
      <c r="D51" s="49">
        <f>净值底稿!V12</f>
        <v>1.4056999999999999</v>
      </c>
      <c r="E51" s="49">
        <f>净值底稿!W12</f>
        <v>1.2542</v>
      </c>
      <c r="F51" s="50">
        <f t="shared" si="24"/>
        <v>-2.7164612664276611E-5</v>
      </c>
      <c r="G51" s="50">
        <f t="shared" si="25"/>
        <v>-1.4505439853098601E-3</v>
      </c>
      <c r="H51" s="50">
        <f t="shared" si="26"/>
        <v>1.4229811455002128E-4</v>
      </c>
      <c r="I51" s="50">
        <f t="shared" si="27"/>
        <v>-8.2239443302229986E-3</v>
      </c>
      <c r="J51" s="51">
        <f t="shared" si="28"/>
        <v>0.1000677494303039</v>
      </c>
      <c r="K51" s="51">
        <f t="shared" si="29"/>
        <v>0.10338085378810692</v>
      </c>
      <c r="L51" s="51">
        <f t="shared" si="30"/>
        <v>0.75250981595179367</v>
      </c>
      <c r="M51" s="51">
        <f t="shared" si="31"/>
        <v>5.0164435203422897E-2</v>
      </c>
      <c r="N51" s="51">
        <f t="shared" si="3"/>
        <v>1.0061228543736274</v>
      </c>
      <c r="O51" s="52">
        <f t="shared" si="4"/>
        <v>0.20221049778763842</v>
      </c>
      <c r="P51" s="53" t="b">
        <f t="shared" si="5"/>
        <v>0</v>
      </c>
      <c r="Q51" s="53" t="b">
        <f t="shared" si="6"/>
        <v>0</v>
      </c>
      <c r="R51" s="53" t="b">
        <f t="shared" si="7"/>
        <v>0</v>
      </c>
      <c r="S51" s="53" t="b">
        <f t="shared" si="32"/>
        <v>0</v>
      </c>
      <c r="T51" s="54" t="str">
        <f t="shared" si="33"/>
        <v>不调</v>
      </c>
      <c r="U51" s="51">
        <f t="shared" si="34"/>
        <v>0.1000677494303039</v>
      </c>
      <c r="V51" s="51">
        <f t="shared" si="8"/>
        <v>0.10338085378810692</v>
      </c>
      <c r="W51" s="51">
        <f t="shared" si="9"/>
        <v>0.75250981595179367</v>
      </c>
      <c r="X51" s="51">
        <f t="shared" si="10"/>
        <v>5.0164435203422897E-2</v>
      </c>
      <c r="Y51" s="51">
        <f t="shared" si="35"/>
        <v>0.99998626710299976</v>
      </c>
      <c r="Z51" s="51">
        <f t="shared" si="36"/>
        <v>0.10006637521020793</v>
      </c>
      <c r="AA51" s="51">
        <f t="shared" si="11"/>
        <v>0.10337943406949006</v>
      </c>
      <c r="AB51" s="51">
        <f t="shared" si="12"/>
        <v>0.75249948181199955</v>
      </c>
      <c r="AC51" s="51">
        <f t="shared" si="13"/>
        <v>5.0163746300401171E-2</v>
      </c>
      <c r="AD51" s="78">
        <f t="shared" si="37"/>
        <v>1.0061090373920987</v>
      </c>
      <c r="AE51" s="51">
        <f t="shared" si="38"/>
        <v>1.0065846540095713</v>
      </c>
      <c r="AF51" s="50">
        <f t="shared" si="14"/>
        <v>-4.7250533333498268E-4</v>
      </c>
      <c r="AG51" s="50">
        <f t="shared" si="39"/>
        <v>-4.7250533333498268E-4</v>
      </c>
      <c r="AH51" s="48">
        <f t="shared" si="40"/>
        <v>43832</v>
      </c>
      <c r="AI51" s="55">
        <f t="shared" si="15"/>
        <v>2020</v>
      </c>
      <c r="AJ51" s="55">
        <f t="shared" si="16"/>
        <v>1</v>
      </c>
      <c r="AK51" s="53">
        <f t="shared" si="17"/>
        <v>0</v>
      </c>
      <c r="AL51" s="51">
        <f t="shared" si="41"/>
        <v>1</v>
      </c>
      <c r="AM51" s="52" t="str">
        <f t="shared" si="18"/>
        <v/>
      </c>
      <c r="AN51" s="51">
        <f t="shared" si="42"/>
        <v>1.0065846540095713</v>
      </c>
      <c r="AO51" s="52">
        <f t="shared" si="19"/>
        <v>-4.7250533333498268E-4</v>
      </c>
      <c r="AP51" s="56">
        <f t="shared" si="20"/>
        <v>1</v>
      </c>
      <c r="AQ51" s="53" t="b">
        <f t="shared" si="21"/>
        <v>1</v>
      </c>
      <c r="AR51" s="57">
        <f t="shared" si="43"/>
        <v>44075</v>
      </c>
      <c r="AS51" t="str">
        <f t="shared" si="22"/>
        <v>2020-09</v>
      </c>
      <c r="AT51" s="56">
        <f t="shared" si="23"/>
        <v>1.0487579602444996</v>
      </c>
    </row>
    <row r="52" spans="1:46">
      <c r="A52" s="48">
        <f>净值底稿!A13</f>
        <v>43845</v>
      </c>
      <c r="B52" s="49">
        <f>净值底稿!X13</f>
        <v>0.99547474741478259</v>
      </c>
      <c r="C52" s="49">
        <f>净值底稿!U13</f>
        <v>1.0491022395834841</v>
      </c>
      <c r="D52" s="49">
        <f>净值底稿!V13</f>
        <v>1.4058999999999999</v>
      </c>
      <c r="E52" s="49">
        <f>净值底稿!W13</f>
        <v>1.2616000000000001</v>
      </c>
      <c r="F52" s="50">
        <f t="shared" si="24"/>
        <v>-5.3494905875367538E-3</v>
      </c>
      <c r="G52" s="50">
        <f t="shared" si="25"/>
        <v>-2.6243903611952168E-3</v>
      </c>
      <c r="H52" s="50">
        <f t="shared" si="26"/>
        <v>1.4227786867748726E-4</v>
      </c>
      <c r="I52" s="50">
        <f t="shared" si="27"/>
        <v>5.9001754106202675E-3</v>
      </c>
      <c r="J52" s="51">
        <f t="shared" si="28"/>
        <v>9.9531071077892011E-2</v>
      </c>
      <c r="K52" s="51">
        <f t="shared" si="29"/>
        <v>0.10310812607917227</v>
      </c>
      <c r="L52" s="51">
        <f t="shared" si="30"/>
        <v>0.75260654583445263</v>
      </c>
      <c r="M52" s="51">
        <f t="shared" si="31"/>
        <v>5.0459721202827393E-2</v>
      </c>
      <c r="N52" s="51">
        <f t="shared" si="3"/>
        <v>1.0057054641943444</v>
      </c>
      <c r="O52" s="52">
        <f t="shared" si="4"/>
        <v>0.20148960542776362</v>
      </c>
      <c r="P52" s="53" t="b">
        <f t="shared" si="5"/>
        <v>0</v>
      </c>
      <c r="Q52" s="53" t="b">
        <f t="shared" si="6"/>
        <v>0</v>
      </c>
      <c r="R52" s="53" t="b">
        <f t="shared" si="7"/>
        <v>0</v>
      </c>
      <c r="S52" s="53" t="b">
        <f t="shared" si="32"/>
        <v>0</v>
      </c>
      <c r="T52" s="54" t="str">
        <f t="shared" si="33"/>
        <v>不调</v>
      </c>
      <c r="U52" s="51">
        <f t="shared" si="34"/>
        <v>9.9531071077892011E-2</v>
      </c>
      <c r="V52" s="51">
        <f t="shared" si="8"/>
        <v>0.10310812607917227</v>
      </c>
      <c r="W52" s="51">
        <f t="shared" si="9"/>
        <v>0.75260654583445263</v>
      </c>
      <c r="X52" s="51">
        <f t="shared" si="10"/>
        <v>5.0459721202827393E-2</v>
      </c>
      <c r="Y52" s="51">
        <f t="shared" si="35"/>
        <v>0.99998626710299976</v>
      </c>
      <c r="Z52" s="51">
        <f t="shared" si="36"/>
        <v>9.9529704227944577E-2</v>
      </c>
      <c r="AA52" s="51">
        <f t="shared" si="11"/>
        <v>0.10310671010589693</v>
      </c>
      <c r="AB52" s="51">
        <f t="shared" si="12"/>
        <v>0.752596210366277</v>
      </c>
      <c r="AC52" s="51">
        <f t="shared" si="13"/>
        <v>5.0459028244673451E-2</v>
      </c>
      <c r="AD52" s="78">
        <f t="shared" si="37"/>
        <v>1.0056916529447919</v>
      </c>
      <c r="AE52" s="51">
        <f t="shared" si="38"/>
        <v>1.0065846540095713</v>
      </c>
      <c r="AF52" s="50">
        <f t="shared" si="14"/>
        <v>-8.8715942690198446E-4</v>
      </c>
      <c r="AG52" s="50">
        <f t="shared" si="39"/>
        <v>-4.1485011245767645E-4</v>
      </c>
      <c r="AH52" s="48">
        <f t="shared" si="40"/>
        <v>43832</v>
      </c>
      <c r="AI52" s="55">
        <f t="shared" si="15"/>
        <v>2020</v>
      </c>
      <c r="AJ52" s="55">
        <f t="shared" si="16"/>
        <v>1</v>
      </c>
      <c r="AK52" s="53">
        <f t="shared" si="17"/>
        <v>0</v>
      </c>
      <c r="AL52" s="51">
        <f t="shared" si="41"/>
        <v>1</v>
      </c>
      <c r="AM52" s="52" t="str">
        <f t="shared" si="18"/>
        <v/>
      </c>
      <c r="AN52" s="51">
        <f t="shared" si="42"/>
        <v>1.0065846540095713</v>
      </c>
      <c r="AO52" s="52">
        <f t="shared" si="19"/>
        <v>-8.8715942690198446E-4</v>
      </c>
      <c r="AP52" s="56">
        <f t="shared" si="20"/>
        <v>1</v>
      </c>
      <c r="AQ52" s="53" t="b">
        <f t="shared" si="21"/>
        <v>1</v>
      </c>
      <c r="AR52" s="57">
        <f t="shared" si="43"/>
        <v>44105</v>
      </c>
      <c r="AS52" t="str">
        <f t="shared" si="22"/>
        <v>2020-10</v>
      </c>
      <c r="AT52" s="56">
        <f t="shared" si="23"/>
        <v>1.0529665025941226</v>
      </c>
    </row>
    <row r="53" spans="1:46">
      <c r="A53" s="48">
        <f>净值底稿!A14</f>
        <v>43846</v>
      </c>
      <c r="B53" s="49">
        <f>净值底稿!X14</f>
        <v>0.99000271024160957</v>
      </c>
      <c r="C53" s="49">
        <f>净值底稿!U14</f>
        <v>1.0476066361405596</v>
      </c>
      <c r="D53" s="49">
        <f>净值底稿!V14</f>
        <v>1.4060999999999999</v>
      </c>
      <c r="E53" s="49">
        <f>净值底稿!W14</f>
        <v>1.2635000000000001</v>
      </c>
      <c r="F53" s="50">
        <f t="shared" si="24"/>
        <v>-5.4969120888136436E-3</v>
      </c>
      <c r="G53" s="50">
        <f t="shared" si="25"/>
        <v>-1.4256031361807864E-3</v>
      </c>
      <c r="H53" s="50">
        <f t="shared" si="26"/>
        <v>1.4225762856523438E-4</v>
      </c>
      <c r="I53" s="50">
        <f t="shared" si="27"/>
        <v>1.5060240963855609E-3</v>
      </c>
      <c r="J53" s="51">
        <f t="shared" si="28"/>
        <v>9.8982598193577936E-2</v>
      </c>
      <c r="K53" s="51">
        <f t="shared" si="29"/>
        <v>0.10295972085660869</v>
      </c>
      <c r="L53" s="51">
        <f t="shared" si="30"/>
        <v>0.75270327291843087</v>
      </c>
      <c r="M53" s="51">
        <f t="shared" si="31"/>
        <v>5.0535020757090127E-2</v>
      </c>
      <c r="N53" s="51">
        <f t="shared" si="3"/>
        <v>1.0051806127257075</v>
      </c>
      <c r="O53" s="52">
        <f t="shared" si="4"/>
        <v>0.20090152604772971</v>
      </c>
      <c r="P53" s="53" t="b">
        <f t="shared" si="5"/>
        <v>0</v>
      </c>
      <c r="Q53" s="53" t="b">
        <f t="shared" si="6"/>
        <v>0</v>
      </c>
      <c r="R53" s="53" t="b">
        <f t="shared" si="7"/>
        <v>0</v>
      </c>
      <c r="S53" s="53" t="b">
        <f t="shared" si="32"/>
        <v>0</v>
      </c>
      <c r="T53" s="54" t="str">
        <f t="shared" si="33"/>
        <v>不调</v>
      </c>
      <c r="U53" s="51">
        <f t="shared" si="34"/>
        <v>9.8982598193577936E-2</v>
      </c>
      <c r="V53" s="51">
        <f t="shared" si="8"/>
        <v>0.10295972085660869</v>
      </c>
      <c r="W53" s="51">
        <f t="shared" si="9"/>
        <v>0.75270327291843087</v>
      </c>
      <c r="X53" s="51">
        <f t="shared" si="10"/>
        <v>5.0535020757090127E-2</v>
      </c>
      <c r="Y53" s="51">
        <f t="shared" si="35"/>
        <v>0.99998626710299976</v>
      </c>
      <c r="Z53" s="51">
        <f t="shared" si="36"/>
        <v>9.8981238875752123E-2</v>
      </c>
      <c r="AA53" s="51">
        <f t="shared" si="11"/>
        <v>0.102958306921367</v>
      </c>
      <c r="AB53" s="51">
        <f t="shared" si="12"/>
        <v>0.75269293612191213</v>
      </c>
      <c r="AC53" s="51">
        <f t="shared" si="13"/>
        <v>5.0534326764855163E-2</v>
      </c>
      <c r="AD53" s="78">
        <f t="shared" si="37"/>
        <v>1.0051668086838865</v>
      </c>
      <c r="AE53" s="51">
        <f t="shared" si="38"/>
        <v>1.0065846540095713</v>
      </c>
      <c r="AF53" s="50">
        <f t="shared" si="14"/>
        <v>-1.4085703771034019E-3</v>
      </c>
      <c r="AG53" s="50">
        <f t="shared" si="39"/>
        <v>-5.2187393558311701E-4</v>
      </c>
      <c r="AH53" s="48">
        <f t="shared" si="40"/>
        <v>43832</v>
      </c>
      <c r="AI53" s="55">
        <f t="shared" si="15"/>
        <v>2020</v>
      </c>
      <c r="AJ53" s="55">
        <f t="shared" si="16"/>
        <v>1</v>
      </c>
      <c r="AK53" s="53">
        <f t="shared" si="17"/>
        <v>0</v>
      </c>
      <c r="AL53" s="51">
        <f t="shared" si="41"/>
        <v>1</v>
      </c>
      <c r="AM53" s="52" t="str">
        <f t="shared" si="18"/>
        <v/>
      </c>
      <c r="AN53" s="51">
        <f t="shared" si="42"/>
        <v>1.0065846540095713</v>
      </c>
      <c r="AO53" s="52">
        <f t="shared" si="19"/>
        <v>-1.4085703771034019E-3</v>
      </c>
      <c r="AP53" s="56">
        <f t="shared" si="20"/>
        <v>1</v>
      </c>
      <c r="AQ53" s="53" t="b">
        <f t="shared" si="21"/>
        <v>1</v>
      </c>
      <c r="AR53" s="57">
        <f t="shared" si="43"/>
        <v>44136</v>
      </c>
      <c r="AS53" t="str">
        <f t="shared" si="22"/>
        <v>2020-11</v>
      </c>
      <c r="AT53" s="56">
        <f t="shared" si="23"/>
        <v>1.0571888969172489</v>
      </c>
    </row>
    <row r="54" spans="1:46">
      <c r="A54" s="48">
        <f>净值底稿!A15</f>
        <v>43847</v>
      </c>
      <c r="B54" s="49">
        <f>净值底稿!X15</f>
        <v>0.99016683796811811</v>
      </c>
      <c r="C54" s="49">
        <f>净值底稿!U15</f>
        <v>1.0448326648337998</v>
      </c>
      <c r="D54" s="49">
        <f>净值底稿!V15</f>
        <v>1.4064000000000001</v>
      </c>
      <c r="E54" s="49">
        <f>净值底稿!W15</f>
        <v>1.2609999999999999</v>
      </c>
      <c r="F54" s="50">
        <f t="shared" si="24"/>
        <v>1.6578512847553739E-4</v>
      </c>
      <c r="G54" s="50">
        <f t="shared" si="25"/>
        <v>-2.6479130725816091E-3</v>
      </c>
      <c r="H54" s="50">
        <f t="shared" si="26"/>
        <v>2.1335609131645228E-4</v>
      </c>
      <c r="I54" s="50">
        <f t="shared" si="27"/>
        <v>-1.9786307874951614E-3</v>
      </c>
      <c r="J54" s="51">
        <f t="shared" si="28"/>
        <v>9.8997648493155802E-2</v>
      </c>
      <c r="K54" s="51">
        <f t="shared" si="29"/>
        <v>0.10268568227453904</v>
      </c>
      <c r="L54" s="51">
        <f t="shared" si="30"/>
        <v>0.75285352774472458</v>
      </c>
      <c r="M54" s="51">
        <f t="shared" si="31"/>
        <v>5.0434337990092878E-2</v>
      </c>
      <c r="N54" s="51">
        <f t="shared" si="3"/>
        <v>1.0049711965025123</v>
      </c>
      <c r="O54" s="52">
        <f t="shared" si="4"/>
        <v>0.20068568280323909</v>
      </c>
      <c r="P54" s="53" t="b">
        <f t="shared" si="5"/>
        <v>0</v>
      </c>
      <c r="Q54" s="53" t="b">
        <f t="shared" si="6"/>
        <v>0</v>
      </c>
      <c r="R54" s="53" t="b">
        <f t="shared" si="7"/>
        <v>0</v>
      </c>
      <c r="S54" s="53" t="b">
        <f t="shared" si="32"/>
        <v>0</v>
      </c>
      <c r="T54" s="54" t="str">
        <f t="shared" si="33"/>
        <v>不调</v>
      </c>
      <c r="U54" s="51">
        <f t="shared" si="34"/>
        <v>9.8997648493155802E-2</v>
      </c>
      <c r="V54" s="51">
        <f t="shared" si="8"/>
        <v>0.10268568227453904</v>
      </c>
      <c r="W54" s="51">
        <f t="shared" si="9"/>
        <v>0.75285352774472458</v>
      </c>
      <c r="X54" s="51">
        <f t="shared" si="10"/>
        <v>5.0434337990092878E-2</v>
      </c>
      <c r="Y54" s="51">
        <f t="shared" si="35"/>
        <v>0.99998626710299976</v>
      </c>
      <c r="Z54" s="51">
        <f t="shared" si="36"/>
        <v>9.8996288968645776E-2</v>
      </c>
      <c r="AA54" s="51">
        <f t="shared" si="11"/>
        <v>0.10268427210264097</v>
      </c>
      <c r="AB54" s="51">
        <f t="shared" si="12"/>
        <v>0.75284318888477175</v>
      </c>
      <c r="AC54" s="51">
        <f t="shared" si="13"/>
        <v>5.0433645380523986E-2</v>
      </c>
      <c r="AD54" s="78">
        <f t="shared" si="37"/>
        <v>1.0049573953365825</v>
      </c>
      <c r="AE54" s="51">
        <f t="shared" si="38"/>
        <v>1.0065846540095713</v>
      </c>
      <c r="AF54" s="50">
        <f t="shared" si="14"/>
        <v>-1.6166138302495803E-3</v>
      </c>
      <c r="AG54" s="50">
        <f t="shared" si="39"/>
        <v>-2.0833691034649604E-4</v>
      </c>
      <c r="AH54" s="48">
        <f t="shared" si="40"/>
        <v>43832</v>
      </c>
      <c r="AI54" s="55">
        <f t="shared" si="15"/>
        <v>2020</v>
      </c>
      <c r="AJ54" s="55">
        <f t="shared" si="16"/>
        <v>1</v>
      </c>
      <c r="AK54" s="53">
        <f t="shared" si="17"/>
        <v>0</v>
      </c>
      <c r="AL54" s="51">
        <f t="shared" si="41"/>
        <v>1</v>
      </c>
      <c r="AM54" s="52" t="str">
        <f t="shared" si="18"/>
        <v/>
      </c>
      <c r="AN54" s="51">
        <f t="shared" si="42"/>
        <v>1.0065846540095713</v>
      </c>
      <c r="AO54" s="52">
        <f t="shared" si="19"/>
        <v>-1.6166138302495803E-3</v>
      </c>
      <c r="AP54" s="56">
        <f t="shared" si="20"/>
        <v>1</v>
      </c>
      <c r="AQ54" s="53" t="b">
        <f t="shared" si="21"/>
        <v>1</v>
      </c>
      <c r="AR54" s="57">
        <f t="shared" si="43"/>
        <v>44166</v>
      </c>
      <c r="AS54" t="str">
        <f t="shared" si="22"/>
        <v>2020-12</v>
      </c>
      <c r="AT54" s="56">
        <f t="shared" si="23"/>
        <v>1.0631770117865578</v>
      </c>
    </row>
    <row r="55" spans="1:46">
      <c r="A55" s="48">
        <f>净值底稿!A16</f>
        <v>43850</v>
      </c>
      <c r="B55" s="49">
        <f>净值底稿!X16</f>
        <v>0.99061610423915603</v>
      </c>
      <c r="C55" s="49">
        <f>净值底稿!U16</f>
        <v>1.0570592985537919</v>
      </c>
      <c r="D55" s="49">
        <f>净值底稿!V16</f>
        <v>1.4077999999999999</v>
      </c>
      <c r="E55" s="49">
        <f>净值底稿!W16</f>
        <v>1.2625999999999999</v>
      </c>
      <c r="F55" s="50">
        <f t="shared" si="24"/>
        <v>4.537278505103437E-4</v>
      </c>
      <c r="G55" s="50">
        <f t="shared" si="25"/>
        <v>1.1702001795605321E-2</v>
      </c>
      <c r="H55" s="50">
        <f t="shared" si="26"/>
        <v>9.9544937428874825E-4</v>
      </c>
      <c r="I55" s="50">
        <f t="shared" si="27"/>
        <v>1.2688342585249757E-3</v>
      </c>
      <c r="J55" s="51">
        <f t="shared" si="28"/>
        <v>9.9041206342048022E-2</v>
      </c>
      <c r="K55" s="51">
        <f t="shared" si="29"/>
        <v>0.1038858836391665</v>
      </c>
      <c r="L55" s="51">
        <f t="shared" si="30"/>
        <v>0.7535926061660847</v>
      </c>
      <c r="M55" s="51">
        <f t="shared" si="31"/>
        <v>5.0497637317565097E-2</v>
      </c>
      <c r="N55" s="51">
        <f t="shared" si="3"/>
        <v>1.0070173334648644</v>
      </c>
      <c r="O55" s="52">
        <f t="shared" si="4"/>
        <v>0.20151300602046168</v>
      </c>
      <c r="P55" s="53" t="b">
        <f t="shared" si="5"/>
        <v>0</v>
      </c>
      <c r="Q55" s="53" t="b">
        <f t="shared" si="6"/>
        <v>0</v>
      </c>
      <c r="R55" s="53" t="b">
        <f t="shared" si="7"/>
        <v>0</v>
      </c>
      <c r="S55" s="53" t="b">
        <f t="shared" si="32"/>
        <v>0</v>
      </c>
      <c r="T55" s="54" t="str">
        <f t="shared" si="33"/>
        <v>不调</v>
      </c>
      <c r="U55" s="51">
        <f t="shared" si="34"/>
        <v>9.9041206342048022E-2</v>
      </c>
      <c r="V55" s="51">
        <f t="shared" si="8"/>
        <v>0.1038858836391665</v>
      </c>
      <c r="W55" s="51">
        <f t="shared" si="9"/>
        <v>0.7535926061660847</v>
      </c>
      <c r="X55" s="51">
        <f t="shared" si="10"/>
        <v>5.0497637317565097E-2</v>
      </c>
      <c r="Y55" s="51">
        <f t="shared" si="35"/>
        <v>0.99995880187477393</v>
      </c>
      <c r="Z55" s="51">
        <f t="shared" si="36"/>
        <v>9.9037126030026595E-2</v>
      </c>
      <c r="AA55" s="51">
        <f t="shared" si="11"/>
        <v>0.1038816037355231</v>
      </c>
      <c r="AB55" s="51">
        <f t="shared" si="12"/>
        <v>0.75356155956352644</v>
      </c>
      <c r="AC55" s="51">
        <f t="shared" si="13"/>
        <v>5.049555690957927E-2</v>
      </c>
      <c r="AD55" s="78">
        <f t="shared" si="37"/>
        <v>1.0069758462386553</v>
      </c>
      <c r="AE55" s="51">
        <f t="shared" si="38"/>
        <v>1.0069758462386553</v>
      </c>
      <c r="AF55" s="50">
        <f t="shared" si="14"/>
        <v>0</v>
      </c>
      <c r="AG55" s="50">
        <f t="shared" si="39"/>
        <v>2.0084940032674137E-3</v>
      </c>
      <c r="AH55" s="48">
        <f t="shared" si="40"/>
        <v>43832</v>
      </c>
      <c r="AI55" s="55">
        <f t="shared" si="15"/>
        <v>2020</v>
      </c>
      <c r="AJ55" s="55">
        <f t="shared" si="16"/>
        <v>1</v>
      </c>
      <c r="AK55" s="53">
        <f t="shared" si="17"/>
        <v>0</v>
      </c>
      <c r="AL55" s="51">
        <f t="shared" si="41"/>
        <v>1</v>
      </c>
      <c r="AM55" s="52" t="str">
        <f t="shared" si="18"/>
        <v/>
      </c>
      <c r="AN55" s="51">
        <f t="shared" si="42"/>
        <v>1.0069758462386553</v>
      </c>
      <c r="AO55" s="52">
        <f t="shared" si="19"/>
        <v>0</v>
      </c>
      <c r="AP55" s="56">
        <f t="shared" si="20"/>
        <v>1</v>
      </c>
      <c r="AQ55" s="53" t="b">
        <f t="shared" si="21"/>
        <v>1</v>
      </c>
      <c r="AR55" s="57">
        <f t="shared" si="43"/>
        <v>44197</v>
      </c>
      <c r="AS55" t="str">
        <f t="shared" si="22"/>
        <v>2021-01</v>
      </c>
      <c r="AT55" s="56">
        <f t="shared" si="23"/>
        <v>1.0596305228515814</v>
      </c>
    </row>
    <row r="56" spans="1:46">
      <c r="A56" s="48">
        <f>净值底稿!A17</f>
        <v>43851</v>
      </c>
      <c r="B56" s="49">
        <f>净值底稿!X17</f>
        <v>0.97601034481382509</v>
      </c>
      <c r="C56" s="49">
        <f>净值底稿!U17</f>
        <v>1.045750171580099</v>
      </c>
      <c r="D56" s="49">
        <f>净值底稿!V17</f>
        <v>1.4086000000000001</v>
      </c>
      <c r="E56" s="49">
        <f>净值底稿!W17</f>
        <v>1.2735000000000001</v>
      </c>
      <c r="F56" s="50">
        <f t="shared" si="24"/>
        <v>-1.4744116679335506E-2</v>
      </c>
      <c r="G56" s="50">
        <f t="shared" si="25"/>
        <v>-1.069866845612677E-2</v>
      </c>
      <c r="H56" s="50">
        <f t="shared" si="26"/>
        <v>5.6826253729225229E-4</v>
      </c>
      <c r="I56" s="50">
        <f t="shared" si="27"/>
        <v>8.6329795659749742E-3</v>
      </c>
      <c r="J56" s="51">
        <f t="shared" si="28"/>
        <v>9.7576911088253823E-2</v>
      </c>
      <c r="K56" s="51">
        <f t="shared" si="29"/>
        <v>0.102770208898466</v>
      </c>
      <c r="L56" s="51">
        <f t="shared" si="30"/>
        <v>0.75398978036736997</v>
      </c>
      <c r="M56" s="51">
        <f t="shared" si="31"/>
        <v>5.0931484020552191E-2</v>
      </c>
      <c r="N56" s="51">
        <f t="shared" si="3"/>
        <v>1.0052683843746419</v>
      </c>
      <c r="O56" s="52">
        <f t="shared" si="4"/>
        <v>0.19929714601673454</v>
      </c>
      <c r="P56" s="53" t="b">
        <f t="shared" si="5"/>
        <v>0</v>
      </c>
      <c r="Q56" s="53" t="b">
        <f t="shared" si="6"/>
        <v>0</v>
      </c>
      <c r="R56" s="53" t="b">
        <f t="shared" si="7"/>
        <v>0</v>
      </c>
      <c r="S56" s="53" t="b">
        <f t="shared" si="32"/>
        <v>0</v>
      </c>
      <c r="T56" s="54" t="str">
        <f t="shared" si="33"/>
        <v>不调</v>
      </c>
      <c r="U56" s="51">
        <f t="shared" si="34"/>
        <v>9.7576911088253823E-2</v>
      </c>
      <c r="V56" s="51">
        <f t="shared" si="8"/>
        <v>0.102770208898466</v>
      </c>
      <c r="W56" s="51">
        <f t="shared" si="9"/>
        <v>0.75398978036736997</v>
      </c>
      <c r="X56" s="51">
        <f t="shared" si="10"/>
        <v>5.0931484020552191E-2</v>
      </c>
      <c r="Y56" s="51">
        <f t="shared" si="35"/>
        <v>0.99998626710299976</v>
      </c>
      <c r="Z56" s="51">
        <f t="shared" si="36"/>
        <v>9.7575571074584241E-2</v>
      </c>
      <c r="AA56" s="51">
        <f t="shared" si="11"/>
        <v>0.10276879756577251</v>
      </c>
      <c r="AB56" s="51">
        <f t="shared" si="12"/>
        <v>0.75397942590337697</v>
      </c>
      <c r="AC56" s="51">
        <f t="shared" si="13"/>
        <v>5.0930784583728066E-2</v>
      </c>
      <c r="AD56" s="78">
        <f t="shared" si="37"/>
        <v>1.0052545791274619</v>
      </c>
      <c r="AE56" s="51">
        <f t="shared" si="38"/>
        <v>1.0069758462386553</v>
      </c>
      <c r="AF56" s="50">
        <f t="shared" si="14"/>
        <v>-1.7093429972753205E-3</v>
      </c>
      <c r="AG56" s="50">
        <f t="shared" si="39"/>
        <v>-1.7093429972753205E-3</v>
      </c>
      <c r="AH56" s="48">
        <f t="shared" si="40"/>
        <v>43832</v>
      </c>
      <c r="AI56" s="55">
        <f t="shared" si="15"/>
        <v>2020</v>
      </c>
      <c r="AJ56" s="55">
        <f t="shared" si="16"/>
        <v>1</v>
      </c>
      <c r="AK56" s="53">
        <f t="shared" si="17"/>
        <v>0</v>
      </c>
      <c r="AL56" s="51">
        <f t="shared" si="41"/>
        <v>1</v>
      </c>
      <c r="AM56" s="52" t="str">
        <f t="shared" si="18"/>
        <v/>
      </c>
      <c r="AN56" s="51">
        <f t="shared" si="42"/>
        <v>1.0069758462386553</v>
      </c>
      <c r="AO56" s="52">
        <f t="shared" si="19"/>
        <v>-1.7093429972753205E-3</v>
      </c>
      <c r="AP56" s="56">
        <f t="shared" si="20"/>
        <v>1</v>
      </c>
      <c r="AQ56" s="53" t="b">
        <f t="shared" si="21"/>
        <v>1</v>
      </c>
      <c r="AR56" s="57">
        <f t="shared" si="43"/>
        <v>44228</v>
      </c>
      <c r="AS56" t="str">
        <f t="shared" si="22"/>
        <v>2021-02</v>
      </c>
      <c r="AT56" s="56">
        <f t="shared" si="23"/>
        <v>1.0642188257746912</v>
      </c>
    </row>
    <row r="57" spans="1:46">
      <c r="A57" s="48">
        <f>净值底稿!A18</f>
        <v>43852</v>
      </c>
      <c r="B57" s="49">
        <f>净值底稿!X18</f>
        <v>0.97896657379419683</v>
      </c>
      <c r="C57" s="49">
        <f>净值底稿!U18</f>
        <v>1.0501214580736238</v>
      </c>
      <c r="D57" s="49">
        <f>净值底稿!V18</f>
        <v>1.4094</v>
      </c>
      <c r="E57" s="49">
        <f>净值底稿!W18</f>
        <v>1.2648999999999999</v>
      </c>
      <c r="F57" s="50">
        <f t="shared" si="24"/>
        <v>3.0288910318216899E-3</v>
      </c>
      <c r="G57" s="50">
        <f t="shared" si="25"/>
        <v>4.1800485549239319E-3</v>
      </c>
      <c r="H57" s="50">
        <f t="shared" si="26"/>
        <v>5.679397983813228E-4</v>
      </c>
      <c r="I57" s="50">
        <f t="shared" si="27"/>
        <v>-6.7530427954457517E-3</v>
      </c>
      <c r="J57" s="51">
        <f t="shared" si="28"/>
        <v>9.7871116846736925E-2</v>
      </c>
      <c r="K57" s="51">
        <f t="shared" si="29"/>
        <v>0.10319837612952859</v>
      </c>
      <c r="L57" s="51">
        <f t="shared" si="30"/>
        <v>0.75440764082650824</v>
      </c>
      <c r="M57" s="51">
        <f t="shared" si="31"/>
        <v>5.0586846815828521E-2</v>
      </c>
      <c r="N57" s="51">
        <f t="shared" si="3"/>
        <v>1.0060639806186022</v>
      </c>
      <c r="O57" s="52">
        <f t="shared" si="4"/>
        <v>0.19985756060229209</v>
      </c>
      <c r="P57" s="53" t="b">
        <f t="shared" si="5"/>
        <v>0</v>
      </c>
      <c r="Q57" s="53" t="b">
        <f t="shared" si="6"/>
        <v>0</v>
      </c>
      <c r="R57" s="53" t="b">
        <f t="shared" si="7"/>
        <v>0</v>
      </c>
      <c r="S57" s="53" t="b">
        <f t="shared" si="32"/>
        <v>0</v>
      </c>
      <c r="T57" s="54" t="str">
        <f t="shared" si="33"/>
        <v>不调</v>
      </c>
      <c r="U57" s="51">
        <f t="shared" si="34"/>
        <v>9.7871116846736925E-2</v>
      </c>
      <c r="V57" s="51">
        <f t="shared" si="8"/>
        <v>0.10319837612952859</v>
      </c>
      <c r="W57" s="51">
        <f t="shared" si="9"/>
        <v>0.75440764082650824</v>
      </c>
      <c r="X57" s="51">
        <f t="shared" si="10"/>
        <v>5.0586846815828521E-2</v>
      </c>
      <c r="Y57" s="51">
        <f t="shared" si="35"/>
        <v>0.99998626710299976</v>
      </c>
      <c r="Z57" s="51">
        <f t="shared" si="36"/>
        <v>9.7869772792769968E-2</v>
      </c>
      <c r="AA57" s="51">
        <f t="shared" si="11"/>
        <v>0.10319695891685861</v>
      </c>
      <c r="AB57" s="51">
        <f t="shared" si="12"/>
        <v>0.75439728062408062</v>
      </c>
      <c r="AC57" s="51">
        <f t="shared" si="13"/>
        <v>5.0586152111871632E-2</v>
      </c>
      <c r="AD57" s="78">
        <f t="shared" si="37"/>
        <v>1.0060501644455808</v>
      </c>
      <c r="AE57" s="51">
        <f t="shared" si="38"/>
        <v>1.0069758462386553</v>
      </c>
      <c r="AF57" s="50">
        <f t="shared" si="14"/>
        <v>-9.1926911308959358E-4</v>
      </c>
      <c r="AG57" s="50">
        <f t="shared" si="39"/>
        <v>7.9142670387977176E-4</v>
      </c>
      <c r="AH57" s="48">
        <f t="shared" si="40"/>
        <v>43832</v>
      </c>
      <c r="AI57" s="55">
        <f t="shared" si="15"/>
        <v>2020</v>
      </c>
      <c r="AJ57" s="55">
        <f t="shared" si="16"/>
        <v>1</v>
      </c>
      <c r="AK57" s="53">
        <f t="shared" si="17"/>
        <v>0</v>
      </c>
      <c r="AL57" s="51">
        <f t="shared" si="41"/>
        <v>1</v>
      </c>
      <c r="AM57" s="52" t="str">
        <f t="shared" si="18"/>
        <v/>
      </c>
      <c r="AN57" s="51">
        <f t="shared" si="42"/>
        <v>1.0069758462386553</v>
      </c>
      <c r="AO57" s="52">
        <f t="shared" si="19"/>
        <v>-9.1926911308959358E-4</v>
      </c>
      <c r="AP57" s="56">
        <f t="shared" si="20"/>
        <v>1</v>
      </c>
      <c r="AQ57" s="53" t="b">
        <f t="shared" si="21"/>
        <v>1</v>
      </c>
      <c r="AR57" s="57">
        <f t="shared" si="43"/>
        <v>44256</v>
      </c>
      <c r="AS57" t="str">
        <f t="shared" si="22"/>
        <v>2021-03</v>
      </c>
      <c r="AT57" s="56">
        <f t="shared" si="23"/>
        <v>1.0691039785209679</v>
      </c>
    </row>
    <row r="58" spans="1:46">
      <c r="A58" s="48">
        <f>净值底稿!A19</f>
        <v>43853</v>
      </c>
      <c r="B58" s="49">
        <f>净值底稿!X19</f>
        <v>0.95334455204472845</v>
      </c>
      <c r="C58" s="49">
        <f>净值底稿!U19</f>
        <v>1.0151409970561358</v>
      </c>
      <c r="D58" s="49">
        <f>净值底稿!V19</f>
        <v>1.4106000000000001</v>
      </c>
      <c r="E58" s="49">
        <f>净值底稿!W19</f>
        <v>1.272</v>
      </c>
      <c r="F58" s="50">
        <f t="shared" si="24"/>
        <v>-2.6172519507141834E-2</v>
      </c>
      <c r="G58" s="50">
        <f t="shared" si="25"/>
        <v>-3.3310871564949496E-2</v>
      </c>
      <c r="H58" s="50">
        <f t="shared" si="26"/>
        <v>8.5142613878241846E-4</v>
      </c>
      <c r="I58" s="50">
        <f t="shared" si="27"/>
        <v>5.6130919440273708E-3</v>
      </c>
      <c r="J58" s="51">
        <f t="shared" si="28"/>
        <v>9.5308274255191658E-2</v>
      </c>
      <c r="K58" s="51">
        <f t="shared" si="29"/>
        <v>9.9759378272485766E-2</v>
      </c>
      <c r="L58" s="51">
        <f t="shared" si="30"/>
        <v>0.75503959418783029</v>
      </c>
      <c r="M58" s="51">
        <f t="shared" si="31"/>
        <v>5.0870096834770125E-2</v>
      </c>
      <c r="N58" s="51">
        <f t="shared" si="3"/>
        <v>1.0009773435502778</v>
      </c>
      <c r="O58" s="52">
        <f t="shared" si="4"/>
        <v>0.19487719056238503</v>
      </c>
      <c r="P58" s="53" t="b">
        <f t="shared" si="5"/>
        <v>0</v>
      </c>
      <c r="Q58" s="53" t="b">
        <f t="shared" si="6"/>
        <v>0</v>
      </c>
      <c r="R58" s="53" t="b">
        <f t="shared" si="7"/>
        <v>0</v>
      </c>
      <c r="S58" s="53" t="b">
        <f t="shared" si="32"/>
        <v>0</v>
      </c>
      <c r="T58" s="54" t="str">
        <f t="shared" si="33"/>
        <v>不调</v>
      </c>
      <c r="U58" s="51">
        <f t="shared" si="34"/>
        <v>9.5308274255191658E-2</v>
      </c>
      <c r="V58" s="51">
        <f t="shared" si="8"/>
        <v>9.9759378272485766E-2</v>
      </c>
      <c r="W58" s="51">
        <f t="shared" si="9"/>
        <v>0.75503959418783029</v>
      </c>
      <c r="X58" s="51">
        <f t="shared" si="10"/>
        <v>5.0870096834770125E-2</v>
      </c>
      <c r="Y58" s="51">
        <f t="shared" si="35"/>
        <v>0.99998626710299976</v>
      </c>
      <c r="Z58" s="51">
        <f t="shared" si="36"/>
        <v>9.5306965396478038E-2</v>
      </c>
      <c r="AA58" s="51">
        <f t="shared" si="11"/>
        <v>9.9758008287219146E-2</v>
      </c>
      <c r="AB58" s="51">
        <f t="shared" si="12"/>
        <v>0.75502922530685224</v>
      </c>
      <c r="AC58" s="51">
        <f t="shared" si="13"/>
        <v>5.08693982409699E-2</v>
      </c>
      <c r="AD58" s="78">
        <f t="shared" si="37"/>
        <v>1.0009635972315192</v>
      </c>
      <c r="AE58" s="51">
        <f t="shared" si="38"/>
        <v>1.0069758462386553</v>
      </c>
      <c r="AF58" s="50">
        <f t="shared" si="14"/>
        <v>-5.9705990263755337E-3</v>
      </c>
      <c r="AG58" s="50">
        <f t="shared" si="39"/>
        <v>-5.0559777174379317E-3</v>
      </c>
      <c r="AH58" s="48">
        <f t="shared" si="40"/>
        <v>43832</v>
      </c>
      <c r="AI58" s="55">
        <f t="shared" si="15"/>
        <v>2020</v>
      </c>
      <c r="AJ58" s="55">
        <f t="shared" si="16"/>
        <v>1</v>
      </c>
      <c r="AK58" s="53">
        <f t="shared" si="17"/>
        <v>1</v>
      </c>
      <c r="AL58" s="51">
        <f t="shared" si="41"/>
        <v>1</v>
      </c>
      <c r="AM58" s="52">
        <f t="shared" si="18"/>
        <v>9.6359723151917542E-4</v>
      </c>
      <c r="AN58" s="51">
        <f t="shared" si="42"/>
        <v>1.0069758462386553</v>
      </c>
      <c r="AO58" s="52">
        <f t="shared" si="19"/>
        <v>-5.9705990263755337E-3</v>
      </c>
      <c r="AP58" s="56">
        <f t="shared" si="20"/>
        <v>1</v>
      </c>
      <c r="AQ58" s="53" t="b">
        <f t="shared" si="21"/>
        <v>1</v>
      </c>
      <c r="AR58" s="57">
        <f t="shared" si="43"/>
        <v>44287</v>
      </c>
      <c r="AS58" t="str">
        <f t="shared" si="22"/>
        <v>2021-04</v>
      </c>
      <c r="AT58" s="56">
        <f t="shared" si="23"/>
        <v>1.0786446348064989</v>
      </c>
    </row>
    <row r="59" spans="1:46">
      <c r="A59" s="48">
        <f>净值底稿!A20</f>
        <v>43864</v>
      </c>
      <c r="B59" s="49">
        <f>净值底稿!X20</f>
        <v>0.88399958263207368</v>
      </c>
      <c r="C59" s="49">
        <f>净值底稿!U20</f>
        <v>0.93088255461075264</v>
      </c>
      <c r="D59" s="49">
        <f>净值底稿!V20</f>
        <v>1.4189000000000001</v>
      </c>
      <c r="E59" s="49">
        <f>净值底稿!W20</f>
        <v>1.3023</v>
      </c>
      <c r="F59" s="50">
        <f t="shared" si="24"/>
        <v>-7.2738622425569055E-2</v>
      </c>
      <c r="G59" s="50">
        <f t="shared" si="25"/>
        <v>-8.3001713741961858E-2</v>
      </c>
      <c r="H59" s="50">
        <f t="shared" si="26"/>
        <v>5.8840209839783331E-3</v>
      </c>
      <c r="I59" s="50">
        <f t="shared" si="27"/>
        <v>2.3820754716981085E-2</v>
      </c>
      <c r="J59" s="51">
        <f t="shared" si="28"/>
        <v>8.8374468025976843E-2</v>
      </c>
      <c r="K59" s="51">
        <f t="shared" si="29"/>
        <v>9.1477922639895126E-2</v>
      </c>
      <c r="L59" s="51">
        <f t="shared" si="30"/>
        <v>0.75947183311207467</v>
      </c>
      <c r="M59" s="51">
        <f t="shared" si="31"/>
        <v>5.2081145699068472E-2</v>
      </c>
      <c r="N59" s="51">
        <f t="shared" si="3"/>
        <v>0.99140536947701519</v>
      </c>
      <c r="O59" s="52">
        <f t="shared" si="4"/>
        <v>0.18141155596196484</v>
      </c>
      <c r="P59" s="53" t="b">
        <f t="shared" si="5"/>
        <v>0</v>
      </c>
      <c r="Q59" s="53" t="b">
        <f t="shared" si="6"/>
        <v>0</v>
      </c>
      <c r="R59" s="53" t="b">
        <f t="shared" si="7"/>
        <v>0</v>
      </c>
      <c r="S59" s="53" t="b">
        <f t="shared" si="32"/>
        <v>0</v>
      </c>
      <c r="T59" s="54" t="str">
        <f t="shared" si="33"/>
        <v>不调</v>
      </c>
      <c r="U59" s="51">
        <f t="shared" si="34"/>
        <v>8.8374468025976843E-2</v>
      </c>
      <c r="V59" s="51">
        <f t="shared" si="8"/>
        <v>9.1477922639895126E-2</v>
      </c>
      <c r="W59" s="51">
        <f t="shared" si="9"/>
        <v>0.75947183311207467</v>
      </c>
      <c r="X59" s="51">
        <f t="shared" si="10"/>
        <v>5.2081145699068472E-2</v>
      </c>
      <c r="Y59" s="51">
        <f t="shared" si="35"/>
        <v>0.99984894850515482</v>
      </c>
      <c r="Z59" s="51">
        <f t="shared" si="36"/>
        <v>8.8361118930475366E-2</v>
      </c>
      <c r="AA59" s="51">
        <f t="shared" si="11"/>
        <v>9.1464104762935039E-2</v>
      </c>
      <c r="AB59" s="51">
        <f t="shared" si="12"/>
        <v>0.75935711375639026</v>
      </c>
      <c r="AC59" s="51">
        <f t="shared" si="13"/>
        <v>5.2073278764157377E-2</v>
      </c>
      <c r="AD59" s="78">
        <f t="shared" si="37"/>
        <v>0.99125561621395808</v>
      </c>
      <c r="AE59" s="51">
        <f t="shared" si="38"/>
        <v>1.0069758462386553</v>
      </c>
      <c r="AF59" s="50">
        <f t="shared" si="14"/>
        <v>-1.5611327802366737E-2</v>
      </c>
      <c r="AG59" s="50">
        <f t="shared" si="39"/>
        <v>-9.6986354393022722E-3</v>
      </c>
      <c r="AH59" s="48">
        <f t="shared" si="40"/>
        <v>43832</v>
      </c>
      <c r="AI59" s="55">
        <f t="shared" si="15"/>
        <v>2020</v>
      </c>
      <c r="AJ59" s="55">
        <f t="shared" si="16"/>
        <v>2</v>
      </c>
      <c r="AK59" s="53">
        <f t="shared" si="17"/>
        <v>0</v>
      </c>
      <c r="AL59" s="51">
        <f t="shared" si="41"/>
        <v>1.0009635972315192</v>
      </c>
      <c r="AM59" s="52" t="str">
        <f t="shared" si="18"/>
        <v/>
      </c>
      <c r="AN59" s="51">
        <f t="shared" si="42"/>
        <v>1.0069758462386553</v>
      </c>
      <c r="AO59" s="52">
        <f t="shared" si="19"/>
        <v>-1.5611327802366737E-2</v>
      </c>
      <c r="AP59" s="56">
        <f t="shared" si="20"/>
        <v>1</v>
      </c>
      <c r="AQ59" s="53" t="b">
        <f t="shared" si="21"/>
        <v>1</v>
      </c>
      <c r="AR59" s="57">
        <f t="shared" si="43"/>
        <v>44317</v>
      </c>
      <c r="AS59" t="str">
        <f t="shared" si="22"/>
        <v>2021-05</v>
      </c>
      <c r="AT59" s="56">
        <f t="shared" si="23"/>
        <v>1.0981304951666655</v>
      </c>
    </row>
    <row r="60" spans="1:46">
      <c r="A60" s="48">
        <f>净值底稿!A21</f>
        <v>43865</v>
      </c>
      <c r="B60" s="49">
        <f>净值底稿!X21</f>
        <v>0.9034499698785281</v>
      </c>
      <c r="C60" s="49">
        <f>净值底稿!U21</f>
        <v>0.94018982126206807</v>
      </c>
      <c r="D60" s="49">
        <f>净值底稿!V21</f>
        <v>1.4179999999999999</v>
      </c>
      <c r="E60" s="49">
        <f>净值底稿!W21</f>
        <v>1.2948</v>
      </c>
      <c r="F60" s="50">
        <f t="shared" si="24"/>
        <v>2.2002710893303412E-2</v>
      </c>
      <c r="G60" s="50">
        <f t="shared" si="25"/>
        <v>9.9983253582480724E-3</v>
      </c>
      <c r="H60" s="50">
        <f t="shared" si="26"/>
        <v>-6.3429417154137191E-4</v>
      </c>
      <c r="I60" s="50">
        <f t="shared" si="27"/>
        <v>-5.7590416954619306E-3</v>
      </c>
      <c r="J60" s="51">
        <f t="shared" si="28"/>
        <v>9.0305303084511415E-2</v>
      </c>
      <c r="K60" s="51">
        <f t="shared" si="29"/>
        <v>9.2378592640955756E-2</v>
      </c>
      <c r="L60" s="51">
        <f t="shared" si="30"/>
        <v>0.7588754579650161</v>
      </c>
      <c r="M60" s="51">
        <f t="shared" si="31"/>
        <v>5.177338658053518E-2</v>
      </c>
      <c r="N60" s="51">
        <f t="shared" si="3"/>
        <v>0.99333274027101848</v>
      </c>
      <c r="O60" s="52">
        <f t="shared" si="4"/>
        <v>0.18391007194187936</v>
      </c>
      <c r="P60" s="53" t="b">
        <f t="shared" si="5"/>
        <v>0</v>
      </c>
      <c r="Q60" s="53" t="b">
        <f t="shared" si="6"/>
        <v>0</v>
      </c>
      <c r="R60" s="53" t="b">
        <f t="shared" si="7"/>
        <v>0</v>
      </c>
      <c r="S60" s="53" t="b">
        <f t="shared" si="32"/>
        <v>0</v>
      </c>
      <c r="T60" s="54" t="str">
        <f t="shared" si="33"/>
        <v>不调</v>
      </c>
      <c r="U60" s="51">
        <f t="shared" si="34"/>
        <v>9.0305303084511415E-2</v>
      </c>
      <c r="V60" s="51">
        <f t="shared" si="8"/>
        <v>9.2378592640955756E-2</v>
      </c>
      <c r="W60" s="51">
        <f t="shared" si="9"/>
        <v>0.7588754579650161</v>
      </c>
      <c r="X60" s="51">
        <f t="shared" si="10"/>
        <v>5.177338658053518E-2</v>
      </c>
      <c r="Y60" s="51">
        <f t="shared" si="35"/>
        <v>0.99998626710299976</v>
      </c>
      <c r="Z60" s="51">
        <f t="shared" si="36"/>
        <v>9.0304062931085574E-2</v>
      </c>
      <c r="AA60" s="51">
        <f t="shared" si="11"/>
        <v>9.2377324015257986E-2</v>
      </c>
      <c r="AB60" s="51">
        <f t="shared" si="12"/>
        <v>0.75886503640651581</v>
      </c>
      <c r="AC60" s="51">
        <f t="shared" si="13"/>
        <v>5.1772675581949916E-2</v>
      </c>
      <c r="AD60" s="78">
        <f t="shared" si="37"/>
        <v>0.9933190989348093</v>
      </c>
      <c r="AE60" s="51">
        <f t="shared" si="38"/>
        <v>1.0069758462386553</v>
      </c>
      <c r="AF60" s="50">
        <f t="shared" si="14"/>
        <v>-1.3562139901227899E-2</v>
      </c>
      <c r="AG60" s="50">
        <f t="shared" si="39"/>
        <v>2.0816857802354871E-3</v>
      </c>
      <c r="AH60" s="48">
        <f t="shared" si="40"/>
        <v>43832</v>
      </c>
      <c r="AI60" s="55">
        <f t="shared" si="15"/>
        <v>2020</v>
      </c>
      <c r="AJ60" s="55">
        <f t="shared" si="16"/>
        <v>2</v>
      </c>
      <c r="AK60" s="53">
        <f t="shared" si="17"/>
        <v>0</v>
      </c>
      <c r="AL60" s="51">
        <f t="shared" si="41"/>
        <v>1.0009635972315192</v>
      </c>
      <c r="AM60" s="52" t="str">
        <f t="shared" si="18"/>
        <v/>
      </c>
      <c r="AN60" s="51">
        <f t="shared" si="42"/>
        <v>1.0069758462386553</v>
      </c>
      <c r="AO60" s="52">
        <f t="shared" si="19"/>
        <v>-1.3562139901227899E-2</v>
      </c>
      <c r="AP60" s="56">
        <f t="shared" si="20"/>
        <v>1</v>
      </c>
      <c r="AQ60" s="53" t="b">
        <f t="shared" si="21"/>
        <v>1</v>
      </c>
      <c r="AR60" s="57">
        <f t="shared" si="43"/>
        <v>44348</v>
      </c>
      <c r="AS60" t="str">
        <f t="shared" si="22"/>
        <v>2021-06</v>
      </c>
      <c r="AT60" s="56">
        <f t="shared" si="23"/>
        <v>1.0969640769994642</v>
      </c>
    </row>
    <row r="61" spans="1:46">
      <c r="A61" s="48">
        <f>净值底稿!A22</f>
        <v>43866</v>
      </c>
      <c r="B61" s="49">
        <f>净值底稿!X22</f>
        <v>0.91372066500553561</v>
      </c>
      <c r="C61" s="49">
        <f>净值底稿!U22</f>
        <v>0.96186451026891095</v>
      </c>
      <c r="D61" s="49">
        <f>净值底稿!V22</f>
        <v>1.4178999999999999</v>
      </c>
      <c r="E61" s="49">
        <f>净值底稿!W22</f>
        <v>1.2857000000000001</v>
      </c>
      <c r="F61" s="50">
        <f t="shared" si="24"/>
        <v>1.1368305351084906E-2</v>
      </c>
      <c r="G61" s="50">
        <f t="shared" si="25"/>
        <v>2.3053524423129579E-2</v>
      </c>
      <c r="H61" s="50">
        <f t="shared" si="26"/>
        <v>-7.0521861777139705E-5</v>
      </c>
      <c r="I61" s="50">
        <f t="shared" si="27"/>
        <v>-7.0281124497990621E-3</v>
      </c>
      <c r="J61" s="51">
        <f t="shared" si="28"/>
        <v>9.1330667092929738E-2</v>
      </c>
      <c r="K61" s="51">
        <f t="shared" si="29"/>
        <v>9.4506946910587086E-2</v>
      </c>
      <c r="L61" s="51">
        <f t="shared" si="30"/>
        <v>0.7588115198313109</v>
      </c>
      <c r="M61" s="51">
        <f t="shared" si="31"/>
        <v>5.1408811396133007E-2</v>
      </c>
      <c r="N61" s="51">
        <f t="shared" si="3"/>
        <v>0.9960579452309607</v>
      </c>
      <c r="O61" s="52">
        <f t="shared" si="4"/>
        <v>0.1865730953638704</v>
      </c>
      <c r="P61" s="53" t="b">
        <f t="shared" si="5"/>
        <v>0</v>
      </c>
      <c r="Q61" s="53" t="b">
        <f t="shared" si="6"/>
        <v>0</v>
      </c>
      <c r="R61" s="53" t="b">
        <f t="shared" si="7"/>
        <v>0</v>
      </c>
      <c r="S61" s="53" t="b">
        <f t="shared" si="32"/>
        <v>0</v>
      </c>
      <c r="T61" s="54" t="str">
        <f t="shared" si="33"/>
        <v>不调</v>
      </c>
      <c r="U61" s="51">
        <f t="shared" si="34"/>
        <v>9.1330667092929738E-2</v>
      </c>
      <c r="V61" s="51">
        <f t="shared" si="8"/>
        <v>9.4506946910587086E-2</v>
      </c>
      <c r="W61" s="51">
        <f t="shared" si="9"/>
        <v>0.7588115198313109</v>
      </c>
      <c r="X61" s="51">
        <f t="shared" si="10"/>
        <v>5.1408811396133007E-2</v>
      </c>
      <c r="Y61" s="51">
        <f t="shared" si="35"/>
        <v>0.99998626710299976</v>
      </c>
      <c r="Z61" s="51">
        <f t="shared" si="36"/>
        <v>9.1329412858285594E-2</v>
      </c>
      <c r="AA61" s="51">
        <f t="shared" si="11"/>
        <v>9.4505649056419352E-2</v>
      </c>
      <c r="AB61" s="51">
        <f t="shared" si="12"/>
        <v>0.75880109915086646</v>
      </c>
      <c r="AC61" s="51">
        <f t="shared" si="13"/>
        <v>5.1408105404221201E-2</v>
      </c>
      <c r="AD61" s="78">
        <f t="shared" si="37"/>
        <v>0.99604426646979261</v>
      </c>
      <c r="AE61" s="51">
        <f t="shared" si="38"/>
        <v>1.0069758462386553</v>
      </c>
      <c r="AF61" s="50">
        <f t="shared" si="14"/>
        <v>-1.0855851021348006E-2</v>
      </c>
      <c r="AG61" s="50">
        <f t="shared" si="39"/>
        <v>2.743496564100667E-3</v>
      </c>
      <c r="AH61" s="48">
        <f t="shared" si="40"/>
        <v>43832</v>
      </c>
      <c r="AI61" s="55">
        <f t="shared" si="15"/>
        <v>2020</v>
      </c>
      <c r="AJ61" s="55">
        <f t="shared" si="16"/>
        <v>2</v>
      </c>
      <c r="AK61" s="53">
        <f t="shared" si="17"/>
        <v>0</v>
      </c>
      <c r="AL61" s="51">
        <f t="shared" si="41"/>
        <v>1.0009635972315192</v>
      </c>
      <c r="AM61" s="52" t="str">
        <f t="shared" si="18"/>
        <v/>
      </c>
      <c r="AN61" s="51">
        <f t="shared" si="42"/>
        <v>1.0069758462386553</v>
      </c>
      <c r="AO61" s="52">
        <f t="shared" si="19"/>
        <v>-1.0855851021348006E-2</v>
      </c>
      <c r="AP61" s="56">
        <f t="shared" si="20"/>
        <v>1</v>
      </c>
      <c r="AQ61" s="53" t="b">
        <f t="shared" si="21"/>
        <v>1</v>
      </c>
      <c r="AR61" s="57">
        <f t="shared" si="43"/>
        <v>44378</v>
      </c>
      <c r="AS61" t="str">
        <f t="shared" si="22"/>
        <v>2021-07</v>
      </c>
      <c r="AT61" s="56">
        <f t="shared" si="23"/>
        <v>1.1051074849610902</v>
      </c>
    </row>
    <row r="62" spans="1:46">
      <c r="A62" s="48">
        <f>净值底稿!A23</f>
        <v>43867</v>
      </c>
      <c r="B62" s="49">
        <f>净值底稿!X23</f>
        <v>0.92359061166264567</v>
      </c>
      <c r="C62" s="49">
        <f>净值底稿!U23</f>
        <v>0.98683982500709111</v>
      </c>
      <c r="D62" s="49">
        <f>净值底稿!V23</f>
        <v>1.4182999999999999</v>
      </c>
      <c r="E62" s="49">
        <f>净值底稿!W23</f>
        <v>1.2773000000000001</v>
      </c>
      <c r="F62" s="50">
        <f t="shared" si="24"/>
        <v>1.0801929993615955E-2</v>
      </c>
      <c r="G62" s="50">
        <f t="shared" si="25"/>
        <v>2.5965522660980289E-2</v>
      </c>
      <c r="H62" s="50">
        <f t="shared" si="26"/>
        <v>2.8210734184352937E-4</v>
      </c>
      <c r="I62" s="50">
        <f t="shared" si="27"/>
        <v>-6.5334059267324607E-3</v>
      </c>
      <c r="J62" s="51">
        <f t="shared" si="28"/>
        <v>9.2315946782338842E-2</v>
      </c>
      <c r="K62" s="51">
        <f t="shared" si="29"/>
        <v>9.6959537628584461E-2</v>
      </c>
      <c r="L62" s="51">
        <f t="shared" si="30"/>
        <v>0.7590151625119359</v>
      </c>
      <c r="M62" s="51">
        <f t="shared" si="31"/>
        <v>5.1072235383691177E-2</v>
      </c>
      <c r="N62" s="51">
        <f t="shared" si="3"/>
        <v>0.99936288230655035</v>
      </c>
      <c r="O62" s="52">
        <f t="shared" si="4"/>
        <v>0.18939615205046592</v>
      </c>
      <c r="P62" s="53" t="b">
        <f t="shared" si="5"/>
        <v>0</v>
      </c>
      <c r="Q62" s="53" t="b">
        <f t="shared" si="6"/>
        <v>0</v>
      </c>
      <c r="R62" s="53" t="b">
        <f t="shared" si="7"/>
        <v>0</v>
      </c>
      <c r="S62" s="53" t="b">
        <f t="shared" si="32"/>
        <v>0</v>
      </c>
      <c r="T62" s="54" t="str">
        <f t="shared" si="33"/>
        <v>不调</v>
      </c>
      <c r="U62" s="51">
        <f t="shared" si="34"/>
        <v>9.2315946782338842E-2</v>
      </c>
      <c r="V62" s="51">
        <f t="shared" si="8"/>
        <v>9.6959537628584461E-2</v>
      </c>
      <c r="W62" s="51">
        <f t="shared" si="9"/>
        <v>0.7590151625119359</v>
      </c>
      <c r="X62" s="51">
        <f t="shared" si="10"/>
        <v>5.1072235383691177E-2</v>
      </c>
      <c r="Y62" s="51">
        <f t="shared" si="35"/>
        <v>0.99998626710299976</v>
      </c>
      <c r="Z62" s="51">
        <f t="shared" si="36"/>
        <v>9.2314679016950202E-2</v>
      </c>
      <c r="AA62" s="51">
        <f t="shared" si="11"/>
        <v>9.6958206093241017E-2</v>
      </c>
      <c r="AB62" s="51">
        <f t="shared" si="12"/>
        <v>0.75900473903488752</v>
      </c>
      <c r="AC62" s="51">
        <f t="shared" si="13"/>
        <v>5.1071534013943078E-2</v>
      </c>
      <c r="AD62" s="78">
        <f t="shared" si="37"/>
        <v>0.99934915815902181</v>
      </c>
      <c r="AE62" s="51">
        <f t="shared" si="38"/>
        <v>1.0069758462386553</v>
      </c>
      <c r="AF62" s="50">
        <f t="shared" si="14"/>
        <v>-7.5738540384274744E-3</v>
      </c>
      <c r="AG62" s="50">
        <f t="shared" si="39"/>
        <v>3.3180168798545573E-3</v>
      </c>
      <c r="AH62" s="48">
        <f t="shared" si="40"/>
        <v>43832</v>
      </c>
      <c r="AI62" s="55">
        <f t="shared" si="15"/>
        <v>2020</v>
      </c>
      <c r="AJ62" s="55">
        <f t="shared" si="16"/>
        <v>2</v>
      </c>
      <c r="AK62" s="53">
        <f t="shared" si="17"/>
        <v>0</v>
      </c>
      <c r="AL62" s="51">
        <f t="shared" si="41"/>
        <v>1.0009635972315192</v>
      </c>
      <c r="AM62" s="52" t="str">
        <f t="shared" si="18"/>
        <v/>
      </c>
      <c r="AN62" s="51">
        <f t="shared" si="42"/>
        <v>1.0069758462386553</v>
      </c>
      <c r="AO62" s="52">
        <f t="shared" si="19"/>
        <v>-7.5738540384274744E-3</v>
      </c>
      <c r="AP62" s="56">
        <f t="shared" si="20"/>
        <v>1</v>
      </c>
      <c r="AQ62" s="53" t="b">
        <f t="shared" si="21"/>
        <v>1</v>
      </c>
      <c r="AR62" s="57">
        <f t="shared" si="43"/>
        <v>44409</v>
      </c>
      <c r="AS62" t="str">
        <f t="shared" si="22"/>
        <v>2021-08</v>
      </c>
      <c r="AT62" s="56">
        <f t="shared" si="23"/>
        <v>1.1246012747699932</v>
      </c>
    </row>
    <row r="63" spans="1:46">
      <c r="A63" s="48">
        <f>净值底稿!A24</f>
        <v>43868</v>
      </c>
      <c r="B63" s="49">
        <f>净值底稿!X24</f>
        <v>0.91935118990088138</v>
      </c>
      <c r="C63" s="49">
        <f>净值底稿!U24</f>
        <v>0.99530967263637871</v>
      </c>
      <c r="D63" s="49">
        <f>净值底稿!V24</f>
        <v>1.4197</v>
      </c>
      <c r="E63" s="49">
        <f>净值底稿!W24</f>
        <v>1.286</v>
      </c>
      <c r="F63" s="50">
        <f t="shared" si="24"/>
        <v>-4.5901525072158389E-3</v>
      </c>
      <c r="G63" s="50">
        <f t="shared" si="25"/>
        <v>8.5827987629367719E-3</v>
      </c>
      <c r="H63" s="50">
        <f t="shared" si="26"/>
        <v>9.8709722907708297E-4</v>
      </c>
      <c r="I63" s="50">
        <f t="shared" si="27"/>
        <v>6.8112424645736525E-3</v>
      </c>
      <c r="J63" s="51">
        <f t="shared" si="28"/>
        <v>9.1890940561607723E-2</v>
      </c>
      <c r="K63" s="51">
        <f t="shared" si="29"/>
        <v>9.7790378864554661E-2</v>
      </c>
      <c r="L63" s="51">
        <f t="shared" si="30"/>
        <v>0.75975395050964523</v>
      </c>
      <c r="M63" s="51">
        <f t="shared" si="31"/>
        <v>5.1419394615149765E-2</v>
      </c>
      <c r="N63" s="51">
        <f t="shared" si="3"/>
        <v>1.0008546645509573</v>
      </c>
      <c r="O63" s="52">
        <f t="shared" si="4"/>
        <v>0.1895193439611581</v>
      </c>
      <c r="P63" s="53" t="b">
        <f t="shared" si="5"/>
        <v>0</v>
      </c>
      <c r="Q63" s="53" t="b">
        <f t="shared" si="6"/>
        <v>0</v>
      </c>
      <c r="R63" s="53" t="b">
        <f t="shared" si="7"/>
        <v>0</v>
      </c>
      <c r="S63" s="53" t="b">
        <f t="shared" si="32"/>
        <v>0</v>
      </c>
      <c r="T63" s="54" t="str">
        <f t="shared" si="33"/>
        <v>不调</v>
      </c>
      <c r="U63" s="51">
        <f t="shared" si="34"/>
        <v>9.1890940561607723E-2</v>
      </c>
      <c r="V63" s="51">
        <f t="shared" si="8"/>
        <v>9.7790378864554661E-2</v>
      </c>
      <c r="W63" s="51">
        <f t="shared" si="9"/>
        <v>0.75975395050964523</v>
      </c>
      <c r="X63" s="51">
        <f t="shared" si="10"/>
        <v>5.1419394615149765E-2</v>
      </c>
      <c r="Y63" s="51">
        <f t="shared" si="35"/>
        <v>0.99998626710299976</v>
      </c>
      <c r="Z63" s="51">
        <f t="shared" si="36"/>
        <v>9.1889678632785729E-2</v>
      </c>
      <c r="AA63" s="51">
        <f t="shared" si="11"/>
        <v>9.7789035919354103E-2</v>
      </c>
      <c r="AB63" s="51">
        <f t="shared" si="12"/>
        <v>0.75974351688689734</v>
      </c>
      <c r="AC63" s="51">
        <f t="shared" si="13"/>
        <v>5.1418688477899703E-2</v>
      </c>
      <c r="AD63" s="78">
        <f t="shared" si="37"/>
        <v>1.0008409199169368</v>
      </c>
      <c r="AE63" s="51">
        <f t="shared" si="38"/>
        <v>1.0069758462386553</v>
      </c>
      <c r="AF63" s="50">
        <f t="shared" si="14"/>
        <v>-6.0924264912949333E-3</v>
      </c>
      <c r="AG63" s="50">
        <f t="shared" si="39"/>
        <v>1.492733291198256E-3</v>
      </c>
      <c r="AH63" s="48">
        <f t="shared" si="40"/>
        <v>43832</v>
      </c>
      <c r="AI63" s="55">
        <f t="shared" si="15"/>
        <v>2020</v>
      </c>
      <c r="AJ63" s="55">
        <f t="shared" si="16"/>
        <v>2</v>
      </c>
      <c r="AK63" s="53">
        <f t="shared" si="17"/>
        <v>0</v>
      </c>
      <c r="AL63" s="51">
        <f t="shared" si="41"/>
        <v>1.0009635972315192</v>
      </c>
      <c r="AM63" s="52" t="str">
        <f t="shared" si="18"/>
        <v/>
      </c>
      <c r="AN63" s="51">
        <f t="shared" si="42"/>
        <v>1.0069758462386553</v>
      </c>
      <c r="AO63" s="52">
        <f t="shared" si="19"/>
        <v>-6.0924264912949333E-3</v>
      </c>
      <c r="AP63" s="56">
        <f t="shared" si="20"/>
        <v>1</v>
      </c>
      <c r="AQ63" s="53" t="b">
        <f t="shared" si="21"/>
        <v>1</v>
      </c>
      <c r="AR63" s="57">
        <f t="shared" si="43"/>
        <v>44440</v>
      </c>
      <c r="AS63" t="str">
        <f t="shared" si="22"/>
        <v>2021-09</v>
      </c>
      <c r="AT63" s="56">
        <f t="shared" si="23"/>
        <v>1.1226229700148407</v>
      </c>
    </row>
    <row r="64" spans="1:46">
      <c r="A64" s="48">
        <f>净值底稿!A25</f>
        <v>43871</v>
      </c>
      <c r="B64" s="49">
        <f>净值底稿!X25</f>
        <v>0.93064168361839172</v>
      </c>
      <c r="C64" s="49">
        <f>净值底稿!U25</f>
        <v>1.0066483261248744</v>
      </c>
      <c r="D64" s="49">
        <f>净值底稿!V25</f>
        <v>1.4209000000000001</v>
      </c>
      <c r="E64" s="49">
        <f>净值底稿!W25</f>
        <v>1.2905</v>
      </c>
      <c r="F64" s="50">
        <f t="shared" si="24"/>
        <v>1.2280936644817553E-2</v>
      </c>
      <c r="G64" s="50">
        <f t="shared" si="25"/>
        <v>1.1392086101667198E-2</v>
      </c>
      <c r="H64" s="50">
        <f t="shared" si="26"/>
        <v>8.4524899626692296E-4</v>
      </c>
      <c r="I64" s="50">
        <f t="shared" si="27"/>
        <v>3.4992223950232049E-3</v>
      </c>
      <c r="J64" s="51">
        <f t="shared" si="28"/>
        <v>9.3018169954387622E-2</v>
      </c>
      <c r="K64" s="51">
        <f t="shared" si="29"/>
        <v>9.8903057036346415E-2</v>
      </c>
      <c r="L64" s="51">
        <f t="shared" si="30"/>
        <v>0.76038568933196626</v>
      </c>
      <c r="M64" s="51">
        <f t="shared" si="31"/>
        <v>5.1598613904144289E-2</v>
      </c>
      <c r="N64" s="51">
        <f t="shared" si="3"/>
        <v>1.0039055302268445</v>
      </c>
      <c r="O64" s="52">
        <f t="shared" si="4"/>
        <v>0.1911745888553549</v>
      </c>
      <c r="P64" s="53" t="b">
        <f t="shared" si="5"/>
        <v>0</v>
      </c>
      <c r="Q64" s="53" t="b">
        <f t="shared" si="6"/>
        <v>0</v>
      </c>
      <c r="R64" s="53" t="b">
        <f t="shared" si="7"/>
        <v>0</v>
      </c>
      <c r="S64" s="53" t="b">
        <f t="shared" si="32"/>
        <v>0</v>
      </c>
      <c r="T64" s="54" t="str">
        <f t="shared" si="33"/>
        <v>不调</v>
      </c>
      <c r="U64" s="51">
        <f t="shared" si="34"/>
        <v>9.3018169954387622E-2</v>
      </c>
      <c r="V64" s="51">
        <f t="shared" si="8"/>
        <v>9.8903057036346415E-2</v>
      </c>
      <c r="W64" s="51">
        <f t="shared" si="9"/>
        <v>0.76038568933196626</v>
      </c>
      <c r="X64" s="51">
        <f t="shared" si="10"/>
        <v>5.1598613904144289E-2</v>
      </c>
      <c r="Y64" s="51">
        <f t="shared" si="35"/>
        <v>0.99995880187477393</v>
      </c>
      <c r="Z64" s="51">
        <f t="shared" si="36"/>
        <v>9.3014337780173539E-2</v>
      </c>
      <c r="AA64" s="51">
        <f t="shared" si="11"/>
        <v>9.8898982415817391E-2</v>
      </c>
      <c r="AB64" s="51">
        <f t="shared" si="12"/>
        <v>0.76035436286711711</v>
      </c>
      <c r="AC64" s="51">
        <f t="shared" si="13"/>
        <v>5.1596488137987173E-2</v>
      </c>
      <c r="AD64" s="78">
        <f t="shared" si="37"/>
        <v>1.0038641712010952</v>
      </c>
      <c r="AE64" s="51">
        <f t="shared" si="38"/>
        <v>1.0069758462386553</v>
      </c>
      <c r="AF64" s="50">
        <f t="shared" si="14"/>
        <v>-3.0901188436477378E-3</v>
      </c>
      <c r="AG64" s="50">
        <f t="shared" si="39"/>
        <v>3.0207111080242655E-3</v>
      </c>
      <c r="AH64" s="48">
        <f t="shared" si="40"/>
        <v>43832</v>
      </c>
      <c r="AI64" s="55">
        <f t="shared" si="15"/>
        <v>2020</v>
      </c>
      <c r="AJ64" s="55">
        <f t="shared" si="16"/>
        <v>2</v>
      </c>
      <c r="AK64" s="53">
        <f t="shared" si="17"/>
        <v>0</v>
      </c>
      <c r="AL64" s="51">
        <f t="shared" si="41"/>
        <v>1.0009635972315192</v>
      </c>
      <c r="AM64" s="52" t="str">
        <f t="shared" si="18"/>
        <v/>
      </c>
      <c r="AN64" s="51">
        <f t="shared" si="42"/>
        <v>1.0069758462386553</v>
      </c>
      <c r="AO64" s="52">
        <f t="shared" si="19"/>
        <v>-3.0901188436477378E-3</v>
      </c>
      <c r="AP64" s="56">
        <f t="shared" si="20"/>
        <v>1</v>
      </c>
      <c r="AQ64" s="53" t="b">
        <f t="shared" si="21"/>
        <v>1</v>
      </c>
      <c r="AR64" s="57">
        <f t="shared" si="43"/>
        <v>44470</v>
      </c>
      <c r="AS64" t="str">
        <f t="shared" si="22"/>
        <v>2021-10</v>
      </c>
      <c r="AT64" s="56">
        <f t="shared" si="23"/>
        <v>1.1132035004403884</v>
      </c>
    </row>
    <row r="65" spans="1:46">
      <c r="A65" s="48">
        <f>净值底稿!A26</f>
        <v>43872</v>
      </c>
      <c r="B65" s="49">
        <f>净值底稿!X26</f>
        <v>0.93678367558128761</v>
      </c>
      <c r="C65" s="49">
        <f>净值底稿!U26</f>
        <v>1.0060044350993183</v>
      </c>
      <c r="D65" s="49">
        <f>净值底稿!V26</f>
        <v>1.4200999999999999</v>
      </c>
      <c r="E65" s="49">
        <f>净值底稿!W26</f>
        <v>1.2884</v>
      </c>
      <c r="F65" s="50">
        <f t="shared" si="24"/>
        <v>6.5997387297498378E-3</v>
      </c>
      <c r="G65" s="50">
        <f t="shared" si="25"/>
        <v>-6.3963850020476443E-4</v>
      </c>
      <c r="H65" s="50">
        <f t="shared" si="26"/>
        <v>-5.6302343585057368E-4</v>
      </c>
      <c r="I65" s="50">
        <f t="shared" si="27"/>
        <v>-1.6272762495156412E-3</v>
      </c>
      <c r="J65" s="51">
        <f t="shared" si="28"/>
        <v>9.3628208107643385E-2</v>
      </c>
      <c r="K65" s="51">
        <f t="shared" si="29"/>
        <v>9.8835722819033162E-2</v>
      </c>
      <c r="L65" s="51">
        <f t="shared" si="30"/>
        <v>0.75992626554127174</v>
      </c>
      <c r="M65" s="51">
        <f t="shared" si="31"/>
        <v>5.1512526398281813E-2</v>
      </c>
      <c r="N65" s="51">
        <f t="shared" si="3"/>
        <v>1.0039027228662301</v>
      </c>
      <c r="O65" s="52">
        <f t="shared" si="4"/>
        <v>0.1917157176117375</v>
      </c>
      <c r="P65" s="53" t="b">
        <f t="shared" si="5"/>
        <v>0</v>
      </c>
      <c r="Q65" s="53" t="b">
        <f t="shared" si="6"/>
        <v>0</v>
      </c>
      <c r="R65" s="53" t="b">
        <f t="shared" si="7"/>
        <v>0</v>
      </c>
      <c r="S65" s="53" t="b">
        <f t="shared" si="32"/>
        <v>0</v>
      </c>
      <c r="T65" s="54" t="str">
        <f t="shared" si="33"/>
        <v>不调</v>
      </c>
      <c r="U65" s="51">
        <f t="shared" si="34"/>
        <v>9.3628208107643385E-2</v>
      </c>
      <c r="V65" s="51">
        <f t="shared" si="8"/>
        <v>9.8835722819033162E-2</v>
      </c>
      <c r="W65" s="51">
        <f t="shared" si="9"/>
        <v>0.75992626554127174</v>
      </c>
      <c r="X65" s="51">
        <f t="shared" si="10"/>
        <v>5.1512526398281813E-2</v>
      </c>
      <c r="Y65" s="51">
        <f t="shared" si="35"/>
        <v>0.99998626710299976</v>
      </c>
      <c r="Z65" s="51">
        <f t="shared" si="36"/>
        <v>9.362692232110513E-2</v>
      </c>
      <c r="AA65" s="51">
        <f t="shared" si="11"/>
        <v>9.8834365518231743E-2</v>
      </c>
      <c r="AB65" s="51">
        <f t="shared" si="12"/>
        <v>0.75991582955213932</v>
      </c>
      <c r="AC65" s="51">
        <f t="shared" si="13"/>
        <v>5.1511818982062564E-2</v>
      </c>
      <c r="AD65" s="78">
        <f t="shared" si="37"/>
        <v>1.0038889363735386</v>
      </c>
      <c r="AE65" s="51">
        <f t="shared" si="38"/>
        <v>1.0069758462386553</v>
      </c>
      <c r="AF65" s="50">
        <f t="shared" si="14"/>
        <v>-3.0655252324544024E-3</v>
      </c>
      <c r="AG65" s="50">
        <f t="shared" si="39"/>
        <v>2.4669843943003755E-5</v>
      </c>
      <c r="AH65" s="48">
        <f t="shared" si="40"/>
        <v>43832</v>
      </c>
      <c r="AI65" s="55">
        <f t="shared" si="15"/>
        <v>2020</v>
      </c>
      <c r="AJ65" s="55">
        <f t="shared" si="16"/>
        <v>2</v>
      </c>
      <c r="AK65" s="53">
        <f t="shared" si="17"/>
        <v>0</v>
      </c>
      <c r="AL65" s="51">
        <f t="shared" si="41"/>
        <v>1.0009635972315192</v>
      </c>
      <c r="AM65" s="52" t="str">
        <f t="shared" si="18"/>
        <v/>
      </c>
      <c r="AN65" s="51">
        <f t="shared" si="42"/>
        <v>1.0069758462386553</v>
      </c>
      <c r="AO65" s="52">
        <f t="shared" si="19"/>
        <v>-3.0655252324544024E-3</v>
      </c>
      <c r="AP65" s="56">
        <f t="shared" si="20"/>
        <v>1</v>
      </c>
      <c r="AQ65" s="53" t="b">
        <f t="shared" si="21"/>
        <v>1</v>
      </c>
      <c r="AR65" s="57">
        <f t="shared" si="43"/>
        <v>44501</v>
      </c>
      <c r="AS65" t="str">
        <f t="shared" si="22"/>
        <v>2021-11</v>
      </c>
      <c r="AT65" s="56">
        <f t="shared" si="23"/>
        <v>1.125721116819866</v>
      </c>
    </row>
    <row r="66" spans="1:46">
      <c r="A66" s="48">
        <f>净值底稿!A27</f>
        <v>43873</v>
      </c>
      <c r="B66" s="49">
        <f>净值底稿!X27</f>
        <v>0.94170400188727654</v>
      </c>
      <c r="C66" s="49">
        <f>净值底稿!U27</f>
        <v>1.0223104825694842</v>
      </c>
      <c r="D66" s="49">
        <f>净值底稿!V27</f>
        <v>1.4206000000000001</v>
      </c>
      <c r="E66" s="49">
        <f>净值底稿!W27</f>
        <v>1.2827999999999999</v>
      </c>
      <c r="F66" s="50">
        <f t="shared" si="24"/>
        <v>5.2523612806720799E-3</v>
      </c>
      <c r="G66" s="50">
        <f t="shared" si="25"/>
        <v>1.6208723243408052E-2</v>
      </c>
      <c r="H66" s="50">
        <f t="shared" si="26"/>
        <v>3.5208788113516576E-4</v>
      </c>
      <c r="I66" s="50">
        <f t="shared" si="27"/>
        <v>-4.3464762496119302E-3</v>
      </c>
      <c r="J66" s="51">
        <f t="shared" si="28"/>
        <v>9.4118684742732994E-2</v>
      </c>
      <c r="K66" s="51">
        <f t="shared" si="29"/>
        <v>0.1004363443958546</v>
      </c>
      <c r="L66" s="51">
        <f t="shared" si="30"/>
        <v>0.76018338670640739</v>
      </c>
      <c r="M66" s="51">
        <f t="shared" si="31"/>
        <v>5.1287924084282718E-2</v>
      </c>
      <c r="N66" s="51">
        <f t="shared" si="3"/>
        <v>1.0060263399292777</v>
      </c>
      <c r="O66" s="52">
        <f t="shared" si="4"/>
        <v>0.19338959768415659</v>
      </c>
      <c r="P66" s="53" t="b">
        <f t="shared" si="5"/>
        <v>0</v>
      </c>
      <c r="Q66" s="53" t="b">
        <f t="shared" si="6"/>
        <v>0</v>
      </c>
      <c r="R66" s="53" t="b">
        <f t="shared" si="7"/>
        <v>0</v>
      </c>
      <c r="S66" s="53" t="b">
        <f t="shared" si="32"/>
        <v>0</v>
      </c>
      <c r="T66" s="54" t="str">
        <f t="shared" si="33"/>
        <v>不调</v>
      </c>
      <c r="U66" s="51">
        <f t="shared" si="34"/>
        <v>9.4118684742732994E-2</v>
      </c>
      <c r="V66" s="51">
        <f t="shared" si="8"/>
        <v>0.1004363443958546</v>
      </c>
      <c r="W66" s="51">
        <f t="shared" si="9"/>
        <v>0.76018338670640739</v>
      </c>
      <c r="X66" s="51">
        <f t="shared" si="10"/>
        <v>5.1287924084282718E-2</v>
      </c>
      <c r="Y66" s="51">
        <f t="shared" si="35"/>
        <v>0.99998626710299976</v>
      </c>
      <c r="Z66" s="51">
        <f t="shared" si="36"/>
        <v>9.411739222052963E-2</v>
      </c>
      <c r="AA66" s="51">
        <f t="shared" si="11"/>
        <v>0.10043496511388193</v>
      </c>
      <c r="AB66" s="51">
        <f t="shared" si="12"/>
        <v>0.7601729471862565</v>
      </c>
      <c r="AC66" s="51">
        <f t="shared" si="13"/>
        <v>5.1287219752503915E-2</v>
      </c>
      <c r="AD66" s="78">
        <f t="shared" si="37"/>
        <v>1.0060125242731719</v>
      </c>
      <c r="AE66" s="51">
        <f t="shared" si="38"/>
        <v>1.0069758462386553</v>
      </c>
      <c r="AF66" s="50">
        <f t="shared" si="14"/>
        <v>-9.5664853241683723E-4</v>
      </c>
      <c r="AG66" s="50">
        <f t="shared" si="39"/>
        <v>2.1153613937658911E-3</v>
      </c>
      <c r="AH66" s="48">
        <f t="shared" si="40"/>
        <v>43832</v>
      </c>
      <c r="AI66" s="55">
        <f t="shared" si="15"/>
        <v>2020</v>
      </c>
      <c r="AJ66" s="55">
        <f t="shared" si="16"/>
        <v>2</v>
      </c>
      <c r="AK66" s="53">
        <f t="shared" si="17"/>
        <v>0</v>
      </c>
      <c r="AL66" s="51">
        <f t="shared" si="41"/>
        <v>1.0009635972315192</v>
      </c>
      <c r="AM66" s="52" t="str">
        <f t="shared" si="18"/>
        <v/>
      </c>
      <c r="AN66" s="51">
        <f t="shared" si="42"/>
        <v>1.0069758462386553</v>
      </c>
      <c r="AO66" s="52">
        <f t="shared" si="19"/>
        <v>-9.5664853241683723E-4</v>
      </c>
      <c r="AP66" s="56">
        <f t="shared" si="20"/>
        <v>1</v>
      </c>
      <c r="AQ66" s="53" t="b">
        <f t="shared" si="21"/>
        <v>1</v>
      </c>
      <c r="AR66" s="57">
        <f t="shared" si="43"/>
        <v>44531</v>
      </c>
      <c r="AS66" t="str">
        <f t="shared" si="22"/>
        <v>2021-12</v>
      </c>
      <c r="AT66" s="56">
        <f t="shared" si="23"/>
        <v>1.1376818552022774</v>
      </c>
    </row>
    <row r="67" spans="1:46">
      <c r="A67" s="48">
        <f>净值底稿!A28</f>
        <v>43874</v>
      </c>
      <c r="B67" s="49">
        <f>净值底稿!X28</f>
        <v>0.93673621445731614</v>
      </c>
      <c r="C67" s="49">
        <f>净值底稿!U28</f>
        <v>1.0151659281706074</v>
      </c>
      <c r="D67" s="49">
        <f>净值底稿!V28</f>
        <v>1.4211</v>
      </c>
      <c r="E67" s="49">
        <f>净值底稿!W28</f>
        <v>1.292</v>
      </c>
      <c r="F67" s="50">
        <f t="shared" si="24"/>
        <v>-5.2753173183976987E-3</v>
      </c>
      <c r="G67" s="50">
        <f t="shared" si="25"/>
        <v>-6.988634588701137E-3</v>
      </c>
      <c r="H67" s="50">
        <f t="shared" si="26"/>
        <v>3.5196395889047771E-4</v>
      </c>
      <c r="I67" s="50">
        <f t="shared" si="27"/>
        <v>7.1718116619894356E-3</v>
      </c>
      <c r="J67" s="51">
        <f t="shared" si="28"/>
        <v>9.3620893111386244E-2</v>
      </c>
      <c r="K67" s="51">
        <f t="shared" si="29"/>
        <v>9.9733061842772072E-2</v>
      </c>
      <c r="L67" s="51">
        <f t="shared" si="30"/>
        <v>0.76044050066618962</v>
      </c>
      <c r="M67" s="51">
        <f t="shared" si="31"/>
        <v>5.165504203323594E-2</v>
      </c>
      <c r="N67" s="51">
        <f t="shared" si="3"/>
        <v>1.0054494976535839</v>
      </c>
      <c r="O67" s="52">
        <f t="shared" si="4"/>
        <v>0.19230598394587511</v>
      </c>
      <c r="P67" s="53" t="b">
        <f t="shared" si="5"/>
        <v>0</v>
      </c>
      <c r="Q67" s="53" t="b">
        <f t="shared" si="6"/>
        <v>0</v>
      </c>
      <c r="R67" s="53" t="b">
        <f t="shared" si="7"/>
        <v>0</v>
      </c>
      <c r="S67" s="53" t="b">
        <f t="shared" si="32"/>
        <v>0</v>
      </c>
      <c r="T67" s="54" t="str">
        <f t="shared" si="33"/>
        <v>不调</v>
      </c>
      <c r="U67" s="51">
        <f t="shared" si="34"/>
        <v>9.3620893111386244E-2</v>
      </c>
      <c r="V67" s="51">
        <f t="shared" si="8"/>
        <v>9.9733061842772072E-2</v>
      </c>
      <c r="W67" s="51">
        <f t="shared" si="9"/>
        <v>0.76044050066618962</v>
      </c>
      <c r="X67" s="51">
        <f t="shared" si="10"/>
        <v>5.165504203323594E-2</v>
      </c>
      <c r="Y67" s="51">
        <f t="shared" si="35"/>
        <v>0.99998626710299976</v>
      </c>
      <c r="Z67" s="51">
        <f t="shared" si="36"/>
        <v>9.3619607425304077E-2</v>
      </c>
      <c r="AA67" s="51">
        <f t="shared" si="11"/>
        <v>9.9731692218906265E-2</v>
      </c>
      <c r="AB67" s="51">
        <f t="shared" si="12"/>
        <v>0.76043005761511917</v>
      </c>
      <c r="AC67" s="51">
        <f t="shared" si="13"/>
        <v>5.1654332659864154E-2</v>
      </c>
      <c r="AD67" s="78">
        <f t="shared" si="37"/>
        <v>1.0054356899191936</v>
      </c>
      <c r="AE67" s="51">
        <f t="shared" si="38"/>
        <v>1.0069758462386553</v>
      </c>
      <c r="AF67" s="50">
        <f t="shared" si="14"/>
        <v>-1.5294868543417328E-3</v>
      </c>
      <c r="AG67" s="50">
        <f t="shared" si="39"/>
        <v>-5.733868516150098E-4</v>
      </c>
      <c r="AH67" s="48">
        <f t="shared" si="40"/>
        <v>43832</v>
      </c>
      <c r="AI67" s="55">
        <f t="shared" si="15"/>
        <v>2020</v>
      </c>
      <c r="AJ67" s="55">
        <f t="shared" si="16"/>
        <v>2</v>
      </c>
      <c r="AK67" s="53">
        <f t="shared" si="17"/>
        <v>0</v>
      </c>
      <c r="AL67" s="51">
        <f t="shared" si="41"/>
        <v>1.0009635972315192</v>
      </c>
      <c r="AM67" s="52" t="str">
        <f t="shared" si="18"/>
        <v/>
      </c>
      <c r="AN67" s="51">
        <f t="shared" si="42"/>
        <v>1.0069758462386553</v>
      </c>
      <c r="AO67" s="52">
        <f t="shared" si="19"/>
        <v>-1.5294868543417328E-3</v>
      </c>
      <c r="AP67" s="56">
        <f t="shared" si="20"/>
        <v>1</v>
      </c>
      <c r="AQ67" s="53" t="b">
        <f t="shared" si="21"/>
        <v>1</v>
      </c>
      <c r="AR67" s="57">
        <f t="shared" si="43"/>
        <v>44562</v>
      </c>
      <c r="AS67" t="str">
        <f t="shared" si="22"/>
        <v>2022-01</v>
      </c>
      <c r="AT67" s="56">
        <f t="shared" si="23"/>
        <v>1.1293969305325107</v>
      </c>
    </row>
    <row r="68" spans="1:46">
      <c r="A68" s="48">
        <f>净值底稿!A29</f>
        <v>43875</v>
      </c>
      <c r="B68" s="49">
        <f>净值底稿!X29</f>
        <v>0.94287603431552802</v>
      </c>
      <c r="C68" s="49">
        <f>净值底稿!U29</f>
        <v>1.018571077340066</v>
      </c>
      <c r="D68" s="49">
        <f>净值底稿!V29</f>
        <v>1.4208000000000001</v>
      </c>
      <c r="E68" s="49">
        <f>净值底稿!W29</f>
        <v>1.2934000000000001</v>
      </c>
      <c r="F68" s="50">
        <f t="shared" si="24"/>
        <v>6.5544811478959186E-3</v>
      </c>
      <c r="G68" s="50">
        <f t="shared" si="25"/>
        <v>3.3542784238187462E-3</v>
      </c>
      <c r="H68" s="50">
        <f t="shared" si="26"/>
        <v>-2.1110407430857681E-4</v>
      </c>
      <c r="I68" s="50">
        <f t="shared" si="27"/>
        <v>1.0835913312694512E-3</v>
      </c>
      <c r="J68" s="51">
        <f t="shared" si="28"/>
        <v>9.4233235377246649E-2</v>
      </c>
      <c r="K68" s="51">
        <f t="shared" si="29"/>
        <v>0.10006622008228708</v>
      </c>
      <c r="L68" s="51">
        <f t="shared" si="30"/>
        <v>0.76026952773172995</v>
      </c>
      <c r="M68" s="51">
        <f t="shared" si="31"/>
        <v>5.1710304846956892E-2</v>
      </c>
      <c r="N68" s="51">
        <f t="shared" si="3"/>
        <v>1.0062792880382205</v>
      </c>
      <c r="O68" s="52">
        <f t="shared" si="4"/>
        <v>0.19308700652909974</v>
      </c>
      <c r="P68" s="53" t="b">
        <f t="shared" si="5"/>
        <v>0</v>
      </c>
      <c r="Q68" s="53" t="b">
        <f t="shared" si="6"/>
        <v>0</v>
      </c>
      <c r="R68" s="53" t="b">
        <f t="shared" si="7"/>
        <v>0</v>
      </c>
      <c r="S68" s="53" t="b">
        <f t="shared" si="32"/>
        <v>0</v>
      </c>
      <c r="T68" s="54" t="str">
        <f t="shared" si="33"/>
        <v>不调</v>
      </c>
      <c r="U68" s="51">
        <f t="shared" si="34"/>
        <v>9.4233235377246649E-2</v>
      </c>
      <c r="V68" s="51">
        <f t="shared" si="8"/>
        <v>0.10006622008228708</v>
      </c>
      <c r="W68" s="51">
        <f t="shared" si="9"/>
        <v>0.76026952773172995</v>
      </c>
      <c r="X68" s="51">
        <f t="shared" si="10"/>
        <v>5.1710304846956892E-2</v>
      </c>
      <c r="Y68" s="51">
        <f t="shared" si="35"/>
        <v>0.99998626710299976</v>
      </c>
      <c r="Z68" s="51">
        <f t="shared" si="36"/>
        <v>9.4231941281931214E-2</v>
      </c>
      <c r="AA68" s="51">
        <f t="shared" si="11"/>
        <v>0.10006484588319349</v>
      </c>
      <c r="AB68" s="51">
        <f t="shared" si="12"/>
        <v>0.76025908702861322</v>
      </c>
      <c r="AC68" s="51">
        <f t="shared" si="13"/>
        <v>5.170959471466658E-2</v>
      </c>
      <c r="AD68" s="78">
        <f t="shared" si="37"/>
        <v>1.0062654689084045</v>
      </c>
      <c r="AE68" s="51">
        <f t="shared" si="38"/>
        <v>1.0069758462386553</v>
      </c>
      <c r="AF68" s="50">
        <f t="shared" si="14"/>
        <v>-7.0545617643591463E-4</v>
      </c>
      <c r="AG68" s="50">
        <f t="shared" si="39"/>
        <v>8.252929526280095E-4</v>
      </c>
      <c r="AH68" s="48">
        <f t="shared" si="40"/>
        <v>43832</v>
      </c>
      <c r="AI68" s="55">
        <f t="shared" si="15"/>
        <v>2020</v>
      </c>
      <c r="AJ68" s="55">
        <f t="shared" si="16"/>
        <v>2</v>
      </c>
      <c r="AK68" s="53">
        <f t="shared" si="17"/>
        <v>0</v>
      </c>
      <c r="AL68" s="51">
        <f t="shared" si="41"/>
        <v>1.0009635972315192</v>
      </c>
      <c r="AM68" s="52" t="str">
        <f t="shared" si="18"/>
        <v/>
      </c>
      <c r="AN68" s="51">
        <f t="shared" si="42"/>
        <v>1.0069758462386553</v>
      </c>
      <c r="AO68" s="52">
        <f t="shared" si="19"/>
        <v>-7.0545617643591463E-4</v>
      </c>
      <c r="AP68" s="56">
        <f t="shared" si="20"/>
        <v>1</v>
      </c>
      <c r="AQ68" s="53" t="b">
        <f t="shared" si="21"/>
        <v>1</v>
      </c>
      <c r="AR68" s="57">
        <f t="shared" si="43"/>
        <v>44593</v>
      </c>
      <c r="AS68" t="str">
        <f t="shared" si="22"/>
        <v>2022-02</v>
      </c>
      <c r="AT68" s="56">
        <f t="shared" si="23"/>
        <v>1.1369446304428661</v>
      </c>
    </row>
    <row r="69" spans="1:46">
      <c r="A69" s="48">
        <f>净值底稿!A30</f>
        <v>43878</v>
      </c>
      <c r="B69" s="49">
        <f>净值底稿!X30</f>
        <v>0.96089775440411418</v>
      </c>
      <c r="C69" s="49">
        <f>净值底稿!U30</f>
        <v>1.0504796641549841</v>
      </c>
      <c r="D69" s="49">
        <f>净值底稿!V30</f>
        <v>1.4208000000000001</v>
      </c>
      <c r="E69" s="49">
        <f>净值底稿!W30</f>
        <v>1.2988</v>
      </c>
      <c r="F69" s="50">
        <f t="shared" si="24"/>
        <v>1.9113562581605903E-2</v>
      </c>
      <c r="G69" s="50">
        <f t="shared" si="25"/>
        <v>3.132681412694871E-2</v>
      </c>
      <c r="H69" s="50">
        <f t="shared" si="26"/>
        <v>0</v>
      </c>
      <c r="I69" s="50">
        <f t="shared" si="27"/>
        <v>4.1750425235811406E-3</v>
      </c>
      <c r="J69" s="51">
        <f t="shared" si="28"/>
        <v>9.6033049388809619E-2</v>
      </c>
      <c r="K69" s="51">
        <f t="shared" si="29"/>
        <v>0.10319955871081807</v>
      </c>
      <c r="L69" s="51">
        <f t="shared" si="30"/>
        <v>0.76025908702861322</v>
      </c>
      <c r="M69" s="51">
        <f t="shared" si="31"/>
        <v>5.1925484471477462E-2</v>
      </c>
      <c r="N69" s="51">
        <f t="shared" si="3"/>
        <v>1.0114171795997182</v>
      </c>
      <c r="O69" s="52">
        <f t="shared" si="4"/>
        <v>0.19698361083650628</v>
      </c>
      <c r="P69" s="53" t="b">
        <f t="shared" si="5"/>
        <v>0</v>
      </c>
      <c r="Q69" s="53" t="b">
        <f t="shared" si="6"/>
        <v>0</v>
      </c>
      <c r="R69" s="53" t="b">
        <f t="shared" si="7"/>
        <v>0</v>
      </c>
      <c r="S69" s="53" t="b">
        <f t="shared" si="32"/>
        <v>0</v>
      </c>
      <c r="T69" s="54" t="str">
        <f t="shared" si="33"/>
        <v>不调</v>
      </c>
      <c r="U69" s="51">
        <f t="shared" si="34"/>
        <v>9.6033049388809619E-2</v>
      </c>
      <c r="V69" s="51">
        <f t="shared" si="8"/>
        <v>0.10319955871081807</v>
      </c>
      <c r="W69" s="51">
        <f t="shared" si="9"/>
        <v>0.76025908702861322</v>
      </c>
      <c r="X69" s="51">
        <f t="shared" si="10"/>
        <v>5.1925484471477462E-2</v>
      </c>
      <c r="Y69" s="51">
        <f t="shared" si="35"/>
        <v>0.99995880187477393</v>
      </c>
      <c r="Z69" s="51">
        <f t="shared" si="36"/>
        <v>9.6029093007215058E-2</v>
      </c>
      <c r="AA69" s="51">
        <f t="shared" si="11"/>
        <v>0.10319530708247503</v>
      </c>
      <c r="AB69" s="51">
        <f t="shared" si="12"/>
        <v>0.76022776577954154</v>
      </c>
      <c r="AC69" s="51">
        <f t="shared" si="13"/>
        <v>5.1923345238865784E-2</v>
      </c>
      <c r="AD69" s="78">
        <f t="shared" si="37"/>
        <v>1.0113755111080975</v>
      </c>
      <c r="AE69" s="51">
        <f t="shared" si="38"/>
        <v>1.0113755111080975</v>
      </c>
      <c r="AF69" s="50">
        <f t="shared" si="14"/>
        <v>0</v>
      </c>
      <c r="AG69" s="50">
        <f t="shared" si="39"/>
        <v>5.078224740471704E-3</v>
      </c>
      <c r="AH69" s="48">
        <f t="shared" si="40"/>
        <v>43832</v>
      </c>
      <c r="AI69" s="55">
        <f t="shared" si="15"/>
        <v>2020</v>
      </c>
      <c r="AJ69" s="55">
        <f t="shared" si="16"/>
        <v>2</v>
      </c>
      <c r="AK69" s="53">
        <f t="shared" si="17"/>
        <v>0</v>
      </c>
      <c r="AL69" s="51">
        <f t="shared" si="41"/>
        <v>1.0009635972315192</v>
      </c>
      <c r="AM69" s="52" t="str">
        <f t="shared" si="18"/>
        <v/>
      </c>
      <c r="AN69" s="51">
        <f t="shared" si="42"/>
        <v>1.0113755111080975</v>
      </c>
      <c r="AO69" s="52">
        <f t="shared" si="19"/>
        <v>0</v>
      </c>
      <c r="AP69" s="56">
        <f t="shared" si="20"/>
        <v>1</v>
      </c>
      <c r="AQ69" s="53" t="b">
        <f t="shared" si="21"/>
        <v>1</v>
      </c>
      <c r="AR69" s="57">
        <f t="shared" si="43"/>
        <v>44621</v>
      </c>
      <c r="AS69" t="str">
        <f t="shared" si="22"/>
        <v>2022-03</v>
      </c>
      <c r="AT69" s="56">
        <f t="shared" si="23"/>
        <v>1.1307976058442657</v>
      </c>
    </row>
    <row r="70" spans="1:46">
      <c r="A70" s="48">
        <f>净值底稿!A31</f>
        <v>43879</v>
      </c>
      <c r="B70" s="49">
        <f>净值底稿!X31</f>
        <v>0.95608696345079036</v>
      </c>
      <c r="C70" s="49">
        <f>净值底稿!U31</f>
        <v>1.0638202161541339</v>
      </c>
      <c r="D70" s="49">
        <f>净值底稿!V31</f>
        <v>1.4214</v>
      </c>
      <c r="E70" s="49">
        <f>净值底稿!W31</f>
        <v>1.3058000000000001</v>
      </c>
      <c r="F70" s="50">
        <f t="shared" si="24"/>
        <v>-5.0065586388087224E-3</v>
      </c>
      <c r="G70" s="50">
        <f t="shared" si="25"/>
        <v>1.2699486200792975E-2</v>
      </c>
      <c r="H70" s="50">
        <f t="shared" si="26"/>
        <v>4.2229729729714727E-4</v>
      </c>
      <c r="I70" s="50">
        <f t="shared" si="27"/>
        <v>5.3895903911302945E-3</v>
      </c>
      <c r="J70" s="51">
        <f t="shared" si="28"/>
        <v>9.5548317722042822E-2</v>
      </c>
      <c r="K70" s="51">
        <f t="shared" si="29"/>
        <v>0.10450583446075551</v>
      </c>
      <c r="L70" s="51">
        <f t="shared" si="30"/>
        <v>0.7605488079103605</v>
      </c>
      <c r="M70" s="51">
        <f t="shared" si="31"/>
        <v>5.2203190801440515E-2</v>
      </c>
      <c r="N70" s="51">
        <f t="shared" si="3"/>
        <v>1.0128061508945994</v>
      </c>
      <c r="O70" s="52">
        <f t="shared" si="4"/>
        <v>0.19752462206720695</v>
      </c>
      <c r="P70" s="53" t="b">
        <f t="shared" si="5"/>
        <v>0</v>
      </c>
      <c r="Q70" s="53" t="b">
        <f t="shared" si="6"/>
        <v>0</v>
      </c>
      <c r="R70" s="53" t="b">
        <f t="shared" si="7"/>
        <v>0</v>
      </c>
      <c r="S70" s="53" t="b">
        <f t="shared" si="32"/>
        <v>0</v>
      </c>
      <c r="T70" s="54" t="str">
        <f t="shared" si="33"/>
        <v>不调</v>
      </c>
      <c r="U70" s="51">
        <f t="shared" si="34"/>
        <v>9.5548317722042822E-2</v>
      </c>
      <c r="V70" s="51">
        <f t="shared" si="8"/>
        <v>0.10450583446075551</v>
      </c>
      <c r="W70" s="51">
        <f t="shared" si="9"/>
        <v>0.7605488079103605</v>
      </c>
      <c r="X70" s="51">
        <f t="shared" si="10"/>
        <v>5.2203190801440515E-2</v>
      </c>
      <c r="Y70" s="51">
        <f t="shared" si="35"/>
        <v>0.99998626710299976</v>
      </c>
      <c r="Z70" s="51">
        <f t="shared" si="36"/>
        <v>9.5547005566836998E-2</v>
      </c>
      <c r="AA70" s="51">
        <f t="shared" si="11"/>
        <v>0.10450439929289493</v>
      </c>
      <c r="AB70" s="51">
        <f t="shared" si="12"/>
        <v>0.76053836337191782</v>
      </c>
      <c r="AC70" s="51">
        <f t="shared" si="13"/>
        <v>5.2202473900398158E-2</v>
      </c>
      <c r="AD70" s="78">
        <f t="shared" si="37"/>
        <v>1.0127922421320479</v>
      </c>
      <c r="AE70" s="51">
        <f t="shared" si="38"/>
        <v>1.0127922421320479</v>
      </c>
      <c r="AF70" s="50">
        <f t="shared" si="14"/>
        <v>0</v>
      </c>
      <c r="AG70" s="50">
        <f t="shared" si="39"/>
        <v>1.4007962506410454E-3</v>
      </c>
      <c r="AH70" s="48">
        <f t="shared" si="40"/>
        <v>43832</v>
      </c>
      <c r="AI70" s="55">
        <f t="shared" si="15"/>
        <v>2020</v>
      </c>
      <c r="AJ70" s="55">
        <f t="shared" si="16"/>
        <v>2</v>
      </c>
      <c r="AK70" s="53">
        <f t="shared" si="17"/>
        <v>0</v>
      </c>
      <c r="AL70" s="51">
        <f t="shared" si="41"/>
        <v>1.0009635972315192</v>
      </c>
      <c r="AM70" s="52" t="str">
        <f t="shared" si="18"/>
        <v/>
      </c>
      <c r="AN70" s="51">
        <f t="shared" si="42"/>
        <v>1.0127922421320479</v>
      </c>
      <c r="AO70" s="52">
        <f t="shared" si="19"/>
        <v>0</v>
      </c>
      <c r="AP70" s="56">
        <f t="shared" si="20"/>
        <v>1</v>
      </c>
      <c r="AQ70" s="53" t="b">
        <f t="shared" si="21"/>
        <v>1</v>
      </c>
      <c r="AR70" s="57">
        <f t="shared" si="43"/>
        <v>44652</v>
      </c>
      <c r="AS70" t="str">
        <f t="shared" si="22"/>
        <v>2022-04</v>
      </c>
      <c r="AT70" s="56">
        <f t="shared" si="23"/>
        <v>1.1215844893764022</v>
      </c>
    </row>
    <row r="71" spans="1:46">
      <c r="A71" s="48">
        <f>净值底稿!A32</f>
        <v>43880</v>
      </c>
      <c r="B71" s="49">
        <f>净值底稿!X32</f>
        <v>0.95449713090131749</v>
      </c>
      <c r="C71" s="49">
        <f>净值底稿!U32</f>
        <v>1.0592597220548257</v>
      </c>
      <c r="D71" s="49">
        <f>净值底稿!V32</f>
        <v>1.4216</v>
      </c>
      <c r="E71" s="49">
        <f>净值底稿!W32</f>
        <v>1.3197000000000001</v>
      </c>
      <c r="F71" s="50">
        <f t="shared" si="24"/>
        <v>-1.6628534958104124E-3</v>
      </c>
      <c r="G71" s="50">
        <f t="shared" si="25"/>
        <v>-4.2869030218236626E-3</v>
      </c>
      <c r="H71" s="50">
        <f t="shared" si="26"/>
        <v>1.407063458562785E-4</v>
      </c>
      <c r="I71" s="50">
        <f t="shared" si="27"/>
        <v>1.0644815438811461E-2</v>
      </c>
      <c r="J71" s="51">
        <f t="shared" si="28"/>
        <v>9.5388124894615969E-2</v>
      </c>
      <c r="K71" s="51">
        <f t="shared" si="29"/>
        <v>0.10405639906777235</v>
      </c>
      <c r="L71" s="51">
        <f t="shared" si="30"/>
        <v>0.76064537594591142</v>
      </c>
      <c r="M71" s="51">
        <f t="shared" si="31"/>
        <v>5.2758159600517267E-2</v>
      </c>
      <c r="N71" s="51">
        <f t="shared" si="3"/>
        <v>1.012848059508817</v>
      </c>
      <c r="O71" s="52">
        <f t="shared" si="4"/>
        <v>0.19691455405375355</v>
      </c>
      <c r="P71" s="53" t="b">
        <f t="shared" si="5"/>
        <v>0</v>
      </c>
      <c r="Q71" s="53" t="b">
        <f t="shared" si="6"/>
        <v>0</v>
      </c>
      <c r="R71" s="53" t="b">
        <f t="shared" si="7"/>
        <v>0</v>
      </c>
      <c r="S71" s="53" t="b">
        <f t="shared" si="32"/>
        <v>0</v>
      </c>
      <c r="T71" s="54" t="str">
        <f t="shared" si="33"/>
        <v>不调</v>
      </c>
      <c r="U71" s="51">
        <f t="shared" si="34"/>
        <v>9.5388124894615969E-2</v>
      </c>
      <c r="V71" s="51">
        <f t="shared" si="8"/>
        <v>0.10405639906777235</v>
      </c>
      <c r="W71" s="51">
        <f t="shared" si="9"/>
        <v>0.76064537594591142</v>
      </c>
      <c r="X71" s="51">
        <f t="shared" si="10"/>
        <v>5.2758159600517267E-2</v>
      </c>
      <c r="Y71" s="51">
        <f t="shared" si="35"/>
        <v>0.99998626710299976</v>
      </c>
      <c r="Z71" s="51">
        <f t="shared" si="36"/>
        <v>9.5386814939321746E-2</v>
      </c>
      <c r="AA71" s="51">
        <f t="shared" si="11"/>
        <v>0.10405497007196174</v>
      </c>
      <c r="AB71" s="51">
        <f t="shared" si="12"/>
        <v>0.76063493008130989</v>
      </c>
      <c r="AC71" s="51">
        <f t="shared" si="13"/>
        <v>5.2757435078145551E-2</v>
      </c>
      <c r="AD71" s="78">
        <f t="shared" si="37"/>
        <v>1.012834150170739</v>
      </c>
      <c r="AE71" s="51">
        <f t="shared" si="38"/>
        <v>1.012834150170739</v>
      </c>
      <c r="AF71" s="50">
        <f t="shared" si="14"/>
        <v>0</v>
      </c>
      <c r="AG71" s="50">
        <f t="shared" si="39"/>
        <v>4.1378712185791144E-5</v>
      </c>
      <c r="AH71" s="48">
        <f t="shared" si="40"/>
        <v>43832</v>
      </c>
      <c r="AI71" s="55">
        <f t="shared" si="15"/>
        <v>2020</v>
      </c>
      <c r="AJ71" s="55">
        <f t="shared" si="16"/>
        <v>2</v>
      </c>
      <c r="AK71" s="53">
        <f t="shared" si="17"/>
        <v>0</v>
      </c>
      <c r="AL71" s="51">
        <f t="shared" si="41"/>
        <v>1.0009635972315192</v>
      </c>
      <c r="AM71" s="52" t="str">
        <f t="shared" si="18"/>
        <v/>
      </c>
      <c r="AN71" s="51">
        <f t="shared" si="42"/>
        <v>1.012834150170739</v>
      </c>
      <c r="AO71" s="52">
        <f t="shared" si="19"/>
        <v>0</v>
      </c>
      <c r="AP71" s="56">
        <f t="shared" si="20"/>
        <v>1</v>
      </c>
      <c r="AQ71" s="53" t="b">
        <f t="shared" si="21"/>
        <v>1</v>
      </c>
      <c r="AR71" s="57">
        <f t="shared" si="43"/>
        <v>44682</v>
      </c>
      <c r="AS71" t="str">
        <f t="shared" si="22"/>
        <v>2022-05</v>
      </c>
      <c r="AT71" s="56">
        <f t="shared" si="23"/>
        <v>1.1345801928591661</v>
      </c>
    </row>
    <row r="72" spans="1:46">
      <c r="A72" s="48">
        <f>净值底稿!A33</f>
        <v>43881</v>
      </c>
      <c r="B72" s="49">
        <f>净值底稿!X33</f>
        <v>0.96589242064144154</v>
      </c>
      <c r="C72" s="49">
        <f>净值底稿!U33</f>
        <v>1.0800735951429563</v>
      </c>
      <c r="D72" s="49">
        <f>净值底稿!V33</f>
        <v>1.4216</v>
      </c>
      <c r="E72" s="49">
        <f>净值底稿!W33</f>
        <v>1.3243</v>
      </c>
      <c r="F72" s="50">
        <f t="shared" si="24"/>
        <v>1.193852697007447E-2</v>
      </c>
      <c r="G72" s="50">
        <f t="shared" si="25"/>
        <v>1.9649452022733715E-2</v>
      </c>
      <c r="H72" s="50">
        <f t="shared" si="26"/>
        <v>0</v>
      </c>
      <c r="I72" s="50">
        <f t="shared" si="27"/>
        <v>3.4856406759111724E-3</v>
      </c>
      <c r="J72" s="51">
        <f t="shared" si="28"/>
        <v>9.6525593002064342E-2</v>
      </c>
      <c r="K72" s="51">
        <f t="shared" si="29"/>
        <v>0.10609959321411774</v>
      </c>
      <c r="L72" s="51">
        <f t="shared" si="30"/>
        <v>0.76063493008130989</v>
      </c>
      <c r="M72" s="51">
        <f t="shared" si="31"/>
        <v>5.2941328539810678E-2</v>
      </c>
      <c r="N72" s="51">
        <f t="shared" si="3"/>
        <v>1.0162014448373027</v>
      </c>
      <c r="O72" s="52">
        <f t="shared" si="4"/>
        <v>0.19939470391977554</v>
      </c>
      <c r="P72" s="53" t="b">
        <f t="shared" si="5"/>
        <v>0</v>
      </c>
      <c r="Q72" s="53" t="b">
        <f t="shared" si="6"/>
        <v>0</v>
      </c>
      <c r="R72" s="53" t="b">
        <f t="shared" si="7"/>
        <v>0</v>
      </c>
      <c r="S72" s="53" t="b">
        <f t="shared" si="32"/>
        <v>0</v>
      </c>
      <c r="T72" s="54" t="str">
        <f t="shared" si="33"/>
        <v>不调</v>
      </c>
      <c r="U72" s="51">
        <f t="shared" si="34"/>
        <v>9.6525593002064342E-2</v>
      </c>
      <c r="V72" s="51">
        <f t="shared" si="8"/>
        <v>0.10609959321411774</v>
      </c>
      <c r="W72" s="51">
        <f t="shared" si="9"/>
        <v>0.76063493008130989</v>
      </c>
      <c r="X72" s="51">
        <f t="shared" si="10"/>
        <v>5.2941328539810678E-2</v>
      </c>
      <c r="Y72" s="51">
        <f t="shared" si="35"/>
        <v>0.99998626710299976</v>
      </c>
      <c r="Z72" s="51">
        <f t="shared" si="36"/>
        <v>9.6524267426037758E-2</v>
      </c>
      <c r="AA72" s="51">
        <f t="shared" si="11"/>
        <v>0.10609813615933236</v>
      </c>
      <c r="AB72" s="51">
        <f t="shared" si="12"/>
        <v>0.76062448436016028</v>
      </c>
      <c r="AC72" s="51">
        <f t="shared" si="13"/>
        <v>5.2940601501998787E-2</v>
      </c>
      <c r="AD72" s="78">
        <f t="shared" si="37"/>
        <v>1.0161874894475291</v>
      </c>
      <c r="AE72" s="51">
        <f t="shared" si="38"/>
        <v>1.0161874894475291</v>
      </c>
      <c r="AF72" s="50">
        <f t="shared" si="14"/>
        <v>0</v>
      </c>
      <c r="AG72" s="50">
        <f t="shared" si="39"/>
        <v>3.3108473645215852E-3</v>
      </c>
      <c r="AH72" s="48">
        <f t="shared" si="40"/>
        <v>43832</v>
      </c>
      <c r="AI72" s="55">
        <f t="shared" si="15"/>
        <v>2020</v>
      </c>
      <c r="AJ72" s="55">
        <f t="shared" si="16"/>
        <v>2</v>
      </c>
      <c r="AK72" s="53">
        <f t="shared" si="17"/>
        <v>0</v>
      </c>
      <c r="AL72" s="51">
        <f t="shared" si="41"/>
        <v>1.0009635972315192</v>
      </c>
      <c r="AM72" s="52" t="str">
        <f t="shared" si="18"/>
        <v/>
      </c>
      <c r="AN72" s="51">
        <f t="shared" si="42"/>
        <v>1.0161874894475291</v>
      </c>
      <c r="AO72" s="52">
        <f t="shared" si="19"/>
        <v>0</v>
      </c>
      <c r="AP72" s="56">
        <f t="shared" si="20"/>
        <v>1</v>
      </c>
      <c r="AQ72" s="53" t="b">
        <f t="shared" si="21"/>
        <v>1</v>
      </c>
      <c r="AR72" s="57">
        <f t="shared" si="43"/>
        <v>44713</v>
      </c>
      <c r="AS72" t="str">
        <f t="shared" si="22"/>
        <v>2022-06</v>
      </c>
      <c r="AT72" s="56">
        <f t="shared" si="23"/>
        <v>1.1430872500845668</v>
      </c>
    </row>
    <row r="73" spans="1:46">
      <c r="A73" s="48">
        <f>净值底稿!A34</f>
        <v>43882</v>
      </c>
      <c r="B73" s="49">
        <f>净值底稿!X34</f>
        <v>0.96652827929945984</v>
      </c>
      <c r="C73" s="49">
        <f>净值底稿!U34</f>
        <v>1.0938566270870136</v>
      </c>
      <c r="D73" s="49">
        <f>净值底稿!V34</f>
        <v>1.4225000000000001</v>
      </c>
      <c r="E73" s="49">
        <f>净值底稿!W34</f>
        <v>1.3506</v>
      </c>
      <c r="F73" s="50">
        <f t="shared" si="24"/>
        <v>6.5831208986599776E-4</v>
      </c>
      <c r="G73" s="50">
        <f t="shared" si="25"/>
        <v>1.2761197020313197E-2</v>
      </c>
      <c r="H73" s="50">
        <f t="shared" si="26"/>
        <v>6.3308947664619808E-4</v>
      </c>
      <c r="I73" s="50">
        <f t="shared" si="27"/>
        <v>1.9859548440685604E-2</v>
      </c>
      <c r="J73" s="51">
        <f t="shared" si="28"/>
        <v>9.6587810518249773E-2</v>
      </c>
      <c r="K73" s="51">
        <f t="shared" si="29"/>
        <v>0.10745207537834962</v>
      </c>
      <c r="L73" s="51">
        <f t="shared" si="30"/>
        <v>0.76110602771688818</v>
      </c>
      <c r="M73" s="51">
        <f t="shared" si="31"/>
        <v>5.3991977942006768E-2</v>
      </c>
      <c r="N73" s="51">
        <f t="shared" si="3"/>
        <v>1.0191378915554943</v>
      </c>
      <c r="O73" s="52">
        <f t="shared" si="4"/>
        <v>0.20020832076528572</v>
      </c>
      <c r="P73" s="53" t="b">
        <f t="shared" si="5"/>
        <v>0</v>
      </c>
      <c r="Q73" s="53" t="b">
        <f t="shared" si="6"/>
        <v>0</v>
      </c>
      <c r="R73" s="53" t="b">
        <f t="shared" si="7"/>
        <v>0</v>
      </c>
      <c r="S73" s="53" t="b">
        <f t="shared" si="32"/>
        <v>0</v>
      </c>
      <c r="T73" s="54" t="str">
        <f t="shared" si="33"/>
        <v>不调</v>
      </c>
      <c r="U73" s="51">
        <f t="shared" si="34"/>
        <v>9.6587810518249773E-2</v>
      </c>
      <c r="V73" s="51">
        <f t="shared" si="8"/>
        <v>0.10745207537834962</v>
      </c>
      <c r="W73" s="51">
        <f t="shared" si="9"/>
        <v>0.76110602771688818</v>
      </c>
      <c r="X73" s="51">
        <f t="shared" si="10"/>
        <v>5.3991977942006768E-2</v>
      </c>
      <c r="Y73" s="51">
        <f t="shared" si="35"/>
        <v>0.99998626710299976</v>
      </c>
      <c r="Z73" s="51">
        <f t="shared" si="36"/>
        <v>9.6586484087796451E-2</v>
      </c>
      <c r="AA73" s="51">
        <f t="shared" si="11"/>
        <v>0.10745059975006599</v>
      </c>
      <c r="AB73" s="51">
        <f t="shared" si="12"/>
        <v>0.76109557552620333</v>
      </c>
      <c r="AC73" s="51">
        <f t="shared" si="13"/>
        <v>5.3991236475734852E-2</v>
      </c>
      <c r="AD73" s="78">
        <f t="shared" si="37"/>
        <v>1.0191238958398006</v>
      </c>
      <c r="AE73" s="51">
        <f t="shared" si="38"/>
        <v>1.0191238958398006</v>
      </c>
      <c r="AF73" s="50">
        <f t="shared" si="14"/>
        <v>0</v>
      </c>
      <c r="AG73" s="50">
        <f t="shared" si="39"/>
        <v>2.8896305285828205E-3</v>
      </c>
      <c r="AH73" s="48">
        <f t="shared" si="40"/>
        <v>43832</v>
      </c>
      <c r="AI73" s="55">
        <f t="shared" si="15"/>
        <v>2020</v>
      </c>
      <c r="AJ73" s="55">
        <f t="shared" si="16"/>
        <v>2</v>
      </c>
      <c r="AK73" s="53">
        <f t="shared" si="17"/>
        <v>0</v>
      </c>
      <c r="AL73" s="51">
        <f t="shared" si="41"/>
        <v>1.0009635972315192</v>
      </c>
      <c r="AM73" s="52" t="str">
        <f t="shared" si="18"/>
        <v/>
      </c>
      <c r="AN73" s="51">
        <f t="shared" si="42"/>
        <v>1.0191238958398006</v>
      </c>
      <c r="AO73" s="52">
        <f t="shared" si="19"/>
        <v>0</v>
      </c>
      <c r="AP73" s="56">
        <f t="shared" si="20"/>
        <v>1</v>
      </c>
      <c r="AQ73" s="53" t="b">
        <f t="shared" si="21"/>
        <v>1</v>
      </c>
      <c r="AR73" s="57">
        <f t="shared" si="43"/>
        <v>44743</v>
      </c>
      <c r="AS73" t="str">
        <f t="shared" si="22"/>
        <v>2022-07</v>
      </c>
      <c r="AT73" s="56">
        <f t="shared" si="23"/>
        <v>1.1443631324800547</v>
      </c>
    </row>
    <row r="74" spans="1:46">
      <c r="A74" s="48">
        <f>净值底稿!A35</f>
        <v>43885</v>
      </c>
      <c r="B74" s="49">
        <f>净值底稿!X35</f>
        <v>0.95869032352481842</v>
      </c>
      <c r="C74" s="49">
        <f>净值底稿!U35</f>
        <v>1.1072834300422698</v>
      </c>
      <c r="D74" s="49">
        <f>净值底稿!V35</f>
        <v>1.4241999999999999</v>
      </c>
      <c r="E74" s="49">
        <f>净值底稿!W35</f>
        <v>1.3759999999999999</v>
      </c>
      <c r="F74" s="50">
        <f t="shared" si="24"/>
        <v>-8.1093910468117425E-3</v>
      </c>
      <c r="G74" s="50">
        <f t="shared" si="25"/>
        <v>1.2274737495545862E-2</v>
      </c>
      <c r="H74" s="50">
        <f t="shared" si="26"/>
        <v>1.1950790861159355E-3</v>
      </c>
      <c r="I74" s="50">
        <f t="shared" si="27"/>
        <v>1.8806456389752535E-2</v>
      </c>
      <c r="J74" s="51">
        <f t="shared" si="28"/>
        <v>9.5803226518491852E-2</v>
      </c>
      <c r="K74" s="51">
        <f t="shared" si="29"/>
        <v>0.10876952765573701</v>
      </c>
      <c r="L74" s="51">
        <f t="shared" si="30"/>
        <v>0.76200514493105009</v>
      </c>
      <c r="M74" s="51">
        <f t="shared" si="31"/>
        <v>5.5006620309944576E-2</v>
      </c>
      <c r="N74" s="51">
        <f t="shared" si="3"/>
        <v>1.0215845194152235</v>
      </c>
      <c r="O74" s="52">
        <f t="shared" si="4"/>
        <v>0.20025044456559563</v>
      </c>
      <c r="P74" s="53" t="b">
        <f t="shared" si="5"/>
        <v>0</v>
      </c>
      <c r="Q74" s="53" t="b">
        <f t="shared" si="6"/>
        <v>0</v>
      </c>
      <c r="R74" s="53" t="b">
        <f t="shared" si="7"/>
        <v>0</v>
      </c>
      <c r="S74" s="53" t="b">
        <f t="shared" si="32"/>
        <v>0</v>
      </c>
      <c r="T74" s="54" t="str">
        <f t="shared" si="33"/>
        <v>不调</v>
      </c>
      <c r="U74" s="51">
        <f t="shared" si="34"/>
        <v>9.5803226518491852E-2</v>
      </c>
      <c r="V74" s="51">
        <f t="shared" si="8"/>
        <v>0.10876952765573701</v>
      </c>
      <c r="W74" s="51">
        <f t="shared" si="9"/>
        <v>0.76200514493105009</v>
      </c>
      <c r="X74" s="51">
        <f t="shared" si="10"/>
        <v>5.5006620309944576E-2</v>
      </c>
      <c r="Y74" s="51">
        <f t="shared" si="35"/>
        <v>0.99995880187477393</v>
      </c>
      <c r="Z74" s="51">
        <f t="shared" si="36"/>
        <v>9.579927960516868E-2</v>
      </c>
      <c r="AA74" s="51">
        <f t="shared" si="11"/>
        <v>0.10876504655511587</v>
      </c>
      <c r="AB74" s="51">
        <f t="shared" si="12"/>
        <v>0.76197375174766635</v>
      </c>
      <c r="AC74" s="51">
        <f t="shared" si="13"/>
        <v>5.5004354140312781E-2</v>
      </c>
      <c r="AD74" s="78">
        <f t="shared" si="37"/>
        <v>1.0215424320482636</v>
      </c>
      <c r="AE74" s="51">
        <f t="shared" si="38"/>
        <v>1.0215424320482636</v>
      </c>
      <c r="AF74" s="50">
        <f t="shared" si="14"/>
        <v>0</v>
      </c>
      <c r="AG74" s="50">
        <f t="shared" si="39"/>
        <v>2.3731522912333602E-3</v>
      </c>
      <c r="AH74" s="48">
        <f t="shared" si="40"/>
        <v>43832</v>
      </c>
      <c r="AI74" s="55">
        <f t="shared" si="15"/>
        <v>2020</v>
      </c>
      <c r="AJ74" s="55">
        <f t="shared" si="16"/>
        <v>2</v>
      </c>
      <c r="AK74" s="53">
        <f t="shared" si="17"/>
        <v>0</v>
      </c>
      <c r="AL74" s="51">
        <f t="shared" si="41"/>
        <v>1.0009635972315192</v>
      </c>
      <c r="AM74" s="52" t="str">
        <f t="shared" si="18"/>
        <v/>
      </c>
      <c r="AN74" s="51">
        <f t="shared" si="42"/>
        <v>1.0215424320482636</v>
      </c>
      <c r="AO74" s="52">
        <f t="shared" si="19"/>
        <v>0</v>
      </c>
      <c r="AP74" s="56">
        <f t="shared" si="20"/>
        <v>1</v>
      </c>
      <c r="AQ74" s="53" t="b">
        <f t="shared" si="21"/>
        <v>1</v>
      </c>
      <c r="AR74" s="57">
        <f t="shared" si="43"/>
        <v>44774</v>
      </c>
      <c r="AS74" t="str">
        <f t="shared" si="22"/>
        <v>2022-08</v>
      </c>
      <c r="AT74" s="56">
        <f t="shared" si="23"/>
        <v>1.1497681397095398</v>
      </c>
    </row>
    <row r="75" spans="1:46">
      <c r="A75" s="48">
        <f>净值底稿!A36</f>
        <v>43886</v>
      </c>
      <c r="B75" s="49">
        <f>净值底稿!X36</f>
        <v>0.95171181451640974</v>
      </c>
      <c r="C75" s="49">
        <f>净值底稿!U36</f>
        <v>1.1083746590805332</v>
      </c>
      <c r="D75" s="49">
        <f>净值底稿!V36</f>
        <v>1.4242999999999999</v>
      </c>
      <c r="E75" s="49">
        <f>净值底稿!W36</f>
        <v>1.3514999999999999</v>
      </c>
      <c r="F75" s="50">
        <f t="shared" si="24"/>
        <v>-7.2792108537726996E-3</v>
      </c>
      <c r="G75" s="50">
        <f t="shared" si="25"/>
        <v>9.8550109995021451E-4</v>
      </c>
      <c r="H75" s="50">
        <f t="shared" si="26"/>
        <v>7.0214857463835045E-5</v>
      </c>
      <c r="I75" s="50">
        <f t="shared" si="27"/>
        <v>-1.7805232558139483E-2</v>
      </c>
      <c r="J75" s="51">
        <f t="shared" si="28"/>
        <v>9.5101936449283136E-2</v>
      </c>
      <c r="K75" s="51">
        <f t="shared" si="29"/>
        <v>0.10887223462813207</v>
      </c>
      <c r="L75" s="51">
        <f t="shared" si="30"/>
        <v>0.76202725362603652</v>
      </c>
      <c r="M75" s="51">
        <f t="shared" si="31"/>
        <v>5.4024988823134251E-2</v>
      </c>
      <c r="N75" s="51">
        <f t="shared" si="3"/>
        <v>1.020026413526586</v>
      </c>
      <c r="O75" s="52">
        <f t="shared" si="4"/>
        <v>0.19996949919385479</v>
      </c>
      <c r="P75" s="53" t="b">
        <f t="shared" si="5"/>
        <v>0</v>
      </c>
      <c r="Q75" s="53" t="b">
        <f t="shared" si="6"/>
        <v>0</v>
      </c>
      <c r="R75" s="53" t="b">
        <f t="shared" si="7"/>
        <v>0</v>
      </c>
      <c r="S75" s="53" t="b">
        <f t="shared" si="32"/>
        <v>0</v>
      </c>
      <c r="T75" s="54" t="str">
        <f t="shared" si="33"/>
        <v>不调</v>
      </c>
      <c r="U75" s="51">
        <f t="shared" si="34"/>
        <v>9.5101936449283136E-2</v>
      </c>
      <c r="V75" s="51">
        <f t="shared" si="8"/>
        <v>0.10887223462813207</v>
      </c>
      <c r="W75" s="51">
        <f t="shared" si="9"/>
        <v>0.76202725362603652</v>
      </c>
      <c r="X75" s="51">
        <f t="shared" si="10"/>
        <v>5.4024988823134251E-2</v>
      </c>
      <c r="Y75" s="51">
        <f t="shared" si="35"/>
        <v>0.99998626710299976</v>
      </c>
      <c r="Z75" s="51">
        <f t="shared" si="36"/>
        <v>9.5100630424185359E-2</v>
      </c>
      <c r="AA75" s="51">
        <f t="shared" si="11"/>
        <v>0.10887073949694774</v>
      </c>
      <c r="AB75" s="51">
        <f t="shared" si="12"/>
        <v>0.76201678878425105</v>
      </c>
      <c r="AC75" s="51">
        <f t="shared" si="13"/>
        <v>5.4024246903527307E-2</v>
      </c>
      <c r="AD75" s="78">
        <f t="shared" si="37"/>
        <v>1.0200124056089115</v>
      </c>
      <c r="AE75" s="51">
        <f t="shared" si="38"/>
        <v>1.0215424320482636</v>
      </c>
      <c r="AF75" s="50">
        <f t="shared" si="14"/>
        <v>-1.4977610242623562E-3</v>
      </c>
      <c r="AG75" s="50">
        <f t="shared" si="39"/>
        <v>-1.4977610242623562E-3</v>
      </c>
      <c r="AH75" s="48">
        <f t="shared" si="40"/>
        <v>43832</v>
      </c>
      <c r="AI75" s="55">
        <f t="shared" si="15"/>
        <v>2020</v>
      </c>
      <c r="AJ75" s="55">
        <f t="shared" si="16"/>
        <v>2</v>
      </c>
      <c r="AK75" s="53">
        <f t="shared" si="17"/>
        <v>0</v>
      </c>
      <c r="AL75" s="51">
        <f t="shared" si="41"/>
        <v>1.0009635972315192</v>
      </c>
      <c r="AM75" s="52" t="str">
        <f t="shared" si="18"/>
        <v/>
      </c>
      <c r="AN75" s="51">
        <f t="shared" si="42"/>
        <v>1.0215424320482636</v>
      </c>
      <c r="AO75" s="52">
        <f t="shared" si="19"/>
        <v>-1.4977610242623562E-3</v>
      </c>
      <c r="AP75" s="56">
        <f t="shared" si="20"/>
        <v>1</v>
      </c>
      <c r="AQ75" s="53" t="b">
        <f t="shared" si="21"/>
        <v>1</v>
      </c>
      <c r="AR75" s="57">
        <f t="shared" si="43"/>
        <v>44805</v>
      </c>
      <c r="AS75" t="str">
        <f t="shared" ref="AS75:AS106" si="44">TEXT(AR75,"yyyy-mm")</f>
        <v>2022-09</v>
      </c>
      <c r="AT75" s="56">
        <f t="shared" ref="AT75:AT106" si="45">IF(AR75&gt;DATE(YEAR($A$1657),MONTH($A$1657),1),"",SUMIFS($AD$43:$AD$1657,$AI$43:$AI$1657,YEAR(AR75),$AJ$43:$AJ$1657,MONTH(AR75),$AK$43:$AK$1657,1))</f>
        <v>1.139091525866776</v>
      </c>
    </row>
    <row r="76" spans="1:46">
      <c r="A76" s="48">
        <f>净值底稿!A37</f>
        <v>43887</v>
      </c>
      <c r="B76" s="49">
        <f>净值底稿!X37</f>
        <v>0.95289095488474196</v>
      </c>
      <c r="C76" s="49">
        <f>净值底稿!U37</f>
        <v>1.0844756994223208</v>
      </c>
      <c r="D76" s="49">
        <f>净值底稿!V37</f>
        <v>1.4249000000000001</v>
      </c>
      <c r="E76" s="49">
        <f>净值底稿!W37</f>
        <v>1.3581000000000001</v>
      </c>
      <c r="F76" s="50">
        <f t="shared" si="24"/>
        <v>1.2389678790856173E-3</v>
      </c>
      <c r="G76" s="50">
        <f t="shared" si="25"/>
        <v>-2.1562167144851707E-2</v>
      </c>
      <c r="H76" s="50">
        <f t="shared" si="26"/>
        <v>4.2125956610283843E-4</v>
      </c>
      <c r="I76" s="50">
        <f t="shared" si="27"/>
        <v>4.8834628190899121E-3</v>
      </c>
      <c r="J76" s="51">
        <f t="shared" si="28"/>
        <v>9.5218457050561714E-2</v>
      </c>
      <c r="K76" s="51">
        <f t="shared" si="29"/>
        <v>0.10652325041473094</v>
      </c>
      <c r="L76" s="51">
        <f t="shared" si="30"/>
        <v>0.76233779564605741</v>
      </c>
      <c r="M76" s="51">
        <f t="shared" si="31"/>
        <v>5.4288072304610017E-2</v>
      </c>
      <c r="N76" s="51">
        <f t="shared" si="3"/>
        <v>1.01836757541596</v>
      </c>
      <c r="O76" s="52">
        <f t="shared" si="4"/>
        <v>0.19810303502926213</v>
      </c>
      <c r="P76" s="53" t="b">
        <f t="shared" si="5"/>
        <v>0</v>
      </c>
      <c r="Q76" s="53" t="b">
        <f t="shared" si="6"/>
        <v>0</v>
      </c>
      <c r="R76" s="53" t="b">
        <f t="shared" si="7"/>
        <v>0</v>
      </c>
      <c r="S76" s="53" t="b">
        <f t="shared" si="32"/>
        <v>0</v>
      </c>
      <c r="T76" s="54" t="str">
        <f t="shared" si="33"/>
        <v>不调</v>
      </c>
      <c r="U76" s="51">
        <f t="shared" si="34"/>
        <v>9.5218457050561714E-2</v>
      </c>
      <c r="V76" s="51">
        <f t="shared" si="8"/>
        <v>0.10652325041473094</v>
      </c>
      <c r="W76" s="51">
        <f t="shared" si="9"/>
        <v>0.76233779564605741</v>
      </c>
      <c r="X76" s="51">
        <f t="shared" si="10"/>
        <v>5.4288072304610017E-2</v>
      </c>
      <c r="Y76" s="51">
        <f t="shared" si="35"/>
        <v>0.99998626710299976</v>
      </c>
      <c r="Z76" s="51">
        <f t="shared" si="36"/>
        <v>9.521714942529852E-2</v>
      </c>
      <c r="AA76" s="51">
        <f t="shared" si="11"/>
        <v>0.10652178754190486</v>
      </c>
      <c r="AB76" s="51">
        <f t="shared" si="12"/>
        <v>0.76232732653963042</v>
      </c>
      <c r="AC76" s="51">
        <f t="shared" si="13"/>
        <v>5.4287326772104717E-2</v>
      </c>
      <c r="AD76" s="78">
        <f t="shared" si="37"/>
        <v>1.0183535902789385</v>
      </c>
      <c r="AE76" s="51">
        <f t="shared" si="38"/>
        <v>1.0215424320482636</v>
      </c>
      <c r="AF76" s="50">
        <f t="shared" si="14"/>
        <v>-3.1215950207093002E-3</v>
      </c>
      <c r="AG76" s="50">
        <f t="shared" si="39"/>
        <v>-1.6262697599082054E-3</v>
      </c>
      <c r="AH76" s="48">
        <f t="shared" si="40"/>
        <v>43832</v>
      </c>
      <c r="AI76" s="55">
        <f t="shared" si="15"/>
        <v>2020</v>
      </c>
      <c r="AJ76" s="55">
        <f t="shared" si="16"/>
        <v>2</v>
      </c>
      <c r="AK76" s="53">
        <f t="shared" si="17"/>
        <v>0</v>
      </c>
      <c r="AL76" s="51">
        <f t="shared" si="41"/>
        <v>1.0009635972315192</v>
      </c>
      <c r="AM76" s="52" t="str">
        <f t="shared" si="18"/>
        <v/>
      </c>
      <c r="AN76" s="51">
        <f t="shared" si="42"/>
        <v>1.0215424320482636</v>
      </c>
      <c r="AO76" s="52">
        <f t="shared" si="19"/>
        <v>-3.1215950207093002E-3</v>
      </c>
      <c r="AP76" s="56">
        <f t="shared" si="20"/>
        <v>1</v>
      </c>
      <c r="AQ76" s="53" t="b">
        <f t="shared" si="21"/>
        <v>1</v>
      </c>
      <c r="AR76" s="57">
        <f t="shared" ref="AR76:AR107" si="46">EDATE(AR75,1)</f>
        <v>44835</v>
      </c>
      <c r="AS76" t="str">
        <f t="shared" si="44"/>
        <v>2022-10</v>
      </c>
      <c r="AT76" s="56">
        <f t="shared" si="45"/>
        <v>1.137772732310625</v>
      </c>
    </row>
    <row r="77" spans="1:46">
      <c r="A77" s="48">
        <f>净值底稿!A38</f>
        <v>43888</v>
      </c>
      <c r="B77" s="49">
        <f>净值底稿!X38</f>
        <v>0.9583028508211382</v>
      </c>
      <c r="C77" s="49">
        <f>净值底稿!U38</f>
        <v>1.0883782197587322</v>
      </c>
      <c r="D77" s="49">
        <f>净值底稿!V38</f>
        <v>1.4261999999999999</v>
      </c>
      <c r="E77" s="49">
        <f>净值底稿!W38</f>
        <v>1.3564000000000001</v>
      </c>
      <c r="F77" s="50">
        <f t="shared" si="24"/>
        <v>5.6794493731455731E-3</v>
      </c>
      <c r="G77" s="50">
        <f t="shared" si="25"/>
        <v>3.5985318421520862E-3</v>
      </c>
      <c r="H77" s="50">
        <f t="shared" si="26"/>
        <v>9.123447259455908E-4</v>
      </c>
      <c r="I77" s="50">
        <f t="shared" si="27"/>
        <v>-1.2517487666593441E-3</v>
      </c>
      <c r="J77" s="51">
        <f t="shared" si="28"/>
        <v>9.5757930404914746E-2</v>
      </c>
      <c r="K77" s="51">
        <f t="shared" si="29"/>
        <v>0.10690510958625736</v>
      </c>
      <c r="L77" s="51">
        <f t="shared" si="30"/>
        <v>0.76302283185544306</v>
      </c>
      <c r="M77" s="51">
        <f t="shared" si="31"/>
        <v>5.42193726777725E-2</v>
      </c>
      <c r="N77" s="51">
        <f t="shared" si="3"/>
        <v>1.0199052445243877</v>
      </c>
      <c r="O77" s="52">
        <f t="shared" si="4"/>
        <v>0.19870771434818921</v>
      </c>
      <c r="P77" s="53" t="b">
        <f t="shared" si="5"/>
        <v>0</v>
      </c>
      <c r="Q77" s="53" t="b">
        <f t="shared" si="6"/>
        <v>0</v>
      </c>
      <c r="R77" s="53" t="b">
        <f t="shared" si="7"/>
        <v>0</v>
      </c>
      <c r="S77" s="53" t="b">
        <f t="shared" si="32"/>
        <v>0</v>
      </c>
      <c r="T77" s="54" t="str">
        <f t="shared" si="33"/>
        <v>不调</v>
      </c>
      <c r="U77" s="51">
        <f t="shared" si="34"/>
        <v>9.5757930404914746E-2</v>
      </c>
      <c r="V77" s="51">
        <f t="shared" si="8"/>
        <v>0.10690510958625736</v>
      </c>
      <c r="W77" s="51">
        <f t="shared" si="9"/>
        <v>0.76302283185544306</v>
      </c>
      <c r="X77" s="51">
        <f t="shared" si="10"/>
        <v>5.42193726777725E-2</v>
      </c>
      <c r="Y77" s="51">
        <f t="shared" si="35"/>
        <v>0.99998626710299976</v>
      </c>
      <c r="Z77" s="51">
        <f t="shared" si="36"/>
        <v>9.5756615371119541E-2</v>
      </c>
      <c r="AA77" s="51">
        <f t="shared" si="11"/>
        <v>0.10690364146939861</v>
      </c>
      <c r="AB77" s="51">
        <f t="shared" si="12"/>
        <v>0.76301235334148432</v>
      </c>
      <c r="AC77" s="51">
        <f t="shared" si="13"/>
        <v>5.4218628088712098E-2</v>
      </c>
      <c r="AD77" s="78">
        <f t="shared" si="37"/>
        <v>1.0198912382707146</v>
      </c>
      <c r="AE77" s="51">
        <f t="shared" si="38"/>
        <v>1.0215424320482636</v>
      </c>
      <c r="AF77" s="50">
        <f t="shared" si="14"/>
        <v>-1.6163731684040172E-3</v>
      </c>
      <c r="AG77" s="50">
        <f t="shared" si="39"/>
        <v>1.5099352586904757E-3</v>
      </c>
      <c r="AH77" s="48">
        <f t="shared" si="40"/>
        <v>43832</v>
      </c>
      <c r="AI77" s="55">
        <f t="shared" si="15"/>
        <v>2020</v>
      </c>
      <c r="AJ77" s="55">
        <f t="shared" si="16"/>
        <v>2</v>
      </c>
      <c r="AK77" s="53">
        <f t="shared" si="17"/>
        <v>0</v>
      </c>
      <c r="AL77" s="51">
        <f t="shared" si="41"/>
        <v>1.0009635972315192</v>
      </c>
      <c r="AM77" s="52" t="str">
        <f t="shared" si="18"/>
        <v/>
      </c>
      <c r="AN77" s="51">
        <f t="shared" si="42"/>
        <v>1.0215424320482636</v>
      </c>
      <c r="AO77" s="52">
        <f t="shared" si="19"/>
        <v>-1.6163731684040172E-3</v>
      </c>
      <c r="AP77" s="56">
        <f t="shared" si="20"/>
        <v>1</v>
      </c>
      <c r="AQ77" s="53" t="b">
        <f t="shared" si="21"/>
        <v>1</v>
      </c>
      <c r="AR77" s="57">
        <f t="shared" si="46"/>
        <v>44866</v>
      </c>
      <c r="AS77" t="str">
        <f t="shared" si="44"/>
        <v>2022-11</v>
      </c>
      <c r="AT77" s="56">
        <f t="shared" si="45"/>
        <v>1.1465116160765045</v>
      </c>
    </row>
    <row r="78" spans="1:46">
      <c r="A78" s="48">
        <f>净值底稿!A39</f>
        <v>43889</v>
      </c>
      <c r="B78" s="49">
        <f>净值底稿!X39</f>
        <v>0.93551264314063565</v>
      </c>
      <c r="C78" s="49">
        <f>净值底稿!U39</f>
        <v>1.0348687334413345</v>
      </c>
      <c r="D78" s="49">
        <f>净值底稿!V39</f>
        <v>1.4276</v>
      </c>
      <c r="E78" s="49">
        <f>净值底稿!W39</f>
        <v>1.3357000000000001</v>
      </c>
      <c r="F78" s="50">
        <f t="shared" si="24"/>
        <v>-2.378184272432704E-2</v>
      </c>
      <c r="G78" s="50">
        <f t="shared" si="25"/>
        <v>-4.9164422207253922E-2</v>
      </c>
      <c r="H78" s="50">
        <f t="shared" si="26"/>
        <v>9.8162950497826529E-4</v>
      </c>
      <c r="I78" s="50">
        <f t="shared" si="27"/>
        <v>-1.5260984960188684E-2</v>
      </c>
      <c r="J78" s="51">
        <f t="shared" si="28"/>
        <v>9.3479346604549693E-2</v>
      </c>
      <c r="K78" s="51">
        <f t="shared" si="29"/>
        <v>0.1016477857047042</v>
      </c>
      <c r="L78" s="51">
        <f t="shared" si="30"/>
        <v>0.7637613487801872</v>
      </c>
      <c r="M78" s="51">
        <f t="shared" si="31"/>
        <v>5.33911984208882E-2</v>
      </c>
      <c r="N78" s="51">
        <f t="shared" si="3"/>
        <v>1.0122796795103293</v>
      </c>
      <c r="O78" s="52">
        <f t="shared" si="4"/>
        <v>0.19276010005816066</v>
      </c>
      <c r="P78" s="53" t="b">
        <f t="shared" si="5"/>
        <v>0</v>
      </c>
      <c r="Q78" s="53" t="b">
        <f t="shared" si="6"/>
        <v>0</v>
      </c>
      <c r="R78" s="53" t="b">
        <f t="shared" si="7"/>
        <v>0</v>
      </c>
      <c r="S78" s="53" t="b">
        <f t="shared" si="32"/>
        <v>0</v>
      </c>
      <c r="T78" s="54" t="str">
        <f t="shared" si="33"/>
        <v>不调</v>
      </c>
      <c r="U78" s="51">
        <f t="shared" si="34"/>
        <v>9.3479346604549693E-2</v>
      </c>
      <c r="V78" s="51">
        <f t="shared" si="8"/>
        <v>0.1016477857047042</v>
      </c>
      <c r="W78" s="51">
        <f t="shared" si="9"/>
        <v>0.7637613487801872</v>
      </c>
      <c r="X78" s="51">
        <f t="shared" si="10"/>
        <v>5.33911984208882E-2</v>
      </c>
      <c r="Y78" s="51">
        <f t="shared" si="35"/>
        <v>0.99998626710299976</v>
      </c>
      <c r="Z78" s="51">
        <f t="shared" si="36"/>
        <v>9.3478062862311126E-2</v>
      </c>
      <c r="AA78" s="51">
        <f t="shared" si="11"/>
        <v>0.10164638978613282</v>
      </c>
      <c r="AB78" s="51">
        <f t="shared" si="12"/>
        <v>0.76375086012425164</v>
      </c>
      <c r="AC78" s="51">
        <f t="shared" si="13"/>
        <v>5.3390465205059565E-2</v>
      </c>
      <c r="AD78" s="78">
        <f t="shared" si="37"/>
        <v>1.0122657779777551</v>
      </c>
      <c r="AE78" s="51">
        <f t="shared" si="38"/>
        <v>1.0215424320482636</v>
      </c>
      <c r="AF78" s="50">
        <f t="shared" si="14"/>
        <v>-9.0810266705301235E-3</v>
      </c>
      <c r="AG78" s="50">
        <f t="shared" si="39"/>
        <v>-7.4767387019510911E-3</v>
      </c>
      <c r="AH78" s="48">
        <f t="shared" si="40"/>
        <v>43832</v>
      </c>
      <c r="AI78" s="55">
        <f t="shared" si="15"/>
        <v>2020</v>
      </c>
      <c r="AJ78" s="55">
        <f t="shared" si="16"/>
        <v>2</v>
      </c>
      <c r="AK78" s="53">
        <f t="shared" si="17"/>
        <v>1</v>
      </c>
      <c r="AL78" s="51">
        <f t="shared" si="41"/>
        <v>1.0009635972315192</v>
      </c>
      <c r="AM78" s="52">
        <f t="shared" si="18"/>
        <v>1.1291300480352762E-2</v>
      </c>
      <c r="AN78" s="51">
        <f t="shared" si="42"/>
        <v>1.0215424320482636</v>
      </c>
      <c r="AO78" s="52">
        <f t="shared" si="19"/>
        <v>-9.0810266705301235E-3</v>
      </c>
      <c r="AP78" s="56">
        <f t="shared" si="20"/>
        <v>1</v>
      </c>
      <c r="AQ78" s="53" t="b">
        <f t="shared" si="21"/>
        <v>1</v>
      </c>
      <c r="AR78" s="57">
        <f t="shared" si="46"/>
        <v>44896</v>
      </c>
      <c r="AS78" t="str">
        <f t="shared" si="44"/>
        <v>2022-12</v>
      </c>
      <c r="AT78" s="56">
        <f t="shared" si="45"/>
        <v>1.1394492971477974</v>
      </c>
    </row>
    <row r="79" spans="1:46">
      <c r="A79" s="48">
        <f>净值底稿!A40</f>
        <v>43892</v>
      </c>
      <c r="B79" s="49">
        <f>净值底稿!X40</f>
        <v>0.96435920058289448</v>
      </c>
      <c r="C79" s="49">
        <f>净值底稿!U40</f>
        <v>1.0740547862229897</v>
      </c>
      <c r="D79" s="49">
        <f>净值底稿!V40</f>
        <v>1.4278999999999999</v>
      </c>
      <c r="E79" s="49">
        <f>净值底稿!W40</f>
        <v>1.3119000000000001</v>
      </c>
      <c r="F79" s="50">
        <f t="shared" si="24"/>
        <v>3.0835026820607458E-2</v>
      </c>
      <c r="G79" s="50">
        <f t="shared" si="25"/>
        <v>3.7865722980485295E-2</v>
      </c>
      <c r="H79" s="50">
        <f t="shared" si="26"/>
        <v>2.1014289717014023E-4</v>
      </c>
      <c r="I79" s="50">
        <f t="shared" si="27"/>
        <v>-1.7818372389009518E-2</v>
      </c>
      <c r="J79" s="51">
        <f t="shared" si="28"/>
        <v>9.6360461437808922E-2</v>
      </c>
      <c r="K79" s="51">
        <f t="shared" si="29"/>
        <v>0.10549530382374095</v>
      </c>
      <c r="L79" s="51">
        <f t="shared" si="30"/>
        <v>0.76391135694271439</v>
      </c>
      <c r="M79" s="51">
        <f t="shared" si="31"/>
        <v>5.2439134014013358E-2</v>
      </c>
      <c r="N79" s="51">
        <f t="shared" si="3"/>
        <v>1.0182062562182776</v>
      </c>
      <c r="O79" s="52">
        <f t="shared" si="4"/>
        <v>0.1982464397844724</v>
      </c>
      <c r="P79" s="53" t="b">
        <f t="shared" si="5"/>
        <v>0</v>
      </c>
      <c r="Q79" s="53" t="b">
        <f t="shared" si="6"/>
        <v>0</v>
      </c>
      <c r="R79" s="53" t="b">
        <f t="shared" si="7"/>
        <v>0</v>
      </c>
      <c r="S79" s="53" t="b">
        <f t="shared" si="32"/>
        <v>0</v>
      </c>
      <c r="T79" s="54" t="str">
        <f t="shared" si="33"/>
        <v>不调</v>
      </c>
      <c r="U79" s="51">
        <f t="shared" si="34"/>
        <v>9.6360461437808922E-2</v>
      </c>
      <c r="V79" s="51">
        <f t="shared" si="8"/>
        <v>0.10549530382374095</v>
      </c>
      <c r="W79" s="51">
        <f t="shared" si="9"/>
        <v>0.76391135694271439</v>
      </c>
      <c r="X79" s="51">
        <f t="shared" si="10"/>
        <v>5.2439134014013358E-2</v>
      </c>
      <c r="Y79" s="51">
        <f t="shared" si="35"/>
        <v>0.99995880187477393</v>
      </c>
      <c r="Z79" s="51">
        <f t="shared" si="36"/>
        <v>9.6356491567451769E-2</v>
      </c>
      <c r="AA79" s="51">
        <f t="shared" si="11"/>
        <v>0.10549095761500325</v>
      </c>
      <c r="AB79" s="51">
        <f t="shared" si="12"/>
        <v>0.76387988522696948</v>
      </c>
      <c r="AC79" s="51">
        <f t="shared" si="13"/>
        <v>5.2436973620003505E-2</v>
      </c>
      <c r="AD79" s="78">
        <f t="shared" si="37"/>
        <v>1.018164308029428</v>
      </c>
      <c r="AE79" s="51">
        <f t="shared" si="38"/>
        <v>1.0215424320482636</v>
      </c>
      <c r="AF79" s="50">
        <f t="shared" si="14"/>
        <v>-3.3068856592302076E-3</v>
      </c>
      <c r="AG79" s="50">
        <f t="shared" si="39"/>
        <v>5.8270566683156222E-3</v>
      </c>
      <c r="AH79" s="48">
        <f t="shared" si="40"/>
        <v>43832</v>
      </c>
      <c r="AI79" s="55">
        <f t="shared" si="15"/>
        <v>2020</v>
      </c>
      <c r="AJ79" s="55">
        <f t="shared" si="16"/>
        <v>3</v>
      </c>
      <c r="AK79" s="53">
        <f t="shared" si="17"/>
        <v>0</v>
      </c>
      <c r="AL79" s="51">
        <f t="shared" si="41"/>
        <v>1.0122657779777551</v>
      </c>
      <c r="AM79" s="52" t="str">
        <f t="shared" si="18"/>
        <v/>
      </c>
      <c r="AN79" s="51">
        <f t="shared" si="42"/>
        <v>1.0215424320482636</v>
      </c>
      <c r="AO79" s="52">
        <f t="shared" si="19"/>
        <v>-3.3068856592302076E-3</v>
      </c>
      <c r="AP79" s="56">
        <f t="shared" si="20"/>
        <v>1</v>
      </c>
      <c r="AQ79" s="53" t="b">
        <f t="shared" si="21"/>
        <v>1</v>
      </c>
      <c r="AR79" s="57">
        <f t="shared" si="46"/>
        <v>44927</v>
      </c>
      <c r="AS79" t="str">
        <f t="shared" si="44"/>
        <v>2023-01</v>
      </c>
      <c r="AT79" s="56">
        <f t="shared" si="45"/>
        <v>1.153891168581308</v>
      </c>
    </row>
    <row r="80" spans="1:46">
      <c r="A80" s="48">
        <f>净值底稿!A41</f>
        <v>43893</v>
      </c>
      <c r="B80" s="49">
        <f>净值底稿!X41</f>
        <v>0.96512557202882743</v>
      </c>
      <c r="C80" s="49">
        <f>净值底稿!U41</f>
        <v>1.0857115082756574</v>
      </c>
      <c r="D80" s="49">
        <f>净值底稿!V41</f>
        <v>1.4278999999999999</v>
      </c>
      <c r="E80" s="49">
        <f>净值底稿!W41</f>
        <v>1.3099000000000001</v>
      </c>
      <c r="F80" s="50">
        <f t="shared" si="24"/>
        <v>7.9469501143325516E-4</v>
      </c>
      <c r="G80" s="50">
        <f t="shared" si="25"/>
        <v>1.0853005081481681E-2</v>
      </c>
      <c r="H80" s="50">
        <f t="shared" si="26"/>
        <v>0</v>
      </c>
      <c r="I80" s="50">
        <f t="shared" si="27"/>
        <v>-1.5245064410397413E-3</v>
      </c>
      <c r="J80" s="51">
        <f t="shared" si="28"/>
        <v>9.6433065590619635E-2</v>
      </c>
      <c r="K80" s="51">
        <f t="shared" si="29"/>
        <v>0.10663585151404925</v>
      </c>
      <c r="L80" s="51">
        <f t="shared" si="30"/>
        <v>0.76387988522696948</v>
      </c>
      <c r="M80" s="51">
        <f t="shared" si="31"/>
        <v>5.2357033115971181E-2</v>
      </c>
      <c r="N80" s="51">
        <f t="shared" si="3"/>
        <v>1.0193058354476097</v>
      </c>
      <c r="O80" s="52">
        <f t="shared" si="4"/>
        <v>0.19922275537203696</v>
      </c>
      <c r="P80" s="53" t="b">
        <f t="shared" si="5"/>
        <v>0</v>
      </c>
      <c r="Q80" s="53" t="b">
        <f t="shared" si="6"/>
        <v>0</v>
      </c>
      <c r="R80" s="53" t="b">
        <f t="shared" si="7"/>
        <v>0</v>
      </c>
      <c r="S80" s="53" t="b">
        <f t="shared" si="32"/>
        <v>0</v>
      </c>
      <c r="T80" s="54" t="str">
        <f t="shared" si="33"/>
        <v>不调</v>
      </c>
      <c r="U80" s="51">
        <f t="shared" si="34"/>
        <v>9.6433065590619635E-2</v>
      </c>
      <c r="V80" s="51">
        <f t="shared" si="8"/>
        <v>0.10663585151404925</v>
      </c>
      <c r="W80" s="51">
        <f t="shared" si="9"/>
        <v>0.76387988522696948</v>
      </c>
      <c r="X80" s="51">
        <f t="shared" si="10"/>
        <v>5.2357033115971181E-2</v>
      </c>
      <c r="Y80" s="51">
        <f t="shared" si="35"/>
        <v>0.99998626710299976</v>
      </c>
      <c r="Z80" s="51">
        <f t="shared" si="36"/>
        <v>9.6431741285262468E-2</v>
      </c>
      <c r="AA80" s="51">
        <f t="shared" si="11"/>
        <v>0.10663438709488388</v>
      </c>
      <c r="AB80" s="51">
        <f t="shared" si="12"/>
        <v>0.76386939494318506</v>
      </c>
      <c r="AC80" s="51">
        <f t="shared" si="13"/>
        <v>5.2356314102228164E-2</v>
      </c>
      <c r="AD80" s="78">
        <f t="shared" si="37"/>
        <v>1.0192918374255595</v>
      </c>
      <c r="AE80" s="51">
        <f t="shared" si="38"/>
        <v>1.0215424320482636</v>
      </c>
      <c r="AF80" s="50">
        <f t="shared" si="14"/>
        <v>-2.203133763314602E-3</v>
      </c>
      <c r="AG80" s="50">
        <f t="shared" si="39"/>
        <v>1.1074139873492594E-3</v>
      </c>
      <c r="AH80" s="48">
        <f t="shared" si="40"/>
        <v>43832</v>
      </c>
      <c r="AI80" s="55">
        <f t="shared" si="15"/>
        <v>2020</v>
      </c>
      <c r="AJ80" s="55">
        <f t="shared" si="16"/>
        <v>3</v>
      </c>
      <c r="AK80" s="53">
        <f t="shared" si="17"/>
        <v>0</v>
      </c>
      <c r="AL80" s="51">
        <f t="shared" si="41"/>
        <v>1.0122657779777551</v>
      </c>
      <c r="AM80" s="52" t="str">
        <f t="shared" si="18"/>
        <v/>
      </c>
      <c r="AN80" s="51">
        <f t="shared" si="42"/>
        <v>1.0215424320482636</v>
      </c>
      <c r="AO80" s="52">
        <f t="shared" si="19"/>
        <v>-2.203133763314602E-3</v>
      </c>
      <c r="AP80" s="56">
        <f t="shared" si="20"/>
        <v>1</v>
      </c>
      <c r="AQ80" s="53" t="b">
        <f t="shared" si="21"/>
        <v>1</v>
      </c>
      <c r="AR80" s="57">
        <f t="shared" si="46"/>
        <v>44958</v>
      </c>
      <c r="AS80" t="str">
        <f t="shared" si="44"/>
        <v>2023-02</v>
      </c>
      <c r="AT80" s="56">
        <f t="shared" si="45"/>
        <v>1.1605385072089525</v>
      </c>
    </row>
    <row r="81" spans="1:46">
      <c r="A81" s="48">
        <f>净值底稿!A42</f>
        <v>43894</v>
      </c>
      <c r="B81" s="49">
        <f>净值底稿!X42</f>
        <v>0.9752797970474969</v>
      </c>
      <c r="C81" s="49">
        <f>净值底稿!U42</f>
        <v>1.0921893504457723</v>
      </c>
      <c r="D81" s="49">
        <f>净值底稿!V42</f>
        <v>1.4300999999999999</v>
      </c>
      <c r="E81" s="49">
        <f>净值底稿!W42</f>
        <v>1.3332999999999999</v>
      </c>
      <c r="F81" s="50">
        <f t="shared" si="24"/>
        <v>1.0521143893559737E-2</v>
      </c>
      <c r="G81" s="50">
        <f t="shared" si="25"/>
        <v>5.9664488409107985E-3</v>
      </c>
      <c r="H81" s="50">
        <f t="shared" si="26"/>
        <v>1.5407241403460059E-3</v>
      </c>
      <c r="I81" s="50">
        <f t="shared" si="27"/>
        <v>1.7863959080845815E-2</v>
      </c>
      <c r="J81" s="51">
        <f t="shared" si="28"/>
        <v>9.7446313511231245E-2</v>
      </c>
      <c r="K81" s="51">
        <f t="shared" si="29"/>
        <v>0.10727061571016738</v>
      </c>
      <c r="L81" s="51">
        <f t="shared" si="30"/>
        <v>0.7650463069600455</v>
      </c>
      <c r="M81" s="51">
        <f t="shared" si="31"/>
        <v>5.3291605154974282E-2</v>
      </c>
      <c r="N81" s="51">
        <f t="shared" si="3"/>
        <v>1.0230548413364184</v>
      </c>
      <c r="O81" s="52">
        <f t="shared" si="4"/>
        <v>0.20010357309289159</v>
      </c>
      <c r="P81" s="53" t="b">
        <f t="shared" si="5"/>
        <v>0</v>
      </c>
      <c r="Q81" s="53" t="b">
        <f t="shared" si="6"/>
        <v>0</v>
      </c>
      <c r="R81" s="53" t="b">
        <f t="shared" si="7"/>
        <v>0</v>
      </c>
      <c r="S81" s="53" t="b">
        <f t="shared" si="32"/>
        <v>0</v>
      </c>
      <c r="T81" s="54" t="str">
        <f t="shared" si="33"/>
        <v>不调</v>
      </c>
      <c r="U81" s="51">
        <f t="shared" si="34"/>
        <v>9.7446313511231245E-2</v>
      </c>
      <c r="V81" s="51">
        <f t="shared" si="8"/>
        <v>0.10727061571016738</v>
      </c>
      <c r="W81" s="51">
        <f t="shared" si="9"/>
        <v>0.7650463069600455</v>
      </c>
      <c r="X81" s="51">
        <f t="shared" si="10"/>
        <v>5.3291605154974282E-2</v>
      </c>
      <c r="Y81" s="51">
        <f t="shared" si="35"/>
        <v>0.99998626710299976</v>
      </c>
      <c r="Z81" s="51">
        <f t="shared" si="36"/>
        <v>9.7444975291044747E-2</v>
      </c>
      <c r="AA81" s="51">
        <f t="shared" si="11"/>
        <v>0.10726914257385069</v>
      </c>
      <c r="AB81" s="51">
        <f t="shared" si="12"/>
        <v>0.76503580065791155</v>
      </c>
      <c r="AC81" s="51">
        <f t="shared" si="13"/>
        <v>5.3290873306849715E-2</v>
      </c>
      <c r="AD81" s="78">
        <f t="shared" si="37"/>
        <v>1.0230407918296567</v>
      </c>
      <c r="AE81" s="51">
        <f t="shared" si="38"/>
        <v>1.0230407918296567</v>
      </c>
      <c r="AF81" s="50">
        <f t="shared" si="14"/>
        <v>0</v>
      </c>
      <c r="AG81" s="50">
        <f t="shared" si="39"/>
        <v>3.6779990444797406E-3</v>
      </c>
      <c r="AH81" s="48">
        <f t="shared" si="40"/>
        <v>43832</v>
      </c>
      <c r="AI81" s="55">
        <f t="shared" si="15"/>
        <v>2020</v>
      </c>
      <c r="AJ81" s="55">
        <f t="shared" si="16"/>
        <v>3</v>
      </c>
      <c r="AK81" s="53">
        <f t="shared" si="17"/>
        <v>0</v>
      </c>
      <c r="AL81" s="51">
        <f t="shared" si="41"/>
        <v>1.0122657779777551</v>
      </c>
      <c r="AM81" s="52" t="str">
        <f t="shared" si="18"/>
        <v/>
      </c>
      <c r="AN81" s="51">
        <f t="shared" si="42"/>
        <v>1.0230407918296567</v>
      </c>
      <c r="AO81" s="52">
        <f t="shared" si="19"/>
        <v>0</v>
      </c>
      <c r="AP81" s="56">
        <f t="shared" si="20"/>
        <v>1</v>
      </c>
      <c r="AQ81" s="53" t="b">
        <f t="shared" si="21"/>
        <v>1</v>
      </c>
      <c r="AR81" s="57">
        <f t="shared" si="46"/>
        <v>44986</v>
      </c>
      <c r="AS81" t="str">
        <f t="shared" si="44"/>
        <v>2023-03</v>
      </c>
      <c r="AT81" s="56">
        <f t="shared" si="45"/>
        <v>1.1683888121581838</v>
      </c>
    </row>
    <row r="82" spans="1:46">
      <c r="A82" s="48">
        <f>净值底稿!A43</f>
        <v>43895</v>
      </c>
      <c r="B82" s="49">
        <f>净值底稿!X43</f>
        <v>0.98751458950012161</v>
      </c>
      <c r="C82" s="49">
        <f>净值底稿!U43</f>
        <v>1.1111902778486153</v>
      </c>
      <c r="D82" s="49">
        <f>净值底稿!V43</f>
        <v>1.4301999999999999</v>
      </c>
      <c r="E82" s="49">
        <f>净值底稿!W43</f>
        <v>1.3385</v>
      </c>
      <c r="F82" s="50">
        <f t="shared" si="24"/>
        <v>1.2544905051518063E-2</v>
      </c>
      <c r="G82" s="50">
        <f t="shared" si="25"/>
        <v>1.7397100049627801E-2</v>
      </c>
      <c r="H82" s="50">
        <f t="shared" si="26"/>
        <v>6.9925180057328618E-5</v>
      </c>
      <c r="I82" s="50">
        <f t="shared" si="27"/>
        <v>3.9000975024376938E-3</v>
      </c>
      <c r="J82" s="51">
        <f t="shared" si="28"/>
        <v>9.866741325381842E-2</v>
      </c>
      <c r="K82" s="51">
        <f t="shared" si="29"/>
        <v>0.10913531457944575</v>
      </c>
      <c r="L82" s="51">
        <f t="shared" si="30"/>
        <v>0.76508929592402286</v>
      </c>
      <c r="M82" s="51">
        <f t="shared" si="31"/>
        <v>5.3498712908736486E-2</v>
      </c>
      <c r="N82" s="51">
        <f t="shared" si="3"/>
        <v>1.0263907366660234</v>
      </c>
      <c r="O82" s="52">
        <f t="shared" si="4"/>
        <v>0.2024596680483107</v>
      </c>
      <c r="P82" s="53" t="b">
        <f t="shared" si="5"/>
        <v>0</v>
      </c>
      <c r="Q82" s="53" t="b">
        <f t="shared" si="6"/>
        <v>0</v>
      </c>
      <c r="R82" s="53" t="b">
        <f t="shared" si="7"/>
        <v>0</v>
      </c>
      <c r="S82" s="53" t="b">
        <f t="shared" si="32"/>
        <v>0</v>
      </c>
      <c r="T82" s="54" t="str">
        <f t="shared" si="33"/>
        <v>不调</v>
      </c>
      <c r="U82" s="51">
        <f t="shared" si="34"/>
        <v>9.866741325381842E-2</v>
      </c>
      <c r="V82" s="51">
        <f t="shared" si="8"/>
        <v>0.10913531457944575</v>
      </c>
      <c r="W82" s="51">
        <f t="shared" si="9"/>
        <v>0.76508929592402286</v>
      </c>
      <c r="X82" s="51">
        <f t="shared" si="10"/>
        <v>5.3498712908736486E-2</v>
      </c>
      <c r="Y82" s="51">
        <f t="shared" si="35"/>
        <v>0.99998626710299976</v>
      </c>
      <c r="Z82" s="51">
        <f t="shared" si="36"/>
        <v>9.8666058264394924E-2</v>
      </c>
      <c r="AA82" s="51">
        <f t="shared" si="11"/>
        <v>0.10913381583541154</v>
      </c>
      <c r="AB82" s="51">
        <f t="shared" si="12"/>
        <v>0.76507878903152593</v>
      </c>
      <c r="AC82" s="51">
        <f t="shared" si="13"/>
        <v>5.3497978216422465E-2</v>
      </c>
      <c r="AD82" s="78">
        <f t="shared" si="37"/>
        <v>1.0263766413477549</v>
      </c>
      <c r="AE82" s="51">
        <f t="shared" si="38"/>
        <v>1.0263766413477549</v>
      </c>
      <c r="AF82" s="50">
        <f t="shared" si="14"/>
        <v>0</v>
      </c>
      <c r="AG82" s="50">
        <f t="shared" si="39"/>
        <v>3.2607199485488181E-3</v>
      </c>
      <c r="AH82" s="48">
        <f t="shared" si="40"/>
        <v>43832</v>
      </c>
      <c r="AI82" s="55">
        <f t="shared" si="15"/>
        <v>2020</v>
      </c>
      <c r="AJ82" s="55">
        <f t="shared" si="16"/>
        <v>3</v>
      </c>
      <c r="AK82" s="53">
        <f t="shared" si="17"/>
        <v>0</v>
      </c>
      <c r="AL82" s="51">
        <f t="shared" si="41"/>
        <v>1.0122657779777551</v>
      </c>
      <c r="AM82" s="52" t="str">
        <f t="shared" si="18"/>
        <v/>
      </c>
      <c r="AN82" s="51">
        <f t="shared" si="42"/>
        <v>1.0263766413477549</v>
      </c>
      <c r="AO82" s="52">
        <f t="shared" si="19"/>
        <v>0</v>
      </c>
      <c r="AP82" s="56">
        <f t="shared" si="20"/>
        <v>1</v>
      </c>
      <c r="AQ82" s="53" t="b">
        <f t="shared" si="21"/>
        <v>1</v>
      </c>
      <c r="AR82" s="57">
        <f t="shared" si="46"/>
        <v>45017</v>
      </c>
      <c r="AS82" t="str">
        <f t="shared" si="44"/>
        <v>2023-04</v>
      </c>
      <c r="AT82" s="56">
        <f t="shared" si="45"/>
        <v>1.178155242092197</v>
      </c>
    </row>
    <row r="83" spans="1:46">
      <c r="A83" s="48">
        <f>净值底稿!A44</f>
        <v>43896</v>
      </c>
      <c r="B83" s="49">
        <f>净值底稿!X44</f>
        <v>0.97431358076930374</v>
      </c>
      <c r="C83" s="49">
        <f>净值底稿!U44</f>
        <v>1.1041322981701855</v>
      </c>
      <c r="D83" s="49">
        <f>净值底稿!V44</f>
        <v>1.4320999999999999</v>
      </c>
      <c r="E83" s="49">
        <f>净值底稿!W44</f>
        <v>1.36</v>
      </c>
      <c r="F83" s="50">
        <f t="shared" si="24"/>
        <v>-1.3367912607245791E-2</v>
      </c>
      <c r="G83" s="50">
        <f t="shared" si="25"/>
        <v>-6.3517291494800121E-3</v>
      </c>
      <c r="H83" s="50">
        <f t="shared" si="26"/>
        <v>1.3284855264998896E-3</v>
      </c>
      <c r="I83" s="50">
        <f t="shared" si="27"/>
        <v>1.6062756817332824E-2</v>
      </c>
      <c r="J83" s="51">
        <f t="shared" si="28"/>
        <v>9.7347099020215072E-2</v>
      </c>
      <c r="K83" s="51">
        <f t="shared" si="29"/>
        <v>0.10844062739617577</v>
      </c>
      <c r="L83" s="51">
        <f t="shared" si="30"/>
        <v>0.76609518512938635</v>
      </c>
      <c r="M83" s="51">
        <f t="shared" si="31"/>
        <v>5.4357303230731825E-2</v>
      </c>
      <c r="N83" s="51">
        <f t="shared" si="3"/>
        <v>1.0262402147765091</v>
      </c>
      <c r="O83" s="52">
        <f t="shared" si="4"/>
        <v>0.20052588414809544</v>
      </c>
      <c r="P83" s="53" t="b">
        <f t="shared" si="5"/>
        <v>0</v>
      </c>
      <c r="Q83" s="53" t="b">
        <f t="shared" si="6"/>
        <v>0</v>
      </c>
      <c r="R83" s="53" t="b">
        <f t="shared" si="7"/>
        <v>0</v>
      </c>
      <c r="S83" s="53" t="b">
        <f t="shared" si="32"/>
        <v>0</v>
      </c>
      <c r="T83" s="54" t="str">
        <f t="shared" si="33"/>
        <v>不调</v>
      </c>
      <c r="U83" s="51">
        <f t="shared" si="34"/>
        <v>9.7347099020215072E-2</v>
      </c>
      <c r="V83" s="51">
        <f t="shared" si="8"/>
        <v>0.10844062739617577</v>
      </c>
      <c r="W83" s="51">
        <f t="shared" si="9"/>
        <v>0.76609518512938635</v>
      </c>
      <c r="X83" s="51">
        <f t="shared" si="10"/>
        <v>5.4357303230731825E-2</v>
      </c>
      <c r="Y83" s="51">
        <f t="shared" si="35"/>
        <v>0.99998626710299976</v>
      </c>
      <c r="Z83" s="51">
        <f t="shared" si="36"/>
        <v>9.7345762162530949E-2</v>
      </c>
      <c r="AA83" s="51">
        <f t="shared" si="11"/>
        <v>0.1084391381922091</v>
      </c>
      <c r="AB83" s="51">
        <f t="shared" si="12"/>
        <v>0.76608466442311662</v>
      </c>
      <c r="AC83" s="51">
        <f t="shared" si="13"/>
        <v>5.4356556747485345E-2</v>
      </c>
      <c r="AD83" s="78">
        <f t="shared" si="37"/>
        <v>1.0262261215253421</v>
      </c>
      <c r="AE83" s="51">
        <f t="shared" si="38"/>
        <v>1.0263766413477549</v>
      </c>
      <c r="AF83" s="50">
        <f t="shared" si="14"/>
        <v>-1.4665164458060875E-4</v>
      </c>
      <c r="AG83" s="50">
        <f t="shared" si="39"/>
        <v>-1.4665164458060875E-4</v>
      </c>
      <c r="AH83" s="48">
        <f t="shared" si="40"/>
        <v>43832</v>
      </c>
      <c r="AI83" s="55">
        <f t="shared" si="15"/>
        <v>2020</v>
      </c>
      <c r="AJ83" s="55">
        <f t="shared" si="16"/>
        <v>3</v>
      </c>
      <c r="AK83" s="53">
        <f t="shared" si="17"/>
        <v>0</v>
      </c>
      <c r="AL83" s="51">
        <f t="shared" si="41"/>
        <v>1.0122657779777551</v>
      </c>
      <c r="AM83" s="52" t="str">
        <f t="shared" si="18"/>
        <v/>
      </c>
      <c r="AN83" s="51">
        <f t="shared" si="42"/>
        <v>1.0263766413477549</v>
      </c>
      <c r="AO83" s="52">
        <f t="shared" si="19"/>
        <v>-1.4665164458060875E-4</v>
      </c>
      <c r="AP83" s="56">
        <f t="shared" si="20"/>
        <v>1</v>
      </c>
      <c r="AQ83" s="53" t="b">
        <f t="shared" si="21"/>
        <v>1</v>
      </c>
      <c r="AR83" s="57">
        <f t="shared" si="46"/>
        <v>45047</v>
      </c>
      <c r="AS83" t="str">
        <f t="shared" si="44"/>
        <v>2023-05</v>
      </c>
      <c r="AT83" s="56">
        <f t="shared" si="45"/>
        <v>1.177910127452084</v>
      </c>
    </row>
    <row r="84" spans="1:46">
      <c r="A84" s="48">
        <f>净值底稿!A45</f>
        <v>43899</v>
      </c>
      <c r="B84" s="49">
        <f>净值底稿!X45</f>
        <v>0.94908278219686315</v>
      </c>
      <c r="C84" s="49">
        <f>净值底稿!U45</f>
        <v>1.0640220953564794</v>
      </c>
      <c r="D84" s="49">
        <f>净值底稿!V45</f>
        <v>1.4368000000000001</v>
      </c>
      <c r="E84" s="49">
        <f>净值底稿!W45</f>
        <v>1.3638999999999999</v>
      </c>
      <c r="F84" s="50">
        <f t="shared" si="24"/>
        <v>-2.5895973401621641E-2</v>
      </c>
      <c r="G84" s="50">
        <f t="shared" si="25"/>
        <v>-3.6327352148088132E-2</v>
      </c>
      <c r="H84" s="50">
        <f t="shared" si="26"/>
        <v>3.2818937225054245E-3</v>
      </c>
      <c r="I84" s="50">
        <f t="shared" si="27"/>
        <v>2.8676470588233638E-3</v>
      </c>
      <c r="J84" s="51">
        <f t="shared" si="28"/>
        <v>9.4824898894809467E-2</v>
      </c>
      <c r="K84" s="51">
        <f t="shared" si="29"/>
        <v>0.10449983143246552</v>
      </c>
      <c r="L84" s="51">
        <f t="shared" si="30"/>
        <v>0.76859887287419448</v>
      </c>
      <c r="M84" s="51">
        <f t="shared" si="31"/>
        <v>5.4512432167570034E-2</v>
      </c>
      <c r="N84" s="51">
        <f t="shared" si="3"/>
        <v>1.0224360353690396</v>
      </c>
      <c r="O84" s="52">
        <f t="shared" si="4"/>
        <v>0.19495080712343088</v>
      </c>
      <c r="P84" s="53" t="b">
        <f t="shared" si="5"/>
        <v>0</v>
      </c>
      <c r="Q84" s="53" t="b">
        <f t="shared" si="6"/>
        <v>0</v>
      </c>
      <c r="R84" s="53" t="b">
        <f t="shared" si="7"/>
        <v>0</v>
      </c>
      <c r="S84" s="53" t="b">
        <f t="shared" si="32"/>
        <v>0</v>
      </c>
      <c r="T84" s="54" t="str">
        <f t="shared" si="33"/>
        <v>不调</v>
      </c>
      <c r="U84" s="51">
        <f t="shared" si="34"/>
        <v>9.4824898894809467E-2</v>
      </c>
      <c r="V84" s="51">
        <f t="shared" si="8"/>
        <v>0.10449983143246552</v>
      </c>
      <c r="W84" s="51">
        <f t="shared" si="9"/>
        <v>0.76859887287419448</v>
      </c>
      <c r="X84" s="51">
        <f t="shared" si="10"/>
        <v>5.4512432167570034E-2</v>
      </c>
      <c r="Y84" s="51">
        <f t="shared" si="35"/>
        <v>0.99995880187477393</v>
      </c>
      <c r="Z84" s="51">
        <f t="shared" si="36"/>
        <v>9.4820992286750255E-2</v>
      </c>
      <c r="AA84" s="51">
        <f t="shared" si="11"/>
        <v>0.10449552623532407</v>
      </c>
      <c r="AB84" s="51">
        <f t="shared" si="12"/>
        <v>0.76856720804158118</v>
      </c>
      <c r="AC84" s="51">
        <f t="shared" si="13"/>
        <v>5.4510186357563217E-2</v>
      </c>
      <c r="AD84" s="78">
        <f t="shared" si="37"/>
        <v>1.0223939129212187</v>
      </c>
      <c r="AE84" s="51">
        <f t="shared" si="38"/>
        <v>1.0263766413477549</v>
      </c>
      <c r="AF84" s="50">
        <f t="shared" si="14"/>
        <v>-3.8803771111804997E-3</v>
      </c>
      <c r="AG84" s="50">
        <f t="shared" si="39"/>
        <v>-3.7342731038918497E-3</v>
      </c>
      <c r="AH84" s="48">
        <f t="shared" si="40"/>
        <v>43832</v>
      </c>
      <c r="AI84" s="55">
        <f t="shared" si="15"/>
        <v>2020</v>
      </c>
      <c r="AJ84" s="55">
        <f t="shared" si="16"/>
        <v>3</v>
      </c>
      <c r="AK84" s="53">
        <f t="shared" si="17"/>
        <v>0</v>
      </c>
      <c r="AL84" s="51">
        <f t="shared" si="41"/>
        <v>1.0122657779777551</v>
      </c>
      <c r="AM84" s="52" t="str">
        <f t="shared" si="18"/>
        <v/>
      </c>
      <c r="AN84" s="51">
        <f t="shared" si="42"/>
        <v>1.0263766413477549</v>
      </c>
      <c r="AO84" s="52">
        <f t="shared" si="19"/>
        <v>-3.8803771111804997E-3</v>
      </c>
      <c r="AP84" s="56">
        <f t="shared" si="20"/>
        <v>1</v>
      </c>
      <c r="AQ84" s="53" t="b">
        <f t="shared" si="21"/>
        <v>1</v>
      </c>
      <c r="AR84" s="57">
        <f t="shared" si="46"/>
        <v>45078</v>
      </c>
      <c r="AS84" t="str">
        <f t="shared" si="44"/>
        <v>2023-06</v>
      </c>
      <c r="AT84" s="56">
        <f t="shared" si="45"/>
        <v>1.1821031146672878</v>
      </c>
    </row>
    <row r="85" spans="1:46">
      <c r="A85" s="48">
        <f>净值底稿!A46</f>
        <v>43900</v>
      </c>
      <c r="B85" s="49">
        <f>净值底稿!X46</f>
        <v>0.96097119873422054</v>
      </c>
      <c r="C85" s="49">
        <f>净值底稿!U46</f>
        <v>1.0891821976853744</v>
      </c>
      <c r="D85" s="49">
        <f>净值底稿!V46</f>
        <v>1.4337</v>
      </c>
      <c r="E85" s="49">
        <f>净值底稿!W46</f>
        <v>1.3412999999999999</v>
      </c>
      <c r="F85" s="50">
        <f t="shared" si="24"/>
        <v>1.2526216638172549E-2</v>
      </c>
      <c r="G85" s="50">
        <f t="shared" si="25"/>
        <v>2.3646221670298617E-2</v>
      </c>
      <c r="H85" s="50">
        <f t="shared" si="26"/>
        <v>-2.1575723830735694E-3</v>
      </c>
      <c r="I85" s="50">
        <f t="shared" si="27"/>
        <v>-1.6570129774910125E-2</v>
      </c>
      <c r="J85" s="51">
        <f t="shared" si="28"/>
        <v>9.6008740577980575E-2</v>
      </c>
      <c r="K85" s="51">
        <f t="shared" si="29"/>
        <v>0.10696645061223904</v>
      </c>
      <c r="L85" s="51">
        <f t="shared" si="30"/>
        <v>0.76690896865897473</v>
      </c>
      <c r="M85" s="51">
        <f t="shared" si="31"/>
        <v>5.3606945495563857E-2</v>
      </c>
      <c r="N85" s="51">
        <f t="shared" si="3"/>
        <v>1.0234911053447582</v>
      </c>
      <c r="O85" s="52">
        <f t="shared" si="4"/>
        <v>0.19831651699781835</v>
      </c>
      <c r="P85" s="53" t="b">
        <f t="shared" si="5"/>
        <v>0</v>
      </c>
      <c r="Q85" s="53" t="b">
        <f t="shared" si="6"/>
        <v>0</v>
      </c>
      <c r="R85" s="53" t="b">
        <f t="shared" si="7"/>
        <v>0</v>
      </c>
      <c r="S85" s="53" t="b">
        <f t="shared" si="32"/>
        <v>0</v>
      </c>
      <c r="T85" s="54" t="str">
        <f t="shared" si="33"/>
        <v>不调</v>
      </c>
      <c r="U85" s="51">
        <f t="shared" si="34"/>
        <v>9.6008740577980575E-2</v>
      </c>
      <c r="V85" s="51">
        <f t="shared" si="8"/>
        <v>0.10696645061223904</v>
      </c>
      <c r="W85" s="51">
        <f t="shared" si="9"/>
        <v>0.76690896865897473</v>
      </c>
      <c r="X85" s="51">
        <f t="shared" si="10"/>
        <v>5.3606945495563857E-2</v>
      </c>
      <c r="Y85" s="51">
        <f t="shared" si="35"/>
        <v>0.99998626710299976</v>
      </c>
      <c r="Z85" s="51">
        <f t="shared" si="36"/>
        <v>9.6007422099835094E-2</v>
      </c>
      <c r="AA85" s="51">
        <f t="shared" si="11"/>
        <v>0.1069649816529903</v>
      </c>
      <c r="AB85" s="51">
        <f t="shared" si="12"/>
        <v>0.76689843677709957</v>
      </c>
      <c r="AC85" s="51">
        <f t="shared" si="13"/>
        <v>5.3606209316902867E-2</v>
      </c>
      <c r="AD85" s="78">
        <f t="shared" si="37"/>
        <v>1.023477049846828</v>
      </c>
      <c r="AE85" s="51">
        <f t="shared" si="38"/>
        <v>1.0263766413477549</v>
      </c>
      <c r="AF85" s="50">
        <f t="shared" si="14"/>
        <v>-2.8250754977425796E-3</v>
      </c>
      <c r="AG85" s="50">
        <f t="shared" si="39"/>
        <v>1.0594125335845472E-3</v>
      </c>
      <c r="AH85" s="48">
        <f t="shared" si="40"/>
        <v>43832</v>
      </c>
      <c r="AI85" s="55">
        <f t="shared" si="15"/>
        <v>2020</v>
      </c>
      <c r="AJ85" s="55">
        <f t="shared" si="16"/>
        <v>3</v>
      </c>
      <c r="AK85" s="53">
        <f t="shared" si="17"/>
        <v>0</v>
      </c>
      <c r="AL85" s="51">
        <f t="shared" si="41"/>
        <v>1.0122657779777551</v>
      </c>
      <c r="AM85" s="52" t="str">
        <f t="shared" si="18"/>
        <v/>
      </c>
      <c r="AN85" s="51">
        <f t="shared" si="42"/>
        <v>1.0263766413477549</v>
      </c>
      <c r="AO85" s="52">
        <f t="shared" si="19"/>
        <v>-2.8250754977425796E-3</v>
      </c>
      <c r="AP85" s="56">
        <f t="shared" si="20"/>
        <v>1</v>
      </c>
      <c r="AQ85" s="53" t="b">
        <f t="shared" si="21"/>
        <v>1</v>
      </c>
      <c r="AR85" s="57">
        <f t="shared" si="46"/>
        <v>45108</v>
      </c>
      <c r="AS85" t="str">
        <f t="shared" si="44"/>
        <v>2023-07</v>
      </c>
      <c r="AT85" s="56">
        <f t="shared" si="45"/>
        <v>1.1925447745355713</v>
      </c>
    </row>
    <row r="86" spans="1:46">
      <c r="A86" s="48">
        <f>净值底稿!A47</f>
        <v>43901</v>
      </c>
      <c r="B86" s="49">
        <f>净值底稿!X47</f>
        <v>0.95233540536382955</v>
      </c>
      <c r="C86" s="49">
        <f>净值底稿!U47</f>
        <v>1.0756534407875031</v>
      </c>
      <c r="D86" s="49">
        <f>净值底稿!V47</f>
        <v>1.4337</v>
      </c>
      <c r="E86" s="49">
        <f>净值底稿!W47</f>
        <v>1.3509</v>
      </c>
      <c r="F86" s="50">
        <f t="shared" si="24"/>
        <v>-8.9865267364578338E-3</v>
      </c>
      <c r="G86" s="50">
        <f t="shared" si="25"/>
        <v>-1.2421022788126068E-2</v>
      </c>
      <c r="H86" s="50">
        <f t="shared" si="26"/>
        <v>0</v>
      </c>
      <c r="I86" s="50">
        <f t="shared" si="27"/>
        <v>7.1572355177813574E-3</v>
      </c>
      <c r="J86" s="51">
        <f t="shared" si="28"/>
        <v>9.5144648834236539E-2</v>
      </c>
      <c r="K86" s="51">
        <f t="shared" si="29"/>
        <v>0.10563636717834703</v>
      </c>
      <c r="L86" s="51">
        <f t="shared" si="30"/>
        <v>0.76689843677709957</v>
      </c>
      <c r="M86" s="51">
        <f t="shared" si="31"/>
        <v>5.3989881582199424E-2</v>
      </c>
      <c r="N86" s="51">
        <f t="shared" si="3"/>
        <v>1.0216693343718826</v>
      </c>
      <c r="O86" s="52">
        <f t="shared" si="4"/>
        <v>0.19652250415837605</v>
      </c>
      <c r="P86" s="53" t="b">
        <f t="shared" si="5"/>
        <v>0</v>
      </c>
      <c r="Q86" s="53" t="b">
        <f t="shared" si="6"/>
        <v>0</v>
      </c>
      <c r="R86" s="53" t="b">
        <f t="shared" si="7"/>
        <v>0</v>
      </c>
      <c r="S86" s="53" t="b">
        <f t="shared" si="32"/>
        <v>0</v>
      </c>
      <c r="T86" s="54" t="str">
        <f t="shared" si="33"/>
        <v>不调</v>
      </c>
      <c r="U86" s="51">
        <f t="shared" si="34"/>
        <v>9.5144648834236539E-2</v>
      </c>
      <c r="V86" s="51">
        <f t="shared" si="8"/>
        <v>0.10563636717834703</v>
      </c>
      <c r="W86" s="51">
        <f t="shared" si="9"/>
        <v>0.76689843677709957</v>
      </c>
      <c r="X86" s="51">
        <f t="shared" si="10"/>
        <v>5.3989881582199424E-2</v>
      </c>
      <c r="Y86" s="51">
        <f t="shared" si="35"/>
        <v>0.99998626710299976</v>
      </c>
      <c r="Z86" s="51">
        <f t="shared" si="36"/>
        <v>9.5143342222573979E-2</v>
      </c>
      <c r="AA86" s="51">
        <f t="shared" si="11"/>
        <v>0.10563491648499709</v>
      </c>
      <c r="AB86" s="51">
        <f t="shared" si="12"/>
        <v>0.76688790503985771</v>
      </c>
      <c r="AC86" s="51">
        <f t="shared" si="13"/>
        <v>5.3989140144716598E-2</v>
      </c>
      <c r="AD86" s="78">
        <f t="shared" si="37"/>
        <v>1.0216553038921454</v>
      </c>
      <c r="AE86" s="51">
        <f t="shared" si="38"/>
        <v>1.0263766413477549</v>
      </c>
      <c r="AF86" s="50">
        <f t="shared" si="14"/>
        <v>-4.6000047793466337E-3</v>
      </c>
      <c r="AG86" s="50">
        <f t="shared" si="39"/>
        <v>-1.7799577967626545E-3</v>
      </c>
      <c r="AH86" s="48">
        <f t="shared" si="40"/>
        <v>43832</v>
      </c>
      <c r="AI86" s="55">
        <f t="shared" si="15"/>
        <v>2020</v>
      </c>
      <c r="AJ86" s="55">
        <f t="shared" si="16"/>
        <v>3</v>
      </c>
      <c r="AK86" s="53">
        <f t="shared" si="17"/>
        <v>0</v>
      </c>
      <c r="AL86" s="51">
        <f t="shared" si="41"/>
        <v>1.0122657779777551</v>
      </c>
      <c r="AM86" s="52" t="str">
        <f t="shared" si="18"/>
        <v/>
      </c>
      <c r="AN86" s="51">
        <f t="shared" si="42"/>
        <v>1.0263766413477549</v>
      </c>
      <c r="AO86" s="52">
        <f t="shared" si="19"/>
        <v>-4.6000047793466337E-3</v>
      </c>
      <c r="AP86" s="56">
        <f t="shared" si="20"/>
        <v>1</v>
      </c>
      <c r="AQ86" s="53" t="b">
        <f t="shared" si="21"/>
        <v>1</v>
      </c>
      <c r="AR86" s="57">
        <f t="shared" si="46"/>
        <v>45139</v>
      </c>
      <c r="AS86" t="str">
        <f t="shared" si="44"/>
        <v>2023-08</v>
      </c>
      <c r="AT86" s="56">
        <f t="shared" si="45"/>
        <v>1.1888416230665193</v>
      </c>
    </row>
    <row r="87" spans="1:46">
      <c r="A87" s="48">
        <f>净值底稿!A48</f>
        <v>43902</v>
      </c>
      <c r="B87" s="49">
        <f>净值底稿!X48</f>
        <v>0.93872451800506684</v>
      </c>
      <c r="C87" s="49">
        <f>净值底稿!U48</f>
        <v>1.0546610002592036</v>
      </c>
      <c r="D87" s="49">
        <f>净值底稿!V48</f>
        <v>1.4330000000000001</v>
      </c>
      <c r="E87" s="49">
        <f>净值底稿!W48</f>
        <v>1.3389</v>
      </c>
      <c r="F87" s="50">
        <f t="shared" si="24"/>
        <v>-1.4292115238079162E-2</v>
      </c>
      <c r="G87" s="50">
        <f t="shared" si="25"/>
        <v>-1.9515988823436081E-2</v>
      </c>
      <c r="H87" s="50">
        <f t="shared" si="26"/>
        <v>-4.8824719257856142E-4</v>
      </c>
      <c r="I87" s="50">
        <f t="shared" si="27"/>
        <v>-8.8829669109482534E-3</v>
      </c>
      <c r="J87" s="51">
        <f t="shared" si="28"/>
        <v>9.3783542611392948E-2</v>
      </c>
      <c r="K87" s="51">
        <f t="shared" si="29"/>
        <v>0.10357334663551129</v>
      </c>
      <c r="L87" s="51">
        <f t="shared" si="30"/>
        <v>0.76651347417319959</v>
      </c>
      <c r="M87" s="51">
        <f t="shared" si="31"/>
        <v>5.3509556399260534E-2</v>
      </c>
      <c r="N87" s="51">
        <f t="shared" si="3"/>
        <v>1.0173799198193643</v>
      </c>
      <c r="O87" s="52">
        <f t="shared" si="4"/>
        <v>0.1939854378902475</v>
      </c>
      <c r="P87" s="53" t="b">
        <f t="shared" si="5"/>
        <v>0</v>
      </c>
      <c r="Q87" s="53" t="b">
        <f t="shared" si="6"/>
        <v>0</v>
      </c>
      <c r="R87" s="53" t="b">
        <f t="shared" si="7"/>
        <v>0</v>
      </c>
      <c r="S87" s="53" t="b">
        <f t="shared" si="32"/>
        <v>0</v>
      </c>
      <c r="T87" s="54" t="str">
        <f t="shared" si="33"/>
        <v>不调</v>
      </c>
      <c r="U87" s="51">
        <f t="shared" si="34"/>
        <v>9.3783542611392948E-2</v>
      </c>
      <c r="V87" s="51">
        <f t="shared" si="8"/>
        <v>0.10357334663551129</v>
      </c>
      <c r="W87" s="51">
        <f t="shared" si="9"/>
        <v>0.76651347417319959</v>
      </c>
      <c r="X87" s="51">
        <f t="shared" si="10"/>
        <v>5.3509556399260534E-2</v>
      </c>
      <c r="Y87" s="51">
        <f t="shared" si="35"/>
        <v>0.99998626710299976</v>
      </c>
      <c r="Z87" s="51">
        <f t="shared" si="36"/>
        <v>9.3782254691661945E-2</v>
      </c>
      <c r="AA87" s="51">
        <f t="shared" si="11"/>
        <v>0.10357192427340997</v>
      </c>
      <c r="AB87" s="51">
        <f t="shared" si="12"/>
        <v>0.76650294772260952</v>
      </c>
      <c r="AC87" s="51">
        <f t="shared" si="13"/>
        <v>5.3508821558033971E-2</v>
      </c>
      <c r="AD87" s="78">
        <f t="shared" si="37"/>
        <v>1.0173659482457154</v>
      </c>
      <c r="AE87" s="51">
        <f t="shared" si="38"/>
        <v>1.0263766413477549</v>
      </c>
      <c r="AF87" s="50">
        <f t="shared" si="14"/>
        <v>-8.7791291608189104E-3</v>
      </c>
      <c r="AG87" s="50">
        <f t="shared" si="39"/>
        <v>-4.1984372127166214E-3</v>
      </c>
      <c r="AH87" s="48">
        <f t="shared" si="40"/>
        <v>43832</v>
      </c>
      <c r="AI87" s="55">
        <f t="shared" si="15"/>
        <v>2020</v>
      </c>
      <c r="AJ87" s="55">
        <f t="shared" si="16"/>
        <v>3</v>
      </c>
      <c r="AK87" s="53">
        <f t="shared" si="17"/>
        <v>0</v>
      </c>
      <c r="AL87" s="51">
        <f t="shared" si="41"/>
        <v>1.0122657779777551</v>
      </c>
      <c r="AM87" s="52" t="str">
        <f t="shared" si="18"/>
        <v/>
      </c>
      <c r="AN87" s="51">
        <f t="shared" si="42"/>
        <v>1.0263766413477549</v>
      </c>
      <c r="AO87" s="52">
        <f t="shared" si="19"/>
        <v>-8.7791291608189104E-3</v>
      </c>
      <c r="AP87" s="56">
        <f t="shared" si="20"/>
        <v>1</v>
      </c>
      <c r="AQ87" s="53" t="b">
        <f t="shared" si="21"/>
        <v>1</v>
      </c>
      <c r="AR87" s="57">
        <f t="shared" si="46"/>
        <v>45170</v>
      </c>
      <c r="AS87" t="str">
        <f t="shared" si="44"/>
        <v>2023-09</v>
      </c>
      <c r="AT87" s="56">
        <f t="shared" si="45"/>
        <v>1.1830079446096047</v>
      </c>
    </row>
    <row r="88" spans="1:46">
      <c r="A88" s="48">
        <f>净值底稿!A49</f>
        <v>43903</v>
      </c>
      <c r="B88" s="49">
        <f>净值底稿!X49</f>
        <v>0.92610973471271996</v>
      </c>
      <c r="C88" s="49">
        <f>净值底稿!U49</f>
        <v>1.0433221532757124</v>
      </c>
      <c r="D88" s="49">
        <f>净值底稿!V49</f>
        <v>1.4305000000000001</v>
      </c>
      <c r="E88" s="49">
        <f>净值底稿!W49</f>
        <v>1.3007</v>
      </c>
      <c r="F88" s="50">
        <f t="shared" si="24"/>
        <v>-1.3438216484592536E-2</v>
      </c>
      <c r="G88" s="50">
        <f t="shared" si="25"/>
        <v>-1.0751176900164583E-2</v>
      </c>
      <c r="H88" s="50">
        <f t="shared" si="26"/>
        <v>-1.7445917655268817E-3</v>
      </c>
      <c r="I88" s="50">
        <f t="shared" si="27"/>
        <v>-2.8530883561132314E-2</v>
      </c>
      <c r="J88" s="51">
        <f t="shared" si="28"/>
        <v>9.2521988450702197E-2</v>
      </c>
      <c r="K88" s="51">
        <f t="shared" si="29"/>
        <v>0.10245840419365609</v>
      </c>
      <c r="L88" s="51">
        <f t="shared" si="30"/>
        <v>0.76516571299176062</v>
      </c>
      <c r="M88" s="51">
        <f t="shared" si="31"/>
        <v>5.1982167600668296E-2</v>
      </c>
      <c r="N88" s="51">
        <f t="shared" si="3"/>
        <v>1.0121282732367871</v>
      </c>
      <c r="O88" s="52">
        <f t="shared" si="4"/>
        <v>0.19264395413123953</v>
      </c>
      <c r="P88" s="53" t="b">
        <f t="shared" si="5"/>
        <v>0</v>
      </c>
      <c r="Q88" s="53" t="b">
        <f t="shared" si="6"/>
        <v>0</v>
      </c>
      <c r="R88" s="53" t="b">
        <f t="shared" si="7"/>
        <v>0</v>
      </c>
      <c r="S88" s="53" t="b">
        <f t="shared" si="32"/>
        <v>0</v>
      </c>
      <c r="T88" s="54" t="str">
        <f t="shared" si="33"/>
        <v>不调</v>
      </c>
      <c r="U88" s="51">
        <f t="shared" si="34"/>
        <v>9.2521988450702197E-2</v>
      </c>
      <c r="V88" s="51">
        <f t="shared" si="8"/>
        <v>0.10245840419365609</v>
      </c>
      <c r="W88" s="51">
        <f t="shared" si="9"/>
        <v>0.76516571299176062</v>
      </c>
      <c r="X88" s="51">
        <f t="shared" si="10"/>
        <v>5.1982167600668296E-2</v>
      </c>
      <c r="Y88" s="51">
        <f t="shared" si="35"/>
        <v>0.99998626710299976</v>
      </c>
      <c r="Z88" s="51">
        <f t="shared" si="36"/>
        <v>9.2520717855764545E-2</v>
      </c>
      <c r="AA88" s="51">
        <f t="shared" si="11"/>
        <v>0.1024569971429445</v>
      </c>
      <c r="AB88" s="51">
        <f t="shared" si="12"/>
        <v>0.76515520504983603</v>
      </c>
      <c r="AC88" s="51">
        <f t="shared" si="13"/>
        <v>5.1981453734914786E-2</v>
      </c>
      <c r="AD88" s="78">
        <f t="shared" si="37"/>
        <v>1.0121143737834599</v>
      </c>
      <c r="AE88" s="51">
        <f t="shared" si="38"/>
        <v>1.0263766413477549</v>
      </c>
      <c r="AF88" s="50">
        <f t="shared" si="14"/>
        <v>-1.3895744495477702E-2</v>
      </c>
      <c r="AG88" s="50">
        <f t="shared" si="39"/>
        <v>-5.1619326077415595E-3</v>
      </c>
      <c r="AH88" s="48">
        <f t="shared" si="40"/>
        <v>43832</v>
      </c>
      <c r="AI88" s="55">
        <f t="shared" si="15"/>
        <v>2020</v>
      </c>
      <c r="AJ88" s="55">
        <f t="shared" si="16"/>
        <v>3</v>
      </c>
      <c r="AK88" s="53">
        <f t="shared" si="17"/>
        <v>0</v>
      </c>
      <c r="AL88" s="51">
        <f t="shared" si="41"/>
        <v>1.0122657779777551</v>
      </c>
      <c r="AM88" s="52" t="str">
        <f t="shared" si="18"/>
        <v/>
      </c>
      <c r="AN88" s="51">
        <f t="shared" si="42"/>
        <v>1.0263766413477549</v>
      </c>
      <c r="AO88" s="52">
        <f t="shared" si="19"/>
        <v>-1.3895744495477702E-2</v>
      </c>
      <c r="AP88" s="56">
        <f t="shared" si="20"/>
        <v>1</v>
      </c>
      <c r="AQ88" s="53" t="b">
        <f t="shared" si="21"/>
        <v>1</v>
      </c>
      <c r="AR88" s="57">
        <f t="shared" si="46"/>
        <v>45200</v>
      </c>
      <c r="AS88" t="str">
        <f t="shared" si="44"/>
        <v>2023-10</v>
      </c>
      <c r="AT88" s="56">
        <f t="shared" si="45"/>
        <v>1.1795486011603453</v>
      </c>
    </row>
    <row r="89" spans="1:46">
      <c r="A89" s="48">
        <f>净值底稿!A50</f>
        <v>43906</v>
      </c>
      <c r="B89" s="49">
        <f>净值底稿!X50</f>
        <v>0.90191043212126631</v>
      </c>
      <c r="C89" s="49">
        <f>净值底稿!U50</f>
        <v>0.99794474099012476</v>
      </c>
      <c r="D89" s="49">
        <f>净值底稿!V50</f>
        <v>1.4302999999999999</v>
      </c>
      <c r="E89" s="49">
        <f>净值底稿!W50</f>
        <v>1.2615000000000001</v>
      </c>
      <c r="F89" s="50">
        <f t="shared" si="24"/>
        <v>-2.6130059629445812E-2</v>
      </c>
      <c r="G89" s="50">
        <f t="shared" si="25"/>
        <v>-4.3493193490731996E-2</v>
      </c>
      <c r="H89" s="50">
        <f t="shared" si="26"/>
        <v>-1.3981125480611034E-4</v>
      </c>
      <c r="I89" s="50">
        <f t="shared" si="27"/>
        <v>-3.0137618205581584E-2</v>
      </c>
      <c r="J89" s="51">
        <f t="shared" si="28"/>
        <v>9.0103145981234284E-2</v>
      </c>
      <c r="K89" s="51">
        <f t="shared" si="29"/>
        <v>9.8000815141727038E-2</v>
      </c>
      <c r="L89" s="51">
        <f t="shared" si="30"/>
        <v>0.76504822774049663</v>
      </c>
      <c r="M89" s="51">
        <f t="shared" si="31"/>
        <v>5.0414856528480823E-2</v>
      </c>
      <c r="N89" s="51">
        <f t="shared" si="3"/>
        <v>1.0035670453919388</v>
      </c>
      <c r="O89" s="52">
        <f t="shared" si="4"/>
        <v>0.18743537064780574</v>
      </c>
      <c r="P89" s="53" t="b">
        <f t="shared" si="5"/>
        <v>0</v>
      </c>
      <c r="Q89" s="53" t="b">
        <f t="shared" si="6"/>
        <v>0</v>
      </c>
      <c r="R89" s="53" t="b">
        <f t="shared" si="7"/>
        <v>0</v>
      </c>
      <c r="S89" s="53" t="b">
        <f t="shared" si="32"/>
        <v>0</v>
      </c>
      <c r="T89" s="54" t="str">
        <f t="shared" si="33"/>
        <v>不调</v>
      </c>
      <c r="U89" s="51">
        <f t="shared" si="34"/>
        <v>9.0103145981234284E-2</v>
      </c>
      <c r="V89" s="51">
        <f t="shared" si="8"/>
        <v>9.8000815141727038E-2</v>
      </c>
      <c r="W89" s="51">
        <f t="shared" si="9"/>
        <v>0.76504822774049663</v>
      </c>
      <c r="X89" s="51">
        <f t="shared" si="10"/>
        <v>5.0414856528480823E-2</v>
      </c>
      <c r="Y89" s="51">
        <f t="shared" si="35"/>
        <v>0.99995880187477393</v>
      </c>
      <c r="Z89" s="51">
        <f t="shared" si="36"/>
        <v>9.0099433900542883E-2</v>
      </c>
      <c r="AA89" s="51">
        <f t="shared" si="11"/>
        <v>9.7996777691872566E-2</v>
      </c>
      <c r="AB89" s="51">
        <f t="shared" si="12"/>
        <v>0.76501670918780618</v>
      </c>
      <c r="AC89" s="51">
        <f t="shared" si="13"/>
        <v>5.0412779530908308E-2</v>
      </c>
      <c r="AD89" s="78">
        <f t="shared" si="37"/>
        <v>1.00352570031113</v>
      </c>
      <c r="AE89" s="51">
        <f t="shared" si="38"/>
        <v>1.0263766413477549</v>
      </c>
      <c r="AF89" s="50">
        <f t="shared" si="14"/>
        <v>-2.2263699421899208E-2</v>
      </c>
      <c r="AG89" s="50">
        <f t="shared" si="39"/>
        <v>-8.4858724416925213E-3</v>
      </c>
      <c r="AH89" s="48">
        <f t="shared" si="40"/>
        <v>43832</v>
      </c>
      <c r="AI89" s="55">
        <f t="shared" si="15"/>
        <v>2020</v>
      </c>
      <c r="AJ89" s="55">
        <f t="shared" si="16"/>
        <v>3</v>
      </c>
      <c r="AK89" s="53">
        <f t="shared" si="17"/>
        <v>0</v>
      </c>
      <c r="AL89" s="51">
        <f t="shared" si="41"/>
        <v>1.0122657779777551</v>
      </c>
      <c r="AM89" s="52" t="str">
        <f t="shared" si="18"/>
        <v/>
      </c>
      <c r="AN89" s="51">
        <f t="shared" si="42"/>
        <v>1.0263766413477549</v>
      </c>
      <c r="AO89" s="52">
        <f t="shared" si="19"/>
        <v>-2.2263699421899208E-2</v>
      </c>
      <c r="AP89" s="56">
        <f t="shared" si="20"/>
        <v>1</v>
      </c>
      <c r="AQ89" s="53" t="b">
        <f t="shared" si="21"/>
        <v>1</v>
      </c>
      <c r="AR89" s="57">
        <f t="shared" si="46"/>
        <v>45231</v>
      </c>
      <c r="AS89" t="str">
        <f t="shared" si="44"/>
        <v>2023-11</v>
      </c>
      <c r="AT89" s="56">
        <f t="shared" si="45"/>
        <v>1.184624400566189</v>
      </c>
    </row>
    <row r="90" spans="1:46">
      <c r="A90" s="48">
        <f>净值底稿!A51</f>
        <v>43907</v>
      </c>
      <c r="B90" s="49">
        <f>净值底稿!X51</f>
        <v>0.89940460814420753</v>
      </c>
      <c r="C90" s="49">
        <f>净值底稿!U51</f>
        <v>0.99577748489583673</v>
      </c>
      <c r="D90" s="49">
        <f>净值底稿!V51</f>
        <v>1.4286000000000001</v>
      </c>
      <c r="E90" s="49">
        <f>净值底稿!W51</f>
        <v>1.2110000000000001</v>
      </c>
      <c r="F90" s="50">
        <f t="shared" si="24"/>
        <v>-2.7783512506504016E-3</v>
      </c>
      <c r="G90" s="50">
        <f t="shared" si="25"/>
        <v>-2.1717195404404865E-3</v>
      </c>
      <c r="H90" s="50">
        <f t="shared" si="26"/>
        <v>-1.1885618401732412E-3</v>
      </c>
      <c r="I90" s="50">
        <f t="shared" si="27"/>
        <v>-4.0031708283789103E-2</v>
      </c>
      <c r="J90" s="51">
        <f t="shared" si="28"/>
        <v>8.9849106025682413E-2</v>
      </c>
      <c r="K90" s="51">
        <f t="shared" si="29"/>
        <v>9.7783956174858924E-2</v>
      </c>
      <c r="L90" s="51">
        <f t="shared" si="30"/>
        <v>0.76410743952017068</v>
      </c>
      <c r="M90" s="51">
        <f t="shared" si="31"/>
        <v>4.839466984695201E-2</v>
      </c>
      <c r="N90" s="51">
        <f t="shared" si="3"/>
        <v>1.0001351715676641</v>
      </c>
      <c r="O90" s="52">
        <f t="shared" si="4"/>
        <v>0.18760770297322457</v>
      </c>
      <c r="P90" s="53" t="b">
        <f t="shared" si="5"/>
        <v>0</v>
      </c>
      <c r="Q90" s="53" t="b">
        <f t="shared" si="6"/>
        <v>0</v>
      </c>
      <c r="R90" s="53" t="b">
        <f t="shared" si="7"/>
        <v>0</v>
      </c>
      <c r="S90" s="53" t="b">
        <f t="shared" si="32"/>
        <v>0</v>
      </c>
      <c r="T90" s="54" t="str">
        <f t="shared" si="33"/>
        <v>不调</v>
      </c>
      <c r="U90" s="51">
        <f t="shared" si="34"/>
        <v>8.9849106025682413E-2</v>
      </c>
      <c r="V90" s="51">
        <f t="shared" si="8"/>
        <v>9.7783956174858924E-2</v>
      </c>
      <c r="W90" s="51">
        <f t="shared" si="9"/>
        <v>0.76410743952017068</v>
      </c>
      <c r="X90" s="51">
        <f t="shared" si="10"/>
        <v>4.839466984695201E-2</v>
      </c>
      <c r="Y90" s="51">
        <f t="shared" si="35"/>
        <v>0.99998626710299976</v>
      </c>
      <c r="Z90" s="51">
        <f t="shared" si="36"/>
        <v>8.9847872137163803E-2</v>
      </c>
      <c r="AA90" s="51">
        <f t="shared" si="11"/>
        <v>9.7782613317860492E-2</v>
      </c>
      <c r="AB90" s="51">
        <f t="shared" si="12"/>
        <v>0.76409694611140666</v>
      </c>
      <c r="AC90" s="51">
        <f t="shared" si="13"/>
        <v>4.8394005247935641E-2</v>
      </c>
      <c r="AD90" s="78">
        <f t="shared" si="37"/>
        <v>1.0001214368143667</v>
      </c>
      <c r="AE90" s="51">
        <f t="shared" si="38"/>
        <v>1.0263766413477549</v>
      </c>
      <c r="AF90" s="50">
        <f t="shared" si="14"/>
        <v>-2.5580477454077655E-2</v>
      </c>
      <c r="AG90" s="50">
        <f t="shared" si="39"/>
        <v>-3.3923032521318008E-3</v>
      </c>
      <c r="AH90" s="48">
        <f t="shared" si="40"/>
        <v>43832</v>
      </c>
      <c r="AI90" s="55">
        <f t="shared" si="15"/>
        <v>2020</v>
      </c>
      <c r="AJ90" s="55">
        <f t="shared" si="16"/>
        <v>3</v>
      </c>
      <c r="AK90" s="53">
        <f t="shared" si="17"/>
        <v>0</v>
      </c>
      <c r="AL90" s="51">
        <f t="shared" si="41"/>
        <v>1.0122657779777551</v>
      </c>
      <c r="AM90" s="52" t="str">
        <f t="shared" si="18"/>
        <v/>
      </c>
      <c r="AN90" s="51">
        <f t="shared" si="42"/>
        <v>1.0263766413477549</v>
      </c>
      <c r="AO90" s="52">
        <f t="shared" si="19"/>
        <v>-2.5580477454077655E-2</v>
      </c>
      <c r="AP90" s="56">
        <f t="shared" si="20"/>
        <v>1</v>
      </c>
      <c r="AQ90" s="53" t="b">
        <f t="shared" si="21"/>
        <v>1</v>
      </c>
      <c r="AR90" s="57">
        <f t="shared" si="46"/>
        <v>45261</v>
      </c>
      <c r="AS90" t="str">
        <f t="shared" si="44"/>
        <v>2023-12</v>
      </c>
      <c r="AT90" s="56">
        <f t="shared" si="45"/>
        <v>1.1909760043506519</v>
      </c>
    </row>
    <row r="91" spans="1:46">
      <c r="A91" s="48">
        <f>净值底稿!A52</f>
        <v>43908</v>
      </c>
      <c r="B91" s="49">
        <f>净值底稿!X52</f>
        <v>0.88628546572439149</v>
      </c>
      <c r="C91" s="49">
        <f>净值底稿!U52</f>
        <v>0.97948778639182654</v>
      </c>
      <c r="D91" s="49">
        <f>净值底稿!V52</f>
        <v>1.4281999999999999</v>
      </c>
      <c r="E91" s="49">
        <f>净值底稿!W52</f>
        <v>1.2383999999999999</v>
      </c>
      <c r="F91" s="50">
        <f t="shared" si="24"/>
        <v>-1.4586474542181316E-2</v>
      </c>
      <c r="G91" s="50">
        <f t="shared" si="25"/>
        <v>-1.6358773672929705E-2</v>
      </c>
      <c r="H91" s="50">
        <f t="shared" si="26"/>
        <v>-2.7999440011217125E-4</v>
      </c>
      <c r="I91" s="50">
        <f t="shared" si="27"/>
        <v>2.2625928984310484E-2</v>
      </c>
      <c r="J91" s="51">
        <f t="shared" si="28"/>
        <v>8.8537308437565895E-2</v>
      </c>
      <c r="K91" s="51">
        <f t="shared" si="29"/>
        <v>9.6183009677446016E-2</v>
      </c>
      <c r="L91" s="51">
        <f t="shared" si="30"/>
        <v>0.76388300324535263</v>
      </c>
      <c r="M91" s="51">
        <f t="shared" si="31"/>
        <v>4.9488964573941779E-2</v>
      </c>
      <c r="N91" s="51">
        <f t="shared" si="3"/>
        <v>0.99809228593430632</v>
      </c>
      <c r="O91" s="52">
        <f t="shared" si="4"/>
        <v>0.18507338521517244</v>
      </c>
      <c r="P91" s="53" t="b">
        <f t="shared" si="5"/>
        <v>0</v>
      </c>
      <c r="Q91" s="53" t="b">
        <f t="shared" si="6"/>
        <v>0</v>
      </c>
      <c r="R91" s="53" t="b">
        <f t="shared" si="7"/>
        <v>0</v>
      </c>
      <c r="S91" s="53" t="b">
        <f t="shared" si="32"/>
        <v>0</v>
      </c>
      <c r="T91" s="54" t="str">
        <f t="shared" si="33"/>
        <v>不调</v>
      </c>
      <c r="U91" s="51">
        <f t="shared" si="34"/>
        <v>8.8537308437565895E-2</v>
      </c>
      <c r="V91" s="51">
        <f t="shared" si="8"/>
        <v>9.6183009677446016E-2</v>
      </c>
      <c r="W91" s="51">
        <f t="shared" si="9"/>
        <v>0.76388300324535263</v>
      </c>
      <c r="X91" s="51">
        <f t="shared" si="10"/>
        <v>4.9488964573941779E-2</v>
      </c>
      <c r="Y91" s="51">
        <f t="shared" si="35"/>
        <v>0.99998626710299976</v>
      </c>
      <c r="Z91" s="51">
        <f t="shared" si="36"/>
        <v>8.8536092563828439E-2</v>
      </c>
      <c r="AA91" s="51">
        <f t="shared" si="11"/>
        <v>9.6181688806080939E-2</v>
      </c>
      <c r="AB91" s="51">
        <f t="shared" si="12"/>
        <v>0.7638725129187488</v>
      </c>
      <c r="AC91" s="51">
        <f t="shared" si="13"/>
        <v>4.9488284947088637E-2</v>
      </c>
      <c r="AD91" s="78">
        <f t="shared" si="37"/>
        <v>0.99807857923574683</v>
      </c>
      <c r="AE91" s="51">
        <f t="shared" si="38"/>
        <v>1.0263766413477549</v>
      </c>
      <c r="AF91" s="50">
        <f t="shared" si="14"/>
        <v>-2.7570836057657422E-2</v>
      </c>
      <c r="AG91" s="50">
        <f t="shared" si="39"/>
        <v>-2.0426095306255165E-3</v>
      </c>
      <c r="AH91" s="48">
        <f t="shared" si="40"/>
        <v>43832</v>
      </c>
      <c r="AI91" s="55">
        <f t="shared" si="15"/>
        <v>2020</v>
      </c>
      <c r="AJ91" s="55">
        <f t="shared" si="16"/>
        <v>3</v>
      </c>
      <c r="AK91" s="53">
        <f t="shared" si="17"/>
        <v>0</v>
      </c>
      <c r="AL91" s="51">
        <f t="shared" si="41"/>
        <v>1.0122657779777551</v>
      </c>
      <c r="AM91" s="52" t="str">
        <f t="shared" si="18"/>
        <v/>
      </c>
      <c r="AN91" s="51">
        <f t="shared" si="42"/>
        <v>1.0263766413477549</v>
      </c>
      <c r="AO91" s="52">
        <f t="shared" si="19"/>
        <v>-2.7570836057657422E-2</v>
      </c>
      <c r="AP91" s="56">
        <f t="shared" si="20"/>
        <v>1</v>
      </c>
      <c r="AQ91" s="53" t="b">
        <f t="shared" si="21"/>
        <v>1</v>
      </c>
      <c r="AR91" s="57">
        <f t="shared" si="46"/>
        <v>45292</v>
      </c>
      <c r="AS91" t="str">
        <f t="shared" si="44"/>
        <v>2024-01</v>
      </c>
      <c r="AT91" s="56">
        <f t="shared" si="45"/>
        <v>1.1830591762319782</v>
      </c>
    </row>
    <row r="92" spans="1:46">
      <c r="A92" s="48">
        <f>净值底稿!A53</f>
        <v>43909</v>
      </c>
      <c r="B92" s="49">
        <f>净值底稿!X53</f>
        <v>0.87256743705188444</v>
      </c>
      <c r="C92" s="49">
        <f>净值底稿!U53</f>
        <v>0.9836587857602006</v>
      </c>
      <c r="D92" s="49">
        <f>净值底稿!V53</f>
        <v>1.4271</v>
      </c>
      <c r="E92" s="49">
        <f>净值底稿!W53</f>
        <v>1.2299</v>
      </c>
      <c r="F92" s="50">
        <f t="shared" si="24"/>
        <v>-1.5478115351124311E-2</v>
      </c>
      <c r="G92" s="50">
        <f t="shared" si="25"/>
        <v>4.2583475019519756E-3</v>
      </c>
      <c r="H92" s="50">
        <f t="shared" si="26"/>
        <v>-7.7020025206542275E-4</v>
      </c>
      <c r="I92" s="50">
        <f t="shared" si="27"/>
        <v>-6.8636950904392702E-3</v>
      </c>
      <c r="J92" s="51">
        <f t="shared" si="28"/>
        <v>8.7165720710387681E-2</v>
      </c>
      <c r="K92" s="51">
        <f t="shared" si="29"/>
        <v>9.6591263860341836E-2</v>
      </c>
      <c r="L92" s="51">
        <f t="shared" si="30"/>
        <v>0.76328417811675298</v>
      </c>
      <c r="M92" s="51">
        <f t="shared" si="31"/>
        <v>4.9148612448663045E-2</v>
      </c>
      <c r="N92" s="51">
        <f t="shared" si="3"/>
        <v>0.99618977513614559</v>
      </c>
      <c r="O92" s="52">
        <f t="shared" si="4"/>
        <v>0.18445981795548558</v>
      </c>
      <c r="P92" s="53" t="b">
        <f t="shared" si="5"/>
        <v>0</v>
      </c>
      <c r="Q92" s="53" t="b">
        <f t="shared" si="6"/>
        <v>0</v>
      </c>
      <c r="R92" s="53" t="b">
        <f t="shared" si="7"/>
        <v>0</v>
      </c>
      <c r="S92" s="53" t="b">
        <f t="shared" si="32"/>
        <v>0</v>
      </c>
      <c r="T92" s="54" t="str">
        <f t="shared" si="33"/>
        <v>不调</v>
      </c>
      <c r="U92" s="51">
        <f t="shared" si="34"/>
        <v>8.7165720710387681E-2</v>
      </c>
      <c r="V92" s="51">
        <f t="shared" si="8"/>
        <v>9.6591263860341836E-2</v>
      </c>
      <c r="W92" s="51">
        <f t="shared" si="9"/>
        <v>0.76328417811675298</v>
      </c>
      <c r="X92" s="51">
        <f t="shared" si="10"/>
        <v>4.9148612448663045E-2</v>
      </c>
      <c r="Y92" s="51">
        <f t="shared" si="35"/>
        <v>0.99998626710299976</v>
      </c>
      <c r="Z92" s="51">
        <f t="shared" si="36"/>
        <v>8.7164523672523211E-2</v>
      </c>
      <c r="AA92" s="51">
        <f t="shared" si="11"/>
        <v>9.6589937382464117E-2</v>
      </c>
      <c r="AB92" s="51">
        <f t="shared" si="12"/>
        <v>0.76327369601375294</v>
      </c>
      <c r="AC92" s="51">
        <f t="shared" si="13"/>
        <v>4.9147937495830581E-2</v>
      </c>
      <c r="AD92" s="78">
        <f t="shared" si="37"/>
        <v>0.99617609456457079</v>
      </c>
      <c r="AE92" s="51">
        <f t="shared" si="38"/>
        <v>1.0263766413477549</v>
      </c>
      <c r="AF92" s="50">
        <f t="shared" si="14"/>
        <v>-2.9424429168153243E-2</v>
      </c>
      <c r="AG92" s="50">
        <f t="shared" si="39"/>
        <v>-1.9061471819511455E-3</v>
      </c>
      <c r="AH92" s="48">
        <f t="shared" si="40"/>
        <v>43832</v>
      </c>
      <c r="AI92" s="55">
        <f t="shared" si="15"/>
        <v>2020</v>
      </c>
      <c r="AJ92" s="55">
        <f t="shared" si="16"/>
        <v>3</v>
      </c>
      <c r="AK92" s="53">
        <f t="shared" si="17"/>
        <v>0</v>
      </c>
      <c r="AL92" s="51">
        <f t="shared" si="41"/>
        <v>1.0122657779777551</v>
      </c>
      <c r="AM92" s="52" t="str">
        <f t="shared" si="18"/>
        <v/>
      </c>
      <c r="AN92" s="51">
        <f t="shared" si="42"/>
        <v>1.0263766413477549</v>
      </c>
      <c r="AO92" s="52">
        <f t="shared" si="19"/>
        <v>-2.9424429168153243E-2</v>
      </c>
      <c r="AP92" s="56">
        <f t="shared" si="20"/>
        <v>1</v>
      </c>
      <c r="AQ92" s="53" t="b">
        <f t="shared" si="21"/>
        <v>1</v>
      </c>
      <c r="AR92" s="57">
        <f t="shared" si="46"/>
        <v>45323</v>
      </c>
      <c r="AS92" t="str">
        <f t="shared" si="44"/>
        <v>2024-02</v>
      </c>
      <c r="AT92" s="56">
        <f t="shared" si="45"/>
        <v>1.2041639281601499</v>
      </c>
    </row>
    <row r="93" spans="1:46">
      <c r="A93" s="48">
        <f>净值底稿!A54</f>
        <v>43910</v>
      </c>
      <c r="B93" s="49">
        <f>净值底稿!X54</f>
        <v>0.88695180378755312</v>
      </c>
      <c r="C93" s="49">
        <f>净值底稿!U54</f>
        <v>0.99630469873969563</v>
      </c>
      <c r="D93" s="49">
        <f>净值底稿!V54</f>
        <v>1.4282999999999999</v>
      </c>
      <c r="E93" s="49">
        <f>净值底稿!W54</f>
        <v>1.2431000000000001</v>
      </c>
      <c r="F93" s="50">
        <f t="shared" si="24"/>
        <v>1.6485106050105003E-2</v>
      </c>
      <c r="G93" s="50">
        <f t="shared" si="25"/>
        <v>1.2855995557160549E-2</v>
      </c>
      <c r="H93" s="50">
        <f t="shared" si="26"/>
        <v>8.4086609207467689E-4</v>
      </c>
      <c r="I93" s="50">
        <f t="shared" si="27"/>
        <v>1.0732579884543458E-2</v>
      </c>
      <c r="J93" s="51">
        <f t="shared" si="28"/>
        <v>8.8601440089071642E-2</v>
      </c>
      <c r="K93" s="51">
        <f t="shared" si="29"/>
        <v>9.7831697188319494E-2</v>
      </c>
      <c r="L93" s="51">
        <f t="shared" si="30"/>
        <v>0.76391550698370347</v>
      </c>
      <c r="M93" s="51">
        <f t="shared" si="31"/>
        <v>4.9675421661165134E-2</v>
      </c>
      <c r="N93" s="51">
        <f t="shared" si="3"/>
        <v>1.0000240659222599</v>
      </c>
      <c r="O93" s="52">
        <f t="shared" si="4"/>
        <v>0.18642865069997638</v>
      </c>
      <c r="P93" s="53" t="b">
        <f t="shared" si="5"/>
        <v>0</v>
      </c>
      <c r="Q93" s="53" t="b">
        <f t="shared" si="6"/>
        <v>0</v>
      </c>
      <c r="R93" s="53" t="b">
        <f t="shared" si="7"/>
        <v>0</v>
      </c>
      <c r="S93" s="53" t="b">
        <f t="shared" si="32"/>
        <v>0</v>
      </c>
      <c r="T93" s="54" t="str">
        <f t="shared" si="33"/>
        <v>不调</v>
      </c>
      <c r="U93" s="51">
        <f t="shared" si="34"/>
        <v>8.8601440089071642E-2</v>
      </c>
      <c r="V93" s="51">
        <f t="shared" si="8"/>
        <v>9.7831697188319494E-2</v>
      </c>
      <c r="W93" s="51">
        <f t="shared" si="9"/>
        <v>0.76391550698370347</v>
      </c>
      <c r="X93" s="51">
        <f t="shared" si="10"/>
        <v>4.9675421661165134E-2</v>
      </c>
      <c r="Y93" s="51">
        <f t="shared" si="35"/>
        <v>0.99998626710299976</v>
      </c>
      <c r="Z93" s="51">
        <f t="shared" si="36"/>
        <v>8.8600223334620823E-2</v>
      </c>
      <c r="AA93" s="51">
        <f t="shared" si="11"/>
        <v>9.7830353675698645E-2</v>
      </c>
      <c r="AB93" s="51">
        <f t="shared" si="12"/>
        <v>0.76390501621072915</v>
      </c>
      <c r="AC93" s="51">
        <f t="shared" si="13"/>
        <v>4.967473947371602E-2</v>
      </c>
      <c r="AD93" s="78">
        <f t="shared" si="37"/>
        <v>1.0000103326947647</v>
      </c>
      <c r="AE93" s="51">
        <f t="shared" si="38"/>
        <v>1.0263766413477549</v>
      </c>
      <c r="AF93" s="50">
        <f t="shared" si="14"/>
        <v>-2.5688726331854261E-2</v>
      </c>
      <c r="AG93" s="50">
        <f t="shared" si="39"/>
        <v>3.8489561746308798E-3</v>
      </c>
      <c r="AH93" s="48">
        <f t="shared" si="40"/>
        <v>43832</v>
      </c>
      <c r="AI93" s="55">
        <f t="shared" si="15"/>
        <v>2020</v>
      </c>
      <c r="AJ93" s="55">
        <f t="shared" si="16"/>
        <v>3</v>
      </c>
      <c r="AK93" s="53">
        <f t="shared" si="17"/>
        <v>0</v>
      </c>
      <c r="AL93" s="51">
        <f t="shared" si="41"/>
        <v>1.0122657779777551</v>
      </c>
      <c r="AM93" s="52" t="str">
        <f t="shared" si="18"/>
        <v/>
      </c>
      <c r="AN93" s="51">
        <f t="shared" si="42"/>
        <v>1.0263766413477549</v>
      </c>
      <c r="AO93" s="52">
        <f t="shared" si="19"/>
        <v>-2.5688726331854261E-2</v>
      </c>
      <c r="AP93" s="56">
        <f t="shared" si="20"/>
        <v>1</v>
      </c>
      <c r="AQ93" s="53" t="b">
        <f t="shared" si="21"/>
        <v>1</v>
      </c>
      <c r="AR93" s="57">
        <f t="shared" si="46"/>
        <v>45352</v>
      </c>
      <c r="AS93" t="str">
        <f t="shared" si="44"/>
        <v>2024-03</v>
      </c>
      <c r="AT93" s="56">
        <f t="shared" si="45"/>
        <v>1.2152923627764471</v>
      </c>
    </row>
    <row r="94" spans="1:46">
      <c r="A94" s="48">
        <f>净值底稿!A55</f>
        <v>43913</v>
      </c>
      <c r="B94" s="49">
        <f>净值底稿!X55</f>
        <v>0.86260582025166044</v>
      </c>
      <c r="C94" s="49">
        <f>净值底稿!U55</f>
        <v>0.95650228494387057</v>
      </c>
      <c r="D94" s="49">
        <f>净值底稿!V55</f>
        <v>1.4311</v>
      </c>
      <c r="E94" s="49">
        <f>净值底稿!W55</f>
        <v>1.2408999999999999</v>
      </c>
      <c r="F94" s="50">
        <f t="shared" si="24"/>
        <v>-2.7449049014758087E-2</v>
      </c>
      <c r="G94" s="50">
        <f t="shared" si="25"/>
        <v>-3.995004123354462E-2</v>
      </c>
      <c r="H94" s="50">
        <f t="shared" si="26"/>
        <v>1.9603724707695225E-3</v>
      </c>
      <c r="I94" s="50">
        <f t="shared" si="27"/>
        <v>-1.7697691255733616E-3</v>
      </c>
      <c r="J94" s="51">
        <f t="shared" si="28"/>
        <v>8.6168231461590306E-2</v>
      </c>
      <c r="K94" s="51">
        <f t="shared" si="29"/>
        <v>9.3922027012462231E-2</v>
      </c>
      <c r="L94" s="51">
        <f t="shared" si="30"/>
        <v>0.76540255457479145</v>
      </c>
      <c r="M94" s="51">
        <f t="shared" si="31"/>
        <v>4.9586826653474539E-2</v>
      </c>
      <c r="N94" s="51">
        <f t="shared" si="3"/>
        <v>0.99507963970231861</v>
      </c>
      <c r="O94" s="52">
        <f t="shared" si="4"/>
        <v>0.18098074896590902</v>
      </c>
      <c r="P94" s="53" t="b">
        <f t="shared" si="5"/>
        <v>0</v>
      </c>
      <c r="Q94" s="53" t="b">
        <f t="shared" si="6"/>
        <v>0</v>
      </c>
      <c r="R94" s="53" t="b">
        <f t="shared" si="7"/>
        <v>0</v>
      </c>
      <c r="S94" s="53" t="b">
        <f t="shared" si="32"/>
        <v>0</v>
      </c>
      <c r="T94" s="54" t="str">
        <f t="shared" si="33"/>
        <v>不调</v>
      </c>
      <c r="U94" s="51">
        <f t="shared" si="34"/>
        <v>8.6168231461590306E-2</v>
      </c>
      <c r="V94" s="51">
        <f t="shared" si="8"/>
        <v>9.3922027012462231E-2</v>
      </c>
      <c r="W94" s="51">
        <f t="shared" si="9"/>
        <v>0.76540255457479145</v>
      </c>
      <c r="X94" s="51">
        <f t="shared" si="10"/>
        <v>4.9586826653474539E-2</v>
      </c>
      <c r="Y94" s="51">
        <f t="shared" si="35"/>
        <v>0.99995880187477393</v>
      </c>
      <c r="Z94" s="51">
        <f t="shared" si="36"/>
        <v>8.6164681492000045E-2</v>
      </c>
      <c r="AA94" s="51">
        <f t="shared" si="11"/>
        <v>9.3918157601031879E-2</v>
      </c>
      <c r="AB94" s="51">
        <f t="shared" si="12"/>
        <v>0.76537102142449975</v>
      </c>
      <c r="AC94" s="51">
        <f t="shared" si="13"/>
        <v>4.9584783769180504E-2</v>
      </c>
      <c r="AD94" s="78">
        <f t="shared" si="37"/>
        <v>0.99503864428671218</v>
      </c>
      <c r="AE94" s="51">
        <f t="shared" si="38"/>
        <v>1.0263766413477549</v>
      </c>
      <c r="AF94" s="50">
        <f t="shared" si="14"/>
        <v>-3.0532648346217384E-2</v>
      </c>
      <c r="AG94" s="50">
        <f t="shared" si="39"/>
        <v>-4.9716370376444718E-3</v>
      </c>
      <c r="AH94" s="48">
        <f t="shared" si="40"/>
        <v>43832</v>
      </c>
      <c r="AI94" s="55">
        <f t="shared" si="15"/>
        <v>2020</v>
      </c>
      <c r="AJ94" s="55">
        <f t="shared" si="16"/>
        <v>3</v>
      </c>
      <c r="AK94" s="53">
        <f t="shared" si="17"/>
        <v>0</v>
      </c>
      <c r="AL94" s="51">
        <f t="shared" si="41"/>
        <v>1.0122657779777551</v>
      </c>
      <c r="AM94" s="52" t="str">
        <f t="shared" si="18"/>
        <v/>
      </c>
      <c r="AN94" s="51">
        <f t="shared" si="42"/>
        <v>1.0263766413477549</v>
      </c>
      <c r="AO94" s="52">
        <f t="shared" si="19"/>
        <v>-3.0532648346217384E-2</v>
      </c>
      <c r="AP94" s="56">
        <f t="shared" si="20"/>
        <v>1</v>
      </c>
      <c r="AQ94" s="53" t="b">
        <f t="shared" si="21"/>
        <v>1</v>
      </c>
      <c r="AR94" s="57">
        <f t="shared" si="46"/>
        <v>45383</v>
      </c>
      <c r="AS94" t="str">
        <f t="shared" si="44"/>
        <v>2024-04</v>
      </c>
      <c r="AT94" s="56">
        <f t="shared" si="45"/>
        <v>1.2261717860627563</v>
      </c>
    </row>
    <row r="95" spans="1:46">
      <c r="A95" s="48">
        <f>净值底稿!A56</f>
        <v>43914</v>
      </c>
      <c r="B95" s="49">
        <f>净值底稿!X56</f>
        <v>0.88332456736060327</v>
      </c>
      <c r="C95" s="49">
        <f>净值底稿!U56</f>
        <v>0.97559105389393674</v>
      </c>
      <c r="D95" s="49">
        <f>净值底稿!V56</f>
        <v>1.4322999999999999</v>
      </c>
      <c r="E95" s="49">
        <f>净值底稿!W56</f>
        <v>1.3035000000000001</v>
      </c>
      <c r="F95" s="50">
        <f t="shared" si="24"/>
        <v>2.4018788909745847E-2</v>
      </c>
      <c r="G95" s="50">
        <f t="shared" si="25"/>
        <v>1.9956846157650698E-2</v>
      </c>
      <c r="H95" s="50">
        <f t="shared" si="26"/>
        <v>8.3851582698613036E-4</v>
      </c>
      <c r="I95" s="50">
        <f t="shared" si="27"/>
        <v>5.0447256023853804E-2</v>
      </c>
      <c r="J95" s="51">
        <f t="shared" si="28"/>
        <v>8.8234252788231882E-2</v>
      </c>
      <c r="K95" s="51">
        <f t="shared" si="29"/>
        <v>9.5792467823685667E-2</v>
      </c>
      <c r="L95" s="51">
        <f t="shared" si="30"/>
        <v>0.76601279713948078</v>
      </c>
      <c r="M95" s="51">
        <f t="shared" si="31"/>
        <v>5.2086200050871785E-2</v>
      </c>
      <c r="N95" s="51">
        <f t="shared" si="3"/>
        <v>1.00212571780227</v>
      </c>
      <c r="O95" s="52">
        <f t="shared" si="4"/>
        <v>0.18363636152907112</v>
      </c>
      <c r="P95" s="53" t="b">
        <f t="shared" si="5"/>
        <v>0</v>
      </c>
      <c r="Q95" s="53" t="b">
        <f t="shared" si="6"/>
        <v>0</v>
      </c>
      <c r="R95" s="53" t="b">
        <f t="shared" si="7"/>
        <v>0</v>
      </c>
      <c r="S95" s="53" t="b">
        <f t="shared" si="32"/>
        <v>0</v>
      </c>
      <c r="T95" s="54" t="str">
        <f t="shared" si="33"/>
        <v>不调</v>
      </c>
      <c r="U95" s="51">
        <f t="shared" si="34"/>
        <v>8.8234252788231882E-2</v>
      </c>
      <c r="V95" s="51">
        <f t="shared" si="8"/>
        <v>9.5792467823685667E-2</v>
      </c>
      <c r="W95" s="51">
        <f t="shared" si="9"/>
        <v>0.76601279713948078</v>
      </c>
      <c r="X95" s="51">
        <f t="shared" si="10"/>
        <v>5.2086200050871785E-2</v>
      </c>
      <c r="Y95" s="51">
        <f t="shared" si="35"/>
        <v>0.99998626710299976</v>
      </c>
      <c r="Z95" s="51">
        <f t="shared" si="36"/>
        <v>8.8233041076326443E-2</v>
      </c>
      <c r="AA95" s="51">
        <f t="shared" si="11"/>
        <v>9.5791152315591641E-2</v>
      </c>
      <c r="AB95" s="51">
        <f t="shared" si="12"/>
        <v>0.76600227756463679</v>
      </c>
      <c r="AC95" s="51">
        <f t="shared" si="13"/>
        <v>5.2085484756451354E-2</v>
      </c>
      <c r="AD95" s="78">
        <f t="shared" si="37"/>
        <v>1.0021119557130063</v>
      </c>
      <c r="AE95" s="51">
        <f t="shared" si="38"/>
        <v>1.0263766413477549</v>
      </c>
      <c r="AF95" s="50">
        <f t="shared" si="14"/>
        <v>-2.3641112489549809E-2</v>
      </c>
      <c r="AG95" s="50">
        <f t="shared" si="39"/>
        <v>7.1085796183971706E-3</v>
      </c>
      <c r="AH95" s="48">
        <f t="shared" si="40"/>
        <v>43832</v>
      </c>
      <c r="AI95" s="55">
        <f t="shared" si="15"/>
        <v>2020</v>
      </c>
      <c r="AJ95" s="55">
        <f t="shared" si="16"/>
        <v>3</v>
      </c>
      <c r="AK95" s="53">
        <f t="shared" si="17"/>
        <v>0</v>
      </c>
      <c r="AL95" s="51">
        <f t="shared" si="41"/>
        <v>1.0122657779777551</v>
      </c>
      <c r="AM95" s="52" t="str">
        <f t="shared" si="18"/>
        <v/>
      </c>
      <c r="AN95" s="51">
        <f t="shared" si="42"/>
        <v>1.0263766413477549</v>
      </c>
      <c r="AO95" s="52">
        <f t="shared" si="19"/>
        <v>-2.3641112489549809E-2</v>
      </c>
      <c r="AP95" s="56">
        <f t="shared" si="20"/>
        <v>1</v>
      </c>
      <c r="AQ95" s="53" t="b">
        <f t="shared" si="21"/>
        <v>1</v>
      </c>
      <c r="AR95" s="57">
        <f t="shared" si="46"/>
        <v>45413</v>
      </c>
      <c r="AS95" t="str">
        <f t="shared" si="44"/>
        <v>2024-05</v>
      </c>
      <c r="AT95" s="56">
        <f t="shared" si="45"/>
        <v>1.2341014379534605</v>
      </c>
    </row>
    <row r="96" spans="1:46">
      <c r="A96" s="48">
        <f>净值底稿!A57</f>
        <v>43915</v>
      </c>
      <c r="B96" s="49">
        <f>净值底稿!X57</f>
        <v>0.90222054382045869</v>
      </c>
      <c r="C96" s="49">
        <f>净值底稿!U57</f>
        <v>0.99910892375938598</v>
      </c>
      <c r="D96" s="49">
        <f>净值底稿!V57</f>
        <v>1.4331</v>
      </c>
      <c r="E96" s="49">
        <f>净值底稿!W57</f>
        <v>1.3283</v>
      </c>
      <c r="F96" s="50">
        <f t="shared" si="24"/>
        <v>2.1391883751537666E-2</v>
      </c>
      <c r="G96" s="50">
        <f t="shared" si="25"/>
        <v>2.4106278723632135E-2</v>
      </c>
      <c r="H96" s="50">
        <f t="shared" si="26"/>
        <v>5.5854220484552464E-4</v>
      </c>
      <c r="I96" s="50">
        <f t="shared" si="27"/>
        <v>1.902570003835824E-2</v>
      </c>
      <c r="J96" s="51">
        <f t="shared" si="28"/>
        <v>9.0120512034075867E-2</v>
      </c>
      <c r="K96" s="51">
        <f t="shared" si="29"/>
        <v>9.8100320532569188E-2</v>
      </c>
      <c r="L96" s="51">
        <f t="shared" si="30"/>
        <v>0.76643012216566442</v>
      </c>
      <c r="M96" s="51">
        <f t="shared" si="31"/>
        <v>5.3076447565780081E-2</v>
      </c>
      <c r="N96" s="51">
        <f t="shared" si="3"/>
        <v>1.0077274022980895</v>
      </c>
      <c r="O96" s="52">
        <f t="shared" si="4"/>
        <v>0.18677752747162932</v>
      </c>
      <c r="P96" s="53" t="b">
        <f t="shared" si="5"/>
        <v>0</v>
      </c>
      <c r="Q96" s="53" t="b">
        <f t="shared" si="6"/>
        <v>0</v>
      </c>
      <c r="R96" s="53" t="b">
        <f t="shared" si="7"/>
        <v>0</v>
      </c>
      <c r="S96" s="53" t="b">
        <f t="shared" si="32"/>
        <v>0</v>
      </c>
      <c r="T96" s="54" t="str">
        <f t="shared" si="33"/>
        <v>不调</v>
      </c>
      <c r="U96" s="51">
        <f t="shared" si="34"/>
        <v>9.0120512034075867E-2</v>
      </c>
      <c r="V96" s="51">
        <f t="shared" si="8"/>
        <v>9.8100320532569188E-2</v>
      </c>
      <c r="W96" s="51">
        <f t="shared" si="9"/>
        <v>0.76643012216566442</v>
      </c>
      <c r="X96" s="51">
        <f t="shared" si="10"/>
        <v>5.3076447565780081E-2</v>
      </c>
      <c r="Y96" s="51">
        <f t="shared" si="35"/>
        <v>0.99998626710299976</v>
      </c>
      <c r="Z96" s="51">
        <f t="shared" si="36"/>
        <v>9.0119274418366493E-2</v>
      </c>
      <c r="AA96" s="51">
        <f t="shared" si="11"/>
        <v>9.8098973330971617E-2</v>
      </c>
      <c r="AB96" s="51">
        <f t="shared" si="12"/>
        <v>0.76641959685973882</v>
      </c>
      <c r="AC96" s="51">
        <f t="shared" si="13"/>
        <v>5.3075718672392524E-2</v>
      </c>
      <c r="AD96" s="78">
        <f t="shared" si="37"/>
        <v>1.0077135632814693</v>
      </c>
      <c r="AE96" s="51">
        <f t="shared" si="38"/>
        <v>1.0263766413477549</v>
      </c>
      <c r="AF96" s="50">
        <f t="shared" si="14"/>
        <v>-1.818345947719413E-2</v>
      </c>
      <c r="AG96" s="50">
        <f t="shared" si="39"/>
        <v>5.5898021538696163E-3</v>
      </c>
      <c r="AH96" s="48">
        <f t="shared" si="40"/>
        <v>43832</v>
      </c>
      <c r="AI96" s="55">
        <f t="shared" si="15"/>
        <v>2020</v>
      </c>
      <c r="AJ96" s="55">
        <f t="shared" si="16"/>
        <v>3</v>
      </c>
      <c r="AK96" s="53">
        <f t="shared" si="17"/>
        <v>0</v>
      </c>
      <c r="AL96" s="51">
        <f t="shared" si="41"/>
        <v>1.0122657779777551</v>
      </c>
      <c r="AM96" s="52" t="str">
        <f t="shared" si="18"/>
        <v/>
      </c>
      <c r="AN96" s="51">
        <f t="shared" si="42"/>
        <v>1.0263766413477549</v>
      </c>
      <c r="AO96" s="52">
        <f t="shared" si="19"/>
        <v>-1.818345947719413E-2</v>
      </c>
      <c r="AP96" s="56">
        <f t="shared" si="20"/>
        <v>1</v>
      </c>
      <c r="AQ96" s="53" t="b">
        <f t="shared" si="21"/>
        <v>1</v>
      </c>
      <c r="AR96" s="57">
        <f t="shared" si="46"/>
        <v>45444</v>
      </c>
      <c r="AS96" t="str">
        <f t="shared" si="44"/>
        <v>2024-06</v>
      </c>
      <c r="AT96" s="56">
        <f t="shared" si="45"/>
        <v>1.2303416665157663</v>
      </c>
    </row>
    <row r="97" spans="1:46">
      <c r="A97" s="48">
        <f>净值底稿!A58</f>
        <v>43916</v>
      </c>
      <c r="B97" s="49">
        <f>净值底稿!X58</f>
        <v>0.89723616979439136</v>
      </c>
      <c r="C97" s="49">
        <f>净值底稿!U58</f>
        <v>0.9903349071036206</v>
      </c>
      <c r="D97" s="49">
        <f>净值底稿!V58</f>
        <v>1.4348000000000001</v>
      </c>
      <c r="E97" s="49">
        <f>净值底稿!W58</f>
        <v>1.3248</v>
      </c>
      <c r="F97" s="50">
        <f t="shared" si="24"/>
        <v>-5.5245627692769306E-3</v>
      </c>
      <c r="G97" s="50">
        <f t="shared" si="25"/>
        <v>-8.7818419464726905E-3</v>
      </c>
      <c r="H97" s="50">
        <f t="shared" si="26"/>
        <v>1.1862396204034287E-3</v>
      </c>
      <c r="I97" s="50">
        <f t="shared" si="27"/>
        <v>-2.6349469246406132E-3</v>
      </c>
      <c r="J97" s="51">
        <f t="shared" si="28"/>
        <v>8.962140483012053E-2</v>
      </c>
      <c r="K97" s="51">
        <f t="shared" si="29"/>
        <v>9.7237483652067788E-2</v>
      </c>
      <c r="L97" s="51">
        <f t="shared" si="30"/>
        <v>0.76732875415138746</v>
      </c>
      <c r="M97" s="51">
        <f t="shared" si="31"/>
        <v>5.2935866970703613E-2</v>
      </c>
      <c r="N97" s="51">
        <f t="shared" si="3"/>
        <v>1.0071235096042794</v>
      </c>
      <c r="O97" s="52">
        <f t="shared" si="4"/>
        <v>0.18553721236793411</v>
      </c>
      <c r="P97" s="53" t="b">
        <f t="shared" si="5"/>
        <v>0</v>
      </c>
      <c r="Q97" s="53" t="b">
        <f t="shared" si="6"/>
        <v>0</v>
      </c>
      <c r="R97" s="53" t="b">
        <f t="shared" si="7"/>
        <v>0</v>
      </c>
      <c r="S97" s="53" t="b">
        <f t="shared" si="32"/>
        <v>0</v>
      </c>
      <c r="T97" s="54" t="str">
        <f t="shared" si="33"/>
        <v>不调</v>
      </c>
      <c r="U97" s="51">
        <f t="shared" si="34"/>
        <v>8.962140483012053E-2</v>
      </c>
      <c r="V97" s="51">
        <f t="shared" si="8"/>
        <v>9.7237483652067788E-2</v>
      </c>
      <c r="W97" s="51">
        <f t="shared" si="9"/>
        <v>0.76732875415138746</v>
      </c>
      <c r="X97" s="51">
        <f t="shared" si="10"/>
        <v>5.2935866970703613E-2</v>
      </c>
      <c r="Y97" s="51">
        <f t="shared" si="35"/>
        <v>0.99998626710299976</v>
      </c>
      <c r="Z97" s="51">
        <f t="shared" si="36"/>
        <v>8.9620174068598984E-2</v>
      </c>
      <c r="AA97" s="51">
        <f t="shared" si="11"/>
        <v>9.7236148299720229E-2</v>
      </c>
      <c r="AB97" s="51">
        <f t="shared" si="12"/>
        <v>0.76731821650464138</v>
      </c>
      <c r="AC97" s="51">
        <f t="shared" si="13"/>
        <v>5.2935140007894885E-2</v>
      </c>
      <c r="AD97" s="78">
        <f t="shared" si="37"/>
        <v>1.0071096788808553</v>
      </c>
      <c r="AE97" s="51">
        <f t="shared" si="38"/>
        <v>1.0263766413477549</v>
      </c>
      <c r="AF97" s="50">
        <f t="shared" si="14"/>
        <v>-1.8771824777305657E-2</v>
      </c>
      <c r="AG97" s="50">
        <f t="shared" si="39"/>
        <v>-5.9926195559734108E-4</v>
      </c>
      <c r="AH97" s="48">
        <f t="shared" si="40"/>
        <v>43832</v>
      </c>
      <c r="AI97" s="55">
        <f t="shared" si="15"/>
        <v>2020</v>
      </c>
      <c r="AJ97" s="55">
        <f t="shared" si="16"/>
        <v>3</v>
      </c>
      <c r="AK97" s="53">
        <f t="shared" si="17"/>
        <v>0</v>
      </c>
      <c r="AL97" s="51">
        <f t="shared" si="41"/>
        <v>1.0122657779777551</v>
      </c>
      <c r="AM97" s="52" t="str">
        <f t="shared" si="18"/>
        <v/>
      </c>
      <c r="AN97" s="51">
        <f t="shared" si="42"/>
        <v>1.0263766413477549</v>
      </c>
      <c r="AO97" s="52">
        <f t="shared" si="19"/>
        <v>-1.8771824777305657E-2</v>
      </c>
      <c r="AP97" s="56">
        <f t="shared" si="20"/>
        <v>1</v>
      </c>
      <c r="AQ97" s="53" t="b">
        <f t="shared" si="21"/>
        <v>1</v>
      </c>
      <c r="AR97" s="57">
        <f t="shared" si="46"/>
        <v>45474</v>
      </c>
      <c r="AS97" t="str">
        <f t="shared" si="44"/>
        <v>2024-07</v>
      </c>
      <c r="AT97" s="56">
        <f t="shared" si="45"/>
        <v>1.2338356876145757</v>
      </c>
    </row>
    <row r="98" spans="1:46">
      <c r="A98" s="48">
        <f>净值底稿!A59</f>
        <v>43917</v>
      </c>
      <c r="B98" s="49">
        <f>净值底稿!X59</f>
        <v>0.90132489157435802</v>
      </c>
      <c r="C98" s="49">
        <f>净值底稿!U59</f>
        <v>0.98710712992191396</v>
      </c>
      <c r="D98" s="49">
        <f>净值底稿!V59</f>
        <v>1.4351</v>
      </c>
      <c r="E98" s="49">
        <f>净值底稿!W59</f>
        <v>1.3375999999999999</v>
      </c>
      <c r="F98" s="50">
        <f t="shared" si="24"/>
        <v>4.5570184502299327E-3</v>
      </c>
      <c r="G98" s="50">
        <f t="shared" si="25"/>
        <v>-3.2592784103174788E-3</v>
      </c>
      <c r="H98" s="50">
        <f t="shared" si="26"/>
        <v>2.0908837468636143E-4</v>
      </c>
      <c r="I98" s="50">
        <f t="shared" si="27"/>
        <v>9.6618357487923134E-3</v>
      </c>
      <c r="J98" s="51">
        <f t="shared" si="28"/>
        <v>9.0028574855342408E-2</v>
      </c>
      <c r="K98" s="51">
        <f t="shared" si="29"/>
        <v>9.6919228620864523E-2</v>
      </c>
      <c r="L98" s="51">
        <f t="shared" si="30"/>
        <v>0.76747865382339753</v>
      </c>
      <c r="M98" s="51">
        <f t="shared" si="31"/>
        <v>5.3446590635990492E-2</v>
      </c>
      <c r="N98" s="51">
        <f t="shared" si="3"/>
        <v>1.0078730479355948</v>
      </c>
      <c r="O98" s="52">
        <f t="shared" si="4"/>
        <v>0.18548745187613477</v>
      </c>
      <c r="P98" s="53" t="b">
        <f t="shared" si="5"/>
        <v>0</v>
      </c>
      <c r="Q98" s="53" t="b">
        <f t="shared" si="6"/>
        <v>0</v>
      </c>
      <c r="R98" s="53" t="b">
        <f t="shared" si="7"/>
        <v>0</v>
      </c>
      <c r="S98" s="53" t="b">
        <f t="shared" si="32"/>
        <v>0</v>
      </c>
      <c r="T98" s="54" t="str">
        <f t="shared" si="33"/>
        <v>不调</v>
      </c>
      <c r="U98" s="51">
        <f t="shared" si="34"/>
        <v>9.0028574855342408E-2</v>
      </c>
      <c r="V98" s="51">
        <f t="shared" si="8"/>
        <v>9.6919228620864523E-2</v>
      </c>
      <c r="W98" s="51">
        <f t="shared" si="9"/>
        <v>0.76747865382339753</v>
      </c>
      <c r="X98" s="51">
        <f t="shared" si="10"/>
        <v>5.3446590635990492E-2</v>
      </c>
      <c r="Y98" s="51">
        <f t="shared" si="35"/>
        <v>0.99998626710299976</v>
      </c>
      <c r="Z98" s="51">
        <f t="shared" si="36"/>
        <v>9.0027338502196838E-2</v>
      </c>
      <c r="AA98" s="51">
        <f t="shared" si="11"/>
        <v>9.6917897639080527E-2</v>
      </c>
      <c r="AB98" s="51">
        <f t="shared" si="12"/>
        <v>0.76746811411809468</v>
      </c>
      <c r="AC98" s="51">
        <f t="shared" si="13"/>
        <v>5.3445856659466273E-2</v>
      </c>
      <c r="AD98" s="78">
        <f t="shared" si="37"/>
        <v>1.0078592069188383</v>
      </c>
      <c r="AE98" s="51">
        <f t="shared" si="38"/>
        <v>1.0263766413477549</v>
      </c>
      <c r="AF98" s="50">
        <f t="shared" si="14"/>
        <v>-1.8041558705584881E-2</v>
      </c>
      <c r="AG98" s="50">
        <f t="shared" si="39"/>
        <v>7.4423675365320463E-4</v>
      </c>
      <c r="AH98" s="48">
        <f t="shared" si="40"/>
        <v>43832</v>
      </c>
      <c r="AI98" s="55">
        <f t="shared" si="15"/>
        <v>2020</v>
      </c>
      <c r="AJ98" s="55">
        <f t="shared" si="16"/>
        <v>3</v>
      </c>
      <c r="AK98" s="53">
        <f t="shared" si="17"/>
        <v>0</v>
      </c>
      <c r="AL98" s="51">
        <f t="shared" si="41"/>
        <v>1.0122657779777551</v>
      </c>
      <c r="AM98" s="52" t="str">
        <f t="shared" si="18"/>
        <v/>
      </c>
      <c r="AN98" s="51">
        <f t="shared" si="42"/>
        <v>1.0263766413477549</v>
      </c>
      <c r="AO98" s="52">
        <f t="shared" si="19"/>
        <v>-1.8041558705584881E-2</v>
      </c>
      <c r="AP98" s="56">
        <f t="shared" si="20"/>
        <v>1</v>
      </c>
      <c r="AQ98" s="53" t="b">
        <f t="shared" si="21"/>
        <v>1</v>
      </c>
      <c r="AR98" s="57">
        <f t="shared" si="46"/>
        <v>45505</v>
      </c>
      <c r="AS98" t="str">
        <f t="shared" si="44"/>
        <v>2024-08</v>
      </c>
      <c r="AT98" s="56">
        <f t="shared" si="45"/>
        <v>1.2279011081806177</v>
      </c>
    </row>
    <row r="99" spans="1:46">
      <c r="A99" s="48">
        <f>净值底稿!A60</f>
        <v>43920</v>
      </c>
      <c r="B99" s="49">
        <f>净值底稿!X60</f>
        <v>0.89414113472805179</v>
      </c>
      <c r="C99" s="49">
        <f>净值底稿!U60</f>
        <v>0.96802616287860899</v>
      </c>
      <c r="D99" s="49">
        <f>净值底稿!V60</f>
        <v>1.4353</v>
      </c>
      <c r="E99" s="49">
        <f>净值底稿!W60</f>
        <v>1.3320000000000001</v>
      </c>
      <c r="F99" s="50">
        <f t="shared" si="24"/>
        <v>-7.9702190780044369E-3</v>
      </c>
      <c r="G99" s="50">
        <f t="shared" si="25"/>
        <v>-1.9330188654208547E-2</v>
      </c>
      <c r="H99" s="50">
        <f t="shared" si="26"/>
        <v>1.3936311058460049E-4</v>
      </c>
      <c r="I99" s="50">
        <f t="shared" si="27"/>
        <v>-4.1866028708132941E-3</v>
      </c>
      <c r="J99" s="51">
        <f t="shared" si="28"/>
        <v>8.9309800891324662E-2</v>
      </c>
      <c r="K99" s="51">
        <f t="shared" si="29"/>
        <v>9.5044456393747825E-2</v>
      </c>
      <c r="L99" s="51">
        <f t="shared" si="30"/>
        <v>0.7675750708617527</v>
      </c>
      <c r="M99" s="51">
        <f t="shared" si="31"/>
        <v>5.3222100082542675E-2</v>
      </c>
      <c r="N99" s="51">
        <f t="shared" si="3"/>
        <v>1.0051514282293679</v>
      </c>
      <c r="O99" s="52">
        <f t="shared" si="4"/>
        <v>0.18340943673514262</v>
      </c>
      <c r="P99" s="53" t="b">
        <f t="shared" si="5"/>
        <v>0</v>
      </c>
      <c r="Q99" s="53" t="b">
        <f t="shared" si="6"/>
        <v>0</v>
      </c>
      <c r="R99" s="53" t="b">
        <f t="shared" si="7"/>
        <v>0</v>
      </c>
      <c r="S99" s="53" t="b">
        <f t="shared" si="32"/>
        <v>0</v>
      </c>
      <c r="T99" s="54" t="str">
        <f t="shared" si="33"/>
        <v>不调</v>
      </c>
      <c r="U99" s="51">
        <f t="shared" si="34"/>
        <v>8.9309800891324662E-2</v>
      </c>
      <c r="V99" s="51">
        <f t="shared" si="8"/>
        <v>9.5044456393747825E-2</v>
      </c>
      <c r="W99" s="51">
        <f t="shared" si="9"/>
        <v>0.7675750708617527</v>
      </c>
      <c r="X99" s="51">
        <f t="shared" si="10"/>
        <v>5.3222100082542675E-2</v>
      </c>
      <c r="Y99" s="51">
        <f t="shared" si="35"/>
        <v>0.99995880187477393</v>
      </c>
      <c r="Z99" s="51">
        <f t="shared" si="36"/>
        <v>8.9306121494963628E-2</v>
      </c>
      <c r="AA99" s="51">
        <f t="shared" si="11"/>
        <v>9.5040540740331275E-2</v>
      </c>
      <c r="AB99" s="51">
        <f t="shared" si="12"/>
        <v>0.76754344820786291</v>
      </c>
      <c r="AC99" s="51">
        <f t="shared" si="13"/>
        <v>5.3219907431798677E-2</v>
      </c>
      <c r="AD99" s="78">
        <f t="shared" si="37"/>
        <v>1.0051100178749566</v>
      </c>
      <c r="AE99" s="51">
        <f t="shared" si="38"/>
        <v>1.0263766413477549</v>
      </c>
      <c r="AF99" s="50">
        <f t="shared" si="14"/>
        <v>-2.0720096907966168E-2</v>
      </c>
      <c r="AG99" s="50">
        <f t="shared" si="39"/>
        <v>-2.7277510836919427E-3</v>
      </c>
      <c r="AH99" s="48">
        <f t="shared" si="40"/>
        <v>43832</v>
      </c>
      <c r="AI99" s="55">
        <f t="shared" si="15"/>
        <v>2020</v>
      </c>
      <c r="AJ99" s="55">
        <f t="shared" si="16"/>
        <v>3</v>
      </c>
      <c r="AK99" s="53">
        <f t="shared" si="17"/>
        <v>0</v>
      </c>
      <c r="AL99" s="51">
        <f t="shared" si="41"/>
        <v>1.0122657779777551</v>
      </c>
      <c r="AM99" s="52" t="str">
        <f t="shared" si="18"/>
        <v/>
      </c>
      <c r="AN99" s="51">
        <f t="shared" si="42"/>
        <v>1.0263766413477549</v>
      </c>
      <c r="AO99" s="52">
        <f t="shared" si="19"/>
        <v>-2.0720096907966168E-2</v>
      </c>
      <c r="AP99" s="56">
        <f t="shared" si="20"/>
        <v>1</v>
      </c>
      <c r="AQ99" s="53" t="b">
        <f t="shared" si="21"/>
        <v>1</v>
      </c>
      <c r="AR99" s="57">
        <f t="shared" si="46"/>
        <v>45536</v>
      </c>
      <c r="AS99" t="str">
        <f t="shared" si="44"/>
        <v>2024-09</v>
      </c>
      <c r="AT99" s="56">
        <f t="shared" si="45"/>
        <v>1.2658922337936072</v>
      </c>
    </row>
    <row r="100" spans="1:46">
      <c r="A100" s="48">
        <f>净值底稿!A61</f>
        <v>43921</v>
      </c>
      <c r="B100" s="49">
        <f>净值底稿!X61</f>
        <v>0.89242342655559681</v>
      </c>
      <c r="C100" s="49">
        <f>净值底稿!U61</f>
        <v>0.96953655007322259</v>
      </c>
      <c r="D100" s="49">
        <f>净值底稿!V61</f>
        <v>1.4372</v>
      </c>
      <c r="E100" s="49">
        <f>净值底稿!W61</f>
        <v>1.3328</v>
      </c>
      <c r="F100" s="50">
        <f t="shared" si="24"/>
        <v>-1.9210705175501941E-3</v>
      </c>
      <c r="G100" s="50">
        <f t="shared" si="25"/>
        <v>1.5602751790531055E-3</v>
      </c>
      <c r="H100" s="50">
        <f t="shared" si="26"/>
        <v>1.3237650665365308E-3</v>
      </c>
      <c r="I100" s="50">
        <f t="shared" si="27"/>
        <v>6.0060060060052045E-4</v>
      </c>
      <c r="J100" s="51">
        <f t="shared" si="28"/>
        <v>8.9134558137922898E-2</v>
      </c>
      <c r="K100" s="51">
        <f t="shared" si="29"/>
        <v>9.5188830137052205E-2</v>
      </c>
      <c r="L100" s="51">
        <f t="shared" si="30"/>
        <v>0.76855949541164947</v>
      </c>
      <c r="M100" s="51">
        <f t="shared" si="31"/>
        <v>5.3251871340166117E-2</v>
      </c>
      <c r="N100" s="51">
        <f t="shared" si="3"/>
        <v>1.0061347550267907</v>
      </c>
      <c r="O100" s="52">
        <f t="shared" si="4"/>
        <v>0.18319950419570494</v>
      </c>
      <c r="P100" s="53" t="b">
        <f t="shared" si="5"/>
        <v>0</v>
      </c>
      <c r="Q100" s="53" t="b">
        <f t="shared" si="6"/>
        <v>1</v>
      </c>
      <c r="R100" s="53" t="b">
        <f t="shared" si="7"/>
        <v>0</v>
      </c>
      <c r="S100" s="53" t="b">
        <f t="shared" si="32"/>
        <v>1</v>
      </c>
      <c r="T100" s="54" t="str">
        <f t="shared" si="33"/>
        <v>季度</v>
      </c>
      <c r="U100" s="51">
        <f t="shared" si="34"/>
        <v>9.2161694137487551E-2</v>
      </c>
      <c r="V100" s="51">
        <f t="shared" si="8"/>
        <v>9.2161694137487551E-2</v>
      </c>
      <c r="W100" s="51">
        <f t="shared" si="9"/>
        <v>0.76855949541164947</v>
      </c>
      <c r="X100" s="51">
        <f t="shared" si="10"/>
        <v>5.3251871340166117E-2</v>
      </c>
      <c r="Y100" s="51">
        <f t="shared" si="35"/>
        <v>0.99998626710299976</v>
      </c>
      <c r="Z100" s="51">
        <f t="shared" si="36"/>
        <v>9.2160428490434598E-2</v>
      </c>
      <c r="AA100" s="51">
        <f t="shared" si="11"/>
        <v>9.2160428490434598E-2</v>
      </c>
      <c r="AB100" s="51">
        <f t="shared" si="12"/>
        <v>0.76854894086326042</v>
      </c>
      <c r="AC100" s="51">
        <f t="shared" si="13"/>
        <v>5.3251140037701934E-2</v>
      </c>
      <c r="AD100" s="78">
        <f t="shared" si="37"/>
        <v>1.0061209378818317</v>
      </c>
      <c r="AE100" s="51">
        <f t="shared" si="38"/>
        <v>1.0263766413477549</v>
      </c>
      <c r="AF100" s="50">
        <f t="shared" si="14"/>
        <v>-1.9735156325581427E-2</v>
      </c>
      <c r="AG100" s="50">
        <f t="shared" si="39"/>
        <v>1.0057804507932477E-3</v>
      </c>
      <c r="AH100" s="48">
        <f t="shared" si="40"/>
        <v>43921</v>
      </c>
      <c r="AI100" s="55">
        <f t="shared" si="15"/>
        <v>2020</v>
      </c>
      <c r="AJ100" s="55">
        <f t="shared" si="16"/>
        <v>3</v>
      </c>
      <c r="AK100" s="53">
        <f t="shared" si="17"/>
        <v>1</v>
      </c>
      <c r="AL100" s="51">
        <f t="shared" si="41"/>
        <v>1.0122657779777551</v>
      </c>
      <c r="AM100" s="52">
        <f t="shared" si="18"/>
        <v>-6.0703821363982113E-3</v>
      </c>
      <c r="AN100" s="51">
        <f t="shared" si="42"/>
        <v>1.0263766413477549</v>
      </c>
      <c r="AO100" s="52">
        <f t="shared" si="19"/>
        <v>-1.9735156325581427E-2</v>
      </c>
      <c r="AP100" s="56">
        <f t="shared" si="20"/>
        <v>1</v>
      </c>
      <c r="AQ100" s="53" t="b">
        <f t="shared" si="21"/>
        <v>1</v>
      </c>
      <c r="AR100" s="57">
        <f t="shared" si="46"/>
        <v>45566</v>
      </c>
      <c r="AS100" t="str">
        <f t="shared" si="44"/>
        <v>2024-10</v>
      </c>
      <c r="AT100" s="56">
        <f t="shared" si="45"/>
        <v>1.2693125726013101</v>
      </c>
    </row>
    <row r="101" spans="1:46">
      <c r="A101" s="48">
        <f>净值底稿!A62</f>
        <v>43922</v>
      </c>
      <c r="B101" s="49">
        <f>净值底稿!X62</f>
        <v>0.88885387351520528</v>
      </c>
      <c r="C101" s="49">
        <f>净值底稿!U62</f>
        <v>0.96603686953984302</v>
      </c>
      <c r="D101" s="49">
        <f>净值底稿!V62</f>
        <v>1.4395</v>
      </c>
      <c r="E101" s="49">
        <f>净值底稿!W62</f>
        <v>1.3165</v>
      </c>
      <c r="F101" s="50">
        <f t="shared" si="24"/>
        <v>-3.9998423777024561E-3</v>
      </c>
      <c r="G101" s="50">
        <f t="shared" si="25"/>
        <v>-3.6096427031195866E-3</v>
      </c>
      <c r="H101" s="50">
        <f t="shared" si="26"/>
        <v>1.6003339827441732E-3</v>
      </c>
      <c r="I101" s="50">
        <f t="shared" si="27"/>
        <v>-1.2229891956782701E-2</v>
      </c>
      <c r="J101" s="51">
        <f t="shared" si="28"/>
        <v>9.1791801303011344E-2</v>
      </c>
      <c r="K101" s="51">
        <f t="shared" si="29"/>
        <v>9.1827762272217728E-2</v>
      </c>
      <c r="L101" s="51">
        <f t="shared" si="30"/>
        <v>0.76977887585072591</v>
      </c>
      <c r="M101" s="51">
        <f t="shared" si="31"/>
        <v>5.2599884348465333E-2</v>
      </c>
      <c r="N101" s="51">
        <f t="shared" si="3"/>
        <v>1.0059983237744203</v>
      </c>
      <c r="O101" s="52">
        <f t="shared" si="4"/>
        <v>0.18252472120063187</v>
      </c>
      <c r="P101" s="53" t="b">
        <f t="shared" si="5"/>
        <v>0</v>
      </c>
      <c r="Q101" s="53" t="b">
        <f t="shared" si="6"/>
        <v>0</v>
      </c>
      <c r="R101" s="53" t="b">
        <f t="shared" si="7"/>
        <v>0</v>
      </c>
      <c r="S101" s="53" t="b">
        <f t="shared" si="32"/>
        <v>0</v>
      </c>
      <c r="T101" s="54" t="str">
        <f t="shared" si="33"/>
        <v>不调</v>
      </c>
      <c r="U101" s="51">
        <f t="shared" si="34"/>
        <v>9.1791801303011344E-2</v>
      </c>
      <c r="V101" s="51">
        <f t="shared" si="8"/>
        <v>9.1827762272217728E-2</v>
      </c>
      <c r="W101" s="51">
        <f t="shared" si="9"/>
        <v>0.76977887585072591</v>
      </c>
      <c r="X101" s="51">
        <f t="shared" si="10"/>
        <v>5.2599884348465333E-2</v>
      </c>
      <c r="Y101" s="51">
        <f t="shared" si="35"/>
        <v>0.99998626710299976</v>
      </c>
      <c r="Z101" s="51">
        <f t="shared" si="36"/>
        <v>9.179054073565858E-2</v>
      </c>
      <c r="AA101" s="51">
        <f t="shared" si="11"/>
        <v>9.1826501211016681E-2</v>
      </c>
      <c r="AB101" s="51">
        <f t="shared" si="12"/>
        <v>0.76976830455671086</v>
      </c>
      <c r="AC101" s="51">
        <f t="shared" si="13"/>
        <v>5.2599161999671351E-2</v>
      </c>
      <c r="AD101" s="78">
        <f t="shared" si="37"/>
        <v>1.0059845085030574</v>
      </c>
      <c r="AE101" s="51">
        <f t="shared" si="38"/>
        <v>1.0263766413477549</v>
      </c>
      <c r="AF101" s="50">
        <f t="shared" si="14"/>
        <v>-1.9868079633924784E-2</v>
      </c>
      <c r="AG101" s="50">
        <f t="shared" si="39"/>
        <v>-1.3559938337182054E-4</v>
      </c>
      <c r="AH101" s="48">
        <f t="shared" si="40"/>
        <v>43921</v>
      </c>
      <c r="AI101" s="55">
        <f t="shared" si="15"/>
        <v>2020</v>
      </c>
      <c r="AJ101" s="55">
        <f t="shared" si="16"/>
        <v>4</v>
      </c>
      <c r="AK101" s="53">
        <f t="shared" si="17"/>
        <v>0</v>
      </c>
      <c r="AL101" s="51">
        <f t="shared" si="41"/>
        <v>1.0061209378818317</v>
      </c>
      <c r="AM101" s="52" t="str">
        <f t="shared" si="18"/>
        <v/>
      </c>
      <c r="AN101" s="51">
        <f t="shared" si="42"/>
        <v>1.0263766413477549</v>
      </c>
      <c r="AO101" s="52">
        <f t="shared" si="19"/>
        <v>-1.9868079633924784E-2</v>
      </c>
      <c r="AP101" s="56">
        <f t="shared" si="20"/>
        <v>1</v>
      </c>
      <c r="AQ101" s="53" t="b">
        <f t="shared" si="21"/>
        <v>1</v>
      </c>
      <c r="AR101" s="57">
        <f t="shared" si="46"/>
        <v>45597</v>
      </c>
      <c r="AS101" t="str">
        <f t="shared" si="44"/>
        <v>2024-11</v>
      </c>
      <c r="AT101" s="56">
        <f t="shared" si="45"/>
        <v>1.2803622102215524</v>
      </c>
    </row>
    <row r="102" spans="1:46">
      <c r="A102" s="48">
        <f>净值底稿!A63</f>
        <v>43923</v>
      </c>
      <c r="B102" s="49">
        <f>净值底稿!X63</f>
        <v>0.89722886324101137</v>
      </c>
      <c r="C102" s="49">
        <f>净值底稿!U63</f>
        <v>0.98761396553741576</v>
      </c>
      <c r="D102" s="49">
        <f>净值底稿!V63</f>
        <v>1.4393</v>
      </c>
      <c r="E102" s="49">
        <f>净值底稿!W63</f>
        <v>1.3183</v>
      </c>
      <c r="F102" s="50">
        <f t="shared" si="24"/>
        <v>9.422234604980595E-3</v>
      </c>
      <c r="G102" s="50">
        <f t="shared" si="25"/>
        <v>2.2335685808607453E-2</v>
      </c>
      <c r="H102" s="50">
        <f t="shared" si="26"/>
        <v>-1.3893713094825788E-4</v>
      </c>
      <c r="I102" s="50">
        <f t="shared" si="27"/>
        <v>1.3672616786934988E-3</v>
      </c>
      <c r="J102" s="51">
        <f t="shared" si="28"/>
        <v>9.2655412744987981E-2</v>
      </c>
      <c r="K102" s="51">
        <f t="shared" si="29"/>
        <v>9.387750909096966E-2</v>
      </c>
      <c r="L102" s="51">
        <f t="shared" si="30"/>
        <v>0.76966135515698086</v>
      </c>
      <c r="M102" s="51">
        <f t="shared" si="31"/>
        <v>5.2671078818204896E-2</v>
      </c>
      <c r="N102" s="51">
        <f t="shared" si="3"/>
        <v>1.0088653558111436</v>
      </c>
      <c r="O102" s="52">
        <f t="shared" si="4"/>
        <v>0.18489377275323551</v>
      </c>
      <c r="P102" s="53" t="b">
        <f t="shared" si="5"/>
        <v>0</v>
      </c>
      <c r="Q102" s="53" t="b">
        <f t="shared" si="6"/>
        <v>0</v>
      </c>
      <c r="R102" s="53" t="b">
        <f t="shared" si="7"/>
        <v>0</v>
      </c>
      <c r="S102" s="53" t="b">
        <f t="shared" si="32"/>
        <v>0</v>
      </c>
      <c r="T102" s="54" t="str">
        <f t="shared" si="33"/>
        <v>不调</v>
      </c>
      <c r="U102" s="51">
        <f t="shared" si="34"/>
        <v>9.2655412744987981E-2</v>
      </c>
      <c r="V102" s="51">
        <f t="shared" si="8"/>
        <v>9.387750909096966E-2</v>
      </c>
      <c r="W102" s="51">
        <f t="shared" si="9"/>
        <v>0.76966135515698086</v>
      </c>
      <c r="X102" s="51">
        <f t="shared" si="10"/>
        <v>5.2671078818204896E-2</v>
      </c>
      <c r="Y102" s="51">
        <f t="shared" si="35"/>
        <v>0.99998626710299976</v>
      </c>
      <c r="Z102" s="51">
        <f t="shared" si="36"/>
        <v>9.265414031774824E-2</v>
      </c>
      <c r="AA102" s="51">
        <f t="shared" si="11"/>
        <v>9.3876219880806674E-2</v>
      </c>
      <c r="AB102" s="51">
        <f t="shared" si="12"/>
        <v>0.76965078547686538</v>
      </c>
      <c r="AC102" s="51">
        <f t="shared" si="13"/>
        <v>5.2670355491704596E-2</v>
      </c>
      <c r="AD102" s="78">
        <f t="shared" si="37"/>
        <v>1.0088515011671249</v>
      </c>
      <c r="AE102" s="51">
        <f t="shared" si="38"/>
        <v>1.0263766413477549</v>
      </c>
      <c r="AF102" s="50">
        <f t="shared" si="14"/>
        <v>-1.7074765222265254E-2</v>
      </c>
      <c r="AG102" s="50">
        <f t="shared" si="39"/>
        <v>2.8499371907164672E-3</v>
      </c>
      <c r="AH102" s="48">
        <f t="shared" si="40"/>
        <v>43921</v>
      </c>
      <c r="AI102" s="55">
        <f t="shared" si="15"/>
        <v>2020</v>
      </c>
      <c r="AJ102" s="55">
        <f t="shared" si="16"/>
        <v>4</v>
      </c>
      <c r="AK102" s="53">
        <f t="shared" si="17"/>
        <v>0</v>
      </c>
      <c r="AL102" s="51">
        <f t="shared" si="41"/>
        <v>1.0061209378818317</v>
      </c>
      <c r="AM102" s="52" t="str">
        <f t="shared" si="18"/>
        <v/>
      </c>
      <c r="AN102" s="51">
        <f t="shared" si="42"/>
        <v>1.0263766413477549</v>
      </c>
      <c r="AO102" s="52">
        <f t="shared" si="19"/>
        <v>-1.7074765222265254E-2</v>
      </c>
      <c r="AP102" s="56">
        <f t="shared" si="20"/>
        <v>1</v>
      </c>
      <c r="AQ102" s="53" t="b">
        <f t="shared" si="21"/>
        <v>1</v>
      </c>
      <c r="AR102" s="57">
        <f t="shared" si="46"/>
        <v>45627</v>
      </c>
      <c r="AS102" t="str">
        <f t="shared" si="44"/>
        <v>2024-12</v>
      </c>
      <c r="AT102" s="56">
        <f t="shared" si="45"/>
        <v>1.298876483291846</v>
      </c>
    </row>
    <row r="103" spans="1:46">
      <c r="A103" s="48">
        <f>净值底稿!A64</f>
        <v>43924</v>
      </c>
      <c r="B103" s="49">
        <f>净值底稿!X64</f>
        <v>0.89452452966727447</v>
      </c>
      <c r="C103" s="49">
        <f>净值底稿!U64</f>
        <v>0.98206677621933713</v>
      </c>
      <c r="D103" s="49">
        <f>净值底稿!V64</f>
        <v>1.4391</v>
      </c>
      <c r="E103" s="49">
        <f>净值底稿!W64</f>
        <v>1.3263</v>
      </c>
      <c r="F103" s="50">
        <f t="shared" si="24"/>
        <v>-3.0140956054045542E-3</v>
      </c>
      <c r="G103" s="50">
        <f t="shared" si="25"/>
        <v>-5.6167586847155615E-3</v>
      </c>
      <c r="H103" s="50">
        <f t="shared" si="26"/>
        <v>-1.3895643715688966E-4</v>
      </c>
      <c r="I103" s="50">
        <f t="shared" si="27"/>
        <v>6.0684214518698099E-3</v>
      </c>
      <c r="J103" s="51">
        <f t="shared" si="28"/>
        <v>9.2374871880593984E-2</v>
      </c>
      <c r="K103" s="51">
        <f t="shared" si="29"/>
        <v>9.334893980750289E-2</v>
      </c>
      <c r="L103" s="51">
        <f t="shared" si="30"/>
        <v>0.76954383754586053</v>
      </c>
      <c r="M103" s="51">
        <f t="shared" si="31"/>
        <v>5.2989981406848068E-2</v>
      </c>
      <c r="N103" s="51">
        <f t="shared" si="3"/>
        <v>1.0082576306408053</v>
      </c>
      <c r="O103" s="52">
        <f t="shared" si="4"/>
        <v>0.18420273355140271</v>
      </c>
      <c r="P103" s="53" t="b">
        <f t="shared" si="5"/>
        <v>0</v>
      </c>
      <c r="Q103" s="53" t="b">
        <f t="shared" si="6"/>
        <v>0</v>
      </c>
      <c r="R103" s="53" t="b">
        <f t="shared" si="7"/>
        <v>0</v>
      </c>
      <c r="S103" s="53" t="b">
        <f t="shared" si="32"/>
        <v>0</v>
      </c>
      <c r="T103" s="54" t="str">
        <f t="shared" si="33"/>
        <v>不调</v>
      </c>
      <c r="U103" s="51">
        <f t="shared" si="34"/>
        <v>9.2374871880593984E-2</v>
      </c>
      <c r="V103" s="51">
        <f t="shared" si="8"/>
        <v>9.334893980750289E-2</v>
      </c>
      <c r="W103" s="51">
        <f t="shared" si="9"/>
        <v>0.76954383754586053</v>
      </c>
      <c r="X103" s="51">
        <f t="shared" si="10"/>
        <v>5.2989981406848068E-2</v>
      </c>
      <c r="Y103" s="51">
        <f t="shared" si="35"/>
        <v>0.99998626710299976</v>
      </c>
      <c r="Z103" s="51">
        <f t="shared" si="36"/>
        <v>9.2373603305993035E-2</v>
      </c>
      <c r="AA103" s="51">
        <f t="shared" si="11"/>
        <v>9.3347657856127433E-2</v>
      </c>
      <c r="AB103" s="51">
        <f t="shared" si="12"/>
        <v>0.76953326947960232</v>
      </c>
      <c r="AC103" s="51">
        <f t="shared" si="13"/>
        <v>5.2989253700891366E-2</v>
      </c>
      <c r="AD103" s="78">
        <f t="shared" si="37"/>
        <v>1.0082437843426142</v>
      </c>
      <c r="AE103" s="51">
        <f t="shared" si="38"/>
        <v>1.0263766413477549</v>
      </c>
      <c r="AF103" s="50">
        <f t="shared" si="14"/>
        <v>-1.7666864457603126E-2</v>
      </c>
      <c r="AG103" s="50">
        <f t="shared" si="39"/>
        <v>-6.0238481462093763E-4</v>
      </c>
      <c r="AH103" s="48">
        <f t="shared" si="40"/>
        <v>43921</v>
      </c>
      <c r="AI103" s="55">
        <f t="shared" si="15"/>
        <v>2020</v>
      </c>
      <c r="AJ103" s="55">
        <f t="shared" si="16"/>
        <v>4</v>
      </c>
      <c r="AK103" s="53">
        <f t="shared" si="17"/>
        <v>0</v>
      </c>
      <c r="AL103" s="51">
        <f t="shared" si="41"/>
        <v>1.0061209378818317</v>
      </c>
      <c r="AM103" s="52" t="str">
        <f t="shared" si="18"/>
        <v/>
      </c>
      <c r="AN103" s="51">
        <f t="shared" si="42"/>
        <v>1.0263766413477549</v>
      </c>
      <c r="AO103" s="52">
        <f t="shared" si="19"/>
        <v>-1.7666864457603126E-2</v>
      </c>
      <c r="AP103" s="56">
        <f t="shared" si="20"/>
        <v>1</v>
      </c>
      <c r="AQ103" s="53" t="b">
        <f t="shared" si="21"/>
        <v>1</v>
      </c>
      <c r="AR103" s="57">
        <f t="shared" si="46"/>
        <v>45658</v>
      </c>
      <c r="AS103" t="str">
        <f t="shared" si="44"/>
        <v>2025-01</v>
      </c>
      <c r="AT103" s="56">
        <f t="shared" si="45"/>
        <v>1.3030475769093521</v>
      </c>
    </row>
    <row r="104" spans="1:46">
      <c r="A104" s="48">
        <f>净值底稿!A65</f>
        <v>43928</v>
      </c>
      <c r="B104" s="49">
        <f>净值底稿!X65</f>
        <v>0.90845570435708789</v>
      </c>
      <c r="C104" s="49">
        <f>净值底稿!U65</f>
        <v>1.0118957613772031</v>
      </c>
      <c r="D104" s="49">
        <f>净值底稿!V65</f>
        <v>1.4480999999999999</v>
      </c>
      <c r="E104" s="49">
        <f>净值底稿!W65</f>
        <v>1.3582000000000001</v>
      </c>
      <c r="F104" s="50">
        <f t="shared" si="24"/>
        <v>1.5573831938398897E-2</v>
      </c>
      <c r="G104" s="50">
        <f t="shared" si="25"/>
        <v>3.0373683216021741E-2</v>
      </c>
      <c r="H104" s="50">
        <f t="shared" si="26"/>
        <v>6.2539086929329635E-3</v>
      </c>
      <c r="I104" s="50">
        <f t="shared" si="27"/>
        <v>2.4051873633416321E-2</v>
      </c>
      <c r="J104" s="51">
        <f t="shared" si="28"/>
        <v>9.3812214279424905E-2</v>
      </c>
      <c r="K104" s="51">
        <f t="shared" si="29"/>
        <v>9.6182970044807026E-2</v>
      </c>
      <c r="L104" s="51">
        <f t="shared" si="30"/>
        <v>0.77434586028310193</v>
      </c>
      <c r="M104" s="51">
        <f t="shared" si="31"/>
        <v>5.4263744534834242E-2</v>
      </c>
      <c r="N104" s="51">
        <f t="shared" si="3"/>
        <v>1.0186047891421681</v>
      </c>
      <c r="O104" s="52">
        <f t="shared" si="4"/>
        <v>0.18652492738055843</v>
      </c>
      <c r="P104" s="53" t="b">
        <f t="shared" si="5"/>
        <v>0</v>
      </c>
      <c r="Q104" s="53" t="b">
        <f t="shared" si="6"/>
        <v>0</v>
      </c>
      <c r="R104" s="53" t="b">
        <f t="shared" si="7"/>
        <v>0</v>
      </c>
      <c r="S104" s="53" t="b">
        <f t="shared" si="32"/>
        <v>0</v>
      </c>
      <c r="T104" s="54" t="str">
        <f t="shared" si="33"/>
        <v>不调</v>
      </c>
      <c r="U104" s="51">
        <f t="shared" si="34"/>
        <v>9.3812214279424905E-2</v>
      </c>
      <c r="V104" s="51">
        <f t="shared" si="8"/>
        <v>9.6182970044807026E-2</v>
      </c>
      <c r="W104" s="51">
        <f t="shared" si="9"/>
        <v>0.77434586028310193</v>
      </c>
      <c r="X104" s="51">
        <f t="shared" si="10"/>
        <v>5.4263744534834242E-2</v>
      </c>
      <c r="Y104" s="51">
        <f t="shared" si="35"/>
        <v>0.99994506954354323</v>
      </c>
      <c r="Z104" s="51">
        <f t="shared" si="36"/>
        <v>9.3807061131673322E-2</v>
      </c>
      <c r="AA104" s="51">
        <f t="shared" si="11"/>
        <v>9.61776866703591E-2</v>
      </c>
      <c r="AB104" s="51">
        <f t="shared" si="12"/>
        <v>0.77430332511154121</v>
      </c>
      <c r="AC104" s="51">
        <f t="shared" si="13"/>
        <v>5.426076380257789E-2</v>
      </c>
      <c r="AD104" s="78">
        <f t="shared" si="37"/>
        <v>1.0185488367161515</v>
      </c>
      <c r="AE104" s="51">
        <f t="shared" si="38"/>
        <v>1.0263766413477549</v>
      </c>
      <c r="AF104" s="50">
        <f t="shared" si="14"/>
        <v>-7.6266394969048967E-3</v>
      </c>
      <c r="AG104" s="50">
        <f t="shared" si="39"/>
        <v>1.0220794349113049E-2</v>
      </c>
      <c r="AH104" s="48">
        <f t="shared" si="40"/>
        <v>43921</v>
      </c>
      <c r="AI104" s="55">
        <f t="shared" si="15"/>
        <v>2020</v>
      </c>
      <c r="AJ104" s="55">
        <f t="shared" si="16"/>
        <v>4</v>
      </c>
      <c r="AK104" s="53">
        <f t="shared" si="17"/>
        <v>0</v>
      </c>
      <c r="AL104" s="51">
        <f t="shared" si="41"/>
        <v>1.0061209378818317</v>
      </c>
      <c r="AM104" s="52" t="str">
        <f t="shared" si="18"/>
        <v/>
      </c>
      <c r="AN104" s="51">
        <f t="shared" si="42"/>
        <v>1.0263766413477549</v>
      </c>
      <c r="AO104" s="52">
        <f t="shared" si="19"/>
        <v>-7.6266394969048967E-3</v>
      </c>
      <c r="AP104" s="56">
        <f t="shared" si="20"/>
        <v>1</v>
      </c>
      <c r="AQ104" s="53" t="b">
        <f t="shared" si="21"/>
        <v>1</v>
      </c>
      <c r="AR104" s="57">
        <f t="shared" si="46"/>
        <v>45689</v>
      </c>
      <c r="AS104" t="str">
        <f t="shared" si="44"/>
        <v>2025-02</v>
      </c>
      <c r="AT104" s="56">
        <f t="shared" si="45"/>
        <v>1.3021395519401691</v>
      </c>
    </row>
    <row r="105" spans="1:46">
      <c r="A105" s="48">
        <f>净值底稿!A66</f>
        <v>43929</v>
      </c>
      <c r="B105" s="49">
        <f>净值底稿!X66</f>
        <v>0.90719052666693278</v>
      </c>
      <c r="C105" s="49">
        <f>净值底稿!U66</f>
        <v>1.0133243661717513</v>
      </c>
      <c r="D105" s="49">
        <f>净值底稿!V66</f>
        <v>1.4523999999999999</v>
      </c>
      <c r="E105" s="49">
        <f>净值底稿!W66</f>
        <v>1.3540000000000001</v>
      </c>
      <c r="F105" s="50">
        <f t="shared" si="24"/>
        <v>-1.392668551792986E-3</v>
      </c>
      <c r="G105" s="50">
        <f t="shared" si="25"/>
        <v>1.4118102368605445E-3</v>
      </c>
      <c r="H105" s="50">
        <f t="shared" si="26"/>
        <v>2.9694081900422109E-3</v>
      </c>
      <c r="I105" s="50">
        <f t="shared" si="27"/>
        <v>-3.0923280812840126E-3</v>
      </c>
      <c r="J105" s="51">
        <f t="shared" si="28"/>
        <v>9.3676418987699114E-2</v>
      </c>
      <c r="K105" s="51">
        <f t="shared" si="29"/>
        <v>9.631347131295788E-2</v>
      </c>
      <c r="L105" s="51">
        <f t="shared" si="30"/>
        <v>0.77660254774670434</v>
      </c>
      <c r="M105" s="51">
        <f t="shared" si="31"/>
        <v>5.4092971718959257E-2</v>
      </c>
      <c r="N105" s="51">
        <f t="shared" si="3"/>
        <v>1.0206854097663207</v>
      </c>
      <c r="O105" s="52">
        <f t="shared" si="4"/>
        <v>0.18613951809515328</v>
      </c>
      <c r="P105" s="53" t="b">
        <f t="shared" si="5"/>
        <v>0</v>
      </c>
      <c r="Q105" s="53" t="b">
        <f t="shared" si="6"/>
        <v>0</v>
      </c>
      <c r="R105" s="53" t="b">
        <f t="shared" si="7"/>
        <v>0</v>
      </c>
      <c r="S105" s="53" t="b">
        <f t="shared" si="32"/>
        <v>0</v>
      </c>
      <c r="T105" s="54" t="str">
        <f t="shared" si="33"/>
        <v>不调</v>
      </c>
      <c r="U105" s="51">
        <f t="shared" si="34"/>
        <v>9.3676418987699114E-2</v>
      </c>
      <c r="V105" s="51">
        <f t="shared" si="8"/>
        <v>9.631347131295788E-2</v>
      </c>
      <c r="W105" s="51">
        <f t="shared" si="9"/>
        <v>0.77660254774670434</v>
      </c>
      <c r="X105" s="51">
        <f t="shared" si="10"/>
        <v>5.4092971718959257E-2</v>
      </c>
      <c r="Y105" s="51">
        <f t="shared" si="35"/>
        <v>0.99998626710299976</v>
      </c>
      <c r="Z105" s="51">
        <f t="shared" si="36"/>
        <v>9.3675132539085798E-2</v>
      </c>
      <c r="AA105" s="51">
        <f t="shared" si="11"/>
        <v>9.6312148649976601E-2</v>
      </c>
      <c r="AB105" s="51">
        <f t="shared" si="12"/>
        <v>0.776591882743906</v>
      </c>
      <c r="AC105" s="51">
        <f t="shared" si="13"/>
        <v>5.4092228865750207E-2</v>
      </c>
      <c r="AD105" s="78">
        <f t="shared" si="37"/>
        <v>1.0206713927987185</v>
      </c>
      <c r="AE105" s="51">
        <f t="shared" si="38"/>
        <v>1.0263766413477549</v>
      </c>
      <c r="AF105" s="50">
        <f t="shared" si="14"/>
        <v>-5.5586305447722362E-3</v>
      </c>
      <c r="AG105" s="50">
        <f t="shared" si="39"/>
        <v>2.0839021223668652E-3</v>
      </c>
      <c r="AH105" s="48">
        <f t="shared" si="40"/>
        <v>43921</v>
      </c>
      <c r="AI105" s="55">
        <f t="shared" si="15"/>
        <v>2020</v>
      </c>
      <c r="AJ105" s="55">
        <f t="shared" si="16"/>
        <v>4</v>
      </c>
      <c r="AK105" s="53">
        <f t="shared" si="17"/>
        <v>0</v>
      </c>
      <c r="AL105" s="51">
        <f t="shared" si="41"/>
        <v>1.0061209378818317</v>
      </c>
      <c r="AM105" s="52" t="str">
        <f t="shared" si="18"/>
        <v/>
      </c>
      <c r="AN105" s="51">
        <f t="shared" si="42"/>
        <v>1.0263766413477549</v>
      </c>
      <c r="AO105" s="52">
        <f t="shared" si="19"/>
        <v>-5.5586305447722362E-3</v>
      </c>
      <c r="AP105" s="56">
        <f t="shared" si="20"/>
        <v>1</v>
      </c>
      <c r="AQ105" s="53" t="b">
        <f t="shared" si="21"/>
        <v>1</v>
      </c>
      <c r="AR105" s="57">
        <f t="shared" si="46"/>
        <v>45717</v>
      </c>
      <c r="AS105" t="str">
        <f t="shared" si="44"/>
        <v>2025-03</v>
      </c>
      <c r="AT105" s="56">
        <f t="shared" si="45"/>
        <v>1.3131096676218261</v>
      </c>
    </row>
    <row r="106" spans="1:46">
      <c r="A106" s="48">
        <f>净值底稿!A67</f>
        <v>43930</v>
      </c>
      <c r="B106" s="49">
        <f>净值底稿!X67</f>
        <v>0.90963726207113926</v>
      </c>
      <c r="C106" s="49">
        <f>净值底稿!U67</f>
        <v>1.0216002178839312</v>
      </c>
      <c r="D106" s="49">
        <f>净值底稿!V67</f>
        <v>1.4535</v>
      </c>
      <c r="E106" s="49">
        <f>净值底稿!W67</f>
        <v>1.3544</v>
      </c>
      <c r="F106" s="50">
        <f t="shared" si="24"/>
        <v>2.6970469072200576E-3</v>
      </c>
      <c r="G106" s="50">
        <f t="shared" si="25"/>
        <v>8.167031197962249E-3</v>
      </c>
      <c r="H106" s="50">
        <f t="shared" si="26"/>
        <v>7.5736711649687649E-4</v>
      </c>
      <c r="I106" s="50">
        <f t="shared" si="27"/>
        <v>2.9542097488910457E-4</v>
      </c>
      <c r="J106" s="51">
        <f t="shared" si="28"/>
        <v>9.3927778765583766E-2</v>
      </c>
      <c r="K106" s="51">
        <f t="shared" si="29"/>
        <v>9.709873297274374E-2</v>
      </c>
      <c r="L106" s="51">
        <f t="shared" si="30"/>
        <v>0.77718004789883466</v>
      </c>
      <c r="M106" s="51">
        <f t="shared" si="31"/>
        <v>5.4108208844735654E-2</v>
      </c>
      <c r="N106" s="51">
        <f t="shared" si="3"/>
        <v>1.0223147684818978</v>
      </c>
      <c r="O106" s="52">
        <f t="shared" si="4"/>
        <v>0.18685684451374532</v>
      </c>
      <c r="P106" s="53" t="b">
        <f t="shared" si="5"/>
        <v>0</v>
      </c>
      <c r="Q106" s="53" t="b">
        <f t="shared" si="6"/>
        <v>0</v>
      </c>
      <c r="R106" s="53" t="b">
        <f t="shared" si="7"/>
        <v>0</v>
      </c>
      <c r="S106" s="53" t="b">
        <f t="shared" si="32"/>
        <v>0</v>
      </c>
      <c r="T106" s="54" t="str">
        <f t="shared" si="33"/>
        <v>不调</v>
      </c>
      <c r="U106" s="51">
        <f t="shared" si="34"/>
        <v>9.3927778765583766E-2</v>
      </c>
      <c r="V106" s="51">
        <f t="shared" si="8"/>
        <v>9.709873297274374E-2</v>
      </c>
      <c r="W106" s="51">
        <f t="shared" si="9"/>
        <v>0.77718004789883466</v>
      </c>
      <c r="X106" s="51">
        <f t="shared" si="10"/>
        <v>5.4108208844735654E-2</v>
      </c>
      <c r="Y106" s="51">
        <f t="shared" si="35"/>
        <v>0.99998626710299976</v>
      </c>
      <c r="Z106" s="51">
        <f t="shared" si="36"/>
        <v>9.3926488865072516E-2</v>
      </c>
      <c r="AA106" s="51">
        <f t="shared" si="11"/>
        <v>9.7097399525844966E-2</v>
      </c>
      <c r="AB106" s="51">
        <f t="shared" si="12"/>
        <v>0.77716937496528626</v>
      </c>
      <c r="AC106" s="51">
        <f t="shared" si="13"/>
        <v>5.4107465782276723E-2</v>
      </c>
      <c r="AD106" s="78">
        <f t="shared" si="37"/>
        <v>1.0223007291384805</v>
      </c>
      <c r="AE106" s="51">
        <f t="shared" si="38"/>
        <v>1.0263766413477549</v>
      </c>
      <c r="AF106" s="50">
        <f t="shared" si="14"/>
        <v>-3.9711661831296485E-3</v>
      </c>
      <c r="AG106" s="50">
        <f t="shared" si="39"/>
        <v>1.5963378137739959E-3</v>
      </c>
      <c r="AH106" s="48">
        <f t="shared" si="40"/>
        <v>43921</v>
      </c>
      <c r="AI106" s="55">
        <f t="shared" si="15"/>
        <v>2020</v>
      </c>
      <c r="AJ106" s="55">
        <f t="shared" si="16"/>
        <v>4</v>
      </c>
      <c r="AK106" s="53">
        <f t="shared" si="17"/>
        <v>0</v>
      </c>
      <c r="AL106" s="51">
        <f t="shared" si="41"/>
        <v>1.0061209378818317</v>
      </c>
      <c r="AM106" s="52" t="str">
        <f t="shared" si="18"/>
        <v/>
      </c>
      <c r="AN106" s="51">
        <f t="shared" si="42"/>
        <v>1.0263766413477549</v>
      </c>
      <c r="AO106" s="52">
        <f t="shared" si="19"/>
        <v>-3.9711661831296485E-3</v>
      </c>
      <c r="AP106" s="56">
        <f t="shared" si="20"/>
        <v>1</v>
      </c>
      <c r="AQ106" s="53" t="b">
        <f t="shared" si="21"/>
        <v>1</v>
      </c>
      <c r="AR106" s="57">
        <f t="shared" si="46"/>
        <v>45748</v>
      </c>
      <c r="AS106" t="str">
        <f t="shared" si="44"/>
        <v>2025-04</v>
      </c>
      <c r="AT106" s="56">
        <f t="shared" si="45"/>
        <v>1.3254001211543576</v>
      </c>
    </row>
    <row r="107" spans="1:46">
      <c r="A107" s="48">
        <f>净值底稿!A68</f>
        <v>43931</v>
      </c>
      <c r="B107" s="49">
        <f>净值底稿!X68</f>
        <v>0.90468253058315162</v>
      </c>
      <c r="C107" s="49">
        <f>净值底稿!U68</f>
        <v>1.0015747765975946</v>
      </c>
      <c r="D107" s="49">
        <f>净值底稿!V68</f>
        <v>1.4531000000000001</v>
      </c>
      <c r="E107" s="49">
        <f>净值底稿!W68</f>
        <v>1.3614999999999999</v>
      </c>
      <c r="F107" s="50">
        <f t="shared" si="24"/>
        <v>-5.4469310950457928E-3</v>
      </c>
      <c r="G107" s="50">
        <f t="shared" si="25"/>
        <v>-1.9602033100399874E-2</v>
      </c>
      <c r="H107" s="50">
        <f t="shared" si="26"/>
        <v>-2.7519779841755909E-4</v>
      </c>
      <c r="I107" s="50">
        <f t="shared" si="27"/>
        <v>5.2421736562313637E-3</v>
      </c>
      <c r="J107" s="51">
        <f t="shared" si="28"/>
        <v>9.3414877752224887E-2</v>
      </c>
      <c r="K107" s="51">
        <f t="shared" si="29"/>
        <v>9.5194093086376608E-2</v>
      </c>
      <c r="L107" s="51">
        <f t="shared" si="30"/>
        <v>0.77695549966429822</v>
      </c>
      <c r="M107" s="51">
        <f t="shared" si="31"/>
        <v>5.4391106514006013E-2</v>
      </c>
      <c r="N107" s="51">
        <f t="shared" ref="N107:N170" si="47">SUM(J107:M107)</f>
        <v>1.0199555770169058</v>
      </c>
      <c r="O107" s="52">
        <f t="shared" ref="O107:O170" si="48">IFERROR((J107+K107)/N107,0)</f>
        <v>0.18491880929778506</v>
      </c>
      <c r="P107" s="53" t="b">
        <f t="shared" ref="P107:P170" si="49">AND(MONTH(A107)=12,OR(A108="",YEAR(A107)&lt;&gt;YEAR(A108)))</f>
        <v>0</v>
      </c>
      <c r="Q107" s="53" t="b">
        <f t="shared" ref="Q107:Q170" si="50">AND(MOD(MONTH(A107),3)=0,OR(A108="",MONTH(A107)&lt;&gt;MONTH(A108)))</f>
        <v>0</v>
      </c>
      <c r="R107" s="53" t="b">
        <f t="shared" ref="R107:R170" si="51">OR(O107&gt;$E$7,O107&lt;$E$6)</f>
        <v>0</v>
      </c>
      <c r="S107" s="53" t="b">
        <f t="shared" si="32"/>
        <v>0</v>
      </c>
      <c r="T107" s="54" t="str">
        <f t="shared" si="33"/>
        <v>不调</v>
      </c>
      <c r="U107" s="51">
        <f t="shared" ref="U107:U170" si="52">IF(OR(T107="年末+季度",T107="季度+动态"),N107*$E$5/2,IF(T107="季度",(J107+K107)/2,IF(T107="动态",N107*$E$5*IF(J107+K107=0,0.5,J107/(J107+K107)),J107)))</f>
        <v>9.3414877752224887E-2</v>
      </c>
      <c r="V107" s="51">
        <f t="shared" ref="V107:V170" si="53">IF(OR(T107="年末+季度",T107="季度+动态"),N107*$E$5/2,IF(T107="季度",(J107+K107)/2,IF(T107="动态",N107*$E$5*IF(J107+K107=0,0.5,K107/(J107+K107)),K107)))</f>
        <v>9.5194093086376608E-2</v>
      </c>
      <c r="W107" s="51">
        <f t="shared" ref="W107:W170" si="54">IF(OR(T107="年末+季度",T107="季度+动态",T107="动态"),N107*(1-$E$5)*IF(L107+M107=0,$B$7/($B$7+$B$8),L107/(L107+M107)),L107)</f>
        <v>0.77695549966429822</v>
      </c>
      <c r="X107" s="51">
        <f t="shared" ref="X107:X170" si="55">IF(OR(T107="年末+季度",T107="季度+动态",T107="动态"),N107*(1-$E$5)*IF(L107+M107=0,$B$8/($B$7+$B$8),M107/(L107+M107)),M107)</f>
        <v>5.4391106514006013E-2</v>
      </c>
      <c r="Y107" s="51">
        <f t="shared" si="35"/>
        <v>0.99998626710299976</v>
      </c>
      <c r="Z107" s="51">
        <f t="shared" ref="Z107:Z170" si="56">U107*Y107</f>
        <v>9.3413594895330423E-2</v>
      </c>
      <c r="AA107" s="51">
        <f t="shared" ref="AA107:AA170" si="57">V107*Y107</f>
        <v>9.5192785795701215E-2</v>
      </c>
      <c r="AB107" s="51">
        <f t="shared" ref="AB107:AB170" si="58">W107*Y107</f>
        <v>0.77694482981444757</v>
      </c>
      <c r="AC107" s="51">
        <f t="shared" ref="AC107:AC170" si="59">X107*Y107</f>
        <v>5.4390359566542527E-2</v>
      </c>
      <c r="AD107" s="78">
        <f t="shared" ref="AD107:AD170" si="60">SUM(Z107:AC107)</f>
        <v>1.0199415700720218</v>
      </c>
      <c r="AE107" s="51">
        <f t="shared" si="38"/>
        <v>1.0263766413477549</v>
      </c>
      <c r="AF107" s="50">
        <f t="shared" ref="AF107:AF170" si="61">AD107/AE107-1</f>
        <v>-6.2696977079320648E-3</v>
      </c>
      <c r="AG107" s="50">
        <f t="shared" si="39"/>
        <v>-2.3076957681981147E-3</v>
      </c>
      <c r="AH107" s="48">
        <f t="shared" si="40"/>
        <v>43921</v>
      </c>
      <c r="AI107" s="55">
        <f t="shared" ref="AI107:AI170" si="62">YEAR(A107)</f>
        <v>2020</v>
      </c>
      <c r="AJ107" s="55">
        <f t="shared" ref="AJ107:AJ170" si="63">MONTH(A107)</f>
        <v>4</v>
      </c>
      <c r="AK107" s="53">
        <f t="shared" ref="AK107:AK170" si="64">IF(MONTH(A107)&lt;&gt;MONTH(A108),1,0)</f>
        <v>0</v>
      </c>
      <c r="AL107" s="51">
        <f t="shared" si="41"/>
        <v>1.0061209378818317</v>
      </c>
      <c r="AM107" s="52" t="str">
        <f t="shared" ref="AM107:AM170" si="65">IF(AK107,AD107/AL107-1,"")</f>
        <v/>
      </c>
      <c r="AN107" s="51">
        <f t="shared" si="42"/>
        <v>1.0263766413477549</v>
      </c>
      <c r="AO107" s="52">
        <f t="shared" ref="AO107:AO170" si="66">AD107/AN107-1</f>
        <v>-6.2696977079320648E-3</v>
      </c>
      <c r="AP107" s="56">
        <f t="shared" ref="AP107:AP170" si="67">IFERROR(SUM(Z107:AC107)/AD107,0)</f>
        <v>1</v>
      </c>
      <c r="AQ107" s="53" t="b">
        <f t="shared" ref="AQ107:AQ170" si="68">AND(B107&gt;0,C107&gt;0,D107&gt;0,E107&gt;0)</f>
        <v>1</v>
      </c>
      <c r="AR107" s="57">
        <f t="shared" si="46"/>
        <v>45778</v>
      </c>
      <c r="AS107" t="str">
        <f t="shared" ref="AS107:AS122" si="69">TEXT(AR107,"yyyy-mm")</f>
        <v>2025-05</v>
      </c>
      <c r="AT107" s="56">
        <f t="shared" ref="AT107:AT122" si="70">IF(AR107&gt;DATE(YEAR($A$1657),MONTH($A$1657),1),"",SUMIFS($AD$43:$AD$1657,$AI$43:$AI$1657,YEAR(AR107),$AJ$43:$AJ$1657,MONTH(AR107),$AK$43:$AK$1657,1))</f>
        <v>1.3324804779129922</v>
      </c>
    </row>
    <row r="108" spans="1:46">
      <c r="A108" s="48">
        <f>净值底稿!A69</f>
        <v>43934</v>
      </c>
      <c r="B108" s="49">
        <f>净值底稿!X69</f>
        <v>0.90376651584373646</v>
      </c>
      <c r="C108" s="49">
        <f>净值底稿!U69</f>
        <v>0.99390924520334567</v>
      </c>
      <c r="D108" s="49">
        <f>净值底稿!V69</f>
        <v>1.4528000000000001</v>
      </c>
      <c r="E108" s="49">
        <f>净值底稿!W69</f>
        <v>1.3607</v>
      </c>
      <c r="F108" s="50">
        <f t="shared" ref="F108:F171" si="71">IFERROR(B108/B107-1,0)</f>
        <v>-1.0125261718325618E-3</v>
      </c>
      <c r="G108" s="50">
        <f t="shared" ref="G108:G171" si="72">IFERROR(C108/C107-1,0)</f>
        <v>-7.6534788748267024E-3</v>
      </c>
      <c r="H108" s="50">
        <f t="shared" ref="H108:H171" si="73">IFERROR(D108/D107-1,0)</f>
        <v>-2.0645516481998527E-4</v>
      </c>
      <c r="I108" s="50">
        <f t="shared" ref="I108:I171" si="74">IFERROR(E108/E107-1,0)</f>
        <v>-5.8758721997786978E-4</v>
      </c>
      <c r="J108" s="51">
        <f t="shared" ref="J108:J171" si="75">Z107*(1+F108)</f>
        <v>9.331901118569394E-2</v>
      </c>
      <c r="K108" s="51">
        <f t="shared" ref="K108:K171" si="76">AA107*(1+G108)</f>
        <v>9.4464229820577908E-2</v>
      </c>
      <c r="L108" s="51">
        <f t="shared" ref="L108:L171" si="77">AB107*(1+H108)</f>
        <v>0.77678442554155214</v>
      </c>
      <c r="M108" s="51">
        <f t="shared" ref="M108:M171" si="78">AC107*(1+I108)</f>
        <v>5.4358400486371229E-2</v>
      </c>
      <c r="N108" s="51">
        <f t="shared" si="47"/>
        <v>1.0189260670341953</v>
      </c>
      <c r="O108" s="52">
        <f t="shared" si="48"/>
        <v>0.18429525662529725</v>
      </c>
      <c r="P108" s="53" t="b">
        <f t="shared" si="49"/>
        <v>0</v>
      </c>
      <c r="Q108" s="53" t="b">
        <f t="shared" si="50"/>
        <v>0</v>
      </c>
      <c r="R108" s="53" t="b">
        <f t="shared" si="51"/>
        <v>0</v>
      </c>
      <c r="S108" s="53" t="b">
        <f t="shared" ref="S108:S171" si="79">AND(OR(P108,Q108,R108),A108-AH107&gt;$E$8)</f>
        <v>0</v>
      </c>
      <c r="T108" s="54" t="str">
        <f t="shared" ref="T108:T171" si="80">IF(NOT(OR(P108,Q108,R108)),"不调",IF(NOT(S108),"间隔规则跳过",IF(P108,"年末+季度",IF(AND(Q108,R108),"季度+动态",IF(Q108,"季度","动态")))))</f>
        <v>不调</v>
      </c>
      <c r="U108" s="51">
        <f t="shared" si="52"/>
        <v>9.331901118569394E-2</v>
      </c>
      <c r="V108" s="51">
        <f t="shared" si="53"/>
        <v>9.4464229820577908E-2</v>
      </c>
      <c r="W108" s="51">
        <f t="shared" si="54"/>
        <v>0.77678442554155214</v>
      </c>
      <c r="X108" s="51">
        <f t="shared" si="55"/>
        <v>5.4358400486371229E-2</v>
      </c>
      <c r="Y108" s="51">
        <f t="shared" ref="Y108:Y171" si="81">POWER(1-$H$5,(A108-A107)/$H$8)</f>
        <v>0.99995880187477393</v>
      </c>
      <c r="Z108" s="51">
        <f t="shared" si="56"/>
        <v>9.3315166617385134E-2</v>
      </c>
      <c r="AA108" s="51">
        <f t="shared" si="57"/>
        <v>9.446033807140837E-2</v>
      </c>
      <c r="AB108" s="51">
        <f t="shared" si="58"/>
        <v>0.77675242347951501</v>
      </c>
      <c r="AC108" s="51">
        <f t="shared" si="59"/>
        <v>5.4356161022180903E-2</v>
      </c>
      <c r="AD108" s="78">
        <f t="shared" si="60"/>
        <v>1.0188840891904896</v>
      </c>
      <c r="AE108" s="51">
        <f t="shared" ref="AE108:AE171" si="82">MAX(AE107,AD108)</f>
        <v>1.0263766413477549</v>
      </c>
      <c r="AF108" s="50">
        <f t="shared" si="61"/>
        <v>-7.3000026066714074E-3</v>
      </c>
      <c r="AG108" s="50">
        <f t="shared" ref="AG108:AG171" si="83">AD108/AD107-1</f>
        <v>-1.0368053548964751E-3</v>
      </c>
      <c r="AH108" s="48">
        <f t="shared" ref="AH108:AH171" si="84">IF(OR(T108="年末+季度",T108="季度+动态",T108="季度",T108="动态"),A108,AH107)</f>
        <v>43921</v>
      </c>
      <c r="AI108" s="55">
        <f t="shared" si="62"/>
        <v>2020</v>
      </c>
      <c r="AJ108" s="55">
        <f t="shared" si="63"/>
        <v>4</v>
      </c>
      <c r="AK108" s="53">
        <f t="shared" si="64"/>
        <v>0</v>
      </c>
      <c r="AL108" s="51">
        <f t="shared" ref="AL108:AL171" si="85">IF(AK107,AD107,AL107)</f>
        <v>1.0061209378818317</v>
      </c>
      <c r="AM108" s="52" t="str">
        <f t="shared" si="65"/>
        <v/>
      </c>
      <c r="AN108" s="51">
        <f t="shared" ref="AN108:AN171" si="86">IF(AI108&lt;&gt;AI107,AD108,MAX(AN107,AD108))</f>
        <v>1.0263766413477549</v>
      </c>
      <c r="AO108" s="52">
        <f t="shared" si="66"/>
        <v>-7.3000026066714074E-3</v>
      </c>
      <c r="AP108" s="56">
        <f t="shared" si="67"/>
        <v>1</v>
      </c>
      <c r="AQ108" s="53" t="b">
        <f t="shared" si="68"/>
        <v>1</v>
      </c>
      <c r="AR108" s="57">
        <f t="shared" ref="AR108:AR122" si="87">EDATE(AR107,1)</f>
        <v>45809</v>
      </c>
      <c r="AS108" t="str">
        <f t="shared" si="69"/>
        <v>2025-06</v>
      </c>
      <c r="AT108" s="56">
        <f t="shared" si="70"/>
        <v>1.3466496012471791</v>
      </c>
    </row>
    <row r="109" spans="1:46">
      <c r="A109" s="48">
        <f>净值底稿!A70</f>
        <v>43935</v>
      </c>
      <c r="B109" s="49">
        <f>净值底稿!X70</f>
        <v>0.91330785855787444</v>
      </c>
      <c r="C109" s="49">
        <f>净值底稿!U70</f>
        <v>1.0129659579772279</v>
      </c>
      <c r="D109" s="49">
        <f>净值底稿!V70</f>
        <v>1.4534</v>
      </c>
      <c r="E109" s="49">
        <f>净值底稿!W70</f>
        <v>1.3788</v>
      </c>
      <c r="F109" s="50">
        <f t="shared" si="71"/>
        <v>1.0557309378994129E-2</v>
      </c>
      <c r="G109" s="50">
        <f t="shared" si="72"/>
        <v>1.9173493823355425E-2</v>
      </c>
      <c r="H109" s="50">
        <f t="shared" si="73"/>
        <v>4.1299559471363878E-4</v>
      </c>
      <c r="I109" s="50">
        <f t="shared" si="74"/>
        <v>1.3301976923642211E-2</v>
      </c>
      <c r="J109" s="51">
        <f t="shared" si="75"/>
        <v>9.4300323701117253E-2</v>
      </c>
      <c r="K109" s="51">
        <f t="shared" si="76"/>
        <v>9.6271472779972583E-2</v>
      </c>
      <c r="L109" s="51">
        <f t="shared" si="77"/>
        <v>0.77707321880859515</v>
      </c>
      <c r="M109" s="51">
        <f t="shared" si="78"/>
        <v>5.5079205421755734E-2</v>
      </c>
      <c r="N109" s="51">
        <f t="shared" si="47"/>
        <v>1.0227242207114406</v>
      </c>
      <c r="O109" s="52">
        <f t="shared" si="48"/>
        <v>0.1863374237372826</v>
      </c>
      <c r="P109" s="53" t="b">
        <f t="shared" si="49"/>
        <v>0</v>
      </c>
      <c r="Q109" s="53" t="b">
        <f t="shared" si="50"/>
        <v>0</v>
      </c>
      <c r="R109" s="53" t="b">
        <f t="shared" si="51"/>
        <v>0</v>
      </c>
      <c r="S109" s="53" t="b">
        <f t="shared" si="79"/>
        <v>0</v>
      </c>
      <c r="T109" s="54" t="str">
        <f t="shared" si="80"/>
        <v>不调</v>
      </c>
      <c r="U109" s="51">
        <f t="shared" si="52"/>
        <v>9.4300323701117253E-2</v>
      </c>
      <c r="V109" s="51">
        <f t="shared" si="53"/>
        <v>9.6271472779972583E-2</v>
      </c>
      <c r="W109" s="51">
        <f t="shared" si="54"/>
        <v>0.77707321880859515</v>
      </c>
      <c r="X109" s="51">
        <f t="shared" si="55"/>
        <v>5.5079205421755734E-2</v>
      </c>
      <c r="Y109" s="51">
        <f t="shared" si="81"/>
        <v>0.99998626710299976</v>
      </c>
      <c r="Z109" s="51">
        <f t="shared" si="56"/>
        <v>9.4299028684484781E-2</v>
      </c>
      <c r="AA109" s="51">
        <f t="shared" si="57"/>
        <v>9.6270150693752832E-2</v>
      </c>
      <c r="AB109" s="51">
        <f t="shared" si="58"/>
        <v>0.77706254734211955</v>
      </c>
      <c r="AC109" s="51">
        <f t="shared" si="59"/>
        <v>5.5078449024700819E-2</v>
      </c>
      <c r="AD109" s="78">
        <f t="shared" si="60"/>
        <v>1.0227101757450578</v>
      </c>
      <c r="AE109" s="51">
        <f t="shared" si="82"/>
        <v>1.0263766413477549</v>
      </c>
      <c r="AF109" s="50">
        <f t="shared" si="61"/>
        <v>-3.5722418603394424E-3</v>
      </c>
      <c r="AG109" s="50">
        <f t="shared" si="83"/>
        <v>3.755173522837163E-3</v>
      </c>
      <c r="AH109" s="48">
        <f t="shared" si="84"/>
        <v>43921</v>
      </c>
      <c r="AI109" s="55">
        <f t="shared" si="62"/>
        <v>2020</v>
      </c>
      <c r="AJ109" s="55">
        <f t="shared" si="63"/>
        <v>4</v>
      </c>
      <c r="AK109" s="53">
        <f t="shared" si="64"/>
        <v>0</v>
      </c>
      <c r="AL109" s="51">
        <f t="shared" si="85"/>
        <v>1.0061209378818317</v>
      </c>
      <c r="AM109" s="52" t="str">
        <f t="shared" si="65"/>
        <v/>
      </c>
      <c r="AN109" s="51">
        <f t="shared" si="86"/>
        <v>1.0263766413477549</v>
      </c>
      <c r="AO109" s="52">
        <f t="shared" si="66"/>
        <v>-3.5722418603394424E-3</v>
      </c>
      <c r="AP109" s="56">
        <f t="shared" si="67"/>
        <v>1</v>
      </c>
      <c r="AQ109" s="53" t="b">
        <f t="shared" si="68"/>
        <v>1</v>
      </c>
      <c r="AR109" s="57">
        <f t="shared" si="87"/>
        <v>45839</v>
      </c>
      <c r="AS109" t="str">
        <f t="shared" si="69"/>
        <v>2025-07</v>
      </c>
      <c r="AT109" s="56">
        <f t="shared" si="70"/>
        <v>1.3543604727015923</v>
      </c>
    </row>
    <row r="110" spans="1:46">
      <c r="A110" s="48">
        <f>净值底稿!A71</f>
        <v>43936</v>
      </c>
      <c r="B110" s="49">
        <f>净值底稿!X71</f>
        <v>0.9081981061875577</v>
      </c>
      <c r="C110" s="49">
        <f>净值底稿!U71</f>
        <v>1.0069975657187946</v>
      </c>
      <c r="D110" s="49">
        <f>净值底稿!V71</f>
        <v>1.4545999999999999</v>
      </c>
      <c r="E110" s="49">
        <f>净值底稿!W71</f>
        <v>1.369</v>
      </c>
      <c r="F110" s="50">
        <f t="shared" si="71"/>
        <v>-5.5947754335379241E-3</v>
      </c>
      <c r="G110" s="50">
        <f t="shared" si="72"/>
        <v>-5.8919968745557716E-3</v>
      </c>
      <c r="H110" s="50">
        <f t="shared" si="73"/>
        <v>8.2565019953206864E-4</v>
      </c>
      <c r="I110" s="50">
        <f t="shared" si="74"/>
        <v>-7.1076298230345891E-3</v>
      </c>
      <c r="J110" s="51">
        <f t="shared" si="75"/>
        <v>9.3771446795394342E-2</v>
      </c>
      <c r="K110" s="51">
        <f t="shared" si="76"/>
        <v>9.5702927266752225E-2</v>
      </c>
      <c r="L110" s="51">
        <f t="shared" si="77"/>
        <v>0.77770412918938148</v>
      </c>
      <c r="M110" s="51">
        <f t="shared" si="78"/>
        <v>5.4686971797806364E-2</v>
      </c>
      <c r="N110" s="51">
        <f t="shared" si="47"/>
        <v>1.0218654750493346</v>
      </c>
      <c r="O110" s="52">
        <f t="shared" si="48"/>
        <v>0.18542007601636501</v>
      </c>
      <c r="P110" s="53" t="b">
        <f t="shared" si="49"/>
        <v>0</v>
      </c>
      <c r="Q110" s="53" t="b">
        <f t="shared" si="50"/>
        <v>0</v>
      </c>
      <c r="R110" s="53" t="b">
        <f t="shared" si="51"/>
        <v>0</v>
      </c>
      <c r="S110" s="53" t="b">
        <f t="shared" si="79"/>
        <v>0</v>
      </c>
      <c r="T110" s="54" t="str">
        <f t="shared" si="80"/>
        <v>不调</v>
      </c>
      <c r="U110" s="51">
        <f t="shared" si="52"/>
        <v>9.3771446795394342E-2</v>
      </c>
      <c r="V110" s="51">
        <f t="shared" si="53"/>
        <v>9.5702927266752225E-2</v>
      </c>
      <c r="W110" s="51">
        <f t="shared" si="54"/>
        <v>0.77770412918938148</v>
      </c>
      <c r="X110" s="51">
        <f t="shared" si="55"/>
        <v>5.4686971797806364E-2</v>
      </c>
      <c r="Y110" s="51">
        <f t="shared" si="81"/>
        <v>0.99998626710299976</v>
      </c>
      <c r="Z110" s="51">
        <f t="shared" si="56"/>
        <v>9.3770159041773937E-2</v>
      </c>
      <c r="AA110" s="51">
        <f t="shared" si="57"/>
        <v>9.5701612988309454E-2</v>
      </c>
      <c r="AB110" s="51">
        <f t="shared" si="58"/>
        <v>0.77769344905867865</v>
      </c>
      <c r="AC110" s="51">
        <f t="shared" si="59"/>
        <v>5.4686220787255407E-2</v>
      </c>
      <c r="AD110" s="78">
        <f t="shared" si="60"/>
        <v>1.0218514418760174</v>
      </c>
      <c r="AE110" s="51">
        <f t="shared" si="82"/>
        <v>1.0263766413477549</v>
      </c>
      <c r="AF110" s="50">
        <f t="shared" si="61"/>
        <v>-4.4089073050175287E-3</v>
      </c>
      <c r="AG110" s="50">
        <f t="shared" si="83"/>
        <v>-8.3966493089293603E-4</v>
      </c>
      <c r="AH110" s="48">
        <f t="shared" si="84"/>
        <v>43921</v>
      </c>
      <c r="AI110" s="55">
        <f t="shared" si="62"/>
        <v>2020</v>
      </c>
      <c r="AJ110" s="55">
        <f t="shared" si="63"/>
        <v>4</v>
      </c>
      <c r="AK110" s="53">
        <f t="shared" si="64"/>
        <v>0</v>
      </c>
      <c r="AL110" s="51">
        <f t="shared" si="85"/>
        <v>1.0061209378818317</v>
      </c>
      <c r="AM110" s="52" t="str">
        <f t="shared" si="65"/>
        <v/>
      </c>
      <c r="AN110" s="51">
        <f t="shared" si="86"/>
        <v>1.0263766413477549</v>
      </c>
      <c r="AO110" s="52">
        <f t="shared" si="66"/>
        <v>-4.4089073050175287E-3</v>
      </c>
      <c r="AP110" s="56">
        <f t="shared" si="67"/>
        <v>1</v>
      </c>
      <c r="AQ110" s="53" t="b">
        <f t="shared" si="68"/>
        <v>1</v>
      </c>
      <c r="AR110" s="57">
        <f t="shared" si="87"/>
        <v>45870</v>
      </c>
      <c r="AS110" t="str">
        <f t="shared" si="69"/>
        <v>2025-08</v>
      </c>
      <c r="AT110" s="56">
        <f t="shared" si="70"/>
        <v>1.3681530517025939</v>
      </c>
    </row>
    <row r="111" spans="1:46">
      <c r="A111" s="48">
        <f>净值底稿!A72</f>
        <v>43937</v>
      </c>
      <c r="B111" s="49">
        <f>净值底稿!X72</f>
        <v>0.90724413229610312</v>
      </c>
      <c r="C111" s="49">
        <f>净值底稿!U72</f>
        <v>1.012742770962219</v>
      </c>
      <c r="D111" s="49">
        <f>净值底稿!V72</f>
        <v>1.4562999999999999</v>
      </c>
      <c r="E111" s="49">
        <f>净值底稿!W72</f>
        <v>1.3832</v>
      </c>
      <c r="F111" s="50">
        <f t="shared" si="71"/>
        <v>-1.0504028635989204E-3</v>
      </c>
      <c r="G111" s="50">
        <f t="shared" si="72"/>
        <v>5.7052821565892753E-3</v>
      </c>
      <c r="H111" s="50">
        <f t="shared" si="73"/>
        <v>1.1687061735186077E-3</v>
      </c>
      <c r="I111" s="50">
        <f t="shared" si="74"/>
        <v>1.0372534696859059E-2</v>
      </c>
      <c r="J111" s="51">
        <f t="shared" si="75"/>
        <v>9.3671662598196329E-2</v>
      </c>
      <c r="K111" s="51">
        <f t="shared" si="76"/>
        <v>9.6247617693248466E-2</v>
      </c>
      <c r="L111" s="51">
        <f t="shared" si="77"/>
        <v>0.77860234419369856</v>
      </c>
      <c r="M111" s="51">
        <f t="shared" si="78"/>
        <v>5.5253455509811311E-2</v>
      </c>
      <c r="N111" s="51">
        <f t="shared" si="47"/>
        <v>1.0237750799949548</v>
      </c>
      <c r="O111" s="52">
        <f t="shared" si="48"/>
        <v>0.1855087938772457</v>
      </c>
      <c r="P111" s="53" t="b">
        <f t="shared" si="49"/>
        <v>0</v>
      </c>
      <c r="Q111" s="53" t="b">
        <f t="shared" si="50"/>
        <v>0</v>
      </c>
      <c r="R111" s="53" t="b">
        <f t="shared" si="51"/>
        <v>0</v>
      </c>
      <c r="S111" s="53" t="b">
        <f t="shared" si="79"/>
        <v>0</v>
      </c>
      <c r="T111" s="54" t="str">
        <f t="shared" si="80"/>
        <v>不调</v>
      </c>
      <c r="U111" s="51">
        <f t="shared" si="52"/>
        <v>9.3671662598196329E-2</v>
      </c>
      <c r="V111" s="51">
        <f t="shared" si="53"/>
        <v>9.6247617693248466E-2</v>
      </c>
      <c r="W111" s="51">
        <f t="shared" si="54"/>
        <v>0.77860234419369856</v>
      </c>
      <c r="X111" s="51">
        <f t="shared" si="55"/>
        <v>5.5253455509811311E-2</v>
      </c>
      <c r="Y111" s="51">
        <f t="shared" si="81"/>
        <v>0.99998626710299976</v>
      </c>
      <c r="Z111" s="51">
        <f t="shared" si="56"/>
        <v>9.3670376214902026E-2</v>
      </c>
      <c r="AA111" s="51">
        <f t="shared" si="57"/>
        <v>9.6246295934628162E-2</v>
      </c>
      <c r="AB111" s="51">
        <f t="shared" si="58"/>
        <v>0.77859165172790157</v>
      </c>
      <c r="AC111" s="51">
        <f t="shared" si="59"/>
        <v>5.5252696719797885E-2</v>
      </c>
      <c r="AD111" s="78">
        <f t="shared" si="60"/>
        <v>1.0237610205972296</v>
      </c>
      <c r="AE111" s="51">
        <f t="shared" si="82"/>
        <v>1.0263766413477549</v>
      </c>
      <c r="AF111" s="50">
        <f t="shared" si="61"/>
        <v>-2.548402453012355E-3</v>
      </c>
      <c r="AG111" s="50">
        <f t="shared" si="83"/>
        <v>1.8687439709499376E-3</v>
      </c>
      <c r="AH111" s="48">
        <f t="shared" si="84"/>
        <v>43921</v>
      </c>
      <c r="AI111" s="55">
        <f t="shared" si="62"/>
        <v>2020</v>
      </c>
      <c r="AJ111" s="55">
        <f t="shared" si="63"/>
        <v>4</v>
      </c>
      <c r="AK111" s="53">
        <f t="shared" si="64"/>
        <v>0</v>
      </c>
      <c r="AL111" s="51">
        <f t="shared" si="85"/>
        <v>1.0061209378818317</v>
      </c>
      <c r="AM111" s="52" t="str">
        <f t="shared" si="65"/>
        <v/>
      </c>
      <c r="AN111" s="51">
        <f t="shared" si="86"/>
        <v>1.0263766413477549</v>
      </c>
      <c r="AO111" s="52">
        <f t="shared" si="66"/>
        <v>-2.548402453012355E-3</v>
      </c>
      <c r="AP111" s="56">
        <f t="shared" si="67"/>
        <v>1</v>
      </c>
      <c r="AQ111" s="53" t="b">
        <f t="shared" si="68"/>
        <v>1</v>
      </c>
      <c r="AR111" s="57">
        <f t="shared" si="87"/>
        <v>45901</v>
      </c>
      <c r="AS111" t="str">
        <f t="shared" si="69"/>
        <v>2025-09</v>
      </c>
      <c r="AT111" s="56">
        <f t="shared" si="70"/>
        <v>1.3752049505092991</v>
      </c>
    </row>
    <row r="112" spans="1:46">
      <c r="A112" s="48">
        <f>净值底稿!A73</f>
        <v>43938</v>
      </c>
      <c r="B112" s="49">
        <f>净值底稿!X73</f>
        <v>0.91166047128143812</v>
      </c>
      <c r="C112" s="49">
        <f>净值底稿!U73</f>
        <v>1.0152927868613104</v>
      </c>
      <c r="D112" s="49">
        <f>净值底稿!V73</f>
        <v>1.4557</v>
      </c>
      <c r="E112" s="49">
        <f>净值底稿!W73</f>
        <v>1.3543000000000001</v>
      </c>
      <c r="F112" s="50">
        <f t="shared" si="71"/>
        <v>4.8678617233466337E-3</v>
      </c>
      <c r="G112" s="50">
        <f t="shared" si="72"/>
        <v>2.5179304875893038E-3</v>
      </c>
      <c r="H112" s="50">
        <f t="shared" si="73"/>
        <v>-4.1200302135546707E-4</v>
      </c>
      <c r="I112" s="50">
        <f t="shared" si="74"/>
        <v>-2.0893580104106357E-2</v>
      </c>
      <c r="J112" s="51">
        <f t="shared" si="75"/>
        <v>9.4126350653890023E-2</v>
      </c>
      <c r="K112" s="51">
        <f t="shared" si="76"/>
        <v>9.6488637417479511E-2</v>
      </c>
      <c r="L112" s="51">
        <f t="shared" si="77"/>
        <v>0.77827086961498748</v>
      </c>
      <c r="M112" s="51">
        <f t="shared" si="78"/>
        <v>5.4098270074914891E-2</v>
      </c>
      <c r="N112" s="51">
        <f t="shared" si="47"/>
        <v>1.0229841277612719</v>
      </c>
      <c r="O112" s="52">
        <f t="shared" si="48"/>
        <v>0.18633230262185679</v>
      </c>
      <c r="P112" s="53" t="b">
        <f t="shared" si="49"/>
        <v>0</v>
      </c>
      <c r="Q112" s="53" t="b">
        <f t="shared" si="50"/>
        <v>0</v>
      </c>
      <c r="R112" s="53" t="b">
        <f t="shared" si="51"/>
        <v>0</v>
      </c>
      <c r="S112" s="53" t="b">
        <f t="shared" si="79"/>
        <v>0</v>
      </c>
      <c r="T112" s="54" t="str">
        <f t="shared" si="80"/>
        <v>不调</v>
      </c>
      <c r="U112" s="51">
        <f t="shared" si="52"/>
        <v>9.4126350653890023E-2</v>
      </c>
      <c r="V112" s="51">
        <f t="shared" si="53"/>
        <v>9.6488637417479511E-2</v>
      </c>
      <c r="W112" s="51">
        <f t="shared" si="54"/>
        <v>0.77827086961498748</v>
      </c>
      <c r="X112" s="51">
        <f t="shared" si="55"/>
        <v>5.4098270074914891E-2</v>
      </c>
      <c r="Y112" s="51">
        <f t="shared" si="81"/>
        <v>0.99998626710299976</v>
      </c>
      <c r="Z112" s="51">
        <f t="shared" si="56"/>
        <v>9.4125058026411482E-2</v>
      </c>
      <c r="AA112" s="51">
        <f t="shared" si="57"/>
        <v>9.6487312348960158E-2</v>
      </c>
      <c r="AB112" s="51">
        <f t="shared" si="58"/>
        <v>0.77826018170129674</v>
      </c>
      <c r="AC112" s="51">
        <f t="shared" si="59"/>
        <v>5.4097527148944058E-2</v>
      </c>
      <c r="AD112" s="78">
        <f t="shared" si="60"/>
        <v>1.0229700792256124</v>
      </c>
      <c r="AE112" s="51">
        <f t="shared" si="82"/>
        <v>1.0263766413477549</v>
      </c>
      <c r="AF112" s="50">
        <f t="shared" si="61"/>
        <v>-3.3190175856585569E-3</v>
      </c>
      <c r="AG112" s="50">
        <f t="shared" si="83"/>
        <v>-7.7258398757529267E-4</v>
      </c>
      <c r="AH112" s="48">
        <f t="shared" si="84"/>
        <v>43921</v>
      </c>
      <c r="AI112" s="55">
        <f t="shared" si="62"/>
        <v>2020</v>
      </c>
      <c r="AJ112" s="55">
        <f t="shared" si="63"/>
        <v>4</v>
      </c>
      <c r="AK112" s="53">
        <f t="shared" si="64"/>
        <v>0</v>
      </c>
      <c r="AL112" s="51">
        <f t="shared" si="85"/>
        <v>1.0061209378818317</v>
      </c>
      <c r="AM112" s="52" t="str">
        <f t="shared" si="65"/>
        <v/>
      </c>
      <c r="AN112" s="51">
        <f t="shared" si="86"/>
        <v>1.0263766413477549</v>
      </c>
      <c r="AO112" s="52">
        <f t="shared" si="66"/>
        <v>-3.3190175856585569E-3</v>
      </c>
      <c r="AP112" s="56">
        <f t="shared" si="67"/>
        <v>1</v>
      </c>
      <c r="AQ112" s="53" t="b">
        <f t="shared" si="68"/>
        <v>1</v>
      </c>
      <c r="AR112" s="57">
        <f t="shared" si="87"/>
        <v>45931</v>
      </c>
      <c r="AS112" t="str">
        <f t="shared" si="69"/>
        <v>2025-10</v>
      </c>
      <c r="AT112" s="56">
        <f t="shared" si="70"/>
        <v>1.3940260594971665</v>
      </c>
    </row>
    <row r="113" spans="1:46">
      <c r="A113" s="48">
        <f>净值底稿!A74</f>
        <v>43941</v>
      </c>
      <c r="B113" s="49">
        <f>净值底稿!X74</f>
        <v>0.91453979310510414</v>
      </c>
      <c r="C113" s="49">
        <f>净值底稿!U74</f>
        <v>1.027750568531268</v>
      </c>
      <c r="D113" s="49">
        <f>净值底稿!V74</f>
        <v>1.4547000000000001</v>
      </c>
      <c r="E113" s="49">
        <f>净值底稿!W74</f>
        <v>1.3543000000000001</v>
      </c>
      <c r="F113" s="50">
        <f t="shared" si="71"/>
        <v>3.1583269368022915E-3</v>
      </c>
      <c r="G113" s="50">
        <f t="shared" si="72"/>
        <v>1.2270137078851606E-2</v>
      </c>
      <c r="H113" s="50">
        <f t="shared" si="73"/>
        <v>-6.8695472968327564E-4</v>
      </c>
      <c r="I113" s="50">
        <f t="shared" si="74"/>
        <v>0</v>
      </c>
      <c r="J113" s="51">
        <f t="shared" si="75"/>
        <v>9.4422335732604376E-2</v>
      </c>
      <c r="K113" s="51">
        <f t="shared" si="76"/>
        <v>9.7671224897851877E-2</v>
      </c>
      <c r="L113" s="51">
        <f t="shared" si="77"/>
        <v>0.77772555218855288</v>
      </c>
      <c r="M113" s="51">
        <f t="shared" si="78"/>
        <v>5.4097527148944058E-2</v>
      </c>
      <c r="N113" s="51">
        <f t="shared" si="47"/>
        <v>1.0239166399679531</v>
      </c>
      <c r="O113" s="52">
        <f t="shared" si="48"/>
        <v>0.18760664016210191</v>
      </c>
      <c r="P113" s="53" t="b">
        <f t="shared" si="49"/>
        <v>0</v>
      </c>
      <c r="Q113" s="53" t="b">
        <f t="shared" si="50"/>
        <v>0</v>
      </c>
      <c r="R113" s="53" t="b">
        <f t="shared" si="51"/>
        <v>0</v>
      </c>
      <c r="S113" s="53" t="b">
        <f t="shared" si="79"/>
        <v>0</v>
      </c>
      <c r="T113" s="54" t="str">
        <f t="shared" si="80"/>
        <v>不调</v>
      </c>
      <c r="U113" s="51">
        <f t="shared" si="52"/>
        <v>9.4422335732604376E-2</v>
      </c>
      <c r="V113" s="51">
        <f t="shared" si="53"/>
        <v>9.7671224897851877E-2</v>
      </c>
      <c r="W113" s="51">
        <f t="shared" si="54"/>
        <v>0.77772555218855288</v>
      </c>
      <c r="X113" s="51">
        <f t="shared" si="55"/>
        <v>5.4097527148944058E-2</v>
      </c>
      <c r="Y113" s="51">
        <f t="shared" si="81"/>
        <v>0.99995880187477393</v>
      </c>
      <c r="Z113" s="51">
        <f t="shared" si="56"/>
        <v>9.4418445709392729E-2</v>
      </c>
      <c r="AA113" s="51">
        <f t="shared" si="57"/>
        <v>9.7667201026497549E-2</v>
      </c>
      <c r="AB113" s="51">
        <f t="shared" si="58"/>
        <v>0.77769351135386233</v>
      </c>
      <c r="AC113" s="51">
        <f t="shared" si="59"/>
        <v>5.4095298432246156E-2</v>
      </c>
      <c r="AD113" s="78">
        <f t="shared" si="60"/>
        <v>1.0238744565219988</v>
      </c>
      <c r="AE113" s="51">
        <f t="shared" si="82"/>
        <v>1.0263766413477549</v>
      </c>
      <c r="AF113" s="50">
        <f t="shared" si="61"/>
        <v>-2.4378816946480919E-3</v>
      </c>
      <c r="AG113" s="50">
        <f t="shared" si="83"/>
        <v>8.8407013533675638E-4</v>
      </c>
      <c r="AH113" s="48">
        <f t="shared" si="84"/>
        <v>43921</v>
      </c>
      <c r="AI113" s="55">
        <f t="shared" si="62"/>
        <v>2020</v>
      </c>
      <c r="AJ113" s="55">
        <f t="shared" si="63"/>
        <v>4</v>
      </c>
      <c r="AK113" s="53">
        <f t="shared" si="64"/>
        <v>0</v>
      </c>
      <c r="AL113" s="51">
        <f t="shared" si="85"/>
        <v>1.0061209378818317</v>
      </c>
      <c r="AM113" s="52" t="str">
        <f t="shared" si="65"/>
        <v/>
      </c>
      <c r="AN113" s="51">
        <f t="shared" si="86"/>
        <v>1.0263766413477549</v>
      </c>
      <c r="AO113" s="52">
        <f t="shared" si="66"/>
        <v>-2.4378816946480919E-3</v>
      </c>
      <c r="AP113" s="56">
        <f t="shared" si="67"/>
        <v>1</v>
      </c>
      <c r="AQ113" s="53" t="b">
        <f t="shared" si="68"/>
        <v>1</v>
      </c>
      <c r="AR113" s="57">
        <f t="shared" si="87"/>
        <v>45962</v>
      </c>
      <c r="AS113" t="str">
        <f t="shared" si="69"/>
        <v>2025-11</v>
      </c>
      <c r="AT113" s="56">
        <f t="shared" si="70"/>
        <v>1.3943931789200252</v>
      </c>
    </row>
    <row r="114" spans="1:46">
      <c r="A114" s="48">
        <f>净值底稿!A75</f>
        <v>43942</v>
      </c>
      <c r="B114" s="49">
        <f>净值底稿!X75</f>
        <v>0.90792130757085587</v>
      </c>
      <c r="C114" s="49">
        <f>净值底稿!U75</f>
        <v>1.021246294445461</v>
      </c>
      <c r="D114" s="49">
        <f>净值底稿!V75</f>
        <v>1.4558</v>
      </c>
      <c r="E114" s="49">
        <f>净值底稿!W75</f>
        <v>1.3698999999999999</v>
      </c>
      <c r="F114" s="50">
        <f t="shared" si="71"/>
        <v>-7.2369574119642843E-3</v>
      </c>
      <c r="G114" s="50">
        <f t="shared" si="72"/>
        <v>-6.3286504381137032E-3</v>
      </c>
      <c r="H114" s="50">
        <f t="shared" si="73"/>
        <v>7.5616965697378191E-4</v>
      </c>
      <c r="I114" s="50">
        <f t="shared" si="74"/>
        <v>1.1518865834748482E-2</v>
      </c>
      <c r="J114" s="51">
        <f t="shared" si="75"/>
        <v>9.3735143438889987E-2</v>
      </c>
      <c r="K114" s="51">
        <f t="shared" si="76"/>
        <v>9.7049099451931867E-2</v>
      </c>
      <c r="L114" s="51">
        <f t="shared" si="77"/>
        <v>0.77828157958957356</v>
      </c>
      <c r="M114" s="51">
        <f t="shared" si="78"/>
        <v>5.4718414917177882E-2</v>
      </c>
      <c r="N114" s="51">
        <f t="shared" si="47"/>
        <v>1.0237842373975732</v>
      </c>
      <c r="O114" s="52">
        <f t="shared" si="48"/>
        <v>0.18635200262097149</v>
      </c>
      <c r="P114" s="53" t="b">
        <f t="shared" si="49"/>
        <v>0</v>
      </c>
      <c r="Q114" s="53" t="b">
        <f t="shared" si="50"/>
        <v>0</v>
      </c>
      <c r="R114" s="53" t="b">
        <f t="shared" si="51"/>
        <v>0</v>
      </c>
      <c r="S114" s="53" t="b">
        <f t="shared" si="79"/>
        <v>0</v>
      </c>
      <c r="T114" s="54" t="str">
        <f t="shared" si="80"/>
        <v>不调</v>
      </c>
      <c r="U114" s="51">
        <f t="shared" si="52"/>
        <v>9.3735143438889987E-2</v>
      </c>
      <c r="V114" s="51">
        <f t="shared" si="53"/>
        <v>9.7049099451931867E-2</v>
      </c>
      <c r="W114" s="51">
        <f t="shared" si="54"/>
        <v>0.77828157958957356</v>
      </c>
      <c r="X114" s="51">
        <f t="shared" si="55"/>
        <v>5.4718414917177882E-2</v>
      </c>
      <c r="Y114" s="51">
        <f t="shared" si="81"/>
        <v>0.99998626710299976</v>
      </c>
      <c r="Z114" s="51">
        <f t="shared" si="56"/>
        <v>9.3733856183819839E-2</v>
      </c>
      <c r="AA114" s="51">
        <f t="shared" si="57"/>
        <v>9.7047766686645123E-2</v>
      </c>
      <c r="AB114" s="51">
        <f t="shared" si="58"/>
        <v>0.77827089152880391</v>
      </c>
      <c r="AC114" s="51">
        <f t="shared" si="59"/>
        <v>5.4717663474821807E-2</v>
      </c>
      <c r="AD114" s="78">
        <f t="shared" si="60"/>
        <v>1.0237701778740906</v>
      </c>
      <c r="AE114" s="51">
        <f t="shared" si="82"/>
        <v>1.0263766413477549</v>
      </c>
      <c r="AF114" s="50">
        <f t="shared" si="61"/>
        <v>-2.5394805071183857E-3</v>
      </c>
      <c r="AG114" s="50">
        <f t="shared" si="83"/>
        <v>-1.0184710366001326E-4</v>
      </c>
      <c r="AH114" s="48">
        <f t="shared" si="84"/>
        <v>43921</v>
      </c>
      <c r="AI114" s="55">
        <f t="shared" si="62"/>
        <v>2020</v>
      </c>
      <c r="AJ114" s="55">
        <f t="shared" si="63"/>
        <v>4</v>
      </c>
      <c r="AK114" s="53">
        <f t="shared" si="64"/>
        <v>0</v>
      </c>
      <c r="AL114" s="51">
        <f t="shared" si="85"/>
        <v>1.0061209378818317</v>
      </c>
      <c r="AM114" s="52" t="str">
        <f t="shared" si="65"/>
        <v/>
      </c>
      <c r="AN114" s="51">
        <f t="shared" si="86"/>
        <v>1.0263766413477549</v>
      </c>
      <c r="AO114" s="52">
        <f t="shared" si="66"/>
        <v>-2.5394805071183857E-3</v>
      </c>
      <c r="AP114" s="56">
        <f t="shared" si="67"/>
        <v>1</v>
      </c>
      <c r="AQ114" s="53" t="b">
        <f t="shared" si="68"/>
        <v>1</v>
      </c>
      <c r="AR114" s="57">
        <f t="shared" si="87"/>
        <v>45992</v>
      </c>
      <c r="AS114" t="str">
        <f t="shared" si="69"/>
        <v>2025-12</v>
      </c>
      <c r="AT114" s="56">
        <f t="shared" si="70"/>
        <v>1.4007900241930913</v>
      </c>
    </row>
    <row r="115" spans="1:46">
      <c r="A115" s="48">
        <f>净值底稿!A76</f>
        <v>43943</v>
      </c>
      <c r="B115" s="49">
        <f>净值底稿!X76</f>
        <v>0.91089202099132371</v>
      </c>
      <c r="C115" s="49">
        <f>净值底稿!U76</f>
        <v>1.030991600389509</v>
      </c>
      <c r="D115" s="49">
        <f>净值底稿!V76</f>
        <v>1.4573</v>
      </c>
      <c r="E115" s="49">
        <f>净值底稿!W76</f>
        <v>1.3657999999999999</v>
      </c>
      <c r="F115" s="50">
        <f t="shared" si="71"/>
        <v>3.2719943850816335E-3</v>
      </c>
      <c r="G115" s="50">
        <f t="shared" si="72"/>
        <v>9.5425618649023214E-3</v>
      </c>
      <c r="H115" s="50">
        <f t="shared" si="73"/>
        <v>1.0303613133673117E-3</v>
      </c>
      <c r="I115" s="50">
        <f t="shared" si="74"/>
        <v>-2.9929191911818309E-3</v>
      </c>
      <c r="J115" s="51">
        <f t="shared" si="75"/>
        <v>9.4040552834945348E-2</v>
      </c>
      <c r="K115" s="51">
        <f t="shared" si="76"/>
        <v>9.7973851004103038E-2</v>
      </c>
      <c r="L115" s="51">
        <f t="shared" si="77"/>
        <v>0.77907279174675503</v>
      </c>
      <c r="M115" s="51">
        <f t="shared" si="78"/>
        <v>5.4553897929711381E-2</v>
      </c>
      <c r="N115" s="51">
        <f t="shared" si="47"/>
        <v>1.0256410935155147</v>
      </c>
      <c r="O115" s="52">
        <f t="shared" si="48"/>
        <v>0.18721403135369188</v>
      </c>
      <c r="P115" s="53" t="b">
        <f t="shared" si="49"/>
        <v>0</v>
      </c>
      <c r="Q115" s="53" t="b">
        <f t="shared" si="50"/>
        <v>0</v>
      </c>
      <c r="R115" s="53" t="b">
        <f t="shared" si="51"/>
        <v>0</v>
      </c>
      <c r="S115" s="53" t="b">
        <f t="shared" si="79"/>
        <v>0</v>
      </c>
      <c r="T115" s="54" t="str">
        <f t="shared" si="80"/>
        <v>不调</v>
      </c>
      <c r="U115" s="51">
        <f t="shared" si="52"/>
        <v>9.4040552834945348E-2</v>
      </c>
      <c r="V115" s="51">
        <f t="shared" si="53"/>
        <v>9.7973851004103038E-2</v>
      </c>
      <c r="W115" s="51">
        <f t="shared" si="54"/>
        <v>0.77907279174675503</v>
      </c>
      <c r="X115" s="51">
        <f t="shared" si="55"/>
        <v>5.4553897929711381E-2</v>
      </c>
      <c r="Y115" s="51">
        <f t="shared" si="81"/>
        <v>0.99998626710299976</v>
      </c>
      <c r="Z115" s="51">
        <f t="shared" si="56"/>
        <v>9.4039261385719414E-2</v>
      </c>
      <c r="AA115" s="51">
        <f t="shared" si="57"/>
        <v>9.7972505539298482E-2</v>
      </c>
      <c r="AB115" s="51">
        <f t="shared" si="58"/>
        <v>0.77906209282035033</v>
      </c>
      <c r="AC115" s="51">
        <f t="shared" si="59"/>
        <v>5.4553148746650154E-2</v>
      </c>
      <c r="AD115" s="78">
        <f t="shared" si="60"/>
        <v>1.0256270084920183</v>
      </c>
      <c r="AE115" s="51">
        <f t="shared" si="82"/>
        <v>1.0263766413477549</v>
      </c>
      <c r="AF115" s="50">
        <f t="shared" si="61"/>
        <v>-7.3036819578453649E-4</v>
      </c>
      <c r="AG115" s="50">
        <f t="shared" si="83"/>
        <v>1.813718213382165E-3</v>
      </c>
      <c r="AH115" s="48">
        <f t="shared" si="84"/>
        <v>43921</v>
      </c>
      <c r="AI115" s="55">
        <f t="shared" si="62"/>
        <v>2020</v>
      </c>
      <c r="AJ115" s="55">
        <f t="shared" si="63"/>
        <v>4</v>
      </c>
      <c r="AK115" s="53">
        <f t="shared" si="64"/>
        <v>0</v>
      </c>
      <c r="AL115" s="51">
        <f t="shared" si="85"/>
        <v>1.0061209378818317</v>
      </c>
      <c r="AM115" s="52" t="str">
        <f t="shared" si="65"/>
        <v/>
      </c>
      <c r="AN115" s="51">
        <f t="shared" si="86"/>
        <v>1.0263766413477549</v>
      </c>
      <c r="AO115" s="52">
        <f t="shared" si="66"/>
        <v>-7.3036819578453649E-4</v>
      </c>
      <c r="AP115" s="56">
        <f t="shared" si="67"/>
        <v>1</v>
      </c>
      <c r="AQ115" s="53" t="b">
        <f t="shared" si="68"/>
        <v>1</v>
      </c>
      <c r="AR115" s="57">
        <f t="shared" si="87"/>
        <v>46023</v>
      </c>
      <c r="AS115" t="str">
        <f t="shared" si="69"/>
        <v>2026-01</v>
      </c>
      <c r="AT115" s="56">
        <f t="shared" si="70"/>
        <v>1.4443766684444708</v>
      </c>
    </row>
    <row r="116" spans="1:46">
      <c r="A116" s="48">
        <f>净值底稿!A77</f>
        <v>43944</v>
      </c>
      <c r="B116" s="49">
        <f>净值底稿!X77</f>
        <v>0.90978954253662359</v>
      </c>
      <c r="C116" s="49">
        <f>净值底稿!U77</f>
        <v>1.0262879195118411</v>
      </c>
      <c r="D116" s="49">
        <f>净值底稿!V77</f>
        <v>1.4601</v>
      </c>
      <c r="E116" s="49">
        <f>净值底稿!W77</f>
        <v>1.3855</v>
      </c>
      <c r="F116" s="50">
        <f t="shared" si="71"/>
        <v>-1.2103283696571765E-3</v>
      </c>
      <c r="G116" s="50">
        <f t="shared" si="72"/>
        <v>-4.5622882629604566E-3</v>
      </c>
      <c r="H116" s="50">
        <f t="shared" si="73"/>
        <v>1.9213614218074326E-3</v>
      </c>
      <c r="I116" s="50">
        <f t="shared" si="74"/>
        <v>1.4423780934251118E-2</v>
      </c>
      <c r="J116" s="51">
        <f t="shared" si="75"/>
        <v>9.3925442999802669E-2</v>
      </c>
      <c r="K116" s="51">
        <f t="shared" si="76"/>
        <v>9.7525526727183717E-2</v>
      </c>
      <c r="L116" s="51">
        <f t="shared" si="77"/>
        <v>0.78055895267068787</v>
      </c>
      <c r="M116" s="51">
        <f t="shared" si="78"/>
        <v>5.5340011413445453E-2</v>
      </c>
      <c r="N116" s="51">
        <f t="shared" si="47"/>
        <v>1.0273499338111196</v>
      </c>
      <c r="O116" s="52">
        <f t="shared" si="48"/>
        <v>0.18635419483288257</v>
      </c>
      <c r="P116" s="53" t="b">
        <f t="shared" si="49"/>
        <v>0</v>
      </c>
      <c r="Q116" s="53" t="b">
        <f t="shared" si="50"/>
        <v>0</v>
      </c>
      <c r="R116" s="53" t="b">
        <f t="shared" si="51"/>
        <v>0</v>
      </c>
      <c r="S116" s="53" t="b">
        <f t="shared" si="79"/>
        <v>0</v>
      </c>
      <c r="T116" s="54" t="str">
        <f t="shared" si="80"/>
        <v>不调</v>
      </c>
      <c r="U116" s="51">
        <f t="shared" si="52"/>
        <v>9.3925442999802669E-2</v>
      </c>
      <c r="V116" s="51">
        <f t="shared" si="53"/>
        <v>9.7525526727183717E-2</v>
      </c>
      <c r="W116" s="51">
        <f t="shared" si="54"/>
        <v>0.78055895267068787</v>
      </c>
      <c r="X116" s="51">
        <f t="shared" si="55"/>
        <v>5.5340011413445453E-2</v>
      </c>
      <c r="Y116" s="51">
        <f t="shared" si="81"/>
        <v>0.99998626710299976</v>
      </c>
      <c r="Z116" s="51">
        <f t="shared" si="56"/>
        <v>9.3924153131368246E-2</v>
      </c>
      <c r="AA116" s="51">
        <f t="shared" si="57"/>
        <v>9.752418741917028E-2</v>
      </c>
      <c r="AB116" s="51">
        <f t="shared" si="58"/>
        <v>0.78054823333498824</v>
      </c>
      <c r="AC116" s="51">
        <f t="shared" si="59"/>
        <v>5.533925143476872E-2</v>
      </c>
      <c r="AD116" s="78">
        <f t="shared" si="60"/>
        <v>1.0273358253202955</v>
      </c>
      <c r="AE116" s="51">
        <f t="shared" si="82"/>
        <v>1.0273358253202955</v>
      </c>
      <c r="AF116" s="50">
        <f t="shared" si="61"/>
        <v>0</v>
      </c>
      <c r="AG116" s="50">
        <f t="shared" si="83"/>
        <v>1.6661191779550055E-3</v>
      </c>
      <c r="AH116" s="48">
        <f t="shared" si="84"/>
        <v>43921</v>
      </c>
      <c r="AI116" s="55">
        <f t="shared" si="62"/>
        <v>2020</v>
      </c>
      <c r="AJ116" s="55">
        <f t="shared" si="63"/>
        <v>4</v>
      </c>
      <c r="AK116" s="53">
        <f t="shared" si="64"/>
        <v>0</v>
      </c>
      <c r="AL116" s="51">
        <f t="shared" si="85"/>
        <v>1.0061209378818317</v>
      </c>
      <c r="AM116" s="52" t="str">
        <f t="shared" si="65"/>
        <v/>
      </c>
      <c r="AN116" s="51">
        <f t="shared" si="86"/>
        <v>1.0273358253202955</v>
      </c>
      <c r="AO116" s="52">
        <f t="shared" si="66"/>
        <v>0</v>
      </c>
      <c r="AP116" s="56">
        <f t="shared" si="67"/>
        <v>1</v>
      </c>
      <c r="AQ116" s="53" t="b">
        <f t="shared" si="68"/>
        <v>1</v>
      </c>
      <c r="AR116" s="57">
        <f t="shared" si="87"/>
        <v>46054</v>
      </c>
      <c r="AS116" t="str">
        <f t="shared" si="69"/>
        <v>2026-02</v>
      </c>
      <c r="AT116" s="56">
        <f t="shared" si="70"/>
        <v>1.4483049952813496</v>
      </c>
    </row>
    <row r="117" spans="1:46">
      <c r="A117" s="48">
        <f>净值底稿!A78</f>
        <v>43945</v>
      </c>
      <c r="B117" s="49">
        <f>净值底稿!X78</f>
        <v>0.90415763576885189</v>
      </c>
      <c r="C117" s="49">
        <f>净值底稿!U78</f>
        <v>1.0091239135431913</v>
      </c>
      <c r="D117" s="49">
        <f>净值底稿!V78</f>
        <v>1.4614</v>
      </c>
      <c r="E117" s="49">
        <f>净值底稿!W78</f>
        <v>1.3939999999999999</v>
      </c>
      <c r="F117" s="50">
        <f t="shared" si="71"/>
        <v>-6.1903401879835895E-3</v>
      </c>
      <c r="G117" s="50">
        <f t="shared" si="72"/>
        <v>-1.6724357407240986E-2</v>
      </c>
      <c r="H117" s="50">
        <f t="shared" si="73"/>
        <v>8.9034997602910337E-4</v>
      </c>
      <c r="I117" s="50">
        <f t="shared" si="74"/>
        <v>6.1349693251533388E-3</v>
      </c>
      <c r="J117" s="51">
        <f t="shared" si="75"/>
        <v>9.3342730671616816E-2</v>
      </c>
      <c r="K117" s="51">
        <f t="shared" si="76"/>
        <v>9.5893158052921326E-2</v>
      </c>
      <c r="L117" s="51">
        <f t="shared" si="77"/>
        <v>0.78124319443582757</v>
      </c>
      <c r="M117" s="51">
        <f t="shared" si="78"/>
        <v>5.5678756044797974E-2</v>
      </c>
      <c r="N117" s="51">
        <f t="shared" si="47"/>
        <v>1.0261578392051636</v>
      </c>
      <c r="O117" s="52">
        <f t="shared" si="48"/>
        <v>0.18441206751498929</v>
      </c>
      <c r="P117" s="53" t="b">
        <f t="shared" si="49"/>
        <v>0</v>
      </c>
      <c r="Q117" s="53" t="b">
        <f t="shared" si="50"/>
        <v>0</v>
      </c>
      <c r="R117" s="53" t="b">
        <f t="shared" si="51"/>
        <v>0</v>
      </c>
      <c r="S117" s="53" t="b">
        <f t="shared" si="79"/>
        <v>0</v>
      </c>
      <c r="T117" s="54" t="str">
        <f t="shared" si="80"/>
        <v>不调</v>
      </c>
      <c r="U117" s="51">
        <f t="shared" si="52"/>
        <v>9.3342730671616816E-2</v>
      </c>
      <c r="V117" s="51">
        <f t="shared" si="53"/>
        <v>9.5893158052921326E-2</v>
      </c>
      <c r="W117" s="51">
        <f t="shared" si="54"/>
        <v>0.78124319443582757</v>
      </c>
      <c r="X117" s="51">
        <f t="shared" si="55"/>
        <v>5.5678756044797974E-2</v>
      </c>
      <c r="Y117" s="51">
        <f t="shared" si="81"/>
        <v>0.99998626710299976</v>
      </c>
      <c r="Z117" s="51">
        <f t="shared" si="56"/>
        <v>9.3341448805510777E-2</v>
      </c>
      <c r="AA117" s="51">
        <f t="shared" si="57"/>
        <v>9.5891841162058761E-2</v>
      </c>
      <c r="AB117" s="51">
        <f t="shared" si="58"/>
        <v>0.78123246570350624</v>
      </c>
      <c r="AC117" s="51">
        <f t="shared" si="59"/>
        <v>5.5677991414176106E-2</v>
      </c>
      <c r="AD117" s="78">
        <f t="shared" si="60"/>
        <v>1.0261437470852519</v>
      </c>
      <c r="AE117" s="51">
        <f t="shared" si="82"/>
        <v>1.0273358253202955</v>
      </c>
      <c r="AF117" s="50">
        <f t="shared" si="61"/>
        <v>-1.1603588677265853E-3</v>
      </c>
      <c r="AG117" s="50">
        <f t="shared" si="83"/>
        <v>-1.1603588677265853E-3</v>
      </c>
      <c r="AH117" s="48">
        <f t="shared" si="84"/>
        <v>43921</v>
      </c>
      <c r="AI117" s="55">
        <f t="shared" si="62"/>
        <v>2020</v>
      </c>
      <c r="AJ117" s="55">
        <f t="shared" si="63"/>
        <v>4</v>
      </c>
      <c r="AK117" s="53">
        <f t="shared" si="64"/>
        <v>0</v>
      </c>
      <c r="AL117" s="51">
        <f t="shared" si="85"/>
        <v>1.0061209378818317</v>
      </c>
      <c r="AM117" s="52" t="str">
        <f t="shared" si="65"/>
        <v/>
      </c>
      <c r="AN117" s="51">
        <f t="shared" si="86"/>
        <v>1.0273358253202955</v>
      </c>
      <c r="AO117" s="52">
        <f t="shared" si="66"/>
        <v>-1.1603588677265853E-3</v>
      </c>
      <c r="AP117" s="56">
        <f t="shared" si="67"/>
        <v>1</v>
      </c>
      <c r="AQ117" s="53" t="b">
        <f t="shared" si="68"/>
        <v>1</v>
      </c>
      <c r="AR117" s="57">
        <f t="shared" si="87"/>
        <v>46082</v>
      </c>
      <c r="AS117" t="str">
        <f t="shared" si="69"/>
        <v>2026-03</v>
      </c>
      <c r="AT117" s="56">
        <f t="shared" si="70"/>
        <v>1.4199322115558308</v>
      </c>
    </row>
    <row r="118" spans="1:46">
      <c r="A118" s="48">
        <f>净值底稿!A79</f>
        <v>43948</v>
      </c>
      <c r="B118" s="49">
        <f>净值底稿!X79</f>
        <v>0.9103674280372045</v>
      </c>
      <c r="C118" s="49">
        <f>净值底稿!U79</f>
        <v>1.0084329142131847</v>
      </c>
      <c r="D118" s="49">
        <f>净值底稿!V79</f>
        <v>1.4612000000000001</v>
      </c>
      <c r="E118" s="49">
        <f>净值底稿!W79</f>
        <v>1.3915</v>
      </c>
      <c r="F118" s="50">
        <f t="shared" si="71"/>
        <v>6.8680416143056533E-3</v>
      </c>
      <c r="G118" s="50">
        <f t="shared" si="72"/>
        <v>-6.847517145643911E-4</v>
      </c>
      <c r="H118" s="50">
        <f t="shared" si="73"/>
        <v>-1.3685507048033507E-4</v>
      </c>
      <c r="I118" s="50">
        <f t="shared" si="74"/>
        <v>-1.7934002869439691E-3</v>
      </c>
      <c r="J118" s="51">
        <f t="shared" si="75"/>
        <v>9.3982521760246601E-2</v>
      </c>
      <c r="K118" s="51">
        <f t="shared" si="76"/>
        <v>9.5826179059410307E-2</v>
      </c>
      <c r="L118" s="51">
        <f t="shared" si="77"/>
        <v>0.78112555007935081</v>
      </c>
      <c r="M118" s="51">
        <f t="shared" si="78"/>
        <v>5.5578138488397461E-2</v>
      </c>
      <c r="N118" s="51">
        <f t="shared" si="47"/>
        <v>1.0265123893874053</v>
      </c>
      <c r="O118" s="52">
        <f t="shared" si="48"/>
        <v>0.18490639059206054</v>
      </c>
      <c r="P118" s="53" t="b">
        <f t="shared" si="49"/>
        <v>0</v>
      </c>
      <c r="Q118" s="53" t="b">
        <f t="shared" si="50"/>
        <v>0</v>
      </c>
      <c r="R118" s="53" t="b">
        <f t="shared" si="51"/>
        <v>0</v>
      </c>
      <c r="S118" s="53" t="b">
        <f t="shared" si="79"/>
        <v>0</v>
      </c>
      <c r="T118" s="54" t="str">
        <f t="shared" si="80"/>
        <v>不调</v>
      </c>
      <c r="U118" s="51">
        <f t="shared" si="52"/>
        <v>9.3982521760246601E-2</v>
      </c>
      <c r="V118" s="51">
        <f t="shared" si="53"/>
        <v>9.5826179059410307E-2</v>
      </c>
      <c r="W118" s="51">
        <f t="shared" si="54"/>
        <v>0.78112555007935081</v>
      </c>
      <c r="X118" s="51">
        <f t="shared" si="55"/>
        <v>5.5578138488397461E-2</v>
      </c>
      <c r="Y118" s="51">
        <f t="shared" si="81"/>
        <v>0.99995880187477393</v>
      </c>
      <c r="Z118" s="51">
        <f t="shared" si="56"/>
        <v>9.3978649856546054E-2</v>
      </c>
      <c r="AA118" s="51">
        <f t="shared" si="57"/>
        <v>9.5822231200485483E-2</v>
      </c>
      <c r="AB118" s="51">
        <f t="shared" si="58"/>
        <v>0.78109336917112138</v>
      </c>
      <c r="AC118" s="51">
        <f t="shared" si="59"/>
        <v>5.5575848773288181E-2</v>
      </c>
      <c r="AD118" s="78">
        <f t="shared" si="60"/>
        <v>1.026470099001441</v>
      </c>
      <c r="AE118" s="51">
        <f t="shared" si="82"/>
        <v>1.0273358253202955</v>
      </c>
      <c r="AF118" s="50">
        <f t="shared" si="61"/>
        <v>-8.4269067379660889E-4</v>
      </c>
      <c r="AG118" s="50">
        <f t="shared" si="83"/>
        <v>3.1803723125167771E-4</v>
      </c>
      <c r="AH118" s="48">
        <f t="shared" si="84"/>
        <v>43921</v>
      </c>
      <c r="AI118" s="55">
        <f t="shared" si="62"/>
        <v>2020</v>
      </c>
      <c r="AJ118" s="55">
        <f t="shared" si="63"/>
        <v>4</v>
      </c>
      <c r="AK118" s="53">
        <f t="shared" si="64"/>
        <v>0</v>
      </c>
      <c r="AL118" s="51">
        <f t="shared" si="85"/>
        <v>1.0061209378818317</v>
      </c>
      <c r="AM118" s="52" t="str">
        <f t="shared" si="65"/>
        <v/>
      </c>
      <c r="AN118" s="51">
        <f t="shared" si="86"/>
        <v>1.0273358253202955</v>
      </c>
      <c r="AO118" s="52">
        <f t="shared" si="66"/>
        <v>-8.4269067379660889E-4</v>
      </c>
      <c r="AP118" s="56">
        <f t="shared" si="67"/>
        <v>1</v>
      </c>
      <c r="AQ118" s="53" t="b">
        <f t="shared" si="68"/>
        <v>1</v>
      </c>
      <c r="AR118" s="57">
        <f t="shared" si="87"/>
        <v>46113</v>
      </c>
      <c r="AS118" t="str">
        <f t="shared" si="69"/>
        <v>2026-04</v>
      </c>
      <c r="AT118" s="56">
        <f t="shared" si="70"/>
        <v>1.4378421113328652</v>
      </c>
    </row>
    <row r="119" spans="1:46">
      <c r="A119" s="48">
        <f>净值底稿!A80</f>
        <v>43949</v>
      </c>
      <c r="B119" s="49">
        <f>净值底稿!X80</f>
        <v>0.91071817147366951</v>
      </c>
      <c r="C119" s="49">
        <f>净值底稿!U80</f>
        <v>0.99944931171850893</v>
      </c>
      <c r="D119" s="49">
        <f>净值底稿!V80</f>
        <v>1.462</v>
      </c>
      <c r="E119" s="49">
        <f>净值底稿!W80</f>
        <v>1.3789</v>
      </c>
      <c r="F119" s="50">
        <f t="shared" si="71"/>
        <v>3.8527678568334167E-4</v>
      </c>
      <c r="G119" s="50">
        <f t="shared" si="72"/>
        <v>-8.9084780633971183E-3</v>
      </c>
      <c r="H119" s="50">
        <f t="shared" si="73"/>
        <v>5.4749520941688168E-4</v>
      </c>
      <c r="I119" s="50">
        <f t="shared" si="74"/>
        <v>-9.0549766439094181E-3</v>
      </c>
      <c r="J119" s="51">
        <f t="shared" si="75"/>
        <v>9.401485764868564E-2</v>
      </c>
      <c r="K119" s="51">
        <f t="shared" si="76"/>
        <v>9.4968600955850191E-2</v>
      </c>
      <c r="L119" s="51">
        <f t="shared" si="77"/>
        <v>0.78152101404884988</v>
      </c>
      <c r="M119" s="51">
        <f t="shared" si="78"/>
        <v>5.5072610760680617E-2</v>
      </c>
      <c r="N119" s="51">
        <f t="shared" si="47"/>
        <v>1.0255770834140663</v>
      </c>
      <c r="O119" s="52">
        <f t="shared" si="48"/>
        <v>0.18427036023018825</v>
      </c>
      <c r="P119" s="53" t="b">
        <f t="shared" si="49"/>
        <v>0</v>
      </c>
      <c r="Q119" s="53" t="b">
        <f t="shared" si="50"/>
        <v>0</v>
      </c>
      <c r="R119" s="53" t="b">
        <f t="shared" si="51"/>
        <v>0</v>
      </c>
      <c r="S119" s="53" t="b">
        <f t="shared" si="79"/>
        <v>0</v>
      </c>
      <c r="T119" s="54" t="str">
        <f t="shared" si="80"/>
        <v>不调</v>
      </c>
      <c r="U119" s="51">
        <f t="shared" si="52"/>
        <v>9.401485764868564E-2</v>
      </c>
      <c r="V119" s="51">
        <f t="shared" si="53"/>
        <v>9.4968600955850191E-2</v>
      </c>
      <c r="W119" s="51">
        <f t="shared" si="54"/>
        <v>0.78152101404884988</v>
      </c>
      <c r="X119" s="51">
        <f t="shared" si="55"/>
        <v>5.5072610760680617E-2</v>
      </c>
      <c r="Y119" s="51">
        <f t="shared" si="81"/>
        <v>0.99998626710299976</v>
      </c>
      <c r="Z119" s="51">
        <f t="shared" si="56"/>
        <v>9.4013566552329064E-2</v>
      </c>
      <c r="AA119" s="51">
        <f t="shared" si="57"/>
        <v>9.4967296761835004E-2</v>
      </c>
      <c r="AB119" s="51">
        <f t="shared" si="58"/>
        <v>0.78151028150126045</v>
      </c>
      <c r="AC119" s="51">
        <f t="shared" si="59"/>
        <v>5.5071854454189509E-2</v>
      </c>
      <c r="AD119" s="78">
        <f t="shared" si="60"/>
        <v>1.025562999269614</v>
      </c>
      <c r="AE119" s="51">
        <f t="shared" si="82"/>
        <v>1.0273358253202955</v>
      </c>
      <c r="AF119" s="50">
        <f t="shared" si="61"/>
        <v>-1.7256538777169483E-3</v>
      </c>
      <c r="AG119" s="50">
        <f t="shared" si="83"/>
        <v>-8.8370789632297164E-4</v>
      </c>
      <c r="AH119" s="48">
        <f t="shared" si="84"/>
        <v>43921</v>
      </c>
      <c r="AI119" s="55">
        <f t="shared" si="62"/>
        <v>2020</v>
      </c>
      <c r="AJ119" s="55">
        <f t="shared" si="63"/>
        <v>4</v>
      </c>
      <c r="AK119" s="53">
        <f t="shared" si="64"/>
        <v>0</v>
      </c>
      <c r="AL119" s="51">
        <f t="shared" si="85"/>
        <v>1.0061209378818317</v>
      </c>
      <c r="AM119" s="52" t="str">
        <f t="shared" si="65"/>
        <v/>
      </c>
      <c r="AN119" s="51">
        <f t="shared" si="86"/>
        <v>1.0273358253202955</v>
      </c>
      <c r="AO119" s="52">
        <f t="shared" si="66"/>
        <v>-1.7256538777169483E-3</v>
      </c>
      <c r="AP119" s="56">
        <f t="shared" si="67"/>
        <v>1</v>
      </c>
      <c r="AQ119" s="53" t="b">
        <f t="shared" si="68"/>
        <v>1</v>
      </c>
      <c r="AR119" s="57">
        <f t="shared" si="87"/>
        <v>46143</v>
      </c>
      <c r="AS119" t="str">
        <f t="shared" si="69"/>
        <v>2026-05</v>
      </c>
      <c r="AT119" s="56">
        <f t="shared" si="70"/>
        <v>1.4371810192529106</v>
      </c>
    </row>
    <row r="120" spans="1:46">
      <c r="A120" s="48">
        <f>净值底稿!A81</f>
        <v>43950</v>
      </c>
      <c r="B120" s="49">
        <f>净值底稿!X81</f>
        <v>0.92320064167316351</v>
      </c>
      <c r="C120" s="49">
        <f>净值底稿!U81</f>
        <v>0.99975193476137214</v>
      </c>
      <c r="D120" s="49">
        <f>净值底稿!V81</f>
        <v>1.4629000000000001</v>
      </c>
      <c r="E120" s="49">
        <f>净值底稿!W81</f>
        <v>1.3827</v>
      </c>
      <c r="F120" s="50">
        <f t="shared" si="71"/>
        <v>1.3706183307285569E-2</v>
      </c>
      <c r="G120" s="50">
        <f t="shared" si="72"/>
        <v>3.0278978565001502E-4</v>
      </c>
      <c r="H120" s="50">
        <f t="shared" si="73"/>
        <v>6.1559507523956114E-4</v>
      </c>
      <c r="I120" s="50">
        <f t="shared" si="74"/>
        <v>2.7558198564072711E-3</v>
      </c>
      <c r="J120" s="51">
        <f t="shared" si="75"/>
        <v>9.5302133728866978E-2</v>
      </c>
      <c r="K120" s="51">
        <f t="shared" si="76"/>
        <v>9.4996051889265284E-2</v>
      </c>
      <c r="L120" s="51">
        <f t="shared" si="77"/>
        <v>0.78199137538180175</v>
      </c>
      <c r="M120" s="51">
        <f t="shared" si="78"/>
        <v>5.5223622564223536E-2</v>
      </c>
      <c r="N120" s="51">
        <f t="shared" si="47"/>
        <v>1.0275131835641576</v>
      </c>
      <c r="O120" s="52">
        <f t="shared" si="48"/>
        <v>0.18520267054680581</v>
      </c>
      <c r="P120" s="53" t="b">
        <f t="shared" si="49"/>
        <v>0</v>
      </c>
      <c r="Q120" s="53" t="b">
        <f t="shared" si="50"/>
        <v>0</v>
      </c>
      <c r="R120" s="53" t="b">
        <f t="shared" si="51"/>
        <v>0</v>
      </c>
      <c r="S120" s="53" t="b">
        <f t="shared" si="79"/>
        <v>0</v>
      </c>
      <c r="T120" s="54" t="str">
        <f t="shared" si="80"/>
        <v>不调</v>
      </c>
      <c r="U120" s="51">
        <f t="shared" si="52"/>
        <v>9.5302133728866978E-2</v>
      </c>
      <c r="V120" s="51">
        <f t="shared" si="53"/>
        <v>9.4996051889265284E-2</v>
      </c>
      <c r="W120" s="51">
        <f t="shared" si="54"/>
        <v>0.78199137538180175</v>
      </c>
      <c r="X120" s="51">
        <f t="shared" si="55"/>
        <v>5.5223622564223536E-2</v>
      </c>
      <c r="Y120" s="51">
        <f t="shared" si="81"/>
        <v>0.99998626710299976</v>
      </c>
      <c r="Z120" s="51">
        <f t="shared" si="56"/>
        <v>9.530082495448057E-2</v>
      </c>
      <c r="AA120" s="51">
        <f t="shared" si="57"/>
        <v>9.4994747318269263E-2</v>
      </c>
      <c r="AB120" s="51">
        <f t="shared" si="58"/>
        <v>0.78198063637478854</v>
      </c>
      <c r="AC120" s="51">
        <f t="shared" si="59"/>
        <v>5.5222864183902882E-2</v>
      </c>
      <c r="AD120" s="78">
        <f t="shared" si="60"/>
        <v>1.0274990728314413</v>
      </c>
      <c r="AE120" s="51">
        <f t="shared" si="82"/>
        <v>1.0274990728314413</v>
      </c>
      <c r="AF120" s="50">
        <f t="shared" si="61"/>
        <v>0</v>
      </c>
      <c r="AG120" s="50">
        <f t="shared" si="83"/>
        <v>1.8878153396779673E-3</v>
      </c>
      <c r="AH120" s="48">
        <f t="shared" si="84"/>
        <v>43921</v>
      </c>
      <c r="AI120" s="55">
        <f t="shared" si="62"/>
        <v>2020</v>
      </c>
      <c r="AJ120" s="55">
        <f t="shared" si="63"/>
        <v>4</v>
      </c>
      <c r="AK120" s="53">
        <f t="shared" si="64"/>
        <v>0</v>
      </c>
      <c r="AL120" s="51">
        <f t="shared" si="85"/>
        <v>1.0061209378818317</v>
      </c>
      <c r="AM120" s="52" t="str">
        <f t="shared" si="65"/>
        <v/>
      </c>
      <c r="AN120" s="51">
        <f t="shared" si="86"/>
        <v>1.0274990728314413</v>
      </c>
      <c r="AO120" s="52">
        <f t="shared" si="66"/>
        <v>0</v>
      </c>
      <c r="AP120" s="56">
        <f t="shared" si="67"/>
        <v>1</v>
      </c>
      <c r="AQ120" s="53" t="b">
        <f t="shared" si="68"/>
        <v>1</v>
      </c>
      <c r="AR120" s="57">
        <f t="shared" si="87"/>
        <v>46174</v>
      </c>
      <c r="AS120" t="str">
        <f t="shared" si="69"/>
        <v>2026-06</v>
      </c>
      <c r="AT120" s="56">
        <f t="shared" si="70"/>
        <v>1.4206571946184732</v>
      </c>
    </row>
    <row r="121" spans="1:46">
      <c r="A121" s="48">
        <f>净值底稿!A82</f>
        <v>43951</v>
      </c>
      <c r="B121" s="49">
        <f>净值底稿!X82</f>
        <v>0.93175575410670297</v>
      </c>
      <c r="C121" s="49">
        <f>净值底稿!U82</f>
        <v>1.0173065543725712</v>
      </c>
      <c r="D121" s="49">
        <f>净值底稿!V82</f>
        <v>1.4624999999999999</v>
      </c>
      <c r="E121" s="49">
        <f>净值底稿!W82</f>
        <v>1.3927</v>
      </c>
      <c r="F121" s="50">
        <f t="shared" si="71"/>
        <v>9.2667964550312565E-3</v>
      </c>
      <c r="G121" s="50">
        <f t="shared" si="72"/>
        <v>1.7558975382617525E-2</v>
      </c>
      <c r="H121" s="50">
        <f t="shared" si="73"/>
        <v>-2.7342948937059131E-4</v>
      </c>
      <c r="I121" s="50">
        <f t="shared" si="74"/>
        <v>7.2322268026325798E-3</v>
      </c>
      <c r="J121" s="51">
        <f t="shared" si="75"/>
        <v>9.6183958301330308E-2</v>
      </c>
      <c r="K121" s="51">
        <f t="shared" si="76"/>
        <v>9.6662757747908723E-2</v>
      </c>
      <c r="L121" s="51">
        <f t="shared" si="77"/>
        <v>0.7817668198086869</v>
      </c>
      <c r="M121" s="51">
        <f t="shared" si="78"/>
        <v>5.5622248462371841E-2</v>
      </c>
      <c r="N121" s="51">
        <f t="shared" si="47"/>
        <v>1.0302357843202978</v>
      </c>
      <c r="O121" s="52">
        <f t="shared" si="48"/>
        <v>0.18718697116162628</v>
      </c>
      <c r="P121" s="53" t="b">
        <f t="shared" si="49"/>
        <v>0</v>
      </c>
      <c r="Q121" s="53" t="b">
        <f t="shared" si="50"/>
        <v>0</v>
      </c>
      <c r="R121" s="53" t="b">
        <f t="shared" si="51"/>
        <v>0</v>
      </c>
      <c r="S121" s="53" t="b">
        <f t="shared" si="79"/>
        <v>0</v>
      </c>
      <c r="T121" s="54" t="str">
        <f t="shared" si="80"/>
        <v>不调</v>
      </c>
      <c r="U121" s="51">
        <f t="shared" si="52"/>
        <v>9.6183958301330308E-2</v>
      </c>
      <c r="V121" s="51">
        <f t="shared" si="53"/>
        <v>9.6662757747908723E-2</v>
      </c>
      <c r="W121" s="51">
        <f t="shared" si="54"/>
        <v>0.7817668198086869</v>
      </c>
      <c r="X121" s="51">
        <f t="shared" si="55"/>
        <v>5.5622248462371841E-2</v>
      </c>
      <c r="Y121" s="51">
        <f t="shared" si="81"/>
        <v>0.99998626710299976</v>
      </c>
      <c r="Z121" s="51">
        <f t="shared" si="56"/>
        <v>9.6182637416937874E-2</v>
      </c>
      <c r="AA121" s="51">
        <f t="shared" si="57"/>
        <v>9.6661430288212807E-2</v>
      </c>
      <c r="AB121" s="51">
        <f t="shared" si="58"/>
        <v>0.78175608388547224</v>
      </c>
      <c r="AC121" s="51">
        <f t="shared" si="59"/>
        <v>5.5621484607762783E-2</v>
      </c>
      <c r="AD121" s="78">
        <f t="shared" si="60"/>
        <v>1.0302216361983856</v>
      </c>
      <c r="AE121" s="51">
        <f t="shared" si="82"/>
        <v>1.0302216361983856</v>
      </c>
      <c r="AF121" s="50">
        <f t="shared" si="61"/>
        <v>0</v>
      </c>
      <c r="AG121" s="50">
        <f t="shared" si="83"/>
        <v>2.6496990984545832E-3</v>
      </c>
      <c r="AH121" s="48">
        <f t="shared" si="84"/>
        <v>43921</v>
      </c>
      <c r="AI121" s="55">
        <f t="shared" si="62"/>
        <v>2020</v>
      </c>
      <c r="AJ121" s="55">
        <f t="shared" si="63"/>
        <v>4</v>
      </c>
      <c r="AK121" s="53">
        <f t="shared" si="64"/>
        <v>1</v>
      </c>
      <c r="AL121" s="51">
        <f t="shared" si="85"/>
        <v>1.0061209378818317</v>
      </c>
      <c r="AM121" s="52">
        <f t="shared" si="65"/>
        <v>2.3954076899833421E-2</v>
      </c>
      <c r="AN121" s="51">
        <f t="shared" si="86"/>
        <v>1.0302216361983856</v>
      </c>
      <c r="AO121" s="52">
        <f t="shared" si="66"/>
        <v>0</v>
      </c>
      <c r="AP121" s="56">
        <f t="shared" si="67"/>
        <v>1</v>
      </c>
      <c r="AQ121" s="53" t="b">
        <f t="shared" si="68"/>
        <v>1</v>
      </c>
      <c r="AR121" s="57">
        <f t="shared" si="87"/>
        <v>46204</v>
      </c>
      <c r="AS121" t="str">
        <f t="shared" si="69"/>
        <v>2026-07</v>
      </c>
      <c r="AT121" s="56">
        <f t="shared" si="70"/>
        <v>1.4158299734913653</v>
      </c>
    </row>
    <row r="122" spans="1:46">
      <c r="A122" s="48">
        <f>净值底稿!A83</f>
        <v>43957</v>
      </c>
      <c r="B122" s="49">
        <f>净值底稿!X83</f>
        <v>0.93031738846244882</v>
      </c>
      <c r="C122" s="49">
        <f>净值底稿!U83</f>
        <v>1.0327838828476708</v>
      </c>
      <c r="D122" s="49">
        <f>净值底稿!V83</f>
        <v>1.4614</v>
      </c>
      <c r="E122" s="49">
        <f>净值底稿!W83</f>
        <v>1.3906000000000001</v>
      </c>
      <c r="F122" s="50">
        <f t="shared" si="71"/>
        <v>-1.5437153330307707E-3</v>
      </c>
      <c r="G122" s="50">
        <f t="shared" si="72"/>
        <v>1.5214026105086154E-2</v>
      </c>
      <c r="H122" s="50">
        <f t="shared" si="73"/>
        <v>-7.5213675213670061E-4</v>
      </c>
      <c r="I122" s="50">
        <f t="shared" si="74"/>
        <v>-1.5078624255043804E-3</v>
      </c>
      <c r="J122" s="51">
        <f t="shared" si="75"/>
        <v>9.603415880478601E-2</v>
      </c>
      <c r="K122" s="51">
        <f t="shared" si="76"/>
        <v>9.8132039811972646E-2</v>
      </c>
      <c r="L122" s="51">
        <f t="shared" si="77"/>
        <v>0.78116809640357554</v>
      </c>
      <c r="M122" s="51">
        <f t="shared" si="78"/>
        <v>5.5537615061071965E-2</v>
      </c>
      <c r="N122" s="51">
        <f t="shared" si="47"/>
        <v>1.0308719100814061</v>
      </c>
      <c r="O122" s="52">
        <f t="shared" si="48"/>
        <v>0.18835143019992243</v>
      </c>
      <c r="P122" s="53" t="b">
        <f t="shared" si="49"/>
        <v>0</v>
      </c>
      <c r="Q122" s="53" t="b">
        <f t="shared" si="50"/>
        <v>0</v>
      </c>
      <c r="R122" s="53" t="b">
        <f t="shared" si="51"/>
        <v>0</v>
      </c>
      <c r="S122" s="53" t="b">
        <f t="shared" si="79"/>
        <v>0</v>
      </c>
      <c r="T122" s="54" t="str">
        <f t="shared" si="80"/>
        <v>不调</v>
      </c>
      <c r="U122" s="51">
        <f t="shared" si="52"/>
        <v>9.603415880478601E-2</v>
      </c>
      <c r="V122" s="51">
        <f t="shared" si="53"/>
        <v>9.8132039811972646E-2</v>
      </c>
      <c r="W122" s="51">
        <f t="shared" si="54"/>
        <v>0.78116809640357554</v>
      </c>
      <c r="X122" s="51">
        <f t="shared" si="55"/>
        <v>5.5537615061071965E-2</v>
      </c>
      <c r="Y122" s="51">
        <f t="shared" si="81"/>
        <v>0.99991760544683339</v>
      </c>
      <c r="Z122" s="51">
        <f t="shared" si="56"/>
        <v>9.6026246113182556E-2</v>
      </c>
      <c r="AA122" s="51">
        <f t="shared" si="57"/>
        <v>9.8123954266401012E-2</v>
      </c>
      <c r="AB122" s="51">
        <f t="shared" si="58"/>
        <v>0.78110373240732434</v>
      </c>
      <c r="AC122" s="51">
        <f t="shared" si="59"/>
        <v>5.5533039064095069E-2</v>
      </c>
      <c r="AD122" s="78">
        <f t="shared" si="60"/>
        <v>1.030786971851003</v>
      </c>
      <c r="AE122" s="51">
        <f t="shared" si="82"/>
        <v>1.030786971851003</v>
      </c>
      <c r="AF122" s="50">
        <f t="shared" si="61"/>
        <v>0</v>
      </c>
      <c r="AG122" s="50">
        <f t="shared" si="83"/>
        <v>5.4875148487809611E-4</v>
      </c>
      <c r="AH122" s="48">
        <f t="shared" si="84"/>
        <v>43921</v>
      </c>
      <c r="AI122" s="55">
        <f t="shared" si="62"/>
        <v>2020</v>
      </c>
      <c r="AJ122" s="55">
        <f t="shared" si="63"/>
        <v>5</v>
      </c>
      <c r="AK122" s="53">
        <f t="shared" si="64"/>
        <v>0</v>
      </c>
      <c r="AL122" s="51">
        <f t="shared" si="85"/>
        <v>1.0302216361983856</v>
      </c>
      <c r="AM122" s="52" t="str">
        <f t="shared" si="65"/>
        <v/>
      </c>
      <c r="AN122" s="51">
        <f t="shared" si="86"/>
        <v>1.030786971851003</v>
      </c>
      <c r="AO122" s="52">
        <f t="shared" si="66"/>
        <v>0</v>
      </c>
      <c r="AP122" s="56">
        <f t="shared" si="67"/>
        <v>1</v>
      </c>
      <c r="AQ122" s="53" t="b">
        <f t="shared" si="68"/>
        <v>1</v>
      </c>
      <c r="AR122" s="57">
        <f t="shared" si="87"/>
        <v>46235</v>
      </c>
      <c r="AS122" t="str">
        <f t="shared" si="69"/>
        <v>2026-08</v>
      </c>
      <c r="AT122" s="56">
        <f t="shared" si="70"/>
        <v>1.4416417407659754</v>
      </c>
    </row>
    <row r="123" spans="1:46">
      <c r="A123" s="48">
        <f>净值底稿!A84</f>
        <v>43958</v>
      </c>
      <c r="B123" s="49">
        <f>净值底稿!X84</f>
        <v>0.93094594056708724</v>
      </c>
      <c r="C123" s="49">
        <f>净值底稿!U84</f>
        <v>1.0310229976357201</v>
      </c>
      <c r="D123" s="49">
        <f>净值底稿!V84</f>
        <v>1.4578</v>
      </c>
      <c r="E123" s="49">
        <f>净值底稿!W84</f>
        <v>1.3888</v>
      </c>
      <c r="F123" s="50">
        <f t="shared" si="71"/>
        <v>6.7563189985864192E-4</v>
      </c>
      <c r="G123" s="50">
        <f t="shared" si="72"/>
        <v>-1.7049890506573018E-3</v>
      </c>
      <c r="H123" s="50">
        <f t="shared" si="73"/>
        <v>-2.4633912686465864E-3</v>
      </c>
      <c r="I123" s="50">
        <f t="shared" si="74"/>
        <v>-1.2944052926794347E-3</v>
      </c>
      <c r="J123" s="51">
        <f t="shared" si="75"/>
        <v>9.6091124508280293E-2</v>
      </c>
      <c r="K123" s="51">
        <f t="shared" si="76"/>
        <v>9.7956653998769599E-2</v>
      </c>
      <c r="L123" s="51">
        <f t="shared" si="77"/>
        <v>0.77917956829300483</v>
      </c>
      <c r="M123" s="51">
        <f t="shared" si="78"/>
        <v>5.546115680441193E-2</v>
      </c>
      <c r="N123" s="51">
        <f t="shared" si="47"/>
        <v>1.0286885036044666</v>
      </c>
      <c r="O123" s="52">
        <f t="shared" si="48"/>
        <v>0.18863609132124778</v>
      </c>
      <c r="P123" s="53" t="b">
        <f t="shared" si="49"/>
        <v>0</v>
      </c>
      <c r="Q123" s="53" t="b">
        <f t="shared" si="50"/>
        <v>0</v>
      </c>
      <c r="R123" s="53" t="b">
        <f t="shared" si="51"/>
        <v>0</v>
      </c>
      <c r="S123" s="53" t="b">
        <f t="shared" si="79"/>
        <v>0</v>
      </c>
      <c r="T123" s="54" t="str">
        <f t="shared" si="80"/>
        <v>不调</v>
      </c>
      <c r="U123" s="51">
        <f t="shared" si="52"/>
        <v>9.6091124508280293E-2</v>
      </c>
      <c r="V123" s="51">
        <f t="shared" si="53"/>
        <v>9.7956653998769599E-2</v>
      </c>
      <c r="W123" s="51">
        <f t="shared" si="54"/>
        <v>0.77917956829300483</v>
      </c>
      <c r="X123" s="51">
        <f t="shared" si="55"/>
        <v>5.546115680441193E-2</v>
      </c>
      <c r="Y123" s="51">
        <f t="shared" si="81"/>
        <v>0.99998626710299976</v>
      </c>
      <c r="Z123" s="51">
        <f t="shared" si="56"/>
        <v>9.6089804898764786E-2</v>
      </c>
      <c r="AA123" s="51">
        <f t="shared" si="57"/>
        <v>9.7955308770129743E-2</v>
      </c>
      <c r="AB123" s="51">
        <f t="shared" si="58"/>
        <v>0.77916886790024875</v>
      </c>
      <c r="AC123" s="51">
        <f t="shared" si="59"/>
        <v>5.5460395162058022E-2</v>
      </c>
      <c r="AD123" s="78">
        <f t="shared" si="60"/>
        <v>1.0286743767312012</v>
      </c>
      <c r="AE123" s="51">
        <f t="shared" si="82"/>
        <v>1.030786971851003</v>
      </c>
      <c r="AF123" s="50">
        <f t="shared" si="61"/>
        <v>-2.0494973039949516E-3</v>
      </c>
      <c r="AG123" s="50">
        <f t="shared" si="83"/>
        <v>-2.0494973039949516E-3</v>
      </c>
      <c r="AH123" s="48">
        <f t="shared" si="84"/>
        <v>43921</v>
      </c>
      <c r="AI123" s="55">
        <f t="shared" si="62"/>
        <v>2020</v>
      </c>
      <c r="AJ123" s="55">
        <f t="shared" si="63"/>
        <v>5</v>
      </c>
      <c r="AK123" s="53">
        <f t="shared" si="64"/>
        <v>0</v>
      </c>
      <c r="AL123" s="51">
        <f t="shared" si="85"/>
        <v>1.0302216361983856</v>
      </c>
      <c r="AM123" s="52" t="str">
        <f t="shared" si="65"/>
        <v/>
      </c>
      <c r="AN123" s="51">
        <f t="shared" si="86"/>
        <v>1.030786971851003</v>
      </c>
      <c r="AO123" s="52">
        <f t="shared" si="66"/>
        <v>-2.0494973039949516E-3</v>
      </c>
      <c r="AP123" s="56">
        <f t="shared" si="67"/>
        <v>1</v>
      </c>
      <c r="AQ123" s="53" t="b">
        <f t="shared" si="68"/>
        <v>1</v>
      </c>
    </row>
    <row r="124" spans="1:46">
      <c r="A124" s="48">
        <f>净值底稿!A85</f>
        <v>43959</v>
      </c>
      <c r="B124" s="49">
        <f>净值底稿!X85</f>
        <v>0.9377372655645253</v>
      </c>
      <c r="C124" s="49">
        <f>净值底稿!U85</f>
        <v>1.0416136729970276</v>
      </c>
      <c r="D124" s="49">
        <f>净值底稿!V85</f>
        <v>1.4560999999999999</v>
      </c>
      <c r="E124" s="49">
        <f>净值底稿!W85</f>
        <v>1.4019999999999999</v>
      </c>
      <c r="F124" s="50">
        <f t="shared" si="71"/>
        <v>7.2950798768198766E-3</v>
      </c>
      <c r="G124" s="50">
        <f t="shared" si="72"/>
        <v>1.0272006915067244E-2</v>
      </c>
      <c r="H124" s="50">
        <f t="shared" si="73"/>
        <v>-1.1661407600493945E-3</v>
      </c>
      <c r="I124" s="50">
        <f t="shared" si="74"/>
        <v>9.5046082949308275E-3</v>
      </c>
      <c r="J124" s="51">
        <f t="shared" si="75"/>
        <v>9.6790787700849312E-2</v>
      </c>
      <c r="K124" s="51">
        <f t="shared" si="76"/>
        <v>9.8961506379184064E-2</v>
      </c>
      <c r="L124" s="51">
        <f t="shared" si="77"/>
        <v>0.77826024732442878</v>
      </c>
      <c r="M124" s="51">
        <f t="shared" si="78"/>
        <v>5.5987524493955464E-2</v>
      </c>
      <c r="N124" s="51">
        <f t="shared" si="47"/>
        <v>1.0300000658984176</v>
      </c>
      <c r="O124" s="52">
        <f t="shared" si="48"/>
        <v>0.19005075879222241</v>
      </c>
      <c r="P124" s="53" t="b">
        <f t="shared" si="49"/>
        <v>0</v>
      </c>
      <c r="Q124" s="53" t="b">
        <f t="shared" si="50"/>
        <v>0</v>
      </c>
      <c r="R124" s="53" t="b">
        <f t="shared" si="51"/>
        <v>0</v>
      </c>
      <c r="S124" s="53" t="b">
        <f t="shared" si="79"/>
        <v>0</v>
      </c>
      <c r="T124" s="54" t="str">
        <f t="shared" si="80"/>
        <v>不调</v>
      </c>
      <c r="U124" s="51">
        <f t="shared" si="52"/>
        <v>9.6790787700849312E-2</v>
      </c>
      <c r="V124" s="51">
        <f t="shared" si="53"/>
        <v>9.8961506379184064E-2</v>
      </c>
      <c r="W124" s="51">
        <f t="shared" si="54"/>
        <v>0.77826024732442878</v>
      </c>
      <c r="X124" s="51">
        <f t="shared" si="55"/>
        <v>5.5987524493955464E-2</v>
      </c>
      <c r="Y124" s="51">
        <f t="shared" si="81"/>
        <v>0.99998626710299976</v>
      </c>
      <c r="Z124" s="51">
        <f t="shared" si="56"/>
        <v>9.6789458482931245E-2</v>
      </c>
      <c r="AA124" s="51">
        <f t="shared" si="57"/>
        <v>9.8960147351009969E-2</v>
      </c>
      <c r="AB124" s="51">
        <f t="shared" si="58"/>
        <v>0.7782495595566129</v>
      </c>
      <c r="AC124" s="51">
        <f t="shared" si="59"/>
        <v>5.5986755623048293E-2</v>
      </c>
      <c r="AD124" s="78">
        <f t="shared" si="60"/>
        <v>1.0299859210136024</v>
      </c>
      <c r="AE124" s="51">
        <f t="shared" si="82"/>
        <v>1.030786971851003</v>
      </c>
      <c r="AF124" s="50">
        <f t="shared" si="61"/>
        <v>-7.7712549661168584E-4</v>
      </c>
      <c r="AG124" s="50">
        <f t="shared" si="83"/>
        <v>1.2749848854687329E-3</v>
      </c>
      <c r="AH124" s="48">
        <f t="shared" si="84"/>
        <v>43921</v>
      </c>
      <c r="AI124" s="55">
        <f t="shared" si="62"/>
        <v>2020</v>
      </c>
      <c r="AJ124" s="55">
        <f t="shared" si="63"/>
        <v>5</v>
      </c>
      <c r="AK124" s="53">
        <f t="shared" si="64"/>
        <v>0</v>
      </c>
      <c r="AL124" s="51">
        <f t="shared" si="85"/>
        <v>1.0302216361983856</v>
      </c>
      <c r="AM124" s="52" t="str">
        <f t="shared" si="65"/>
        <v/>
      </c>
      <c r="AN124" s="51">
        <f t="shared" si="86"/>
        <v>1.030786971851003</v>
      </c>
      <c r="AO124" s="52">
        <f t="shared" si="66"/>
        <v>-7.7712549661168584E-4</v>
      </c>
      <c r="AP124" s="56">
        <f t="shared" si="67"/>
        <v>1</v>
      </c>
      <c r="AQ124" s="53" t="b">
        <f t="shared" si="68"/>
        <v>1</v>
      </c>
    </row>
    <row r="125" spans="1:46">
      <c r="A125" s="48">
        <f>净值底稿!A86</f>
        <v>43962</v>
      </c>
      <c r="B125" s="49">
        <f>净值底稿!X86</f>
        <v>0.9422655085105166</v>
      </c>
      <c r="C125" s="49">
        <f>净值底稿!U86</f>
        <v>1.0407844267566198</v>
      </c>
      <c r="D125" s="49">
        <f>净值底稿!V86</f>
        <v>1.4524999999999999</v>
      </c>
      <c r="E125" s="49">
        <f>净值底稿!W86</f>
        <v>1.3942000000000001</v>
      </c>
      <c r="F125" s="50">
        <f t="shared" si="71"/>
        <v>4.828903694325648E-3</v>
      </c>
      <c r="G125" s="50">
        <f t="shared" si="72"/>
        <v>-7.9611689238090477E-4</v>
      </c>
      <c r="H125" s="50">
        <f t="shared" si="73"/>
        <v>-2.4723576677426751E-3</v>
      </c>
      <c r="I125" s="50">
        <f t="shared" si="74"/>
        <v>-5.5634807417972443E-3</v>
      </c>
      <c r="J125" s="51">
        <f t="shared" si="75"/>
        <v>9.7256845456571248E-2</v>
      </c>
      <c r="K125" s="51">
        <f t="shared" si="76"/>
        <v>9.8881363506031328E-2</v>
      </c>
      <c r="L125" s="51">
        <f t="shared" si="77"/>
        <v>0.77632544829062577</v>
      </c>
      <c r="M125" s="51">
        <f t="shared" si="78"/>
        <v>5.5675274386343752E-2</v>
      </c>
      <c r="N125" s="51">
        <f t="shared" si="47"/>
        <v>1.0281389316395722</v>
      </c>
      <c r="O125" s="52">
        <f t="shared" si="48"/>
        <v>0.19077014100596423</v>
      </c>
      <c r="P125" s="53" t="b">
        <f t="shared" si="49"/>
        <v>0</v>
      </c>
      <c r="Q125" s="53" t="b">
        <f t="shared" si="50"/>
        <v>0</v>
      </c>
      <c r="R125" s="53" t="b">
        <f t="shared" si="51"/>
        <v>0</v>
      </c>
      <c r="S125" s="53" t="b">
        <f t="shared" si="79"/>
        <v>0</v>
      </c>
      <c r="T125" s="54" t="str">
        <f t="shared" si="80"/>
        <v>不调</v>
      </c>
      <c r="U125" s="51">
        <f t="shared" si="52"/>
        <v>9.7256845456571248E-2</v>
      </c>
      <c r="V125" s="51">
        <f t="shared" si="53"/>
        <v>9.8881363506031328E-2</v>
      </c>
      <c r="W125" s="51">
        <f t="shared" si="54"/>
        <v>0.77632544829062577</v>
      </c>
      <c r="X125" s="51">
        <f t="shared" si="55"/>
        <v>5.5675274386343752E-2</v>
      </c>
      <c r="Y125" s="51">
        <f t="shared" si="81"/>
        <v>0.99995880187477393</v>
      </c>
      <c r="Z125" s="51">
        <f t="shared" si="56"/>
        <v>9.7252838656873036E-2</v>
      </c>
      <c r="AA125" s="51">
        <f t="shared" si="57"/>
        <v>9.8877289779235086E-2</v>
      </c>
      <c r="AB125" s="51">
        <f t="shared" si="58"/>
        <v>0.7762934651375909</v>
      </c>
      <c r="AC125" s="51">
        <f t="shared" si="59"/>
        <v>5.5672980669417588E-2</v>
      </c>
      <c r="AD125" s="78">
        <f t="shared" si="60"/>
        <v>1.0280965742431165</v>
      </c>
      <c r="AE125" s="51">
        <f t="shared" si="82"/>
        <v>1.030786971851003</v>
      </c>
      <c r="AF125" s="50">
        <f t="shared" si="61"/>
        <v>-2.6100423087956903E-3</v>
      </c>
      <c r="AG125" s="50">
        <f t="shared" si="83"/>
        <v>-1.83434232637536E-3</v>
      </c>
      <c r="AH125" s="48">
        <f t="shared" si="84"/>
        <v>43921</v>
      </c>
      <c r="AI125" s="55">
        <f t="shared" si="62"/>
        <v>2020</v>
      </c>
      <c r="AJ125" s="55">
        <f t="shared" si="63"/>
        <v>5</v>
      </c>
      <c r="AK125" s="53">
        <f t="shared" si="64"/>
        <v>0</v>
      </c>
      <c r="AL125" s="51">
        <f t="shared" si="85"/>
        <v>1.0302216361983856</v>
      </c>
      <c r="AM125" s="52" t="str">
        <f t="shared" si="65"/>
        <v/>
      </c>
      <c r="AN125" s="51">
        <f t="shared" si="86"/>
        <v>1.030786971851003</v>
      </c>
      <c r="AO125" s="52">
        <f t="shared" si="66"/>
        <v>-2.6100423087956903E-3</v>
      </c>
      <c r="AP125" s="56">
        <f t="shared" si="67"/>
        <v>1</v>
      </c>
      <c r="AQ125" s="53" t="b">
        <f t="shared" si="68"/>
        <v>1</v>
      </c>
    </row>
    <row r="126" spans="1:46">
      <c r="A126" s="48">
        <f>净值底稿!A87</f>
        <v>43963</v>
      </c>
      <c r="B126" s="49">
        <f>净值底稿!X87</f>
        <v>0.93831736980051872</v>
      </c>
      <c r="C126" s="49">
        <f>净值底稿!U87</f>
        <v>1.0428966835773141</v>
      </c>
      <c r="D126" s="49">
        <f>净值底稿!V87</f>
        <v>1.4512</v>
      </c>
      <c r="E126" s="49">
        <f>净值底稿!W87</f>
        <v>1.393</v>
      </c>
      <c r="F126" s="50">
        <f t="shared" si="71"/>
        <v>-4.1900490619027897E-3</v>
      </c>
      <c r="G126" s="50">
        <f t="shared" si="72"/>
        <v>2.0294854211806435E-3</v>
      </c>
      <c r="H126" s="50">
        <f t="shared" si="73"/>
        <v>-8.9500860585189912E-4</v>
      </c>
      <c r="I126" s="50">
        <f t="shared" si="74"/>
        <v>-8.607086501219996E-4</v>
      </c>
      <c r="J126" s="51">
        <f t="shared" si="75"/>
        <v>9.6845344491491417E-2</v>
      </c>
      <c r="K126" s="51">
        <f t="shared" si="76"/>
        <v>9.9077959797327891E-2</v>
      </c>
      <c r="L126" s="51">
        <f t="shared" si="77"/>
        <v>0.77559867580562614</v>
      </c>
      <c r="M126" s="51">
        <f t="shared" si="78"/>
        <v>5.5625062453377346E-2</v>
      </c>
      <c r="N126" s="51">
        <f t="shared" si="47"/>
        <v>1.0271470425478229</v>
      </c>
      <c r="O126" s="52">
        <f t="shared" si="48"/>
        <v>0.19074513791407557</v>
      </c>
      <c r="P126" s="53" t="b">
        <f t="shared" si="49"/>
        <v>0</v>
      </c>
      <c r="Q126" s="53" t="b">
        <f t="shared" si="50"/>
        <v>0</v>
      </c>
      <c r="R126" s="53" t="b">
        <f t="shared" si="51"/>
        <v>0</v>
      </c>
      <c r="S126" s="53" t="b">
        <f t="shared" si="79"/>
        <v>0</v>
      </c>
      <c r="T126" s="54" t="str">
        <f t="shared" si="80"/>
        <v>不调</v>
      </c>
      <c r="U126" s="51">
        <f t="shared" si="52"/>
        <v>9.6845344491491417E-2</v>
      </c>
      <c r="V126" s="51">
        <f t="shared" si="53"/>
        <v>9.9077959797327891E-2</v>
      </c>
      <c r="W126" s="51">
        <f t="shared" si="54"/>
        <v>0.77559867580562614</v>
      </c>
      <c r="X126" s="51">
        <f t="shared" si="55"/>
        <v>5.5625062453377346E-2</v>
      </c>
      <c r="Y126" s="51">
        <f t="shared" si="81"/>
        <v>0.99998626710299976</v>
      </c>
      <c r="Z126" s="51">
        <f t="shared" si="56"/>
        <v>9.6844014524350569E-2</v>
      </c>
      <c r="AA126" s="51">
        <f t="shared" si="57"/>
        <v>9.9076599169911003E-2</v>
      </c>
      <c r="AB126" s="51">
        <f t="shared" si="58"/>
        <v>0.77558802458889775</v>
      </c>
      <c r="AC126" s="51">
        <f t="shared" si="59"/>
        <v>5.562429856012404E-2</v>
      </c>
      <c r="AD126" s="78">
        <f t="shared" si="60"/>
        <v>1.0271329368432833</v>
      </c>
      <c r="AE126" s="51">
        <f t="shared" si="82"/>
        <v>1.030786971851003</v>
      </c>
      <c r="AF126" s="50">
        <f t="shared" si="61"/>
        <v>-3.5448983228397735E-3</v>
      </c>
      <c r="AG126" s="50">
        <f t="shared" si="83"/>
        <v>-9.3730241299816441E-4</v>
      </c>
      <c r="AH126" s="48">
        <f t="shared" si="84"/>
        <v>43921</v>
      </c>
      <c r="AI126" s="55">
        <f t="shared" si="62"/>
        <v>2020</v>
      </c>
      <c r="AJ126" s="55">
        <f t="shared" si="63"/>
        <v>5</v>
      </c>
      <c r="AK126" s="53">
        <f t="shared" si="64"/>
        <v>0</v>
      </c>
      <c r="AL126" s="51">
        <f t="shared" si="85"/>
        <v>1.0302216361983856</v>
      </c>
      <c r="AM126" s="52" t="str">
        <f t="shared" si="65"/>
        <v/>
      </c>
      <c r="AN126" s="51">
        <f t="shared" si="86"/>
        <v>1.030786971851003</v>
      </c>
      <c r="AO126" s="52">
        <f t="shared" si="66"/>
        <v>-3.5448983228397735E-3</v>
      </c>
      <c r="AP126" s="56">
        <f t="shared" si="67"/>
        <v>1</v>
      </c>
      <c r="AQ126" s="53" t="b">
        <f t="shared" si="68"/>
        <v>1</v>
      </c>
    </row>
    <row r="127" spans="1:46">
      <c r="A127" s="48">
        <f>净值底稿!A88</f>
        <v>43964</v>
      </c>
      <c r="B127" s="49">
        <f>净值底稿!X88</f>
        <v>0.94125720869012919</v>
      </c>
      <c r="C127" s="49">
        <f>净值底稿!U88</f>
        <v>1.0487267660228445</v>
      </c>
      <c r="D127" s="49">
        <f>净值底稿!V88</f>
        <v>1.4509000000000001</v>
      </c>
      <c r="E127" s="49">
        <f>净值底稿!W88</f>
        <v>1.3934</v>
      </c>
      <c r="F127" s="50">
        <f t="shared" si="71"/>
        <v>3.1330965238718367E-3</v>
      </c>
      <c r="G127" s="50">
        <f t="shared" si="72"/>
        <v>5.5902780566261523E-3</v>
      </c>
      <c r="H127" s="50">
        <f t="shared" si="73"/>
        <v>-2.0672546857769536E-4</v>
      </c>
      <c r="I127" s="50">
        <f t="shared" si="74"/>
        <v>2.8715003589363519E-4</v>
      </c>
      <c r="J127" s="51">
        <f t="shared" si="75"/>
        <v>9.7147436169614604E-2</v>
      </c>
      <c r="K127" s="51">
        <f t="shared" si="76"/>
        <v>9.9630464908175703E-2</v>
      </c>
      <c r="L127" s="51">
        <f t="shared" si="77"/>
        <v>0.77542769079109131</v>
      </c>
      <c r="M127" s="51">
        <f t="shared" si="78"/>
        <v>5.5640271079452137E-2</v>
      </c>
      <c r="N127" s="51">
        <f t="shared" si="47"/>
        <v>1.0278458629483338</v>
      </c>
      <c r="O127" s="52">
        <f t="shared" si="48"/>
        <v>0.19144689702144732</v>
      </c>
      <c r="P127" s="53" t="b">
        <f t="shared" si="49"/>
        <v>0</v>
      </c>
      <c r="Q127" s="53" t="b">
        <f t="shared" si="50"/>
        <v>0</v>
      </c>
      <c r="R127" s="53" t="b">
        <f t="shared" si="51"/>
        <v>0</v>
      </c>
      <c r="S127" s="53" t="b">
        <f t="shared" si="79"/>
        <v>0</v>
      </c>
      <c r="T127" s="54" t="str">
        <f t="shared" si="80"/>
        <v>不调</v>
      </c>
      <c r="U127" s="51">
        <f t="shared" si="52"/>
        <v>9.7147436169614604E-2</v>
      </c>
      <c r="V127" s="51">
        <f t="shared" si="53"/>
        <v>9.9630464908175703E-2</v>
      </c>
      <c r="W127" s="51">
        <f t="shared" si="54"/>
        <v>0.77542769079109131</v>
      </c>
      <c r="X127" s="51">
        <f t="shared" si="55"/>
        <v>5.5640271079452137E-2</v>
      </c>
      <c r="Y127" s="51">
        <f t="shared" si="81"/>
        <v>0.99998626710299976</v>
      </c>
      <c r="Z127" s="51">
        <f t="shared" si="56"/>
        <v>9.7146102053879843E-2</v>
      </c>
      <c r="AA127" s="51">
        <f t="shared" si="57"/>
        <v>9.9629096693263031E-2</v>
      </c>
      <c r="AB127" s="51">
        <f t="shared" si="58"/>
        <v>0.77541704192248251</v>
      </c>
      <c r="AC127" s="51">
        <f t="shared" si="59"/>
        <v>5.5639506977340339E-2</v>
      </c>
      <c r="AD127" s="78">
        <f t="shared" si="60"/>
        <v>1.0278317476469658</v>
      </c>
      <c r="AE127" s="51">
        <f t="shared" si="82"/>
        <v>1.030786971851003</v>
      </c>
      <c r="AF127" s="50">
        <f t="shared" si="61"/>
        <v>-2.8669592114949349E-3</v>
      </c>
      <c r="AG127" s="50">
        <f t="shared" si="83"/>
        <v>6.8035088605977734E-4</v>
      </c>
      <c r="AH127" s="48">
        <f t="shared" si="84"/>
        <v>43921</v>
      </c>
      <c r="AI127" s="55">
        <f t="shared" si="62"/>
        <v>2020</v>
      </c>
      <c r="AJ127" s="55">
        <f t="shared" si="63"/>
        <v>5</v>
      </c>
      <c r="AK127" s="53">
        <f t="shared" si="64"/>
        <v>0</v>
      </c>
      <c r="AL127" s="51">
        <f t="shared" si="85"/>
        <v>1.0302216361983856</v>
      </c>
      <c r="AM127" s="52" t="str">
        <f t="shared" si="65"/>
        <v/>
      </c>
      <c r="AN127" s="51">
        <f t="shared" si="86"/>
        <v>1.030786971851003</v>
      </c>
      <c r="AO127" s="52">
        <f t="shared" si="66"/>
        <v>-2.8669592114949349E-3</v>
      </c>
      <c r="AP127" s="56">
        <f t="shared" si="67"/>
        <v>1</v>
      </c>
      <c r="AQ127" s="53" t="b">
        <f t="shared" si="68"/>
        <v>1</v>
      </c>
    </row>
    <row r="128" spans="1:46">
      <c r="A128" s="48">
        <f>净值底稿!A89</f>
        <v>43965</v>
      </c>
      <c r="B128" s="49">
        <f>净值底稿!X89</f>
        <v>0.93074530549346079</v>
      </c>
      <c r="C128" s="49">
        <f>净值底稿!U89</f>
        <v>1.0389958342754928</v>
      </c>
      <c r="D128" s="49">
        <f>净值底稿!V89</f>
        <v>1.4509000000000001</v>
      </c>
      <c r="E128" s="49">
        <f>净值底稿!W89</f>
        <v>1.4019999999999999</v>
      </c>
      <c r="F128" s="50">
        <f t="shared" si="71"/>
        <v>-1.1167939113366221E-2</v>
      </c>
      <c r="G128" s="50">
        <f t="shared" si="72"/>
        <v>-9.2788055598647112E-3</v>
      </c>
      <c r="H128" s="50">
        <f t="shared" si="73"/>
        <v>0</v>
      </c>
      <c r="I128" s="50">
        <f t="shared" si="74"/>
        <v>6.1719534950479549E-3</v>
      </c>
      <c r="J128" s="51">
        <f t="shared" si="75"/>
        <v>9.6061180301041257E-2</v>
      </c>
      <c r="K128" s="51">
        <f t="shared" si="76"/>
        <v>9.8704657676941282E-2</v>
      </c>
      <c r="L128" s="51">
        <f t="shared" si="77"/>
        <v>0.77541704192248251</v>
      </c>
      <c r="M128" s="51">
        <f t="shared" si="78"/>
        <v>5.5982911426891879E-2</v>
      </c>
      <c r="N128" s="51">
        <f t="shared" si="47"/>
        <v>1.026165791327357</v>
      </c>
      <c r="O128" s="52">
        <f t="shared" si="48"/>
        <v>0.1897995817284561</v>
      </c>
      <c r="P128" s="53" t="b">
        <f t="shared" si="49"/>
        <v>0</v>
      </c>
      <c r="Q128" s="53" t="b">
        <f t="shared" si="50"/>
        <v>0</v>
      </c>
      <c r="R128" s="53" t="b">
        <f t="shared" si="51"/>
        <v>0</v>
      </c>
      <c r="S128" s="53" t="b">
        <f t="shared" si="79"/>
        <v>0</v>
      </c>
      <c r="T128" s="54" t="str">
        <f t="shared" si="80"/>
        <v>不调</v>
      </c>
      <c r="U128" s="51">
        <f t="shared" si="52"/>
        <v>9.6061180301041257E-2</v>
      </c>
      <c r="V128" s="51">
        <f t="shared" si="53"/>
        <v>9.8704657676941282E-2</v>
      </c>
      <c r="W128" s="51">
        <f t="shared" si="54"/>
        <v>0.77541704192248251</v>
      </c>
      <c r="X128" s="51">
        <f t="shared" si="55"/>
        <v>5.5982911426891879E-2</v>
      </c>
      <c r="Y128" s="51">
        <f t="shared" si="81"/>
        <v>0.99998626710299976</v>
      </c>
      <c r="Z128" s="51">
        <f t="shared" si="56"/>
        <v>9.6059861102746461E-2</v>
      </c>
      <c r="AA128" s="51">
        <f t="shared" si="57"/>
        <v>9.8703302176043964E-2</v>
      </c>
      <c r="AB128" s="51">
        <f t="shared" si="58"/>
        <v>0.77540639320011351</v>
      </c>
      <c r="AC128" s="51">
        <f t="shared" si="59"/>
        <v>5.5982142619335477E-2</v>
      </c>
      <c r="AD128" s="78">
        <f t="shared" si="60"/>
        <v>1.0261516990982393</v>
      </c>
      <c r="AE128" s="51">
        <f t="shared" si="82"/>
        <v>1.030786971851003</v>
      </c>
      <c r="AF128" s="50">
        <f t="shared" si="61"/>
        <v>-4.4968290047748827E-3</v>
      </c>
      <c r="AG128" s="50">
        <f t="shared" si="83"/>
        <v>-1.6345559986570279E-3</v>
      </c>
      <c r="AH128" s="48">
        <f t="shared" si="84"/>
        <v>43921</v>
      </c>
      <c r="AI128" s="55">
        <f t="shared" si="62"/>
        <v>2020</v>
      </c>
      <c r="AJ128" s="55">
        <f t="shared" si="63"/>
        <v>5</v>
      </c>
      <c r="AK128" s="53">
        <f t="shared" si="64"/>
        <v>0</v>
      </c>
      <c r="AL128" s="51">
        <f t="shared" si="85"/>
        <v>1.0302216361983856</v>
      </c>
      <c r="AM128" s="52" t="str">
        <f t="shared" si="65"/>
        <v/>
      </c>
      <c r="AN128" s="51">
        <f t="shared" si="86"/>
        <v>1.030786971851003</v>
      </c>
      <c r="AO128" s="52">
        <f t="shared" si="66"/>
        <v>-4.4968290047748827E-3</v>
      </c>
      <c r="AP128" s="56">
        <f t="shared" si="67"/>
        <v>1</v>
      </c>
      <c r="AQ128" s="53" t="b">
        <f t="shared" si="68"/>
        <v>1</v>
      </c>
    </row>
    <row r="129" spans="1:43">
      <c r="A129" s="48">
        <f>净值底稿!A90</f>
        <v>43966</v>
      </c>
      <c r="B129" s="49">
        <f>净值底稿!X90</f>
        <v>0.92839388745380369</v>
      </c>
      <c r="C129" s="49">
        <f>净值底稿!U90</f>
        <v>1.0414804905812727</v>
      </c>
      <c r="D129" s="49">
        <f>净值底稿!V90</f>
        <v>1.4517</v>
      </c>
      <c r="E129" s="49">
        <f>净值底稿!W90</f>
        <v>1.4212</v>
      </c>
      <c r="F129" s="50">
        <f t="shared" si="71"/>
        <v>-2.5263818423563178E-3</v>
      </c>
      <c r="G129" s="50">
        <f t="shared" si="72"/>
        <v>2.3914016051012066E-3</v>
      </c>
      <c r="H129" s="50">
        <f t="shared" si="73"/>
        <v>5.5138190088910299E-4</v>
      </c>
      <c r="I129" s="50">
        <f t="shared" si="74"/>
        <v>1.3694721825963097E-2</v>
      </c>
      <c r="J129" s="51">
        <f t="shared" si="75"/>
        <v>9.5817177213877211E-2</v>
      </c>
      <c r="K129" s="51">
        <f t="shared" si="76"/>
        <v>9.8939341411296539E-2</v>
      </c>
      <c r="L129" s="51">
        <f t="shared" si="77"/>
        <v>0.77583393825115776</v>
      </c>
      <c r="M129" s="51">
        <f t="shared" si="78"/>
        <v>5.6748802489728668E-2</v>
      </c>
      <c r="N129" s="51">
        <f t="shared" si="47"/>
        <v>1.0273392593660602</v>
      </c>
      <c r="O129" s="52">
        <f t="shared" si="48"/>
        <v>0.18957371369741294</v>
      </c>
      <c r="P129" s="53" t="b">
        <f t="shared" si="49"/>
        <v>0</v>
      </c>
      <c r="Q129" s="53" t="b">
        <f t="shared" si="50"/>
        <v>0</v>
      </c>
      <c r="R129" s="53" t="b">
        <f t="shared" si="51"/>
        <v>0</v>
      </c>
      <c r="S129" s="53" t="b">
        <f t="shared" si="79"/>
        <v>0</v>
      </c>
      <c r="T129" s="54" t="str">
        <f t="shared" si="80"/>
        <v>不调</v>
      </c>
      <c r="U129" s="51">
        <f t="shared" si="52"/>
        <v>9.5817177213877211E-2</v>
      </c>
      <c r="V129" s="51">
        <f t="shared" si="53"/>
        <v>9.8939341411296539E-2</v>
      </c>
      <c r="W129" s="51">
        <f t="shared" si="54"/>
        <v>0.77583393825115776</v>
      </c>
      <c r="X129" s="51">
        <f t="shared" si="55"/>
        <v>5.6748802489728668E-2</v>
      </c>
      <c r="Y129" s="51">
        <f t="shared" si="81"/>
        <v>0.99998626710299976</v>
      </c>
      <c r="Z129" s="51">
        <f t="shared" si="56"/>
        <v>9.5815861366451677E-2</v>
      </c>
      <c r="AA129" s="51">
        <f t="shared" si="57"/>
        <v>9.8937982687511666E-2</v>
      </c>
      <c r="AB129" s="51">
        <f t="shared" si="58"/>
        <v>0.77582328380359444</v>
      </c>
      <c r="AC129" s="51">
        <f t="shared" si="59"/>
        <v>5.674802316426919E-2</v>
      </c>
      <c r="AD129" s="78">
        <f t="shared" si="60"/>
        <v>1.0273251510218269</v>
      </c>
      <c r="AE129" s="51">
        <f t="shared" si="82"/>
        <v>1.030786971851003</v>
      </c>
      <c r="AF129" s="50">
        <f t="shared" si="61"/>
        <v>-3.3584250904526991E-3</v>
      </c>
      <c r="AG129" s="50">
        <f t="shared" si="83"/>
        <v>1.1435462462505708E-3</v>
      </c>
      <c r="AH129" s="48">
        <f t="shared" si="84"/>
        <v>43921</v>
      </c>
      <c r="AI129" s="55">
        <f t="shared" si="62"/>
        <v>2020</v>
      </c>
      <c r="AJ129" s="55">
        <f t="shared" si="63"/>
        <v>5</v>
      </c>
      <c r="AK129" s="53">
        <f t="shared" si="64"/>
        <v>0</v>
      </c>
      <c r="AL129" s="51">
        <f t="shared" si="85"/>
        <v>1.0302216361983856</v>
      </c>
      <c r="AM129" s="52" t="str">
        <f t="shared" si="65"/>
        <v/>
      </c>
      <c r="AN129" s="51">
        <f t="shared" si="86"/>
        <v>1.030786971851003</v>
      </c>
      <c r="AO129" s="52">
        <f t="shared" si="66"/>
        <v>-3.3584250904526991E-3</v>
      </c>
      <c r="AP129" s="56">
        <f t="shared" si="67"/>
        <v>1</v>
      </c>
      <c r="AQ129" s="53" t="b">
        <f t="shared" si="68"/>
        <v>1</v>
      </c>
    </row>
    <row r="130" spans="1:43">
      <c r="A130" s="48">
        <f>净值底稿!A91</f>
        <v>43969</v>
      </c>
      <c r="B130" s="49">
        <f>净值底稿!X91</f>
        <v>0.93214237783484832</v>
      </c>
      <c r="C130" s="49">
        <f>净值底稿!U91</f>
        <v>1.0401314619063124</v>
      </c>
      <c r="D130" s="49">
        <f>净值底稿!V91</f>
        <v>1.4509000000000001</v>
      </c>
      <c r="E130" s="49">
        <f>净值底稿!W91</f>
        <v>1.4552</v>
      </c>
      <c r="F130" s="50">
        <f t="shared" si="71"/>
        <v>4.0376077780144293E-3</v>
      </c>
      <c r="G130" s="50">
        <f t="shared" si="72"/>
        <v>-1.2952990355175054E-3</v>
      </c>
      <c r="H130" s="50">
        <f t="shared" si="73"/>
        <v>-5.5107804642828828E-4</v>
      </c>
      <c r="I130" s="50">
        <f t="shared" si="74"/>
        <v>2.3923444976076569E-2</v>
      </c>
      <c r="J130" s="51">
        <f t="shared" si="75"/>
        <v>9.6202728233562018E-2</v>
      </c>
      <c r="K130" s="51">
        <f t="shared" si="76"/>
        <v>9.8809828413960479E-2</v>
      </c>
      <c r="L130" s="51">
        <f t="shared" si="77"/>
        <v>0.77539574462398242</v>
      </c>
      <c r="M130" s="51">
        <f t="shared" si="78"/>
        <v>5.8105631373940703E-2</v>
      </c>
      <c r="N130" s="51">
        <f t="shared" si="47"/>
        <v>1.0285139326454455</v>
      </c>
      <c r="O130" s="52">
        <f t="shared" si="48"/>
        <v>0.18960613994399644</v>
      </c>
      <c r="P130" s="53" t="b">
        <f t="shared" si="49"/>
        <v>0</v>
      </c>
      <c r="Q130" s="53" t="b">
        <f t="shared" si="50"/>
        <v>0</v>
      </c>
      <c r="R130" s="53" t="b">
        <f t="shared" si="51"/>
        <v>0</v>
      </c>
      <c r="S130" s="53" t="b">
        <f t="shared" si="79"/>
        <v>0</v>
      </c>
      <c r="T130" s="54" t="str">
        <f t="shared" si="80"/>
        <v>不调</v>
      </c>
      <c r="U130" s="51">
        <f t="shared" si="52"/>
        <v>9.6202728233562018E-2</v>
      </c>
      <c r="V130" s="51">
        <f t="shared" si="53"/>
        <v>9.8809828413960479E-2</v>
      </c>
      <c r="W130" s="51">
        <f t="shared" si="54"/>
        <v>0.77539574462398242</v>
      </c>
      <c r="X130" s="51">
        <f t="shared" si="55"/>
        <v>5.8105631373940703E-2</v>
      </c>
      <c r="Y130" s="51">
        <f t="shared" si="81"/>
        <v>0.99995880187477393</v>
      </c>
      <c r="Z130" s="51">
        <f t="shared" si="56"/>
        <v>9.6198764861517155E-2</v>
      </c>
      <c r="AA130" s="51">
        <f t="shared" si="57"/>
        <v>9.8805757634275918E-2</v>
      </c>
      <c r="AB130" s="51">
        <f t="shared" si="58"/>
        <v>0.77536379977299563</v>
      </c>
      <c r="AC130" s="51">
        <f t="shared" si="59"/>
        <v>5.8103237530863022E-2</v>
      </c>
      <c r="AD130" s="78">
        <f t="shared" si="60"/>
        <v>1.0284715597996517</v>
      </c>
      <c r="AE130" s="51">
        <f t="shared" si="82"/>
        <v>1.030786971851003</v>
      </c>
      <c r="AF130" s="50">
        <f t="shared" si="61"/>
        <v>-2.2462566122595229E-3</v>
      </c>
      <c r="AG130" s="50">
        <f t="shared" si="83"/>
        <v>1.1159161991551869E-3</v>
      </c>
      <c r="AH130" s="48">
        <f t="shared" si="84"/>
        <v>43921</v>
      </c>
      <c r="AI130" s="55">
        <f t="shared" si="62"/>
        <v>2020</v>
      </c>
      <c r="AJ130" s="55">
        <f t="shared" si="63"/>
        <v>5</v>
      </c>
      <c r="AK130" s="53">
        <f t="shared" si="64"/>
        <v>0</v>
      </c>
      <c r="AL130" s="51">
        <f t="shared" si="85"/>
        <v>1.0302216361983856</v>
      </c>
      <c r="AM130" s="52" t="str">
        <f t="shared" si="65"/>
        <v/>
      </c>
      <c r="AN130" s="51">
        <f t="shared" si="86"/>
        <v>1.030786971851003</v>
      </c>
      <c r="AO130" s="52">
        <f t="shared" si="66"/>
        <v>-2.2462566122595229E-3</v>
      </c>
      <c r="AP130" s="56">
        <f t="shared" si="67"/>
        <v>1</v>
      </c>
      <c r="AQ130" s="53" t="b">
        <f t="shared" si="68"/>
        <v>1</v>
      </c>
    </row>
    <row r="131" spans="1:43">
      <c r="A131" s="48">
        <f>净值底稿!A92</f>
        <v>43970</v>
      </c>
      <c r="B131" s="49">
        <f>净值底稿!X92</f>
        <v>0.93643990142275302</v>
      </c>
      <c r="C131" s="49">
        <f>净值底稿!U92</f>
        <v>1.0521687347333437</v>
      </c>
      <c r="D131" s="49">
        <f>净值底稿!V92</f>
        <v>1.4499</v>
      </c>
      <c r="E131" s="49">
        <f>净值底稿!W92</f>
        <v>1.4352</v>
      </c>
      <c r="F131" s="50">
        <f t="shared" si="71"/>
        <v>4.610372503272453E-3</v>
      </c>
      <c r="G131" s="50">
        <f t="shared" si="72"/>
        <v>1.1572837922785073E-2</v>
      </c>
      <c r="H131" s="50">
        <f t="shared" si="73"/>
        <v>-6.8922737611143425E-4</v>
      </c>
      <c r="I131" s="50">
        <f t="shared" si="74"/>
        <v>-1.3743815283122629E-2</v>
      </c>
      <c r="J131" s="51">
        <f t="shared" si="75"/>
        <v>9.6642277001883464E-2</v>
      </c>
      <c r="K131" s="51">
        <f t="shared" si="76"/>
        <v>9.9949220653215376E-2</v>
      </c>
      <c r="L131" s="51">
        <f t="shared" si="77"/>
        <v>0.77482939781574633</v>
      </c>
      <c r="M131" s="51">
        <f t="shared" si="78"/>
        <v>5.7304677366887442E-2</v>
      </c>
      <c r="N131" s="51">
        <f t="shared" si="47"/>
        <v>1.0287255728377327</v>
      </c>
      <c r="O131" s="52">
        <f t="shared" si="48"/>
        <v>0.19110198370280859</v>
      </c>
      <c r="P131" s="53" t="b">
        <f t="shared" si="49"/>
        <v>0</v>
      </c>
      <c r="Q131" s="53" t="b">
        <f t="shared" si="50"/>
        <v>0</v>
      </c>
      <c r="R131" s="53" t="b">
        <f t="shared" si="51"/>
        <v>0</v>
      </c>
      <c r="S131" s="53" t="b">
        <f t="shared" si="79"/>
        <v>0</v>
      </c>
      <c r="T131" s="54" t="str">
        <f t="shared" si="80"/>
        <v>不调</v>
      </c>
      <c r="U131" s="51">
        <f t="shared" si="52"/>
        <v>9.6642277001883464E-2</v>
      </c>
      <c r="V131" s="51">
        <f t="shared" si="53"/>
        <v>9.9949220653215376E-2</v>
      </c>
      <c r="W131" s="51">
        <f t="shared" si="54"/>
        <v>0.77482939781574633</v>
      </c>
      <c r="X131" s="51">
        <f t="shared" si="55"/>
        <v>5.7304677366887442E-2</v>
      </c>
      <c r="Y131" s="51">
        <f t="shared" si="81"/>
        <v>0.99998626710299976</v>
      </c>
      <c r="Z131" s="51">
        <f t="shared" si="56"/>
        <v>9.6640949823447522E-2</v>
      </c>
      <c r="AA131" s="51">
        <f t="shared" si="57"/>
        <v>9.994784806086289E-2</v>
      </c>
      <c r="AB131" s="51">
        <f t="shared" si="58"/>
        <v>0.7748187571634334</v>
      </c>
      <c r="AC131" s="51">
        <f t="shared" si="59"/>
        <v>5.7303890407655531E-2</v>
      </c>
      <c r="AD131" s="78">
        <f t="shared" si="60"/>
        <v>1.0287114454553994</v>
      </c>
      <c r="AE131" s="51">
        <f t="shared" si="82"/>
        <v>1.030786971851003</v>
      </c>
      <c r="AF131" s="50">
        <f t="shared" si="61"/>
        <v>-2.0135357278299182E-3</v>
      </c>
      <c r="AG131" s="50">
        <f t="shared" si="83"/>
        <v>2.3324481213116144E-4</v>
      </c>
      <c r="AH131" s="48">
        <f t="shared" si="84"/>
        <v>43921</v>
      </c>
      <c r="AI131" s="55">
        <f t="shared" si="62"/>
        <v>2020</v>
      </c>
      <c r="AJ131" s="55">
        <f t="shared" si="63"/>
        <v>5</v>
      </c>
      <c r="AK131" s="53">
        <f t="shared" si="64"/>
        <v>0</v>
      </c>
      <c r="AL131" s="51">
        <f t="shared" si="85"/>
        <v>1.0302216361983856</v>
      </c>
      <c r="AM131" s="52" t="str">
        <f t="shared" si="65"/>
        <v/>
      </c>
      <c r="AN131" s="51">
        <f t="shared" si="86"/>
        <v>1.030786971851003</v>
      </c>
      <c r="AO131" s="52">
        <f t="shared" si="66"/>
        <v>-2.0135357278299182E-3</v>
      </c>
      <c r="AP131" s="56">
        <f t="shared" si="67"/>
        <v>1</v>
      </c>
      <c r="AQ131" s="53" t="b">
        <f t="shared" si="68"/>
        <v>1</v>
      </c>
    </row>
    <row r="132" spans="1:43">
      <c r="A132" s="48">
        <f>净值底稿!A93</f>
        <v>43971</v>
      </c>
      <c r="B132" s="49">
        <f>净值底稿!X93</f>
        <v>0.93170441383361124</v>
      </c>
      <c r="C132" s="49">
        <f>净值底稿!U93</f>
        <v>1.041323467888231</v>
      </c>
      <c r="D132" s="49">
        <f>净值底稿!V93</f>
        <v>1.4502999999999999</v>
      </c>
      <c r="E132" s="49">
        <f>净值底稿!W93</f>
        <v>1.4502999999999999</v>
      </c>
      <c r="F132" s="50">
        <f t="shared" si="71"/>
        <v>-5.0569049673631072E-3</v>
      </c>
      <c r="G132" s="50">
        <f t="shared" si="72"/>
        <v>-1.0307535746974295E-2</v>
      </c>
      <c r="H132" s="50">
        <f t="shared" si="73"/>
        <v>2.758810952478985E-4</v>
      </c>
      <c r="I132" s="50">
        <f t="shared" si="74"/>
        <v>1.0521181716833805E-2</v>
      </c>
      <c r="J132" s="51">
        <f t="shared" si="75"/>
        <v>9.6152245724234642E-2</v>
      </c>
      <c r="K132" s="51">
        <f t="shared" si="76"/>
        <v>9.891763204414239E-2</v>
      </c>
      <c r="L132" s="51">
        <f t="shared" si="77"/>
        <v>0.7750325150107783</v>
      </c>
      <c r="M132" s="51">
        <f t="shared" si="78"/>
        <v>5.7906795051716003E-2</v>
      </c>
      <c r="N132" s="51">
        <f t="shared" si="47"/>
        <v>1.0280091878308713</v>
      </c>
      <c r="O132" s="52">
        <f t="shared" si="48"/>
        <v>0.18975499448597347</v>
      </c>
      <c r="P132" s="53" t="b">
        <f t="shared" si="49"/>
        <v>0</v>
      </c>
      <c r="Q132" s="53" t="b">
        <f t="shared" si="50"/>
        <v>0</v>
      </c>
      <c r="R132" s="53" t="b">
        <f t="shared" si="51"/>
        <v>0</v>
      </c>
      <c r="S132" s="53" t="b">
        <f t="shared" si="79"/>
        <v>0</v>
      </c>
      <c r="T132" s="54" t="str">
        <f t="shared" si="80"/>
        <v>不调</v>
      </c>
      <c r="U132" s="51">
        <f t="shared" si="52"/>
        <v>9.6152245724234642E-2</v>
      </c>
      <c r="V132" s="51">
        <f t="shared" si="53"/>
        <v>9.891763204414239E-2</v>
      </c>
      <c r="W132" s="51">
        <f t="shared" si="54"/>
        <v>0.7750325150107783</v>
      </c>
      <c r="X132" s="51">
        <f t="shared" si="55"/>
        <v>5.7906795051716003E-2</v>
      </c>
      <c r="Y132" s="51">
        <f t="shared" si="81"/>
        <v>0.99998626710299976</v>
      </c>
      <c r="Z132" s="51">
        <f t="shared" si="56"/>
        <v>9.6150925275347771E-2</v>
      </c>
      <c r="AA132" s="51">
        <f t="shared" si="57"/>
        <v>9.8916273618490022E-2</v>
      </c>
      <c r="AB132" s="51">
        <f t="shared" si="58"/>
        <v>0.77502187156907787</v>
      </c>
      <c r="AC132" s="51">
        <f t="shared" si="59"/>
        <v>5.7905999823663942E-2</v>
      </c>
      <c r="AD132" s="78">
        <f t="shared" si="60"/>
        <v>1.0279950702865797</v>
      </c>
      <c r="AE132" s="51">
        <f t="shared" si="82"/>
        <v>1.030786971851003</v>
      </c>
      <c r="AF132" s="50">
        <f t="shared" si="61"/>
        <v>-2.7085146016250228E-3</v>
      </c>
      <c r="AG132" s="50">
        <f t="shared" si="83"/>
        <v>-6.9638106194358507E-4</v>
      </c>
      <c r="AH132" s="48">
        <f t="shared" si="84"/>
        <v>43921</v>
      </c>
      <c r="AI132" s="55">
        <f t="shared" si="62"/>
        <v>2020</v>
      </c>
      <c r="AJ132" s="55">
        <f t="shared" si="63"/>
        <v>5</v>
      </c>
      <c r="AK132" s="53">
        <f t="shared" si="64"/>
        <v>0</v>
      </c>
      <c r="AL132" s="51">
        <f t="shared" si="85"/>
        <v>1.0302216361983856</v>
      </c>
      <c r="AM132" s="52" t="str">
        <f t="shared" si="65"/>
        <v/>
      </c>
      <c r="AN132" s="51">
        <f t="shared" si="86"/>
        <v>1.030786971851003</v>
      </c>
      <c r="AO132" s="52">
        <f t="shared" si="66"/>
        <v>-2.7085146016250228E-3</v>
      </c>
      <c r="AP132" s="56">
        <f t="shared" si="67"/>
        <v>1</v>
      </c>
      <c r="AQ132" s="53" t="b">
        <f t="shared" si="68"/>
        <v>1</v>
      </c>
    </row>
    <row r="133" spans="1:43">
      <c r="A133" s="48">
        <f>净值底稿!A94</f>
        <v>43972</v>
      </c>
      <c r="B133" s="49">
        <f>净值底稿!X94</f>
        <v>0.93007760887881075</v>
      </c>
      <c r="C133" s="49">
        <f>净值底稿!U94</f>
        <v>1.0315383985952677</v>
      </c>
      <c r="D133" s="49">
        <f>净值底稿!V94</f>
        <v>1.4504999999999999</v>
      </c>
      <c r="E133" s="49">
        <f>净值底稿!W94</f>
        <v>1.4339</v>
      </c>
      <c r="F133" s="50">
        <f t="shared" si="71"/>
        <v>-1.7460526435705281E-3</v>
      </c>
      <c r="G133" s="50">
        <f t="shared" si="72"/>
        <v>-9.3967624803531491E-3</v>
      </c>
      <c r="H133" s="50">
        <f t="shared" si="73"/>
        <v>1.3790250293044259E-4</v>
      </c>
      <c r="I133" s="50">
        <f t="shared" si="74"/>
        <v>-1.1308005240295071E-2</v>
      </c>
      <c r="J133" s="51">
        <f t="shared" si="75"/>
        <v>9.5983040698088995E-2</v>
      </c>
      <c r="K133" s="51">
        <f t="shared" si="76"/>
        <v>9.7986780889855449E-2</v>
      </c>
      <c r="L133" s="51">
        <f t="shared" si="77"/>
        <v>0.77512874902499307</v>
      </c>
      <c r="M133" s="51">
        <f t="shared" si="78"/>
        <v>5.7251198474213422E-2</v>
      </c>
      <c r="N133" s="51">
        <f t="shared" si="47"/>
        <v>1.026349769087151</v>
      </c>
      <c r="O133" s="52">
        <f t="shared" si="48"/>
        <v>0.18898997927428168</v>
      </c>
      <c r="P133" s="53" t="b">
        <f t="shared" si="49"/>
        <v>0</v>
      </c>
      <c r="Q133" s="53" t="b">
        <f t="shared" si="50"/>
        <v>0</v>
      </c>
      <c r="R133" s="53" t="b">
        <f t="shared" si="51"/>
        <v>0</v>
      </c>
      <c r="S133" s="53" t="b">
        <f t="shared" si="79"/>
        <v>0</v>
      </c>
      <c r="T133" s="54" t="str">
        <f t="shared" si="80"/>
        <v>不调</v>
      </c>
      <c r="U133" s="51">
        <f t="shared" si="52"/>
        <v>9.5983040698088995E-2</v>
      </c>
      <c r="V133" s="51">
        <f t="shared" si="53"/>
        <v>9.7986780889855449E-2</v>
      </c>
      <c r="W133" s="51">
        <f t="shared" si="54"/>
        <v>0.77512874902499307</v>
      </c>
      <c r="X133" s="51">
        <f t="shared" si="55"/>
        <v>5.7251198474213422E-2</v>
      </c>
      <c r="Y133" s="51">
        <f t="shared" si="81"/>
        <v>0.99998626710299976</v>
      </c>
      <c r="Z133" s="51">
        <f t="shared" si="56"/>
        <v>9.598172257287732E-2</v>
      </c>
      <c r="AA133" s="51">
        <f t="shared" si="57"/>
        <v>9.7985435247486097E-2</v>
      </c>
      <c r="AB133" s="51">
        <f t="shared" si="58"/>
        <v>0.77511810426172079</v>
      </c>
      <c r="AC133" s="51">
        <f t="shared" si="59"/>
        <v>5.7250412249401632E-2</v>
      </c>
      <c r="AD133" s="78">
        <f t="shared" si="60"/>
        <v>1.0263356743314858</v>
      </c>
      <c r="AE133" s="51">
        <f t="shared" si="82"/>
        <v>1.030786971851003</v>
      </c>
      <c r="AF133" s="50">
        <f t="shared" si="61"/>
        <v>-4.3183486414500871E-3</v>
      </c>
      <c r="AG133" s="50">
        <f t="shared" si="83"/>
        <v>-1.6142061407271591E-3</v>
      </c>
      <c r="AH133" s="48">
        <f t="shared" si="84"/>
        <v>43921</v>
      </c>
      <c r="AI133" s="55">
        <f t="shared" si="62"/>
        <v>2020</v>
      </c>
      <c r="AJ133" s="55">
        <f t="shared" si="63"/>
        <v>5</v>
      </c>
      <c r="AK133" s="53">
        <f t="shared" si="64"/>
        <v>0</v>
      </c>
      <c r="AL133" s="51">
        <f t="shared" si="85"/>
        <v>1.0302216361983856</v>
      </c>
      <c r="AM133" s="52" t="str">
        <f t="shared" si="65"/>
        <v/>
      </c>
      <c r="AN133" s="51">
        <f t="shared" si="86"/>
        <v>1.030786971851003</v>
      </c>
      <c r="AO133" s="52">
        <f t="shared" si="66"/>
        <v>-4.3183486414500871E-3</v>
      </c>
      <c r="AP133" s="56">
        <f t="shared" si="67"/>
        <v>1</v>
      </c>
      <c r="AQ133" s="53" t="b">
        <f t="shared" si="68"/>
        <v>1</v>
      </c>
    </row>
    <row r="134" spans="1:43">
      <c r="A134" s="48">
        <f>净值底稿!A95</f>
        <v>43973</v>
      </c>
      <c r="B134" s="49">
        <f>净值底稿!X95</f>
        <v>0.91479467417872684</v>
      </c>
      <c r="C134" s="49">
        <f>净值底稿!U95</f>
        <v>1.0125818824879915</v>
      </c>
      <c r="D134" s="49">
        <f>净值底稿!V95</f>
        <v>1.4533</v>
      </c>
      <c r="E134" s="49">
        <f>净值底稿!W95</f>
        <v>1.4331</v>
      </c>
      <c r="F134" s="50">
        <f t="shared" si="71"/>
        <v>-1.6431891870300142E-2</v>
      </c>
      <c r="G134" s="50">
        <f t="shared" si="72"/>
        <v>-1.8376936944946354E-2</v>
      </c>
      <c r="H134" s="50">
        <f t="shared" si="73"/>
        <v>1.930368838331642E-3</v>
      </c>
      <c r="I134" s="50">
        <f t="shared" si="74"/>
        <v>-5.5791896227064264E-4</v>
      </c>
      <c r="J134" s="51">
        <f t="shared" si="75"/>
        <v>9.4404561286034652E-2</v>
      </c>
      <c r="K134" s="51">
        <f t="shared" si="76"/>
        <v>9.6184763082419925E-2</v>
      </c>
      <c r="L134" s="51">
        <f t="shared" si="77"/>
        <v>0.77661436809621431</v>
      </c>
      <c r="M134" s="51">
        <f t="shared" si="78"/>
        <v>5.7218471158809882E-2</v>
      </c>
      <c r="N134" s="51">
        <f t="shared" si="47"/>
        <v>1.0244221636234787</v>
      </c>
      <c r="O134" s="52">
        <f t="shared" si="48"/>
        <v>0.18604568617914513</v>
      </c>
      <c r="P134" s="53" t="b">
        <f t="shared" si="49"/>
        <v>0</v>
      </c>
      <c r="Q134" s="53" t="b">
        <f t="shared" si="50"/>
        <v>0</v>
      </c>
      <c r="R134" s="53" t="b">
        <f t="shared" si="51"/>
        <v>0</v>
      </c>
      <c r="S134" s="53" t="b">
        <f t="shared" si="79"/>
        <v>0</v>
      </c>
      <c r="T134" s="54" t="str">
        <f t="shared" si="80"/>
        <v>不调</v>
      </c>
      <c r="U134" s="51">
        <f t="shared" si="52"/>
        <v>9.4404561286034652E-2</v>
      </c>
      <c r="V134" s="51">
        <f t="shared" si="53"/>
        <v>9.6184763082419925E-2</v>
      </c>
      <c r="W134" s="51">
        <f t="shared" si="54"/>
        <v>0.77661436809621431</v>
      </c>
      <c r="X134" s="51">
        <f t="shared" si="55"/>
        <v>5.7218471158809882E-2</v>
      </c>
      <c r="Y134" s="51">
        <f t="shared" si="81"/>
        <v>0.99998626710299976</v>
      </c>
      <c r="Z134" s="51">
        <f t="shared" si="56"/>
        <v>9.4403264837918152E-2</v>
      </c>
      <c r="AA134" s="51">
        <f t="shared" si="57"/>
        <v>9.6183442186975526E-2</v>
      </c>
      <c r="AB134" s="51">
        <f t="shared" si="58"/>
        <v>0.77660370293108838</v>
      </c>
      <c r="AC134" s="51">
        <f t="shared" si="59"/>
        <v>5.7217685383438945E-2</v>
      </c>
      <c r="AD134" s="78">
        <f t="shared" si="60"/>
        <v>1.024408095339421</v>
      </c>
      <c r="AE134" s="51">
        <f t="shared" si="82"/>
        <v>1.030786971851003</v>
      </c>
      <c r="AF134" s="50">
        <f t="shared" si="61"/>
        <v>-6.1883557764872421E-3</v>
      </c>
      <c r="AG134" s="50">
        <f t="shared" si="83"/>
        <v>-1.8781175011969298E-3</v>
      </c>
      <c r="AH134" s="48">
        <f t="shared" si="84"/>
        <v>43921</v>
      </c>
      <c r="AI134" s="55">
        <f t="shared" si="62"/>
        <v>2020</v>
      </c>
      <c r="AJ134" s="55">
        <f t="shared" si="63"/>
        <v>5</v>
      </c>
      <c r="AK134" s="53">
        <f t="shared" si="64"/>
        <v>0</v>
      </c>
      <c r="AL134" s="51">
        <f t="shared" si="85"/>
        <v>1.0302216361983856</v>
      </c>
      <c r="AM134" s="52" t="str">
        <f t="shared" si="65"/>
        <v/>
      </c>
      <c r="AN134" s="51">
        <f t="shared" si="86"/>
        <v>1.030786971851003</v>
      </c>
      <c r="AO134" s="52">
        <f t="shared" si="66"/>
        <v>-6.1883557764872421E-3</v>
      </c>
      <c r="AP134" s="56">
        <f t="shared" si="67"/>
        <v>1</v>
      </c>
      <c r="AQ134" s="53" t="b">
        <f t="shared" si="68"/>
        <v>1</v>
      </c>
    </row>
    <row r="135" spans="1:43">
      <c r="A135" s="48">
        <f>净值底稿!A96</f>
        <v>43976</v>
      </c>
      <c r="B135" s="49">
        <f>净值底稿!X96</f>
        <v>0.91767182389770874</v>
      </c>
      <c r="C135" s="49">
        <f>净值底稿!U96</f>
        <v>1.0129750784283373</v>
      </c>
      <c r="D135" s="49">
        <f>净值底稿!V96</f>
        <v>1.4520999999999999</v>
      </c>
      <c r="E135" s="49">
        <f>净值底稿!W96</f>
        <v>1.431</v>
      </c>
      <c r="F135" s="50">
        <f t="shared" si="71"/>
        <v>3.145131689321401E-3</v>
      </c>
      <c r="G135" s="50">
        <f t="shared" si="72"/>
        <v>3.883102662074478E-4</v>
      </c>
      <c r="H135" s="50">
        <f t="shared" si="73"/>
        <v>-8.2570701162876237E-4</v>
      </c>
      <c r="I135" s="50">
        <f t="shared" si="74"/>
        <v>-1.465354825204046E-3</v>
      </c>
      <c r="J135" s="51">
        <f t="shared" si="75"/>
        <v>9.4700175537735284E-2</v>
      </c>
      <c r="K135" s="51">
        <f t="shared" si="76"/>
        <v>9.6220791205015893E-2</v>
      </c>
      <c r="L135" s="51">
        <f t="shared" si="77"/>
        <v>0.77596245580832135</v>
      </c>
      <c r="M135" s="51">
        <f t="shared" si="78"/>
        <v>5.7133841172075317E-2</v>
      </c>
      <c r="N135" s="51">
        <f t="shared" si="47"/>
        <v>1.0240172637231479</v>
      </c>
      <c r="O135" s="52">
        <f t="shared" si="48"/>
        <v>0.18644311332076166</v>
      </c>
      <c r="P135" s="53" t="b">
        <f t="shared" si="49"/>
        <v>0</v>
      </c>
      <c r="Q135" s="53" t="b">
        <f t="shared" si="50"/>
        <v>0</v>
      </c>
      <c r="R135" s="53" t="b">
        <f t="shared" si="51"/>
        <v>0</v>
      </c>
      <c r="S135" s="53" t="b">
        <f t="shared" si="79"/>
        <v>0</v>
      </c>
      <c r="T135" s="54" t="str">
        <f t="shared" si="80"/>
        <v>不调</v>
      </c>
      <c r="U135" s="51">
        <f t="shared" si="52"/>
        <v>9.4700175537735284E-2</v>
      </c>
      <c r="V135" s="51">
        <f t="shared" si="53"/>
        <v>9.6220791205015893E-2</v>
      </c>
      <c r="W135" s="51">
        <f t="shared" si="54"/>
        <v>0.77596245580832135</v>
      </c>
      <c r="X135" s="51">
        <f t="shared" si="55"/>
        <v>5.7133841172075317E-2</v>
      </c>
      <c r="Y135" s="51">
        <f t="shared" si="81"/>
        <v>0.99995880187477393</v>
      </c>
      <c r="Z135" s="51">
        <f t="shared" si="56"/>
        <v>9.4696274068044553E-2</v>
      </c>
      <c r="AA135" s="51">
        <f t="shared" si="57"/>
        <v>9.6216827088810478E-2</v>
      </c>
      <c r="AB135" s="51">
        <f t="shared" si="58"/>
        <v>0.77593048760989625</v>
      </c>
      <c r="AC135" s="51">
        <f t="shared" si="59"/>
        <v>5.7131487364932065E-2</v>
      </c>
      <c r="AD135" s="78">
        <f t="shared" si="60"/>
        <v>1.0239750761316833</v>
      </c>
      <c r="AE135" s="51">
        <f t="shared" si="82"/>
        <v>1.030786971851003</v>
      </c>
      <c r="AF135" s="50">
        <f t="shared" si="61"/>
        <v>-6.6084418074158213E-3</v>
      </c>
      <c r="AG135" s="50">
        <f t="shared" si="83"/>
        <v>-4.2270186042825397E-4</v>
      </c>
      <c r="AH135" s="48">
        <f t="shared" si="84"/>
        <v>43921</v>
      </c>
      <c r="AI135" s="55">
        <f t="shared" si="62"/>
        <v>2020</v>
      </c>
      <c r="AJ135" s="55">
        <f t="shared" si="63"/>
        <v>5</v>
      </c>
      <c r="AK135" s="53">
        <f t="shared" si="64"/>
        <v>0</v>
      </c>
      <c r="AL135" s="51">
        <f t="shared" si="85"/>
        <v>1.0302216361983856</v>
      </c>
      <c r="AM135" s="52" t="str">
        <f t="shared" si="65"/>
        <v/>
      </c>
      <c r="AN135" s="51">
        <f t="shared" si="86"/>
        <v>1.030786971851003</v>
      </c>
      <c r="AO135" s="52">
        <f t="shared" si="66"/>
        <v>-6.6084418074158213E-3</v>
      </c>
      <c r="AP135" s="56">
        <f t="shared" si="67"/>
        <v>1</v>
      </c>
      <c r="AQ135" s="53" t="b">
        <f t="shared" si="68"/>
        <v>1</v>
      </c>
    </row>
    <row r="136" spans="1:43">
      <c r="A136" s="48">
        <f>净值底稿!A97</f>
        <v>43977</v>
      </c>
      <c r="B136" s="49">
        <f>净值底稿!X97</f>
        <v>0.92222839746006546</v>
      </c>
      <c r="C136" s="49">
        <f>净值底稿!U97</f>
        <v>1.032412818121095</v>
      </c>
      <c r="D136" s="49">
        <f>净值底稿!V97</f>
        <v>1.4493</v>
      </c>
      <c r="E136" s="49">
        <f>净值底稿!W97</f>
        <v>1.4374</v>
      </c>
      <c r="F136" s="50">
        <f t="shared" si="71"/>
        <v>4.9653628276427053E-3</v>
      </c>
      <c r="G136" s="50">
        <f t="shared" si="72"/>
        <v>1.9188763975236167E-2</v>
      </c>
      <c r="H136" s="50">
        <f t="shared" si="73"/>
        <v>-1.9282418566214377E-3</v>
      </c>
      <c r="I136" s="50">
        <f t="shared" si="74"/>
        <v>4.4723969252271623E-3</v>
      </c>
      <c r="J136" s="51">
        <f t="shared" si="75"/>
        <v>9.5166475427218289E-2</v>
      </c>
      <c r="K136" s="51">
        <f t="shared" si="76"/>
        <v>9.8063109074263771E-2</v>
      </c>
      <c r="L136" s="51">
        <f t="shared" si="77"/>
        <v>0.77443430596585816</v>
      </c>
      <c r="M136" s="51">
        <f t="shared" si="78"/>
        <v>5.7387002053356645E-2</v>
      </c>
      <c r="N136" s="51">
        <f t="shared" si="47"/>
        <v>1.0250508925206969</v>
      </c>
      <c r="O136" s="52">
        <f t="shared" si="48"/>
        <v>0.18850730818477926</v>
      </c>
      <c r="P136" s="53" t="b">
        <f t="shared" si="49"/>
        <v>0</v>
      </c>
      <c r="Q136" s="53" t="b">
        <f t="shared" si="50"/>
        <v>0</v>
      </c>
      <c r="R136" s="53" t="b">
        <f t="shared" si="51"/>
        <v>0</v>
      </c>
      <c r="S136" s="53" t="b">
        <f t="shared" si="79"/>
        <v>0</v>
      </c>
      <c r="T136" s="54" t="str">
        <f t="shared" si="80"/>
        <v>不调</v>
      </c>
      <c r="U136" s="51">
        <f t="shared" si="52"/>
        <v>9.5166475427218289E-2</v>
      </c>
      <c r="V136" s="51">
        <f t="shared" si="53"/>
        <v>9.8063109074263771E-2</v>
      </c>
      <c r="W136" s="51">
        <f t="shared" si="54"/>
        <v>0.77443430596585816</v>
      </c>
      <c r="X136" s="51">
        <f t="shared" si="55"/>
        <v>5.7387002053356645E-2</v>
      </c>
      <c r="Y136" s="51">
        <f t="shared" si="81"/>
        <v>0.99998626710299976</v>
      </c>
      <c r="Z136" s="51">
        <f t="shared" si="56"/>
        <v>9.5165168515813373E-2</v>
      </c>
      <c r="AA136" s="51">
        <f t="shared" si="57"/>
        <v>9.8061762383687329E-2</v>
      </c>
      <c r="AB136" s="51">
        <f t="shared" si="58"/>
        <v>0.77442367073930085</v>
      </c>
      <c r="AC136" s="51">
        <f t="shared" si="59"/>
        <v>5.7386213963568293E-2</v>
      </c>
      <c r="AD136" s="78">
        <f t="shared" si="60"/>
        <v>1.0250368156023699</v>
      </c>
      <c r="AE136" s="51">
        <f t="shared" si="82"/>
        <v>1.030786971851003</v>
      </c>
      <c r="AF136" s="50">
        <f t="shared" si="61"/>
        <v>-5.5784137805965361E-3</v>
      </c>
      <c r="AG136" s="50">
        <f t="shared" si="83"/>
        <v>1.036880189210887E-3</v>
      </c>
      <c r="AH136" s="48">
        <f t="shared" si="84"/>
        <v>43921</v>
      </c>
      <c r="AI136" s="55">
        <f t="shared" si="62"/>
        <v>2020</v>
      </c>
      <c r="AJ136" s="55">
        <f t="shared" si="63"/>
        <v>5</v>
      </c>
      <c r="AK136" s="53">
        <f t="shared" si="64"/>
        <v>0</v>
      </c>
      <c r="AL136" s="51">
        <f t="shared" si="85"/>
        <v>1.0302216361983856</v>
      </c>
      <c r="AM136" s="52" t="str">
        <f t="shared" si="65"/>
        <v/>
      </c>
      <c r="AN136" s="51">
        <f t="shared" si="86"/>
        <v>1.030786971851003</v>
      </c>
      <c r="AO136" s="52">
        <f t="shared" si="66"/>
        <v>-5.5784137805965361E-3</v>
      </c>
      <c r="AP136" s="56">
        <f t="shared" si="67"/>
        <v>1</v>
      </c>
      <c r="AQ136" s="53" t="b">
        <f t="shared" si="68"/>
        <v>1</v>
      </c>
    </row>
    <row r="137" spans="1:43">
      <c r="A137" s="48">
        <f>净值底稿!A98</f>
        <v>43978</v>
      </c>
      <c r="B137" s="49">
        <f>净值底稿!X98</f>
        <v>0.92479394826170225</v>
      </c>
      <c r="C137" s="49">
        <f>净值底稿!U98</f>
        <v>1.0243525842255334</v>
      </c>
      <c r="D137" s="49">
        <f>净值底稿!V98</f>
        <v>1.4476</v>
      </c>
      <c r="E137" s="49">
        <f>净值底稿!W98</f>
        <v>1.4258999999999999</v>
      </c>
      <c r="F137" s="50">
        <f t="shared" si="71"/>
        <v>2.7819039282488411E-3</v>
      </c>
      <c r="G137" s="50">
        <f t="shared" si="72"/>
        <v>-7.8071811528168666E-3</v>
      </c>
      <c r="H137" s="50">
        <f t="shared" si="73"/>
        <v>-1.1729800593389683E-3</v>
      </c>
      <c r="I137" s="50">
        <f t="shared" si="74"/>
        <v>-8.0005565604563955E-3</v>
      </c>
      <c r="J137" s="51">
        <f t="shared" si="75"/>
        <v>9.5429908871939972E-2</v>
      </c>
      <c r="K137" s="51">
        <f t="shared" si="76"/>
        <v>9.7296176440593393E-2</v>
      </c>
      <c r="L137" s="51">
        <f t="shared" si="77"/>
        <v>0.77351528721604357</v>
      </c>
      <c r="M137" s="51">
        <f t="shared" si="78"/>
        <v>5.6927092312962314E-2</v>
      </c>
      <c r="N137" s="51">
        <f t="shared" si="47"/>
        <v>1.0231684648415393</v>
      </c>
      <c r="O137" s="52">
        <f t="shared" si="48"/>
        <v>0.18836202632807036</v>
      </c>
      <c r="P137" s="53" t="b">
        <f t="shared" si="49"/>
        <v>0</v>
      </c>
      <c r="Q137" s="53" t="b">
        <f t="shared" si="50"/>
        <v>0</v>
      </c>
      <c r="R137" s="53" t="b">
        <f t="shared" si="51"/>
        <v>0</v>
      </c>
      <c r="S137" s="53" t="b">
        <f t="shared" si="79"/>
        <v>0</v>
      </c>
      <c r="T137" s="54" t="str">
        <f t="shared" si="80"/>
        <v>不调</v>
      </c>
      <c r="U137" s="51">
        <f t="shared" si="52"/>
        <v>9.5429908871939972E-2</v>
      </c>
      <c r="V137" s="51">
        <f t="shared" si="53"/>
        <v>9.7296176440593393E-2</v>
      </c>
      <c r="W137" s="51">
        <f t="shared" si="54"/>
        <v>0.77351528721604357</v>
      </c>
      <c r="X137" s="51">
        <f t="shared" si="55"/>
        <v>5.6927092312962314E-2</v>
      </c>
      <c r="Y137" s="51">
        <f t="shared" si="81"/>
        <v>0.99998626710299976</v>
      </c>
      <c r="Z137" s="51">
        <f t="shared" si="56"/>
        <v>9.5428598342830698E-2</v>
      </c>
      <c r="AA137" s="51">
        <f t="shared" si="57"/>
        <v>9.7294840282223821E-2</v>
      </c>
      <c r="AB137" s="51">
        <f t="shared" si="58"/>
        <v>0.77350466461027612</v>
      </c>
      <c r="AC137" s="51">
        <f t="shared" si="59"/>
        <v>5.6926310539067056E-2</v>
      </c>
      <c r="AD137" s="78">
        <f t="shared" si="60"/>
        <v>1.0231544137743978</v>
      </c>
      <c r="AE137" s="51">
        <f t="shared" si="82"/>
        <v>1.030786971851003</v>
      </c>
      <c r="AF137" s="50">
        <f t="shared" si="61"/>
        <v>-7.4045930779463864E-3</v>
      </c>
      <c r="AG137" s="50">
        <f t="shared" si="83"/>
        <v>-1.8364236282244484E-3</v>
      </c>
      <c r="AH137" s="48">
        <f t="shared" si="84"/>
        <v>43921</v>
      </c>
      <c r="AI137" s="55">
        <f t="shared" si="62"/>
        <v>2020</v>
      </c>
      <c r="AJ137" s="55">
        <f t="shared" si="63"/>
        <v>5</v>
      </c>
      <c r="AK137" s="53">
        <f t="shared" si="64"/>
        <v>0</v>
      </c>
      <c r="AL137" s="51">
        <f t="shared" si="85"/>
        <v>1.0302216361983856</v>
      </c>
      <c r="AM137" s="52" t="str">
        <f t="shared" si="65"/>
        <v/>
      </c>
      <c r="AN137" s="51">
        <f t="shared" si="86"/>
        <v>1.030786971851003</v>
      </c>
      <c r="AO137" s="52">
        <f t="shared" si="66"/>
        <v>-7.4045930779463864E-3</v>
      </c>
      <c r="AP137" s="56">
        <f t="shared" si="67"/>
        <v>1</v>
      </c>
      <c r="AQ137" s="53" t="b">
        <f t="shared" si="68"/>
        <v>1</v>
      </c>
    </row>
    <row r="138" spans="1:43">
      <c r="A138" s="48">
        <f>净值底稿!A99</f>
        <v>43979</v>
      </c>
      <c r="B138" s="49">
        <f>净值底稿!X99</f>
        <v>0.92941889043963755</v>
      </c>
      <c r="C138" s="49">
        <f>净值底稿!U99</f>
        <v>1.0238837571893691</v>
      </c>
      <c r="D138" s="49">
        <f>净值底稿!V99</f>
        <v>1.4471000000000001</v>
      </c>
      <c r="E138" s="49">
        <f>净值底稿!W99</f>
        <v>1.4339</v>
      </c>
      <c r="F138" s="50">
        <f t="shared" si="71"/>
        <v>5.0010515170741954E-3</v>
      </c>
      <c r="G138" s="50">
        <f t="shared" si="72"/>
        <v>-4.5768131343060237E-4</v>
      </c>
      <c r="H138" s="50">
        <f t="shared" si="73"/>
        <v>-3.4539928156940292E-4</v>
      </c>
      <c r="I138" s="50">
        <f t="shared" si="74"/>
        <v>5.6104916193282506E-3</v>
      </c>
      <c r="J138" s="51">
        <f t="shared" si="75"/>
        <v>9.5905841679345377E-2</v>
      </c>
      <c r="K138" s="51">
        <f t="shared" si="76"/>
        <v>9.7250310251933439E-2</v>
      </c>
      <c r="L138" s="51">
        <f t="shared" si="77"/>
        <v>0.7732374966548291</v>
      </c>
      <c r="M138" s="51">
        <f t="shared" si="78"/>
        <v>5.7245695127265767E-2</v>
      </c>
      <c r="N138" s="51">
        <f t="shared" si="47"/>
        <v>1.0236393437133737</v>
      </c>
      <c r="O138" s="52">
        <f t="shared" si="48"/>
        <v>0.18869551382284885</v>
      </c>
      <c r="P138" s="53" t="b">
        <f t="shared" si="49"/>
        <v>0</v>
      </c>
      <c r="Q138" s="53" t="b">
        <f t="shared" si="50"/>
        <v>0</v>
      </c>
      <c r="R138" s="53" t="b">
        <f t="shared" si="51"/>
        <v>0</v>
      </c>
      <c r="S138" s="53" t="b">
        <f t="shared" si="79"/>
        <v>0</v>
      </c>
      <c r="T138" s="54" t="str">
        <f t="shared" si="80"/>
        <v>不调</v>
      </c>
      <c r="U138" s="51">
        <f t="shared" si="52"/>
        <v>9.5905841679345377E-2</v>
      </c>
      <c r="V138" s="51">
        <f t="shared" si="53"/>
        <v>9.7250310251933439E-2</v>
      </c>
      <c r="W138" s="51">
        <f t="shared" si="54"/>
        <v>0.7732374966548291</v>
      </c>
      <c r="X138" s="51">
        <f t="shared" si="55"/>
        <v>5.7245695127265767E-2</v>
      </c>
      <c r="Y138" s="51">
        <f t="shared" si="81"/>
        <v>0.99998626710299976</v>
      </c>
      <c r="Z138" s="51">
        <f t="shared" si="56"/>
        <v>9.590452461429988E-2</v>
      </c>
      <c r="AA138" s="51">
        <f t="shared" si="57"/>
        <v>9.7248974723439505E-2</v>
      </c>
      <c r="AB138" s="51">
        <f t="shared" si="58"/>
        <v>0.77322687786393085</v>
      </c>
      <c r="AC138" s="51">
        <f t="shared" si="59"/>
        <v>5.7244908978030876E-2</v>
      </c>
      <c r="AD138" s="78">
        <f t="shared" si="60"/>
        <v>1.0236252861797011</v>
      </c>
      <c r="AE138" s="51">
        <f t="shared" si="82"/>
        <v>1.030786971851003</v>
      </c>
      <c r="AF138" s="50">
        <f t="shared" si="61"/>
        <v>-6.9477844276994993E-3</v>
      </c>
      <c r="AG138" s="50">
        <f t="shared" si="83"/>
        <v>4.6021636515858333E-4</v>
      </c>
      <c r="AH138" s="48">
        <f t="shared" si="84"/>
        <v>43921</v>
      </c>
      <c r="AI138" s="55">
        <f t="shared" si="62"/>
        <v>2020</v>
      </c>
      <c r="AJ138" s="55">
        <f t="shared" si="63"/>
        <v>5</v>
      </c>
      <c r="AK138" s="53">
        <f t="shared" si="64"/>
        <v>0</v>
      </c>
      <c r="AL138" s="51">
        <f t="shared" si="85"/>
        <v>1.0302216361983856</v>
      </c>
      <c r="AM138" s="52" t="str">
        <f t="shared" si="65"/>
        <v/>
      </c>
      <c r="AN138" s="51">
        <f t="shared" si="86"/>
        <v>1.030786971851003</v>
      </c>
      <c r="AO138" s="52">
        <f t="shared" si="66"/>
        <v>-6.9477844276994993E-3</v>
      </c>
      <c r="AP138" s="56">
        <f t="shared" si="67"/>
        <v>1</v>
      </c>
      <c r="AQ138" s="53" t="b">
        <f t="shared" si="68"/>
        <v>1</v>
      </c>
    </row>
    <row r="139" spans="1:43">
      <c r="A139" s="48">
        <f>净值底稿!A100</f>
        <v>43980</v>
      </c>
      <c r="B139" s="49">
        <f>净值底稿!X100</f>
        <v>0.92619361114735588</v>
      </c>
      <c r="C139" s="49">
        <f>净值底稿!U100</f>
        <v>1.0313174961771674</v>
      </c>
      <c r="D139" s="49">
        <f>净值底稿!V100</f>
        <v>1.4469000000000001</v>
      </c>
      <c r="E139" s="49">
        <f>净值底稿!W100</f>
        <v>1.4328000000000001</v>
      </c>
      <c r="F139" s="50">
        <f t="shared" si="71"/>
        <v>-3.4702106073570826E-3</v>
      </c>
      <c r="G139" s="50">
        <f t="shared" si="72"/>
        <v>7.2603349116548976E-3</v>
      </c>
      <c r="H139" s="50">
        <f t="shared" si="73"/>
        <v>-1.3820744938153329E-4</v>
      </c>
      <c r="I139" s="50">
        <f t="shared" si="74"/>
        <v>-7.6713857312216138E-4</v>
      </c>
      <c r="J139" s="51">
        <f t="shared" si="75"/>
        <v>9.5571715715689801E-2</v>
      </c>
      <c r="K139" s="51">
        <f t="shared" si="76"/>
        <v>9.7955034849746742E-2</v>
      </c>
      <c r="L139" s="51">
        <f t="shared" si="77"/>
        <v>0.773120012149348</v>
      </c>
      <c r="M139" s="51">
        <f t="shared" si="78"/>
        <v>5.7200994200238962E-2</v>
      </c>
      <c r="N139" s="51">
        <f t="shared" si="47"/>
        <v>1.0238477569150235</v>
      </c>
      <c r="O139" s="52">
        <f t="shared" si="48"/>
        <v>0.18901906973802038</v>
      </c>
      <c r="P139" s="53" t="b">
        <f t="shared" si="49"/>
        <v>0</v>
      </c>
      <c r="Q139" s="53" t="b">
        <f t="shared" si="50"/>
        <v>0</v>
      </c>
      <c r="R139" s="53" t="b">
        <f t="shared" si="51"/>
        <v>0</v>
      </c>
      <c r="S139" s="53" t="b">
        <f t="shared" si="79"/>
        <v>0</v>
      </c>
      <c r="T139" s="54" t="str">
        <f t="shared" si="80"/>
        <v>不调</v>
      </c>
      <c r="U139" s="51">
        <f t="shared" si="52"/>
        <v>9.5571715715689801E-2</v>
      </c>
      <c r="V139" s="51">
        <f t="shared" si="53"/>
        <v>9.7955034849746742E-2</v>
      </c>
      <c r="W139" s="51">
        <f t="shared" si="54"/>
        <v>0.773120012149348</v>
      </c>
      <c r="X139" s="51">
        <f t="shared" si="55"/>
        <v>5.7200994200238962E-2</v>
      </c>
      <c r="Y139" s="51">
        <f t="shared" si="81"/>
        <v>0.99998626710299976</v>
      </c>
      <c r="Z139" s="51">
        <f t="shared" si="56"/>
        <v>9.5570403239161744E-2</v>
      </c>
      <c r="AA139" s="51">
        <f t="shared" si="57"/>
        <v>9.7953689643342501E-2</v>
      </c>
      <c r="AB139" s="51">
        <f t="shared" si="58"/>
        <v>0.77310939497185238</v>
      </c>
      <c r="AC139" s="51">
        <f t="shared" si="59"/>
        <v>5.7200208664877301E-2</v>
      </c>
      <c r="AD139" s="78">
        <f t="shared" si="60"/>
        <v>1.0238336965192341</v>
      </c>
      <c r="AE139" s="51">
        <f t="shared" si="82"/>
        <v>1.030786971851003</v>
      </c>
      <c r="AF139" s="50">
        <f t="shared" si="61"/>
        <v>-6.7455987722495614E-3</v>
      </c>
      <c r="AG139" s="50">
        <f t="shared" si="83"/>
        <v>2.0360022592913474E-4</v>
      </c>
      <c r="AH139" s="48">
        <f t="shared" si="84"/>
        <v>43921</v>
      </c>
      <c r="AI139" s="55">
        <f t="shared" si="62"/>
        <v>2020</v>
      </c>
      <c r="AJ139" s="55">
        <f t="shared" si="63"/>
        <v>5</v>
      </c>
      <c r="AK139" s="53">
        <f t="shared" si="64"/>
        <v>1</v>
      </c>
      <c r="AL139" s="51">
        <f t="shared" si="85"/>
        <v>1.0302216361983856</v>
      </c>
      <c r="AM139" s="52">
        <f t="shared" si="65"/>
        <v>-6.2005489447141127E-3</v>
      </c>
      <c r="AN139" s="51">
        <f t="shared" si="86"/>
        <v>1.030786971851003</v>
      </c>
      <c r="AO139" s="52">
        <f t="shared" si="66"/>
        <v>-6.7455987722495614E-3</v>
      </c>
      <c r="AP139" s="56">
        <f t="shared" si="67"/>
        <v>1</v>
      </c>
      <c r="AQ139" s="53" t="b">
        <f t="shared" si="68"/>
        <v>1</v>
      </c>
    </row>
    <row r="140" spans="1:43">
      <c r="A140" s="48">
        <f>净值底稿!A101</f>
        <v>43983</v>
      </c>
      <c r="B140" s="49">
        <f>净值底稿!X101</f>
        <v>0.94191964429737263</v>
      </c>
      <c r="C140" s="49">
        <f>净值底稿!U101</f>
        <v>1.0604189344746242</v>
      </c>
      <c r="D140" s="49">
        <f>净值底稿!V101</f>
        <v>1.4462999999999999</v>
      </c>
      <c r="E140" s="49">
        <f>净值底稿!W101</f>
        <v>1.4474</v>
      </c>
      <c r="F140" s="50">
        <f t="shared" si="71"/>
        <v>1.6979207112577166E-2</v>
      </c>
      <c r="G140" s="50">
        <f t="shared" si="72"/>
        <v>2.8217729656801582E-2</v>
      </c>
      <c r="H140" s="50">
        <f t="shared" si="73"/>
        <v>-4.1467965996278E-4</v>
      </c>
      <c r="I140" s="50">
        <f t="shared" si="74"/>
        <v>1.0189838079285307E-2</v>
      </c>
      <c r="J140" s="51">
        <f t="shared" si="75"/>
        <v>9.7193112909591983E-2</v>
      </c>
      <c r="K140" s="51">
        <f t="shared" si="76"/>
        <v>0.10071772037658458</v>
      </c>
      <c r="L140" s="51">
        <f t="shared" si="77"/>
        <v>0.77278880223083146</v>
      </c>
      <c r="M140" s="51">
        <f t="shared" si="78"/>
        <v>5.7783069529273735E-2</v>
      </c>
      <c r="N140" s="51">
        <f t="shared" si="47"/>
        <v>1.0284827050462817</v>
      </c>
      <c r="O140" s="52">
        <f t="shared" si="48"/>
        <v>0.19242990894754092</v>
      </c>
      <c r="P140" s="53" t="b">
        <f t="shared" si="49"/>
        <v>0</v>
      </c>
      <c r="Q140" s="53" t="b">
        <f t="shared" si="50"/>
        <v>0</v>
      </c>
      <c r="R140" s="53" t="b">
        <f t="shared" si="51"/>
        <v>0</v>
      </c>
      <c r="S140" s="53" t="b">
        <f t="shared" si="79"/>
        <v>0</v>
      </c>
      <c r="T140" s="54" t="str">
        <f t="shared" si="80"/>
        <v>不调</v>
      </c>
      <c r="U140" s="51">
        <f t="shared" si="52"/>
        <v>9.7193112909591983E-2</v>
      </c>
      <c r="V140" s="51">
        <f t="shared" si="53"/>
        <v>0.10071772037658458</v>
      </c>
      <c r="W140" s="51">
        <f t="shared" si="54"/>
        <v>0.77278880223083146</v>
      </c>
      <c r="X140" s="51">
        <f t="shared" si="55"/>
        <v>5.7783069529273735E-2</v>
      </c>
      <c r="Y140" s="51">
        <f t="shared" si="81"/>
        <v>0.99995880187477393</v>
      </c>
      <c r="Z140" s="51">
        <f t="shared" si="56"/>
        <v>9.7189108735555224E-2</v>
      </c>
      <c r="AA140" s="51">
        <f t="shared" si="57"/>
        <v>0.10071357099532802</v>
      </c>
      <c r="AB140" s="51">
        <f t="shared" si="58"/>
        <v>0.77275696478098388</v>
      </c>
      <c r="AC140" s="51">
        <f t="shared" si="59"/>
        <v>5.778068897513932E-2</v>
      </c>
      <c r="AD140" s="78">
        <f t="shared" si="60"/>
        <v>1.0284403334870065</v>
      </c>
      <c r="AE140" s="51">
        <f t="shared" si="82"/>
        <v>1.030786971851003</v>
      </c>
      <c r="AF140" s="50">
        <f t="shared" si="61"/>
        <v>-2.2765502747698063E-3</v>
      </c>
      <c r="AG140" s="50">
        <f t="shared" si="83"/>
        <v>4.4993996421818228E-3</v>
      </c>
      <c r="AH140" s="48">
        <f t="shared" si="84"/>
        <v>43921</v>
      </c>
      <c r="AI140" s="55">
        <f t="shared" si="62"/>
        <v>2020</v>
      </c>
      <c r="AJ140" s="55">
        <f t="shared" si="63"/>
        <v>6</v>
      </c>
      <c r="AK140" s="53">
        <f t="shared" si="64"/>
        <v>0</v>
      </c>
      <c r="AL140" s="51">
        <f t="shared" si="85"/>
        <v>1.0238336965192341</v>
      </c>
      <c r="AM140" s="52" t="str">
        <f t="shared" si="65"/>
        <v/>
      </c>
      <c r="AN140" s="51">
        <f t="shared" si="86"/>
        <v>1.030786971851003</v>
      </c>
      <c r="AO140" s="52">
        <f t="shared" si="66"/>
        <v>-2.2765502747698063E-3</v>
      </c>
      <c r="AP140" s="56">
        <f t="shared" si="67"/>
        <v>1</v>
      </c>
      <c r="AQ140" s="53" t="b">
        <f t="shared" si="68"/>
        <v>1</v>
      </c>
    </row>
    <row r="141" spans="1:43">
      <c r="A141" s="48">
        <f>净值底稿!A102</f>
        <v>43984</v>
      </c>
      <c r="B141" s="49">
        <f>净值底稿!X102</f>
        <v>0.94589426669609245</v>
      </c>
      <c r="C141" s="49">
        <f>净值底稿!U102</f>
        <v>1.0617882354312269</v>
      </c>
      <c r="D141" s="49">
        <f>净值底稿!V102</f>
        <v>1.4400999999999999</v>
      </c>
      <c r="E141" s="49">
        <f>净值底稿!W102</f>
        <v>1.4433</v>
      </c>
      <c r="F141" s="50">
        <f t="shared" si="71"/>
        <v>4.2197043269913692E-3</v>
      </c>
      <c r="G141" s="50">
        <f t="shared" si="72"/>
        <v>1.2912830128604114E-3</v>
      </c>
      <c r="H141" s="50">
        <f t="shared" si="73"/>
        <v>-4.2868008020465753E-3</v>
      </c>
      <c r="I141" s="50">
        <f t="shared" si="74"/>
        <v>-2.8326654691169795E-3</v>
      </c>
      <c r="J141" s="51">
        <f t="shared" si="75"/>
        <v>9.7599218038223079E-2</v>
      </c>
      <c r="K141" s="51">
        <f t="shared" si="76"/>
        <v>0.1008436207187188</v>
      </c>
      <c r="L141" s="51">
        <f t="shared" si="77"/>
        <v>0.76944430960457366</v>
      </c>
      <c r="M141" s="51">
        <f t="shared" si="78"/>
        <v>5.7617015612697657E-2</v>
      </c>
      <c r="N141" s="51">
        <f t="shared" si="47"/>
        <v>1.0255041639742133</v>
      </c>
      <c r="O141" s="52">
        <f t="shared" si="48"/>
        <v>0.19350758946497248</v>
      </c>
      <c r="P141" s="53" t="b">
        <f t="shared" si="49"/>
        <v>0</v>
      </c>
      <c r="Q141" s="53" t="b">
        <f t="shared" si="50"/>
        <v>0</v>
      </c>
      <c r="R141" s="53" t="b">
        <f t="shared" si="51"/>
        <v>0</v>
      </c>
      <c r="S141" s="53" t="b">
        <f t="shared" si="79"/>
        <v>0</v>
      </c>
      <c r="T141" s="54" t="str">
        <f t="shared" si="80"/>
        <v>不调</v>
      </c>
      <c r="U141" s="51">
        <f t="shared" si="52"/>
        <v>9.7599218038223079E-2</v>
      </c>
      <c r="V141" s="51">
        <f t="shared" si="53"/>
        <v>0.1008436207187188</v>
      </c>
      <c r="W141" s="51">
        <f t="shared" si="54"/>
        <v>0.76944430960457366</v>
      </c>
      <c r="X141" s="51">
        <f t="shared" si="55"/>
        <v>5.7617015612697657E-2</v>
      </c>
      <c r="Y141" s="51">
        <f t="shared" si="81"/>
        <v>0.99998626710299976</v>
      </c>
      <c r="Z141" s="51">
        <f t="shared" si="56"/>
        <v>9.759787771821446E-2</v>
      </c>
      <c r="AA141" s="51">
        <f t="shared" si="57"/>
        <v>0.10084223584366234</v>
      </c>
      <c r="AB141" s="51">
        <f t="shared" si="58"/>
        <v>0.76943374290512245</v>
      </c>
      <c r="AC141" s="51">
        <f t="shared" si="59"/>
        <v>5.7616224364156789E-2</v>
      </c>
      <c r="AD141" s="78">
        <f t="shared" si="60"/>
        <v>1.025490080831156</v>
      </c>
      <c r="AE141" s="51">
        <f t="shared" si="82"/>
        <v>1.030786971851003</v>
      </c>
      <c r="AF141" s="50">
        <f t="shared" si="61"/>
        <v>-5.1386864255135167E-3</v>
      </c>
      <c r="AG141" s="50">
        <f t="shared" si="83"/>
        <v>-2.868666814969667E-3</v>
      </c>
      <c r="AH141" s="48">
        <f t="shared" si="84"/>
        <v>43921</v>
      </c>
      <c r="AI141" s="55">
        <f t="shared" si="62"/>
        <v>2020</v>
      </c>
      <c r="AJ141" s="55">
        <f t="shared" si="63"/>
        <v>6</v>
      </c>
      <c r="AK141" s="53">
        <f t="shared" si="64"/>
        <v>0</v>
      </c>
      <c r="AL141" s="51">
        <f t="shared" si="85"/>
        <v>1.0238336965192341</v>
      </c>
      <c r="AM141" s="52" t="str">
        <f t="shared" si="65"/>
        <v/>
      </c>
      <c r="AN141" s="51">
        <f t="shared" si="86"/>
        <v>1.030786971851003</v>
      </c>
      <c r="AO141" s="52">
        <f t="shared" si="66"/>
        <v>-5.1386864255135167E-3</v>
      </c>
      <c r="AP141" s="56">
        <f t="shared" si="67"/>
        <v>1</v>
      </c>
      <c r="AQ141" s="53" t="b">
        <f t="shared" si="68"/>
        <v>1</v>
      </c>
    </row>
    <row r="142" spans="1:43">
      <c r="A142" s="48">
        <f>净值底稿!A103</f>
        <v>43985</v>
      </c>
      <c r="B142" s="49">
        <f>净值底稿!X103</f>
        <v>0.94453339983457285</v>
      </c>
      <c r="C142" s="49">
        <f>净值底稿!U103</f>
        <v>1.0622960613975581</v>
      </c>
      <c r="D142" s="49">
        <f>净值底稿!V103</f>
        <v>1.4355</v>
      </c>
      <c r="E142" s="49">
        <f>净值底稿!W103</f>
        <v>1.4303999999999999</v>
      </c>
      <c r="F142" s="50">
        <f t="shared" si="71"/>
        <v>-1.438709282246653E-3</v>
      </c>
      <c r="G142" s="50">
        <f t="shared" si="72"/>
        <v>4.7827424469892854E-4</v>
      </c>
      <c r="H142" s="50">
        <f t="shared" si="73"/>
        <v>-3.1942226234288329E-3</v>
      </c>
      <c r="I142" s="50">
        <f t="shared" si="74"/>
        <v>-8.9378507586781453E-3</v>
      </c>
      <c r="J142" s="51">
        <f t="shared" si="75"/>
        <v>9.745746274561369E-2</v>
      </c>
      <c r="K142" s="51">
        <f t="shared" si="76"/>
        <v>0.10089046608784422</v>
      </c>
      <c r="L142" s="51">
        <f t="shared" si="77"/>
        <v>0.76697600023630541</v>
      </c>
      <c r="M142" s="51">
        <f t="shared" si="78"/>
        <v>5.7101259149511439E-2</v>
      </c>
      <c r="N142" s="51">
        <f t="shared" si="47"/>
        <v>1.0224251882192747</v>
      </c>
      <c r="O142" s="52">
        <f t="shared" si="48"/>
        <v>0.19399749841737973</v>
      </c>
      <c r="P142" s="53" t="b">
        <f t="shared" si="49"/>
        <v>0</v>
      </c>
      <c r="Q142" s="53" t="b">
        <f t="shared" si="50"/>
        <v>0</v>
      </c>
      <c r="R142" s="53" t="b">
        <f t="shared" si="51"/>
        <v>0</v>
      </c>
      <c r="S142" s="53" t="b">
        <f t="shared" si="79"/>
        <v>0</v>
      </c>
      <c r="T142" s="54" t="str">
        <f t="shared" si="80"/>
        <v>不调</v>
      </c>
      <c r="U142" s="51">
        <f t="shared" si="52"/>
        <v>9.745746274561369E-2</v>
      </c>
      <c r="V142" s="51">
        <f t="shared" si="53"/>
        <v>0.10089046608784422</v>
      </c>
      <c r="W142" s="51">
        <f t="shared" si="54"/>
        <v>0.76697600023630541</v>
      </c>
      <c r="X142" s="51">
        <f t="shared" si="55"/>
        <v>5.7101259149511439E-2</v>
      </c>
      <c r="Y142" s="51">
        <f t="shared" si="81"/>
        <v>0.99998626710299976</v>
      </c>
      <c r="Z142" s="51">
        <f t="shared" si="56"/>
        <v>9.7456124372315905E-2</v>
      </c>
      <c r="AA142" s="51">
        <f t="shared" si="57"/>
        <v>0.10088908056946512</v>
      </c>
      <c r="AB142" s="51">
        <f t="shared" si="58"/>
        <v>0.76696546743389249</v>
      </c>
      <c r="AC142" s="51">
        <f t="shared" si="59"/>
        <v>5.7100474983800956E-2</v>
      </c>
      <c r="AD142" s="78">
        <f t="shared" si="60"/>
        <v>1.0224111473594744</v>
      </c>
      <c r="AE142" s="51">
        <f t="shared" si="82"/>
        <v>1.030786971851003</v>
      </c>
      <c r="AF142" s="50">
        <f t="shared" si="61"/>
        <v>-8.1256600250660949E-3</v>
      </c>
      <c r="AG142" s="50">
        <f t="shared" si="83"/>
        <v>-3.0024020019639996E-3</v>
      </c>
      <c r="AH142" s="48">
        <f t="shared" si="84"/>
        <v>43921</v>
      </c>
      <c r="AI142" s="55">
        <f t="shared" si="62"/>
        <v>2020</v>
      </c>
      <c r="AJ142" s="55">
        <f t="shared" si="63"/>
        <v>6</v>
      </c>
      <c r="AK142" s="53">
        <f t="shared" si="64"/>
        <v>0</v>
      </c>
      <c r="AL142" s="51">
        <f t="shared" si="85"/>
        <v>1.0238336965192341</v>
      </c>
      <c r="AM142" s="52" t="str">
        <f t="shared" si="65"/>
        <v/>
      </c>
      <c r="AN142" s="51">
        <f t="shared" si="86"/>
        <v>1.030786971851003</v>
      </c>
      <c r="AO142" s="52">
        <f t="shared" si="66"/>
        <v>-8.1256600250660949E-3</v>
      </c>
      <c r="AP142" s="56">
        <f t="shared" si="67"/>
        <v>1</v>
      </c>
      <c r="AQ142" s="53" t="b">
        <f t="shared" si="68"/>
        <v>1</v>
      </c>
    </row>
    <row r="143" spans="1:43">
      <c r="A143" s="48">
        <f>净值底稿!A104</f>
        <v>43986</v>
      </c>
      <c r="B143" s="49">
        <f>净值底稿!X104</f>
        <v>0.94683955216881044</v>
      </c>
      <c r="C143" s="49">
        <f>净值底稿!U104</f>
        <v>1.0626380351614619</v>
      </c>
      <c r="D143" s="49">
        <f>净值底稿!V104</f>
        <v>1.4330000000000001</v>
      </c>
      <c r="E143" s="49">
        <f>净值底稿!W104</f>
        <v>1.4178999999999999</v>
      </c>
      <c r="F143" s="50">
        <f t="shared" si="71"/>
        <v>2.4415783863667162E-3</v>
      </c>
      <c r="G143" s="50">
        <f t="shared" si="72"/>
        <v>3.2191945007675749E-4</v>
      </c>
      <c r="H143" s="50">
        <f t="shared" si="73"/>
        <v>-1.7415534656913811E-3</v>
      </c>
      <c r="I143" s="50">
        <f t="shared" si="74"/>
        <v>-8.7388143176733157E-3</v>
      </c>
      <c r="J143" s="51">
        <f t="shared" si="75"/>
        <v>9.7694071139202421E-2</v>
      </c>
      <c r="K143" s="51">
        <f t="shared" si="76"/>
        <v>0.10092155872680079</v>
      </c>
      <c r="L143" s="51">
        <f t="shared" si="77"/>
        <v>0.76562975606601735</v>
      </c>
      <c r="M143" s="51">
        <f t="shared" si="78"/>
        <v>5.6601484535466567E-2</v>
      </c>
      <c r="N143" s="51">
        <f t="shared" si="47"/>
        <v>1.0208468704674871</v>
      </c>
      <c r="O143" s="52">
        <f t="shared" si="48"/>
        <v>0.19455966963492682</v>
      </c>
      <c r="P143" s="53" t="b">
        <f t="shared" si="49"/>
        <v>0</v>
      </c>
      <c r="Q143" s="53" t="b">
        <f t="shared" si="50"/>
        <v>0</v>
      </c>
      <c r="R143" s="53" t="b">
        <f t="shared" si="51"/>
        <v>0</v>
      </c>
      <c r="S143" s="53" t="b">
        <f t="shared" si="79"/>
        <v>0</v>
      </c>
      <c r="T143" s="54" t="str">
        <f t="shared" si="80"/>
        <v>不调</v>
      </c>
      <c r="U143" s="51">
        <f t="shared" si="52"/>
        <v>9.7694071139202421E-2</v>
      </c>
      <c r="V143" s="51">
        <f t="shared" si="53"/>
        <v>0.10092155872680079</v>
      </c>
      <c r="W143" s="51">
        <f t="shared" si="54"/>
        <v>0.76562975606601735</v>
      </c>
      <c r="X143" s="51">
        <f t="shared" si="55"/>
        <v>5.6601484535466567E-2</v>
      </c>
      <c r="Y143" s="51">
        <f t="shared" si="81"/>
        <v>0.99998626710299976</v>
      </c>
      <c r="Z143" s="51">
        <f t="shared" si="56"/>
        <v>9.7692729516585933E-2</v>
      </c>
      <c r="AA143" s="51">
        <f t="shared" si="57"/>
        <v>0.1009201727814297</v>
      </c>
      <c r="AB143" s="51">
        <f t="shared" si="58"/>
        <v>0.76561924175143703</v>
      </c>
      <c r="AC143" s="51">
        <f t="shared" si="59"/>
        <v>5.6600707233109379E-2</v>
      </c>
      <c r="AD143" s="78">
        <f t="shared" si="60"/>
        <v>1.020832851282562</v>
      </c>
      <c r="AE143" s="51">
        <f t="shared" si="82"/>
        <v>1.030786971851003</v>
      </c>
      <c r="AF143" s="50">
        <f t="shared" si="61"/>
        <v>-9.6568164327555106E-3</v>
      </c>
      <c r="AG143" s="50">
        <f t="shared" si="83"/>
        <v>-1.5436999889805181E-3</v>
      </c>
      <c r="AH143" s="48">
        <f t="shared" si="84"/>
        <v>43921</v>
      </c>
      <c r="AI143" s="55">
        <f t="shared" si="62"/>
        <v>2020</v>
      </c>
      <c r="AJ143" s="55">
        <f t="shared" si="63"/>
        <v>6</v>
      </c>
      <c r="AK143" s="53">
        <f t="shared" si="64"/>
        <v>0</v>
      </c>
      <c r="AL143" s="51">
        <f t="shared" si="85"/>
        <v>1.0238336965192341</v>
      </c>
      <c r="AM143" s="52" t="str">
        <f t="shared" si="65"/>
        <v/>
      </c>
      <c r="AN143" s="51">
        <f t="shared" si="86"/>
        <v>1.030786971851003</v>
      </c>
      <c r="AO143" s="52">
        <f t="shared" si="66"/>
        <v>-9.6568164327555106E-3</v>
      </c>
      <c r="AP143" s="56">
        <f t="shared" si="67"/>
        <v>1</v>
      </c>
      <c r="AQ143" s="53" t="b">
        <f t="shared" si="68"/>
        <v>1</v>
      </c>
    </row>
    <row r="144" spans="1:43">
      <c r="A144" s="48">
        <f>净值底稿!A105</f>
        <v>43987</v>
      </c>
      <c r="B144" s="49">
        <f>净值底稿!X105</f>
        <v>0.94651312032549151</v>
      </c>
      <c r="C144" s="49">
        <f>净值底稿!U105</f>
        <v>1.0644446146995736</v>
      </c>
      <c r="D144" s="49">
        <f>净值底稿!V105</f>
        <v>1.4298</v>
      </c>
      <c r="E144" s="49">
        <f>净值底稿!W105</f>
        <v>1.4180999999999999</v>
      </c>
      <c r="F144" s="50">
        <f t="shared" si="71"/>
        <v>-3.4475940783340597E-4</v>
      </c>
      <c r="G144" s="50">
        <f t="shared" si="72"/>
        <v>1.7000892856589012E-3</v>
      </c>
      <c r="H144" s="50">
        <f t="shared" si="73"/>
        <v>-2.2330774598744441E-3</v>
      </c>
      <c r="I144" s="50">
        <f t="shared" si="74"/>
        <v>1.4105367092187571E-4</v>
      </c>
      <c r="J144" s="51">
        <f t="shared" si="75"/>
        <v>9.7659049029008169E-2</v>
      </c>
      <c r="K144" s="51">
        <f t="shared" si="76"/>
        <v>0.10109174608588226</v>
      </c>
      <c r="L144" s="51">
        <f t="shared" si="77"/>
        <v>0.76390955467983568</v>
      </c>
      <c r="M144" s="51">
        <f t="shared" si="78"/>
        <v>5.6608690970641383E-2</v>
      </c>
      <c r="N144" s="51">
        <f t="shared" si="47"/>
        <v>1.0192690407653675</v>
      </c>
      <c r="O144" s="52">
        <f t="shared" si="48"/>
        <v>0.19499345821947928</v>
      </c>
      <c r="P144" s="53" t="b">
        <f t="shared" si="49"/>
        <v>0</v>
      </c>
      <c r="Q144" s="53" t="b">
        <f t="shared" si="50"/>
        <v>0</v>
      </c>
      <c r="R144" s="53" t="b">
        <f t="shared" si="51"/>
        <v>0</v>
      </c>
      <c r="S144" s="53" t="b">
        <f t="shared" si="79"/>
        <v>0</v>
      </c>
      <c r="T144" s="54" t="str">
        <f t="shared" si="80"/>
        <v>不调</v>
      </c>
      <c r="U144" s="51">
        <f t="shared" si="52"/>
        <v>9.7659049029008169E-2</v>
      </c>
      <c r="V144" s="51">
        <f t="shared" si="53"/>
        <v>0.10109174608588226</v>
      </c>
      <c r="W144" s="51">
        <f t="shared" si="54"/>
        <v>0.76390955467983568</v>
      </c>
      <c r="X144" s="51">
        <f t="shared" si="55"/>
        <v>5.6608690970641383E-2</v>
      </c>
      <c r="Y144" s="51">
        <f t="shared" si="81"/>
        <v>0.99998626710299976</v>
      </c>
      <c r="Z144" s="51">
        <f t="shared" si="56"/>
        <v>9.7657707887346706E-2</v>
      </c>
      <c r="AA144" s="51">
        <f t="shared" si="57"/>
        <v>0.10109035780334569</v>
      </c>
      <c r="AB144" s="51">
        <f t="shared" si="58"/>
        <v>0.76389906398860374</v>
      </c>
      <c r="AC144" s="51">
        <f t="shared" si="59"/>
        <v>5.6607913569318963E-2</v>
      </c>
      <c r="AD144" s="78">
        <f t="shared" si="60"/>
        <v>1.0192550432486152</v>
      </c>
      <c r="AE144" s="51">
        <f t="shared" si="82"/>
        <v>1.030786971851003</v>
      </c>
      <c r="AF144" s="50">
        <f t="shared" si="61"/>
        <v>-1.1187499374075038E-2</v>
      </c>
      <c r="AG144" s="50">
        <f t="shared" si="83"/>
        <v>-1.5456085998452052E-3</v>
      </c>
      <c r="AH144" s="48">
        <f t="shared" si="84"/>
        <v>43921</v>
      </c>
      <c r="AI144" s="55">
        <f t="shared" si="62"/>
        <v>2020</v>
      </c>
      <c r="AJ144" s="55">
        <f t="shared" si="63"/>
        <v>6</v>
      </c>
      <c r="AK144" s="53">
        <f t="shared" si="64"/>
        <v>0</v>
      </c>
      <c r="AL144" s="51">
        <f t="shared" si="85"/>
        <v>1.0238336965192341</v>
      </c>
      <c r="AM144" s="52" t="str">
        <f t="shared" si="65"/>
        <v/>
      </c>
      <c r="AN144" s="51">
        <f t="shared" si="86"/>
        <v>1.030786971851003</v>
      </c>
      <c r="AO144" s="52">
        <f t="shared" si="66"/>
        <v>-1.1187499374075038E-2</v>
      </c>
      <c r="AP144" s="56">
        <f t="shared" si="67"/>
        <v>1</v>
      </c>
      <c r="AQ144" s="53" t="b">
        <f t="shared" si="68"/>
        <v>1</v>
      </c>
    </row>
    <row r="145" spans="1:43">
      <c r="A145" s="48">
        <f>净值底稿!A106</f>
        <v>43990</v>
      </c>
      <c r="B145" s="49">
        <f>净值底稿!X106</f>
        <v>0.95182037222687566</v>
      </c>
      <c r="C145" s="49">
        <f>净值底稿!U106</f>
        <v>1.0646576413696087</v>
      </c>
      <c r="D145" s="49">
        <f>净值底稿!V106</f>
        <v>1.4295</v>
      </c>
      <c r="E145" s="49">
        <f>净值底稿!W106</f>
        <v>1.4041999999999999</v>
      </c>
      <c r="F145" s="50">
        <f t="shared" si="71"/>
        <v>5.6071614723725016E-3</v>
      </c>
      <c r="G145" s="50">
        <f t="shared" si="72"/>
        <v>2.0012940748004304E-4</v>
      </c>
      <c r="H145" s="50">
        <f t="shared" si="73"/>
        <v>-2.0981955518251105E-4</v>
      </c>
      <c r="I145" s="50">
        <f t="shared" si="74"/>
        <v>-9.8018475424864748E-3</v>
      </c>
      <c r="J145" s="51">
        <f t="shared" si="75"/>
        <v>9.8205290424492844E-2</v>
      </c>
      <c r="K145" s="51">
        <f t="shared" si="76"/>
        <v>0.10111058895675482</v>
      </c>
      <c r="L145" s="51">
        <f t="shared" si="77"/>
        <v>0.76373878302679332</v>
      </c>
      <c r="M145" s="51">
        <f t="shared" si="78"/>
        <v>5.6053051430814245E-2</v>
      </c>
      <c r="N145" s="51">
        <f t="shared" si="47"/>
        <v>1.0191077138388551</v>
      </c>
      <c r="O145" s="52">
        <f t="shared" si="48"/>
        <v>0.19557881534469887</v>
      </c>
      <c r="P145" s="53" t="b">
        <f t="shared" si="49"/>
        <v>0</v>
      </c>
      <c r="Q145" s="53" t="b">
        <f t="shared" si="50"/>
        <v>0</v>
      </c>
      <c r="R145" s="53" t="b">
        <f t="shared" si="51"/>
        <v>0</v>
      </c>
      <c r="S145" s="53" t="b">
        <f t="shared" si="79"/>
        <v>0</v>
      </c>
      <c r="T145" s="54" t="str">
        <f t="shared" si="80"/>
        <v>不调</v>
      </c>
      <c r="U145" s="51">
        <f t="shared" si="52"/>
        <v>9.8205290424492844E-2</v>
      </c>
      <c r="V145" s="51">
        <f t="shared" si="53"/>
        <v>0.10111058895675482</v>
      </c>
      <c r="W145" s="51">
        <f t="shared" si="54"/>
        <v>0.76373878302679332</v>
      </c>
      <c r="X145" s="51">
        <f t="shared" si="55"/>
        <v>5.6053051430814245E-2</v>
      </c>
      <c r="Y145" s="51">
        <f t="shared" si="81"/>
        <v>0.99995880187477393</v>
      </c>
      <c r="Z145" s="51">
        <f t="shared" si="56"/>
        <v>9.8201244550640068E-2</v>
      </c>
      <c r="AA145" s="51">
        <f t="shared" si="57"/>
        <v>0.1011064233900493</v>
      </c>
      <c r="AB145" s="51">
        <f t="shared" si="58"/>
        <v>0.76370731842077022</v>
      </c>
      <c r="AC145" s="51">
        <f t="shared" si="59"/>
        <v>5.6050742150182097E-2</v>
      </c>
      <c r="AD145" s="78">
        <f t="shared" si="60"/>
        <v>1.0190657285116418</v>
      </c>
      <c r="AE145" s="51">
        <f t="shared" si="82"/>
        <v>1.030786971851003</v>
      </c>
      <c r="AF145" s="50">
        <f t="shared" si="61"/>
        <v>-1.1371159763799876E-2</v>
      </c>
      <c r="AG145" s="50">
        <f t="shared" si="83"/>
        <v>-1.8573833725654687E-4</v>
      </c>
      <c r="AH145" s="48">
        <f t="shared" si="84"/>
        <v>43921</v>
      </c>
      <c r="AI145" s="55">
        <f t="shared" si="62"/>
        <v>2020</v>
      </c>
      <c r="AJ145" s="55">
        <f t="shared" si="63"/>
        <v>6</v>
      </c>
      <c r="AK145" s="53">
        <f t="shared" si="64"/>
        <v>0</v>
      </c>
      <c r="AL145" s="51">
        <f t="shared" si="85"/>
        <v>1.0238336965192341</v>
      </c>
      <c r="AM145" s="52" t="str">
        <f t="shared" si="65"/>
        <v/>
      </c>
      <c r="AN145" s="51">
        <f t="shared" si="86"/>
        <v>1.030786971851003</v>
      </c>
      <c r="AO145" s="52">
        <f t="shared" si="66"/>
        <v>-1.1371159763799876E-2</v>
      </c>
      <c r="AP145" s="56">
        <f t="shared" si="67"/>
        <v>1</v>
      </c>
      <c r="AQ145" s="53" t="b">
        <f t="shared" si="68"/>
        <v>1</v>
      </c>
    </row>
    <row r="146" spans="1:43">
      <c r="A146" s="48">
        <f>净值底稿!A107</f>
        <v>43991</v>
      </c>
      <c r="B146" s="49">
        <f>净值底稿!X107</f>
        <v>0.95668812627202637</v>
      </c>
      <c r="C146" s="49">
        <f>净值底稿!U107</f>
        <v>1.0709395536799133</v>
      </c>
      <c r="D146" s="49">
        <f>净值底稿!V107</f>
        <v>1.4307000000000001</v>
      </c>
      <c r="E146" s="49">
        <f>净值底稿!W107</f>
        <v>1.4056999999999999</v>
      </c>
      <c r="F146" s="50">
        <f t="shared" si="71"/>
        <v>5.1141519841209071E-3</v>
      </c>
      <c r="G146" s="50">
        <f t="shared" si="72"/>
        <v>5.9004059767262529E-3</v>
      </c>
      <c r="H146" s="50">
        <f t="shared" si="73"/>
        <v>8.3945435466947771E-4</v>
      </c>
      <c r="I146" s="50">
        <f t="shared" si="74"/>
        <v>1.0682238997294924E-3</v>
      </c>
      <c r="J146" s="51">
        <f t="shared" si="75"/>
        <v>9.870346064030186E-2</v>
      </c>
      <c r="K146" s="51">
        <f t="shared" si="76"/>
        <v>0.10170299233490536</v>
      </c>
      <c r="L146" s="51">
        <f t="shared" si="77"/>
        <v>0.76434841585491153</v>
      </c>
      <c r="M146" s="51">
        <f t="shared" si="78"/>
        <v>5.6110616892544499E-2</v>
      </c>
      <c r="N146" s="51">
        <f t="shared" si="47"/>
        <v>1.0208654857226633</v>
      </c>
      <c r="O146" s="52">
        <f t="shared" si="48"/>
        <v>0.19631034233010719</v>
      </c>
      <c r="P146" s="53" t="b">
        <f t="shared" si="49"/>
        <v>0</v>
      </c>
      <c r="Q146" s="53" t="b">
        <f t="shared" si="50"/>
        <v>0</v>
      </c>
      <c r="R146" s="53" t="b">
        <f t="shared" si="51"/>
        <v>0</v>
      </c>
      <c r="S146" s="53" t="b">
        <f t="shared" si="79"/>
        <v>0</v>
      </c>
      <c r="T146" s="54" t="str">
        <f t="shared" si="80"/>
        <v>不调</v>
      </c>
      <c r="U146" s="51">
        <f t="shared" si="52"/>
        <v>9.870346064030186E-2</v>
      </c>
      <c r="V146" s="51">
        <f t="shared" si="53"/>
        <v>0.10170299233490536</v>
      </c>
      <c r="W146" s="51">
        <f t="shared" si="54"/>
        <v>0.76434841585491153</v>
      </c>
      <c r="X146" s="51">
        <f t="shared" si="55"/>
        <v>5.6110616892544499E-2</v>
      </c>
      <c r="Y146" s="51">
        <f t="shared" si="81"/>
        <v>0.99998626710299976</v>
      </c>
      <c r="Z146" s="51">
        <f t="shared" si="56"/>
        <v>9.8702105155843323E-2</v>
      </c>
      <c r="AA146" s="51">
        <f t="shared" si="57"/>
        <v>0.10170159565818701</v>
      </c>
      <c r="AB146" s="51">
        <f t="shared" si="58"/>
        <v>0.76433791913684435</v>
      </c>
      <c r="AC146" s="51">
        <f t="shared" si="59"/>
        <v>5.6109846331222096E-2</v>
      </c>
      <c r="AD146" s="78">
        <f t="shared" si="60"/>
        <v>1.0208514662820969</v>
      </c>
      <c r="AE146" s="51">
        <f t="shared" si="82"/>
        <v>1.030786971851003</v>
      </c>
      <c r="AF146" s="50">
        <f t="shared" si="61"/>
        <v>-9.6387574156712175E-3</v>
      </c>
      <c r="AG146" s="50">
        <f t="shared" si="83"/>
        <v>1.7523283537983492E-3</v>
      </c>
      <c r="AH146" s="48">
        <f t="shared" si="84"/>
        <v>43921</v>
      </c>
      <c r="AI146" s="55">
        <f t="shared" si="62"/>
        <v>2020</v>
      </c>
      <c r="AJ146" s="55">
        <f t="shared" si="63"/>
        <v>6</v>
      </c>
      <c r="AK146" s="53">
        <f t="shared" si="64"/>
        <v>0</v>
      </c>
      <c r="AL146" s="51">
        <f t="shared" si="85"/>
        <v>1.0238336965192341</v>
      </c>
      <c r="AM146" s="52" t="str">
        <f t="shared" si="65"/>
        <v/>
      </c>
      <c r="AN146" s="51">
        <f t="shared" si="86"/>
        <v>1.030786971851003</v>
      </c>
      <c r="AO146" s="52">
        <f t="shared" si="66"/>
        <v>-9.6387574156712175E-3</v>
      </c>
      <c r="AP146" s="56">
        <f t="shared" si="67"/>
        <v>1</v>
      </c>
      <c r="AQ146" s="53" t="b">
        <f t="shared" si="68"/>
        <v>1</v>
      </c>
    </row>
    <row r="147" spans="1:43">
      <c r="A147" s="48">
        <f>净值底稿!A108</f>
        <v>43992</v>
      </c>
      <c r="B147" s="49">
        <f>净值底稿!X108</f>
        <v>0.95386892639158305</v>
      </c>
      <c r="C147" s="49">
        <f>净值底稿!U108</f>
        <v>1.0720780816786815</v>
      </c>
      <c r="D147" s="49">
        <f>净值底稿!V108</f>
        <v>1.4311</v>
      </c>
      <c r="E147" s="49">
        <f>净值底稿!W108</f>
        <v>1.4213</v>
      </c>
      <c r="F147" s="50">
        <f t="shared" si="71"/>
        <v>-2.9468327274312367E-3</v>
      </c>
      <c r="G147" s="50">
        <f t="shared" si="72"/>
        <v>1.0631113538164261E-3</v>
      </c>
      <c r="H147" s="50">
        <f t="shared" si="73"/>
        <v>2.7958342070322217E-4</v>
      </c>
      <c r="I147" s="50">
        <f t="shared" si="74"/>
        <v>1.1097673756847115E-2</v>
      </c>
      <c r="J147" s="51">
        <f t="shared" si="75"/>
        <v>9.8411246562103719E-2</v>
      </c>
      <c r="K147" s="51">
        <f t="shared" si="76"/>
        <v>0.10180971577923248</v>
      </c>
      <c r="L147" s="51">
        <f t="shared" si="77"/>
        <v>0.76455161534684979</v>
      </c>
      <c r="M147" s="51">
        <f t="shared" si="78"/>
        <v>5.6732535100352824E-2</v>
      </c>
      <c r="N147" s="51">
        <f t="shared" si="47"/>
        <v>1.0215051127885388</v>
      </c>
      <c r="O147" s="52">
        <f t="shared" si="48"/>
        <v>0.19600583475766098</v>
      </c>
      <c r="P147" s="53" t="b">
        <f t="shared" si="49"/>
        <v>0</v>
      </c>
      <c r="Q147" s="53" t="b">
        <f t="shared" si="50"/>
        <v>0</v>
      </c>
      <c r="R147" s="53" t="b">
        <f t="shared" si="51"/>
        <v>0</v>
      </c>
      <c r="S147" s="53" t="b">
        <f t="shared" si="79"/>
        <v>0</v>
      </c>
      <c r="T147" s="54" t="str">
        <f t="shared" si="80"/>
        <v>不调</v>
      </c>
      <c r="U147" s="51">
        <f t="shared" si="52"/>
        <v>9.8411246562103719E-2</v>
      </c>
      <c r="V147" s="51">
        <f t="shared" si="53"/>
        <v>0.10180971577923248</v>
      </c>
      <c r="W147" s="51">
        <f t="shared" si="54"/>
        <v>0.76455161534684979</v>
      </c>
      <c r="X147" s="51">
        <f t="shared" si="55"/>
        <v>5.6732535100352824E-2</v>
      </c>
      <c r="Y147" s="51">
        <f t="shared" si="81"/>
        <v>0.99998626710299976</v>
      </c>
      <c r="Z147" s="51">
        <f t="shared" si="56"/>
        <v>9.8409895090591018E-2</v>
      </c>
      <c r="AA147" s="51">
        <f t="shared" si="57"/>
        <v>0.10180831763689206</v>
      </c>
      <c r="AB147" s="51">
        <f t="shared" si="58"/>
        <v>0.7645411158382649</v>
      </c>
      <c r="AC147" s="51">
        <f t="shared" si="59"/>
        <v>5.6731755998291729E-2</v>
      </c>
      <c r="AD147" s="78">
        <f t="shared" si="60"/>
        <v>1.0214910845640397</v>
      </c>
      <c r="AE147" s="51">
        <f t="shared" si="82"/>
        <v>1.030786971851003</v>
      </c>
      <c r="AF147" s="50">
        <f t="shared" si="61"/>
        <v>-9.0182428967553463E-3</v>
      </c>
      <c r="AG147" s="50">
        <f t="shared" si="83"/>
        <v>6.2655371821351835E-4</v>
      </c>
      <c r="AH147" s="48">
        <f t="shared" si="84"/>
        <v>43921</v>
      </c>
      <c r="AI147" s="55">
        <f t="shared" si="62"/>
        <v>2020</v>
      </c>
      <c r="AJ147" s="55">
        <f t="shared" si="63"/>
        <v>6</v>
      </c>
      <c r="AK147" s="53">
        <f t="shared" si="64"/>
        <v>0</v>
      </c>
      <c r="AL147" s="51">
        <f t="shared" si="85"/>
        <v>1.0238336965192341</v>
      </c>
      <c r="AM147" s="52" t="str">
        <f t="shared" si="65"/>
        <v/>
      </c>
      <c r="AN147" s="51">
        <f t="shared" si="86"/>
        <v>1.030786971851003</v>
      </c>
      <c r="AO147" s="52">
        <f t="shared" si="66"/>
        <v>-9.0182428967553463E-3</v>
      </c>
      <c r="AP147" s="56">
        <f t="shared" si="67"/>
        <v>1</v>
      </c>
      <c r="AQ147" s="53" t="b">
        <f t="shared" si="68"/>
        <v>1</v>
      </c>
    </row>
    <row r="148" spans="1:43">
      <c r="A148" s="48">
        <f>净值底稿!A109</f>
        <v>43993</v>
      </c>
      <c r="B148" s="49">
        <f>净值底稿!X109</f>
        <v>0.94540335863127911</v>
      </c>
      <c r="C148" s="49">
        <f>净值底稿!U109</f>
        <v>1.067601402036334</v>
      </c>
      <c r="D148" s="49">
        <f>净值底稿!V109</f>
        <v>1.4327000000000001</v>
      </c>
      <c r="E148" s="49">
        <f>净值底稿!W109</f>
        <v>1.4320999999999999</v>
      </c>
      <c r="F148" s="50">
        <f t="shared" si="71"/>
        <v>-8.8749801215650681E-3</v>
      </c>
      <c r="G148" s="50">
        <f t="shared" si="72"/>
        <v>-4.1757029817620639E-3</v>
      </c>
      <c r="H148" s="50">
        <f t="shared" si="73"/>
        <v>1.1180211026482478E-3</v>
      </c>
      <c r="I148" s="50">
        <f t="shared" si="74"/>
        <v>7.5986772672904657E-3</v>
      </c>
      <c r="J148" s="51">
        <f t="shared" si="75"/>
        <v>9.7536509227896723E-2</v>
      </c>
      <c r="K148" s="51">
        <f t="shared" si="76"/>
        <v>0.10138319634136751</v>
      </c>
      <c r="L148" s="51">
        <f t="shared" si="77"/>
        <v>0.7653958889396143</v>
      </c>
      <c r="M148" s="51">
        <f t="shared" si="78"/>
        <v>5.7162842302929416E-2</v>
      </c>
      <c r="N148" s="51">
        <f t="shared" si="47"/>
        <v>1.0214784368118079</v>
      </c>
      <c r="O148" s="52">
        <f t="shared" si="48"/>
        <v>0.19473705797463858</v>
      </c>
      <c r="P148" s="53" t="b">
        <f t="shared" si="49"/>
        <v>0</v>
      </c>
      <c r="Q148" s="53" t="b">
        <f t="shared" si="50"/>
        <v>0</v>
      </c>
      <c r="R148" s="53" t="b">
        <f t="shared" si="51"/>
        <v>0</v>
      </c>
      <c r="S148" s="53" t="b">
        <f t="shared" si="79"/>
        <v>0</v>
      </c>
      <c r="T148" s="54" t="str">
        <f t="shared" si="80"/>
        <v>不调</v>
      </c>
      <c r="U148" s="51">
        <f t="shared" si="52"/>
        <v>9.7536509227896723E-2</v>
      </c>
      <c r="V148" s="51">
        <f t="shared" si="53"/>
        <v>0.10138319634136751</v>
      </c>
      <c r="W148" s="51">
        <f t="shared" si="54"/>
        <v>0.7653958889396143</v>
      </c>
      <c r="X148" s="51">
        <f t="shared" si="55"/>
        <v>5.7162842302929416E-2</v>
      </c>
      <c r="Y148" s="51">
        <f t="shared" si="81"/>
        <v>0.99998626710299976</v>
      </c>
      <c r="Z148" s="51">
        <f t="shared" si="56"/>
        <v>9.7535169769061736E-2</v>
      </c>
      <c r="AA148" s="51">
        <f t="shared" si="57"/>
        <v>0.10138180405637461</v>
      </c>
      <c r="AB148" s="51">
        <f t="shared" si="58"/>
        <v>0.76538537783670713</v>
      </c>
      <c r="AC148" s="51">
        <f t="shared" si="59"/>
        <v>5.716205729150383E-2</v>
      </c>
      <c r="AD148" s="78">
        <f t="shared" si="60"/>
        <v>1.0214644089536473</v>
      </c>
      <c r="AE148" s="51">
        <f t="shared" si="82"/>
        <v>1.030786971851003</v>
      </c>
      <c r="AF148" s="50">
        <f t="shared" si="61"/>
        <v>-9.0441217748561398E-3</v>
      </c>
      <c r="AG148" s="50">
        <f t="shared" si="83"/>
        <v>-2.6114383958386611E-5</v>
      </c>
      <c r="AH148" s="48">
        <f t="shared" si="84"/>
        <v>43921</v>
      </c>
      <c r="AI148" s="55">
        <f t="shared" si="62"/>
        <v>2020</v>
      </c>
      <c r="AJ148" s="55">
        <f t="shared" si="63"/>
        <v>6</v>
      </c>
      <c r="AK148" s="53">
        <f t="shared" si="64"/>
        <v>0</v>
      </c>
      <c r="AL148" s="51">
        <f t="shared" si="85"/>
        <v>1.0238336965192341</v>
      </c>
      <c r="AM148" s="52" t="str">
        <f t="shared" si="65"/>
        <v/>
      </c>
      <c r="AN148" s="51">
        <f t="shared" si="86"/>
        <v>1.030786971851003</v>
      </c>
      <c r="AO148" s="52">
        <f t="shared" si="66"/>
        <v>-9.0441217748561398E-3</v>
      </c>
      <c r="AP148" s="56">
        <f t="shared" si="67"/>
        <v>1</v>
      </c>
      <c r="AQ148" s="53" t="b">
        <f t="shared" si="68"/>
        <v>1</v>
      </c>
    </row>
    <row r="149" spans="1:43">
      <c r="A149" s="48">
        <f>净值底稿!A110</f>
        <v>43994</v>
      </c>
      <c r="B149" s="49">
        <f>净值底稿!X110</f>
        <v>0.94645223145477042</v>
      </c>
      <c r="C149" s="49">
        <f>净值底稿!U110</f>
        <v>1.0695508042456139</v>
      </c>
      <c r="D149" s="49">
        <f>净值底稿!V110</f>
        <v>1.4349000000000001</v>
      </c>
      <c r="E149" s="49">
        <f>净值底稿!W110</f>
        <v>1.4297</v>
      </c>
      <c r="F149" s="50">
        <f t="shared" si="71"/>
        <v>1.1094447823940534E-3</v>
      </c>
      <c r="G149" s="50">
        <f t="shared" si="72"/>
        <v>1.8259644522400365E-3</v>
      </c>
      <c r="H149" s="50">
        <f t="shared" si="73"/>
        <v>1.5355622251691514E-3</v>
      </c>
      <c r="I149" s="50">
        <f t="shared" si="74"/>
        <v>-1.6758606242580631E-3</v>
      </c>
      <c r="J149" s="51">
        <f t="shared" si="75"/>
        <v>9.7643379654261939E-2</v>
      </c>
      <c r="K149" s="51">
        <f t="shared" si="76"/>
        <v>0.10156692362668551</v>
      </c>
      <c r="L149" s="51">
        <f t="shared" si="77"/>
        <v>0.76656067471060996</v>
      </c>
      <c r="M149" s="51">
        <f t="shared" si="78"/>
        <v>5.7066261650487414E-2</v>
      </c>
      <c r="N149" s="51">
        <f t="shared" si="47"/>
        <v>1.0228372396420449</v>
      </c>
      <c r="O149" s="52">
        <f t="shared" si="48"/>
        <v>0.1947624661677978</v>
      </c>
      <c r="P149" s="53" t="b">
        <f t="shared" si="49"/>
        <v>0</v>
      </c>
      <c r="Q149" s="53" t="b">
        <f t="shared" si="50"/>
        <v>0</v>
      </c>
      <c r="R149" s="53" t="b">
        <f t="shared" si="51"/>
        <v>0</v>
      </c>
      <c r="S149" s="53" t="b">
        <f t="shared" si="79"/>
        <v>0</v>
      </c>
      <c r="T149" s="54" t="str">
        <f t="shared" si="80"/>
        <v>不调</v>
      </c>
      <c r="U149" s="51">
        <f t="shared" si="52"/>
        <v>9.7643379654261939E-2</v>
      </c>
      <c r="V149" s="51">
        <f t="shared" si="53"/>
        <v>0.10156692362668551</v>
      </c>
      <c r="W149" s="51">
        <f t="shared" si="54"/>
        <v>0.76656067471060996</v>
      </c>
      <c r="X149" s="51">
        <f t="shared" si="55"/>
        <v>5.7066261650487414E-2</v>
      </c>
      <c r="Y149" s="51">
        <f t="shared" si="81"/>
        <v>0.99998626710299976</v>
      </c>
      <c r="Z149" s="51">
        <f t="shared" si="56"/>
        <v>9.7642038727786387E-2</v>
      </c>
      <c r="AA149" s="51">
        <f t="shared" si="57"/>
        <v>0.10156552881858472</v>
      </c>
      <c r="AB149" s="51">
        <f t="shared" si="58"/>
        <v>0.76655014761181972</v>
      </c>
      <c r="AC149" s="51">
        <f t="shared" si="59"/>
        <v>5.7065477965393976E-2</v>
      </c>
      <c r="AD149" s="78">
        <f t="shared" si="60"/>
        <v>1.0228231931235849</v>
      </c>
      <c r="AE149" s="51">
        <f t="shared" si="82"/>
        <v>1.030786971851003</v>
      </c>
      <c r="AF149" s="50">
        <f t="shared" si="61"/>
        <v>-7.7259210146178869E-3</v>
      </c>
      <c r="AG149" s="50">
        <f t="shared" si="83"/>
        <v>1.330231536240678E-3</v>
      </c>
      <c r="AH149" s="48">
        <f t="shared" si="84"/>
        <v>43921</v>
      </c>
      <c r="AI149" s="55">
        <f t="shared" si="62"/>
        <v>2020</v>
      </c>
      <c r="AJ149" s="55">
        <f t="shared" si="63"/>
        <v>6</v>
      </c>
      <c r="AK149" s="53">
        <f t="shared" si="64"/>
        <v>0</v>
      </c>
      <c r="AL149" s="51">
        <f t="shared" si="85"/>
        <v>1.0238336965192341</v>
      </c>
      <c r="AM149" s="52" t="str">
        <f t="shared" si="65"/>
        <v/>
      </c>
      <c r="AN149" s="51">
        <f t="shared" si="86"/>
        <v>1.030786971851003</v>
      </c>
      <c r="AO149" s="52">
        <f t="shared" si="66"/>
        <v>-7.7259210146178869E-3</v>
      </c>
      <c r="AP149" s="56">
        <f t="shared" si="67"/>
        <v>1</v>
      </c>
      <c r="AQ149" s="53" t="b">
        <f t="shared" si="68"/>
        <v>1</v>
      </c>
    </row>
    <row r="150" spans="1:43">
      <c r="A150" s="48">
        <f>净值底稿!A111</f>
        <v>43997</v>
      </c>
      <c r="B150" s="49">
        <f>净值底稿!X111</f>
        <v>0.93753233291225935</v>
      </c>
      <c r="C150" s="49">
        <f>净值底稿!U111</f>
        <v>1.0677788316543741</v>
      </c>
      <c r="D150" s="49">
        <f>净值底稿!V111</f>
        <v>1.4366000000000001</v>
      </c>
      <c r="E150" s="49">
        <f>净值底稿!W111</f>
        <v>1.4208000000000001</v>
      </c>
      <c r="F150" s="50">
        <f t="shared" si="71"/>
        <v>-9.4245628527923619E-3</v>
      </c>
      <c r="G150" s="50">
        <f t="shared" si="72"/>
        <v>-1.6567446672058894E-3</v>
      </c>
      <c r="H150" s="50">
        <f t="shared" si="73"/>
        <v>1.1847515506306916E-3</v>
      </c>
      <c r="I150" s="50">
        <f t="shared" si="74"/>
        <v>-6.2250821850737825E-3</v>
      </c>
      <c r="J150" s="51">
        <f t="shared" si="75"/>
        <v>9.6721805196721578E-2</v>
      </c>
      <c r="K150" s="51">
        <f t="shared" si="76"/>
        <v>0.10139726067034258</v>
      </c>
      <c r="L150" s="51">
        <f t="shared" si="77"/>
        <v>0.76745831908783901</v>
      </c>
      <c r="M150" s="51">
        <f t="shared" si="78"/>
        <v>5.6710240675128878E-2</v>
      </c>
      <c r="N150" s="51">
        <f t="shared" si="47"/>
        <v>1.0222876256300322</v>
      </c>
      <c r="O150" s="52">
        <f t="shared" si="48"/>
        <v>0.19379973003680259</v>
      </c>
      <c r="P150" s="53" t="b">
        <f t="shared" si="49"/>
        <v>0</v>
      </c>
      <c r="Q150" s="53" t="b">
        <f t="shared" si="50"/>
        <v>0</v>
      </c>
      <c r="R150" s="53" t="b">
        <f t="shared" si="51"/>
        <v>0</v>
      </c>
      <c r="S150" s="53" t="b">
        <f t="shared" si="79"/>
        <v>0</v>
      </c>
      <c r="T150" s="54" t="str">
        <f t="shared" si="80"/>
        <v>不调</v>
      </c>
      <c r="U150" s="51">
        <f t="shared" si="52"/>
        <v>9.6721805196721578E-2</v>
      </c>
      <c r="V150" s="51">
        <f t="shared" si="53"/>
        <v>0.10139726067034258</v>
      </c>
      <c r="W150" s="51">
        <f t="shared" si="54"/>
        <v>0.76745831908783901</v>
      </c>
      <c r="X150" s="51">
        <f t="shared" si="55"/>
        <v>5.6710240675128878E-2</v>
      </c>
      <c r="Y150" s="51">
        <f t="shared" si="81"/>
        <v>0.99995880187477393</v>
      </c>
      <c r="Z150" s="51">
        <f t="shared" si="56"/>
        <v>9.6717820439678998E-2</v>
      </c>
      <c r="AA150" s="51">
        <f t="shared" si="57"/>
        <v>0.10139308329329989</v>
      </c>
      <c r="AB150" s="51">
        <f t="shared" si="58"/>
        <v>0.76742670124390344</v>
      </c>
      <c r="AC150" s="51">
        <f t="shared" si="59"/>
        <v>5.6707904319531946E-2</v>
      </c>
      <c r="AD150" s="78">
        <f t="shared" si="60"/>
        <v>1.0222455092964142</v>
      </c>
      <c r="AE150" s="51">
        <f t="shared" si="82"/>
        <v>1.030786971851003</v>
      </c>
      <c r="AF150" s="50">
        <f t="shared" si="61"/>
        <v>-8.2863509026027682E-3</v>
      </c>
      <c r="AG150" s="50">
        <f t="shared" si="83"/>
        <v>-5.6479343747239952E-4</v>
      </c>
      <c r="AH150" s="48">
        <f t="shared" si="84"/>
        <v>43921</v>
      </c>
      <c r="AI150" s="55">
        <f t="shared" si="62"/>
        <v>2020</v>
      </c>
      <c r="AJ150" s="55">
        <f t="shared" si="63"/>
        <v>6</v>
      </c>
      <c r="AK150" s="53">
        <f t="shared" si="64"/>
        <v>0</v>
      </c>
      <c r="AL150" s="51">
        <f t="shared" si="85"/>
        <v>1.0238336965192341</v>
      </c>
      <c r="AM150" s="52" t="str">
        <f t="shared" si="65"/>
        <v/>
      </c>
      <c r="AN150" s="51">
        <f t="shared" si="86"/>
        <v>1.030786971851003</v>
      </c>
      <c r="AO150" s="52">
        <f t="shared" si="66"/>
        <v>-8.2863509026027682E-3</v>
      </c>
      <c r="AP150" s="56">
        <f t="shared" si="67"/>
        <v>1</v>
      </c>
      <c r="AQ150" s="53" t="b">
        <f t="shared" si="68"/>
        <v>1</v>
      </c>
    </row>
    <row r="151" spans="1:43">
      <c r="A151" s="48">
        <f>净值底稿!A112</f>
        <v>43998</v>
      </c>
      <c r="B151" s="49">
        <f>净值底稿!X112</f>
        <v>0.95013230659250036</v>
      </c>
      <c r="C151" s="49">
        <f>净值底稿!U112</f>
        <v>1.0874249500197382</v>
      </c>
      <c r="D151" s="49">
        <f>净值底稿!V112</f>
        <v>1.4350000000000001</v>
      </c>
      <c r="E151" s="49">
        <f>净值底稿!W112</f>
        <v>1.4238</v>
      </c>
      <c r="F151" s="50">
        <f t="shared" si="71"/>
        <v>1.3439508417914192E-2</v>
      </c>
      <c r="G151" s="50">
        <f t="shared" si="72"/>
        <v>1.8399052109812963E-2</v>
      </c>
      <c r="H151" s="50">
        <f t="shared" si="73"/>
        <v>-1.1137407768342378E-3</v>
      </c>
      <c r="I151" s="50">
        <f t="shared" si="74"/>
        <v>2.1114864864864025E-3</v>
      </c>
      <c r="J151" s="51">
        <f t="shared" si="75"/>
        <v>9.801766040164038E-2</v>
      </c>
      <c r="K151" s="51">
        <f t="shared" si="76"/>
        <v>0.10325861991638792</v>
      </c>
      <c r="L151" s="51">
        <f t="shared" si="77"/>
        <v>0.7665719868334967</v>
      </c>
      <c r="M151" s="51">
        <f t="shared" si="78"/>
        <v>5.6827642293179603E-2</v>
      </c>
      <c r="N151" s="51">
        <f t="shared" si="47"/>
        <v>1.0246759094447047</v>
      </c>
      <c r="O151" s="52">
        <f t="shared" si="48"/>
        <v>0.19642921089762375</v>
      </c>
      <c r="P151" s="53" t="b">
        <f t="shared" si="49"/>
        <v>0</v>
      </c>
      <c r="Q151" s="53" t="b">
        <f t="shared" si="50"/>
        <v>0</v>
      </c>
      <c r="R151" s="53" t="b">
        <f t="shared" si="51"/>
        <v>0</v>
      </c>
      <c r="S151" s="53" t="b">
        <f t="shared" si="79"/>
        <v>0</v>
      </c>
      <c r="T151" s="54" t="str">
        <f t="shared" si="80"/>
        <v>不调</v>
      </c>
      <c r="U151" s="51">
        <f t="shared" si="52"/>
        <v>9.801766040164038E-2</v>
      </c>
      <c r="V151" s="51">
        <f t="shared" si="53"/>
        <v>0.10325861991638792</v>
      </c>
      <c r="W151" s="51">
        <f t="shared" si="54"/>
        <v>0.7665719868334967</v>
      </c>
      <c r="X151" s="51">
        <f t="shared" si="55"/>
        <v>5.6827642293179603E-2</v>
      </c>
      <c r="Y151" s="51">
        <f t="shared" si="81"/>
        <v>0.99998626710299976</v>
      </c>
      <c r="Z151" s="51">
        <f t="shared" si="56"/>
        <v>9.8016314335205884E-2</v>
      </c>
      <c r="AA151" s="51">
        <f t="shared" si="57"/>
        <v>0.10325720187639623</v>
      </c>
      <c r="AB151" s="51">
        <f t="shared" si="58"/>
        <v>0.76656145957935828</v>
      </c>
      <c r="AC151" s="51">
        <f t="shared" si="59"/>
        <v>5.6826861885021222E-2</v>
      </c>
      <c r="AD151" s="78">
        <f t="shared" si="60"/>
        <v>1.0246618376759815</v>
      </c>
      <c r="AE151" s="51">
        <f t="shared" si="82"/>
        <v>1.030786971851003</v>
      </c>
      <c r="AF151" s="50">
        <f t="shared" si="61"/>
        <v>-5.9421920748788937E-3</v>
      </c>
      <c r="AG151" s="50">
        <f t="shared" si="83"/>
        <v>2.3637456536544921E-3</v>
      </c>
      <c r="AH151" s="48">
        <f t="shared" si="84"/>
        <v>43921</v>
      </c>
      <c r="AI151" s="55">
        <f t="shared" si="62"/>
        <v>2020</v>
      </c>
      <c r="AJ151" s="55">
        <f t="shared" si="63"/>
        <v>6</v>
      </c>
      <c r="AK151" s="53">
        <f t="shared" si="64"/>
        <v>0</v>
      </c>
      <c r="AL151" s="51">
        <f t="shared" si="85"/>
        <v>1.0238336965192341</v>
      </c>
      <c r="AM151" s="52" t="str">
        <f t="shared" si="65"/>
        <v/>
      </c>
      <c r="AN151" s="51">
        <f t="shared" si="86"/>
        <v>1.030786971851003</v>
      </c>
      <c r="AO151" s="52">
        <f t="shared" si="66"/>
        <v>-5.9421920748788937E-3</v>
      </c>
      <c r="AP151" s="56">
        <f t="shared" si="67"/>
        <v>1</v>
      </c>
      <c r="AQ151" s="53" t="b">
        <f t="shared" si="68"/>
        <v>1</v>
      </c>
    </row>
    <row r="152" spans="1:43">
      <c r="A152" s="48">
        <f>净值底稿!A113</f>
        <v>43999</v>
      </c>
      <c r="B152" s="49">
        <f>净值底稿!X113</f>
        <v>0.9516228726887388</v>
      </c>
      <c r="C152" s="49">
        <f>净值底稿!U113</f>
        <v>1.0921225270732642</v>
      </c>
      <c r="D152" s="49">
        <f>净值底稿!V113</f>
        <v>1.4334</v>
      </c>
      <c r="E152" s="49">
        <f>净值底稿!W113</f>
        <v>1.4271</v>
      </c>
      <c r="F152" s="50">
        <f t="shared" si="71"/>
        <v>1.5687984566949975E-3</v>
      </c>
      <c r="G152" s="50">
        <f t="shared" si="72"/>
        <v>4.319909207013195E-3</v>
      </c>
      <c r="H152" s="50">
        <f t="shared" si="73"/>
        <v>-1.1149825783972611E-3</v>
      </c>
      <c r="I152" s="50">
        <f t="shared" si="74"/>
        <v>2.3177412557944255E-3</v>
      </c>
      <c r="J152" s="51">
        <f t="shared" si="75"/>
        <v>9.8170082177865881E-2</v>
      </c>
      <c r="K152" s="51">
        <f t="shared" si="76"/>
        <v>0.10370326361347249</v>
      </c>
      <c r="L152" s="51">
        <f t="shared" si="77"/>
        <v>0.76570675690665657</v>
      </c>
      <c r="M152" s="51">
        <f t="shared" si="78"/>
        <v>5.6958571847249465E-2</v>
      </c>
      <c r="N152" s="51">
        <f t="shared" si="47"/>
        <v>1.0245386745452443</v>
      </c>
      <c r="O152" s="52">
        <f t="shared" si="48"/>
        <v>0.1970382873842636</v>
      </c>
      <c r="P152" s="53" t="b">
        <f t="shared" si="49"/>
        <v>0</v>
      </c>
      <c r="Q152" s="53" t="b">
        <f t="shared" si="50"/>
        <v>0</v>
      </c>
      <c r="R152" s="53" t="b">
        <f t="shared" si="51"/>
        <v>0</v>
      </c>
      <c r="S152" s="53" t="b">
        <f t="shared" si="79"/>
        <v>0</v>
      </c>
      <c r="T152" s="54" t="str">
        <f t="shared" si="80"/>
        <v>不调</v>
      </c>
      <c r="U152" s="51">
        <f t="shared" si="52"/>
        <v>9.8170082177865881E-2</v>
      </c>
      <c r="V152" s="51">
        <f t="shared" si="53"/>
        <v>0.10370326361347249</v>
      </c>
      <c r="W152" s="51">
        <f t="shared" si="54"/>
        <v>0.76570675690665657</v>
      </c>
      <c r="X152" s="51">
        <f t="shared" si="55"/>
        <v>5.6958571847249465E-2</v>
      </c>
      <c r="Y152" s="51">
        <f t="shared" si="81"/>
        <v>0.99998626710299976</v>
      </c>
      <c r="Z152" s="51">
        <f t="shared" si="56"/>
        <v>9.8168734018238821E-2</v>
      </c>
      <c r="AA152" s="51">
        <f t="shared" si="57"/>
        <v>0.10370183946723469</v>
      </c>
      <c r="AB152" s="51">
        <f t="shared" si="58"/>
        <v>0.76569624153463156</v>
      </c>
      <c r="AC152" s="51">
        <f t="shared" si="59"/>
        <v>5.6957789641049007E-2</v>
      </c>
      <c r="AD152" s="78">
        <f t="shared" si="60"/>
        <v>1.024524604661154</v>
      </c>
      <c r="AE152" s="51">
        <f t="shared" si="82"/>
        <v>1.030786971851003</v>
      </c>
      <c r="AF152" s="50">
        <f t="shared" si="61"/>
        <v>-6.0753262903618932E-3</v>
      </c>
      <c r="AG152" s="50">
        <f t="shared" si="83"/>
        <v>-1.3393005358597332E-4</v>
      </c>
      <c r="AH152" s="48">
        <f t="shared" si="84"/>
        <v>43921</v>
      </c>
      <c r="AI152" s="55">
        <f t="shared" si="62"/>
        <v>2020</v>
      </c>
      <c r="AJ152" s="55">
        <f t="shared" si="63"/>
        <v>6</v>
      </c>
      <c r="AK152" s="53">
        <f t="shared" si="64"/>
        <v>0</v>
      </c>
      <c r="AL152" s="51">
        <f t="shared" si="85"/>
        <v>1.0238336965192341</v>
      </c>
      <c r="AM152" s="52" t="str">
        <f t="shared" si="65"/>
        <v/>
      </c>
      <c r="AN152" s="51">
        <f t="shared" si="86"/>
        <v>1.030786971851003</v>
      </c>
      <c r="AO152" s="52">
        <f t="shared" si="66"/>
        <v>-6.0753262903618932E-3</v>
      </c>
      <c r="AP152" s="56">
        <f t="shared" si="67"/>
        <v>1</v>
      </c>
      <c r="AQ152" s="53" t="b">
        <f t="shared" si="68"/>
        <v>1</v>
      </c>
    </row>
    <row r="153" spans="1:43">
      <c r="A153" s="48">
        <f>净值底稿!A114</f>
        <v>44000</v>
      </c>
      <c r="B153" s="49">
        <f>净值底稿!X114</f>
        <v>0.95610148240811266</v>
      </c>
      <c r="C153" s="49">
        <f>净值底稿!U114</f>
        <v>1.090265205370134</v>
      </c>
      <c r="D153" s="49">
        <f>净值底稿!V114</f>
        <v>1.4340999999999999</v>
      </c>
      <c r="E153" s="49">
        <f>净值底稿!W114</f>
        <v>1.4249000000000001</v>
      </c>
      <c r="F153" s="50">
        <f t="shared" si="71"/>
        <v>4.7062863324416337E-3</v>
      </c>
      <c r="G153" s="50">
        <f t="shared" si="72"/>
        <v>-1.7006532299150834E-3</v>
      </c>
      <c r="H153" s="50">
        <f t="shared" si="73"/>
        <v>4.8834937909858489E-4</v>
      </c>
      <c r="I153" s="50">
        <f t="shared" si="74"/>
        <v>-1.541587835470537E-3</v>
      </c>
      <c r="J153" s="51">
        <f t="shared" si="75"/>
        <v>9.8630744189421957E-2</v>
      </c>
      <c r="K153" s="51">
        <f t="shared" si="76"/>
        <v>0.10352547859899659</v>
      </c>
      <c r="L153" s="51">
        <f t="shared" si="77"/>
        <v>0.76607016881876311</v>
      </c>
      <c r="M153" s="51">
        <f t="shared" si="78"/>
        <v>5.6869984205403075E-2</v>
      </c>
      <c r="N153" s="51">
        <f t="shared" si="47"/>
        <v>1.0250963758125846</v>
      </c>
      <c r="O153" s="52">
        <f t="shared" si="48"/>
        <v>0.19720704078011314</v>
      </c>
      <c r="P153" s="53" t="b">
        <f t="shared" si="49"/>
        <v>0</v>
      </c>
      <c r="Q153" s="53" t="b">
        <f t="shared" si="50"/>
        <v>0</v>
      </c>
      <c r="R153" s="53" t="b">
        <f t="shared" si="51"/>
        <v>0</v>
      </c>
      <c r="S153" s="53" t="b">
        <f t="shared" si="79"/>
        <v>0</v>
      </c>
      <c r="T153" s="54" t="str">
        <f t="shared" si="80"/>
        <v>不调</v>
      </c>
      <c r="U153" s="51">
        <f t="shared" si="52"/>
        <v>9.8630744189421957E-2</v>
      </c>
      <c r="V153" s="51">
        <f t="shared" si="53"/>
        <v>0.10352547859899659</v>
      </c>
      <c r="W153" s="51">
        <f t="shared" si="54"/>
        <v>0.76607016881876311</v>
      </c>
      <c r="X153" s="51">
        <f t="shared" si="55"/>
        <v>5.6869984205403075E-2</v>
      </c>
      <c r="Y153" s="51">
        <f t="shared" si="81"/>
        <v>0.99998626710299976</v>
      </c>
      <c r="Z153" s="51">
        <f t="shared" si="56"/>
        <v>9.8629389703570949E-2</v>
      </c>
      <c r="AA153" s="51">
        <f t="shared" si="57"/>
        <v>0.1035240568942621</v>
      </c>
      <c r="AB153" s="51">
        <f t="shared" si="58"/>
        <v>0.7660596484560398</v>
      </c>
      <c r="AC153" s="51">
        <f t="shared" si="59"/>
        <v>5.6869203215767578E-2</v>
      </c>
      <c r="AD153" s="78">
        <f t="shared" si="60"/>
        <v>1.0250822982696404</v>
      </c>
      <c r="AE153" s="51">
        <f t="shared" si="82"/>
        <v>1.030786971851003</v>
      </c>
      <c r="AF153" s="50">
        <f t="shared" si="61"/>
        <v>-5.5342895643303303E-3</v>
      </c>
      <c r="AG153" s="50">
        <f t="shared" si="83"/>
        <v>5.4434379218326612E-4</v>
      </c>
      <c r="AH153" s="48">
        <f t="shared" si="84"/>
        <v>43921</v>
      </c>
      <c r="AI153" s="55">
        <f t="shared" si="62"/>
        <v>2020</v>
      </c>
      <c r="AJ153" s="55">
        <f t="shared" si="63"/>
        <v>6</v>
      </c>
      <c r="AK153" s="53">
        <f t="shared" si="64"/>
        <v>0</v>
      </c>
      <c r="AL153" s="51">
        <f t="shared" si="85"/>
        <v>1.0238336965192341</v>
      </c>
      <c r="AM153" s="52" t="str">
        <f t="shared" si="65"/>
        <v/>
      </c>
      <c r="AN153" s="51">
        <f t="shared" si="86"/>
        <v>1.030786971851003</v>
      </c>
      <c r="AO153" s="52">
        <f t="shared" si="66"/>
        <v>-5.5342895643303303E-3</v>
      </c>
      <c r="AP153" s="56">
        <f t="shared" si="67"/>
        <v>1</v>
      </c>
      <c r="AQ153" s="53" t="b">
        <f t="shared" si="68"/>
        <v>1</v>
      </c>
    </row>
    <row r="154" spans="1:43">
      <c r="A154" s="48">
        <f>净值底稿!A115</f>
        <v>44001</v>
      </c>
      <c r="B154" s="49">
        <f>净值底稿!X115</f>
        <v>0.96000437872655886</v>
      </c>
      <c r="C154" s="49">
        <f>净值底稿!U115</f>
        <v>1.1002793616689575</v>
      </c>
      <c r="D154" s="49">
        <f>净值底稿!V115</f>
        <v>1.4332</v>
      </c>
      <c r="E154" s="49">
        <f>净值底稿!W115</f>
        <v>1.4277</v>
      </c>
      <c r="F154" s="50">
        <f t="shared" si="71"/>
        <v>4.0820942026111862E-3</v>
      </c>
      <c r="G154" s="50">
        <f t="shared" si="72"/>
        <v>9.1850645599789171E-3</v>
      </c>
      <c r="H154" s="50">
        <f t="shared" si="73"/>
        <v>-6.2757129907253795E-4</v>
      </c>
      <c r="I154" s="50">
        <f t="shared" si="74"/>
        <v>1.9650501789598707E-3</v>
      </c>
      <c r="J154" s="51">
        <f t="shared" si="75"/>
        <v>9.9032004163486981E-2</v>
      </c>
      <c r="K154" s="51">
        <f t="shared" si="76"/>
        <v>0.10447493204034683</v>
      </c>
      <c r="L154" s="51">
        <f t="shared" si="77"/>
        <v>0.76557889140729118</v>
      </c>
      <c r="M154" s="51">
        <f t="shared" si="78"/>
        <v>5.6980954053724026E-2</v>
      </c>
      <c r="N154" s="51">
        <f t="shared" si="47"/>
        <v>1.026066781664849</v>
      </c>
      <c r="O154" s="52">
        <f t="shared" si="48"/>
        <v>0.19833693073430636</v>
      </c>
      <c r="P154" s="53" t="b">
        <f t="shared" si="49"/>
        <v>0</v>
      </c>
      <c r="Q154" s="53" t="b">
        <f t="shared" si="50"/>
        <v>0</v>
      </c>
      <c r="R154" s="53" t="b">
        <f t="shared" si="51"/>
        <v>0</v>
      </c>
      <c r="S154" s="53" t="b">
        <f t="shared" si="79"/>
        <v>0</v>
      </c>
      <c r="T154" s="54" t="str">
        <f t="shared" si="80"/>
        <v>不调</v>
      </c>
      <c r="U154" s="51">
        <f t="shared" si="52"/>
        <v>9.9032004163486981E-2</v>
      </c>
      <c r="V154" s="51">
        <f t="shared" si="53"/>
        <v>0.10447493204034683</v>
      </c>
      <c r="W154" s="51">
        <f t="shared" si="54"/>
        <v>0.76557889140729118</v>
      </c>
      <c r="X154" s="51">
        <f t="shared" si="55"/>
        <v>5.6980954053724026E-2</v>
      </c>
      <c r="Y154" s="51">
        <f t="shared" si="81"/>
        <v>0.99998626710299976</v>
      </c>
      <c r="Z154" s="51">
        <f t="shared" si="56"/>
        <v>9.9030644167174081E-2</v>
      </c>
      <c r="AA154" s="51">
        <f t="shared" si="57"/>
        <v>0.10447349729686602</v>
      </c>
      <c r="AB154" s="51">
        <f t="shared" si="58"/>
        <v>0.76556837779122988</v>
      </c>
      <c r="AC154" s="51">
        <f t="shared" si="59"/>
        <v>5.6980171540151031E-2</v>
      </c>
      <c r="AD154" s="78">
        <f t="shared" si="60"/>
        <v>1.0260526907954211</v>
      </c>
      <c r="AE154" s="51">
        <f t="shared" si="82"/>
        <v>1.030786971851003</v>
      </c>
      <c r="AF154" s="50">
        <f t="shared" si="61"/>
        <v>-4.5928801826826682E-3</v>
      </c>
      <c r="AG154" s="50">
        <f t="shared" si="83"/>
        <v>9.4664840805336326E-4</v>
      </c>
      <c r="AH154" s="48">
        <f t="shared" si="84"/>
        <v>43921</v>
      </c>
      <c r="AI154" s="55">
        <f t="shared" si="62"/>
        <v>2020</v>
      </c>
      <c r="AJ154" s="55">
        <f t="shared" si="63"/>
        <v>6</v>
      </c>
      <c r="AK154" s="53">
        <f t="shared" si="64"/>
        <v>0</v>
      </c>
      <c r="AL154" s="51">
        <f t="shared" si="85"/>
        <v>1.0238336965192341</v>
      </c>
      <c r="AM154" s="52" t="str">
        <f t="shared" si="65"/>
        <v/>
      </c>
      <c r="AN154" s="51">
        <f t="shared" si="86"/>
        <v>1.030786971851003</v>
      </c>
      <c r="AO154" s="52">
        <f t="shared" si="66"/>
        <v>-4.5928801826826682E-3</v>
      </c>
      <c r="AP154" s="56">
        <f t="shared" si="67"/>
        <v>1</v>
      </c>
      <c r="AQ154" s="53" t="b">
        <f t="shared" si="68"/>
        <v>1</v>
      </c>
    </row>
    <row r="155" spans="1:43">
      <c r="A155" s="48">
        <f>净值底稿!A116</f>
        <v>44004</v>
      </c>
      <c r="B155" s="49">
        <f>净值底稿!X116</f>
        <v>0.95513563793469614</v>
      </c>
      <c r="C155" s="49">
        <f>净值底稿!U116</f>
        <v>1.1050092205078343</v>
      </c>
      <c r="D155" s="49">
        <f>净值底稿!V116</f>
        <v>1.4316</v>
      </c>
      <c r="E155" s="49">
        <f>净值底稿!W116</f>
        <v>1.4396</v>
      </c>
      <c r="F155" s="50">
        <f t="shared" si="71"/>
        <v>-5.0715818591589024E-3</v>
      </c>
      <c r="G155" s="50">
        <f t="shared" si="72"/>
        <v>4.2987799314007091E-3</v>
      </c>
      <c r="H155" s="50">
        <f t="shared" si="73"/>
        <v>-1.1163829193413521E-3</v>
      </c>
      <c r="I155" s="50">
        <f t="shared" si="74"/>
        <v>8.3350844014848935E-3</v>
      </c>
      <c r="J155" s="51">
        <f t="shared" si="75"/>
        <v>9.8528402148715027E-2</v>
      </c>
      <c r="K155" s="51">
        <f t="shared" si="76"/>
        <v>0.10492260587040902</v>
      </c>
      <c r="L155" s="51">
        <f t="shared" si="77"/>
        <v>0.76471371033067592</v>
      </c>
      <c r="M155" s="51">
        <f t="shared" si="78"/>
        <v>5.7455106079149276E-2</v>
      </c>
      <c r="N155" s="51">
        <f t="shared" si="47"/>
        <v>1.0256198244289494</v>
      </c>
      <c r="O155" s="52">
        <f t="shared" si="48"/>
        <v>0.19836883333685823</v>
      </c>
      <c r="P155" s="53" t="b">
        <f t="shared" si="49"/>
        <v>0</v>
      </c>
      <c r="Q155" s="53" t="b">
        <f t="shared" si="50"/>
        <v>0</v>
      </c>
      <c r="R155" s="53" t="b">
        <f t="shared" si="51"/>
        <v>0</v>
      </c>
      <c r="S155" s="53" t="b">
        <f t="shared" si="79"/>
        <v>0</v>
      </c>
      <c r="T155" s="54" t="str">
        <f t="shared" si="80"/>
        <v>不调</v>
      </c>
      <c r="U155" s="51">
        <f t="shared" si="52"/>
        <v>9.8528402148715027E-2</v>
      </c>
      <c r="V155" s="51">
        <f t="shared" si="53"/>
        <v>0.10492260587040902</v>
      </c>
      <c r="W155" s="51">
        <f t="shared" si="54"/>
        <v>0.76471371033067592</v>
      </c>
      <c r="X155" s="51">
        <f t="shared" si="55"/>
        <v>5.7455106079149276E-2</v>
      </c>
      <c r="Y155" s="51">
        <f t="shared" si="81"/>
        <v>0.99995880187477393</v>
      </c>
      <c r="Z155" s="51">
        <f t="shared" si="56"/>
        <v>9.8524342963264983E-2</v>
      </c>
      <c r="AA155" s="51">
        <f t="shared" si="57"/>
        <v>0.10491828325575334</v>
      </c>
      <c r="AB155" s="51">
        <f t="shared" si="58"/>
        <v>0.76468220555947564</v>
      </c>
      <c r="AC155" s="51">
        <f t="shared" si="59"/>
        <v>5.7452739036494151E-2</v>
      </c>
      <c r="AD155" s="78">
        <f t="shared" si="60"/>
        <v>1.0255775708149881</v>
      </c>
      <c r="AE155" s="51">
        <f t="shared" si="82"/>
        <v>1.030786971851003</v>
      </c>
      <c r="AF155" s="50">
        <f t="shared" si="61"/>
        <v>-5.0538095438480424E-3</v>
      </c>
      <c r="AG155" s="50">
        <f t="shared" si="83"/>
        <v>-4.6305612245367556E-4</v>
      </c>
      <c r="AH155" s="48">
        <f t="shared" si="84"/>
        <v>43921</v>
      </c>
      <c r="AI155" s="55">
        <f t="shared" si="62"/>
        <v>2020</v>
      </c>
      <c r="AJ155" s="55">
        <f t="shared" si="63"/>
        <v>6</v>
      </c>
      <c r="AK155" s="53">
        <f t="shared" si="64"/>
        <v>0</v>
      </c>
      <c r="AL155" s="51">
        <f t="shared" si="85"/>
        <v>1.0238336965192341</v>
      </c>
      <c r="AM155" s="52" t="str">
        <f t="shared" si="65"/>
        <v/>
      </c>
      <c r="AN155" s="51">
        <f t="shared" si="86"/>
        <v>1.030786971851003</v>
      </c>
      <c r="AO155" s="52">
        <f t="shared" si="66"/>
        <v>-5.0538095438480424E-3</v>
      </c>
      <c r="AP155" s="56">
        <f t="shared" si="67"/>
        <v>1</v>
      </c>
      <c r="AQ155" s="53" t="b">
        <f t="shared" si="68"/>
        <v>1</v>
      </c>
    </row>
    <row r="156" spans="1:43">
      <c r="A156" s="48">
        <f>净值底稿!A117</f>
        <v>44005</v>
      </c>
      <c r="B156" s="49">
        <f>净值底稿!X117</f>
        <v>0.95377953371505741</v>
      </c>
      <c r="C156" s="49">
        <f>净值底稿!U117</f>
        <v>1.1085257013303838</v>
      </c>
      <c r="D156" s="49">
        <f>净值底稿!V117</f>
        <v>1.4283999999999999</v>
      </c>
      <c r="E156" s="49">
        <f>净值底稿!W117</f>
        <v>1.4419</v>
      </c>
      <c r="F156" s="50">
        <f t="shared" si="71"/>
        <v>-1.4198027649465761E-3</v>
      </c>
      <c r="G156" s="50">
        <f t="shared" si="72"/>
        <v>3.1823090317140146E-3</v>
      </c>
      <c r="H156" s="50">
        <f t="shared" si="73"/>
        <v>-2.2352612461582488E-3</v>
      </c>
      <c r="I156" s="50">
        <f t="shared" si="74"/>
        <v>1.5976660183383284E-3</v>
      </c>
      <c r="J156" s="51">
        <f t="shared" si="75"/>
        <v>9.8384457828711191E-2</v>
      </c>
      <c r="K156" s="51">
        <f t="shared" si="76"/>
        <v>0.10525216565615005</v>
      </c>
      <c r="L156" s="51">
        <f t="shared" si="77"/>
        <v>0.76297294105976177</v>
      </c>
      <c r="M156" s="51">
        <f t="shared" si="78"/>
        <v>5.7544529325313218E-2</v>
      </c>
      <c r="N156" s="51">
        <f t="shared" si="47"/>
        <v>1.0241540938699363</v>
      </c>
      <c r="O156" s="52">
        <f t="shared" si="48"/>
        <v>0.19883396912996407</v>
      </c>
      <c r="P156" s="53" t="b">
        <f t="shared" si="49"/>
        <v>0</v>
      </c>
      <c r="Q156" s="53" t="b">
        <f t="shared" si="50"/>
        <v>0</v>
      </c>
      <c r="R156" s="53" t="b">
        <f t="shared" si="51"/>
        <v>0</v>
      </c>
      <c r="S156" s="53" t="b">
        <f t="shared" si="79"/>
        <v>0</v>
      </c>
      <c r="T156" s="54" t="str">
        <f t="shared" si="80"/>
        <v>不调</v>
      </c>
      <c r="U156" s="51">
        <f t="shared" si="52"/>
        <v>9.8384457828711191E-2</v>
      </c>
      <c r="V156" s="51">
        <f t="shared" si="53"/>
        <v>0.10525216565615005</v>
      </c>
      <c r="W156" s="51">
        <f t="shared" si="54"/>
        <v>0.76297294105976177</v>
      </c>
      <c r="X156" s="51">
        <f t="shared" si="55"/>
        <v>5.7544529325313218E-2</v>
      </c>
      <c r="Y156" s="51">
        <f t="shared" si="81"/>
        <v>0.99998626710299976</v>
      </c>
      <c r="Z156" s="51">
        <f t="shared" si="56"/>
        <v>9.8383106725085406E-2</v>
      </c>
      <c r="AA156" s="51">
        <f t="shared" si="57"/>
        <v>0.10525072023900003</v>
      </c>
      <c r="AB156" s="51">
        <f t="shared" si="58"/>
        <v>0.76296246323094818</v>
      </c>
      <c r="AC156" s="51">
        <f t="shared" si="59"/>
        <v>5.7543739072219068E-2</v>
      </c>
      <c r="AD156" s="78">
        <f t="shared" si="60"/>
        <v>1.0241400292672527</v>
      </c>
      <c r="AE156" s="51">
        <f t="shared" si="82"/>
        <v>1.030786971851003</v>
      </c>
      <c r="AF156" s="50">
        <f t="shared" si="61"/>
        <v>-6.4484154003365823E-3</v>
      </c>
      <c r="AG156" s="50">
        <f t="shared" si="83"/>
        <v>-1.4016897294205632E-3</v>
      </c>
      <c r="AH156" s="48">
        <f t="shared" si="84"/>
        <v>43921</v>
      </c>
      <c r="AI156" s="55">
        <f t="shared" si="62"/>
        <v>2020</v>
      </c>
      <c r="AJ156" s="55">
        <f t="shared" si="63"/>
        <v>6</v>
      </c>
      <c r="AK156" s="53">
        <f t="shared" si="64"/>
        <v>0</v>
      </c>
      <c r="AL156" s="51">
        <f t="shared" si="85"/>
        <v>1.0238336965192341</v>
      </c>
      <c r="AM156" s="52" t="str">
        <f t="shared" si="65"/>
        <v/>
      </c>
      <c r="AN156" s="51">
        <f t="shared" si="86"/>
        <v>1.030786971851003</v>
      </c>
      <c r="AO156" s="52">
        <f t="shared" si="66"/>
        <v>-6.4484154003365823E-3</v>
      </c>
      <c r="AP156" s="56">
        <f t="shared" si="67"/>
        <v>1</v>
      </c>
      <c r="AQ156" s="53" t="b">
        <f t="shared" si="68"/>
        <v>1</v>
      </c>
    </row>
    <row r="157" spans="1:43">
      <c r="A157" s="48">
        <f>净值底稿!A118</f>
        <v>44006</v>
      </c>
      <c r="B157" s="49">
        <f>净值底稿!X118</f>
        <v>0.9585784540864194</v>
      </c>
      <c r="C157" s="49">
        <f>净值底稿!U118</f>
        <v>1.108743399641688</v>
      </c>
      <c r="D157" s="49">
        <f>净值底稿!V118</f>
        <v>1.4293</v>
      </c>
      <c r="E157" s="49">
        <f>净值底稿!W118</f>
        <v>1.4507000000000001</v>
      </c>
      <c r="F157" s="50">
        <f t="shared" si="71"/>
        <v>5.0314776127242666E-3</v>
      </c>
      <c r="G157" s="50">
        <f t="shared" si="72"/>
        <v>1.9638544333511199E-4</v>
      </c>
      <c r="H157" s="50">
        <f t="shared" si="73"/>
        <v>6.3007560907313298E-4</v>
      </c>
      <c r="I157" s="50">
        <f t="shared" si="74"/>
        <v>6.1030584645260788E-3</v>
      </c>
      <c r="J157" s="51">
        <f t="shared" si="75"/>
        <v>9.8878119124042929E-2</v>
      </c>
      <c r="K157" s="51">
        <f t="shared" si="76"/>
        <v>0.10527138994835551</v>
      </c>
      <c r="L157" s="51">
        <f t="shared" si="77"/>
        <v>0.76344318726966831</v>
      </c>
      <c r="M157" s="51">
        <f t="shared" si="78"/>
        <v>5.7894931876044255E-2</v>
      </c>
      <c r="N157" s="51">
        <f t="shared" si="47"/>
        <v>1.0254876282181109</v>
      </c>
      <c r="O157" s="52">
        <f t="shared" si="48"/>
        <v>0.19907554557935425</v>
      </c>
      <c r="P157" s="53" t="b">
        <f t="shared" si="49"/>
        <v>0</v>
      </c>
      <c r="Q157" s="53" t="b">
        <f t="shared" si="50"/>
        <v>0</v>
      </c>
      <c r="R157" s="53" t="b">
        <f t="shared" si="51"/>
        <v>0</v>
      </c>
      <c r="S157" s="53" t="b">
        <f t="shared" si="79"/>
        <v>0</v>
      </c>
      <c r="T157" s="54" t="str">
        <f t="shared" si="80"/>
        <v>不调</v>
      </c>
      <c r="U157" s="51">
        <f t="shared" si="52"/>
        <v>9.8878119124042929E-2</v>
      </c>
      <c r="V157" s="51">
        <f t="shared" si="53"/>
        <v>0.10527138994835551</v>
      </c>
      <c r="W157" s="51">
        <f t="shared" si="54"/>
        <v>0.76344318726966831</v>
      </c>
      <c r="X157" s="51">
        <f t="shared" si="55"/>
        <v>5.7894931876044255E-2</v>
      </c>
      <c r="Y157" s="51">
        <f t="shared" si="81"/>
        <v>0.99998626710299976</v>
      </c>
      <c r="Z157" s="51">
        <f t="shared" si="56"/>
        <v>9.8876761241017422E-2</v>
      </c>
      <c r="AA157" s="51">
        <f t="shared" si="57"/>
        <v>0.10526994426720028</v>
      </c>
      <c r="AB157" s="51">
        <f t="shared" si="58"/>
        <v>0.76343270298301202</v>
      </c>
      <c r="AC157" s="51">
        <f t="shared" si="59"/>
        <v>5.7894136810907965E-2</v>
      </c>
      <c r="AD157" s="78">
        <f t="shared" si="60"/>
        <v>1.0254735453021377</v>
      </c>
      <c r="AE157" s="51">
        <f t="shared" si="82"/>
        <v>1.030786971851003</v>
      </c>
      <c r="AF157" s="50">
        <f t="shared" si="61"/>
        <v>-5.1547280805497309E-3</v>
      </c>
      <c r="AG157" s="50">
        <f t="shared" si="83"/>
        <v>1.3020836963468785E-3</v>
      </c>
      <c r="AH157" s="48">
        <f t="shared" si="84"/>
        <v>43921</v>
      </c>
      <c r="AI157" s="55">
        <f t="shared" si="62"/>
        <v>2020</v>
      </c>
      <c r="AJ157" s="55">
        <f t="shared" si="63"/>
        <v>6</v>
      </c>
      <c r="AK157" s="53">
        <f t="shared" si="64"/>
        <v>0</v>
      </c>
      <c r="AL157" s="51">
        <f t="shared" si="85"/>
        <v>1.0238336965192341</v>
      </c>
      <c r="AM157" s="52" t="str">
        <f t="shared" si="65"/>
        <v/>
      </c>
      <c r="AN157" s="51">
        <f t="shared" si="86"/>
        <v>1.030786971851003</v>
      </c>
      <c r="AO157" s="52">
        <f t="shared" si="66"/>
        <v>-5.1547280805497309E-3</v>
      </c>
      <c r="AP157" s="56">
        <f t="shared" si="67"/>
        <v>1</v>
      </c>
      <c r="AQ157" s="53" t="b">
        <f t="shared" si="68"/>
        <v>1</v>
      </c>
    </row>
    <row r="158" spans="1:43">
      <c r="A158" s="48">
        <f>净值底稿!A119</f>
        <v>44011</v>
      </c>
      <c r="B158" s="49">
        <f>净值底稿!X119</f>
        <v>0.95395963310185339</v>
      </c>
      <c r="C158" s="49">
        <f>净值底稿!U119</f>
        <v>1.1057155760485826</v>
      </c>
      <c r="D158" s="49">
        <f>净值底稿!V119</f>
        <v>1.4305000000000001</v>
      </c>
      <c r="E158" s="49">
        <f>净值底稿!W119</f>
        <v>1.4513</v>
      </c>
      <c r="F158" s="50">
        <f t="shared" si="71"/>
        <v>-4.8184068449232953E-3</v>
      </c>
      <c r="G158" s="50">
        <f t="shared" si="72"/>
        <v>-2.7308605346231252E-3</v>
      </c>
      <c r="H158" s="50">
        <f t="shared" si="73"/>
        <v>8.3957181837268635E-4</v>
      </c>
      <c r="I158" s="50">
        <f t="shared" si="74"/>
        <v>4.1359343765079437E-4</v>
      </c>
      <c r="J158" s="51">
        <f t="shared" si="75"/>
        <v>9.8400332777849861E-2</v>
      </c>
      <c r="K158" s="51">
        <f t="shared" si="76"/>
        <v>0.104982466730919</v>
      </c>
      <c r="L158" s="51">
        <f t="shared" si="77"/>
        <v>0.76407365956566065</v>
      </c>
      <c r="M158" s="51">
        <f t="shared" si="78"/>
        <v>5.7918081445971416E-2</v>
      </c>
      <c r="N158" s="51">
        <f t="shared" si="47"/>
        <v>1.0253745405204009</v>
      </c>
      <c r="O158" s="52">
        <f t="shared" si="48"/>
        <v>0.19834976535066637</v>
      </c>
      <c r="P158" s="53" t="b">
        <f t="shared" si="49"/>
        <v>0</v>
      </c>
      <c r="Q158" s="53" t="b">
        <f t="shared" si="50"/>
        <v>0</v>
      </c>
      <c r="R158" s="53" t="b">
        <f t="shared" si="51"/>
        <v>0</v>
      </c>
      <c r="S158" s="53" t="b">
        <f t="shared" si="79"/>
        <v>0</v>
      </c>
      <c r="T158" s="54" t="str">
        <f t="shared" si="80"/>
        <v>不调</v>
      </c>
      <c r="U158" s="51">
        <f t="shared" si="52"/>
        <v>9.8400332777849861E-2</v>
      </c>
      <c r="V158" s="51">
        <f t="shared" si="53"/>
        <v>0.104982466730919</v>
      </c>
      <c r="W158" s="51">
        <f t="shared" si="54"/>
        <v>0.76407365956566065</v>
      </c>
      <c r="X158" s="51">
        <f t="shared" si="55"/>
        <v>5.7918081445971416E-2</v>
      </c>
      <c r="Y158" s="51">
        <f t="shared" si="81"/>
        <v>0.99993133740089724</v>
      </c>
      <c r="Z158" s="51">
        <f t="shared" si="56"/>
        <v>9.8393576355248757E-2</v>
      </c>
      <c r="AA158" s="51">
        <f t="shared" si="57"/>
        <v>0.10497525836189303</v>
      </c>
      <c r="AB158" s="51">
        <f t="shared" si="58"/>
        <v>0.76402119628228893</v>
      </c>
      <c r="AC158" s="51">
        <f t="shared" si="59"/>
        <v>5.7914104639964291E-2</v>
      </c>
      <c r="AD158" s="78">
        <f t="shared" si="60"/>
        <v>1.025304135639395</v>
      </c>
      <c r="AE158" s="51">
        <f t="shared" si="82"/>
        <v>1.030786971851003</v>
      </c>
      <c r="AF158" s="50">
        <f t="shared" si="61"/>
        <v>-5.319077909727854E-3</v>
      </c>
      <c r="AG158" s="50">
        <f t="shared" si="83"/>
        <v>-1.6520139746056817E-4</v>
      </c>
      <c r="AH158" s="48">
        <f t="shared" si="84"/>
        <v>43921</v>
      </c>
      <c r="AI158" s="55">
        <f t="shared" si="62"/>
        <v>2020</v>
      </c>
      <c r="AJ158" s="55">
        <f t="shared" si="63"/>
        <v>6</v>
      </c>
      <c r="AK158" s="53">
        <f t="shared" si="64"/>
        <v>0</v>
      </c>
      <c r="AL158" s="51">
        <f t="shared" si="85"/>
        <v>1.0238336965192341</v>
      </c>
      <c r="AM158" s="52" t="str">
        <f t="shared" si="65"/>
        <v/>
      </c>
      <c r="AN158" s="51">
        <f t="shared" si="86"/>
        <v>1.030786971851003</v>
      </c>
      <c r="AO158" s="52">
        <f t="shared" si="66"/>
        <v>-5.319077909727854E-3</v>
      </c>
      <c r="AP158" s="56">
        <f t="shared" si="67"/>
        <v>1</v>
      </c>
      <c r="AQ158" s="53" t="b">
        <f t="shared" si="68"/>
        <v>1</v>
      </c>
    </row>
    <row r="159" spans="1:43">
      <c r="A159" s="48">
        <f>净值底稿!A120</f>
        <v>44012</v>
      </c>
      <c r="B159" s="49">
        <f>净值底稿!X120</f>
        <v>0.96318027004032769</v>
      </c>
      <c r="C159" s="49">
        <f>净值底稿!U120</f>
        <v>1.1247107369750875</v>
      </c>
      <c r="D159" s="49">
        <f>净值底稿!V120</f>
        <v>1.431</v>
      </c>
      <c r="E159" s="49">
        <f>净值底稿!W120</f>
        <v>1.4534</v>
      </c>
      <c r="F159" s="50">
        <f t="shared" si="71"/>
        <v>9.6656468665166084E-3</v>
      </c>
      <c r="G159" s="50">
        <f t="shared" si="72"/>
        <v>1.7179066061804527E-2</v>
      </c>
      <c r="H159" s="50">
        <f t="shared" si="73"/>
        <v>3.4952813701494279E-4</v>
      </c>
      <c r="I159" s="50">
        <f t="shared" si="74"/>
        <v>1.4469785709363414E-3</v>
      </c>
      <c r="J159" s="51">
        <f t="shared" si="75"/>
        <v>9.9344613918232225E-2</v>
      </c>
      <c r="K159" s="51">
        <f t="shared" si="76"/>
        <v>0.10677863526014698</v>
      </c>
      <c r="L159" s="51">
        <f t="shared" si="77"/>
        <v>0.76428824318766542</v>
      </c>
      <c r="M159" s="51">
        <f t="shared" si="78"/>
        <v>5.7997905108333282E-2</v>
      </c>
      <c r="N159" s="51">
        <f t="shared" si="47"/>
        <v>1.028409397474378</v>
      </c>
      <c r="O159" s="52">
        <f t="shared" si="48"/>
        <v>0.20042917702287391</v>
      </c>
      <c r="P159" s="53" t="b">
        <f t="shared" si="49"/>
        <v>0</v>
      </c>
      <c r="Q159" s="53" t="b">
        <f t="shared" si="50"/>
        <v>1</v>
      </c>
      <c r="R159" s="53" t="b">
        <f t="shared" si="51"/>
        <v>0</v>
      </c>
      <c r="S159" s="53" t="b">
        <f t="shared" si="79"/>
        <v>1</v>
      </c>
      <c r="T159" s="54" t="str">
        <f t="shared" si="80"/>
        <v>季度</v>
      </c>
      <c r="U159" s="51">
        <f t="shared" si="52"/>
        <v>0.1030616245891896</v>
      </c>
      <c r="V159" s="51">
        <f t="shared" si="53"/>
        <v>0.1030616245891896</v>
      </c>
      <c r="W159" s="51">
        <f t="shared" si="54"/>
        <v>0.76428824318766542</v>
      </c>
      <c r="X159" s="51">
        <f t="shared" si="55"/>
        <v>5.7997905108333282E-2</v>
      </c>
      <c r="Y159" s="51">
        <f t="shared" si="81"/>
        <v>0.99998626710299976</v>
      </c>
      <c r="Z159" s="51">
        <f t="shared" si="56"/>
        <v>0.10306020925451444</v>
      </c>
      <c r="AA159" s="51">
        <f t="shared" si="57"/>
        <v>0.10306020925451444</v>
      </c>
      <c r="AB159" s="51">
        <f t="shared" si="58"/>
        <v>0.76427774729594322</v>
      </c>
      <c r="AC159" s="51">
        <f t="shared" si="59"/>
        <v>5.7997108629076199E-2</v>
      </c>
      <c r="AD159" s="78">
        <f t="shared" si="60"/>
        <v>1.0283952744340483</v>
      </c>
      <c r="AE159" s="51">
        <f t="shared" si="82"/>
        <v>1.030786971851003</v>
      </c>
      <c r="AF159" s="50">
        <f t="shared" si="61"/>
        <v>-2.3202635290003881E-3</v>
      </c>
      <c r="AG159" s="50">
        <f t="shared" si="83"/>
        <v>3.0148506059868296E-3</v>
      </c>
      <c r="AH159" s="48">
        <f t="shared" si="84"/>
        <v>44012</v>
      </c>
      <c r="AI159" s="55">
        <f t="shared" si="62"/>
        <v>2020</v>
      </c>
      <c r="AJ159" s="55">
        <f t="shared" si="63"/>
        <v>6</v>
      </c>
      <c r="AK159" s="53">
        <f t="shared" si="64"/>
        <v>1</v>
      </c>
      <c r="AL159" s="51">
        <f t="shared" si="85"/>
        <v>1.0238336965192341</v>
      </c>
      <c r="AM159" s="52">
        <f t="shared" si="65"/>
        <v>4.4553895132797283E-3</v>
      </c>
      <c r="AN159" s="51">
        <f t="shared" si="86"/>
        <v>1.030786971851003</v>
      </c>
      <c r="AO159" s="52">
        <f t="shared" si="66"/>
        <v>-2.3202635290003881E-3</v>
      </c>
      <c r="AP159" s="56">
        <f t="shared" si="67"/>
        <v>1</v>
      </c>
      <c r="AQ159" s="53" t="b">
        <f t="shared" si="68"/>
        <v>1</v>
      </c>
    </row>
    <row r="160" spans="1:43">
      <c r="A160" s="48">
        <f>净值底稿!A121</f>
        <v>44013</v>
      </c>
      <c r="B160" s="49">
        <f>净值底稿!X121</f>
        <v>0.983441677397354</v>
      </c>
      <c r="C160" s="49">
        <f>净值底稿!U121</f>
        <v>1.1327743421022607</v>
      </c>
      <c r="D160" s="49">
        <f>净值底稿!V121</f>
        <v>1.4315</v>
      </c>
      <c r="E160" s="49">
        <f>净值底稿!W121</f>
        <v>1.4641999999999999</v>
      </c>
      <c r="F160" s="50">
        <f t="shared" si="71"/>
        <v>2.1035945177923843E-2</v>
      </c>
      <c r="G160" s="50">
        <f t="shared" si="72"/>
        <v>7.1694924411056515E-3</v>
      </c>
      <c r="H160" s="50">
        <f t="shared" si="73"/>
        <v>3.4940600978328185E-4</v>
      </c>
      <c r="I160" s="50">
        <f t="shared" si="74"/>
        <v>7.4308517957890619E-3</v>
      </c>
      <c r="J160" s="51">
        <f t="shared" si="75"/>
        <v>0.10522817816641776</v>
      </c>
      <c r="K160" s="51">
        <f t="shared" si="76"/>
        <v>0.10379909864574345</v>
      </c>
      <c r="L160" s="51">
        <f t="shared" si="77"/>
        <v>0.76454479053399205</v>
      </c>
      <c r="M160" s="51">
        <f t="shared" si="78"/>
        <v>5.8428076547883144E-2</v>
      </c>
      <c r="N160" s="51">
        <f t="shared" si="47"/>
        <v>1.0320001438940363</v>
      </c>
      <c r="O160" s="52">
        <f t="shared" si="48"/>
        <v>0.20254578262309209</v>
      </c>
      <c r="P160" s="53" t="b">
        <f t="shared" si="49"/>
        <v>0</v>
      </c>
      <c r="Q160" s="53" t="b">
        <f t="shared" si="50"/>
        <v>0</v>
      </c>
      <c r="R160" s="53" t="b">
        <f t="shared" si="51"/>
        <v>0</v>
      </c>
      <c r="S160" s="53" t="b">
        <f t="shared" si="79"/>
        <v>0</v>
      </c>
      <c r="T160" s="54" t="str">
        <f t="shared" si="80"/>
        <v>不调</v>
      </c>
      <c r="U160" s="51">
        <f t="shared" si="52"/>
        <v>0.10522817816641776</v>
      </c>
      <c r="V160" s="51">
        <f t="shared" si="53"/>
        <v>0.10379909864574345</v>
      </c>
      <c r="W160" s="51">
        <f t="shared" si="54"/>
        <v>0.76454479053399205</v>
      </c>
      <c r="X160" s="51">
        <f t="shared" si="55"/>
        <v>5.8428076547883144E-2</v>
      </c>
      <c r="Y160" s="51">
        <f t="shared" si="81"/>
        <v>0.99998626710299976</v>
      </c>
      <c r="Z160" s="51">
        <f t="shared" si="56"/>
        <v>0.10522673307868548</v>
      </c>
      <c r="AA160" s="51">
        <f t="shared" si="57"/>
        <v>0.10379767318341303</v>
      </c>
      <c r="AB160" s="51">
        <f t="shared" si="58"/>
        <v>0.76453429111913163</v>
      </c>
      <c r="AC160" s="51">
        <f t="shared" si="59"/>
        <v>5.8427274161125989E-2</v>
      </c>
      <c r="AD160" s="78">
        <f t="shared" si="60"/>
        <v>1.0319859715423561</v>
      </c>
      <c r="AE160" s="51">
        <f t="shared" si="82"/>
        <v>1.0319859715423561</v>
      </c>
      <c r="AF160" s="50">
        <f t="shared" si="61"/>
        <v>0</v>
      </c>
      <c r="AG160" s="50">
        <f t="shared" si="83"/>
        <v>3.491553488792265E-3</v>
      </c>
      <c r="AH160" s="48">
        <f t="shared" si="84"/>
        <v>44012</v>
      </c>
      <c r="AI160" s="55">
        <f t="shared" si="62"/>
        <v>2020</v>
      </c>
      <c r="AJ160" s="55">
        <f t="shared" si="63"/>
        <v>7</v>
      </c>
      <c r="AK160" s="53">
        <f t="shared" si="64"/>
        <v>0</v>
      </c>
      <c r="AL160" s="51">
        <f t="shared" si="85"/>
        <v>1.0283952744340483</v>
      </c>
      <c r="AM160" s="52" t="str">
        <f t="shared" si="65"/>
        <v/>
      </c>
      <c r="AN160" s="51">
        <f t="shared" si="86"/>
        <v>1.0319859715423561</v>
      </c>
      <c r="AO160" s="52">
        <f t="shared" si="66"/>
        <v>0</v>
      </c>
      <c r="AP160" s="56">
        <f t="shared" si="67"/>
        <v>1</v>
      </c>
      <c r="AQ160" s="53" t="b">
        <f t="shared" si="68"/>
        <v>1</v>
      </c>
    </row>
    <row r="161" spans="1:43">
      <c r="A161" s="48">
        <f>净值底稿!A122</f>
        <v>44014</v>
      </c>
      <c r="B161" s="49">
        <f>净值底稿!X122</f>
        <v>1.0069748384239219</v>
      </c>
      <c r="C161" s="49">
        <f>净值底稿!U122</f>
        <v>1.1493287208900149</v>
      </c>
      <c r="D161" s="49">
        <f>净值底稿!V122</f>
        <v>1.4321999999999999</v>
      </c>
      <c r="E161" s="49">
        <f>净值底稿!W122</f>
        <v>1.4475</v>
      </c>
      <c r="F161" s="50">
        <f t="shared" si="71"/>
        <v>2.3929391612574014E-2</v>
      </c>
      <c r="G161" s="50">
        <f t="shared" si="72"/>
        <v>1.4614012846576152E-2</v>
      </c>
      <c r="H161" s="50">
        <f t="shared" si="73"/>
        <v>4.8899755501219389E-4</v>
      </c>
      <c r="I161" s="50">
        <f t="shared" si="74"/>
        <v>-1.1405545690479357E-2</v>
      </c>
      <c r="J161" s="51">
        <f t="shared" si="75"/>
        <v>0.10774474478263714</v>
      </c>
      <c r="K161" s="51">
        <f t="shared" si="76"/>
        <v>0.10531457371276014</v>
      </c>
      <c r="L161" s="51">
        <f t="shared" si="77"/>
        <v>0.76490814651821182</v>
      </c>
      <c r="M161" s="51">
        <f t="shared" si="78"/>
        <v>5.7760879216111102E-2</v>
      </c>
      <c r="N161" s="51">
        <f t="shared" si="47"/>
        <v>1.0357283442297203</v>
      </c>
      <c r="O161" s="52">
        <f t="shared" si="48"/>
        <v>0.20570965319468132</v>
      </c>
      <c r="P161" s="53" t="b">
        <f t="shared" si="49"/>
        <v>0</v>
      </c>
      <c r="Q161" s="53" t="b">
        <f t="shared" si="50"/>
        <v>0</v>
      </c>
      <c r="R161" s="53" t="b">
        <f t="shared" si="51"/>
        <v>0</v>
      </c>
      <c r="S161" s="53" t="b">
        <f t="shared" si="79"/>
        <v>0</v>
      </c>
      <c r="T161" s="54" t="str">
        <f t="shared" si="80"/>
        <v>不调</v>
      </c>
      <c r="U161" s="51">
        <f t="shared" si="52"/>
        <v>0.10774474478263714</v>
      </c>
      <c r="V161" s="51">
        <f t="shared" si="53"/>
        <v>0.10531457371276014</v>
      </c>
      <c r="W161" s="51">
        <f t="shared" si="54"/>
        <v>0.76490814651821182</v>
      </c>
      <c r="X161" s="51">
        <f t="shared" si="55"/>
        <v>5.7760879216111102E-2</v>
      </c>
      <c r="Y161" s="51">
        <f t="shared" si="81"/>
        <v>0.99998626710299976</v>
      </c>
      <c r="Z161" s="51">
        <f t="shared" si="56"/>
        <v>0.10774326513515473</v>
      </c>
      <c r="AA161" s="51">
        <f t="shared" si="57"/>
        <v>0.10531312743856672</v>
      </c>
      <c r="AB161" s="51">
        <f t="shared" si="58"/>
        <v>0.76489764211342104</v>
      </c>
      <c r="AC161" s="51">
        <f t="shared" si="59"/>
        <v>5.7760085991906185E-2</v>
      </c>
      <c r="AD161" s="78">
        <f t="shared" si="60"/>
        <v>1.0357141206790486</v>
      </c>
      <c r="AE161" s="51">
        <f t="shared" si="82"/>
        <v>1.0357141206790486</v>
      </c>
      <c r="AF161" s="50">
        <f t="shared" si="61"/>
        <v>0</v>
      </c>
      <c r="AG161" s="50">
        <f t="shared" si="83"/>
        <v>3.6125967207873977E-3</v>
      </c>
      <c r="AH161" s="48">
        <f t="shared" si="84"/>
        <v>44012</v>
      </c>
      <c r="AI161" s="55">
        <f t="shared" si="62"/>
        <v>2020</v>
      </c>
      <c r="AJ161" s="55">
        <f t="shared" si="63"/>
        <v>7</v>
      </c>
      <c r="AK161" s="53">
        <f t="shared" si="64"/>
        <v>0</v>
      </c>
      <c r="AL161" s="51">
        <f t="shared" si="85"/>
        <v>1.0283952744340483</v>
      </c>
      <c r="AM161" s="52" t="str">
        <f t="shared" si="65"/>
        <v/>
      </c>
      <c r="AN161" s="51">
        <f t="shared" si="86"/>
        <v>1.0357141206790486</v>
      </c>
      <c r="AO161" s="52">
        <f t="shared" si="66"/>
        <v>0</v>
      </c>
      <c r="AP161" s="56">
        <f t="shared" si="67"/>
        <v>1</v>
      </c>
      <c r="AQ161" s="53" t="b">
        <f t="shared" si="68"/>
        <v>1</v>
      </c>
    </row>
    <row r="162" spans="1:43">
      <c r="A162" s="48">
        <f>净值底稿!A123</f>
        <v>44015</v>
      </c>
      <c r="B162" s="49">
        <f>净值底稿!X123</f>
        <v>1.0199504587415866</v>
      </c>
      <c r="C162" s="49">
        <f>净值底稿!U123</f>
        <v>1.1640535743378462</v>
      </c>
      <c r="D162" s="49">
        <f>净值底稿!V123</f>
        <v>1.4321999999999999</v>
      </c>
      <c r="E162" s="49">
        <f>净值底稿!W123</f>
        <v>1.4523999999999999</v>
      </c>
      <c r="F162" s="50">
        <f t="shared" si="71"/>
        <v>1.2885744332970406E-2</v>
      </c>
      <c r="G162" s="50">
        <f t="shared" si="72"/>
        <v>1.2811698846635133E-2</v>
      </c>
      <c r="H162" s="50">
        <f t="shared" si="73"/>
        <v>0</v>
      </c>
      <c r="I162" s="50">
        <f t="shared" si="74"/>
        <v>3.3851468048358146E-3</v>
      </c>
      <c r="J162" s="51">
        <f t="shared" si="75"/>
        <v>0.10913161730328577</v>
      </c>
      <c r="K162" s="51">
        <f t="shared" si="76"/>
        <v>0.10666236751190694</v>
      </c>
      <c r="L162" s="51">
        <f t="shared" si="77"/>
        <v>0.76489764211342104</v>
      </c>
      <c r="M162" s="51">
        <f t="shared" si="78"/>
        <v>5.7955612362448727E-2</v>
      </c>
      <c r="N162" s="51">
        <f t="shared" si="47"/>
        <v>1.0386472392910626</v>
      </c>
      <c r="O162" s="52">
        <f t="shared" si="48"/>
        <v>0.2077644619384775</v>
      </c>
      <c r="P162" s="53" t="b">
        <f t="shared" si="49"/>
        <v>0</v>
      </c>
      <c r="Q162" s="53" t="b">
        <f t="shared" si="50"/>
        <v>0</v>
      </c>
      <c r="R162" s="53" t="b">
        <f t="shared" si="51"/>
        <v>0</v>
      </c>
      <c r="S162" s="53" t="b">
        <f t="shared" si="79"/>
        <v>0</v>
      </c>
      <c r="T162" s="54" t="str">
        <f t="shared" si="80"/>
        <v>不调</v>
      </c>
      <c r="U162" s="51">
        <f t="shared" si="52"/>
        <v>0.10913161730328577</v>
      </c>
      <c r="V162" s="51">
        <f t="shared" si="53"/>
        <v>0.10666236751190694</v>
      </c>
      <c r="W162" s="51">
        <f t="shared" si="54"/>
        <v>0.76489764211342104</v>
      </c>
      <c r="X162" s="51">
        <f t="shared" si="55"/>
        <v>5.7955612362448727E-2</v>
      </c>
      <c r="Y162" s="51">
        <f t="shared" si="81"/>
        <v>0.99998626710299976</v>
      </c>
      <c r="Z162" s="51">
        <f t="shared" si="56"/>
        <v>0.10913011861002588</v>
      </c>
      <c r="AA162" s="51">
        <f t="shared" si="57"/>
        <v>0.1066609027286001</v>
      </c>
      <c r="AB162" s="51">
        <f t="shared" si="58"/>
        <v>0.7648871378528862</v>
      </c>
      <c r="AC162" s="51">
        <f t="shared" si="59"/>
        <v>5.7954816463993565E-2</v>
      </c>
      <c r="AD162" s="78">
        <f t="shared" si="60"/>
        <v>1.0386329756555057</v>
      </c>
      <c r="AE162" s="51">
        <f t="shared" si="82"/>
        <v>1.0386329756555057</v>
      </c>
      <c r="AF162" s="50">
        <f t="shared" si="61"/>
        <v>0</v>
      </c>
      <c r="AG162" s="50">
        <f t="shared" si="83"/>
        <v>2.8182052539202918E-3</v>
      </c>
      <c r="AH162" s="48">
        <f t="shared" si="84"/>
        <v>44012</v>
      </c>
      <c r="AI162" s="55">
        <f t="shared" si="62"/>
        <v>2020</v>
      </c>
      <c r="AJ162" s="55">
        <f t="shared" si="63"/>
        <v>7</v>
      </c>
      <c r="AK162" s="53">
        <f t="shared" si="64"/>
        <v>0</v>
      </c>
      <c r="AL162" s="51">
        <f t="shared" si="85"/>
        <v>1.0283952744340483</v>
      </c>
      <c r="AM162" s="52" t="str">
        <f t="shared" si="65"/>
        <v/>
      </c>
      <c r="AN162" s="51">
        <f t="shared" si="86"/>
        <v>1.0386329756555057</v>
      </c>
      <c r="AO162" s="52">
        <f t="shared" si="66"/>
        <v>0</v>
      </c>
      <c r="AP162" s="56">
        <f t="shared" si="67"/>
        <v>1</v>
      </c>
      <c r="AQ162" s="53" t="b">
        <f t="shared" si="68"/>
        <v>1</v>
      </c>
    </row>
    <row r="163" spans="1:43">
      <c r="A163" s="48">
        <f>净值底稿!A124</f>
        <v>44018</v>
      </c>
      <c r="B163" s="49">
        <f>净值底稿!X124</f>
        <v>1.0767409866263691</v>
      </c>
      <c r="C163" s="49">
        <f>净值底稿!U124</f>
        <v>1.2119535533380874</v>
      </c>
      <c r="D163" s="49">
        <f>净值底稿!V124</f>
        <v>1.4288000000000001</v>
      </c>
      <c r="E163" s="49">
        <f>净值底稿!W124</f>
        <v>1.4502999999999999</v>
      </c>
      <c r="F163" s="50">
        <f t="shared" si="71"/>
        <v>5.5679692477270448E-2</v>
      </c>
      <c r="G163" s="50">
        <f t="shared" si="72"/>
        <v>4.1149290768243585E-2</v>
      </c>
      <c r="H163" s="50">
        <f t="shared" si="73"/>
        <v>-2.3739701159054549E-3</v>
      </c>
      <c r="I163" s="50">
        <f t="shared" si="74"/>
        <v>-1.4458826769484512E-3</v>
      </c>
      <c r="J163" s="51">
        <f t="shared" si="75"/>
        <v>0.11520645005424017</v>
      </c>
      <c r="K163" s="51">
        <f t="shared" si="76"/>
        <v>0.11104992322858261</v>
      </c>
      <c r="L163" s="51">
        <f t="shared" si="77"/>
        <v>0.76307131864558297</v>
      </c>
      <c r="M163" s="51">
        <f t="shared" si="78"/>
        <v>5.7871020598822549E-2</v>
      </c>
      <c r="N163" s="51">
        <f t="shared" si="47"/>
        <v>1.0471987125272284</v>
      </c>
      <c r="O163" s="52">
        <f t="shared" si="48"/>
        <v>0.21605868167732287</v>
      </c>
      <c r="P163" s="53" t="b">
        <f t="shared" si="49"/>
        <v>0</v>
      </c>
      <c r="Q163" s="53" t="b">
        <f t="shared" si="50"/>
        <v>0</v>
      </c>
      <c r="R163" s="53" t="b">
        <f t="shared" si="51"/>
        <v>0</v>
      </c>
      <c r="S163" s="53" t="b">
        <f t="shared" si="79"/>
        <v>0</v>
      </c>
      <c r="T163" s="54" t="str">
        <f t="shared" si="80"/>
        <v>不调</v>
      </c>
      <c r="U163" s="51">
        <f t="shared" si="52"/>
        <v>0.11520645005424017</v>
      </c>
      <c r="V163" s="51">
        <f t="shared" si="53"/>
        <v>0.11104992322858261</v>
      </c>
      <c r="W163" s="51">
        <f t="shared" si="54"/>
        <v>0.76307131864558297</v>
      </c>
      <c r="X163" s="51">
        <f t="shared" si="55"/>
        <v>5.7871020598822549E-2</v>
      </c>
      <c r="Y163" s="51">
        <f t="shared" si="81"/>
        <v>0.99995880187477393</v>
      </c>
      <c r="Z163" s="51">
        <f t="shared" si="56"/>
        <v>0.11520170376448398</v>
      </c>
      <c r="AA163" s="51">
        <f t="shared" si="57"/>
        <v>0.11104534817993909</v>
      </c>
      <c r="AB163" s="51">
        <f t="shared" si="58"/>
        <v>0.76303988153784097</v>
      </c>
      <c r="AC163" s="51">
        <f t="shared" si="59"/>
        <v>5.7868636421268958E-2</v>
      </c>
      <c r="AD163" s="78">
        <f t="shared" si="60"/>
        <v>1.0471555699035331</v>
      </c>
      <c r="AE163" s="51">
        <f t="shared" si="82"/>
        <v>1.0471555699035331</v>
      </c>
      <c r="AF163" s="50">
        <f t="shared" si="61"/>
        <v>0</v>
      </c>
      <c r="AG163" s="50">
        <f t="shared" si="83"/>
        <v>8.2055879678271104E-3</v>
      </c>
      <c r="AH163" s="48">
        <f t="shared" si="84"/>
        <v>44012</v>
      </c>
      <c r="AI163" s="55">
        <f t="shared" si="62"/>
        <v>2020</v>
      </c>
      <c r="AJ163" s="55">
        <f t="shared" si="63"/>
        <v>7</v>
      </c>
      <c r="AK163" s="53">
        <f t="shared" si="64"/>
        <v>0</v>
      </c>
      <c r="AL163" s="51">
        <f t="shared" si="85"/>
        <v>1.0283952744340483</v>
      </c>
      <c r="AM163" s="52" t="str">
        <f t="shared" si="65"/>
        <v/>
      </c>
      <c r="AN163" s="51">
        <f t="shared" si="86"/>
        <v>1.0471555699035331</v>
      </c>
      <c r="AO163" s="52">
        <f t="shared" si="66"/>
        <v>0</v>
      </c>
      <c r="AP163" s="56">
        <f t="shared" si="67"/>
        <v>1</v>
      </c>
      <c r="AQ163" s="53" t="b">
        <f t="shared" si="68"/>
        <v>1</v>
      </c>
    </row>
    <row r="164" spans="1:43">
      <c r="A164" s="48">
        <f>净值底稿!A125</f>
        <v>44019</v>
      </c>
      <c r="B164" s="49">
        <f>净值底稿!X125</f>
        <v>1.0742421207097435</v>
      </c>
      <c r="C164" s="49">
        <f>净值底稿!U125</f>
        <v>1.22795461240693</v>
      </c>
      <c r="D164" s="49">
        <f>净值底稿!V125</f>
        <v>1.4246000000000001</v>
      </c>
      <c r="E164" s="49">
        <f>净值底稿!W125</f>
        <v>1.452</v>
      </c>
      <c r="F164" s="50">
        <f t="shared" si="71"/>
        <v>-2.3207678983736546E-3</v>
      </c>
      <c r="G164" s="50">
        <f t="shared" si="72"/>
        <v>1.3202699909390825E-2</v>
      </c>
      <c r="H164" s="50">
        <f t="shared" si="73"/>
        <v>-2.9395296752519062E-3</v>
      </c>
      <c r="I164" s="50">
        <f t="shared" si="74"/>
        <v>1.172171274908651E-3</v>
      </c>
      <c r="J164" s="51">
        <f t="shared" si="75"/>
        <v>0.11493434734854942</v>
      </c>
      <c r="K164" s="51">
        <f t="shared" si="76"/>
        <v>0.11251144658829265</v>
      </c>
      <c r="L164" s="51">
        <f t="shared" si="77"/>
        <v>0.7607969031626598</v>
      </c>
      <c r="M164" s="51">
        <f t="shared" si="78"/>
        <v>5.7936468374600106E-2</v>
      </c>
      <c r="N164" s="51">
        <f t="shared" si="47"/>
        <v>1.0461791654741019</v>
      </c>
      <c r="O164" s="52">
        <f t="shared" si="48"/>
        <v>0.21740615894770698</v>
      </c>
      <c r="P164" s="53" t="b">
        <f t="shared" si="49"/>
        <v>0</v>
      </c>
      <c r="Q164" s="53" t="b">
        <f t="shared" si="50"/>
        <v>0</v>
      </c>
      <c r="R164" s="53" t="b">
        <f t="shared" si="51"/>
        <v>0</v>
      </c>
      <c r="S164" s="53" t="b">
        <f t="shared" si="79"/>
        <v>0</v>
      </c>
      <c r="T164" s="54" t="str">
        <f t="shared" si="80"/>
        <v>不调</v>
      </c>
      <c r="U164" s="51">
        <f t="shared" si="52"/>
        <v>0.11493434734854942</v>
      </c>
      <c r="V164" s="51">
        <f t="shared" si="53"/>
        <v>0.11251144658829265</v>
      </c>
      <c r="W164" s="51">
        <f t="shared" si="54"/>
        <v>0.7607969031626598</v>
      </c>
      <c r="X164" s="51">
        <f t="shared" si="55"/>
        <v>5.7936468374600106E-2</v>
      </c>
      <c r="Y164" s="51">
        <f t="shared" si="81"/>
        <v>0.99998626710299976</v>
      </c>
      <c r="Z164" s="51">
        <f t="shared" si="56"/>
        <v>0.11493276896699549</v>
      </c>
      <c r="AA164" s="51">
        <f t="shared" si="57"/>
        <v>0.1125099014801853</v>
      </c>
      <c r="AB164" s="51">
        <f t="shared" si="58"/>
        <v>0.7607864552171506</v>
      </c>
      <c r="AC164" s="51">
        <f t="shared" si="59"/>
        <v>5.7935672739047359E-2</v>
      </c>
      <c r="AD164" s="78">
        <f t="shared" si="60"/>
        <v>1.0461647984033788</v>
      </c>
      <c r="AE164" s="51">
        <f t="shared" si="82"/>
        <v>1.0471555699035331</v>
      </c>
      <c r="AF164" s="50">
        <f t="shared" si="61"/>
        <v>-9.4615502092543213E-4</v>
      </c>
      <c r="AG164" s="50">
        <f t="shared" si="83"/>
        <v>-9.4615502092543213E-4</v>
      </c>
      <c r="AH164" s="48">
        <f t="shared" si="84"/>
        <v>44012</v>
      </c>
      <c r="AI164" s="55">
        <f t="shared" si="62"/>
        <v>2020</v>
      </c>
      <c r="AJ164" s="55">
        <f t="shared" si="63"/>
        <v>7</v>
      </c>
      <c r="AK164" s="53">
        <f t="shared" si="64"/>
        <v>0</v>
      </c>
      <c r="AL164" s="51">
        <f t="shared" si="85"/>
        <v>1.0283952744340483</v>
      </c>
      <c r="AM164" s="52" t="str">
        <f t="shared" si="65"/>
        <v/>
      </c>
      <c r="AN164" s="51">
        <f t="shared" si="86"/>
        <v>1.0471555699035331</v>
      </c>
      <c r="AO164" s="52">
        <f t="shared" si="66"/>
        <v>-9.4615502092543213E-4</v>
      </c>
      <c r="AP164" s="56">
        <f t="shared" si="67"/>
        <v>1</v>
      </c>
      <c r="AQ164" s="53" t="b">
        <f t="shared" si="68"/>
        <v>1</v>
      </c>
    </row>
    <row r="165" spans="1:43">
      <c r="A165" s="48">
        <f>净值底稿!A126</f>
        <v>44020</v>
      </c>
      <c r="B165" s="49">
        <f>净值底稿!X126</f>
        <v>1.0818968415671306</v>
      </c>
      <c r="C165" s="49">
        <f>净值底稿!U126</f>
        <v>1.2545365073167751</v>
      </c>
      <c r="D165" s="49">
        <f>净值底稿!V126</f>
        <v>1.4231</v>
      </c>
      <c r="E165" s="49">
        <f>净值底稿!W126</f>
        <v>1.4589000000000001</v>
      </c>
      <c r="F165" s="50">
        <f t="shared" si="71"/>
        <v>7.1256942078661289E-3</v>
      </c>
      <c r="G165" s="50">
        <f t="shared" si="72"/>
        <v>2.1647294322826527E-2</v>
      </c>
      <c r="H165" s="50">
        <f t="shared" si="73"/>
        <v>-1.0529271374420945E-3</v>
      </c>
      <c r="I165" s="50">
        <f t="shared" si="74"/>
        <v>4.7520661157025579E-3</v>
      </c>
      <c r="J165" s="51">
        <f t="shared" si="75"/>
        <v>0.11575174473311763</v>
      </c>
      <c r="K165" s="51">
        <f t="shared" si="76"/>
        <v>0.11494543643175908</v>
      </c>
      <c r="L165" s="51">
        <f t="shared" si="77"/>
        <v>0.75998540251265412</v>
      </c>
      <c r="M165" s="51">
        <f t="shared" si="78"/>
        <v>5.8210986886361019E-2</v>
      </c>
      <c r="N165" s="51">
        <f t="shared" si="47"/>
        <v>1.0488935705638918</v>
      </c>
      <c r="O165" s="52">
        <f t="shared" si="48"/>
        <v>0.21994336474085968</v>
      </c>
      <c r="P165" s="53" t="b">
        <f t="shared" si="49"/>
        <v>0</v>
      </c>
      <c r="Q165" s="53" t="b">
        <f t="shared" si="50"/>
        <v>0</v>
      </c>
      <c r="R165" s="53" t="b">
        <f t="shared" si="51"/>
        <v>0</v>
      </c>
      <c r="S165" s="53" t="b">
        <f t="shared" si="79"/>
        <v>0</v>
      </c>
      <c r="T165" s="54" t="str">
        <f t="shared" si="80"/>
        <v>不调</v>
      </c>
      <c r="U165" s="51">
        <f t="shared" si="52"/>
        <v>0.11575174473311763</v>
      </c>
      <c r="V165" s="51">
        <f t="shared" si="53"/>
        <v>0.11494543643175908</v>
      </c>
      <c r="W165" s="51">
        <f t="shared" si="54"/>
        <v>0.75998540251265412</v>
      </c>
      <c r="X165" s="51">
        <f t="shared" si="55"/>
        <v>5.8210986886361019E-2</v>
      </c>
      <c r="Y165" s="51">
        <f t="shared" si="81"/>
        <v>0.99998626710299976</v>
      </c>
      <c r="Z165" s="51">
        <f t="shared" si="56"/>
        <v>0.11575015512632961</v>
      </c>
      <c r="AA165" s="51">
        <f t="shared" si="57"/>
        <v>0.11494385789791992</v>
      </c>
      <c r="AB165" s="51">
        <f t="shared" si="58"/>
        <v>0.75997496571139977</v>
      </c>
      <c r="AC165" s="51">
        <f t="shared" si="59"/>
        <v>5.8210187480873823E-2</v>
      </c>
      <c r="AD165" s="78">
        <f t="shared" si="60"/>
        <v>1.0488791662165231</v>
      </c>
      <c r="AE165" s="51">
        <f t="shared" si="82"/>
        <v>1.0488791662165231</v>
      </c>
      <c r="AF165" s="50">
        <f t="shared" si="61"/>
        <v>0</v>
      </c>
      <c r="AG165" s="50">
        <f t="shared" si="83"/>
        <v>2.5945891290615197E-3</v>
      </c>
      <c r="AH165" s="48">
        <f t="shared" si="84"/>
        <v>44012</v>
      </c>
      <c r="AI165" s="55">
        <f t="shared" si="62"/>
        <v>2020</v>
      </c>
      <c r="AJ165" s="55">
        <f t="shared" si="63"/>
        <v>7</v>
      </c>
      <c r="AK165" s="53">
        <f t="shared" si="64"/>
        <v>0</v>
      </c>
      <c r="AL165" s="51">
        <f t="shared" si="85"/>
        <v>1.0283952744340483</v>
      </c>
      <c r="AM165" s="52" t="str">
        <f t="shared" si="65"/>
        <v/>
      </c>
      <c r="AN165" s="51">
        <f t="shared" si="86"/>
        <v>1.0488791662165231</v>
      </c>
      <c r="AO165" s="52">
        <f t="shared" si="66"/>
        <v>0</v>
      </c>
      <c r="AP165" s="56">
        <f t="shared" si="67"/>
        <v>1</v>
      </c>
      <c r="AQ165" s="53" t="b">
        <f t="shared" si="68"/>
        <v>1</v>
      </c>
    </row>
    <row r="166" spans="1:43">
      <c r="A166" s="48">
        <f>净值底稿!A127</f>
        <v>44021</v>
      </c>
      <c r="B166" s="49">
        <f>净值底稿!X127</f>
        <v>1.0940559122139526</v>
      </c>
      <c r="C166" s="49">
        <f>净值底稿!U127</f>
        <v>1.2876617293415087</v>
      </c>
      <c r="D166" s="49">
        <f>净值底稿!V127</f>
        <v>1.4178999999999999</v>
      </c>
      <c r="E166" s="49">
        <f>净值底稿!W127</f>
        <v>1.4683999999999999</v>
      </c>
      <c r="F166" s="50">
        <f t="shared" si="71"/>
        <v>1.1238659897749192E-2</v>
      </c>
      <c r="G166" s="50">
        <f t="shared" si="72"/>
        <v>2.640435079532466E-2</v>
      </c>
      <c r="H166" s="50">
        <f t="shared" si="73"/>
        <v>-3.6539948000844369E-3</v>
      </c>
      <c r="I166" s="50">
        <f t="shared" si="74"/>
        <v>6.5117554321747484E-3</v>
      </c>
      <c r="J166" s="51">
        <f t="shared" si="75"/>
        <v>0.11705103175290614</v>
      </c>
      <c r="K166" s="51">
        <f t="shared" si="76"/>
        <v>0.11797887584362454</v>
      </c>
      <c r="L166" s="51">
        <f t="shared" si="77"/>
        <v>0.75719802113849599</v>
      </c>
      <c r="M166" s="51">
        <f t="shared" si="78"/>
        <v>5.8589237985410311E-2</v>
      </c>
      <c r="N166" s="51">
        <f t="shared" si="47"/>
        <v>1.0508171667204369</v>
      </c>
      <c r="O166" s="52">
        <f t="shared" si="48"/>
        <v>0.22366393987457467</v>
      </c>
      <c r="P166" s="53" t="b">
        <f t="shared" si="49"/>
        <v>0</v>
      </c>
      <c r="Q166" s="53" t="b">
        <f t="shared" si="50"/>
        <v>0</v>
      </c>
      <c r="R166" s="53" t="b">
        <f t="shared" si="51"/>
        <v>0</v>
      </c>
      <c r="S166" s="53" t="b">
        <f t="shared" si="79"/>
        <v>0</v>
      </c>
      <c r="T166" s="54" t="str">
        <f t="shared" si="80"/>
        <v>不调</v>
      </c>
      <c r="U166" s="51">
        <f t="shared" si="52"/>
        <v>0.11705103175290614</v>
      </c>
      <c r="V166" s="51">
        <f t="shared" si="53"/>
        <v>0.11797887584362454</v>
      </c>
      <c r="W166" s="51">
        <f t="shared" si="54"/>
        <v>0.75719802113849599</v>
      </c>
      <c r="X166" s="51">
        <f t="shared" si="55"/>
        <v>5.8589237985410311E-2</v>
      </c>
      <c r="Y166" s="51">
        <f t="shared" si="81"/>
        <v>0.99998626710299976</v>
      </c>
      <c r="Z166" s="51">
        <f t="shared" si="56"/>
        <v>0.1170494243031433</v>
      </c>
      <c r="AA166" s="51">
        <f t="shared" si="57"/>
        <v>0.11797725565187438</v>
      </c>
      <c r="AB166" s="51">
        <f t="shared" si="58"/>
        <v>0.75718762261606287</v>
      </c>
      <c r="AC166" s="51">
        <f t="shared" si="59"/>
        <v>5.8588433385439738E-2</v>
      </c>
      <c r="AD166" s="78">
        <f t="shared" si="60"/>
        <v>1.0508027359565204</v>
      </c>
      <c r="AE166" s="51">
        <f t="shared" si="82"/>
        <v>1.0508027359565204</v>
      </c>
      <c r="AF166" s="50">
        <f t="shared" si="61"/>
        <v>0</v>
      </c>
      <c r="AG166" s="50">
        <f t="shared" si="83"/>
        <v>1.8339288279849431E-3</v>
      </c>
      <c r="AH166" s="48">
        <f t="shared" si="84"/>
        <v>44012</v>
      </c>
      <c r="AI166" s="55">
        <f t="shared" si="62"/>
        <v>2020</v>
      </c>
      <c r="AJ166" s="55">
        <f t="shared" si="63"/>
        <v>7</v>
      </c>
      <c r="AK166" s="53">
        <f t="shared" si="64"/>
        <v>0</v>
      </c>
      <c r="AL166" s="51">
        <f t="shared" si="85"/>
        <v>1.0283952744340483</v>
      </c>
      <c r="AM166" s="52" t="str">
        <f t="shared" si="65"/>
        <v/>
      </c>
      <c r="AN166" s="51">
        <f t="shared" si="86"/>
        <v>1.0508027359565204</v>
      </c>
      <c r="AO166" s="52">
        <f t="shared" si="66"/>
        <v>0</v>
      </c>
      <c r="AP166" s="56">
        <f t="shared" si="67"/>
        <v>1</v>
      </c>
      <c r="AQ166" s="53" t="b">
        <f t="shared" si="68"/>
        <v>1</v>
      </c>
    </row>
    <row r="167" spans="1:43">
      <c r="A167" s="48">
        <f>净值底稿!A128</f>
        <v>44022</v>
      </c>
      <c r="B167" s="49">
        <f>净值底稿!X128</f>
        <v>1.0743125581851636</v>
      </c>
      <c r="C167" s="49">
        <f>净值底稿!U128</f>
        <v>1.2819139422765338</v>
      </c>
      <c r="D167" s="49">
        <f>净值底稿!V128</f>
        <v>1.4161999999999999</v>
      </c>
      <c r="E167" s="49">
        <f>净值底稿!W128</f>
        <v>1.4602999999999999</v>
      </c>
      <c r="F167" s="50">
        <f t="shared" si="71"/>
        <v>-1.8046019228428634E-2</v>
      </c>
      <c r="G167" s="50">
        <f t="shared" si="72"/>
        <v>-4.4637399201995498E-3</v>
      </c>
      <c r="H167" s="50">
        <f t="shared" si="73"/>
        <v>-1.1989562028351664E-3</v>
      </c>
      <c r="I167" s="50">
        <f t="shared" si="74"/>
        <v>-5.5162081176790556E-3</v>
      </c>
      <c r="J167" s="51">
        <f t="shared" si="75"/>
        <v>0.11493714814149228</v>
      </c>
      <c r="K167" s="51">
        <f t="shared" si="76"/>
        <v>0.11745063586614551</v>
      </c>
      <c r="L167" s="51">
        <f t="shared" si="77"/>
        <v>0.75627978781921734</v>
      </c>
      <c r="M167" s="51">
        <f t="shared" si="78"/>
        <v>5.8265247393596876E-2</v>
      </c>
      <c r="N167" s="51">
        <f t="shared" si="47"/>
        <v>1.0469328192204521</v>
      </c>
      <c r="O167" s="52">
        <f t="shared" si="48"/>
        <v>0.22197010136779752</v>
      </c>
      <c r="P167" s="53" t="b">
        <f t="shared" si="49"/>
        <v>0</v>
      </c>
      <c r="Q167" s="53" t="b">
        <f t="shared" si="50"/>
        <v>0</v>
      </c>
      <c r="R167" s="53" t="b">
        <f t="shared" si="51"/>
        <v>0</v>
      </c>
      <c r="S167" s="53" t="b">
        <f t="shared" si="79"/>
        <v>0</v>
      </c>
      <c r="T167" s="54" t="str">
        <f t="shared" si="80"/>
        <v>不调</v>
      </c>
      <c r="U167" s="51">
        <f t="shared" si="52"/>
        <v>0.11493714814149228</v>
      </c>
      <c r="V167" s="51">
        <f t="shared" si="53"/>
        <v>0.11745063586614551</v>
      </c>
      <c r="W167" s="51">
        <f t="shared" si="54"/>
        <v>0.75627978781921734</v>
      </c>
      <c r="X167" s="51">
        <f t="shared" si="55"/>
        <v>5.8265247393596876E-2</v>
      </c>
      <c r="Y167" s="51">
        <f t="shared" si="81"/>
        <v>0.99998626710299976</v>
      </c>
      <c r="Z167" s="51">
        <f t="shared" si="56"/>
        <v>0.11493556972147535</v>
      </c>
      <c r="AA167" s="51">
        <f t="shared" si="57"/>
        <v>0.11744902292866055</v>
      </c>
      <c r="AB167" s="51">
        <f t="shared" si="58"/>
        <v>0.75626940190678782</v>
      </c>
      <c r="AC167" s="51">
        <f t="shared" si="59"/>
        <v>5.8264447242955729E-2</v>
      </c>
      <c r="AD167" s="78">
        <f t="shared" si="60"/>
        <v>1.0469184417998794</v>
      </c>
      <c r="AE167" s="51">
        <f t="shared" si="82"/>
        <v>1.0508027359565204</v>
      </c>
      <c r="AF167" s="50">
        <f t="shared" si="61"/>
        <v>-3.6965017540664391E-3</v>
      </c>
      <c r="AG167" s="50">
        <f t="shared" si="83"/>
        <v>-3.6965017540664391E-3</v>
      </c>
      <c r="AH167" s="48">
        <f t="shared" si="84"/>
        <v>44012</v>
      </c>
      <c r="AI167" s="55">
        <f t="shared" si="62"/>
        <v>2020</v>
      </c>
      <c r="AJ167" s="55">
        <f t="shared" si="63"/>
        <v>7</v>
      </c>
      <c r="AK167" s="53">
        <f t="shared" si="64"/>
        <v>0</v>
      </c>
      <c r="AL167" s="51">
        <f t="shared" si="85"/>
        <v>1.0283952744340483</v>
      </c>
      <c r="AM167" s="52" t="str">
        <f t="shared" si="65"/>
        <v/>
      </c>
      <c r="AN167" s="51">
        <f t="shared" si="86"/>
        <v>1.0508027359565204</v>
      </c>
      <c r="AO167" s="52">
        <f t="shared" si="66"/>
        <v>-3.6965017540664391E-3</v>
      </c>
      <c r="AP167" s="56">
        <f t="shared" si="67"/>
        <v>1</v>
      </c>
      <c r="AQ167" s="53" t="b">
        <f t="shared" si="68"/>
        <v>1</v>
      </c>
    </row>
    <row r="168" spans="1:43">
      <c r="A168" s="48">
        <f>净值底稿!A129</f>
        <v>44025</v>
      </c>
      <c r="B168" s="49">
        <f>净值底稿!X129</f>
        <v>1.0958269241503664</v>
      </c>
      <c r="C168" s="49">
        <f>净值底稿!U129</f>
        <v>1.3228991777772312</v>
      </c>
      <c r="D168" s="49">
        <f>净值底稿!V129</f>
        <v>1.4136</v>
      </c>
      <c r="E168" s="49">
        <f>净值底稿!W129</f>
        <v>1.4652000000000001</v>
      </c>
      <c r="F168" s="50">
        <f t="shared" si="71"/>
        <v>2.0026170038956792E-2</v>
      </c>
      <c r="G168" s="50">
        <f t="shared" si="72"/>
        <v>3.1971908682038697E-2</v>
      </c>
      <c r="H168" s="50">
        <f t="shared" si="73"/>
        <v>-1.8358988843383273E-3</v>
      </c>
      <c r="I168" s="50">
        <f t="shared" si="74"/>
        <v>3.355474902417388E-3</v>
      </c>
      <c r="J168" s="51">
        <f t="shared" si="75"/>
        <v>0.11723728898424199</v>
      </c>
      <c r="K168" s="51">
        <f t="shared" si="76"/>
        <v>0.12120409236453035</v>
      </c>
      <c r="L168" s="51">
        <f t="shared" si="77"/>
        <v>0.7548809677555679</v>
      </c>
      <c r="M168" s="51">
        <f t="shared" si="78"/>
        <v>5.8459952133382689E-2</v>
      </c>
      <c r="N168" s="51">
        <f t="shared" si="47"/>
        <v>1.051782301237723</v>
      </c>
      <c r="O168" s="52">
        <f t="shared" si="48"/>
        <v>0.22670221876540211</v>
      </c>
      <c r="P168" s="53" t="b">
        <f t="shared" si="49"/>
        <v>0</v>
      </c>
      <c r="Q168" s="53" t="b">
        <f t="shared" si="50"/>
        <v>0</v>
      </c>
      <c r="R168" s="53" t="b">
        <f t="shared" si="51"/>
        <v>0</v>
      </c>
      <c r="S168" s="53" t="b">
        <f t="shared" si="79"/>
        <v>0</v>
      </c>
      <c r="T168" s="54" t="str">
        <f t="shared" si="80"/>
        <v>不调</v>
      </c>
      <c r="U168" s="51">
        <f t="shared" si="52"/>
        <v>0.11723728898424199</v>
      </c>
      <c r="V168" s="51">
        <f t="shared" si="53"/>
        <v>0.12120409236453035</v>
      </c>
      <c r="W168" s="51">
        <f t="shared" si="54"/>
        <v>0.7548809677555679</v>
      </c>
      <c r="X168" s="51">
        <f t="shared" si="55"/>
        <v>5.8459952133382689E-2</v>
      </c>
      <c r="Y168" s="51">
        <f t="shared" si="81"/>
        <v>0.99995880187477393</v>
      </c>
      <c r="Z168" s="51">
        <f t="shared" si="56"/>
        <v>0.11723245902772925</v>
      </c>
      <c r="AA168" s="51">
        <f t="shared" si="57"/>
        <v>0.1211990989831552</v>
      </c>
      <c r="AB168" s="51">
        <f t="shared" si="58"/>
        <v>0.75484986807492749</v>
      </c>
      <c r="AC168" s="51">
        <f t="shared" si="59"/>
        <v>5.8457543692953987E-2</v>
      </c>
      <c r="AD168" s="78">
        <f t="shared" si="60"/>
        <v>1.051738969778766</v>
      </c>
      <c r="AE168" s="51">
        <f t="shared" si="82"/>
        <v>1.051738969778766</v>
      </c>
      <c r="AF168" s="50">
        <f t="shared" si="61"/>
        <v>0</v>
      </c>
      <c r="AG168" s="50">
        <f t="shared" si="83"/>
        <v>4.6044923715347075E-3</v>
      </c>
      <c r="AH168" s="48">
        <f t="shared" si="84"/>
        <v>44012</v>
      </c>
      <c r="AI168" s="55">
        <f t="shared" si="62"/>
        <v>2020</v>
      </c>
      <c r="AJ168" s="55">
        <f t="shared" si="63"/>
        <v>7</v>
      </c>
      <c r="AK168" s="53">
        <f t="shared" si="64"/>
        <v>0</v>
      </c>
      <c r="AL168" s="51">
        <f t="shared" si="85"/>
        <v>1.0283952744340483</v>
      </c>
      <c r="AM168" s="52" t="str">
        <f t="shared" si="65"/>
        <v/>
      </c>
      <c r="AN168" s="51">
        <f t="shared" si="86"/>
        <v>1.051738969778766</v>
      </c>
      <c r="AO168" s="52">
        <f t="shared" si="66"/>
        <v>0</v>
      </c>
      <c r="AP168" s="56">
        <f t="shared" si="67"/>
        <v>1</v>
      </c>
      <c r="AQ168" s="53" t="b">
        <f t="shared" si="68"/>
        <v>1</v>
      </c>
    </row>
    <row r="169" spans="1:43">
      <c r="A169" s="48">
        <f>净值底稿!A130</f>
        <v>44026</v>
      </c>
      <c r="B169" s="49">
        <f>净值底稿!X130</f>
        <v>1.0906932320098961</v>
      </c>
      <c r="C169" s="49">
        <f>净值底稿!U130</f>
        <v>1.316287314881085</v>
      </c>
      <c r="D169" s="49">
        <f>净值底稿!V130</f>
        <v>1.4123000000000001</v>
      </c>
      <c r="E169" s="49">
        <f>净值底稿!W130</f>
        <v>1.4622999999999999</v>
      </c>
      <c r="F169" s="50">
        <f t="shared" si="71"/>
        <v>-4.6847654746671186E-3</v>
      </c>
      <c r="G169" s="50">
        <f t="shared" si="72"/>
        <v>-4.9980096799634444E-3</v>
      </c>
      <c r="H169" s="50">
        <f t="shared" si="73"/>
        <v>-9.1963780418780061E-4</v>
      </c>
      <c r="I169" s="50">
        <f t="shared" si="74"/>
        <v>-1.9792519792520835E-3</v>
      </c>
      <c r="J169" s="51">
        <f t="shared" si="75"/>
        <v>0.11668325245116581</v>
      </c>
      <c r="K169" s="51">
        <f t="shared" si="76"/>
        <v>0.12059334471323455</v>
      </c>
      <c r="L169" s="51">
        <f t="shared" si="77"/>
        <v>0.7541556795997596</v>
      </c>
      <c r="M169" s="51">
        <f t="shared" si="78"/>
        <v>5.834184148389749E-2</v>
      </c>
      <c r="N169" s="51">
        <f t="shared" si="47"/>
        <v>1.0497741182480573</v>
      </c>
      <c r="O169" s="52">
        <f t="shared" si="48"/>
        <v>0.22602633560864077</v>
      </c>
      <c r="P169" s="53" t="b">
        <f t="shared" si="49"/>
        <v>0</v>
      </c>
      <c r="Q169" s="53" t="b">
        <f t="shared" si="50"/>
        <v>0</v>
      </c>
      <c r="R169" s="53" t="b">
        <f t="shared" si="51"/>
        <v>0</v>
      </c>
      <c r="S169" s="53" t="b">
        <f t="shared" si="79"/>
        <v>0</v>
      </c>
      <c r="T169" s="54" t="str">
        <f t="shared" si="80"/>
        <v>不调</v>
      </c>
      <c r="U169" s="51">
        <f t="shared" si="52"/>
        <v>0.11668325245116581</v>
      </c>
      <c r="V169" s="51">
        <f t="shared" si="53"/>
        <v>0.12059334471323455</v>
      </c>
      <c r="W169" s="51">
        <f t="shared" si="54"/>
        <v>0.7541556795997596</v>
      </c>
      <c r="X169" s="51">
        <f t="shared" si="55"/>
        <v>5.834184148389749E-2</v>
      </c>
      <c r="Y169" s="51">
        <f t="shared" si="81"/>
        <v>0.99998626710299976</v>
      </c>
      <c r="Z169" s="51">
        <f t="shared" si="56"/>
        <v>0.11668165005207826</v>
      </c>
      <c r="AA169" s="51">
        <f t="shared" si="57"/>
        <v>0.12059168861725268</v>
      </c>
      <c r="AB169" s="51">
        <f t="shared" si="58"/>
        <v>0.75414532285748948</v>
      </c>
      <c r="AC169" s="51">
        <f t="shared" si="59"/>
        <v>5.834104028139759E-2</v>
      </c>
      <c r="AD169" s="78">
        <f t="shared" si="60"/>
        <v>1.0497597018082179</v>
      </c>
      <c r="AE169" s="51">
        <f t="shared" si="82"/>
        <v>1.051738969778766</v>
      </c>
      <c r="AF169" s="50">
        <f t="shared" si="61"/>
        <v>-1.8819003834805725E-3</v>
      </c>
      <c r="AG169" s="50">
        <f t="shared" si="83"/>
        <v>-1.8819003834805725E-3</v>
      </c>
      <c r="AH169" s="48">
        <f t="shared" si="84"/>
        <v>44012</v>
      </c>
      <c r="AI169" s="55">
        <f t="shared" si="62"/>
        <v>2020</v>
      </c>
      <c r="AJ169" s="55">
        <f t="shared" si="63"/>
        <v>7</v>
      </c>
      <c r="AK169" s="53">
        <f t="shared" si="64"/>
        <v>0</v>
      </c>
      <c r="AL169" s="51">
        <f t="shared" si="85"/>
        <v>1.0283952744340483</v>
      </c>
      <c r="AM169" s="52" t="str">
        <f t="shared" si="65"/>
        <v/>
      </c>
      <c r="AN169" s="51">
        <f t="shared" si="86"/>
        <v>1.051738969778766</v>
      </c>
      <c r="AO169" s="52">
        <f t="shared" si="66"/>
        <v>-1.8819003834805725E-3</v>
      </c>
      <c r="AP169" s="56">
        <f t="shared" si="67"/>
        <v>1</v>
      </c>
      <c r="AQ169" s="53" t="b">
        <f t="shared" si="68"/>
        <v>1</v>
      </c>
    </row>
    <row r="170" spans="1:43">
      <c r="A170" s="48">
        <f>净值底稿!A131</f>
        <v>44027</v>
      </c>
      <c r="B170" s="49">
        <f>净值底稿!X131</f>
        <v>1.0799204664324358</v>
      </c>
      <c r="C170" s="49">
        <f>净值底稿!U131</f>
        <v>1.2862425743750912</v>
      </c>
      <c r="D170" s="49">
        <f>净值底稿!V131</f>
        <v>1.4124000000000001</v>
      </c>
      <c r="E170" s="49">
        <f>净值底稿!W131</f>
        <v>1.4626999999999999</v>
      </c>
      <c r="F170" s="50">
        <f t="shared" si="71"/>
        <v>-9.8769894790752266E-3</v>
      </c>
      <c r="G170" s="50">
        <f t="shared" si="72"/>
        <v>-2.2825366594608654E-2</v>
      </c>
      <c r="H170" s="50">
        <f t="shared" si="73"/>
        <v>7.0806485874097547E-5</v>
      </c>
      <c r="I170" s="50">
        <f t="shared" si="74"/>
        <v>2.7354168091364706E-4</v>
      </c>
      <c r="J170" s="51">
        <f t="shared" si="75"/>
        <v>0.11552918662211274</v>
      </c>
      <c r="K170" s="51">
        <f t="shared" si="76"/>
        <v>0.11783913911630099</v>
      </c>
      <c r="L170" s="51">
        <f t="shared" si="77"/>
        <v>0.75419872123763942</v>
      </c>
      <c r="M170" s="51">
        <f t="shared" si="78"/>
        <v>5.8356998987622415E-2</v>
      </c>
      <c r="N170" s="51">
        <f t="shared" si="47"/>
        <v>1.0459240459636756</v>
      </c>
      <c r="O170" s="52">
        <f t="shared" si="48"/>
        <v>0.22312167565035454</v>
      </c>
      <c r="P170" s="53" t="b">
        <f t="shared" si="49"/>
        <v>0</v>
      </c>
      <c r="Q170" s="53" t="b">
        <f t="shared" si="50"/>
        <v>0</v>
      </c>
      <c r="R170" s="53" t="b">
        <f t="shared" si="51"/>
        <v>0</v>
      </c>
      <c r="S170" s="53" t="b">
        <f t="shared" si="79"/>
        <v>0</v>
      </c>
      <c r="T170" s="54" t="str">
        <f t="shared" si="80"/>
        <v>不调</v>
      </c>
      <c r="U170" s="51">
        <f t="shared" si="52"/>
        <v>0.11552918662211274</v>
      </c>
      <c r="V170" s="51">
        <f t="shared" si="53"/>
        <v>0.11783913911630099</v>
      </c>
      <c r="W170" s="51">
        <f t="shared" si="54"/>
        <v>0.75419872123763942</v>
      </c>
      <c r="X170" s="51">
        <f t="shared" si="55"/>
        <v>5.8356998987622415E-2</v>
      </c>
      <c r="Y170" s="51">
        <f t="shared" si="81"/>
        <v>0.99998626710299976</v>
      </c>
      <c r="Z170" s="51">
        <f t="shared" si="56"/>
        <v>0.11552760007169234</v>
      </c>
      <c r="AA170" s="51">
        <f t="shared" si="57"/>
        <v>0.1178375208435409</v>
      </c>
      <c r="AB170" s="51">
        <f t="shared" si="58"/>
        <v>0.75418836390428301</v>
      </c>
      <c r="AC170" s="51">
        <f t="shared" si="59"/>
        <v>5.8356197576966078E-2</v>
      </c>
      <c r="AD170" s="78">
        <f t="shared" si="60"/>
        <v>1.0459096823964822</v>
      </c>
      <c r="AE170" s="51">
        <f t="shared" si="82"/>
        <v>1.051738969778766</v>
      </c>
      <c r="AF170" s="50">
        <f t="shared" si="61"/>
        <v>-5.5425229546358645E-3</v>
      </c>
      <c r="AG170" s="50">
        <f t="shared" si="83"/>
        <v>-3.6675244868935586E-3</v>
      </c>
      <c r="AH170" s="48">
        <f t="shared" si="84"/>
        <v>44012</v>
      </c>
      <c r="AI170" s="55">
        <f t="shared" si="62"/>
        <v>2020</v>
      </c>
      <c r="AJ170" s="55">
        <f t="shared" si="63"/>
        <v>7</v>
      </c>
      <c r="AK170" s="53">
        <f t="shared" si="64"/>
        <v>0</v>
      </c>
      <c r="AL170" s="51">
        <f t="shared" si="85"/>
        <v>1.0283952744340483</v>
      </c>
      <c r="AM170" s="52" t="str">
        <f t="shared" si="65"/>
        <v/>
      </c>
      <c r="AN170" s="51">
        <f t="shared" si="86"/>
        <v>1.051738969778766</v>
      </c>
      <c r="AO170" s="52">
        <f t="shared" si="66"/>
        <v>-5.5425229546358645E-3</v>
      </c>
      <c r="AP170" s="56">
        <f t="shared" si="67"/>
        <v>1</v>
      </c>
      <c r="AQ170" s="53" t="b">
        <f t="shared" si="68"/>
        <v>1</v>
      </c>
    </row>
    <row r="171" spans="1:43">
      <c r="A171" s="48">
        <f>净值底稿!A132</f>
        <v>44028</v>
      </c>
      <c r="B171" s="49">
        <f>净值底稿!X132</f>
        <v>1.0625364640359438</v>
      </c>
      <c r="C171" s="49">
        <f>净值底稿!U132</f>
        <v>1.2308224114275901</v>
      </c>
      <c r="D171" s="49">
        <f>净值底稿!V132</f>
        <v>1.4137</v>
      </c>
      <c r="E171" s="49">
        <f>净值底稿!W132</f>
        <v>1.4603999999999999</v>
      </c>
      <c r="F171" s="50">
        <f t="shared" si="71"/>
        <v>-1.609748396927857E-2</v>
      </c>
      <c r="G171" s="50">
        <f t="shared" si="72"/>
        <v>-4.308686716766974E-2</v>
      </c>
      <c r="H171" s="50">
        <f t="shared" si="73"/>
        <v>9.2041914471807651E-4</v>
      </c>
      <c r="I171" s="50">
        <f t="shared" si="74"/>
        <v>-1.5724345388664629E-3</v>
      </c>
      <c r="J171" s="51">
        <f t="shared" si="75"/>
        <v>0.11366789638152905</v>
      </c>
      <c r="K171" s="51">
        <f t="shared" si="76"/>
        <v>0.11276027123558774</v>
      </c>
      <c r="L171" s="51">
        <f t="shared" si="77"/>
        <v>0.75488253331314414</v>
      </c>
      <c r="M171" s="51">
        <f t="shared" si="78"/>
        <v>5.8264436276339142E-2</v>
      </c>
      <c r="N171" s="51">
        <f t="shared" ref="N171:N234" si="88">SUM(J171:M171)</f>
        <v>1.0395751372066</v>
      </c>
      <c r="O171" s="52">
        <f t="shared" ref="O171:O234" si="89">IFERROR((J171+K171)/N171,0)</f>
        <v>0.21780837143291315</v>
      </c>
      <c r="P171" s="53" t="b">
        <f t="shared" ref="P171:P234" si="90">AND(MONTH(A171)=12,OR(A172="",YEAR(A171)&lt;&gt;YEAR(A172)))</f>
        <v>0</v>
      </c>
      <c r="Q171" s="53" t="b">
        <f t="shared" ref="Q171:Q234" si="91">AND(MOD(MONTH(A171),3)=0,OR(A172="",MONTH(A171)&lt;&gt;MONTH(A172)))</f>
        <v>0</v>
      </c>
      <c r="R171" s="53" t="b">
        <f t="shared" ref="R171:R234" si="92">OR(O171&gt;$E$7,O171&lt;$E$6)</f>
        <v>0</v>
      </c>
      <c r="S171" s="53" t="b">
        <f t="shared" si="79"/>
        <v>0</v>
      </c>
      <c r="T171" s="54" t="str">
        <f t="shared" si="80"/>
        <v>不调</v>
      </c>
      <c r="U171" s="51">
        <f t="shared" ref="U171:U234" si="93">IF(OR(T171="年末+季度",T171="季度+动态"),N171*$E$5/2,IF(T171="季度",(J171+K171)/2,IF(T171="动态",N171*$E$5*IF(J171+K171=0,0.5,J171/(J171+K171)),J171)))</f>
        <v>0.11366789638152905</v>
      </c>
      <c r="V171" s="51">
        <f t="shared" ref="V171:V234" si="94">IF(OR(T171="年末+季度",T171="季度+动态"),N171*$E$5/2,IF(T171="季度",(J171+K171)/2,IF(T171="动态",N171*$E$5*IF(J171+K171=0,0.5,K171/(J171+K171)),K171)))</f>
        <v>0.11276027123558774</v>
      </c>
      <c r="W171" s="51">
        <f t="shared" ref="W171:W234" si="95">IF(OR(T171="年末+季度",T171="季度+动态",T171="动态"),N171*(1-$E$5)*IF(L171+M171=0,$B$7/($B$7+$B$8),L171/(L171+M171)),L171)</f>
        <v>0.75488253331314414</v>
      </c>
      <c r="X171" s="51">
        <f t="shared" ref="X171:X234" si="96">IF(OR(T171="年末+季度",T171="季度+动态",T171="动态"),N171*(1-$E$5)*IF(L171+M171=0,$B$8/($B$7+$B$8),M171/(L171+M171)),M171)</f>
        <v>5.8264436276339142E-2</v>
      </c>
      <c r="Y171" s="51">
        <f t="shared" si="81"/>
        <v>0.99998626710299976</v>
      </c>
      <c r="Z171" s="51">
        <f t="shared" ref="Z171:Z234" si="97">U171*Y171</f>
        <v>0.1136663353920158</v>
      </c>
      <c r="AA171" s="51">
        <f t="shared" ref="AA171:AA234" si="98">V171*Y171</f>
        <v>0.11275872271039714</v>
      </c>
      <c r="AB171" s="51">
        <f t="shared" ref="AB171:AB234" si="99">W171*Y171</f>
        <v>0.75487216658906686</v>
      </c>
      <c r="AC171" s="51">
        <f t="shared" ref="AC171:AC234" si="100">X171*Y171</f>
        <v>5.826363613683698E-2</v>
      </c>
      <c r="AD171" s="78">
        <f t="shared" ref="AD171:AD234" si="101">SUM(Z171:AC171)</f>
        <v>1.0395608608283167</v>
      </c>
      <c r="AE171" s="51">
        <f t="shared" si="82"/>
        <v>1.051738969778766</v>
      </c>
      <c r="AF171" s="50">
        <f t="shared" ref="AF171:AF234" si="102">AD171/AE171-1</f>
        <v>-1.1579022267294126E-2</v>
      </c>
      <c r="AG171" s="50">
        <f t="shared" si="83"/>
        <v>-6.0701432207975747E-3</v>
      </c>
      <c r="AH171" s="48">
        <f t="shared" si="84"/>
        <v>44012</v>
      </c>
      <c r="AI171" s="55">
        <f t="shared" ref="AI171:AI234" si="103">YEAR(A171)</f>
        <v>2020</v>
      </c>
      <c r="AJ171" s="55">
        <f t="shared" ref="AJ171:AJ234" si="104">MONTH(A171)</f>
        <v>7</v>
      </c>
      <c r="AK171" s="53">
        <f t="shared" ref="AK171:AK234" si="105">IF(MONTH(A171)&lt;&gt;MONTH(A172),1,0)</f>
        <v>0</v>
      </c>
      <c r="AL171" s="51">
        <f t="shared" si="85"/>
        <v>1.0283952744340483</v>
      </c>
      <c r="AM171" s="52" t="str">
        <f t="shared" ref="AM171:AM234" si="106">IF(AK171,AD171/AL171-1,"")</f>
        <v/>
      </c>
      <c r="AN171" s="51">
        <f t="shared" si="86"/>
        <v>1.051738969778766</v>
      </c>
      <c r="AO171" s="52">
        <f t="shared" ref="AO171:AO234" si="107">AD171/AN171-1</f>
        <v>-1.1579022267294126E-2</v>
      </c>
      <c r="AP171" s="56">
        <f t="shared" ref="AP171:AP234" si="108">IFERROR(SUM(Z171:AC171)/AD171,0)</f>
        <v>1</v>
      </c>
      <c r="AQ171" s="53" t="b">
        <f t="shared" ref="AQ171:AQ234" si="109">AND(B171&gt;0,C171&gt;0,D171&gt;0,E171&gt;0)</f>
        <v>1</v>
      </c>
    </row>
    <row r="172" spans="1:43">
      <c r="A172" s="48">
        <f>净值底稿!A133</f>
        <v>44029</v>
      </c>
      <c r="B172" s="49">
        <f>净值底稿!X133</f>
        <v>1.0627636527398963</v>
      </c>
      <c r="C172" s="49">
        <f>净值底稿!U133</f>
        <v>1.2386528945228774</v>
      </c>
      <c r="D172" s="49">
        <f>净值底稿!V133</f>
        <v>1.4145000000000001</v>
      </c>
      <c r="E172" s="49">
        <f>净值底稿!W133</f>
        <v>1.4516</v>
      </c>
      <c r="F172" s="50">
        <f t="shared" ref="F172:F235" si="110">IFERROR(B172/B171-1,0)</f>
        <v>2.1381732452696589E-4</v>
      </c>
      <c r="G172" s="50">
        <f t="shared" ref="G172:G235" si="111">IFERROR(C172/C171-1,0)</f>
        <v>6.3619926177693742E-3</v>
      </c>
      <c r="H172" s="50">
        <f t="shared" ref="H172:H235" si="112">IFERROR(D172/D171-1,0)</f>
        <v>5.6589092452430378E-4</v>
      </c>
      <c r="I172" s="50">
        <f t="shared" ref="I172:I235" si="113">IFERROR(E172/E171-1,0)</f>
        <v>-6.0257463708572878E-3</v>
      </c>
      <c r="J172" s="51">
        <f t="shared" ref="J172:J235" si="114">Z171*(1+F172)</f>
        <v>0.11369063922373811</v>
      </c>
      <c r="K172" s="51">
        <f t="shared" ref="K172:K235" si="115">AA171*(1+G172)</f>
        <v>0.11347609287186979</v>
      </c>
      <c r="L172" s="51">
        <f t="shared" ref="L172:L235" si="116">AB171*(1+H172)</f>
        <v>0.75529934189731562</v>
      </c>
      <c r="M172" s="51">
        <f t="shared" ref="M172:M235" si="117">AC171*(1+I172)</f>
        <v>5.7912554242832488E-2</v>
      </c>
      <c r="N172" s="51">
        <f t="shared" si="88"/>
        <v>1.0403786282357561</v>
      </c>
      <c r="O172" s="52">
        <f t="shared" si="89"/>
        <v>0.21835005634518911</v>
      </c>
      <c r="P172" s="53" t="b">
        <f t="shared" si="90"/>
        <v>0</v>
      </c>
      <c r="Q172" s="53" t="b">
        <f t="shared" si="91"/>
        <v>0</v>
      </c>
      <c r="R172" s="53" t="b">
        <f t="shared" si="92"/>
        <v>0</v>
      </c>
      <c r="S172" s="53" t="b">
        <f t="shared" ref="S172:S235" si="118">AND(OR(P172,Q172,R172),A172-AH171&gt;$E$8)</f>
        <v>0</v>
      </c>
      <c r="T172" s="54" t="str">
        <f t="shared" ref="T172:T235" si="119">IF(NOT(OR(P172,Q172,R172)),"不调",IF(NOT(S172),"间隔规则跳过",IF(P172,"年末+季度",IF(AND(Q172,R172),"季度+动态",IF(Q172,"季度","动态")))))</f>
        <v>不调</v>
      </c>
      <c r="U172" s="51">
        <f t="shared" si="93"/>
        <v>0.11369063922373811</v>
      </c>
      <c r="V172" s="51">
        <f t="shared" si="94"/>
        <v>0.11347609287186979</v>
      </c>
      <c r="W172" s="51">
        <f t="shared" si="95"/>
        <v>0.75529934189731562</v>
      </c>
      <c r="X172" s="51">
        <f t="shared" si="96"/>
        <v>5.7912554242832488E-2</v>
      </c>
      <c r="Y172" s="51">
        <f t="shared" ref="Y172:Y235" si="120">POWER(1-$H$5,(A172-A171)/$H$8)</f>
        <v>0.99998626710299976</v>
      </c>
      <c r="Z172" s="51">
        <f t="shared" si="97"/>
        <v>0.11368907792189975</v>
      </c>
      <c r="AA172" s="51">
        <f t="shared" si="98"/>
        <v>0.11347453451637439</v>
      </c>
      <c r="AB172" s="51">
        <f t="shared" si="99"/>
        <v>0.75528896944924895</v>
      </c>
      <c r="AC172" s="51">
        <f t="shared" si="100"/>
        <v>5.7911758935690054E-2</v>
      </c>
      <c r="AD172" s="78">
        <f t="shared" si="101"/>
        <v>1.0403643408232133</v>
      </c>
      <c r="AE172" s="51">
        <f t="shared" ref="AE172:AE235" si="121">MAX(AE171,AD172)</f>
        <v>1.051738969778766</v>
      </c>
      <c r="AF172" s="50">
        <f t="shared" si="102"/>
        <v>-1.081506845557445E-2</v>
      </c>
      <c r="AG172" s="50">
        <f t="shared" ref="AG172:AG235" si="122">AD172/AD171-1</f>
        <v>7.7290327596246655E-4</v>
      </c>
      <c r="AH172" s="48">
        <f t="shared" ref="AH172:AH235" si="123">IF(OR(T172="年末+季度",T172="季度+动态",T172="季度",T172="动态"),A172,AH171)</f>
        <v>44012</v>
      </c>
      <c r="AI172" s="55">
        <f t="shared" si="103"/>
        <v>2020</v>
      </c>
      <c r="AJ172" s="55">
        <f t="shared" si="104"/>
        <v>7</v>
      </c>
      <c r="AK172" s="53">
        <f t="shared" si="105"/>
        <v>0</v>
      </c>
      <c r="AL172" s="51">
        <f t="shared" ref="AL172:AL235" si="124">IF(AK171,AD171,AL171)</f>
        <v>1.0283952744340483</v>
      </c>
      <c r="AM172" s="52" t="str">
        <f t="shared" si="106"/>
        <v/>
      </c>
      <c r="AN172" s="51">
        <f t="shared" ref="AN172:AN235" si="125">IF(AI172&lt;&gt;AI171,AD172,MAX(AN171,AD172))</f>
        <v>1.051738969778766</v>
      </c>
      <c r="AO172" s="52">
        <f t="shared" si="107"/>
        <v>-1.081506845557445E-2</v>
      </c>
      <c r="AP172" s="56">
        <f t="shared" si="108"/>
        <v>1</v>
      </c>
      <c r="AQ172" s="53" t="b">
        <f t="shared" si="109"/>
        <v>1</v>
      </c>
    </row>
    <row r="173" spans="1:43">
      <c r="A173" s="48">
        <f>净值底稿!A134</f>
        <v>44032</v>
      </c>
      <c r="B173" s="49">
        <f>净值底稿!X134</f>
        <v>1.1009112849314691</v>
      </c>
      <c r="C173" s="49">
        <f>净值底稿!U134</f>
        <v>1.2779344616266775</v>
      </c>
      <c r="D173" s="49">
        <f>净值底稿!V134</f>
        <v>1.4160999999999999</v>
      </c>
      <c r="E173" s="49">
        <f>净值底稿!W134</f>
        <v>1.4560999999999999</v>
      </c>
      <c r="F173" s="50">
        <f t="shared" si="110"/>
        <v>3.5894746770107178E-2</v>
      </c>
      <c r="G173" s="50">
        <f t="shared" si="111"/>
        <v>3.1713135518026681E-2</v>
      </c>
      <c r="H173" s="50">
        <f t="shared" si="112"/>
        <v>1.1311417461998818E-3</v>
      </c>
      <c r="I173" s="50">
        <f t="shared" si="113"/>
        <v>3.1000275558004109E-3</v>
      </c>
      <c r="J173" s="51">
        <f t="shared" si="114"/>
        <v>0.11776991858443332</v>
      </c>
      <c r="K173" s="51">
        <f t="shared" si="115"/>
        <v>0.11707316780733716</v>
      </c>
      <c r="L173" s="51">
        <f t="shared" si="116"/>
        <v>0.75614330833303733</v>
      </c>
      <c r="M173" s="51">
        <f t="shared" si="117"/>
        <v>5.8091286984195564E-2</v>
      </c>
      <c r="N173" s="51">
        <f t="shared" si="88"/>
        <v>1.0490776817090035</v>
      </c>
      <c r="O173" s="52">
        <f t="shared" si="89"/>
        <v>0.22385671765430998</v>
      </c>
      <c r="P173" s="53" t="b">
        <f t="shared" si="90"/>
        <v>0</v>
      </c>
      <c r="Q173" s="53" t="b">
        <f t="shared" si="91"/>
        <v>0</v>
      </c>
      <c r="R173" s="53" t="b">
        <f t="shared" si="92"/>
        <v>0</v>
      </c>
      <c r="S173" s="53" t="b">
        <f t="shared" si="118"/>
        <v>0</v>
      </c>
      <c r="T173" s="54" t="str">
        <f t="shared" si="119"/>
        <v>不调</v>
      </c>
      <c r="U173" s="51">
        <f t="shared" si="93"/>
        <v>0.11776991858443332</v>
      </c>
      <c r="V173" s="51">
        <f t="shared" si="94"/>
        <v>0.11707316780733716</v>
      </c>
      <c r="W173" s="51">
        <f t="shared" si="95"/>
        <v>0.75614330833303733</v>
      </c>
      <c r="X173" s="51">
        <f t="shared" si="96"/>
        <v>5.8091286984195564E-2</v>
      </c>
      <c r="Y173" s="51">
        <f t="shared" si="120"/>
        <v>0.99995880187477393</v>
      </c>
      <c r="Z173" s="51">
        <f t="shared" si="97"/>
        <v>0.11776506668457962</v>
      </c>
      <c r="AA173" s="51">
        <f t="shared" si="98"/>
        <v>0.11706834461230922</v>
      </c>
      <c r="AB173" s="51">
        <f t="shared" si="99"/>
        <v>0.7561121566463318</v>
      </c>
      <c r="AC173" s="51">
        <f t="shared" si="100"/>
        <v>5.8088893732079844E-2</v>
      </c>
      <c r="AD173" s="78">
        <f t="shared" si="101"/>
        <v>1.0490344616753005</v>
      </c>
      <c r="AE173" s="51">
        <f t="shared" si="121"/>
        <v>1.051738969778766</v>
      </c>
      <c r="AF173" s="50">
        <f t="shared" si="102"/>
        <v>-2.5714632443775143E-3</v>
      </c>
      <c r="AG173" s="50">
        <f t="shared" si="122"/>
        <v>8.3337351270871274E-3</v>
      </c>
      <c r="AH173" s="48">
        <f t="shared" si="123"/>
        <v>44012</v>
      </c>
      <c r="AI173" s="55">
        <f t="shared" si="103"/>
        <v>2020</v>
      </c>
      <c r="AJ173" s="55">
        <f t="shared" si="104"/>
        <v>7</v>
      </c>
      <c r="AK173" s="53">
        <f t="shared" si="105"/>
        <v>0</v>
      </c>
      <c r="AL173" s="51">
        <f t="shared" si="124"/>
        <v>1.0283952744340483</v>
      </c>
      <c r="AM173" s="52" t="str">
        <f t="shared" si="106"/>
        <v/>
      </c>
      <c r="AN173" s="51">
        <f t="shared" si="125"/>
        <v>1.051738969778766</v>
      </c>
      <c r="AO173" s="52">
        <f t="shared" si="107"/>
        <v>-2.5714632443775143E-3</v>
      </c>
      <c r="AP173" s="56">
        <f t="shared" si="108"/>
        <v>1</v>
      </c>
      <c r="AQ173" s="53" t="b">
        <f t="shared" si="109"/>
        <v>1</v>
      </c>
    </row>
    <row r="174" spans="1:43">
      <c r="A174" s="48">
        <f>净值底稿!A135</f>
        <v>44033</v>
      </c>
      <c r="B174" s="49">
        <f>净值底稿!X135</f>
        <v>1.1006135555052154</v>
      </c>
      <c r="C174" s="49">
        <f>净值底稿!U135</f>
        <v>1.2859448709991312</v>
      </c>
      <c r="D174" s="49">
        <f>净值底稿!V135</f>
        <v>1.4189000000000001</v>
      </c>
      <c r="E174" s="49">
        <f>净值底稿!W135</f>
        <v>1.4664999999999999</v>
      </c>
      <c r="F174" s="50">
        <f t="shared" si="110"/>
        <v>-2.7043907200219319E-4</v>
      </c>
      <c r="G174" s="50">
        <f t="shared" si="111"/>
        <v>6.2682474046888981E-3</v>
      </c>
      <c r="H174" s="50">
        <f t="shared" si="112"/>
        <v>1.977261492832616E-3</v>
      </c>
      <c r="I174" s="50">
        <f t="shared" si="113"/>
        <v>7.1423665957008886E-3</v>
      </c>
      <c r="J174" s="51">
        <f t="shared" si="114"/>
        <v>0.11773321840923116</v>
      </c>
      <c r="K174" s="51">
        <f t="shared" si="115"/>
        <v>0.11780215795959656</v>
      </c>
      <c r="L174" s="51">
        <f t="shared" si="116"/>
        <v>0.75760718809793126</v>
      </c>
      <c r="M174" s="51">
        <f t="shared" si="117"/>
        <v>5.8503785906253068E-2</v>
      </c>
      <c r="N174" s="51">
        <f t="shared" si="88"/>
        <v>1.051646350373012</v>
      </c>
      <c r="O174" s="52">
        <f t="shared" si="89"/>
        <v>0.22396823445950712</v>
      </c>
      <c r="P174" s="53" t="b">
        <f t="shared" si="90"/>
        <v>0</v>
      </c>
      <c r="Q174" s="53" t="b">
        <f t="shared" si="91"/>
        <v>0</v>
      </c>
      <c r="R174" s="53" t="b">
        <f t="shared" si="92"/>
        <v>0</v>
      </c>
      <c r="S174" s="53" t="b">
        <f t="shared" si="118"/>
        <v>0</v>
      </c>
      <c r="T174" s="54" t="str">
        <f t="shared" si="119"/>
        <v>不调</v>
      </c>
      <c r="U174" s="51">
        <f t="shared" si="93"/>
        <v>0.11773321840923116</v>
      </c>
      <c r="V174" s="51">
        <f t="shared" si="94"/>
        <v>0.11780215795959656</v>
      </c>
      <c r="W174" s="51">
        <f t="shared" si="95"/>
        <v>0.75760718809793126</v>
      </c>
      <c r="X174" s="51">
        <f t="shared" si="96"/>
        <v>5.8503785906253068E-2</v>
      </c>
      <c r="Y174" s="51">
        <f t="shared" si="120"/>
        <v>0.99998626710299976</v>
      </c>
      <c r="Z174" s="51">
        <f t="shared" si="97"/>
        <v>0.11773160159106924</v>
      </c>
      <c r="AA174" s="51">
        <f t="shared" si="98"/>
        <v>0.11780054019469489</v>
      </c>
      <c r="AB174" s="51">
        <f t="shared" si="99"/>
        <v>0.75759678395645047</v>
      </c>
      <c r="AC174" s="51">
        <f t="shared" si="100"/>
        <v>5.8502982479787094E-2</v>
      </c>
      <c r="AD174" s="78">
        <f t="shared" si="101"/>
        <v>1.0516319082220018</v>
      </c>
      <c r="AE174" s="51">
        <f t="shared" si="121"/>
        <v>1.051738969778766</v>
      </c>
      <c r="AF174" s="50">
        <f t="shared" si="102"/>
        <v>-1.017947987481671E-4</v>
      </c>
      <c r="AG174" s="50">
        <f t="shared" si="122"/>
        <v>2.4760354798576412E-3</v>
      </c>
      <c r="AH174" s="48">
        <f t="shared" si="123"/>
        <v>44012</v>
      </c>
      <c r="AI174" s="55">
        <f t="shared" si="103"/>
        <v>2020</v>
      </c>
      <c r="AJ174" s="55">
        <f t="shared" si="104"/>
        <v>7</v>
      </c>
      <c r="AK174" s="53">
        <f t="shared" si="105"/>
        <v>0</v>
      </c>
      <c r="AL174" s="51">
        <f t="shared" si="124"/>
        <v>1.0283952744340483</v>
      </c>
      <c r="AM174" s="52" t="str">
        <f t="shared" si="106"/>
        <v/>
      </c>
      <c r="AN174" s="51">
        <f t="shared" si="125"/>
        <v>1.051738969778766</v>
      </c>
      <c r="AO174" s="52">
        <f t="shared" si="107"/>
        <v>-1.017947987481671E-4</v>
      </c>
      <c r="AP174" s="56">
        <f t="shared" si="108"/>
        <v>1</v>
      </c>
      <c r="AQ174" s="53" t="b">
        <f t="shared" si="109"/>
        <v>1</v>
      </c>
    </row>
    <row r="175" spans="1:43">
      <c r="A175" s="48">
        <f>净值底稿!A136</f>
        <v>44034</v>
      </c>
      <c r="B175" s="49">
        <f>净值底稿!X136</f>
        <v>1.1026364162296363</v>
      </c>
      <c r="C175" s="49">
        <f>净值底稿!U136</f>
        <v>1.2962881516253775</v>
      </c>
      <c r="D175" s="49">
        <f>净值底稿!V136</f>
        <v>1.4216</v>
      </c>
      <c r="E175" s="49">
        <f>净值底稿!W136</f>
        <v>1.4984999999999999</v>
      </c>
      <c r="F175" s="50">
        <f t="shared" si="110"/>
        <v>1.8379391334066852E-3</v>
      </c>
      <c r="G175" s="50">
        <f t="shared" si="111"/>
        <v>8.043331296317513E-3</v>
      </c>
      <c r="H175" s="50">
        <f t="shared" si="112"/>
        <v>1.9028825146238937E-3</v>
      </c>
      <c r="I175" s="50">
        <f t="shared" si="113"/>
        <v>2.1820661438799904E-2</v>
      </c>
      <c r="J175" s="51">
        <f t="shared" si="114"/>
        <v>0.11794798510887211</v>
      </c>
      <c r="K175" s="51">
        <f t="shared" si="115"/>
        <v>0.118748048966366</v>
      </c>
      <c r="L175" s="51">
        <f t="shared" si="116"/>
        <v>0.75903840162977654</v>
      </c>
      <c r="M175" s="51">
        <f t="shared" si="117"/>
        <v>5.9779556253638573E-2</v>
      </c>
      <c r="N175" s="51">
        <f t="shared" si="88"/>
        <v>1.0555139919586531</v>
      </c>
      <c r="O175" s="52">
        <f t="shared" si="89"/>
        <v>0.22424717803694449</v>
      </c>
      <c r="P175" s="53" t="b">
        <f t="shared" si="90"/>
        <v>0</v>
      </c>
      <c r="Q175" s="53" t="b">
        <f t="shared" si="91"/>
        <v>0</v>
      </c>
      <c r="R175" s="53" t="b">
        <f t="shared" si="92"/>
        <v>0</v>
      </c>
      <c r="S175" s="53" t="b">
        <f t="shared" si="118"/>
        <v>0</v>
      </c>
      <c r="T175" s="54" t="str">
        <f t="shared" si="119"/>
        <v>不调</v>
      </c>
      <c r="U175" s="51">
        <f t="shared" si="93"/>
        <v>0.11794798510887211</v>
      </c>
      <c r="V175" s="51">
        <f t="shared" si="94"/>
        <v>0.118748048966366</v>
      </c>
      <c r="W175" s="51">
        <f t="shared" si="95"/>
        <v>0.75903840162977654</v>
      </c>
      <c r="X175" s="51">
        <f t="shared" si="96"/>
        <v>5.9779556253638573E-2</v>
      </c>
      <c r="Y175" s="51">
        <f t="shared" si="120"/>
        <v>0.99998626710299976</v>
      </c>
      <c r="Z175" s="51">
        <f t="shared" si="97"/>
        <v>0.11794636534134123</v>
      </c>
      <c r="AA175" s="51">
        <f t="shared" si="98"/>
        <v>0.11874641821164056</v>
      </c>
      <c r="AB175" s="51">
        <f t="shared" si="99"/>
        <v>0.75902797783358777</v>
      </c>
      <c r="AC175" s="51">
        <f t="shared" si="100"/>
        <v>5.9778735307149819E-2</v>
      </c>
      <c r="AD175" s="78">
        <f t="shared" si="101"/>
        <v>1.0554994966937192</v>
      </c>
      <c r="AE175" s="51">
        <f t="shared" si="121"/>
        <v>1.0554994966937192</v>
      </c>
      <c r="AF175" s="50">
        <f t="shared" si="102"/>
        <v>0</v>
      </c>
      <c r="AG175" s="50">
        <f t="shared" si="122"/>
        <v>3.6777017143350132E-3</v>
      </c>
      <c r="AH175" s="48">
        <f t="shared" si="123"/>
        <v>44012</v>
      </c>
      <c r="AI175" s="55">
        <f t="shared" si="103"/>
        <v>2020</v>
      </c>
      <c r="AJ175" s="55">
        <f t="shared" si="104"/>
        <v>7</v>
      </c>
      <c r="AK175" s="53">
        <f t="shared" si="105"/>
        <v>0</v>
      </c>
      <c r="AL175" s="51">
        <f t="shared" si="124"/>
        <v>1.0283952744340483</v>
      </c>
      <c r="AM175" s="52" t="str">
        <f t="shared" si="106"/>
        <v/>
      </c>
      <c r="AN175" s="51">
        <f t="shared" si="125"/>
        <v>1.0554994966937192</v>
      </c>
      <c r="AO175" s="52">
        <f t="shared" si="107"/>
        <v>0</v>
      </c>
      <c r="AP175" s="56">
        <f t="shared" si="108"/>
        <v>1</v>
      </c>
      <c r="AQ175" s="53" t="b">
        <f t="shared" si="109"/>
        <v>1</v>
      </c>
    </row>
    <row r="176" spans="1:43">
      <c r="A176" s="48">
        <f>净值底稿!A137</f>
        <v>44035</v>
      </c>
      <c r="B176" s="49">
        <f>净值底稿!X137</f>
        <v>1.0954542631758537</v>
      </c>
      <c r="C176" s="49">
        <f>净值底稿!U137</f>
        <v>1.2968859422950301</v>
      </c>
      <c r="D176" s="49">
        <f>净值底稿!V137</f>
        <v>1.423</v>
      </c>
      <c r="E176" s="49">
        <f>净值底稿!W137</f>
        <v>1.5065</v>
      </c>
      <c r="F176" s="50">
        <f t="shared" si="110"/>
        <v>-6.5136185854819395E-3</v>
      </c>
      <c r="G176" s="50">
        <f t="shared" si="111"/>
        <v>4.6115569975935244E-4</v>
      </c>
      <c r="H176" s="50">
        <f t="shared" si="112"/>
        <v>9.8480585256055519E-4</v>
      </c>
      <c r="I176" s="50">
        <f t="shared" si="113"/>
        <v>5.3386720053387737E-3</v>
      </c>
      <c r="J176" s="51">
        <f t="shared" si="114"/>
        <v>0.11717810770396382</v>
      </c>
      <c r="K176" s="51">
        <f t="shared" si="115"/>
        <v>0.11880117879922486</v>
      </c>
      <c r="L176" s="51">
        <f t="shared" si="116"/>
        <v>0.75977547302841553</v>
      </c>
      <c r="M176" s="51">
        <f t="shared" si="117"/>
        <v>6.0097874367848657E-2</v>
      </c>
      <c r="N176" s="51">
        <f t="shared" si="88"/>
        <v>1.0558526338994529</v>
      </c>
      <c r="O176" s="52">
        <f t="shared" si="89"/>
        <v>0.22349642263208161</v>
      </c>
      <c r="P176" s="53" t="b">
        <f t="shared" si="90"/>
        <v>0</v>
      </c>
      <c r="Q176" s="53" t="b">
        <f t="shared" si="91"/>
        <v>0</v>
      </c>
      <c r="R176" s="53" t="b">
        <f t="shared" si="92"/>
        <v>0</v>
      </c>
      <c r="S176" s="53" t="b">
        <f t="shared" si="118"/>
        <v>0</v>
      </c>
      <c r="T176" s="54" t="str">
        <f t="shared" si="119"/>
        <v>不调</v>
      </c>
      <c r="U176" s="51">
        <f t="shared" si="93"/>
        <v>0.11717810770396382</v>
      </c>
      <c r="V176" s="51">
        <f t="shared" si="94"/>
        <v>0.11880117879922486</v>
      </c>
      <c r="W176" s="51">
        <f t="shared" si="95"/>
        <v>0.75977547302841553</v>
      </c>
      <c r="X176" s="51">
        <f t="shared" si="96"/>
        <v>6.0097874367848657E-2</v>
      </c>
      <c r="Y176" s="51">
        <f t="shared" si="120"/>
        <v>0.99998626710299976</v>
      </c>
      <c r="Z176" s="51">
        <f t="shared" si="97"/>
        <v>0.11717649850908005</v>
      </c>
      <c r="AA176" s="51">
        <f t="shared" si="98"/>
        <v>0.1187995473148729</v>
      </c>
      <c r="AB176" s="51">
        <f t="shared" si="99"/>
        <v>0.75976503911010107</v>
      </c>
      <c r="AC176" s="51">
        <f t="shared" si="100"/>
        <v>6.0097049049930032E-2</v>
      </c>
      <c r="AD176" s="78">
        <f t="shared" si="101"/>
        <v>1.055838133983984</v>
      </c>
      <c r="AE176" s="51">
        <f t="shared" si="121"/>
        <v>1.055838133983984</v>
      </c>
      <c r="AF176" s="50">
        <f t="shared" si="102"/>
        <v>0</v>
      </c>
      <c r="AG176" s="50">
        <f t="shared" si="122"/>
        <v>3.208313138238772E-4</v>
      </c>
      <c r="AH176" s="48">
        <f t="shared" si="123"/>
        <v>44012</v>
      </c>
      <c r="AI176" s="55">
        <f t="shared" si="103"/>
        <v>2020</v>
      </c>
      <c r="AJ176" s="55">
        <f t="shared" si="104"/>
        <v>7</v>
      </c>
      <c r="AK176" s="53">
        <f t="shared" si="105"/>
        <v>0</v>
      </c>
      <c r="AL176" s="51">
        <f t="shared" si="124"/>
        <v>1.0283952744340483</v>
      </c>
      <c r="AM176" s="52" t="str">
        <f t="shared" si="106"/>
        <v/>
      </c>
      <c r="AN176" s="51">
        <f t="shared" si="125"/>
        <v>1.055838133983984</v>
      </c>
      <c r="AO176" s="52">
        <f t="shared" si="107"/>
        <v>0</v>
      </c>
      <c r="AP176" s="56">
        <f t="shared" si="108"/>
        <v>1</v>
      </c>
      <c r="AQ176" s="53" t="b">
        <f t="shared" si="109"/>
        <v>1</v>
      </c>
    </row>
    <row r="177" spans="1:43">
      <c r="A177" s="48">
        <f>净值底稿!A138</f>
        <v>44036</v>
      </c>
      <c r="B177" s="49">
        <f>净值底稿!X138</f>
        <v>1.0620152985002242</v>
      </c>
      <c r="C177" s="49">
        <f>净值底稿!U138</f>
        <v>1.2380589875716213</v>
      </c>
      <c r="D177" s="49">
        <f>净值底稿!V138</f>
        <v>1.4255</v>
      </c>
      <c r="E177" s="49">
        <f>净值底稿!W138</f>
        <v>1.5251999999999999</v>
      </c>
      <c r="F177" s="50">
        <f t="shared" si="110"/>
        <v>-3.0525203835243486E-2</v>
      </c>
      <c r="G177" s="50">
        <f t="shared" si="111"/>
        <v>-4.5360160677897277E-2</v>
      </c>
      <c r="H177" s="50">
        <f t="shared" si="112"/>
        <v>1.7568517217145807E-3</v>
      </c>
      <c r="I177" s="50">
        <f t="shared" si="113"/>
        <v>1.2412877530700195E-2</v>
      </c>
      <c r="J177" s="51">
        <f t="shared" si="114"/>
        <v>0.11359966200739027</v>
      </c>
      <c r="K177" s="51">
        <f t="shared" si="115"/>
        <v>0.1134107807602088</v>
      </c>
      <c r="L177" s="51">
        <f t="shared" si="116"/>
        <v>0.76109983362716016</v>
      </c>
      <c r="M177" s="51">
        <f t="shared" si="117"/>
        <v>6.0843026359743299E-2</v>
      </c>
      <c r="N177" s="51">
        <f t="shared" si="88"/>
        <v>1.0489533027545026</v>
      </c>
      <c r="O177" s="52">
        <f t="shared" si="89"/>
        <v>0.21641615710773798</v>
      </c>
      <c r="P177" s="53" t="b">
        <f t="shared" si="90"/>
        <v>0</v>
      </c>
      <c r="Q177" s="53" t="b">
        <f t="shared" si="91"/>
        <v>0</v>
      </c>
      <c r="R177" s="53" t="b">
        <f t="shared" si="92"/>
        <v>0</v>
      </c>
      <c r="S177" s="53" t="b">
        <f t="shared" si="118"/>
        <v>0</v>
      </c>
      <c r="T177" s="54" t="str">
        <f t="shared" si="119"/>
        <v>不调</v>
      </c>
      <c r="U177" s="51">
        <f t="shared" si="93"/>
        <v>0.11359966200739027</v>
      </c>
      <c r="V177" s="51">
        <f t="shared" si="94"/>
        <v>0.1134107807602088</v>
      </c>
      <c r="W177" s="51">
        <f t="shared" si="95"/>
        <v>0.76109983362716016</v>
      </c>
      <c r="X177" s="51">
        <f t="shared" si="96"/>
        <v>6.0843026359743299E-2</v>
      </c>
      <c r="Y177" s="51">
        <f t="shared" si="120"/>
        <v>0.99998626710299976</v>
      </c>
      <c r="Z177" s="51">
        <f t="shared" si="97"/>
        <v>0.11359810195493267</v>
      </c>
      <c r="AA177" s="51">
        <f t="shared" si="98"/>
        <v>0.1134092233016379</v>
      </c>
      <c r="AB177" s="51">
        <f t="shared" si="99"/>
        <v>0.76108938152153804</v>
      </c>
      <c r="AC177" s="51">
        <f t="shared" si="100"/>
        <v>6.0842190808729116E-2</v>
      </c>
      <c r="AD177" s="78">
        <f t="shared" si="101"/>
        <v>1.0489388975868377</v>
      </c>
      <c r="AE177" s="51">
        <f t="shared" si="121"/>
        <v>1.055838133983984</v>
      </c>
      <c r="AF177" s="50">
        <f t="shared" si="102"/>
        <v>-6.5343694029249555E-3</v>
      </c>
      <c r="AG177" s="50">
        <f t="shared" si="122"/>
        <v>-6.5343694029249555E-3</v>
      </c>
      <c r="AH177" s="48">
        <f t="shared" si="123"/>
        <v>44012</v>
      </c>
      <c r="AI177" s="55">
        <f t="shared" si="103"/>
        <v>2020</v>
      </c>
      <c r="AJ177" s="55">
        <f t="shared" si="104"/>
        <v>7</v>
      </c>
      <c r="AK177" s="53">
        <f t="shared" si="105"/>
        <v>0</v>
      </c>
      <c r="AL177" s="51">
        <f t="shared" si="124"/>
        <v>1.0283952744340483</v>
      </c>
      <c r="AM177" s="52" t="str">
        <f t="shared" si="106"/>
        <v/>
      </c>
      <c r="AN177" s="51">
        <f t="shared" si="125"/>
        <v>1.055838133983984</v>
      </c>
      <c r="AO177" s="52">
        <f t="shared" si="107"/>
        <v>-6.5343694029249555E-3</v>
      </c>
      <c r="AP177" s="56">
        <f t="shared" si="108"/>
        <v>1</v>
      </c>
      <c r="AQ177" s="53" t="b">
        <f t="shared" si="109"/>
        <v>1</v>
      </c>
    </row>
    <row r="178" spans="1:43">
      <c r="A178" s="48">
        <f>净值底稿!A139</f>
        <v>44039</v>
      </c>
      <c r="B178" s="49">
        <f>净值底稿!X139</f>
        <v>1.0589827560971292</v>
      </c>
      <c r="C178" s="49">
        <f>净值底稿!U139</f>
        <v>1.241285795509725</v>
      </c>
      <c r="D178" s="49">
        <f>净值底稿!V139</f>
        <v>1.4265000000000001</v>
      </c>
      <c r="E178" s="49">
        <f>净值底稿!W139</f>
        <v>1.5575000000000001</v>
      </c>
      <c r="F178" s="50">
        <f t="shared" si="110"/>
        <v>-2.8554601872285978E-3</v>
      </c>
      <c r="G178" s="50">
        <f t="shared" si="111"/>
        <v>2.6063442618617927E-3</v>
      </c>
      <c r="H178" s="50">
        <f t="shared" si="112"/>
        <v>7.0150824272197099E-4</v>
      </c>
      <c r="I178" s="50">
        <f t="shared" si="113"/>
        <v>2.1177550485182328E-2</v>
      </c>
      <c r="J178" s="51">
        <f t="shared" si="114"/>
        <v>0.11327372709745562</v>
      </c>
      <c r="K178" s="51">
        <f t="shared" si="115"/>
        <v>0.11370480678003232</v>
      </c>
      <c r="L178" s="51">
        <f t="shared" si="116"/>
        <v>0.76162329199612355</v>
      </c>
      <c r="M178" s="51">
        <f t="shared" si="117"/>
        <v>6.2130679376210071E-2</v>
      </c>
      <c r="N178" s="51">
        <f t="shared" si="88"/>
        <v>1.0507325052498215</v>
      </c>
      <c r="O178" s="52">
        <f t="shared" si="89"/>
        <v>0.21601933198356862</v>
      </c>
      <c r="P178" s="53" t="b">
        <f t="shared" si="90"/>
        <v>0</v>
      </c>
      <c r="Q178" s="53" t="b">
        <f t="shared" si="91"/>
        <v>0</v>
      </c>
      <c r="R178" s="53" t="b">
        <f t="shared" si="92"/>
        <v>0</v>
      </c>
      <c r="S178" s="53" t="b">
        <f t="shared" si="118"/>
        <v>0</v>
      </c>
      <c r="T178" s="54" t="str">
        <f t="shared" si="119"/>
        <v>不调</v>
      </c>
      <c r="U178" s="51">
        <f t="shared" si="93"/>
        <v>0.11327372709745562</v>
      </c>
      <c r="V178" s="51">
        <f t="shared" si="94"/>
        <v>0.11370480678003232</v>
      </c>
      <c r="W178" s="51">
        <f t="shared" si="95"/>
        <v>0.76162329199612355</v>
      </c>
      <c r="X178" s="51">
        <f t="shared" si="96"/>
        <v>6.2130679376210071E-2</v>
      </c>
      <c r="Y178" s="51">
        <f t="shared" si="120"/>
        <v>0.99995880187477393</v>
      </c>
      <c r="Z178" s="51">
        <f t="shared" si="97"/>
        <v>0.11326906043226183</v>
      </c>
      <c r="AA178" s="51">
        <f t="shared" si="98"/>
        <v>0.11370012235516379</v>
      </c>
      <c r="AB178" s="51">
        <f t="shared" si="99"/>
        <v>0.76159191454436481</v>
      </c>
      <c r="AC178" s="51">
        <f t="shared" si="100"/>
        <v>6.2128119708700746E-2</v>
      </c>
      <c r="AD178" s="78">
        <f t="shared" si="101"/>
        <v>1.0506892170404911</v>
      </c>
      <c r="AE178" s="51">
        <f t="shared" si="121"/>
        <v>1.055838133983984</v>
      </c>
      <c r="AF178" s="50">
        <f t="shared" si="102"/>
        <v>-4.8766158161616113E-3</v>
      </c>
      <c r="AG178" s="50">
        <f t="shared" si="122"/>
        <v>1.6686572093762564E-3</v>
      </c>
      <c r="AH178" s="48">
        <f t="shared" si="123"/>
        <v>44012</v>
      </c>
      <c r="AI178" s="55">
        <f t="shared" si="103"/>
        <v>2020</v>
      </c>
      <c r="AJ178" s="55">
        <f t="shared" si="104"/>
        <v>7</v>
      </c>
      <c r="AK178" s="53">
        <f t="shared" si="105"/>
        <v>0</v>
      </c>
      <c r="AL178" s="51">
        <f t="shared" si="124"/>
        <v>1.0283952744340483</v>
      </c>
      <c r="AM178" s="52" t="str">
        <f t="shared" si="106"/>
        <v/>
      </c>
      <c r="AN178" s="51">
        <f t="shared" si="125"/>
        <v>1.055838133983984</v>
      </c>
      <c r="AO178" s="52">
        <f t="shared" si="107"/>
        <v>-4.8766158161616113E-3</v>
      </c>
      <c r="AP178" s="56">
        <f t="shared" si="108"/>
        <v>1</v>
      </c>
      <c r="AQ178" s="53" t="b">
        <f t="shared" si="109"/>
        <v>1</v>
      </c>
    </row>
    <row r="179" spans="1:43">
      <c r="A179" s="48">
        <f>净值底稿!A140</f>
        <v>44040</v>
      </c>
      <c r="B179" s="49">
        <f>净值底稿!X140</f>
        <v>1.0649272951475852</v>
      </c>
      <c r="C179" s="49">
        <f>净值底稿!U140</f>
        <v>1.2560901878771025</v>
      </c>
      <c r="D179" s="49">
        <f>净值底稿!V140</f>
        <v>1.4265000000000001</v>
      </c>
      <c r="E179" s="49">
        <f>净值底稿!W140</f>
        <v>1.5531999999999999</v>
      </c>
      <c r="F179" s="50">
        <f t="shared" si="110"/>
        <v>5.6134427272116483E-3</v>
      </c>
      <c r="G179" s="50">
        <f t="shared" si="111"/>
        <v>1.192665897002243E-2</v>
      </c>
      <c r="H179" s="50">
        <f t="shared" si="112"/>
        <v>0</v>
      </c>
      <c r="I179" s="50">
        <f t="shared" si="113"/>
        <v>-2.760834670947121E-3</v>
      </c>
      <c r="J179" s="51">
        <f t="shared" si="114"/>
        <v>0.11390488981576341</v>
      </c>
      <c r="K179" s="51">
        <f t="shared" si="115"/>
        <v>0.11505618493934365</v>
      </c>
      <c r="L179" s="51">
        <f t="shared" si="116"/>
        <v>0.76159191454436481</v>
      </c>
      <c r="M179" s="51">
        <f t="shared" si="117"/>
        <v>6.1956594241768213E-2</v>
      </c>
      <c r="N179" s="51">
        <f t="shared" si="88"/>
        <v>1.0525095835412401</v>
      </c>
      <c r="O179" s="52">
        <f t="shared" si="89"/>
        <v>0.21753823274915174</v>
      </c>
      <c r="P179" s="53" t="b">
        <f t="shared" si="90"/>
        <v>0</v>
      </c>
      <c r="Q179" s="53" t="b">
        <f t="shared" si="91"/>
        <v>0</v>
      </c>
      <c r="R179" s="53" t="b">
        <f t="shared" si="92"/>
        <v>0</v>
      </c>
      <c r="S179" s="53" t="b">
        <f t="shared" si="118"/>
        <v>0</v>
      </c>
      <c r="T179" s="54" t="str">
        <f t="shared" si="119"/>
        <v>不调</v>
      </c>
      <c r="U179" s="51">
        <f t="shared" si="93"/>
        <v>0.11390488981576341</v>
      </c>
      <c r="V179" s="51">
        <f t="shared" si="94"/>
        <v>0.11505618493934365</v>
      </c>
      <c r="W179" s="51">
        <f t="shared" si="95"/>
        <v>0.76159191454436481</v>
      </c>
      <c r="X179" s="51">
        <f t="shared" si="96"/>
        <v>6.1956594241768213E-2</v>
      </c>
      <c r="Y179" s="51">
        <f t="shared" si="120"/>
        <v>0.99998626710299976</v>
      </c>
      <c r="Z179" s="51">
        <f t="shared" si="97"/>
        <v>0.11390332557164375</v>
      </c>
      <c r="AA179" s="51">
        <f t="shared" si="98"/>
        <v>0.11505460488460664</v>
      </c>
      <c r="AB179" s="51">
        <f t="shared" si="99"/>
        <v>0.76158145568104618</v>
      </c>
      <c r="AC179" s="51">
        <f t="shared" si="100"/>
        <v>6.1955743398241003E-2</v>
      </c>
      <c r="AD179" s="78">
        <f t="shared" si="101"/>
        <v>1.0524951295355376</v>
      </c>
      <c r="AE179" s="51">
        <f t="shared" si="121"/>
        <v>1.055838133983984</v>
      </c>
      <c r="AF179" s="50">
        <f t="shared" si="102"/>
        <v>-3.1662092330689839E-3</v>
      </c>
      <c r="AG179" s="50">
        <f t="shared" si="122"/>
        <v>1.7187884540523779E-3</v>
      </c>
      <c r="AH179" s="48">
        <f t="shared" si="123"/>
        <v>44012</v>
      </c>
      <c r="AI179" s="55">
        <f t="shared" si="103"/>
        <v>2020</v>
      </c>
      <c r="AJ179" s="55">
        <f t="shared" si="104"/>
        <v>7</v>
      </c>
      <c r="AK179" s="53">
        <f t="shared" si="105"/>
        <v>0</v>
      </c>
      <c r="AL179" s="51">
        <f t="shared" si="124"/>
        <v>1.0283952744340483</v>
      </c>
      <c r="AM179" s="52" t="str">
        <f t="shared" si="106"/>
        <v/>
      </c>
      <c r="AN179" s="51">
        <f t="shared" si="125"/>
        <v>1.055838133983984</v>
      </c>
      <c r="AO179" s="52">
        <f t="shared" si="107"/>
        <v>-3.1662092330689839E-3</v>
      </c>
      <c r="AP179" s="56">
        <f t="shared" si="108"/>
        <v>1</v>
      </c>
      <c r="AQ179" s="53" t="b">
        <f t="shared" si="109"/>
        <v>1</v>
      </c>
    </row>
    <row r="180" spans="1:43">
      <c r="A180" s="48">
        <f>净值底稿!A141</f>
        <v>44041</v>
      </c>
      <c r="B180" s="49">
        <f>净值底稿!X141</f>
        <v>1.0837098104779199</v>
      </c>
      <c r="C180" s="49">
        <f>净值底稿!U141</f>
        <v>1.2901163835750951</v>
      </c>
      <c r="D180" s="49">
        <f>净值底稿!V141</f>
        <v>1.4252</v>
      </c>
      <c r="E180" s="49">
        <f>净值底稿!W141</f>
        <v>1.5588</v>
      </c>
      <c r="F180" s="50">
        <f t="shared" si="110"/>
        <v>1.7637368687908106E-2</v>
      </c>
      <c r="G180" s="50">
        <f t="shared" si="111"/>
        <v>2.70889750006722E-2</v>
      </c>
      <c r="H180" s="50">
        <f t="shared" si="112"/>
        <v>-9.113214160533234E-4</v>
      </c>
      <c r="I180" s="50">
        <f t="shared" si="113"/>
        <v>3.6054596961112573E-3</v>
      </c>
      <c r="J180" s="51">
        <f t="shared" si="114"/>
        <v>0.11591228051952966</v>
      </c>
      <c r="K180" s="51">
        <f t="shared" si="115"/>
        <v>0.11817131620003797</v>
      </c>
      <c r="L180" s="51">
        <f t="shared" si="116"/>
        <v>0.76088741019041495</v>
      </c>
      <c r="M180" s="51">
        <f t="shared" si="117"/>
        <v>6.2179122334005972E-2</v>
      </c>
      <c r="N180" s="51">
        <f t="shared" si="88"/>
        <v>1.0571501292439887</v>
      </c>
      <c r="O180" s="52">
        <f t="shared" si="89"/>
        <v>0.22142890611664626</v>
      </c>
      <c r="P180" s="53" t="b">
        <f t="shared" si="90"/>
        <v>0</v>
      </c>
      <c r="Q180" s="53" t="b">
        <f t="shared" si="91"/>
        <v>0</v>
      </c>
      <c r="R180" s="53" t="b">
        <f t="shared" si="92"/>
        <v>0</v>
      </c>
      <c r="S180" s="53" t="b">
        <f t="shared" si="118"/>
        <v>0</v>
      </c>
      <c r="T180" s="54" t="str">
        <f t="shared" si="119"/>
        <v>不调</v>
      </c>
      <c r="U180" s="51">
        <f t="shared" si="93"/>
        <v>0.11591228051952966</v>
      </c>
      <c r="V180" s="51">
        <f t="shared" si="94"/>
        <v>0.11817131620003797</v>
      </c>
      <c r="W180" s="51">
        <f t="shared" si="95"/>
        <v>0.76088741019041495</v>
      </c>
      <c r="X180" s="51">
        <f t="shared" si="96"/>
        <v>6.2179122334005972E-2</v>
      </c>
      <c r="Y180" s="51">
        <f t="shared" si="120"/>
        <v>0.99998626710299976</v>
      </c>
      <c r="Z180" s="51">
        <f t="shared" si="97"/>
        <v>0.11591068870812023</v>
      </c>
      <c r="AA180" s="51">
        <f t="shared" si="98"/>
        <v>0.11816969336552421</v>
      </c>
      <c r="AB180" s="51">
        <f t="shared" si="99"/>
        <v>0.76087696100198199</v>
      </c>
      <c r="AC180" s="51">
        <f t="shared" si="100"/>
        <v>6.2178268434523391E-2</v>
      </c>
      <c r="AD180" s="78">
        <f t="shared" si="101"/>
        <v>1.0571356115101498</v>
      </c>
      <c r="AE180" s="51">
        <f t="shared" si="121"/>
        <v>1.0571356115101498</v>
      </c>
      <c r="AF180" s="50">
        <f t="shared" si="102"/>
        <v>0</v>
      </c>
      <c r="AG180" s="50">
        <f t="shared" si="122"/>
        <v>4.4090294048770851E-3</v>
      </c>
      <c r="AH180" s="48">
        <f t="shared" si="123"/>
        <v>44012</v>
      </c>
      <c r="AI180" s="55">
        <f t="shared" si="103"/>
        <v>2020</v>
      </c>
      <c r="AJ180" s="55">
        <f t="shared" si="104"/>
        <v>7</v>
      </c>
      <c r="AK180" s="53">
        <f t="shared" si="105"/>
        <v>0</v>
      </c>
      <c r="AL180" s="51">
        <f t="shared" si="124"/>
        <v>1.0283952744340483</v>
      </c>
      <c r="AM180" s="52" t="str">
        <f t="shared" si="106"/>
        <v/>
      </c>
      <c r="AN180" s="51">
        <f t="shared" si="125"/>
        <v>1.0571356115101498</v>
      </c>
      <c r="AO180" s="52">
        <f t="shared" si="107"/>
        <v>0</v>
      </c>
      <c r="AP180" s="56">
        <f t="shared" si="108"/>
        <v>1</v>
      </c>
      <c r="AQ180" s="53" t="b">
        <f t="shared" si="109"/>
        <v>1</v>
      </c>
    </row>
    <row r="181" spans="1:43">
      <c r="A181" s="48">
        <f>净值底稿!A142</f>
        <v>44042</v>
      </c>
      <c r="B181" s="49">
        <f>净值底稿!X142</f>
        <v>1.0829825835440374</v>
      </c>
      <c r="C181" s="49">
        <f>净值底稿!U142</f>
        <v>1.2867868379744112</v>
      </c>
      <c r="D181" s="49">
        <f>净值底稿!V142</f>
        <v>1.4246000000000001</v>
      </c>
      <c r="E181" s="49">
        <f>净值底稿!W142</f>
        <v>1.5417000000000001</v>
      </c>
      <c r="F181" s="50">
        <f t="shared" si="110"/>
        <v>-6.7105319786830986E-4</v>
      </c>
      <c r="G181" s="50">
        <f t="shared" si="111"/>
        <v>-2.5808102610535011E-3</v>
      </c>
      <c r="H181" s="50">
        <f t="shared" si="112"/>
        <v>-4.2099354476554662E-4</v>
      </c>
      <c r="I181" s="50">
        <f t="shared" si="113"/>
        <v>-1.0969976905311762E-2</v>
      </c>
      <c r="J181" s="51">
        <f t="shared" si="114"/>
        <v>0.11583290646979552</v>
      </c>
      <c r="K181" s="51">
        <f t="shared" si="115"/>
        <v>0.11786471980834093</v>
      </c>
      <c r="L181" s="51">
        <f t="shared" si="116"/>
        <v>0.7605566367130393</v>
      </c>
      <c r="M181" s="51">
        <f t="shared" si="117"/>
        <v>6.1496174265784395E-2</v>
      </c>
      <c r="N181" s="51">
        <f t="shared" si="88"/>
        <v>1.0557504372569602</v>
      </c>
      <c r="O181" s="52">
        <f t="shared" si="89"/>
        <v>0.22135688324726363</v>
      </c>
      <c r="P181" s="53" t="b">
        <f t="shared" si="90"/>
        <v>0</v>
      </c>
      <c r="Q181" s="53" t="b">
        <f t="shared" si="91"/>
        <v>0</v>
      </c>
      <c r="R181" s="53" t="b">
        <f t="shared" si="92"/>
        <v>0</v>
      </c>
      <c r="S181" s="53" t="b">
        <f t="shared" si="118"/>
        <v>0</v>
      </c>
      <c r="T181" s="54" t="str">
        <f t="shared" si="119"/>
        <v>不调</v>
      </c>
      <c r="U181" s="51">
        <f t="shared" si="93"/>
        <v>0.11583290646979552</v>
      </c>
      <c r="V181" s="51">
        <f t="shared" si="94"/>
        <v>0.11786471980834093</v>
      </c>
      <c r="W181" s="51">
        <f t="shared" si="95"/>
        <v>0.7605566367130393</v>
      </c>
      <c r="X181" s="51">
        <f t="shared" si="96"/>
        <v>6.1496174265784395E-2</v>
      </c>
      <c r="Y181" s="51">
        <f t="shared" si="120"/>
        <v>0.99998626710299976</v>
      </c>
      <c r="Z181" s="51">
        <f t="shared" si="97"/>
        <v>0.11583131574842173</v>
      </c>
      <c r="AA181" s="51">
        <f t="shared" si="98"/>
        <v>0.11786310118428384</v>
      </c>
      <c r="AB181" s="51">
        <f t="shared" si="99"/>
        <v>0.76054619206708451</v>
      </c>
      <c r="AC181" s="51">
        <f t="shared" si="100"/>
        <v>6.1495329745157291E-2</v>
      </c>
      <c r="AD181" s="78">
        <f t="shared" si="101"/>
        <v>1.0557359387449474</v>
      </c>
      <c r="AE181" s="51">
        <f t="shared" si="121"/>
        <v>1.0571356115101498</v>
      </c>
      <c r="AF181" s="50">
        <f t="shared" si="102"/>
        <v>-1.3240238527230108E-3</v>
      </c>
      <c r="AG181" s="50">
        <f t="shared" si="122"/>
        <v>-1.3240238527230108E-3</v>
      </c>
      <c r="AH181" s="48">
        <f t="shared" si="123"/>
        <v>44012</v>
      </c>
      <c r="AI181" s="55">
        <f t="shared" si="103"/>
        <v>2020</v>
      </c>
      <c r="AJ181" s="55">
        <f t="shared" si="104"/>
        <v>7</v>
      </c>
      <c r="AK181" s="53">
        <f t="shared" si="105"/>
        <v>0</v>
      </c>
      <c r="AL181" s="51">
        <f t="shared" si="124"/>
        <v>1.0283952744340483</v>
      </c>
      <c r="AM181" s="52" t="str">
        <f t="shared" si="106"/>
        <v/>
      </c>
      <c r="AN181" s="51">
        <f t="shared" si="125"/>
        <v>1.0571356115101498</v>
      </c>
      <c r="AO181" s="52">
        <f t="shared" si="107"/>
        <v>-1.3240238527230108E-3</v>
      </c>
      <c r="AP181" s="56">
        <f t="shared" si="108"/>
        <v>1</v>
      </c>
      <c r="AQ181" s="53" t="b">
        <f t="shared" si="109"/>
        <v>1</v>
      </c>
    </row>
    <row r="182" spans="1:43">
      <c r="A182" s="48">
        <f>净值底稿!A143</f>
        <v>44043</v>
      </c>
      <c r="B182" s="49">
        <f>净值底稿!X143</f>
        <v>1.0951317804191816</v>
      </c>
      <c r="C182" s="49">
        <f>净值底稿!U143</f>
        <v>1.3027357680053175</v>
      </c>
      <c r="D182" s="49">
        <f>净值底稿!V143</f>
        <v>1.4237</v>
      </c>
      <c r="E182" s="49">
        <f>净值底稿!W143</f>
        <v>1.5649</v>
      </c>
      <c r="F182" s="50">
        <f t="shared" si="110"/>
        <v>1.1218275399578648E-2</v>
      </c>
      <c r="G182" s="50">
        <f t="shared" si="111"/>
        <v>1.2394383871700443E-2</v>
      </c>
      <c r="H182" s="50">
        <f t="shared" si="112"/>
        <v>-6.3175628246536775E-4</v>
      </c>
      <c r="I182" s="50">
        <f t="shared" si="113"/>
        <v>1.5048323279496678E-2</v>
      </c>
      <c r="J182" s="51">
        <f t="shared" si="114"/>
        <v>0.11713074334838308</v>
      </c>
      <c r="K182" s="51">
        <f t="shared" si="115"/>
        <v>0.11932394170467092</v>
      </c>
      <c r="L182" s="51">
        <f t="shared" si="116"/>
        <v>0.76006571223214103</v>
      </c>
      <c r="M182" s="51">
        <f t="shared" si="117"/>
        <v>6.2420731347341669E-2</v>
      </c>
      <c r="N182" s="51">
        <f t="shared" si="88"/>
        <v>1.0589411286325368</v>
      </c>
      <c r="O182" s="52">
        <f t="shared" si="89"/>
        <v>0.22329351335933062</v>
      </c>
      <c r="P182" s="53" t="b">
        <f t="shared" si="90"/>
        <v>0</v>
      </c>
      <c r="Q182" s="53" t="b">
        <f t="shared" si="91"/>
        <v>0</v>
      </c>
      <c r="R182" s="53" t="b">
        <f t="shared" si="92"/>
        <v>0</v>
      </c>
      <c r="S182" s="53" t="b">
        <f t="shared" si="118"/>
        <v>0</v>
      </c>
      <c r="T182" s="54" t="str">
        <f t="shared" si="119"/>
        <v>不调</v>
      </c>
      <c r="U182" s="51">
        <f t="shared" si="93"/>
        <v>0.11713074334838308</v>
      </c>
      <c r="V182" s="51">
        <f t="shared" si="94"/>
        <v>0.11932394170467092</v>
      </c>
      <c r="W182" s="51">
        <f t="shared" si="95"/>
        <v>0.76006571223214103</v>
      </c>
      <c r="X182" s="51">
        <f t="shared" si="96"/>
        <v>6.2420731347341669E-2</v>
      </c>
      <c r="Y182" s="51">
        <f t="shared" si="120"/>
        <v>0.99998626710299976</v>
      </c>
      <c r="Z182" s="51">
        <f t="shared" si="97"/>
        <v>0.11712913480394911</v>
      </c>
      <c r="AA182" s="51">
        <f t="shared" si="98"/>
        <v>0.11932230304126983</v>
      </c>
      <c r="AB182" s="51">
        <f t="shared" si="99"/>
        <v>0.76005527432800157</v>
      </c>
      <c r="AC182" s="51">
        <f t="shared" si="100"/>
        <v>6.2419874129867395E-2</v>
      </c>
      <c r="AD182" s="78">
        <f t="shared" si="101"/>
        <v>1.0589265863030879</v>
      </c>
      <c r="AE182" s="51">
        <f t="shared" si="121"/>
        <v>1.0589265863030879</v>
      </c>
      <c r="AF182" s="50">
        <f t="shared" si="102"/>
        <v>0</v>
      </c>
      <c r="AG182" s="50">
        <f t="shared" si="122"/>
        <v>3.0222022771466683E-3</v>
      </c>
      <c r="AH182" s="48">
        <f t="shared" si="123"/>
        <v>44012</v>
      </c>
      <c r="AI182" s="55">
        <f t="shared" si="103"/>
        <v>2020</v>
      </c>
      <c r="AJ182" s="55">
        <f t="shared" si="104"/>
        <v>7</v>
      </c>
      <c r="AK182" s="53">
        <f t="shared" si="105"/>
        <v>1</v>
      </c>
      <c r="AL182" s="51">
        <f t="shared" si="124"/>
        <v>1.0283952744340483</v>
      </c>
      <c r="AM182" s="52">
        <f t="shared" si="106"/>
        <v>2.9688304320380832E-2</v>
      </c>
      <c r="AN182" s="51">
        <f t="shared" si="125"/>
        <v>1.0589265863030879</v>
      </c>
      <c r="AO182" s="52">
        <f t="shared" si="107"/>
        <v>0</v>
      </c>
      <c r="AP182" s="56">
        <f t="shared" si="108"/>
        <v>1</v>
      </c>
      <c r="AQ182" s="53" t="b">
        <f t="shared" si="109"/>
        <v>1</v>
      </c>
    </row>
    <row r="183" spans="1:43">
      <c r="A183" s="48">
        <f>净值底稿!A144</f>
        <v>44046</v>
      </c>
      <c r="B183" s="49">
        <f>净值底稿!X144</f>
        <v>1.118765021454218</v>
      </c>
      <c r="C183" s="49">
        <f>净值底稿!U144</f>
        <v>1.335746871099295</v>
      </c>
      <c r="D183" s="49">
        <f>净值底稿!V144</f>
        <v>1.4232</v>
      </c>
      <c r="E183" s="49">
        <f>净值底稿!W144</f>
        <v>1.5610999999999999</v>
      </c>
      <c r="F183" s="50">
        <f t="shared" si="110"/>
        <v>2.1580271395274853E-2</v>
      </c>
      <c r="G183" s="50">
        <f t="shared" si="111"/>
        <v>2.5339830151836829E-2</v>
      </c>
      <c r="H183" s="50">
        <f t="shared" si="112"/>
        <v>-3.511975837605652E-4</v>
      </c>
      <c r="I183" s="50">
        <f t="shared" si="113"/>
        <v>-2.428270177008085E-3</v>
      </c>
      <c r="J183" s="51">
        <f t="shared" si="114"/>
        <v>0.11965681332131206</v>
      </c>
      <c r="K183" s="51">
        <f t="shared" si="115"/>
        <v>0.12234590993366161</v>
      </c>
      <c r="L183" s="51">
        <f t="shared" si="116"/>
        <v>0.75978834475213308</v>
      </c>
      <c r="M183" s="51">
        <f t="shared" si="117"/>
        <v>6.2268301811065241E-2</v>
      </c>
      <c r="N183" s="51">
        <f t="shared" si="88"/>
        <v>1.064059369818172</v>
      </c>
      <c r="O183" s="52">
        <f t="shared" si="89"/>
        <v>0.22743347798001862</v>
      </c>
      <c r="P183" s="53" t="b">
        <f t="shared" si="90"/>
        <v>0</v>
      </c>
      <c r="Q183" s="53" t="b">
        <f t="shared" si="91"/>
        <v>0</v>
      </c>
      <c r="R183" s="53" t="b">
        <f t="shared" si="92"/>
        <v>0</v>
      </c>
      <c r="S183" s="53" t="b">
        <f t="shared" si="118"/>
        <v>0</v>
      </c>
      <c r="T183" s="54" t="str">
        <f t="shared" si="119"/>
        <v>不调</v>
      </c>
      <c r="U183" s="51">
        <f t="shared" si="93"/>
        <v>0.11965681332131206</v>
      </c>
      <c r="V183" s="51">
        <f t="shared" si="94"/>
        <v>0.12234590993366161</v>
      </c>
      <c r="W183" s="51">
        <f t="shared" si="95"/>
        <v>0.75978834475213308</v>
      </c>
      <c r="X183" s="51">
        <f t="shared" si="96"/>
        <v>6.2268301811065241E-2</v>
      </c>
      <c r="Y183" s="51">
        <f t="shared" si="120"/>
        <v>0.99995880187477393</v>
      </c>
      <c r="Z183" s="51">
        <f t="shared" si="97"/>
        <v>0.11965188368493269</v>
      </c>
      <c r="AA183" s="51">
        <f t="shared" si="98"/>
        <v>0.12234086951154327</v>
      </c>
      <c r="AB183" s="51">
        <f t="shared" si="99"/>
        <v>0.75975704289676071</v>
      </c>
      <c r="AC183" s="51">
        <f t="shared" si="100"/>
        <v>6.2265736473769616E-2</v>
      </c>
      <c r="AD183" s="78">
        <f t="shared" si="101"/>
        <v>1.0640155325670062</v>
      </c>
      <c r="AE183" s="51">
        <f t="shared" si="121"/>
        <v>1.0640155325670062</v>
      </c>
      <c r="AF183" s="50">
        <f t="shared" si="102"/>
        <v>0</v>
      </c>
      <c r="AG183" s="50">
        <f t="shared" si="122"/>
        <v>4.8057592752344114E-3</v>
      </c>
      <c r="AH183" s="48">
        <f t="shared" si="123"/>
        <v>44012</v>
      </c>
      <c r="AI183" s="55">
        <f t="shared" si="103"/>
        <v>2020</v>
      </c>
      <c r="AJ183" s="55">
        <f t="shared" si="104"/>
        <v>8</v>
      </c>
      <c r="AK183" s="53">
        <f t="shared" si="105"/>
        <v>0</v>
      </c>
      <c r="AL183" s="51">
        <f t="shared" si="124"/>
        <v>1.0589265863030879</v>
      </c>
      <c r="AM183" s="52" t="str">
        <f t="shared" si="106"/>
        <v/>
      </c>
      <c r="AN183" s="51">
        <f t="shared" si="125"/>
        <v>1.0640155325670062</v>
      </c>
      <c r="AO183" s="52">
        <f t="shared" si="107"/>
        <v>0</v>
      </c>
      <c r="AP183" s="56">
        <f t="shared" si="108"/>
        <v>1</v>
      </c>
      <c r="AQ183" s="53" t="b">
        <f t="shared" si="109"/>
        <v>1</v>
      </c>
    </row>
    <row r="184" spans="1:43">
      <c r="A184" s="48">
        <f>净值底稿!A145</f>
        <v>44047</v>
      </c>
      <c r="B184" s="49">
        <f>净值底稿!X145</f>
        <v>1.1197294607484101</v>
      </c>
      <c r="C184" s="49">
        <f>净值底稿!U145</f>
        <v>1.3290595586487162</v>
      </c>
      <c r="D184" s="49">
        <f>净值底稿!V145</f>
        <v>1.4233</v>
      </c>
      <c r="E184" s="49">
        <f>净值底稿!W145</f>
        <v>1.5625</v>
      </c>
      <c r="F184" s="50">
        <f t="shared" si="110"/>
        <v>8.6205706801467663E-4</v>
      </c>
      <c r="G184" s="50">
        <f t="shared" si="111"/>
        <v>-5.006421946603834E-3</v>
      </c>
      <c r="H184" s="50">
        <f t="shared" si="112"/>
        <v>7.0264193366975647E-5</v>
      </c>
      <c r="I184" s="50">
        <f t="shared" si="113"/>
        <v>8.9680353596821583E-4</v>
      </c>
      <c r="J184" s="51">
        <f t="shared" si="114"/>
        <v>0.11975503043696456</v>
      </c>
      <c r="K184" s="51">
        <f t="shared" si="115"/>
        <v>0.12172837949745409</v>
      </c>
      <c r="L184" s="51">
        <f t="shared" si="116"/>
        <v>0.75981042661253473</v>
      </c>
      <c r="M184" s="51">
        <f t="shared" si="117"/>
        <v>6.2321576606408954E-2</v>
      </c>
      <c r="N184" s="51">
        <f t="shared" si="88"/>
        <v>1.0636154131533624</v>
      </c>
      <c r="O184" s="52">
        <f t="shared" si="89"/>
        <v>0.22704015657170551</v>
      </c>
      <c r="P184" s="53" t="b">
        <f t="shared" si="90"/>
        <v>0</v>
      </c>
      <c r="Q184" s="53" t="b">
        <f t="shared" si="91"/>
        <v>0</v>
      </c>
      <c r="R184" s="53" t="b">
        <f t="shared" si="92"/>
        <v>0</v>
      </c>
      <c r="S184" s="53" t="b">
        <f t="shared" si="118"/>
        <v>0</v>
      </c>
      <c r="T184" s="54" t="str">
        <f t="shared" si="119"/>
        <v>不调</v>
      </c>
      <c r="U184" s="51">
        <f t="shared" si="93"/>
        <v>0.11975503043696456</v>
      </c>
      <c r="V184" s="51">
        <f t="shared" si="94"/>
        <v>0.12172837949745409</v>
      </c>
      <c r="W184" s="51">
        <f t="shared" si="95"/>
        <v>0.75981042661253473</v>
      </c>
      <c r="X184" s="51">
        <f t="shared" si="96"/>
        <v>6.2321576606408954E-2</v>
      </c>
      <c r="Y184" s="51">
        <f t="shared" si="120"/>
        <v>0.99998626710299976</v>
      </c>
      <c r="Z184" s="51">
        <f t="shared" si="97"/>
        <v>0.11975338585346632</v>
      </c>
      <c r="AA184" s="51">
        <f t="shared" si="98"/>
        <v>0.12172670781415644</v>
      </c>
      <c r="AB184" s="51">
        <f t="shared" si="99"/>
        <v>0.75979999221420635</v>
      </c>
      <c r="AC184" s="51">
        <f t="shared" si="100"/>
        <v>6.2320720750616523E-2</v>
      </c>
      <c r="AD184" s="78">
        <f t="shared" si="101"/>
        <v>1.0636008066324456</v>
      </c>
      <c r="AE184" s="51">
        <f t="shared" si="121"/>
        <v>1.0640155325670062</v>
      </c>
      <c r="AF184" s="50">
        <f t="shared" si="102"/>
        <v>-3.8977432365117082E-4</v>
      </c>
      <c r="AG184" s="50">
        <f t="shared" si="122"/>
        <v>-3.8977432365117082E-4</v>
      </c>
      <c r="AH184" s="48">
        <f t="shared" si="123"/>
        <v>44012</v>
      </c>
      <c r="AI184" s="55">
        <f t="shared" si="103"/>
        <v>2020</v>
      </c>
      <c r="AJ184" s="55">
        <f t="shared" si="104"/>
        <v>8</v>
      </c>
      <c r="AK184" s="53">
        <f t="shared" si="105"/>
        <v>0</v>
      </c>
      <c r="AL184" s="51">
        <f t="shared" si="124"/>
        <v>1.0589265863030879</v>
      </c>
      <c r="AM184" s="52" t="str">
        <f t="shared" si="106"/>
        <v/>
      </c>
      <c r="AN184" s="51">
        <f t="shared" si="125"/>
        <v>1.0640155325670062</v>
      </c>
      <c r="AO184" s="52">
        <f t="shared" si="107"/>
        <v>-3.8977432365117082E-4</v>
      </c>
      <c r="AP184" s="56">
        <f t="shared" si="108"/>
        <v>1</v>
      </c>
      <c r="AQ184" s="53" t="b">
        <f t="shared" si="109"/>
        <v>1</v>
      </c>
    </row>
    <row r="185" spans="1:43">
      <c r="A185" s="48">
        <f>净值底稿!A146</f>
        <v>44048</v>
      </c>
      <c r="B185" s="49">
        <f>净值底稿!X146</f>
        <v>1.1162639601190403</v>
      </c>
      <c r="C185" s="49">
        <f>净值底稿!U146</f>
        <v>1.3418462293832838</v>
      </c>
      <c r="D185" s="49">
        <f>净值底稿!V146</f>
        <v>1.4234</v>
      </c>
      <c r="E185" s="49">
        <f>净值底稿!W146</f>
        <v>1.6032</v>
      </c>
      <c r="F185" s="50">
        <f t="shared" si="110"/>
        <v>-3.0949445833581279E-3</v>
      </c>
      <c r="G185" s="50">
        <f t="shared" si="111"/>
        <v>9.6208410310580916E-3</v>
      </c>
      <c r="H185" s="50">
        <f t="shared" si="112"/>
        <v>7.025925665704591E-5</v>
      </c>
      <c r="I185" s="50">
        <f t="shared" si="113"/>
        <v>2.6048000000000071E-2</v>
      </c>
      <c r="J185" s="51">
        <f t="shared" si="114"/>
        <v>0.11938275576058033</v>
      </c>
      <c r="K185" s="51">
        <f t="shared" si="115"/>
        <v>0.1228978211192705</v>
      </c>
      <c r="L185" s="51">
        <f t="shared" si="116"/>
        <v>0.75985337519686735</v>
      </c>
      <c r="M185" s="51">
        <f t="shared" si="117"/>
        <v>6.3944050884728584E-2</v>
      </c>
      <c r="N185" s="51">
        <f t="shared" si="88"/>
        <v>1.0660780029614467</v>
      </c>
      <c r="O185" s="52">
        <f t="shared" si="89"/>
        <v>0.22726346121655469</v>
      </c>
      <c r="P185" s="53" t="b">
        <f t="shared" si="90"/>
        <v>0</v>
      </c>
      <c r="Q185" s="53" t="b">
        <f t="shared" si="91"/>
        <v>0</v>
      </c>
      <c r="R185" s="53" t="b">
        <f t="shared" si="92"/>
        <v>0</v>
      </c>
      <c r="S185" s="53" t="b">
        <f t="shared" si="118"/>
        <v>0</v>
      </c>
      <c r="T185" s="54" t="str">
        <f t="shared" si="119"/>
        <v>不调</v>
      </c>
      <c r="U185" s="51">
        <f t="shared" si="93"/>
        <v>0.11938275576058033</v>
      </c>
      <c r="V185" s="51">
        <f t="shared" si="94"/>
        <v>0.1228978211192705</v>
      </c>
      <c r="W185" s="51">
        <f t="shared" si="95"/>
        <v>0.75985337519686735</v>
      </c>
      <c r="X185" s="51">
        <f t="shared" si="96"/>
        <v>6.3944050884728584E-2</v>
      </c>
      <c r="Y185" s="51">
        <f t="shared" si="120"/>
        <v>0.99998626710299976</v>
      </c>
      <c r="Z185" s="51">
        <f t="shared" si="97"/>
        <v>0.11938111628949186</v>
      </c>
      <c r="AA185" s="51">
        <f t="shared" si="98"/>
        <v>0.12289613337615152</v>
      </c>
      <c r="AB185" s="51">
        <f t="shared" si="99"/>
        <v>0.75984294020873044</v>
      </c>
      <c r="AC185" s="51">
        <f t="shared" si="100"/>
        <v>6.3943172747664007E-2</v>
      </c>
      <c r="AD185" s="78">
        <f t="shared" si="101"/>
        <v>1.0660633626220379</v>
      </c>
      <c r="AE185" s="51">
        <f t="shared" si="121"/>
        <v>1.0660633626220379</v>
      </c>
      <c r="AF185" s="50">
        <f t="shared" si="102"/>
        <v>0</v>
      </c>
      <c r="AG185" s="50">
        <f t="shared" si="122"/>
        <v>2.3153009796872404E-3</v>
      </c>
      <c r="AH185" s="48">
        <f t="shared" si="123"/>
        <v>44012</v>
      </c>
      <c r="AI185" s="55">
        <f t="shared" si="103"/>
        <v>2020</v>
      </c>
      <c r="AJ185" s="55">
        <f t="shared" si="104"/>
        <v>8</v>
      </c>
      <c r="AK185" s="53">
        <f t="shared" si="105"/>
        <v>0</v>
      </c>
      <c r="AL185" s="51">
        <f t="shared" si="124"/>
        <v>1.0589265863030879</v>
      </c>
      <c r="AM185" s="52" t="str">
        <f t="shared" si="106"/>
        <v/>
      </c>
      <c r="AN185" s="51">
        <f t="shared" si="125"/>
        <v>1.0660633626220379</v>
      </c>
      <c r="AO185" s="52">
        <f t="shared" si="107"/>
        <v>0</v>
      </c>
      <c r="AP185" s="56">
        <f t="shared" si="108"/>
        <v>1</v>
      </c>
      <c r="AQ185" s="53" t="b">
        <f t="shared" si="109"/>
        <v>1</v>
      </c>
    </row>
    <row r="186" spans="1:43">
      <c r="A186" s="48">
        <f>净值底稿!A147</f>
        <v>44049</v>
      </c>
      <c r="B186" s="49">
        <f>净值底稿!X147</f>
        <v>1.1164240921311661</v>
      </c>
      <c r="C186" s="49">
        <f>净值底稿!U147</f>
        <v>1.3395278910817925</v>
      </c>
      <c r="D186" s="49">
        <f>净值底稿!V147</f>
        <v>1.4234</v>
      </c>
      <c r="E186" s="49">
        <f>净值底稿!W147</f>
        <v>1.6162000000000001</v>
      </c>
      <c r="F186" s="50">
        <f t="shared" si="110"/>
        <v>1.4345353594391597E-4</v>
      </c>
      <c r="G186" s="50">
        <f t="shared" si="111"/>
        <v>-1.7277227827787733E-3</v>
      </c>
      <c r="H186" s="50">
        <f t="shared" si="112"/>
        <v>0</v>
      </c>
      <c r="I186" s="50">
        <f t="shared" si="113"/>
        <v>8.1087824351298021E-3</v>
      </c>
      <c r="J186" s="51">
        <f t="shared" si="114"/>
        <v>0.11939824193274852</v>
      </c>
      <c r="K186" s="51">
        <f t="shared" si="115"/>
        <v>0.12268380292660212</v>
      </c>
      <c r="L186" s="51">
        <f t="shared" si="116"/>
        <v>0.75984294020873044</v>
      </c>
      <c r="M186" s="51">
        <f t="shared" si="117"/>
        <v>6.446167402368673E-2</v>
      </c>
      <c r="N186" s="51">
        <f t="shared" si="88"/>
        <v>1.0663866590917679</v>
      </c>
      <c r="O186" s="52">
        <f t="shared" si="89"/>
        <v>0.22701150918891819</v>
      </c>
      <c r="P186" s="53" t="b">
        <f t="shared" si="90"/>
        <v>0</v>
      </c>
      <c r="Q186" s="53" t="b">
        <f t="shared" si="91"/>
        <v>0</v>
      </c>
      <c r="R186" s="53" t="b">
        <f t="shared" si="92"/>
        <v>0</v>
      </c>
      <c r="S186" s="53" t="b">
        <f t="shared" si="118"/>
        <v>0</v>
      </c>
      <c r="T186" s="54" t="str">
        <f t="shared" si="119"/>
        <v>不调</v>
      </c>
      <c r="U186" s="51">
        <f t="shared" si="93"/>
        <v>0.11939824193274852</v>
      </c>
      <c r="V186" s="51">
        <f t="shared" si="94"/>
        <v>0.12268380292660212</v>
      </c>
      <c r="W186" s="51">
        <f t="shared" si="95"/>
        <v>0.75984294020873044</v>
      </c>
      <c r="X186" s="51">
        <f t="shared" si="96"/>
        <v>6.446167402368673E-2</v>
      </c>
      <c r="Y186" s="51">
        <f t="shared" si="120"/>
        <v>0.99998626710299976</v>
      </c>
      <c r="Z186" s="51">
        <f t="shared" si="97"/>
        <v>0.11939660224899004</v>
      </c>
      <c r="AA186" s="51">
        <f t="shared" si="98"/>
        <v>0.12268211812257293</v>
      </c>
      <c r="AB186" s="51">
        <f t="shared" si="99"/>
        <v>0.75983250536389624</v>
      </c>
      <c r="AC186" s="51">
        <f t="shared" si="100"/>
        <v>6.4460788778156905E-2</v>
      </c>
      <c r="AD186" s="78">
        <f t="shared" si="101"/>
        <v>1.0663720145136162</v>
      </c>
      <c r="AE186" s="51">
        <f t="shared" si="121"/>
        <v>1.0663720145136162</v>
      </c>
      <c r="AF186" s="50">
        <f t="shared" si="102"/>
        <v>0</v>
      </c>
      <c r="AG186" s="50">
        <f t="shared" si="122"/>
        <v>2.895249029279956E-4</v>
      </c>
      <c r="AH186" s="48">
        <f t="shared" si="123"/>
        <v>44012</v>
      </c>
      <c r="AI186" s="55">
        <f t="shared" si="103"/>
        <v>2020</v>
      </c>
      <c r="AJ186" s="55">
        <f t="shared" si="104"/>
        <v>8</v>
      </c>
      <c r="AK186" s="53">
        <f t="shared" si="105"/>
        <v>0</v>
      </c>
      <c r="AL186" s="51">
        <f t="shared" si="124"/>
        <v>1.0589265863030879</v>
      </c>
      <c r="AM186" s="52" t="str">
        <f t="shared" si="106"/>
        <v/>
      </c>
      <c r="AN186" s="51">
        <f t="shared" si="125"/>
        <v>1.0663720145136162</v>
      </c>
      <c r="AO186" s="52">
        <f t="shared" si="107"/>
        <v>0</v>
      </c>
      <c r="AP186" s="56">
        <f t="shared" si="108"/>
        <v>1</v>
      </c>
      <c r="AQ186" s="53" t="b">
        <f t="shared" si="109"/>
        <v>1</v>
      </c>
    </row>
    <row r="187" spans="1:43">
      <c r="A187" s="48">
        <f>净值底稿!A148</f>
        <v>44050</v>
      </c>
      <c r="B187" s="49">
        <f>净值底稿!X148</f>
        <v>1.1135682916501723</v>
      </c>
      <c r="C187" s="49">
        <f>净值底稿!U148</f>
        <v>1.32415882851813</v>
      </c>
      <c r="D187" s="49">
        <f>净值底稿!V148</f>
        <v>1.4237</v>
      </c>
      <c r="E187" s="49">
        <f>净值底稿!W148</f>
        <v>1.6275999999999999</v>
      </c>
      <c r="F187" s="50">
        <f t="shared" si="110"/>
        <v>-2.5579889408712253E-3</v>
      </c>
      <c r="G187" s="50">
        <f t="shared" si="111"/>
        <v>-1.1473492016094156E-2</v>
      </c>
      <c r="H187" s="50">
        <f t="shared" si="112"/>
        <v>2.1076296192212851E-4</v>
      </c>
      <c r="I187" s="50">
        <f t="shared" si="113"/>
        <v>7.0535824774160538E-3</v>
      </c>
      <c r="J187" s="51">
        <f t="shared" si="114"/>
        <v>0.11909118706085953</v>
      </c>
      <c r="K187" s="51">
        <f t="shared" si="115"/>
        <v>0.12127452581977607</v>
      </c>
      <c r="L187" s="51">
        <f t="shared" si="116"/>
        <v>0.75999264991329141</v>
      </c>
      <c r="M187" s="51">
        <f t="shared" si="117"/>
        <v>6.4915468268362933E-2</v>
      </c>
      <c r="N187" s="51">
        <f t="shared" si="88"/>
        <v>1.06527383106229</v>
      </c>
      <c r="O187" s="52">
        <f t="shared" si="89"/>
        <v>0.2256374895090994</v>
      </c>
      <c r="P187" s="53" t="b">
        <f t="shared" si="90"/>
        <v>0</v>
      </c>
      <c r="Q187" s="53" t="b">
        <f t="shared" si="91"/>
        <v>0</v>
      </c>
      <c r="R187" s="53" t="b">
        <f t="shared" si="92"/>
        <v>0</v>
      </c>
      <c r="S187" s="53" t="b">
        <f t="shared" si="118"/>
        <v>0</v>
      </c>
      <c r="T187" s="54" t="str">
        <f t="shared" si="119"/>
        <v>不调</v>
      </c>
      <c r="U187" s="51">
        <f t="shared" si="93"/>
        <v>0.11909118706085953</v>
      </c>
      <c r="V187" s="51">
        <f t="shared" si="94"/>
        <v>0.12127452581977607</v>
      </c>
      <c r="W187" s="51">
        <f t="shared" si="95"/>
        <v>0.75999264991329141</v>
      </c>
      <c r="X187" s="51">
        <f t="shared" si="96"/>
        <v>6.4915468268362933E-2</v>
      </c>
      <c r="Y187" s="51">
        <f t="shared" si="120"/>
        <v>0.99998626710299976</v>
      </c>
      <c r="Z187" s="51">
        <f t="shared" si="97"/>
        <v>0.11908955159385398</v>
      </c>
      <c r="AA187" s="51">
        <f t="shared" si="98"/>
        <v>0.12127286036920423</v>
      </c>
      <c r="AB187" s="51">
        <f t="shared" si="99"/>
        <v>0.75998221301250923</v>
      </c>
      <c r="AC187" s="51">
        <f t="shared" si="100"/>
        <v>6.4914576790923481E-2</v>
      </c>
      <c r="AD187" s="78">
        <f t="shared" si="101"/>
        <v>1.0652592017664908</v>
      </c>
      <c r="AE187" s="51">
        <f t="shared" si="121"/>
        <v>1.0663720145136162</v>
      </c>
      <c r="AF187" s="50">
        <f t="shared" si="102"/>
        <v>-1.0435502169784394E-3</v>
      </c>
      <c r="AG187" s="50">
        <f t="shared" si="122"/>
        <v>-1.0435502169784394E-3</v>
      </c>
      <c r="AH187" s="48">
        <f t="shared" si="123"/>
        <v>44012</v>
      </c>
      <c r="AI187" s="55">
        <f t="shared" si="103"/>
        <v>2020</v>
      </c>
      <c r="AJ187" s="55">
        <f t="shared" si="104"/>
        <v>8</v>
      </c>
      <c r="AK187" s="53">
        <f t="shared" si="105"/>
        <v>0</v>
      </c>
      <c r="AL187" s="51">
        <f t="shared" si="124"/>
        <v>1.0589265863030879</v>
      </c>
      <c r="AM187" s="52" t="str">
        <f t="shared" si="106"/>
        <v/>
      </c>
      <c r="AN187" s="51">
        <f t="shared" si="125"/>
        <v>1.0663720145136162</v>
      </c>
      <c r="AO187" s="52">
        <f t="shared" si="107"/>
        <v>-1.0435502169784394E-3</v>
      </c>
      <c r="AP187" s="56">
        <f t="shared" si="108"/>
        <v>1</v>
      </c>
      <c r="AQ187" s="53" t="b">
        <f t="shared" si="109"/>
        <v>1</v>
      </c>
    </row>
    <row r="188" spans="1:43">
      <c r="A188" s="48">
        <f>净值底稿!A149</f>
        <v>44053</v>
      </c>
      <c r="B188" s="49">
        <f>净值底稿!X149</f>
        <v>1.1229170939683686</v>
      </c>
      <c r="C188" s="49">
        <f>净值底稿!U149</f>
        <v>1.3295157680278762</v>
      </c>
      <c r="D188" s="49">
        <f>净值底稿!V149</f>
        <v>1.425</v>
      </c>
      <c r="E188" s="49">
        <f>净值底稿!W149</f>
        <v>1.613</v>
      </c>
      <c r="F188" s="50">
        <f t="shared" si="110"/>
        <v>8.395356071375204E-3</v>
      </c>
      <c r="G188" s="50">
        <f t="shared" si="111"/>
        <v>4.0455415123736849E-3</v>
      </c>
      <c r="H188" s="50">
        <f t="shared" si="112"/>
        <v>9.1311371777758055E-4</v>
      </c>
      <c r="I188" s="50">
        <f t="shared" si="113"/>
        <v>-8.9702629638731546E-3</v>
      </c>
      <c r="J188" s="51">
        <f t="shared" si="114"/>
        <v>0.12008935078386479</v>
      </c>
      <c r="K188" s="51">
        <f t="shared" si="115"/>
        <v>0.12176347476015215</v>
      </c>
      <c r="L188" s="51">
        <f t="shared" si="116"/>
        <v>0.76067616319647791</v>
      </c>
      <c r="M188" s="51">
        <f t="shared" si="117"/>
        <v>6.4332275966920358E-2</v>
      </c>
      <c r="N188" s="51">
        <f t="shared" si="88"/>
        <v>1.0668612647074152</v>
      </c>
      <c r="O188" s="52">
        <f t="shared" si="89"/>
        <v>0.22669566657323964</v>
      </c>
      <c r="P188" s="53" t="b">
        <f t="shared" si="90"/>
        <v>0</v>
      </c>
      <c r="Q188" s="53" t="b">
        <f t="shared" si="91"/>
        <v>0</v>
      </c>
      <c r="R188" s="53" t="b">
        <f t="shared" si="92"/>
        <v>0</v>
      </c>
      <c r="S188" s="53" t="b">
        <f t="shared" si="118"/>
        <v>0</v>
      </c>
      <c r="T188" s="54" t="str">
        <f t="shared" si="119"/>
        <v>不调</v>
      </c>
      <c r="U188" s="51">
        <f t="shared" si="93"/>
        <v>0.12008935078386479</v>
      </c>
      <c r="V188" s="51">
        <f t="shared" si="94"/>
        <v>0.12176347476015215</v>
      </c>
      <c r="W188" s="51">
        <f t="shared" si="95"/>
        <v>0.76067616319647791</v>
      </c>
      <c r="X188" s="51">
        <f t="shared" si="96"/>
        <v>6.4332275966920358E-2</v>
      </c>
      <c r="Y188" s="51">
        <f t="shared" si="120"/>
        <v>0.99995880187477393</v>
      </c>
      <c r="Z188" s="51">
        <f t="shared" si="97"/>
        <v>0.12008440332775287</v>
      </c>
      <c r="AA188" s="51">
        <f t="shared" si="98"/>
        <v>0.12175845833327102</v>
      </c>
      <c r="AB188" s="51">
        <f t="shared" si="99"/>
        <v>0.76064482476465001</v>
      </c>
      <c r="AC188" s="51">
        <f t="shared" si="100"/>
        <v>6.4329625597758996E-2</v>
      </c>
      <c r="AD188" s="78">
        <f t="shared" si="101"/>
        <v>1.066817312023433</v>
      </c>
      <c r="AE188" s="51">
        <f t="shared" si="121"/>
        <v>1.066817312023433</v>
      </c>
      <c r="AF188" s="50">
        <f t="shared" si="102"/>
        <v>0</v>
      </c>
      <c r="AG188" s="50">
        <f t="shared" si="122"/>
        <v>1.4626583411421201E-3</v>
      </c>
      <c r="AH188" s="48">
        <f t="shared" si="123"/>
        <v>44012</v>
      </c>
      <c r="AI188" s="55">
        <f t="shared" si="103"/>
        <v>2020</v>
      </c>
      <c r="AJ188" s="55">
        <f t="shared" si="104"/>
        <v>8</v>
      </c>
      <c r="AK188" s="53">
        <f t="shared" si="105"/>
        <v>0</v>
      </c>
      <c r="AL188" s="51">
        <f t="shared" si="124"/>
        <v>1.0589265863030879</v>
      </c>
      <c r="AM188" s="52" t="str">
        <f t="shared" si="106"/>
        <v/>
      </c>
      <c r="AN188" s="51">
        <f t="shared" si="125"/>
        <v>1.066817312023433</v>
      </c>
      <c r="AO188" s="52">
        <f t="shared" si="107"/>
        <v>0</v>
      </c>
      <c r="AP188" s="56">
        <f t="shared" si="108"/>
        <v>1</v>
      </c>
      <c r="AQ188" s="53" t="b">
        <f t="shared" si="109"/>
        <v>1</v>
      </c>
    </row>
    <row r="189" spans="1:43">
      <c r="A189" s="48">
        <f>净值底稿!A150</f>
        <v>44054</v>
      </c>
      <c r="B189" s="49">
        <f>净值底稿!X150</f>
        <v>1.1180149347391803</v>
      </c>
      <c r="C189" s="49">
        <f>净值底稿!U150</f>
        <v>1.3065349334825713</v>
      </c>
      <c r="D189" s="49">
        <f>净值底稿!V150</f>
        <v>1.4256</v>
      </c>
      <c r="E189" s="49">
        <f>净值底稿!W150</f>
        <v>1.5815999999999999</v>
      </c>
      <c r="F189" s="50">
        <f t="shared" si="110"/>
        <v>-4.3655575781326172E-3</v>
      </c>
      <c r="G189" s="50">
        <f t="shared" si="111"/>
        <v>-1.728511620391926E-2</v>
      </c>
      <c r="H189" s="50">
        <f t="shared" si="112"/>
        <v>4.2105263157887762E-4</v>
      </c>
      <c r="I189" s="50">
        <f t="shared" si="113"/>
        <v>-1.9466831990080702E-2</v>
      </c>
      <c r="J189" s="51">
        <f t="shared" si="114"/>
        <v>0.11956016795078987</v>
      </c>
      <c r="K189" s="51">
        <f t="shared" si="115"/>
        <v>0.11965384923217037</v>
      </c>
      <c r="L189" s="51">
        <f t="shared" si="116"/>
        <v>0.76096509626981401</v>
      </c>
      <c r="M189" s="51">
        <f t="shared" si="117"/>
        <v>6.3077331584262625E-2</v>
      </c>
      <c r="N189" s="51">
        <f t="shared" si="88"/>
        <v>1.0632564450370368</v>
      </c>
      <c r="O189" s="52">
        <f t="shared" si="89"/>
        <v>0.22498242855666645</v>
      </c>
      <c r="P189" s="53" t="b">
        <f t="shared" si="90"/>
        <v>0</v>
      </c>
      <c r="Q189" s="53" t="b">
        <f t="shared" si="91"/>
        <v>0</v>
      </c>
      <c r="R189" s="53" t="b">
        <f t="shared" si="92"/>
        <v>0</v>
      </c>
      <c r="S189" s="53" t="b">
        <f t="shared" si="118"/>
        <v>0</v>
      </c>
      <c r="T189" s="54" t="str">
        <f t="shared" si="119"/>
        <v>不调</v>
      </c>
      <c r="U189" s="51">
        <f t="shared" si="93"/>
        <v>0.11956016795078987</v>
      </c>
      <c r="V189" s="51">
        <f t="shared" si="94"/>
        <v>0.11965384923217037</v>
      </c>
      <c r="W189" s="51">
        <f t="shared" si="95"/>
        <v>0.76096509626981401</v>
      </c>
      <c r="X189" s="51">
        <f t="shared" si="96"/>
        <v>6.3077331584262625E-2</v>
      </c>
      <c r="Y189" s="51">
        <f t="shared" si="120"/>
        <v>0.99998626710299976</v>
      </c>
      <c r="Z189" s="51">
        <f t="shared" si="97"/>
        <v>0.11955852604331807</v>
      </c>
      <c r="AA189" s="51">
        <f t="shared" si="98"/>
        <v>0.11965220603818319</v>
      </c>
      <c r="AB189" s="51">
        <f t="shared" si="99"/>
        <v>0.76095464601452611</v>
      </c>
      <c r="AC189" s="51">
        <f t="shared" si="100"/>
        <v>6.3076465349764924E-2</v>
      </c>
      <c r="AD189" s="78">
        <f t="shared" si="101"/>
        <v>1.0632418434457922</v>
      </c>
      <c r="AE189" s="51">
        <f t="shared" si="121"/>
        <v>1.066817312023433</v>
      </c>
      <c r="AF189" s="50">
        <f t="shared" si="102"/>
        <v>-3.3515284551008939E-3</v>
      </c>
      <c r="AG189" s="50">
        <f t="shared" si="122"/>
        <v>-3.3515284551008939E-3</v>
      </c>
      <c r="AH189" s="48">
        <f t="shared" si="123"/>
        <v>44012</v>
      </c>
      <c r="AI189" s="55">
        <f t="shared" si="103"/>
        <v>2020</v>
      </c>
      <c r="AJ189" s="55">
        <f t="shared" si="104"/>
        <v>8</v>
      </c>
      <c r="AK189" s="53">
        <f t="shared" si="105"/>
        <v>0</v>
      </c>
      <c r="AL189" s="51">
        <f t="shared" si="124"/>
        <v>1.0589265863030879</v>
      </c>
      <c r="AM189" s="52" t="str">
        <f t="shared" si="106"/>
        <v/>
      </c>
      <c r="AN189" s="51">
        <f t="shared" si="125"/>
        <v>1.066817312023433</v>
      </c>
      <c r="AO189" s="52">
        <f t="shared" si="107"/>
        <v>-3.3515284551008939E-3</v>
      </c>
      <c r="AP189" s="56">
        <f t="shared" si="108"/>
        <v>1</v>
      </c>
      <c r="AQ189" s="53" t="b">
        <f t="shared" si="109"/>
        <v>1</v>
      </c>
    </row>
    <row r="190" spans="1:43">
      <c r="A190" s="48">
        <f>净值底稿!A151</f>
        <v>44055</v>
      </c>
      <c r="B190" s="49">
        <f>净值底稿!X151</f>
        <v>1.115533794152975</v>
      </c>
      <c r="C190" s="49">
        <f>净值底稿!U151</f>
        <v>1.292710016094335</v>
      </c>
      <c r="D190" s="49">
        <f>净值底稿!V151</f>
        <v>1.4257</v>
      </c>
      <c r="E190" s="49">
        <f>净值底稿!W151</f>
        <v>1.486</v>
      </c>
      <c r="F190" s="50">
        <f t="shared" si="110"/>
        <v>-2.2192374261834624E-3</v>
      </c>
      <c r="G190" s="50">
        <f t="shared" si="111"/>
        <v>-1.0581360692274777E-2</v>
      </c>
      <c r="H190" s="50">
        <f t="shared" si="112"/>
        <v>7.0145903479312821E-5</v>
      </c>
      <c r="I190" s="50">
        <f t="shared" si="113"/>
        <v>-6.0445118866970127E-2</v>
      </c>
      <c r="J190" s="51">
        <f t="shared" si="114"/>
        <v>0.11929319728770341</v>
      </c>
      <c r="K190" s="51">
        <f t="shared" si="115"/>
        <v>0.1183861228884668</v>
      </c>
      <c r="L190" s="51">
        <f t="shared" si="116"/>
        <v>0.76100802386567756</v>
      </c>
      <c r="M190" s="51">
        <f t="shared" si="117"/>
        <v>5.9263800903990062E-2</v>
      </c>
      <c r="N190" s="51">
        <f t="shared" si="88"/>
        <v>1.0579511449458379</v>
      </c>
      <c r="O190" s="52">
        <f t="shared" si="89"/>
        <v>0.22466001507880431</v>
      </c>
      <c r="P190" s="53" t="b">
        <f t="shared" si="90"/>
        <v>0</v>
      </c>
      <c r="Q190" s="53" t="b">
        <f t="shared" si="91"/>
        <v>0</v>
      </c>
      <c r="R190" s="53" t="b">
        <f t="shared" si="92"/>
        <v>0</v>
      </c>
      <c r="S190" s="53" t="b">
        <f t="shared" si="118"/>
        <v>0</v>
      </c>
      <c r="T190" s="54" t="str">
        <f t="shared" si="119"/>
        <v>不调</v>
      </c>
      <c r="U190" s="51">
        <f t="shared" si="93"/>
        <v>0.11929319728770341</v>
      </c>
      <c r="V190" s="51">
        <f t="shared" si="94"/>
        <v>0.1183861228884668</v>
      </c>
      <c r="W190" s="51">
        <f t="shared" si="95"/>
        <v>0.76100802386567756</v>
      </c>
      <c r="X190" s="51">
        <f t="shared" si="96"/>
        <v>5.9263800903990062E-2</v>
      </c>
      <c r="Y190" s="51">
        <f t="shared" si="120"/>
        <v>0.99998626710299976</v>
      </c>
      <c r="Z190" s="51">
        <f t="shared" si="97"/>
        <v>0.11929155904651223</v>
      </c>
      <c r="AA190" s="51">
        <f t="shared" si="98"/>
        <v>0.11838449710403491</v>
      </c>
      <c r="AB190" s="51">
        <f t="shared" si="99"/>
        <v>0.76099757302086946</v>
      </c>
      <c r="AC190" s="51">
        <f t="shared" si="100"/>
        <v>5.9262987040316406E-2</v>
      </c>
      <c r="AD190" s="78">
        <f t="shared" si="101"/>
        <v>1.057936616211733</v>
      </c>
      <c r="AE190" s="51">
        <f t="shared" si="121"/>
        <v>1.066817312023433</v>
      </c>
      <c r="AF190" s="50">
        <f t="shared" si="102"/>
        <v>-8.3244766574476214E-3</v>
      </c>
      <c r="AG190" s="50">
        <f t="shared" si="122"/>
        <v>-4.98967122744709E-3</v>
      </c>
      <c r="AH190" s="48">
        <f t="shared" si="123"/>
        <v>44012</v>
      </c>
      <c r="AI190" s="55">
        <f t="shared" si="103"/>
        <v>2020</v>
      </c>
      <c r="AJ190" s="55">
        <f t="shared" si="104"/>
        <v>8</v>
      </c>
      <c r="AK190" s="53">
        <f t="shared" si="105"/>
        <v>0</v>
      </c>
      <c r="AL190" s="51">
        <f t="shared" si="124"/>
        <v>1.0589265863030879</v>
      </c>
      <c r="AM190" s="52" t="str">
        <f t="shared" si="106"/>
        <v/>
      </c>
      <c r="AN190" s="51">
        <f t="shared" si="125"/>
        <v>1.066817312023433</v>
      </c>
      <c r="AO190" s="52">
        <f t="shared" si="107"/>
        <v>-8.3244766574476214E-3</v>
      </c>
      <c r="AP190" s="56">
        <f t="shared" si="108"/>
        <v>1</v>
      </c>
      <c r="AQ190" s="53" t="b">
        <f t="shared" si="109"/>
        <v>1</v>
      </c>
    </row>
    <row r="191" spans="1:43">
      <c r="A191" s="48">
        <f>净值底稿!A152</f>
        <v>44056</v>
      </c>
      <c r="B191" s="49">
        <f>净值底稿!X152</f>
        <v>1.1216692931156864</v>
      </c>
      <c r="C191" s="49">
        <f>净值底稿!U152</f>
        <v>1.29654066454075</v>
      </c>
      <c r="D191" s="49">
        <f>净值底稿!V152</f>
        <v>1.4263999999999999</v>
      </c>
      <c r="E191" s="49">
        <f>净值底稿!W152</f>
        <v>1.5057</v>
      </c>
      <c r="F191" s="50">
        <f t="shared" si="110"/>
        <v>5.5000565602496554E-3</v>
      </c>
      <c r="G191" s="50">
        <f t="shared" si="111"/>
        <v>2.963269719212569E-3</v>
      </c>
      <c r="H191" s="50">
        <f t="shared" si="112"/>
        <v>4.9098688363602427E-4</v>
      </c>
      <c r="I191" s="50">
        <f t="shared" si="113"/>
        <v>1.3257065948856006E-2</v>
      </c>
      <c r="J191" s="51">
        <f t="shared" si="114"/>
        <v>0.11994766936842841</v>
      </c>
      <c r="K191" s="51">
        <f t="shared" si="115"/>
        <v>0.1187353022995275</v>
      </c>
      <c r="L191" s="51">
        <f t="shared" si="116"/>
        <v>0.7613712128477016</v>
      </c>
      <c r="M191" s="51">
        <f t="shared" si="117"/>
        <v>6.0048640367836081E-2</v>
      </c>
      <c r="N191" s="51">
        <f t="shared" si="88"/>
        <v>1.0601028248834936</v>
      </c>
      <c r="O191" s="52">
        <f t="shared" si="89"/>
        <v>0.2251507741187157</v>
      </c>
      <c r="P191" s="53" t="b">
        <f t="shared" si="90"/>
        <v>0</v>
      </c>
      <c r="Q191" s="53" t="b">
        <f t="shared" si="91"/>
        <v>0</v>
      </c>
      <c r="R191" s="53" t="b">
        <f t="shared" si="92"/>
        <v>0</v>
      </c>
      <c r="S191" s="53" t="b">
        <f t="shared" si="118"/>
        <v>0</v>
      </c>
      <c r="T191" s="54" t="str">
        <f t="shared" si="119"/>
        <v>不调</v>
      </c>
      <c r="U191" s="51">
        <f t="shared" si="93"/>
        <v>0.11994766936842841</v>
      </c>
      <c r="V191" s="51">
        <f t="shared" si="94"/>
        <v>0.1187353022995275</v>
      </c>
      <c r="W191" s="51">
        <f t="shared" si="95"/>
        <v>0.7613712128477016</v>
      </c>
      <c r="X191" s="51">
        <f t="shared" si="96"/>
        <v>6.0048640367836081E-2</v>
      </c>
      <c r="Y191" s="51">
        <f t="shared" si="120"/>
        <v>0.99998626710299976</v>
      </c>
      <c r="Z191" s="51">
        <f t="shared" si="97"/>
        <v>0.11994602213943956</v>
      </c>
      <c r="AA191" s="51">
        <f t="shared" si="98"/>
        <v>0.11873367171985073</v>
      </c>
      <c r="AB191" s="51">
        <f t="shared" si="99"/>
        <v>0.76136075701525663</v>
      </c>
      <c r="AC191" s="51">
        <f t="shared" si="100"/>
        <v>6.0047815726042904E-2</v>
      </c>
      <c r="AD191" s="78">
        <f t="shared" si="101"/>
        <v>1.0600882666005897</v>
      </c>
      <c r="AE191" s="51">
        <f t="shared" si="121"/>
        <v>1.066817312023433</v>
      </c>
      <c r="AF191" s="50">
        <f t="shared" si="102"/>
        <v>-6.30758926294539E-3</v>
      </c>
      <c r="AG191" s="50">
        <f t="shared" si="122"/>
        <v>2.0338178638352744E-3</v>
      </c>
      <c r="AH191" s="48">
        <f t="shared" si="123"/>
        <v>44012</v>
      </c>
      <c r="AI191" s="55">
        <f t="shared" si="103"/>
        <v>2020</v>
      </c>
      <c r="AJ191" s="55">
        <f t="shared" si="104"/>
        <v>8</v>
      </c>
      <c r="AK191" s="53">
        <f t="shared" si="105"/>
        <v>0</v>
      </c>
      <c r="AL191" s="51">
        <f t="shared" si="124"/>
        <v>1.0589265863030879</v>
      </c>
      <c r="AM191" s="52" t="str">
        <f t="shared" si="106"/>
        <v/>
      </c>
      <c r="AN191" s="51">
        <f t="shared" si="125"/>
        <v>1.066817312023433</v>
      </c>
      <c r="AO191" s="52">
        <f t="shared" si="107"/>
        <v>-6.30758926294539E-3</v>
      </c>
      <c r="AP191" s="56">
        <f t="shared" si="108"/>
        <v>1</v>
      </c>
      <c r="AQ191" s="53" t="b">
        <f t="shared" si="109"/>
        <v>1</v>
      </c>
    </row>
    <row r="192" spans="1:43">
      <c r="A192" s="48">
        <f>净值底稿!A153</f>
        <v>44057</v>
      </c>
      <c r="B192" s="49">
        <f>净值底稿!X153</f>
        <v>1.1300243387857216</v>
      </c>
      <c r="C192" s="49">
        <f>净值底稿!U153</f>
        <v>1.3100851829145639</v>
      </c>
      <c r="D192" s="49">
        <f>净值底稿!V153</f>
        <v>1.4274</v>
      </c>
      <c r="E192" s="49">
        <f>净值底稿!W153</f>
        <v>1.5194000000000001</v>
      </c>
      <c r="F192" s="50">
        <f t="shared" si="110"/>
        <v>7.4487602730277658E-3</v>
      </c>
      <c r="G192" s="50">
        <f t="shared" si="111"/>
        <v>1.0446659132447245E-2</v>
      </c>
      <c r="H192" s="50">
        <f t="shared" si="112"/>
        <v>7.0106561974214721E-4</v>
      </c>
      <c r="I192" s="50">
        <f t="shared" si="113"/>
        <v>9.0987580527330802E-3</v>
      </c>
      <c r="J192" s="51">
        <f t="shared" si="114"/>
        <v>0.12083947130405952</v>
      </c>
      <c r="K192" s="51">
        <f t="shared" si="115"/>
        <v>0.11997404191585191</v>
      </c>
      <c r="L192" s="51">
        <f t="shared" si="116"/>
        <v>0.76189452086622089</v>
      </c>
      <c r="M192" s="51">
        <f t="shared" si="117"/>
        <v>6.0594176272929269E-2</v>
      </c>
      <c r="N192" s="51">
        <f t="shared" si="88"/>
        <v>1.0633022103590615</v>
      </c>
      <c r="O192" s="52">
        <f t="shared" si="89"/>
        <v>0.22647701742159668</v>
      </c>
      <c r="P192" s="53" t="b">
        <f t="shared" si="90"/>
        <v>0</v>
      </c>
      <c r="Q192" s="53" t="b">
        <f t="shared" si="91"/>
        <v>0</v>
      </c>
      <c r="R192" s="53" t="b">
        <f t="shared" si="92"/>
        <v>0</v>
      </c>
      <c r="S192" s="53" t="b">
        <f t="shared" si="118"/>
        <v>0</v>
      </c>
      <c r="T192" s="54" t="str">
        <f t="shared" si="119"/>
        <v>不调</v>
      </c>
      <c r="U192" s="51">
        <f t="shared" si="93"/>
        <v>0.12083947130405952</v>
      </c>
      <c r="V192" s="51">
        <f t="shared" si="94"/>
        <v>0.11997404191585191</v>
      </c>
      <c r="W192" s="51">
        <f t="shared" si="95"/>
        <v>0.76189452086622089</v>
      </c>
      <c r="X192" s="51">
        <f t="shared" si="96"/>
        <v>6.0594176272929269E-2</v>
      </c>
      <c r="Y192" s="51">
        <f t="shared" si="120"/>
        <v>0.99998626710299976</v>
      </c>
      <c r="Z192" s="51">
        <f t="shared" si="97"/>
        <v>0.12083781182804654</v>
      </c>
      <c r="AA192" s="51">
        <f t="shared" si="98"/>
        <v>0.11997239432469158</v>
      </c>
      <c r="AB192" s="51">
        <f t="shared" si="99"/>
        <v>0.76188405784724078</v>
      </c>
      <c r="AC192" s="51">
        <f t="shared" si="100"/>
        <v>6.05933441393477E-2</v>
      </c>
      <c r="AD192" s="78">
        <f t="shared" si="101"/>
        <v>1.0632876081393268</v>
      </c>
      <c r="AE192" s="51">
        <f t="shared" si="121"/>
        <v>1.066817312023433</v>
      </c>
      <c r="AF192" s="50">
        <f t="shared" si="102"/>
        <v>-3.3086301134459539E-3</v>
      </c>
      <c r="AG192" s="50">
        <f t="shared" si="122"/>
        <v>3.0179954250380003E-3</v>
      </c>
      <c r="AH192" s="48">
        <f t="shared" si="123"/>
        <v>44012</v>
      </c>
      <c r="AI192" s="55">
        <f t="shared" si="103"/>
        <v>2020</v>
      </c>
      <c r="AJ192" s="55">
        <f t="shared" si="104"/>
        <v>8</v>
      </c>
      <c r="AK192" s="53">
        <f t="shared" si="105"/>
        <v>0</v>
      </c>
      <c r="AL192" s="51">
        <f t="shared" si="124"/>
        <v>1.0589265863030879</v>
      </c>
      <c r="AM192" s="52" t="str">
        <f t="shared" si="106"/>
        <v/>
      </c>
      <c r="AN192" s="51">
        <f t="shared" si="125"/>
        <v>1.066817312023433</v>
      </c>
      <c r="AO192" s="52">
        <f t="shared" si="107"/>
        <v>-3.3086301134459539E-3</v>
      </c>
      <c r="AP192" s="56">
        <f t="shared" si="108"/>
        <v>1</v>
      </c>
      <c r="AQ192" s="53" t="b">
        <f t="shared" si="109"/>
        <v>1</v>
      </c>
    </row>
    <row r="193" spans="1:43">
      <c r="A193" s="48">
        <f>净值底稿!A154</f>
        <v>44060</v>
      </c>
      <c r="B193" s="49">
        <f>净值底稿!X154</f>
        <v>1.1550632939531464</v>
      </c>
      <c r="C193" s="49">
        <f>净值底稿!U154</f>
        <v>1.3383066137147588</v>
      </c>
      <c r="D193" s="49">
        <f>净值底稿!V154</f>
        <v>1.4287000000000001</v>
      </c>
      <c r="E193" s="49">
        <f>净值底稿!W154</f>
        <v>1.5344</v>
      </c>
      <c r="F193" s="50">
        <f t="shared" si="110"/>
        <v>2.2157890151579096E-2</v>
      </c>
      <c r="G193" s="50">
        <f t="shared" si="111"/>
        <v>2.1541676196512816E-2</v>
      </c>
      <c r="H193" s="50">
        <f t="shared" si="112"/>
        <v>9.1074681238612065E-4</v>
      </c>
      <c r="I193" s="50">
        <f t="shared" si="113"/>
        <v>9.8723180202711092E-3</v>
      </c>
      <c r="J193" s="51">
        <f t="shared" si="114"/>
        <v>0.12351532278868958</v>
      </c>
      <c r="K193" s="51">
        <f t="shared" si="115"/>
        <v>0.12255680079575443</v>
      </c>
      <c r="L193" s="51">
        <f t="shared" si="116"/>
        <v>0.76257794132433299</v>
      </c>
      <c r="M193" s="51">
        <f t="shared" si="117"/>
        <v>6.1191540902603071E-2</v>
      </c>
      <c r="N193" s="51">
        <f t="shared" si="88"/>
        <v>1.0698416058113802</v>
      </c>
      <c r="O193" s="52">
        <f t="shared" si="89"/>
        <v>0.23000799580777201</v>
      </c>
      <c r="P193" s="53" t="b">
        <f t="shared" si="90"/>
        <v>0</v>
      </c>
      <c r="Q193" s="53" t="b">
        <f t="shared" si="91"/>
        <v>0</v>
      </c>
      <c r="R193" s="53" t="b">
        <f t="shared" si="92"/>
        <v>0</v>
      </c>
      <c r="S193" s="53" t="b">
        <f t="shared" si="118"/>
        <v>0</v>
      </c>
      <c r="T193" s="54" t="str">
        <f t="shared" si="119"/>
        <v>不调</v>
      </c>
      <c r="U193" s="51">
        <f t="shared" si="93"/>
        <v>0.12351532278868958</v>
      </c>
      <c r="V193" s="51">
        <f t="shared" si="94"/>
        <v>0.12255680079575443</v>
      </c>
      <c r="W193" s="51">
        <f t="shared" si="95"/>
        <v>0.76257794132433299</v>
      </c>
      <c r="X193" s="51">
        <f t="shared" si="96"/>
        <v>6.1191540902603071E-2</v>
      </c>
      <c r="Y193" s="51">
        <f t="shared" si="120"/>
        <v>0.99995880187477393</v>
      </c>
      <c r="Z193" s="51">
        <f t="shared" si="97"/>
        <v>0.123510234188954</v>
      </c>
      <c r="AA193" s="51">
        <f t="shared" si="98"/>
        <v>0.12255175168532793</v>
      </c>
      <c r="AB193" s="51">
        <f t="shared" si="99"/>
        <v>0.76254652454281169</v>
      </c>
      <c r="AC193" s="51">
        <f t="shared" si="100"/>
        <v>6.1189019925838188E-2</v>
      </c>
      <c r="AD193" s="78">
        <f t="shared" si="101"/>
        <v>1.0697975303429319</v>
      </c>
      <c r="AE193" s="51">
        <f t="shared" si="121"/>
        <v>1.0697975303429319</v>
      </c>
      <c r="AF193" s="50">
        <f t="shared" si="102"/>
        <v>0</v>
      </c>
      <c r="AG193" s="50">
        <f t="shared" si="122"/>
        <v>6.1224471664793612E-3</v>
      </c>
      <c r="AH193" s="48">
        <f t="shared" si="123"/>
        <v>44012</v>
      </c>
      <c r="AI193" s="55">
        <f t="shared" si="103"/>
        <v>2020</v>
      </c>
      <c r="AJ193" s="55">
        <f t="shared" si="104"/>
        <v>8</v>
      </c>
      <c r="AK193" s="53">
        <f t="shared" si="105"/>
        <v>0</v>
      </c>
      <c r="AL193" s="51">
        <f t="shared" si="124"/>
        <v>1.0589265863030879</v>
      </c>
      <c r="AM193" s="52" t="str">
        <f t="shared" si="106"/>
        <v/>
      </c>
      <c r="AN193" s="51">
        <f t="shared" si="125"/>
        <v>1.0697975303429319</v>
      </c>
      <c r="AO193" s="52">
        <f t="shared" si="107"/>
        <v>0</v>
      </c>
      <c r="AP193" s="56">
        <f t="shared" si="108"/>
        <v>1</v>
      </c>
      <c r="AQ193" s="53" t="b">
        <f t="shared" si="109"/>
        <v>1</v>
      </c>
    </row>
    <row r="194" spans="1:43">
      <c r="A194" s="48">
        <f>净值底稿!A155</f>
        <v>44061</v>
      </c>
      <c r="B194" s="49">
        <f>净值底稿!X155</f>
        <v>1.157468736056525</v>
      </c>
      <c r="C194" s="49">
        <f>净值底稿!U155</f>
        <v>1.3477071611546676</v>
      </c>
      <c r="D194" s="49">
        <f>净值底稿!V155</f>
        <v>1.4291</v>
      </c>
      <c r="E194" s="49">
        <f>净值底稿!W155</f>
        <v>1.5679000000000001</v>
      </c>
      <c r="F194" s="50">
        <f t="shared" si="110"/>
        <v>2.082519733742183E-3</v>
      </c>
      <c r="G194" s="50">
        <f t="shared" si="111"/>
        <v>7.024210553525867E-3</v>
      </c>
      <c r="H194" s="50">
        <f t="shared" si="112"/>
        <v>2.7997480226771287E-4</v>
      </c>
      <c r="I194" s="50">
        <f t="shared" si="113"/>
        <v>2.1832638164755114E-2</v>
      </c>
      <c r="J194" s="51">
        <f t="shared" si="114"/>
        <v>0.12376744668897162</v>
      </c>
      <c r="K194" s="51">
        <f t="shared" si="115"/>
        <v>0.1234125809928691</v>
      </c>
      <c r="L194" s="51">
        <f t="shared" si="116"/>
        <v>0.76276001835524054</v>
      </c>
      <c r="M194" s="51">
        <f t="shared" si="117"/>
        <v>6.2524937657535001E-2</v>
      </c>
      <c r="N194" s="51">
        <f t="shared" si="88"/>
        <v>1.0724649836946163</v>
      </c>
      <c r="O194" s="52">
        <f t="shared" si="89"/>
        <v>0.23047841322549426</v>
      </c>
      <c r="P194" s="53" t="b">
        <f t="shared" si="90"/>
        <v>0</v>
      </c>
      <c r="Q194" s="53" t="b">
        <f t="shared" si="91"/>
        <v>0</v>
      </c>
      <c r="R194" s="53" t="b">
        <f t="shared" si="92"/>
        <v>0</v>
      </c>
      <c r="S194" s="53" t="b">
        <f t="shared" si="118"/>
        <v>0</v>
      </c>
      <c r="T194" s="54" t="str">
        <f t="shared" si="119"/>
        <v>不调</v>
      </c>
      <c r="U194" s="51">
        <f t="shared" si="93"/>
        <v>0.12376744668897162</v>
      </c>
      <c r="V194" s="51">
        <f t="shared" si="94"/>
        <v>0.1234125809928691</v>
      </c>
      <c r="W194" s="51">
        <f t="shared" si="95"/>
        <v>0.76276001835524054</v>
      </c>
      <c r="X194" s="51">
        <f t="shared" si="96"/>
        <v>6.2524937657535001E-2</v>
      </c>
      <c r="Y194" s="51">
        <f t="shared" si="120"/>
        <v>0.99998626710299976</v>
      </c>
      <c r="Z194" s="51">
        <f t="shared" si="97"/>
        <v>0.12376574700337425</v>
      </c>
      <c r="AA194" s="51">
        <f t="shared" si="98"/>
        <v>0.12341088618060579</v>
      </c>
      <c r="AB194" s="51">
        <f t="shared" si="99"/>
        <v>0.76274954345047252</v>
      </c>
      <c r="AC194" s="51">
        <f t="shared" si="100"/>
        <v>6.2524079009006209E-2</v>
      </c>
      <c r="AD194" s="78">
        <f t="shared" si="101"/>
        <v>1.0724502556434587</v>
      </c>
      <c r="AE194" s="51">
        <f t="shared" si="121"/>
        <v>1.0724502556434587</v>
      </c>
      <c r="AF194" s="50">
        <f t="shared" si="102"/>
        <v>0</v>
      </c>
      <c r="AG194" s="50">
        <f t="shared" si="122"/>
        <v>2.4796517334233492E-3</v>
      </c>
      <c r="AH194" s="48">
        <f t="shared" si="123"/>
        <v>44012</v>
      </c>
      <c r="AI194" s="55">
        <f t="shared" si="103"/>
        <v>2020</v>
      </c>
      <c r="AJ194" s="55">
        <f t="shared" si="104"/>
        <v>8</v>
      </c>
      <c r="AK194" s="53">
        <f t="shared" si="105"/>
        <v>0</v>
      </c>
      <c r="AL194" s="51">
        <f t="shared" si="124"/>
        <v>1.0589265863030879</v>
      </c>
      <c r="AM194" s="52" t="str">
        <f t="shared" si="106"/>
        <v/>
      </c>
      <c r="AN194" s="51">
        <f t="shared" si="125"/>
        <v>1.0724502556434587</v>
      </c>
      <c r="AO194" s="52">
        <f t="shared" si="107"/>
        <v>0</v>
      </c>
      <c r="AP194" s="56">
        <f t="shared" si="108"/>
        <v>1</v>
      </c>
      <c r="AQ194" s="53" t="b">
        <f t="shared" si="109"/>
        <v>1</v>
      </c>
    </row>
    <row r="195" spans="1:43">
      <c r="A195" s="48">
        <f>净值底稿!A156</f>
        <v>44062</v>
      </c>
      <c r="B195" s="49">
        <f>净值底稿!X156</f>
        <v>1.1500115147423056</v>
      </c>
      <c r="C195" s="49">
        <f>净值底稿!U156</f>
        <v>1.3247952290301563</v>
      </c>
      <c r="D195" s="49">
        <f>净值底稿!V156</f>
        <v>1.4291</v>
      </c>
      <c r="E195" s="49">
        <f>净值底稿!W156</f>
        <v>1.5474000000000001</v>
      </c>
      <c r="F195" s="50">
        <f t="shared" si="110"/>
        <v>-6.4426978301168614E-3</v>
      </c>
      <c r="G195" s="50">
        <f t="shared" si="111"/>
        <v>-1.7000675506451346E-2</v>
      </c>
      <c r="H195" s="50">
        <f t="shared" si="112"/>
        <v>0</v>
      </c>
      <c r="I195" s="50">
        <f t="shared" si="113"/>
        <v>-1.3074813444734934E-2</v>
      </c>
      <c r="J195" s="51">
        <f t="shared" si="114"/>
        <v>0.12296836169371282</v>
      </c>
      <c r="K195" s="51">
        <f t="shared" si="115"/>
        <v>0.12131281775068571</v>
      </c>
      <c r="L195" s="51">
        <f t="shared" si="116"/>
        <v>0.76274954345047252</v>
      </c>
      <c r="M195" s="51">
        <f t="shared" si="117"/>
        <v>6.1706588340159588E-2</v>
      </c>
      <c r="N195" s="51">
        <f t="shared" si="88"/>
        <v>1.0687373112350305</v>
      </c>
      <c r="O195" s="52">
        <f t="shared" si="89"/>
        <v>0.22856989914772205</v>
      </c>
      <c r="P195" s="53" t="b">
        <f t="shared" si="90"/>
        <v>0</v>
      </c>
      <c r="Q195" s="53" t="b">
        <f t="shared" si="91"/>
        <v>0</v>
      </c>
      <c r="R195" s="53" t="b">
        <f t="shared" si="92"/>
        <v>0</v>
      </c>
      <c r="S195" s="53" t="b">
        <f t="shared" si="118"/>
        <v>0</v>
      </c>
      <c r="T195" s="54" t="str">
        <f t="shared" si="119"/>
        <v>不调</v>
      </c>
      <c r="U195" s="51">
        <f t="shared" si="93"/>
        <v>0.12296836169371282</v>
      </c>
      <c r="V195" s="51">
        <f t="shared" si="94"/>
        <v>0.12131281775068571</v>
      </c>
      <c r="W195" s="51">
        <f t="shared" si="95"/>
        <v>0.76274954345047252</v>
      </c>
      <c r="X195" s="51">
        <f t="shared" si="96"/>
        <v>6.1706588340159588E-2</v>
      </c>
      <c r="Y195" s="51">
        <f t="shared" si="120"/>
        <v>0.99998626710299976</v>
      </c>
      <c r="Z195" s="51">
        <f t="shared" si="97"/>
        <v>0.12296667298186739</v>
      </c>
      <c r="AA195" s="51">
        <f t="shared" si="98"/>
        <v>0.12131115177425474</v>
      </c>
      <c r="AB195" s="51">
        <f t="shared" si="99"/>
        <v>0.76273906868955532</v>
      </c>
      <c r="AC195" s="51">
        <f t="shared" si="100"/>
        <v>6.1705740929937677E-2</v>
      </c>
      <c r="AD195" s="78">
        <f t="shared" si="101"/>
        <v>1.0687226343756153</v>
      </c>
      <c r="AE195" s="51">
        <f t="shared" si="121"/>
        <v>1.0724502556434587</v>
      </c>
      <c r="AF195" s="50">
        <f t="shared" si="102"/>
        <v>-3.4757987591759187E-3</v>
      </c>
      <c r="AG195" s="50">
        <f t="shared" si="122"/>
        <v>-3.4757987591759187E-3</v>
      </c>
      <c r="AH195" s="48">
        <f t="shared" si="123"/>
        <v>44012</v>
      </c>
      <c r="AI195" s="55">
        <f t="shared" si="103"/>
        <v>2020</v>
      </c>
      <c r="AJ195" s="55">
        <f t="shared" si="104"/>
        <v>8</v>
      </c>
      <c r="AK195" s="53">
        <f t="shared" si="105"/>
        <v>0</v>
      </c>
      <c r="AL195" s="51">
        <f t="shared" si="124"/>
        <v>1.0589265863030879</v>
      </c>
      <c r="AM195" s="52" t="str">
        <f t="shared" si="106"/>
        <v/>
      </c>
      <c r="AN195" s="51">
        <f t="shared" si="125"/>
        <v>1.0724502556434587</v>
      </c>
      <c r="AO195" s="52">
        <f t="shared" si="107"/>
        <v>-3.4757987591759187E-3</v>
      </c>
      <c r="AP195" s="56">
        <f t="shared" si="108"/>
        <v>1</v>
      </c>
      <c r="AQ195" s="53" t="b">
        <f t="shared" si="109"/>
        <v>1</v>
      </c>
    </row>
    <row r="196" spans="1:43">
      <c r="A196" s="48">
        <f>净值底稿!A157</f>
        <v>44063</v>
      </c>
      <c r="B196" s="49">
        <f>净值底稿!X157</f>
        <v>1.138240159930207</v>
      </c>
      <c r="C196" s="49">
        <f>净值底稿!U157</f>
        <v>1.3106452738759937</v>
      </c>
      <c r="D196" s="49">
        <f>净值底稿!V157</f>
        <v>1.4285000000000001</v>
      </c>
      <c r="E196" s="49">
        <f>净值底稿!W157</f>
        <v>1.5165999999999999</v>
      </c>
      <c r="F196" s="50">
        <f t="shared" si="110"/>
        <v>-1.0235858216372962E-2</v>
      </c>
      <c r="G196" s="50">
        <f t="shared" si="111"/>
        <v>-1.0680862101625666E-2</v>
      </c>
      <c r="H196" s="50">
        <f t="shared" si="112"/>
        <v>-4.1984465747668676E-4</v>
      </c>
      <c r="I196" s="50">
        <f t="shared" si="113"/>
        <v>-1.9904355693421305E-2</v>
      </c>
      <c r="J196" s="51">
        <f t="shared" si="114"/>
        <v>0.12170800355188589</v>
      </c>
      <c r="K196" s="51">
        <f t="shared" si="115"/>
        <v>0.12001544409076453</v>
      </c>
      <c r="L196" s="51">
        <f t="shared" si="116"/>
        <v>0.76241883676651723</v>
      </c>
      <c r="M196" s="51">
        <f t="shared" si="117"/>
        <v>6.0477527914142092E-2</v>
      </c>
      <c r="N196" s="51">
        <f t="shared" si="88"/>
        <v>1.0646198123233097</v>
      </c>
      <c r="O196" s="52">
        <f t="shared" si="89"/>
        <v>0.22705142703961109</v>
      </c>
      <c r="P196" s="53" t="b">
        <f t="shared" si="90"/>
        <v>0</v>
      </c>
      <c r="Q196" s="53" t="b">
        <f t="shared" si="91"/>
        <v>0</v>
      </c>
      <c r="R196" s="53" t="b">
        <f t="shared" si="92"/>
        <v>0</v>
      </c>
      <c r="S196" s="53" t="b">
        <f t="shared" si="118"/>
        <v>0</v>
      </c>
      <c r="T196" s="54" t="str">
        <f t="shared" si="119"/>
        <v>不调</v>
      </c>
      <c r="U196" s="51">
        <f t="shared" si="93"/>
        <v>0.12170800355188589</v>
      </c>
      <c r="V196" s="51">
        <f t="shared" si="94"/>
        <v>0.12001544409076453</v>
      </c>
      <c r="W196" s="51">
        <f t="shared" si="95"/>
        <v>0.76241883676651723</v>
      </c>
      <c r="X196" s="51">
        <f t="shared" si="96"/>
        <v>6.0477527914142092E-2</v>
      </c>
      <c r="Y196" s="51">
        <f t="shared" si="120"/>
        <v>0.99998626710299976</v>
      </c>
      <c r="Z196" s="51">
        <f t="shared" si="97"/>
        <v>0.12170633214840901</v>
      </c>
      <c r="AA196" s="51">
        <f t="shared" si="98"/>
        <v>0.1200137959310324</v>
      </c>
      <c r="AB196" s="51">
        <f t="shared" si="99"/>
        <v>0.76240836654716082</v>
      </c>
      <c r="AC196" s="51">
        <f t="shared" si="100"/>
        <v>6.0476697382480418E-2</v>
      </c>
      <c r="AD196" s="78">
        <f t="shared" si="101"/>
        <v>1.0646051920090827</v>
      </c>
      <c r="AE196" s="51">
        <f t="shared" si="121"/>
        <v>1.0724502556434587</v>
      </c>
      <c r="AF196" s="50">
        <f t="shared" si="102"/>
        <v>-7.3150839333514517E-3</v>
      </c>
      <c r="AG196" s="50">
        <f t="shared" si="122"/>
        <v>-3.852676301684399E-3</v>
      </c>
      <c r="AH196" s="48">
        <f t="shared" si="123"/>
        <v>44012</v>
      </c>
      <c r="AI196" s="55">
        <f t="shared" si="103"/>
        <v>2020</v>
      </c>
      <c r="AJ196" s="55">
        <f t="shared" si="104"/>
        <v>8</v>
      </c>
      <c r="AK196" s="53">
        <f t="shared" si="105"/>
        <v>0</v>
      </c>
      <c r="AL196" s="51">
        <f t="shared" si="124"/>
        <v>1.0589265863030879</v>
      </c>
      <c r="AM196" s="52" t="str">
        <f t="shared" si="106"/>
        <v/>
      </c>
      <c r="AN196" s="51">
        <f t="shared" si="125"/>
        <v>1.0724502556434587</v>
      </c>
      <c r="AO196" s="52">
        <f t="shared" si="107"/>
        <v>-7.3150839333514517E-3</v>
      </c>
      <c r="AP196" s="56">
        <f t="shared" si="108"/>
        <v>1</v>
      </c>
      <c r="AQ196" s="53" t="b">
        <f t="shared" si="109"/>
        <v>1</v>
      </c>
    </row>
    <row r="197" spans="1:43">
      <c r="A197" s="48">
        <f>净值底稿!A158</f>
        <v>44064</v>
      </c>
      <c r="B197" s="49">
        <f>净值底稿!X158</f>
        <v>1.1416800370517861</v>
      </c>
      <c r="C197" s="49">
        <f>净值底稿!U158</f>
        <v>1.3208213012563998</v>
      </c>
      <c r="D197" s="49">
        <f>净值底稿!V158</f>
        <v>1.4281999999999999</v>
      </c>
      <c r="E197" s="49">
        <f>净值底稿!W158</f>
        <v>1.5139</v>
      </c>
      <c r="F197" s="50">
        <f t="shared" si="110"/>
        <v>3.0221013479176939E-3</v>
      </c>
      <c r="G197" s="50">
        <f t="shared" si="111"/>
        <v>7.7641354096615878E-3</v>
      </c>
      <c r="H197" s="50">
        <f t="shared" si="112"/>
        <v>-2.1001050052515957E-4</v>
      </c>
      <c r="I197" s="50">
        <f t="shared" si="113"/>
        <v>-1.7802980350783981E-3</v>
      </c>
      <c r="J197" s="51">
        <f t="shared" si="114"/>
        <v>0.12207414101884484</v>
      </c>
      <c r="K197" s="51">
        <f t="shared" si="115"/>
        <v>0.12094559929366842</v>
      </c>
      <c r="L197" s="51">
        <f t="shared" si="116"/>
        <v>0.7622482527844977</v>
      </c>
      <c r="M197" s="51">
        <f t="shared" si="117"/>
        <v>6.0369030836962358E-2</v>
      </c>
      <c r="N197" s="51">
        <f t="shared" si="88"/>
        <v>1.0656370239339734</v>
      </c>
      <c r="O197" s="52">
        <f t="shared" si="89"/>
        <v>0.2280511420440012</v>
      </c>
      <c r="P197" s="53" t="b">
        <f t="shared" si="90"/>
        <v>0</v>
      </c>
      <c r="Q197" s="53" t="b">
        <f t="shared" si="91"/>
        <v>0</v>
      </c>
      <c r="R197" s="53" t="b">
        <f t="shared" si="92"/>
        <v>0</v>
      </c>
      <c r="S197" s="53" t="b">
        <f t="shared" si="118"/>
        <v>0</v>
      </c>
      <c r="T197" s="54" t="str">
        <f t="shared" si="119"/>
        <v>不调</v>
      </c>
      <c r="U197" s="51">
        <f t="shared" si="93"/>
        <v>0.12207414101884484</v>
      </c>
      <c r="V197" s="51">
        <f t="shared" si="94"/>
        <v>0.12094559929366842</v>
      </c>
      <c r="W197" s="51">
        <f t="shared" si="95"/>
        <v>0.7622482527844977</v>
      </c>
      <c r="X197" s="51">
        <f t="shared" si="96"/>
        <v>6.0369030836962358E-2</v>
      </c>
      <c r="Y197" s="51">
        <f t="shared" si="120"/>
        <v>0.99998626710299976</v>
      </c>
      <c r="Z197" s="51">
        <f t="shared" si="97"/>
        <v>0.12207246458723983</v>
      </c>
      <c r="AA197" s="51">
        <f t="shared" si="98"/>
        <v>0.1209439383602107</v>
      </c>
      <c r="AB197" s="51">
        <f t="shared" si="99"/>
        <v>0.76223778490775362</v>
      </c>
      <c r="AC197" s="51">
        <f t="shared" si="100"/>
        <v>6.0368201795279866E-2</v>
      </c>
      <c r="AD197" s="78">
        <f t="shared" si="101"/>
        <v>1.0656223896504839</v>
      </c>
      <c r="AE197" s="51">
        <f t="shared" si="121"/>
        <v>1.0724502556434587</v>
      </c>
      <c r="AF197" s="50">
        <f t="shared" si="102"/>
        <v>-6.3666039119717466E-3</v>
      </c>
      <c r="AG197" s="50">
        <f t="shared" si="122"/>
        <v>9.5546935994339499E-4</v>
      </c>
      <c r="AH197" s="48">
        <f t="shared" si="123"/>
        <v>44012</v>
      </c>
      <c r="AI197" s="55">
        <f t="shared" si="103"/>
        <v>2020</v>
      </c>
      <c r="AJ197" s="55">
        <f t="shared" si="104"/>
        <v>8</v>
      </c>
      <c r="AK197" s="53">
        <f t="shared" si="105"/>
        <v>0</v>
      </c>
      <c r="AL197" s="51">
        <f t="shared" si="124"/>
        <v>1.0589265863030879</v>
      </c>
      <c r="AM197" s="52" t="str">
        <f t="shared" si="106"/>
        <v/>
      </c>
      <c r="AN197" s="51">
        <f t="shared" si="125"/>
        <v>1.0724502556434587</v>
      </c>
      <c r="AO197" s="52">
        <f t="shared" si="107"/>
        <v>-6.3666039119717466E-3</v>
      </c>
      <c r="AP197" s="56">
        <f t="shared" si="108"/>
        <v>1</v>
      </c>
      <c r="AQ197" s="53" t="b">
        <f t="shared" si="109"/>
        <v>1</v>
      </c>
    </row>
    <row r="198" spans="1:43">
      <c r="A198" s="48">
        <f>净值底稿!A159</f>
        <v>44067</v>
      </c>
      <c r="B198" s="49">
        <f>净值底稿!X159</f>
        <v>1.1456025056242189</v>
      </c>
      <c r="C198" s="49">
        <f>净值底稿!U159</f>
        <v>1.3325120953562362</v>
      </c>
      <c r="D198" s="49">
        <f>净值底稿!V159</f>
        <v>1.4278999999999999</v>
      </c>
      <c r="E198" s="49">
        <f>净值底稿!W159</f>
        <v>1.5150999999999999</v>
      </c>
      <c r="F198" s="50">
        <f t="shared" si="110"/>
        <v>3.4356986591110861E-3</v>
      </c>
      <c r="G198" s="50">
        <f t="shared" si="111"/>
        <v>8.8511550265850669E-3</v>
      </c>
      <c r="H198" s="50">
        <f t="shared" si="112"/>
        <v>-2.1005461419965066E-4</v>
      </c>
      <c r="I198" s="50">
        <f t="shared" si="113"/>
        <v>7.9265473280920595E-4</v>
      </c>
      <c r="J198" s="51">
        <f t="shared" si="114"/>
        <v>0.1224918687901366</v>
      </c>
      <c r="K198" s="51">
        <f t="shared" si="115"/>
        <v>0.12201443190816266</v>
      </c>
      <c r="L198" s="51">
        <f t="shared" si="116"/>
        <v>0.76207767334391641</v>
      </c>
      <c r="M198" s="51">
        <f t="shared" si="117"/>
        <v>6.0416052936144077E-2</v>
      </c>
      <c r="N198" s="51">
        <f t="shared" si="88"/>
        <v>1.0670000269783599</v>
      </c>
      <c r="O198" s="52">
        <f t="shared" si="89"/>
        <v>0.22915304078362328</v>
      </c>
      <c r="P198" s="53" t="b">
        <f t="shared" si="90"/>
        <v>0</v>
      </c>
      <c r="Q198" s="53" t="b">
        <f t="shared" si="91"/>
        <v>0</v>
      </c>
      <c r="R198" s="53" t="b">
        <f t="shared" si="92"/>
        <v>0</v>
      </c>
      <c r="S198" s="53" t="b">
        <f t="shared" si="118"/>
        <v>0</v>
      </c>
      <c r="T198" s="54" t="str">
        <f t="shared" si="119"/>
        <v>不调</v>
      </c>
      <c r="U198" s="51">
        <f t="shared" si="93"/>
        <v>0.1224918687901366</v>
      </c>
      <c r="V198" s="51">
        <f t="shared" si="94"/>
        <v>0.12201443190816266</v>
      </c>
      <c r="W198" s="51">
        <f t="shared" si="95"/>
        <v>0.76207767334391641</v>
      </c>
      <c r="X198" s="51">
        <f t="shared" si="96"/>
        <v>6.0416052936144077E-2</v>
      </c>
      <c r="Y198" s="51">
        <f t="shared" si="120"/>
        <v>0.99995880187477393</v>
      </c>
      <c r="Z198" s="51">
        <f t="shared" si="97"/>
        <v>0.122486822354787</v>
      </c>
      <c r="AA198" s="51">
        <f t="shared" si="98"/>
        <v>0.12200940514231752</v>
      </c>
      <c r="AB198" s="51">
        <f t="shared" si="99"/>
        <v>0.76204627717249795</v>
      </c>
      <c r="AC198" s="51">
        <f t="shared" si="100"/>
        <v>6.0413563908029551E-2</v>
      </c>
      <c r="AD198" s="78">
        <f t="shared" si="101"/>
        <v>1.0669560685776323</v>
      </c>
      <c r="AE198" s="51">
        <f t="shared" si="121"/>
        <v>1.0724502556434587</v>
      </c>
      <c r="AF198" s="50">
        <f t="shared" si="102"/>
        <v>-5.1230227573866305E-3</v>
      </c>
      <c r="AG198" s="50">
        <f t="shared" si="122"/>
        <v>1.2515492730833522E-3</v>
      </c>
      <c r="AH198" s="48">
        <f t="shared" si="123"/>
        <v>44012</v>
      </c>
      <c r="AI198" s="55">
        <f t="shared" si="103"/>
        <v>2020</v>
      </c>
      <c r="AJ198" s="55">
        <f t="shared" si="104"/>
        <v>8</v>
      </c>
      <c r="AK198" s="53">
        <f t="shared" si="105"/>
        <v>0</v>
      </c>
      <c r="AL198" s="51">
        <f t="shared" si="124"/>
        <v>1.0589265863030879</v>
      </c>
      <c r="AM198" s="52" t="str">
        <f t="shared" si="106"/>
        <v/>
      </c>
      <c r="AN198" s="51">
        <f t="shared" si="125"/>
        <v>1.0724502556434587</v>
      </c>
      <c r="AO198" s="52">
        <f t="shared" si="107"/>
        <v>-5.1230227573866305E-3</v>
      </c>
      <c r="AP198" s="56">
        <f t="shared" si="108"/>
        <v>1</v>
      </c>
      <c r="AQ198" s="53" t="b">
        <f t="shared" si="109"/>
        <v>1</v>
      </c>
    </row>
    <row r="199" spans="1:43">
      <c r="A199" s="48">
        <f>净值底稿!A160</f>
        <v>44068</v>
      </c>
      <c r="B199" s="49">
        <f>净值底稿!X160</f>
        <v>1.141418443165835</v>
      </c>
      <c r="C199" s="49">
        <f>净值底稿!U160</f>
        <v>1.3302070305581137</v>
      </c>
      <c r="D199" s="49">
        <f>净值底稿!V160</f>
        <v>1.4260999999999999</v>
      </c>
      <c r="E199" s="49">
        <f>净值底稿!W160</f>
        <v>1.5072000000000001</v>
      </c>
      <c r="F199" s="50">
        <f t="shared" si="110"/>
        <v>-3.6522811689418955E-3</v>
      </c>
      <c r="G199" s="50">
        <f t="shared" si="111"/>
        <v>-1.7298640711446156E-3</v>
      </c>
      <c r="H199" s="50">
        <f t="shared" si="112"/>
        <v>-1.2605924784648836E-3</v>
      </c>
      <c r="I199" s="50">
        <f t="shared" si="113"/>
        <v>-5.2141772820274435E-3</v>
      </c>
      <c r="J199" s="51">
        <f t="shared" si="114"/>
        <v>0.12203946604005708</v>
      </c>
      <c r="K199" s="51">
        <f t="shared" si="115"/>
        <v>0.1217983454560201</v>
      </c>
      <c r="L199" s="51">
        <f t="shared" si="116"/>
        <v>0.76108564736725215</v>
      </c>
      <c r="M199" s="51">
        <f t="shared" si="117"/>
        <v>6.0098556875573993E-2</v>
      </c>
      <c r="N199" s="51">
        <f t="shared" si="88"/>
        <v>1.0650220157389034</v>
      </c>
      <c r="O199" s="52">
        <f t="shared" si="89"/>
        <v>0.22895095865873208</v>
      </c>
      <c r="P199" s="53" t="b">
        <f t="shared" si="90"/>
        <v>0</v>
      </c>
      <c r="Q199" s="53" t="b">
        <f t="shared" si="91"/>
        <v>0</v>
      </c>
      <c r="R199" s="53" t="b">
        <f t="shared" si="92"/>
        <v>0</v>
      </c>
      <c r="S199" s="53" t="b">
        <f t="shared" si="118"/>
        <v>0</v>
      </c>
      <c r="T199" s="54" t="str">
        <f t="shared" si="119"/>
        <v>不调</v>
      </c>
      <c r="U199" s="51">
        <f t="shared" si="93"/>
        <v>0.12203946604005708</v>
      </c>
      <c r="V199" s="51">
        <f t="shared" si="94"/>
        <v>0.1217983454560201</v>
      </c>
      <c r="W199" s="51">
        <f t="shared" si="95"/>
        <v>0.76108564736725215</v>
      </c>
      <c r="X199" s="51">
        <f t="shared" si="96"/>
        <v>6.0098556875573993E-2</v>
      </c>
      <c r="Y199" s="51">
        <f t="shared" si="120"/>
        <v>0.99998626710299976</v>
      </c>
      <c r="Z199" s="51">
        <f t="shared" si="97"/>
        <v>0.12203779008463998</v>
      </c>
      <c r="AA199" s="51">
        <f t="shared" si="98"/>
        <v>0.12179667281188715</v>
      </c>
      <c r="AB199" s="51">
        <f t="shared" si="99"/>
        <v>0.76107519545644853</v>
      </c>
      <c r="AC199" s="51">
        <f t="shared" si="100"/>
        <v>6.009773154828256E-2</v>
      </c>
      <c r="AD199" s="78">
        <f t="shared" si="101"/>
        <v>1.0650073899012582</v>
      </c>
      <c r="AE199" s="51">
        <f t="shared" si="121"/>
        <v>1.0724502556434587</v>
      </c>
      <c r="AF199" s="50">
        <f t="shared" si="102"/>
        <v>-6.9400568492894443E-3</v>
      </c>
      <c r="AG199" s="50">
        <f t="shared" si="122"/>
        <v>-1.8263907331927953E-3</v>
      </c>
      <c r="AH199" s="48">
        <f t="shared" si="123"/>
        <v>44012</v>
      </c>
      <c r="AI199" s="55">
        <f t="shared" si="103"/>
        <v>2020</v>
      </c>
      <c r="AJ199" s="55">
        <f t="shared" si="104"/>
        <v>8</v>
      </c>
      <c r="AK199" s="53">
        <f t="shared" si="105"/>
        <v>0</v>
      </c>
      <c r="AL199" s="51">
        <f t="shared" si="124"/>
        <v>1.0589265863030879</v>
      </c>
      <c r="AM199" s="52" t="str">
        <f t="shared" si="106"/>
        <v/>
      </c>
      <c r="AN199" s="51">
        <f t="shared" si="125"/>
        <v>1.0724502556434587</v>
      </c>
      <c r="AO199" s="52">
        <f t="shared" si="107"/>
        <v>-6.9400568492894443E-3</v>
      </c>
      <c r="AP199" s="56">
        <f t="shared" si="108"/>
        <v>1</v>
      </c>
      <c r="AQ199" s="53" t="b">
        <f t="shared" si="109"/>
        <v>1</v>
      </c>
    </row>
    <row r="200" spans="1:43">
      <c r="A200" s="48">
        <f>净值底稿!A161</f>
        <v>44069</v>
      </c>
      <c r="B200" s="49">
        <f>净值底稿!X161</f>
        <v>1.1247771855086612</v>
      </c>
      <c r="C200" s="49">
        <f>净值底稿!U161</f>
        <v>1.3044874540832174</v>
      </c>
      <c r="D200" s="49">
        <f>净值底稿!V161</f>
        <v>1.4246000000000001</v>
      </c>
      <c r="E200" s="49">
        <f>净值底稿!W161</f>
        <v>1.5053000000000001</v>
      </c>
      <c r="F200" s="50">
        <f t="shared" si="110"/>
        <v>-1.4579453973967316E-2</v>
      </c>
      <c r="G200" s="50">
        <f t="shared" si="111"/>
        <v>-1.9335017695783163E-2</v>
      </c>
      <c r="H200" s="50">
        <f t="shared" si="112"/>
        <v>-1.0518196479909481E-3</v>
      </c>
      <c r="I200" s="50">
        <f t="shared" si="113"/>
        <v>-1.2606157112526883E-3</v>
      </c>
      <c r="J200" s="51">
        <f t="shared" si="114"/>
        <v>0.12025854574101628</v>
      </c>
      <c r="K200" s="51">
        <f t="shared" si="115"/>
        <v>0.1194417319877818</v>
      </c>
      <c r="L200" s="51">
        <f t="shared" si="116"/>
        <v>0.76027468161226885</v>
      </c>
      <c r="M200" s="51">
        <f t="shared" si="117"/>
        <v>6.0021971403682151E-2</v>
      </c>
      <c r="N200" s="51">
        <f t="shared" si="88"/>
        <v>1.0599969307447492</v>
      </c>
      <c r="O200" s="52">
        <f t="shared" si="89"/>
        <v>0.22613299225346409</v>
      </c>
      <c r="P200" s="53" t="b">
        <f t="shared" si="90"/>
        <v>0</v>
      </c>
      <c r="Q200" s="53" t="b">
        <f t="shared" si="91"/>
        <v>0</v>
      </c>
      <c r="R200" s="53" t="b">
        <f t="shared" si="92"/>
        <v>0</v>
      </c>
      <c r="S200" s="53" t="b">
        <f t="shared" si="118"/>
        <v>0</v>
      </c>
      <c r="T200" s="54" t="str">
        <f t="shared" si="119"/>
        <v>不调</v>
      </c>
      <c r="U200" s="51">
        <f t="shared" si="93"/>
        <v>0.12025854574101628</v>
      </c>
      <c r="V200" s="51">
        <f t="shared" si="94"/>
        <v>0.1194417319877818</v>
      </c>
      <c r="W200" s="51">
        <f t="shared" si="95"/>
        <v>0.76027468161226885</v>
      </c>
      <c r="X200" s="51">
        <f t="shared" si="96"/>
        <v>6.0021971403682151E-2</v>
      </c>
      <c r="Y200" s="51">
        <f t="shared" si="120"/>
        <v>0.99998626710299976</v>
      </c>
      <c r="Z200" s="51">
        <f t="shared" si="97"/>
        <v>0.12025689424279422</v>
      </c>
      <c r="AA200" s="51">
        <f t="shared" si="98"/>
        <v>0.11944009170677888</v>
      </c>
      <c r="AB200" s="51">
        <f t="shared" si="99"/>
        <v>0.76026424083837441</v>
      </c>
      <c r="AC200" s="51">
        <f t="shared" si="100"/>
        <v>6.0021147128131114E-2</v>
      </c>
      <c r="AD200" s="78">
        <f t="shared" si="101"/>
        <v>1.0599823739160787</v>
      </c>
      <c r="AE200" s="51">
        <f t="shared" si="121"/>
        <v>1.0724502556434587</v>
      </c>
      <c r="AF200" s="50">
        <f t="shared" si="102"/>
        <v>-1.1625603762758563E-2</v>
      </c>
      <c r="AG200" s="50">
        <f t="shared" si="122"/>
        <v>-4.7182921290765956E-3</v>
      </c>
      <c r="AH200" s="48">
        <f t="shared" si="123"/>
        <v>44012</v>
      </c>
      <c r="AI200" s="55">
        <f t="shared" si="103"/>
        <v>2020</v>
      </c>
      <c r="AJ200" s="55">
        <f t="shared" si="104"/>
        <v>8</v>
      </c>
      <c r="AK200" s="53">
        <f t="shared" si="105"/>
        <v>0</v>
      </c>
      <c r="AL200" s="51">
        <f t="shared" si="124"/>
        <v>1.0589265863030879</v>
      </c>
      <c r="AM200" s="52" t="str">
        <f t="shared" si="106"/>
        <v/>
      </c>
      <c r="AN200" s="51">
        <f t="shared" si="125"/>
        <v>1.0724502556434587</v>
      </c>
      <c r="AO200" s="52">
        <f t="shared" si="107"/>
        <v>-1.1625603762758563E-2</v>
      </c>
      <c r="AP200" s="56">
        <f t="shared" si="108"/>
        <v>1</v>
      </c>
      <c r="AQ200" s="53" t="b">
        <f t="shared" si="109"/>
        <v>1</v>
      </c>
    </row>
    <row r="201" spans="1:43">
      <c r="A201" s="48">
        <f>净值底稿!A162</f>
        <v>44070</v>
      </c>
      <c r="B201" s="49">
        <f>净值底稿!X162</f>
        <v>1.1265645409172085</v>
      </c>
      <c r="C201" s="49">
        <f>净值底稿!U162</f>
        <v>1.3178393574753589</v>
      </c>
      <c r="D201" s="49">
        <f>净值底稿!V162</f>
        <v>1.4235</v>
      </c>
      <c r="E201" s="49">
        <f>净值底稿!W162</f>
        <v>1.5229999999999999</v>
      </c>
      <c r="F201" s="50">
        <f t="shared" si="110"/>
        <v>1.5890750911158324E-3</v>
      </c>
      <c r="G201" s="50">
        <f t="shared" si="111"/>
        <v>1.0235363590771485E-2</v>
      </c>
      <c r="H201" s="50">
        <f t="shared" si="112"/>
        <v>-7.7214656745761001E-4</v>
      </c>
      <c r="I201" s="50">
        <f t="shared" si="113"/>
        <v>1.17584534644255E-2</v>
      </c>
      <c r="J201" s="51">
        <f t="shared" si="114"/>
        <v>0.12044799147797039</v>
      </c>
      <c r="K201" s="51">
        <f t="shared" si="115"/>
        <v>0.12066260447271286</v>
      </c>
      <c r="L201" s="51">
        <f t="shared" si="116"/>
        <v>0.75967720541445027</v>
      </c>
      <c r="M201" s="51">
        <f t="shared" si="117"/>
        <v>6.0726902993518676E-2</v>
      </c>
      <c r="N201" s="51">
        <f t="shared" si="88"/>
        <v>1.0615147043586521</v>
      </c>
      <c r="O201" s="52">
        <f t="shared" si="89"/>
        <v>0.22713825344167782</v>
      </c>
      <c r="P201" s="53" t="b">
        <f t="shared" si="90"/>
        <v>0</v>
      </c>
      <c r="Q201" s="53" t="b">
        <f t="shared" si="91"/>
        <v>0</v>
      </c>
      <c r="R201" s="53" t="b">
        <f t="shared" si="92"/>
        <v>0</v>
      </c>
      <c r="S201" s="53" t="b">
        <f t="shared" si="118"/>
        <v>0</v>
      </c>
      <c r="T201" s="54" t="str">
        <f t="shared" si="119"/>
        <v>不调</v>
      </c>
      <c r="U201" s="51">
        <f t="shared" si="93"/>
        <v>0.12044799147797039</v>
      </c>
      <c r="V201" s="51">
        <f t="shared" si="94"/>
        <v>0.12066260447271286</v>
      </c>
      <c r="W201" s="51">
        <f t="shared" si="95"/>
        <v>0.75967720541445027</v>
      </c>
      <c r="X201" s="51">
        <f t="shared" si="96"/>
        <v>6.0726902993518676E-2</v>
      </c>
      <c r="Y201" s="51">
        <f t="shared" si="120"/>
        <v>0.99998626710299976</v>
      </c>
      <c r="Z201" s="51">
        <f t="shared" si="97"/>
        <v>0.12044633737810953</v>
      </c>
      <c r="AA201" s="51">
        <f t="shared" si="98"/>
        <v>0.12066094742559386</v>
      </c>
      <c r="AB201" s="51">
        <f t="shared" si="99"/>
        <v>0.75966677284563489</v>
      </c>
      <c r="AC201" s="51">
        <f t="shared" si="100"/>
        <v>6.0726069037214725E-2</v>
      </c>
      <c r="AD201" s="78">
        <f t="shared" si="101"/>
        <v>1.0615001266865529</v>
      </c>
      <c r="AE201" s="51">
        <f t="shared" si="121"/>
        <v>1.0724502556434587</v>
      </c>
      <c r="AF201" s="50">
        <f t="shared" si="102"/>
        <v>-1.0210384024139096E-2</v>
      </c>
      <c r="AG201" s="50">
        <f t="shared" si="122"/>
        <v>1.4318660459107235E-3</v>
      </c>
      <c r="AH201" s="48">
        <f t="shared" si="123"/>
        <v>44012</v>
      </c>
      <c r="AI201" s="55">
        <f t="shared" si="103"/>
        <v>2020</v>
      </c>
      <c r="AJ201" s="55">
        <f t="shared" si="104"/>
        <v>8</v>
      </c>
      <c r="AK201" s="53">
        <f t="shared" si="105"/>
        <v>0</v>
      </c>
      <c r="AL201" s="51">
        <f t="shared" si="124"/>
        <v>1.0589265863030879</v>
      </c>
      <c r="AM201" s="52" t="str">
        <f t="shared" si="106"/>
        <v/>
      </c>
      <c r="AN201" s="51">
        <f t="shared" si="125"/>
        <v>1.0724502556434587</v>
      </c>
      <c r="AO201" s="52">
        <f t="shared" si="107"/>
        <v>-1.0210384024139096E-2</v>
      </c>
      <c r="AP201" s="56">
        <f t="shared" si="108"/>
        <v>1</v>
      </c>
      <c r="AQ201" s="53" t="b">
        <f t="shared" si="109"/>
        <v>1</v>
      </c>
    </row>
    <row r="202" spans="1:43">
      <c r="A202" s="48">
        <f>净值底稿!A163</f>
        <v>44071</v>
      </c>
      <c r="B202" s="49">
        <f>净值底稿!X163</f>
        <v>1.1418898489162268</v>
      </c>
      <c r="C202" s="49">
        <f>净值底稿!U163</f>
        <v>1.3385630029960338</v>
      </c>
      <c r="D202" s="49">
        <f>净值底稿!V163</f>
        <v>1.4222999999999999</v>
      </c>
      <c r="E202" s="49">
        <f>净值底稿!W163</f>
        <v>1.5250999999999999</v>
      </c>
      <c r="F202" s="50">
        <f t="shared" si="110"/>
        <v>1.360357746262908E-2</v>
      </c>
      <c r="G202" s="50">
        <f t="shared" si="111"/>
        <v>1.5725471699658655E-2</v>
      </c>
      <c r="H202" s="50">
        <f t="shared" si="112"/>
        <v>-8.4299262381459794E-4</v>
      </c>
      <c r="I202" s="50">
        <f t="shared" si="113"/>
        <v>1.3788575180564422E-3</v>
      </c>
      <c r="J202" s="51">
        <f t="shared" si="114"/>
        <v>0.1220848384587226</v>
      </c>
      <c r="K202" s="51">
        <f t="shared" si="115"/>
        <v>0.12255839773958903</v>
      </c>
      <c r="L202" s="51">
        <f t="shared" si="116"/>
        <v>0.75902637935956896</v>
      </c>
      <c r="M202" s="51">
        <f t="shared" si="117"/>
        <v>6.0809801634048706E-2</v>
      </c>
      <c r="N202" s="51">
        <f t="shared" si="88"/>
        <v>1.0644794171919294</v>
      </c>
      <c r="O202" s="52">
        <f t="shared" si="89"/>
        <v>0.22982429932151671</v>
      </c>
      <c r="P202" s="53" t="b">
        <f t="shared" si="90"/>
        <v>0</v>
      </c>
      <c r="Q202" s="53" t="b">
        <f t="shared" si="91"/>
        <v>0</v>
      </c>
      <c r="R202" s="53" t="b">
        <f t="shared" si="92"/>
        <v>0</v>
      </c>
      <c r="S202" s="53" t="b">
        <f t="shared" si="118"/>
        <v>0</v>
      </c>
      <c r="T202" s="54" t="str">
        <f t="shared" si="119"/>
        <v>不调</v>
      </c>
      <c r="U202" s="51">
        <f t="shared" si="93"/>
        <v>0.1220848384587226</v>
      </c>
      <c r="V202" s="51">
        <f t="shared" si="94"/>
        <v>0.12255839773958903</v>
      </c>
      <c r="W202" s="51">
        <f t="shared" si="95"/>
        <v>0.75902637935956896</v>
      </c>
      <c r="X202" s="51">
        <f t="shared" si="96"/>
        <v>6.0809801634048706E-2</v>
      </c>
      <c r="Y202" s="51">
        <f t="shared" si="120"/>
        <v>0.99998626710299976</v>
      </c>
      <c r="Z202" s="51">
        <f t="shared" si="97"/>
        <v>0.12208316188021076</v>
      </c>
      <c r="AA202" s="51">
        <f t="shared" si="98"/>
        <v>0.12255671465773636</v>
      </c>
      <c r="AB202" s="51">
        <f t="shared" si="99"/>
        <v>0.7590159557284808</v>
      </c>
      <c r="AC202" s="51">
        <f t="shared" si="100"/>
        <v>6.0808966539306258E-2</v>
      </c>
      <c r="AD202" s="78">
        <f t="shared" si="101"/>
        <v>1.0644647988057343</v>
      </c>
      <c r="AE202" s="51">
        <f t="shared" si="121"/>
        <v>1.0724502556434587</v>
      </c>
      <c r="AF202" s="50">
        <f t="shared" si="102"/>
        <v>-7.4459927588280683E-3</v>
      </c>
      <c r="AG202" s="50">
        <f t="shared" si="122"/>
        <v>2.7929079277979607E-3</v>
      </c>
      <c r="AH202" s="48">
        <f t="shared" si="123"/>
        <v>44012</v>
      </c>
      <c r="AI202" s="55">
        <f t="shared" si="103"/>
        <v>2020</v>
      </c>
      <c r="AJ202" s="55">
        <f t="shared" si="104"/>
        <v>8</v>
      </c>
      <c r="AK202" s="53">
        <f t="shared" si="105"/>
        <v>0</v>
      </c>
      <c r="AL202" s="51">
        <f t="shared" si="124"/>
        <v>1.0589265863030879</v>
      </c>
      <c r="AM202" s="52" t="str">
        <f t="shared" si="106"/>
        <v/>
      </c>
      <c r="AN202" s="51">
        <f t="shared" si="125"/>
        <v>1.0724502556434587</v>
      </c>
      <c r="AO202" s="52">
        <f t="shared" si="107"/>
        <v>-7.4459927588280683E-3</v>
      </c>
      <c r="AP202" s="56">
        <f t="shared" si="108"/>
        <v>1</v>
      </c>
      <c r="AQ202" s="53" t="b">
        <f t="shared" si="109"/>
        <v>1</v>
      </c>
    </row>
    <row r="203" spans="1:43">
      <c r="A203" s="48">
        <f>净值底稿!A164</f>
        <v>44074</v>
      </c>
      <c r="B203" s="49">
        <f>净值底稿!X164</f>
        <v>1.1330812627124203</v>
      </c>
      <c r="C203" s="49">
        <f>净值底稿!U164</f>
        <v>1.3366383345819477</v>
      </c>
      <c r="D203" s="49">
        <f>净值底稿!V164</f>
        <v>1.4226000000000001</v>
      </c>
      <c r="E203" s="49">
        <f>净值底稿!W164</f>
        <v>1.5286</v>
      </c>
      <c r="F203" s="50">
        <f t="shared" si="110"/>
        <v>-7.7140419561193552E-3</v>
      </c>
      <c r="G203" s="50">
        <f t="shared" si="111"/>
        <v>-1.4378616544594713E-3</v>
      </c>
      <c r="H203" s="50">
        <f t="shared" si="112"/>
        <v>2.1092596498650806E-4</v>
      </c>
      <c r="I203" s="50">
        <f t="shared" si="113"/>
        <v>2.2949314799030063E-3</v>
      </c>
      <c r="J203" s="51">
        <f t="shared" si="114"/>
        <v>0.12114140724733111</v>
      </c>
      <c r="K203" s="51">
        <f t="shared" si="115"/>
        <v>0.12238049505723347</v>
      </c>
      <c r="L203" s="51">
        <f t="shared" si="116"/>
        <v>0.75917605190138293</v>
      </c>
      <c r="M203" s="51">
        <f t="shared" si="117"/>
        <v>6.0948518950877682E-2</v>
      </c>
      <c r="N203" s="51">
        <f t="shared" si="88"/>
        <v>1.0636464731568251</v>
      </c>
      <c r="O203" s="52">
        <f t="shared" si="89"/>
        <v>0.22895003974563968</v>
      </c>
      <c r="P203" s="53" t="b">
        <f t="shared" si="90"/>
        <v>0</v>
      </c>
      <c r="Q203" s="53" t="b">
        <f t="shared" si="91"/>
        <v>0</v>
      </c>
      <c r="R203" s="53" t="b">
        <f t="shared" si="92"/>
        <v>0</v>
      </c>
      <c r="S203" s="53" t="b">
        <f t="shared" si="118"/>
        <v>0</v>
      </c>
      <c r="T203" s="54" t="str">
        <f t="shared" si="119"/>
        <v>不调</v>
      </c>
      <c r="U203" s="51">
        <f t="shared" si="93"/>
        <v>0.12114140724733111</v>
      </c>
      <c r="V203" s="51">
        <f t="shared" si="94"/>
        <v>0.12238049505723347</v>
      </c>
      <c r="W203" s="51">
        <f t="shared" si="95"/>
        <v>0.75917605190138293</v>
      </c>
      <c r="X203" s="51">
        <f t="shared" si="96"/>
        <v>6.0948518950877682E-2</v>
      </c>
      <c r="Y203" s="51">
        <f t="shared" si="120"/>
        <v>0.99995880187477393</v>
      </c>
      <c r="Z203" s="51">
        <f t="shared" si="97"/>
        <v>0.12113641644846526</v>
      </c>
      <c r="AA203" s="51">
        <f t="shared" si="98"/>
        <v>0.12237545321027288</v>
      </c>
      <c r="AB203" s="51">
        <f t="shared" si="99"/>
        <v>0.75914477527132807</v>
      </c>
      <c r="AC203" s="51">
        <f t="shared" si="100"/>
        <v>6.09460079861616E-2</v>
      </c>
      <c r="AD203" s="78">
        <f t="shared" si="101"/>
        <v>1.0636026529162279</v>
      </c>
      <c r="AE203" s="51">
        <f t="shared" si="121"/>
        <v>1.0724502556434587</v>
      </c>
      <c r="AF203" s="50">
        <f t="shared" si="102"/>
        <v>-8.2498956764408549E-3</v>
      </c>
      <c r="AG203" s="50">
        <f t="shared" si="122"/>
        <v>-8.0993367791371007E-4</v>
      </c>
      <c r="AH203" s="48">
        <f t="shared" si="123"/>
        <v>44012</v>
      </c>
      <c r="AI203" s="55">
        <f t="shared" si="103"/>
        <v>2020</v>
      </c>
      <c r="AJ203" s="55">
        <f t="shared" si="104"/>
        <v>8</v>
      </c>
      <c r="AK203" s="53">
        <f t="shared" si="105"/>
        <v>1</v>
      </c>
      <c r="AL203" s="51">
        <f t="shared" si="124"/>
        <v>1.0589265863030879</v>
      </c>
      <c r="AM203" s="52">
        <f t="shared" si="106"/>
        <v>4.4158553327715566E-3</v>
      </c>
      <c r="AN203" s="51">
        <f t="shared" si="125"/>
        <v>1.0724502556434587</v>
      </c>
      <c r="AO203" s="52">
        <f t="shared" si="107"/>
        <v>-8.2498956764408549E-3</v>
      </c>
      <c r="AP203" s="56">
        <f t="shared" si="108"/>
        <v>1</v>
      </c>
      <c r="AQ203" s="53" t="b">
        <f t="shared" si="109"/>
        <v>1</v>
      </c>
    </row>
    <row r="204" spans="1:43">
      <c r="A204" s="48">
        <f>净值底稿!A165</f>
        <v>44075</v>
      </c>
      <c r="B204" s="49">
        <f>净值底稿!X165</f>
        <v>1.1315827751249437</v>
      </c>
      <c r="C204" s="49">
        <f>净值底稿!U165</f>
        <v>1.3460553401920325</v>
      </c>
      <c r="D204" s="49">
        <f>净值底稿!V165</f>
        <v>1.4226000000000001</v>
      </c>
      <c r="E204" s="49">
        <f>净值底稿!W165</f>
        <v>1.546</v>
      </c>
      <c r="F204" s="50">
        <f t="shared" si="110"/>
        <v>-1.3224890718689375E-3</v>
      </c>
      <c r="G204" s="50">
        <f t="shared" si="111"/>
        <v>7.0452906866764753E-3</v>
      </c>
      <c r="H204" s="50">
        <f t="shared" si="112"/>
        <v>0</v>
      </c>
      <c r="I204" s="50">
        <f t="shared" si="113"/>
        <v>1.1382964804396156E-2</v>
      </c>
      <c r="J204" s="51">
        <f t="shared" si="114"/>
        <v>0.1209762148615068</v>
      </c>
      <c r="K204" s="51">
        <f t="shared" si="115"/>
        <v>0.12323762385105302</v>
      </c>
      <c r="L204" s="51">
        <f t="shared" si="116"/>
        <v>0.75914477527132807</v>
      </c>
      <c r="M204" s="51">
        <f t="shared" si="117"/>
        <v>6.1639754250036524E-2</v>
      </c>
      <c r="N204" s="51">
        <f t="shared" si="88"/>
        <v>1.0649983682339244</v>
      </c>
      <c r="O204" s="52">
        <f t="shared" si="89"/>
        <v>0.22930912008582421</v>
      </c>
      <c r="P204" s="53" t="b">
        <f t="shared" si="90"/>
        <v>0</v>
      </c>
      <c r="Q204" s="53" t="b">
        <f t="shared" si="91"/>
        <v>0</v>
      </c>
      <c r="R204" s="53" t="b">
        <f t="shared" si="92"/>
        <v>0</v>
      </c>
      <c r="S204" s="53" t="b">
        <f t="shared" si="118"/>
        <v>0</v>
      </c>
      <c r="T204" s="54" t="str">
        <f t="shared" si="119"/>
        <v>不调</v>
      </c>
      <c r="U204" s="51">
        <f t="shared" si="93"/>
        <v>0.1209762148615068</v>
      </c>
      <c r="V204" s="51">
        <f t="shared" si="94"/>
        <v>0.12323762385105302</v>
      </c>
      <c r="W204" s="51">
        <f t="shared" si="95"/>
        <v>0.75914477527132807</v>
      </c>
      <c r="X204" s="51">
        <f t="shared" si="96"/>
        <v>6.1639754250036524E-2</v>
      </c>
      <c r="Y204" s="51">
        <f t="shared" si="120"/>
        <v>0.99998626710299976</v>
      </c>
      <c r="Z204" s="51">
        <f t="shared" si="97"/>
        <v>0.12097455350760862</v>
      </c>
      <c r="AA204" s="51">
        <f t="shared" si="98"/>
        <v>0.12323593144145813</v>
      </c>
      <c r="AB204" s="51">
        <f t="shared" si="99"/>
        <v>0.75913435001432095</v>
      </c>
      <c r="AC204" s="51">
        <f t="shared" si="100"/>
        <v>6.1638907757640291E-2</v>
      </c>
      <c r="AD204" s="78">
        <f t="shared" si="101"/>
        <v>1.064983742721028</v>
      </c>
      <c r="AE204" s="51">
        <f t="shared" si="121"/>
        <v>1.0724502556434587</v>
      </c>
      <c r="AF204" s="50">
        <f t="shared" si="102"/>
        <v>-6.9621065248857139E-3</v>
      </c>
      <c r="AG204" s="50">
        <f t="shared" si="122"/>
        <v>1.2985016547424344E-3</v>
      </c>
      <c r="AH204" s="48">
        <f t="shared" si="123"/>
        <v>44012</v>
      </c>
      <c r="AI204" s="55">
        <f t="shared" si="103"/>
        <v>2020</v>
      </c>
      <c r="AJ204" s="55">
        <f t="shared" si="104"/>
        <v>9</v>
      </c>
      <c r="AK204" s="53">
        <f t="shared" si="105"/>
        <v>0</v>
      </c>
      <c r="AL204" s="51">
        <f t="shared" si="124"/>
        <v>1.0636026529162279</v>
      </c>
      <c r="AM204" s="52" t="str">
        <f t="shared" si="106"/>
        <v/>
      </c>
      <c r="AN204" s="51">
        <f t="shared" si="125"/>
        <v>1.0724502556434587</v>
      </c>
      <c r="AO204" s="52">
        <f t="shared" si="107"/>
        <v>-6.9621065248857139E-3</v>
      </c>
      <c r="AP204" s="56">
        <f t="shared" si="108"/>
        <v>1</v>
      </c>
      <c r="AQ204" s="53" t="b">
        <f t="shared" si="109"/>
        <v>1</v>
      </c>
    </row>
    <row r="205" spans="1:43">
      <c r="A205" s="48">
        <f>净值底稿!A166</f>
        <v>44076</v>
      </c>
      <c r="B205" s="49">
        <f>净值底稿!X166</f>
        <v>1.1286063822625181</v>
      </c>
      <c r="C205" s="49">
        <f>净值底稿!U166</f>
        <v>1.3498893712062587</v>
      </c>
      <c r="D205" s="49">
        <f>净值底稿!V166</f>
        <v>1.4215</v>
      </c>
      <c r="E205" s="49">
        <f>净值底稿!W166</f>
        <v>1.5266</v>
      </c>
      <c r="F205" s="50">
        <f t="shared" si="110"/>
        <v>-2.630291771715032E-3</v>
      </c>
      <c r="G205" s="50">
        <f t="shared" si="111"/>
        <v>2.8483457549963731E-3</v>
      </c>
      <c r="H205" s="50">
        <f t="shared" si="112"/>
        <v>-7.7323211022084504E-4</v>
      </c>
      <c r="I205" s="50">
        <f t="shared" si="113"/>
        <v>-1.2548512289780156E-2</v>
      </c>
      <c r="J205" s="51">
        <f t="shared" si="114"/>
        <v>0.12065635513493066</v>
      </c>
      <c r="K205" s="51">
        <f t="shared" si="115"/>
        <v>0.12358694998364243</v>
      </c>
      <c r="L205" s="51">
        <f t="shared" si="116"/>
        <v>0.75854736295891823</v>
      </c>
      <c r="M205" s="51">
        <f t="shared" si="117"/>
        <v>6.0865431166114918E-2</v>
      </c>
      <c r="N205" s="51">
        <f t="shared" si="88"/>
        <v>1.0636560992436064</v>
      </c>
      <c r="O205" s="52">
        <f t="shared" si="89"/>
        <v>0.22962619712542512</v>
      </c>
      <c r="P205" s="53" t="b">
        <f t="shared" si="90"/>
        <v>0</v>
      </c>
      <c r="Q205" s="53" t="b">
        <f t="shared" si="91"/>
        <v>0</v>
      </c>
      <c r="R205" s="53" t="b">
        <f t="shared" si="92"/>
        <v>0</v>
      </c>
      <c r="S205" s="53" t="b">
        <f t="shared" si="118"/>
        <v>0</v>
      </c>
      <c r="T205" s="54" t="str">
        <f t="shared" si="119"/>
        <v>不调</v>
      </c>
      <c r="U205" s="51">
        <f t="shared" si="93"/>
        <v>0.12065635513493066</v>
      </c>
      <c r="V205" s="51">
        <f t="shared" si="94"/>
        <v>0.12358694998364243</v>
      </c>
      <c r="W205" s="51">
        <f t="shared" si="95"/>
        <v>0.75854736295891823</v>
      </c>
      <c r="X205" s="51">
        <f t="shared" si="96"/>
        <v>6.0865431166114918E-2</v>
      </c>
      <c r="Y205" s="51">
        <f t="shared" si="120"/>
        <v>0.99998626710299976</v>
      </c>
      <c r="Z205" s="51">
        <f t="shared" si="97"/>
        <v>0.12065469817363317</v>
      </c>
      <c r="AA205" s="51">
        <f t="shared" si="98"/>
        <v>0.12358525277678774</v>
      </c>
      <c r="AB205" s="51">
        <f t="shared" si="99"/>
        <v>0.75853694590611287</v>
      </c>
      <c r="AC205" s="51">
        <f t="shared" si="100"/>
        <v>6.0864595307417842E-2</v>
      </c>
      <c r="AD205" s="78">
        <f t="shared" si="101"/>
        <v>1.0636414921639517</v>
      </c>
      <c r="AE205" s="51">
        <f t="shared" si="121"/>
        <v>1.0724502556434587</v>
      </c>
      <c r="AF205" s="50">
        <f t="shared" si="102"/>
        <v>-8.2136802459168434E-3</v>
      </c>
      <c r="AG205" s="50">
        <f t="shared" si="122"/>
        <v>-1.2603484008563148E-3</v>
      </c>
      <c r="AH205" s="48">
        <f t="shared" si="123"/>
        <v>44012</v>
      </c>
      <c r="AI205" s="55">
        <f t="shared" si="103"/>
        <v>2020</v>
      </c>
      <c r="AJ205" s="55">
        <f t="shared" si="104"/>
        <v>9</v>
      </c>
      <c r="AK205" s="53">
        <f t="shared" si="105"/>
        <v>0</v>
      </c>
      <c r="AL205" s="51">
        <f t="shared" si="124"/>
        <v>1.0636026529162279</v>
      </c>
      <c r="AM205" s="52" t="str">
        <f t="shared" si="106"/>
        <v/>
      </c>
      <c r="AN205" s="51">
        <f t="shared" si="125"/>
        <v>1.0724502556434587</v>
      </c>
      <c r="AO205" s="52">
        <f t="shared" si="107"/>
        <v>-8.2136802459168434E-3</v>
      </c>
      <c r="AP205" s="56">
        <f t="shared" si="108"/>
        <v>1</v>
      </c>
      <c r="AQ205" s="53" t="b">
        <f t="shared" si="109"/>
        <v>1</v>
      </c>
    </row>
    <row r="206" spans="1:43">
      <c r="A206" s="48">
        <f>净值底稿!A167</f>
        <v>44077</v>
      </c>
      <c r="B206" s="49">
        <f>净值底稿!X167</f>
        <v>1.1249832702186535</v>
      </c>
      <c r="C206" s="49">
        <f>净值底稿!U167</f>
        <v>1.3374682713635888</v>
      </c>
      <c r="D206" s="49">
        <f>净值底稿!V167</f>
        <v>1.421</v>
      </c>
      <c r="E206" s="49">
        <f>净值底稿!W167</f>
        <v>1.5118</v>
      </c>
      <c r="F206" s="50">
        <f t="shared" si="110"/>
        <v>-3.210253017177922E-3</v>
      </c>
      <c r="G206" s="50">
        <f t="shared" si="111"/>
        <v>-9.2015687415706315E-3</v>
      </c>
      <c r="H206" s="50">
        <f t="shared" si="112"/>
        <v>-3.517411185367525E-4</v>
      </c>
      <c r="I206" s="50">
        <f t="shared" si="113"/>
        <v>-9.6947464954800777E-3</v>
      </c>
      <c r="J206" s="51">
        <f t="shared" si="114"/>
        <v>0.12026736606478457</v>
      </c>
      <c r="K206" s="51">
        <f t="shared" si="115"/>
        <v>0.12244807457791775</v>
      </c>
      <c r="L206" s="51">
        <f t="shared" si="116"/>
        <v>0.75827013727230841</v>
      </c>
      <c r="M206" s="51">
        <f t="shared" si="117"/>
        <v>6.0274528485362439E-2</v>
      </c>
      <c r="N206" s="51">
        <f t="shared" si="88"/>
        <v>1.0612601064003733</v>
      </c>
      <c r="O206" s="52">
        <f t="shared" si="89"/>
        <v>0.22870495100956426</v>
      </c>
      <c r="P206" s="53" t="b">
        <f t="shared" si="90"/>
        <v>0</v>
      </c>
      <c r="Q206" s="53" t="b">
        <f t="shared" si="91"/>
        <v>0</v>
      </c>
      <c r="R206" s="53" t="b">
        <f t="shared" si="92"/>
        <v>0</v>
      </c>
      <c r="S206" s="53" t="b">
        <f t="shared" si="118"/>
        <v>0</v>
      </c>
      <c r="T206" s="54" t="str">
        <f t="shared" si="119"/>
        <v>不调</v>
      </c>
      <c r="U206" s="51">
        <f t="shared" si="93"/>
        <v>0.12026736606478457</v>
      </c>
      <c r="V206" s="51">
        <f t="shared" si="94"/>
        <v>0.12244807457791775</v>
      </c>
      <c r="W206" s="51">
        <f t="shared" si="95"/>
        <v>0.75827013727230841</v>
      </c>
      <c r="X206" s="51">
        <f t="shared" si="96"/>
        <v>6.0274528485362439E-2</v>
      </c>
      <c r="Y206" s="51">
        <f t="shared" si="120"/>
        <v>0.99998626710299976</v>
      </c>
      <c r="Z206" s="51">
        <f t="shared" si="97"/>
        <v>0.12026571444543391</v>
      </c>
      <c r="AA206" s="51">
        <f t="shared" si="98"/>
        <v>0.12244639301112169</v>
      </c>
      <c r="AB206" s="51">
        <f t="shared" si="99"/>
        <v>0.7582597240266149</v>
      </c>
      <c r="AC206" s="51">
        <f t="shared" si="100"/>
        <v>6.0273700741471009E-2</v>
      </c>
      <c r="AD206" s="78">
        <f t="shared" si="101"/>
        <v>1.0612455322246417</v>
      </c>
      <c r="AE206" s="51">
        <f t="shared" si="121"/>
        <v>1.0724502556434587</v>
      </c>
      <c r="AF206" s="50">
        <f t="shared" si="102"/>
        <v>-1.044777914859496E-2</v>
      </c>
      <c r="AG206" s="50">
        <f t="shared" si="122"/>
        <v>-2.2526010474031022E-3</v>
      </c>
      <c r="AH206" s="48">
        <f t="shared" si="123"/>
        <v>44012</v>
      </c>
      <c r="AI206" s="55">
        <f t="shared" si="103"/>
        <v>2020</v>
      </c>
      <c r="AJ206" s="55">
        <f t="shared" si="104"/>
        <v>9</v>
      </c>
      <c r="AK206" s="53">
        <f t="shared" si="105"/>
        <v>0</v>
      </c>
      <c r="AL206" s="51">
        <f t="shared" si="124"/>
        <v>1.0636026529162279</v>
      </c>
      <c r="AM206" s="52" t="str">
        <f t="shared" si="106"/>
        <v/>
      </c>
      <c r="AN206" s="51">
        <f t="shared" si="125"/>
        <v>1.0724502556434587</v>
      </c>
      <c r="AO206" s="52">
        <f t="shared" si="107"/>
        <v>-1.044777914859496E-2</v>
      </c>
      <c r="AP206" s="56">
        <f t="shared" si="108"/>
        <v>1</v>
      </c>
      <c r="AQ206" s="53" t="b">
        <f t="shared" si="109"/>
        <v>1</v>
      </c>
    </row>
    <row r="207" spans="1:43">
      <c r="A207" s="48">
        <f>净值底稿!A168</f>
        <v>44078</v>
      </c>
      <c r="B207" s="49">
        <f>净值底稿!X168</f>
        <v>1.1202768335436013</v>
      </c>
      <c r="C207" s="49">
        <f>净值底稿!U168</f>
        <v>1.3312796564978386</v>
      </c>
      <c r="D207" s="49">
        <f>净值底稿!V168</f>
        <v>1.4204000000000001</v>
      </c>
      <c r="E207" s="49">
        <f>净值底稿!W168</f>
        <v>1.5124</v>
      </c>
      <c r="F207" s="50">
        <f t="shared" si="110"/>
        <v>-4.1835614801075671E-3</v>
      </c>
      <c r="G207" s="50">
        <f t="shared" si="111"/>
        <v>-4.6271115347212843E-3</v>
      </c>
      <c r="H207" s="50">
        <f t="shared" si="112"/>
        <v>-4.2223786066142299E-4</v>
      </c>
      <c r="I207" s="50">
        <f t="shared" si="113"/>
        <v>3.9687789390119299E-4</v>
      </c>
      <c r="J207" s="51">
        <f t="shared" si="114"/>
        <v>0.11976257543510238</v>
      </c>
      <c r="K207" s="51">
        <f t="shared" si="115"/>
        <v>0.12187981989363492</v>
      </c>
      <c r="L207" s="51">
        <f t="shared" si="116"/>
        <v>0.75793955806291613</v>
      </c>
      <c r="M207" s="51">
        <f t="shared" si="117"/>
        <v>6.0297622040878913E-2</v>
      </c>
      <c r="N207" s="51">
        <f t="shared" si="88"/>
        <v>1.0598795754325323</v>
      </c>
      <c r="O207" s="52">
        <f t="shared" si="89"/>
        <v>0.22799042545010273</v>
      </c>
      <c r="P207" s="53" t="b">
        <f t="shared" si="90"/>
        <v>0</v>
      </c>
      <c r="Q207" s="53" t="b">
        <f t="shared" si="91"/>
        <v>0</v>
      </c>
      <c r="R207" s="53" t="b">
        <f t="shared" si="92"/>
        <v>0</v>
      </c>
      <c r="S207" s="53" t="b">
        <f t="shared" si="118"/>
        <v>0</v>
      </c>
      <c r="T207" s="54" t="str">
        <f t="shared" si="119"/>
        <v>不调</v>
      </c>
      <c r="U207" s="51">
        <f t="shared" si="93"/>
        <v>0.11976257543510238</v>
      </c>
      <c r="V207" s="51">
        <f t="shared" si="94"/>
        <v>0.12187981989363492</v>
      </c>
      <c r="W207" s="51">
        <f t="shared" si="95"/>
        <v>0.75793955806291613</v>
      </c>
      <c r="X207" s="51">
        <f t="shared" si="96"/>
        <v>6.0297622040878913E-2</v>
      </c>
      <c r="Y207" s="51">
        <f t="shared" si="120"/>
        <v>0.99998626710299976</v>
      </c>
      <c r="Z207" s="51">
        <f t="shared" si="97"/>
        <v>0.11976093074798945</v>
      </c>
      <c r="AA207" s="51">
        <f t="shared" si="98"/>
        <v>0.12187814613062191</v>
      </c>
      <c r="AB207" s="51">
        <f t="shared" si="99"/>
        <v>0.75792914935703282</v>
      </c>
      <c r="AC207" s="51">
        <f t="shared" si="100"/>
        <v>6.0296793979846067E-2</v>
      </c>
      <c r="AD207" s="78">
        <f t="shared" si="101"/>
        <v>1.0598650202154902</v>
      </c>
      <c r="AE207" s="51">
        <f t="shared" si="121"/>
        <v>1.0724502556434587</v>
      </c>
      <c r="AF207" s="50">
        <f t="shared" si="102"/>
        <v>-1.1735029537959796E-2</v>
      </c>
      <c r="AG207" s="50">
        <f t="shared" si="122"/>
        <v>-1.3008412918898982E-3</v>
      </c>
      <c r="AH207" s="48">
        <f t="shared" si="123"/>
        <v>44012</v>
      </c>
      <c r="AI207" s="55">
        <f t="shared" si="103"/>
        <v>2020</v>
      </c>
      <c r="AJ207" s="55">
        <f t="shared" si="104"/>
        <v>9</v>
      </c>
      <c r="AK207" s="53">
        <f t="shared" si="105"/>
        <v>0</v>
      </c>
      <c r="AL207" s="51">
        <f t="shared" si="124"/>
        <v>1.0636026529162279</v>
      </c>
      <c r="AM207" s="52" t="str">
        <f t="shared" si="106"/>
        <v/>
      </c>
      <c r="AN207" s="51">
        <f t="shared" si="125"/>
        <v>1.0724502556434587</v>
      </c>
      <c r="AO207" s="52">
        <f t="shared" si="107"/>
        <v>-1.1735029537959796E-2</v>
      </c>
      <c r="AP207" s="56">
        <f t="shared" si="108"/>
        <v>1</v>
      </c>
      <c r="AQ207" s="53" t="b">
        <f t="shared" si="109"/>
        <v>1</v>
      </c>
    </row>
    <row r="208" spans="1:43">
      <c r="A208" s="48">
        <f>净值底稿!A169</f>
        <v>44081</v>
      </c>
      <c r="B208" s="49">
        <f>净值底稿!X169</f>
        <v>1.1068834130976455</v>
      </c>
      <c r="C208" s="49">
        <f>净值底稿!U169</f>
        <v>1.3065358624503651</v>
      </c>
      <c r="D208" s="49">
        <f>净值底稿!V169</f>
        <v>1.4198</v>
      </c>
      <c r="E208" s="49">
        <f>净值底稿!W169</f>
        <v>1.5072000000000001</v>
      </c>
      <c r="F208" s="50">
        <f t="shared" si="110"/>
        <v>-1.1955456048832525E-2</v>
      </c>
      <c r="G208" s="50">
        <f t="shared" si="111"/>
        <v>-1.8586473493155009E-2</v>
      </c>
      <c r="H208" s="50">
        <f t="shared" si="112"/>
        <v>-4.2241622078298402E-4</v>
      </c>
      <c r="I208" s="50">
        <f t="shared" si="113"/>
        <v>-3.4382438508330226E-3</v>
      </c>
      <c r="J208" s="51">
        <f t="shared" si="114"/>
        <v>0.11832913420406459</v>
      </c>
      <c r="K208" s="51">
        <f t="shared" si="115"/>
        <v>0.11961286119817023</v>
      </c>
      <c r="L208" s="51">
        <f t="shared" si="116"/>
        <v>0.75760898779014019</v>
      </c>
      <c r="M208" s="51">
        <f t="shared" si="117"/>
        <v>6.0089478898719913E-2</v>
      </c>
      <c r="N208" s="51">
        <f t="shared" si="88"/>
        <v>1.0556404620910949</v>
      </c>
      <c r="O208" s="52">
        <f t="shared" si="89"/>
        <v>0.22540060176444998</v>
      </c>
      <c r="P208" s="53" t="b">
        <f t="shared" si="90"/>
        <v>0</v>
      </c>
      <c r="Q208" s="53" t="b">
        <f t="shared" si="91"/>
        <v>0</v>
      </c>
      <c r="R208" s="53" t="b">
        <f t="shared" si="92"/>
        <v>0</v>
      </c>
      <c r="S208" s="53" t="b">
        <f t="shared" si="118"/>
        <v>0</v>
      </c>
      <c r="T208" s="54" t="str">
        <f t="shared" si="119"/>
        <v>不调</v>
      </c>
      <c r="U208" s="51">
        <f t="shared" si="93"/>
        <v>0.11832913420406459</v>
      </c>
      <c r="V208" s="51">
        <f t="shared" si="94"/>
        <v>0.11961286119817023</v>
      </c>
      <c r="W208" s="51">
        <f t="shared" si="95"/>
        <v>0.75760898779014019</v>
      </c>
      <c r="X208" s="51">
        <f t="shared" si="96"/>
        <v>6.0089478898719913E-2</v>
      </c>
      <c r="Y208" s="51">
        <f t="shared" si="120"/>
        <v>0.99995880187477393</v>
      </c>
      <c r="Z208" s="51">
        <f t="shared" si="97"/>
        <v>0.11832425926557576</v>
      </c>
      <c r="AA208" s="51">
        <f t="shared" si="98"/>
        <v>0.11960793337253595</v>
      </c>
      <c r="AB208" s="51">
        <f t="shared" si="99"/>
        <v>0.75757777572018881</v>
      </c>
      <c r="AC208" s="51">
        <f t="shared" si="100"/>
        <v>6.0087003324843472E-2</v>
      </c>
      <c r="AD208" s="78">
        <f t="shared" si="101"/>
        <v>1.0555969716831439</v>
      </c>
      <c r="AE208" s="51">
        <f t="shared" si="121"/>
        <v>1.0724502556434587</v>
      </c>
      <c r="AF208" s="50">
        <f t="shared" si="102"/>
        <v>-1.571474655503069E-2</v>
      </c>
      <c r="AG208" s="50">
        <f t="shared" si="122"/>
        <v>-4.0269736720610627E-3</v>
      </c>
      <c r="AH208" s="48">
        <f t="shared" si="123"/>
        <v>44012</v>
      </c>
      <c r="AI208" s="55">
        <f t="shared" si="103"/>
        <v>2020</v>
      </c>
      <c r="AJ208" s="55">
        <f t="shared" si="104"/>
        <v>9</v>
      </c>
      <c r="AK208" s="53">
        <f t="shared" si="105"/>
        <v>0</v>
      </c>
      <c r="AL208" s="51">
        <f t="shared" si="124"/>
        <v>1.0636026529162279</v>
      </c>
      <c r="AM208" s="52" t="str">
        <f t="shared" si="106"/>
        <v/>
      </c>
      <c r="AN208" s="51">
        <f t="shared" si="125"/>
        <v>1.0724502556434587</v>
      </c>
      <c r="AO208" s="52">
        <f t="shared" si="107"/>
        <v>-1.571474655503069E-2</v>
      </c>
      <c r="AP208" s="56">
        <f t="shared" si="108"/>
        <v>1</v>
      </c>
      <c r="AQ208" s="53" t="b">
        <f t="shared" si="109"/>
        <v>1</v>
      </c>
    </row>
    <row r="209" spans="1:43">
      <c r="A209" s="48">
        <f>净值底稿!A170</f>
        <v>44082</v>
      </c>
      <c r="B209" s="49">
        <f>净值底稿!X170</f>
        <v>1.1133445536714175</v>
      </c>
      <c r="C209" s="49">
        <f>净值底稿!U170</f>
        <v>1.3151484815188463</v>
      </c>
      <c r="D209" s="49">
        <f>净值底稿!V170</f>
        <v>1.4200999999999999</v>
      </c>
      <c r="E209" s="49">
        <f>净值底稿!W170</f>
        <v>1.5115000000000001</v>
      </c>
      <c r="F209" s="50">
        <f t="shared" si="110"/>
        <v>5.8372367833123828E-3</v>
      </c>
      <c r="G209" s="50">
        <f t="shared" si="111"/>
        <v>6.5919499923472458E-3</v>
      </c>
      <c r="H209" s="50">
        <f t="shared" si="112"/>
        <v>2.1129736582614633E-4</v>
      </c>
      <c r="I209" s="50">
        <f t="shared" si="113"/>
        <v>2.8529723991508327E-3</v>
      </c>
      <c r="J209" s="51">
        <f t="shared" si="114"/>
        <v>0.11901494598411896</v>
      </c>
      <c r="K209" s="51">
        <f t="shared" si="115"/>
        <v>0.1203963828880157</v>
      </c>
      <c r="L209" s="51">
        <f t="shared" si="116"/>
        <v>0.75773784990860693</v>
      </c>
      <c r="M209" s="51">
        <f t="shared" si="117"/>
        <v>6.0258429886876935E-2</v>
      </c>
      <c r="N209" s="51">
        <f t="shared" si="88"/>
        <v>1.0574076086676185</v>
      </c>
      <c r="O209" s="52">
        <f t="shared" si="89"/>
        <v>0.22641347282700547</v>
      </c>
      <c r="P209" s="53" t="b">
        <f t="shared" si="90"/>
        <v>0</v>
      </c>
      <c r="Q209" s="53" t="b">
        <f t="shared" si="91"/>
        <v>0</v>
      </c>
      <c r="R209" s="53" t="b">
        <f t="shared" si="92"/>
        <v>0</v>
      </c>
      <c r="S209" s="53" t="b">
        <f t="shared" si="118"/>
        <v>0</v>
      </c>
      <c r="T209" s="54" t="str">
        <f t="shared" si="119"/>
        <v>不调</v>
      </c>
      <c r="U209" s="51">
        <f t="shared" si="93"/>
        <v>0.11901494598411896</v>
      </c>
      <c r="V209" s="51">
        <f t="shared" si="94"/>
        <v>0.1203963828880157</v>
      </c>
      <c r="W209" s="51">
        <f t="shared" si="95"/>
        <v>0.75773784990860693</v>
      </c>
      <c r="X209" s="51">
        <f t="shared" si="96"/>
        <v>6.0258429886876935E-2</v>
      </c>
      <c r="Y209" s="51">
        <f t="shared" si="120"/>
        <v>0.99998626710299976</v>
      </c>
      <c r="Z209" s="51">
        <f t="shared" si="97"/>
        <v>0.11901331156412427</v>
      </c>
      <c r="AA209" s="51">
        <f t="shared" si="98"/>
        <v>0.1203947294968903</v>
      </c>
      <c r="AB209" s="51">
        <f t="shared" si="99"/>
        <v>0.75772744397276093</v>
      </c>
      <c r="AC209" s="51">
        <f t="shared" si="100"/>
        <v>6.0257602364065903E-2</v>
      </c>
      <c r="AD209" s="78">
        <f t="shared" si="101"/>
        <v>1.0573930873978414</v>
      </c>
      <c r="AE209" s="51">
        <f t="shared" si="121"/>
        <v>1.0724502556434587</v>
      </c>
      <c r="AF209" s="50">
        <f t="shared" si="102"/>
        <v>-1.4039968908938549E-2</v>
      </c>
      <c r="AG209" s="50">
        <f t="shared" si="122"/>
        <v>1.7015165473937E-3</v>
      </c>
      <c r="AH209" s="48">
        <f t="shared" si="123"/>
        <v>44012</v>
      </c>
      <c r="AI209" s="55">
        <f t="shared" si="103"/>
        <v>2020</v>
      </c>
      <c r="AJ209" s="55">
        <f t="shared" si="104"/>
        <v>9</v>
      </c>
      <c r="AK209" s="53">
        <f t="shared" si="105"/>
        <v>0</v>
      </c>
      <c r="AL209" s="51">
        <f t="shared" si="124"/>
        <v>1.0636026529162279</v>
      </c>
      <c r="AM209" s="52" t="str">
        <f t="shared" si="106"/>
        <v/>
      </c>
      <c r="AN209" s="51">
        <f t="shared" si="125"/>
        <v>1.0724502556434587</v>
      </c>
      <c r="AO209" s="52">
        <f t="shared" si="107"/>
        <v>-1.4039968908938549E-2</v>
      </c>
      <c r="AP209" s="56">
        <f t="shared" si="108"/>
        <v>1</v>
      </c>
      <c r="AQ209" s="53" t="b">
        <f t="shared" si="109"/>
        <v>1</v>
      </c>
    </row>
    <row r="210" spans="1:43">
      <c r="A210" s="48">
        <f>净值底稿!A171</f>
        <v>44083</v>
      </c>
      <c r="B210" s="49">
        <f>净值底稿!X171</f>
        <v>1.0939170728227072</v>
      </c>
      <c r="C210" s="49">
        <f>净值底稿!U171</f>
        <v>1.2768406216327501</v>
      </c>
      <c r="D210" s="49">
        <f>净值底稿!V171</f>
        <v>1.421</v>
      </c>
      <c r="E210" s="49">
        <f>净值底稿!W171</f>
        <v>1.5121</v>
      </c>
      <c r="F210" s="50">
        <f t="shared" si="110"/>
        <v>-1.7449657237416094E-2</v>
      </c>
      <c r="G210" s="50">
        <f t="shared" si="111"/>
        <v>-2.9128163416084374E-2</v>
      </c>
      <c r="H210" s="50">
        <f t="shared" si="112"/>
        <v>6.3375818604338718E-4</v>
      </c>
      <c r="I210" s="50">
        <f t="shared" si="113"/>
        <v>3.9695666556394116E-4</v>
      </c>
      <c r="J210" s="51">
        <f t="shared" si="114"/>
        <v>0.1169365700706405</v>
      </c>
      <c r="K210" s="51">
        <f t="shared" si="115"/>
        <v>0.11688785214166961</v>
      </c>
      <c r="L210" s="51">
        <f t="shared" si="116"/>
        <v>0.75820765994316841</v>
      </c>
      <c r="M210" s="51">
        <f t="shared" si="117"/>
        <v>6.0281522020975219E-2</v>
      </c>
      <c r="N210" s="51">
        <f t="shared" si="88"/>
        <v>1.0523136041764536</v>
      </c>
      <c r="O210" s="52">
        <f t="shared" si="89"/>
        <v>0.22220032249350455</v>
      </c>
      <c r="P210" s="53" t="b">
        <f t="shared" si="90"/>
        <v>0</v>
      </c>
      <c r="Q210" s="53" t="b">
        <f t="shared" si="91"/>
        <v>0</v>
      </c>
      <c r="R210" s="53" t="b">
        <f t="shared" si="92"/>
        <v>0</v>
      </c>
      <c r="S210" s="53" t="b">
        <f t="shared" si="118"/>
        <v>0</v>
      </c>
      <c r="T210" s="54" t="str">
        <f t="shared" si="119"/>
        <v>不调</v>
      </c>
      <c r="U210" s="51">
        <f t="shared" si="93"/>
        <v>0.1169365700706405</v>
      </c>
      <c r="V210" s="51">
        <f t="shared" si="94"/>
        <v>0.11688785214166961</v>
      </c>
      <c r="W210" s="51">
        <f t="shared" si="95"/>
        <v>0.75820765994316841</v>
      </c>
      <c r="X210" s="51">
        <f t="shared" si="96"/>
        <v>6.0281522020975219E-2</v>
      </c>
      <c r="Y210" s="51">
        <f t="shared" si="120"/>
        <v>0.99998626710299976</v>
      </c>
      <c r="Z210" s="51">
        <f t="shared" si="97"/>
        <v>0.11693496419276815</v>
      </c>
      <c r="AA210" s="51">
        <f t="shared" si="98"/>
        <v>0.11688624693283557</v>
      </c>
      <c r="AB210" s="51">
        <f t="shared" si="99"/>
        <v>0.75819724755546958</v>
      </c>
      <c r="AC210" s="51">
        <f t="shared" si="100"/>
        <v>6.0280694181042288E-2</v>
      </c>
      <c r="AD210" s="78">
        <f t="shared" si="101"/>
        <v>1.0522991528621155</v>
      </c>
      <c r="AE210" s="51">
        <f t="shared" si="121"/>
        <v>1.0724502556434587</v>
      </c>
      <c r="AF210" s="50">
        <f t="shared" si="102"/>
        <v>-1.8789778523809253E-2</v>
      </c>
      <c r="AG210" s="50">
        <f t="shared" si="122"/>
        <v>-4.8174464127259675E-3</v>
      </c>
      <c r="AH210" s="48">
        <f t="shared" si="123"/>
        <v>44012</v>
      </c>
      <c r="AI210" s="55">
        <f t="shared" si="103"/>
        <v>2020</v>
      </c>
      <c r="AJ210" s="55">
        <f t="shared" si="104"/>
        <v>9</v>
      </c>
      <c r="AK210" s="53">
        <f t="shared" si="105"/>
        <v>0</v>
      </c>
      <c r="AL210" s="51">
        <f t="shared" si="124"/>
        <v>1.0636026529162279</v>
      </c>
      <c r="AM210" s="52" t="str">
        <f t="shared" si="106"/>
        <v/>
      </c>
      <c r="AN210" s="51">
        <f t="shared" si="125"/>
        <v>1.0724502556434587</v>
      </c>
      <c r="AO210" s="52">
        <f t="shared" si="107"/>
        <v>-1.8789778523809253E-2</v>
      </c>
      <c r="AP210" s="56">
        <f t="shared" si="108"/>
        <v>1</v>
      </c>
      <c r="AQ210" s="53" t="b">
        <f t="shared" si="109"/>
        <v>1</v>
      </c>
    </row>
    <row r="211" spans="1:43">
      <c r="A211" s="48">
        <f>净值底稿!A172</f>
        <v>44084</v>
      </c>
      <c r="B211" s="49">
        <f>净值底稿!X172</f>
        <v>1.0897757554700731</v>
      </c>
      <c r="C211" s="49">
        <f>净值底稿!U172</f>
        <v>1.2473452195133963</v>
      </c>
      <c r="D211" s="49">
        <f>净值底稿!V172</f>
        <v>1.4214</v>
      </c>
      <c r="E211" s="49">
        <f>净值底稿!W172</f>
        <v>1.5221</v>
      </c>
      <c r="F211" s="50">
        <f t="shared" si="110"/>
        <v>-3.7857690089322382E-3</v>
      </c>
      <c r="G211" s="50">
        <f t="shared" si="111"/>
        <v>-2.3100300554063535E-2</v>
      </c>
      <c r="H211" s="50">
        <f t="shared" si="112"/>
        <v>2.8149190710768934E-4</v>
      </c>
      <c r="I211" s="50">
        <f t="shared" si="113"/>
        <v>6.6133192249189232E-3</v>
      </c>
      <c r="J211" s="51">
        <f t="shared" si="114"/>
        <v>0.11649227542926657</v>
      </c>
      <c r="K211" s="51">
        <f t="shared" si="115"/>
        <v>0.11418613949805058</v>
      </c>
      <c r="L211" s="51">
        <f t="shared" si="116"/>
        <v>0.75841067394464778</v>
      </c>
      <c r="M211" s="51">
        <f t="shared" si="117"/>
        <v>6.0679349654761232E-2</v>
      </c>
      <c r="N211" s="51">
        <f t="shared" si="88"/>
        <v>1.0497684385267263</v>
      </c>
      <c r="O211" s="52">
        <f t="shared" si="89"/>
        <v>0.21974218928800865</v>
      </c>
      <c r="P211" s="53" t="b">
        <f t="shared" si="90"/>
        <v>0</v>
      </c>
      <c r="Q211" s="53" t="b">
        <f t="shared" si="91"/>
        <v>0</v>
      </c>
      <c r="R211" s="53" t="b">
        <f t="shared" si="92"/>
        <v>0</v>
      </c>
      <c r="S211" s="53" t="b">
        <f t="shared" si="118"/>
        <v>0</v>
      </c>
      <c r="T211" s="54" t="str">
        <f t="shared" si="119"/>
        <v>不调</v>
      </c>
      <c r="U211" s="51">
        <f t="shared" si="93"/>
        <v>0.11649227542926657</v>
      </c>
      <c r="V211" s="51">
        <f t="shared" si="94"/>
        <v>0.11418613949805058</v>
      </c>
      <c r="W211" s="51">
        <f t="shared" si="95"/>
        <v>0.75841067394464778</v>
      </c>
      <c r="X211" s="51">
        <f t="shared" si="96"/>
        <v>6.0679349654761232E-2</v>
      </c>
      <c r="Y211" s="51">
        <f t="shared" si="120"/>
        <v>0.99998626710299976</v>
      </c>
      <c r="Z211" s="51">
        <f t="shared" si="97"/>
        <v>0.11649067565284678</v>
      </c>
      <c r="AA211" s="51">
        <f t="shared" si="98"/>
        <v>0.11418457139155799</v>
      </c>
      <c r="AB211" s="51">
        <f t="shared" si="99"/>
        <v>0.75840025876897865</v>
      </c>
      <c r="AC211" s="51">
        <f t="shared" si="100"/>
        <v>6.0678516351502385E-2</v>
      </c>
      <c r="AD211" s="78">
        <f t="shared" si="101"/>
        <v>1.0497540221648858</v>
      </c>
      <c r="AE211" s="51">
        <f t="shared" si="121"/>
        <v>1.0724502556434587</v>
      </c>
      <c r="AF211" s="50">
        <f t="shared" si="102"/>
        <v>-2.11629708316452E-2</v>
      </c>
      <c r="AG211" s="50">
        <f t="shared" si="122"/>
        <v>-2.4186379798057933E-3</v>
      </c>
      <c r="AH211" s="48">
        <f t="shared" si="123"/>
        <v>44012</v>
      </c>
      <c r="AI211" s="55">
        <f t="shared" si="103"/>
        <v>2020</v>
      </c>
      <c r="AJ211" s="55">
        <f t="shared" si="104"/>
        <v>9</v>
      </c>
      <c r="AK211" s="53">
        <f t="shared" si="105"/>
        <v>0</v>
      </c>
      <c r="AL211" s="51">
        <f t="shared" si="124"/>
        <v>1.0636026529162279</v>
      </c>
      <c r="AM211" s="52" t="str">
        <f t="shared" si="106"/>
        <v/>
      </c>
      <c r="AN211" s="51">
        <f t="shared" si="125"/>
        <v>1.0724502556434587</v>
      </c>
      <c r="AO211" s="52">
        <f t="shared" si="107"/>
        <v>-2.11629708316452E-2</v>
      </c>
      <c r="AP211" s="56">
        <f t="shared" si="108"/>
        <v>1</v>
      </c>
      <c r="AQ211" s="53" t="b">
        <f t="shared" si="109"/>
        <v>1</v>
      </c>
    </row>
    <row r="212" spans="1:43">
      <c r="A212" s="48">
        <f>净值底稿!A173</f>
        <v>44085</v>
      </c>
      <c r="B212" s="49">
        <f>净值底稿!X173</f>
        <v>1.093192459739889</v>
      </c>
      <c r="C212" s="49">
        <f>净值底稿!U173</f>
        <v>1.2643673330647611</v>
      </c>
      <c r="D212" s="49">
        <f>净值底稿!V173</f>
        <v>1.4214</v>
      </c>
      <c r="E212" s="49">
        <f>净值底稿!W173</f>
        <v>1.5183</v>
      </c>
      <c r="F212" s="50">
        <f t="shared" si="110"/>
        <v>3.1352360819791869E-3</v>
      </c>
      <c r="G212" s="50">
        <f t="shared" si="111"/>
        <v>1.3646673980123536E-2</v>
      </c>
      <c r="H212" s="50">
        <f t="shared" si="112"/>
        <v>0</v>
      </c>
      <c r="I212" s="50">
        <f t="shared" si="113"/>
        <v>-2.4965508179488616E-3</v>
      </c>
      <c r="J212" s="51">
        <f t="shared" si="114"/>
        <v>0.11685590142236772</v>
      </c>
      <c r="K212" s="51">
        <f t="shared" si="115"/>
        <v>0.11574281101089873</v>
      </c>
      <c r="L212" s="51">
        <f t="shared" si="116"/>
        <v>0.75840025876897865</v>
      </c>
      <c r="M212" s="51">
        <f t="shared" si="117"/>
        <v>6.0527029351873117E-2</v>
      </c>
      <c r="N212" s="51">
        <f t="shared" si="88"/>
        <v>1.0515260005541183</v>
      </c>
      <c r="O212" s="52">
        <f t="shared" si="89"/>
        <v>0.22120110421491707</v>
      </c>
      <c r="P212" s="53" t="b">
        <f t="shared" si="90"/>
        <v>0</v>
      </c>
      <c r="Q212" s="53" t="b">
        <f t="shared" si="91"/>
        <v>0</v>
      </c>
      <c r="R212" s="53" t="b">
        <f t="shared" si="92"/>
        <v>0</v>
      </c>
      <c r="S212" s="53" t="b">
        <f t="shared" si="118"/>
        <v>0</v>
      </c>
      <c r="T212" s="54" t="str">
        <f t="shared" si="119"/>
        <v>不调</v>
      </c>
      <c r="U212" s="51">
        <f t="shared" si="93"/>
        <v>0.11685590142236772</v>
      </c>
      <c r="V212" s="51">
        <f t="shared" si="94"/>
        <v>0.11574281101089873</v>
      </c>
      <c r="W212" s="51">
        <f t="shared" si="95"/>
        <v>0.75840025876897865</v>
      </c>
      <c r="X212" s="51">
        <f t="shared" si="96"/>
        <v>6.0527029351873117E-2</v>
      </c>
      <c r="Y212" s="51">
        <f t="shared" si="120"/>
        <v>0.99998626710299976</v>
      </c>
      <c r="Z212" s="51">
        <f t="shared" si="97"/>
        <v>0.11685429665230962</v>
      </c>
      <c r="AA212" s="51">
        <f t="shared" si="98"/>
        <v>0.1157412215267966</v>
      </c>
      <c r="AB212" s="51">
        <f t="shared" si="99"/>
        <v>0.75838984373634</v>
      </c>
      <c r="AC212" s="51">
        <f t="shared" si="100"/>
        <v>6.0526198140413295E-2</v>
      </c>
      <c r="AD212" s="78">
        <f t="shared" si="101"/>
        <v>1.0515115600558596</v>
      </c>
      <c r="AE212" s="51">
        <f t="shared" si="121"/>
        <v>1.0724502556434587</v>
      </c>
      <c r="AF212" s="50">
        <f t="shared" si="102"/>
        <v>-1.9524164852789516E-2</v>
      </c>
      <c r="AG212" s="50">
        <f t="shared" si="122"/>
        <v>1.6742378251137779E-3</v>
      </c>
      <c r="AH212" s="48">
        <f t="shared" si="123"/>
        <v>44012</v>
      </c>
      <c r="AI212" s="55">
        <f t="shared" si="103"/>
        <v>2020</v>
      </c>
      <c r="AJ212" s="55">
        <f t="shared" si="104"/>
        <v>9</v>
      </c>
      <c r="AK212" s="53">
        <f t="shared" si="105"/>
        <v>0</v>
      </c>
      <c r="AL212" s="51">
        <f t="shared" si="124"/>
        <v>1.0636026529162279</v>
      </c>
      <c r="AM212" s="52" t="str">
        <f t="shared" si="106"/>
        <v/>
      </c>
      <c r="AN212" s="51">
        <f t="shared" si="125"/>
        <v>1.0724502556434587</v>
      </c>
      <c r="AO212" s="52">
        <f t="shared" si="107"/>
        <v>-1.9524164852789516E-2</v>
      </c>
      <c r="AP212" s="56">
        <f t="shared" si="108"/>
        <v>1</v>
      </c>
      <c r="AQ212" s="53" t="b">
        <f t="shared" si="109"/>
        <v>1</v>
      </c>
    </row>
    <row r="213" spans="1:43">
      <c r="A213" s="48">
        <f>净值底稿!A174</f>
        <v>44088</v>
      </c>
      <c r="B213" s="49">
        <f>净值底稿!X174</f>
        <v>1.0953584474366704</v>
      </c>
      <c r="C213" s="49">
        <f>净值底稿!U174</f>
        <v>1.2806522419608199</v>
      </c>
      <c r="D213" s="49">
        <f>净值底稿!V174</f>
        <v>1.4217</v>
      </c>
      <c r="E213" s="49">
        <f>净值底稿!W174</f>
        <v>1.5156000000000001</v>
      </c>
      <c r="F213" s="50">
        <f t="shared" si="110"/>
        <v>1.9813415995357797E-3</v>
      </c>
      <c r="G213" s="50">
        <f t="shared" si="111"/>
        <v>1.28798874110303E-2</v>
      </c>
      <c r="H213" s="50">
        <f t="shared" si="112"/>
        <v>2.1105951878430673E-4</v>
      </c>
      <c r="I213" s="50">
        <f t="shared" si="113"/>
        <v>-1.7783046828689919E-3</v>
      </c>
      <c r="J213" s="51">
        <f t="shared" si="114"/>
        <v>0.11708582493135133</v>
      </c>
      <c r="K213" s="51">
        <f t="shared" si="115"/>
        <v>0.11723195542887685</v>
      </c>
      <c r="L213" s="51">
        <f t="shared" si="116"/>
        <v>0.75854990913180986</v>
      </c>
      <c r="M213" s="51">
        <f t="shared" si="117"/>
        <v>6.0418564118823945E-2</v>
      </c>
      <c r="N213" s="51">
        <f t="shared" si="88"/>
        <v>1.053286253610862</v>
      </c>
      <c r="O213" s="52">
        <f t="shared" si="89"/>
        <v>0.22246353216605938</v>
      </c>
      <c r="P213" s="53" t="b">
        <f t="shared" si="90"/>
        <v>0</v>
      </c>
      <c r="Q213" s="53" t="b">
        <f t="shared" si="91"/>
        <v>0</v>
      </c>
      <c r="R213" s="53" t="b">
        <f t="shared" si="92"/>
        <v>0</v>
      </c>
      <c r="S213" s="53" t="b">
        <f t="shared" si="118"/>
        <v>0</v>
      </c>
      <c r="T213" s="54" t="str">
        <f t="shared" si="119"/>
        <v>不调</v>
      </c>
      <c r="U213" s="51">
        <f t="shared" si="93"/>
        <v>0.11708582493135133</v>
      </c>
      <c r="V213" s="51">
        <f t="shared" si="94"/>
        <v>0.11723195542887685</v>
      </c>
      <c r="W213" s="51">
        <f t="shared" si="95"/>
        <v>0.75854990913180986</v>
      </c>
      <c r="X213" s="51">
        <f t="shared" si="96"/>
        <v>6.0418564118823945E-2</v>
      </c>
      <c r="Y213" s="51">
        <f t="shared" si="120"/>
        <v>0.99995880187477393</v>
      </c>
      <c r="Z213" s="51">
        <f t="shared" si="97"/>
        <v>0.11708100121487361</v>
      </c>
      <c r="AA213" s="51">
        <f t="shared" si="98"/>
        <v>0.11722712569209659</v>
      </c>
      <c r="AB213" s="51">
        <f t="shared" si="99"/>
        <v>0.75851865829766318</v>
      </c>
      <c r="AC213" s="51">
        <f t="shared" si="100"/>
        <v>6.0416074987253397E-2</v>
      </c>
      <c r="AD213" s="78">
        <f t="shared" si="101"/>
        <v>1.0532428601918868</v>
      </c>
      <c r="AE213" s="51">
        <f t="shared" si="121"/>
        <v>1.0724502556434587</v>
      </c>
      <c r="AF213" s="50">
        <f t="shared" si="102"/>
        <v>-1.7909824115849293E-2</v>
      </c>
      <c r="AG213" s="50">
        <f t="shared" si="122"/>
        <v>1.6464870209655924E-3</v>
      </c>
      <c r="AH213" s="48">
        <f t="shared" si="123"/>
        <v>44012</v>
      </c>
      <c r="AI213" s="55">
        <f t="shared" si="103"/>
        <v>2020</v>
      </c>
      <c r="AJ213" s="55">
        <f t="shared" si="104"/>
        <v>9</v>
      </c>
      <c r="AK213" s="53">
        <f t="shared" si="105"/>
        <v>0</v>
      </c>
      <c r="AL213" s="51">
        <f t="shared" si="124"/>
        <v>1.0636026529162279</v>
      </c>
      <c r="AM213" s="52" t="str">
        <f t="shared" si="106"/>
        <v/>
      </c>
      <c r="AN213" s="51">
        <f t="shared" si="125"/>
        <v>1.0724502556434587</v>
      </c>
      <c r="AO213" s="52">
        <f t="shared" si="107"/>
        <v>-1.7909824115849293E-2</v>
      </c>
      <c r="AP213" s="56">
        <f t="shared" si="108"/>
        <v>1</v>
      </c>
      <c r="AQ213" s="53" t="b">
        <f t="shared" si="109"/>
        <v>1</v>
      </c>
    </row>
    <row r="214" spans="1:43">
      <c r="A214" s="48">
        <f>净值底稿!A175</f>
        <v>44089</v>
      </c>
      <c r="B214" s="49">
        <f>净值底稿!X175</f>
        <v>1.0991142443731337</v>
      </c>
      <c r="C214" s="49">
        <f>净值底稿!U175</f>
        <v>1.2880212115778651</v>
      </c>
      <c r="D214" s="49">
        <f>净值底稿!V175</f>
        <v>1.4228000000000001</v>
      </c>
      <c r="E214" s="49">
        <f>净值底稿!W175</f>
        <v>1.5209999999999999</v>
      </c>
      <c r="F214" s="50">
        <f t="shared" si="110"/>
        <v>3.4288291154849215E-3</v>
      </c>
      <c r="G214" s="50">
        <f t="shared" si="111"/>
        <v>5.7540754434337593E-3</v>
      </c>
      <c r="H214" s="50">
        <f t="shared" si="112"/>
        <v>7.7372160090050102E-4</v>
      </c>
      <c r="I214" s="50">
        <f t="shared" si="113"/>
        <v>3.5629453681709222E-3</v>
      </c>
      <c r="J214" s="51">
        <f t="shared" si="114"/>
        <v>0.11748245196070929</v>
      </c>
      <c r="K214" s="51">
        <f t="shared" si="115"/>
        <v>0.1179016594173458</v>
      </c>
      <c r="L214" s="51">
        <f t="shared" si="116"/>
        <v>0.75910554056827417</v>
      </c>
      <c r="M214" s="51">
        <f t="shared" si="117"/>
        <v>6.0631334161792297E-2</v>
      </c>
      <c r="N214" s="51">
        <f t="shared" si="88"/>
        <v>1.0551209861081217</v>
      </c>
      <c r="O214" s="52">
        <f t="shared" si="89"/>
        <v>0.22308731839964988</v>
      </c>
      <c r="P214" s="53" t="b">
        <f t="shared" si="90"/>
        <v>0</v>
      </c>
      <c r="Q214" s="53" t="b">
        <f t="shared" si="91"/>
        <v>0</v>
      </c>
      <c r="R214" s="53" t="b">
        <f t="shared" si="92"/>
        <v>0</v>
      </c>
      <c r="S214" s="53" t="b">
        <f t="shared" si="118"/>
        <v>0</v>
      </c>
      <c r="T214" s="54" t="str">
        <f t="shared" si="119"/>
        <v>不调</v>
      </c>
      <c r="U214" s="51">
        <f t="shared" si="93"/>
        <v>0.11748245196070929</v>
      </c>
      <c r="V214" s="51">
        <f t="shared" si="94"/>
        <v>0.1179016594173458</v>
      </c>
      <c r="W214" s="51">
        <f t="shared" si="95"/>
        <v>0.75910554056827417</v>
      </c>
      <c r="X214" s="51">
        <f t="shared" si="96"/>
        <v>6.0631334161792297E-2</v>
      </c>
      <c r="Y214" s="51">
        <f t="shared" si="120"/>
        <v>0.99998626710299976</v>
      </c>
      <c r="Z214" s="51">
        <f t="shared" si="97"/>
        <v>0.11748083858629718</v>
      </c>
      <c r="AA214" s="51">
        <f t="shared" si="98"/>
        <v>0.11790004028600087</v>
      </c>
      <c r="AB214" s="51">
        <f t="shared" si="99"/>
        <v>0.75909511585007328</v>
      </c>
      <c r="AC214" s="51">
        <f t="shared" si="100"/>
        <v>6.0630501517925268E-2</v>
      </c>
      <c r="AD214" s="78">
        <f t="shared" si="101"/>
        <v>1.0551064962402967</v>
      </c>
      <c r="AE214" s="51">
        <f t="shared" si="121"/>
        <v>1.0724502556434587</v>
      </c>
      <c r="AF214" s="50">
        <f t="shared" si="102"/>
        <v>-1.6172087527505874E-2</v>
      </c>
      <c r="AG214" s="50">
        <f t="shared" si="122"/>
        <v>1.7694267094963134E-3</v>
      </c>
      <c r="AH214" s="48">
        <f t="shared" si="123"/>
        <v>44012</v>
      </c>
      <c r="AI214" s="55">
        <f t="shared" si="103"/>
        <v>2020</v>
      </c>
      <c r="AJ214" s="55">
        <f t="shared" si="104"/>
        <v>9</v>
      </c>
      <c r="AK214" s="53">
        <f t="shared" si="105"/>
        <v>0</v>
      </c>
      <c r="AL214" s="51">
        <f t="shared" si="124"/>
        <v>1.0636026529162279</v>
      </c>
      <c r="AM214" s="52" t="str">
        <f t="shared" si="106"/>
        <v/>
      </c>
      <c r="AN214" s="51">
        <f t="shared" si="125"/>
        <v>1.0724502556434587</v>
      </c>
      <c r="AO214" s="52">
        <f t="shared" si="107"/>
        <v>-1.6172087527505874E-2</v>
      </c>
      <c r="AP214" s="56">
        <f t="shared" si="108"/>
        <v>1</v>
      </c>
      <c r="AQ214" s="53" t="b">
        <f t="shared" si="109"/>
        <v>1</v>
      </c>
    </row>
    <row r="215" spans="1:43">
      <c r="A215" s="48">
        <f>净值底稿!A176</f>
        <v>44090</v>
      </c>
      <c r="B215" s="49">
        <f>净值底稿!X176</f>
        <v>1.1033066001295708</v>
      </c>
      <c r="C215" s="49">
        <f>净值底稿!U176</f>
        <v>1.2781562686872499</v>
      </c>
      <c r="D215" s="49">
        <f>净值底稿!V176</f>
        <v>1.4231</v>
      </c>
      <c r="E215" s="49">
        <f>净值底稿!W176</f>
        <v>1.5185</v>
      </c>
      <c r="F215" s="50">
        <f t="shared" si="110"/>
        <v>3.814303906895633E-3</v>
      </c>
      <c r="G215" s="50">
        <f t="shared" si="111"/>
        <v>-7.6589910181140697E-3</v>
      </c>
      <c r="H215" s="50">
        <f t="shared" si="112"/>
        <v>2.1085184143943003E-4</v>
      </c>
      <c r="I215" s="50">
        <f t="shared" si="113"/>
        <v>-1.6436554898092703E-3</v>
      </c>
      <c r="J215" s="51">
        <f t="shared" si="114"/>
        <v>0.11792894620790227</v>
      </c>
      <c r="K215" s="51">
        <f t="shared" si="115"/>
        <v>0.11699704493641511</v>
      </c>
      <c r="L215" s="51">
        <f t="shared" si="116"/>
        <v>0.75925517245307794</v>
      </c>
      <c r="M215" s="51">
        <f t="shared" si="117"/>
        <v>6.0530845861255442E-2</v>
      </c>
      <c r="N215" s="51">
        <f t="shared" si="88"/>
        <v>1.0547120094586508</v>
      </c>
      <c r="O215" s="52">
        <f t="shared" si="89"/>
        <v>0.22273946730245084</v>
      </c>
      <c r="P215" s="53" t="b">
        <f t="shared" si="90"/>
        <v>0</v>
      </c>
      <c r="Q215" s="53" t="b">
        <f t="shared" si="91"/>
        <v>0</v>
      </c>
      <c r="R215" s="53" t="b">
        <f t="shared" si="92"/>
        <v>0</v>
      </c>
      <c r="S215" s="53" t="b">
        <f t="shared" si="118"/>
        <v>0</v>
      </c>
      <c r="T215" s="54" t="str">
        <f t="shared" si="119"/>
        <v>不调</v>
      </c>
      <c r="U215" s="51">
        <f t="shared" si="93"/>
        <v>0.11792894620790227</v>
      </c>
      <c r="V215" s="51">
        <f t="shared" si="94"/>
        <v>0.11699704493641511</v>
      </c>
      <c r="W215" s="51">
        <f t="shared" si="95"/>
        <v>0.75925517245307794</v>
      </c>
      <c r="X215" s="51">
        <f t="shared" si="96"/>
        <v>6.0530845861255442E-2</v>
      </c>
      <c r="Y215" s="51">
        <f t="shared" si="120"/>
        <v>0.99998626710299976</v>
      </c>
      <c r="Z215" s="51">
        <f t="shared" si="97"/>
        <v>0.11792732670183065</v>
      </c>
      <c r="AA215" s="51">
        <f t="shared" si="98"/>
        <v>0.11699543822804766</v>
      </c>
      <c r="AB215" s="51">
        <f t="shared" si="99"/>
        <v>0.75924474567999778</v>
      </c>
      <c r="AC215" s="51">
        <f t="shared" si="100"/>
        <v>6.0530014597383892E-2</v>
      </c>
      <c r="AD215" s="78">
        <f t="shared" si="101"/>
        <v>1.0546975252072599</v>
      </c>
      <c r="AE215" s="51">
        <f t="shared" si="121"/>
        <v>1.0724502556434587</v>
      </c>
      <c r="AF215" s="50">
        <f t="shared" si="102"/>
        <v>-1.6553430187349227E-2</v>
      </c>
      <c r="AG215" s="50">
        <f t="shared" si="122"/>
        <v>-3.8761114114460593E-4</v>
      </c>
      <c r="AH215" s="48">
        <f t="shared" si="123"/>
        <v>44012</v>
      </c>
      <c r="AI215" s="55">
        <f t="shared" si="103"/>
        <v>2020</v>
      </c>
      <c r="AJ215" s="55">
        <f t="shared" si="104"/>
        <v>9</v>
      </c>
      <c r="AK215" s="53">
        <f t="shared" si="105"/>
        <v>0</v>
      </c>
      <c r="AL215" s="51">
        <f t="shared" si="124"/>
        <v>1.0636026529162279</v>
      </c>
      <c r="AM215" s="52" t="str">
        <f t="shared" si="106"/>
        <v/>
      </c>
      <c r="AN215" s="51">
        <f t="shared" si="125"/>
        <v>1.0724502556434587</v>
      </c>
      <c r="AO215" s="52">
        <f t="shared" si="107"/>
        <v>-1.6553430187349227E-2</v>
      </c>
      <c r="AP215" s="56">
        <f t="shared" si="108"/>
        <v>1</v>
      </c>
      <c r="AQ215" s="53" t="b">
        <f t="shared" si="109"/>
        <v>1</v>
      </c>
    </row>
    <row r="216" spans="1:43">
      <c r="A216" s="48">
        <f>净值底稿!A177</f>
        <v>44091</v>
      </c>
      <c r="B216" s="49">
        <f>净值底稿!X177</f>
        <v>1.1031925007483241</v>
      </c>
      <c r="C216" s="49">
        <f>净值底稿!U177</f>
        <v>1.2794913711755675</v>
      </c>
      <c r="D216" s="49">
        <f>净值底稿!V177</f>
        <v>1.4233</v>
      </c>
      <c r="E216" s="49">
        <f>净值底稿!W177</f>
        <v>1.5086999999999999</v>
      </c>
      <c r="F216" s="50">
        <f t="shared" si="110"/>
        <v>-1.0341584219053512E-4</v>
      </c>
      <c r="G216" s="50">
        <f t="shared" si="111"/>
        <v>1.0445534094896125E-3</v>
      </c>
      <c r="H216" s="50">
        <f t="shared" si="112"/>
        <v>1.4053826154158955E-4</v>
      </c>
      <c r="I216" s="50">
        <f t="shared" si="113"/>
        <v>-6.4537372406980875E-3</v>
      </c>
      <c r="J216" s="51">
        <f t="shared" si="114"/>
        <v>0.1179151311480225</v>
      </c>
      <c r="K216" s="51">
        <f t="shared" si="115"/>
        <v>0.1171176462119435</v>
      </c>
      <c r="L216" s="51">
        <f t="shared" si="116"/>
        <v>0.75935144861664028</v>
      </c>
      <c r="M216" s="51">
        <f t="shared" si="117"/>
        <v>6.0139369787996756E-2</v>
      </c>
      <c r="N216" s="51">
        <f t="shared" si="88"/>
        <v>1.0545235957646031</v>
      </c>
      <c r="O216" s="52">
        <f t="shared" si="89"/>
        <v>0.22288052946748038</v>
      </c>
      <c r="P216" s="53" t="b">
        <f t="shared" si="90"/>
        <v>0</v>
      </c>
      <c r="Q216" s="53" t="b">
        <f t="shared" si="91"/>
        <v>0</v>
      </c>
      <c r="R216" s="53" t="b">
        <f t="shared" si="92"/>
        <v>0</v>
      </c>
      <c r="S216" s="53" t="b">
        <f t="shared" si="118"/>
        <v>0</v>
      </c>
      <c r="T216" s="54" t="str">
        <f t="shared" si="119"/>
        <v>不调</v>
      </c>
      <c r="U216" s="51">
        <f t="shared" si="93"/>
        <v>0.1179151311480225</v>
      </c>
      <c r="V216" s="51">
        <f t="shared" si="94"/>
        <v>0.1171176462119435</v>
      </c>
      <c r="W216" s="51">
        <f t="shared" si="95"/>
        <v>0.75935144861664028</v>
      </c>
      <c r="X216" s="51">
        <f t="shared" si="96"/>
        <v>6.0139369787996756E-2</v>
      </c>
      <c r="Y216" s="51">
        <f t="shared" si="120"/>
        <v>0.99998626710299976</v>
      </c>
      <c r="Z216" s="51">
        <f t="shared" si="97"/>
        <v>0.11791351183167167</v>
      </c>
      <c r="AA216" s="51">
        <f t="shared" si="98"/>
        <v>0.11711603784737115</v>
      </c>
      <c r="AB216" s="51">
        <f t="shared" si="99"/>
        <v>0.75934102052140939</v>
      </c>
      <c r="AC216" s="51">
        <f t="shared" si="100"/>
        <v>6.0138543900225799E-2</v>
      </c>
      <c r="AD216" s="78">
        <f t="shared" si="101"/>
        <v>1.0545091141006779</v>
      </c>
      <c r="AE216" s="51">
        <f t="shared" si="121"/>
        <v>1.0724502556434587</v>
      </c>
      <c r="AF216" s="50">
        <f t="shared" si="102"/>
        <v>-1.6729113027266984E-2</v>
      </c>
      <c r="AG216" s="50">
        <f t="shared" si="122"/>
        <v>-1.786399437553321E-4</v>
      </c>
      <c r="AH216" s="48">
        <f t="shared" si="123"/>
        <v>44012</v>
      </c>
      <c r="AI216" s="55">
        <f t="shared" si="103"/>
        <v>2020</v>
      </c>
      <c r="AJ216" s="55">
        <f t="shared" si="104"/>
        <v>9</v>
      </c>
      <c r="AK216" s="53">
        <f t="shared" si="105"/>
        <v>0</v>
      </c>
      <c r="AL216" s="51">
        <f t="shared" si="124"/>
        <v>1.0636026529162279</v>
      </c>
      <c r="AM216" s="52" t="str">
        <f t="shared" si="106"/>
        <v/>
      </c>
      <c r="AN216" s="51">
        <f t="shared" si="125"/>
        <v>1.0724502556434587</v>
      </c>
      <c r="AO216" s="52">
        <f t="shared" si="107"/>
        <v>-1.6729113027266984E-2</v>
      </c>
      <c r="AP216" s="56">
        <f t="shared" si="108"/>
        <v>1</v>
      </c>
      <c r="AQ216" s="53" t="b">
        <f t="shared" si="109"/>
        <v>1</v>
      </c>
    </row>
    <row r="217" spans="1:43">
      <c r="A217" s="48">
        <f>净值底稿!A178</f>
        <v>44092</v>
      </c>
      <c r="B217" s="49">
        <f>净值底稿!X178</f>
        <v>1.1239887233261334</v>
      </c>
      <c r="C217" s="49">
        <f>净值底稿!U178</f>
        <v>1.3001849120007249</v>
      </c>
      <c r="D217" s="49">
        <f>净值底稿!V178</f>
        <v>1.4237</v>
      </c>
      <c r="E217" s="49">
        <f>净值底稿!W178</f>
        <v>1.5145</v>
      </c>
      <c r="F217" s="50">
        <f t="shared" si="110"/>
        <v>1.8850946288796022E-2</v>
      </c>
      <c r="G217" s="50">
        <f t="shared" si="111"/>
        <v>1.6173255475841586E-2</v>
      </c>
      <c r="H217" s="50">
        <f t="shared" si="112"/>
        <v>2.8103702662818364E-4</v>
      </c>
      <c r="I217" s="50">
        <f t="shared" si="113"/>
        <v>3.844369324584207E-3</v>
      </c>
      <c r="J217" s="51">
        <f t="shared" si="114"/>
        <v>0.12013629310993383</v>
      </c>
      <c r="K217" s="51">
        <f t="shared" si="115"/>
        <v>0.11901018544779501</v>
      </c>
      <c r="L217" s="51">
        <f t="shared" si="116"/>
        <v>0.75955442346401358</v>
      </c>
      <c r="M217" s="51">
        <f t="shared" si="117"/>
        <v>6.0369738673620991E-2</v>
      </c>
      <c r="N217" s="51">
        <f t="shared" si="88"/>
        <v>1.0590706406953634</v>
      </c>
      <c r="O217" s="52">
        <f t="shared" si="89"/>
        <v>0.22580786339305028</v>
      </c>
      <c r="P217" s="53" t="b">
        <f t="shared" si="90"/>
        <v>0</v>
      </c>
      <c r="Q217" s="53" t="b">
        <f t="shared" si="91"/>
        <v>0</v>
      </c>
      <c r="R217" s="53" t="b">
        <f t="shared" si="92"/>
        <v>0</v>
      </c>
      <c r="S217" s="53" t="b">
        <f t="shared" si="118"/>
        <v>0</v>
      </c>
      <c r="T217" s="54" t="str">
        <f t="shared" si="119"/>
        <v>不调</v>
      </c>
      <c r="U217" s="51">
        <f t="shared" si="93"/>
        <v>0.12013629310993383</v>
      </c>
      <c r="V217" s="51">
        <f t="shared" si="94"/>
        <v>0.11901018544779501</v>
      </c>
      <c r="W217" s="51">
        <f t="shared" si="95"/>
        <v>0.75955442346401358</v>
      </c>
      <c r="X217" s="51">
        <f t="shared" si="96"/>
        <v>6.0369738673620991E-2</v>
      </c>
      <c r="Y217" s="51">
        <f t="shared" si="120"/>
        <v>0.99998626710299976</v>
      </c>
      <c r="Z217" s="51">
        <f t="shared" si="97"/>
        <v>0.12013464329059456</v>
      </c>
      <c r="AA217" s="51">
        <f t="shared" si="98"/>
        <v>0.11900855109317628</v>
      </c>
      <c r="AB217" s="51">
        <f t="shared" si="99"/>
        <v>0.75954399258135008</v>
      </c>
      <c r="AC217" s="51">
        <f t="shared" si="100"/>
        <v>6.0368909622217852E-2</v>
      </c>
      <c r="AD217" s="78">
        <f t="shared" si="101"/>
        <v>1.0590560965873388</v>
      </c>
      <c r="AE217" s="51">
        <f t="shared" si="121"/>
        <v>1.0724502556434587</v>
      </c>
      <c r="AF217" s="50">
        <f t="shared" si="102"/>
        <v>-1.2489305667686801E-2</v>
      </c>
      <c r="AG217" s="50">
        <f t="shared" si="122"/>
        <v>4.3119423301889448E-3</v>
      </c>
      <c r="AH217" s="48">
        <f t="shared" si="123"/>
        <v>44012</v>
      </c>
      <c r="AI217" s="55">
        <f t="shared" si="103"/>
        <v>2020</v>
      </c>
      <c r="AJ217" s="55">
        <f t="shared" si="104"/>
        <v>9</v>
      </c>
      <c r="AK217" s="53">
        <f t="shared" si="105"/>
        <v>0</v>
      </c>
      <c r="AL217" s="51">
        <f t="shared" si="124"/>
        <v>1.0636026529162279</v>
      </c>
      <c r="AM217" s="52" t="str">
        <f t="shared" si="106"/>
        <v/>
      </c>
      <c r="AN217" s="51">
        <f t="shared" si="125"/>
        <v>1.0724502556434587</v>
      </c>
      <c r="AO217" s="52">
        <f t="shared" si="107"/>
        <v>-1.2489305667686801E-2</v>
      </c>
      <c r="AP217" s="56">
        <f t="shared" si="108"/>
        <v>1</v>
      </c>
      <c r="AQ217" s="53" t="b">
        <f t="shared" si="109"/>
        <v>1</v>
      </c>
    </row>
    <row r="218" spans="1:43">
      <c r="A218" s="48">
        <f>净值底稿!A179</f>
        <v>44095</v>
      </c>
      <c r="B218" s="49">
        <f>净值底稿!X179</f>
        <v>1.1186304563327756</v>
      </c>
      <c r="C218" s="49">
        <f>净值底稿!U179</f>
        <v>1.29553343408803</v>
      </c>
      <c r="D218" s="49">
        <f>净值底稿!V179</f>
        <v>1.4242999999999999</v>
      </c>
      <c r="E218" s="49">
        <f>净值底稿!W179</f>
        <v>1.5141</v>
      </c>
      <c r="F218" s="50">
        <f t="shared" si="110"/>
        <v>-4.7671892806019356E-3</v>
      </c>
      <c r="G218" s="50">
        <f t="shared" si="111"/>
        <v>-3.5775510619772133E-3</v>
      </c>
      <c r="H218" s="50">
        <f t="shared" si="112"/>
        <v>4.2143710051267824E-4</v>
      </c>
      <c r="I218" s="50">
        <f t="shared" si="113"/>
        <v>-2.641135688346008E-4</v>
      </c>
      <c r="J218" s="51">
        <f t="shared" si="114"/>
        <v>0.11956193870687071</v>
      </c>
      <c r="K218" s="51">
        <f t="shared" si="115"/>
        <v>0.11858279192482851</v>
      </c>
      <c r="L218" s="51">
        <f t="shared" si="116"/>
        <v>0.75986409259929544</v>
      </c>
      <c r="M218" s="51">
        <f t="shared" si="117"/>
        <v>6.0352965374050875E-2</v>
      </c>
      <c r="N218" s="51">
        <f t="shared" si="88"/>
        <v>1.0583617886050456</v>
      </c>
      <c r="O218" s="52">
        <f t="shared" si="89"/>
        <v>0.22501259323201903</v>
      </c>
      <c r="P218" s="53" t="b">
        <f t="shared" si="90"/>
        <v>0</v>
      </c>
      <c r="Q218" s="53" t="b">
        <f t="shared" si="91"/>
        <v>0</v>
      </c>
      <c r="R218" s="53" t="b">
        <f t="shared" si="92"/>
        <v>0</v>
      </c>
      <c r="S218" s="53" t="b">
        <f t="shared" si="118"/>
        <v>0</v>
      </c>
      <c r="T218" s="54" t="str">
        <f t="shared" si="119"/>
        <v>不调</v>
      </c>
      <c r="U218" s="51">
        <f t="shared" si="93"/>
        <v>0.11956193870687071</v>
      </c>
      <c r="V218" s="51">
        <f t="shared" si="94"/>
        <v>0.11858279192482851</v>
      </c>
      <c r="W218" s="51">
        <f t="shared" si="95"/>
        <v>0.75986409259929544</v>
      </c>
      <c r="X218" s="51">
        <f t="shared" si="96"/>
        <v>6.0352965374050875E-2</v>
      </c>
      <c r="Y218" s="51">
        <f t="shared" si="120"/>
        <v>0.99995880187477393</v>
      </c>
      <c r="Z218" s="51">
        <f t="shared" si="97"/>
        <v>0.11955701297914759</v>
      </c>
      <c r="AA218" s="51">
        <f t="shared" si="98"/>
        <v>0.11857790653611713</v>
      </c>
      <c r="AB218" s="51">
        <f t="shared" si="99"/>
        <v>0.75983278762325379</v>
      </c>
      <c r="AC218" s="51">
        <f t="shared" si="100"/>
        <v>6.0350478945025633E-2</v>
      </c>
      <c r="AD218" s="78">
        <f t="shared" si="101"/>
        <v>1.058318186083544</v>
      </c>
      <c r="AE218" s="51">
        <f t="shared" si="121"/>
        <v>1.0724502556434587</v>
      </c>
      <c r="AF218" s="50">
        <f t="shared" si="102"/>
        <v>-1.3177366022851689E-2</v>
      </c>
      <c r="AG218" s="50">
        <f t="shared" si="122"/>
        <v>-6.9676243418326234E-4</v>
      </c>
      <c r="AH218" s="48">
        <f t="shared" si="123"/>
        <v>44012</v>
      </c>
      <c r="AI218" s="55">
        <f t="shared" si="103"/>
        <v>2020</v>
      </c>
      <c r="AJ218" s="55">
        <f t="shared" si="104"/>
        <v>9</v>
      </c>
      <c r="AK218" s="53">
        <f t="shared" si="105"/>
        <v>0</v>
      </c>
      <c r="AL218" s="51">
        <f t="shared" si="124"/>
        <v>1.0636026529162279</v>
      </c>
      <c r="AM218" s="52" t="str">
        <f t="shared" si="106"/>
        <v/>
      </c>
      <c r="AN218" s="51">
        <f t="shared" si="125"/>
        <v>1.0724502556434587</v>
      </c>
      <c r="AO218" s="52">
        <f t="shared" si="107"/>
        <v>-1.3177366022851689E-2</v>
      </c>
      <c r="AP218" s="56">
        <f t="shared" si="108"/>
        <v>1</v>
      </c>
      <c r="AQ218" s="53" t="b">
        <f t="shared" si="109"/>
        <v>1</v>
      </c>
    </row>
    <row r="219" spans="1:43">
      <c r="A219" s="48">
        <f>净值底稿!A180</f>
        <v>44096</v>
      </c>
      <c r="B219" s="49">
        <f>净值底稿!X180</f>
        <v>1.1028848509196643</v>
      </c>
      <c r="C219" s="49">
        <f>净值底稿!U180</f>
        <v>1.2805935626592988</v>
      </c>
      <c r="D219" s="49">
        <f>净值底稿!V180</f>
        <v>1.4245000000000001</v>
      </c>
      <c r="E219" s="49">
        <f>净值底稿!W180</f>
        <v>1.4791000000000001</v>
      </c>
      <c r="F219" s="50">
        <f t="shared" si="110"/>
        <v>-1.4075788231915687E-2</v>
      </c>
      <c r="G219" s="50">
        <f t="shared" si="111"/>
        <v>-1.1531830082986527E-2</v>
      </c>
      <c r="H219" s="50">
        <f t="shared" si="112"/>
        <v>1.4041985536761281E-4</v>
      </c>
      <c r="I219" s="50">
        <f t="shared" si="113"/>
        <v>-2.3116042533518177E-2</v>
      </c>
      <c r="J219" s="51">
        <f t="shared" si="114"/>
        <v>0.11787415378281271</v>
      </c>
      <c r="K219" s="51">
        <f t="shared" si="115"/>
        <v>0.11721048626634638</v>
      </c>
      <c r="L219" s="51">
        <f t="shared" si="116"/>
        <v>0.75993948323339544</v>
      </c>
      <c r="M219" s="51">
        <f t="shared" si="117"/>
        <v>5.895541470681423E-2</v>
      </c>
      <c r="N219" s="51">
        <f t="shared" si="88"/>
        <v>1.0539795379893688</v>
      </c>
      <c r="O219" s="52">
        <f t="shared" si="89"/>
        <v>0.22304478557299118</v>
      </c>
      <c r="P219" s="53" t="b">
        <f t="shared" si="90"/>
        <v>0</v>
      </c>
      <c r="Q219" s="53" t="b">
        <f t="shared" si="91"/>
        <v>0</v>
      </c>
      <c r="R219" s="53" t="b">
        <f t="shared" si="92"/>
        <v>0</v>
      </c>
      <c r="S219" s="53" t="b">
        <f t="shared" si="118"/>
        <v>0</v>
      </c>
      <c r="T219" s="54" t="str">
        <f t="shared" si="119"/>
        <v>不调</v>
      </c>
      <c r="U219" s="51">
        <f t="shared" si="93"/>
        <v>0.11787415378281271</v>
      </c>
      <c r="V219" s="51">
        <f t="shared" si="94"/>
        <v>0.11721048626634638</v>
      </c>
      <c r="W219" s="51">
        <f t="shared" si="95"/>
        <v>0.75993948323339544</v>
      </c>
      <c r="X219" s="51">
        <f t="shared" si="96"/>
        <v>5.895541470681423E-2</v>
      </c>
      <c r="Y219" s="51">
        <f t="shared" si="120"/>
        <v>0.99998626710299976</v>
      </c>
      <c r="Z219" s="51">
        <f t="shared" si="97"/>
        <v>0.11787253502919982</v>
      </c>
      <c r="AA219" s="51">
        <f t="shared" si="98"/>
        <v>0.11720887662681113</v>
      </c>
      <c r="AB219" s="51">
        <f t="shared" si="99"/>
        <v>0.75992904706274578</v>
      </c>
      <c r="AC219" s="51">
        <f t="shared" si="100"/>
        <v>5.8954605078176452E-2</v>
      </c>
      <c r="AD219" s="78">
        <f t="shared" si="101"/>
        <v>1.0539650637969331</v>
      </c>
      <c r="AE219" s="51">
        <f t="shared" si="121"/>
        <v>1.0724502556434587</v>
      </c>
      <c r="AF219" s="50">
        <f t="shared" si="102"/>
        <v>-1.7236409567019662E-2</v>
      </c>
      <c r="AG219" s="50">
        <f t="shared" si="122"/>
        <v>-4.1132452828012145E-3</v>
      </c>
      <c r="AH219" s="48">
        <f t="shared" si="123"/>
        <v>44012</v>
      </c>
      <c r="AI219" s="55">
        <f t="shared" si="103"/>
        <v>2020</v>
      </c>
      <c r="AJ219" s="55">
        <f t="shared" si="104"/>
        <v>9</v>
      </c>
      <c r="AK219" s="53">
        <f t="shared" si="105"/>
        <v>0</v>
      </c>
      <c r="AL219" s="51">
        <f t="shared" si="124"/>
        <v>1.0636026529162279</v>
      </c>
      <c r="AM219" s="52" t="str">
        <f t="shared" si="106"/>
        <v/>
      </c>
      <c r="AN219" s="51">
        <f t="shared" si="125"/>
        <v>1.0724502556434587</v>
      </c>
      <c r="AO219" s="52">
        <f t="shared" si="107"/>
        <v>-1.7236409567019662E-2</v>
      </c>
      <c r="AP219" s="56">
        <f t="shared" si="108"/>
        <v>1</v>
      </c>
      <c r="AQ219" s="53" t="b">
        <f t="shared" si="109"/>
        <v>1</v>
      </c>
    </row>
    <row r="220" spans="1:43">
      <c r="A220" s="48">
        <f>净值底稿!A181</f>
        <v>44097</v>
      </c>
      <c r="B220" s="49">
        <f>净值底稿!X181</f>
        <v>1.1029026461896498</v>
      </c>
      <c r="C220" s="49">
        <f>净值底稿!U181</f>
        <v>1.2882409827618062</v>
      </c>
      <c r="D220" s="49">
        <f>净值底稿!V181</f>
        <v>1.4246000000000001</v>
      </c>
      <c r="E220" s="49">
        <f>净值底稿!W181</f>
        <v>1.4616</v>
      </c>
      <c r="F220" s="50">
        <f t="shared" si="110"/>
        <v>1.6135202120848291E-5</v>
      </c>
      <c r="G220" s="50">
        <f t="shared" si="111"/>
        <v>5.9717777173786679E-3</v>
      </c>
      <c r="H220" s="50">
        <f t="shared" si="112"/>
        <v>7.0200070199977205E-5</v>
      </c>
      <c r="I220" s="50">
        <f t="shared" si="113"/>
        <v>-1.1831519167061044E-2</v>
      </c>
      <c r="J220" s="51">
        <f t="shared" si="114"/>
        <v>0.11787443692637702</v>
      </c>
      <c r="K220" s="51">
        <f t="shared" si="115"/>
        <v>0.11790882198453011</v>
      </c>
      <c r="L220" s="51">
        <f t="shared" si="116"/>
        <v>0.75998239413519664</v>
      </c>
      <c r="M220" s="51">
        <f t="shared" si="117"/>
        <v>5.8257082538207494E-2</v>
      </c>
      <c r="N220" s="51">
        <f t="shared" si="88"/>
        <v>1.0540227355843113</v>
      </c>
      <c r="O220" s="52">
        <f t="shared" si="89"/>
        <v>0.22369845635274424</v>
      </c>
      <c r="P220" s="53" t="b">
        <f t="shared" si="90"/>
        <v>0</v>
      </c>
      <c r="Q220" s="53" t="b">
        <f t="shared" si="91"/>
        <v>0</v>
      </c>
      <c r="R220" s="53" t="b">
        <f t="shared" si="92"/>
        <v>0</v>
      </c>
      <c r="S220" s="53" t="b">
        <f t="shared" si="118"/>
        <v>0</v>
      </c>
      <c r="T220" s="54" t="str">
        <f t="shared" si="119"/>
        <v>不调</v>
      </c>
      <c r="U220" s="51">
        <f t="shared" si="93"/>
        <v>0.11787443692637702</v>
      </c>
      <c r="V220" s="51">
        <f t="shared" si="94"/>
        <v>0.11790882198453011</v>
      </c>
      <c r="W220" s="51">
        <f t="shared" si="95"/>
        <v>0.75998239413519664</v>
      </c>
      <c r="X220" s="51">
        <f t="shared" si="96"/>
        <v>5.8257082538207494E-2</v>
      </c>
      <c r="Y220" s="51">
        <f t="shared" si="120"/>
        <v>0.99998626710299976</v>
      </c>
      <c r="Z220" s="51">
        <f t="shared" si="97"/>
        <v>0.11787281816887575</v>
      </c>
      <c r="AA220" s="51">
        <f t="shared" si="98"/>
        <v>0.11790720275482237</v>
      </c>
      <c r="AB220" s="51">
        <f t="shared" si="99"/>
        <v>0.75997195737525602</v>
      </c>
      <c r="AC220" s="51">
        <f t="shared" si="100"/>
        <v>5.825628249969346E-2</v>
      </c>
      <c r="AD220" s="78">
        <f t="shared" si="101"/>
        <v>1.0540082607986476</v>
      </c>
      <c r="AE220" s="51">
        <f t="shared" si="121"/>
        <v>1.0724502556434587</v>
      </c>
      <c r="AF220" s="50">
        <f t="shared" si="102"/>
        <v>-1.7196130774145946E-2</v>
      </c>
      <c r="AG220" s="50">
        <f t="shared" si="122"/>
        <v>4.0985231103185527E-5</v>
      </c>
      <c r="AH220" s="48">
        <f t="shared" si="123"/>
        <v>44012</v>
      </c>
      <c r="AI220" s="55">
        <f t="shared" si="103"/>
        <v>2020</v>
      </c>
      <c r="AJ220" s="55">
        <f t="shared" si="104"/>
        <v>9</v>
      </c>
      <c r="AK220" s="53">
        <f t="shared" si="105"/>
        <v>0</v>
      </c>
      <c r="AL220" s="51">
        <f t="shared" si="124"/>
        <v>1.0636026529162279</v>
      </c>
      <c r="AM220" s="52" t="str">
        <f t="shared" si="106"/>
        <v/>
      </c>
      <c r="AN220" s="51">
        <f t="shared" si="125"/>
        <v>1.0724502556434587</v>
      </c>
      <c r="AO220" s="52">
        <f t="shared" si="107"/>
        <v>-1.7196130774145946E-2</v>
      </c>
      <c r="AP220" s="56">
        <f t="shared" si="108"/>
        <v>1</v>
      </c>
      <c r="AQ220" s="53" t="b">
        <f t="shared" si="109"/>
        <v>1</v>
      </c>
    </row>
    <row r="221" spans="1:43">
      <c r="A221" s="48">
        <f>净值底稿!A182</f>
        <v>44098</v>
      </c>
      <c r="B221" s="49">
        <f>净值底稿!X182</f>
        <v>1.0859824178181599</v>
      </c>
      <c r="C221" s="49">
        <f>净值底稿!U182</f>
        <v>1.2575622147282264</v>
      </c>
      <c r="D221" s="49">
        <f>净值底稿!V182</f>
        <v>1.4247000000000001</v>
      </c>
      <c r="E221" s="49">
        <f>净值底稿!W182</f>
        <v>1.4416</v>
      </c>
      <c r="F221" s="50">
        <f t="shared" si="110"/>
        <v>-1.534154300014301E-2</v>
      </c>
      <c r="G221" s="50">
        <f t="shared" si="111"/>
        <v>-2.3814463632269245E-2</v>
      </c>
      <c r="H221" s="50">
        <f t="shared" si="112"/>
        <v>7.0195142496176643E-5</v>
      </c>
      <c r="I221" s="50">
        <f t="shared" si="113"/>
        <v>-1.3683634373289566E-2</v>
      </c>
      <c r="J221" s="51">
        <f t="shared" si="114"/>
        <v>0.11606446726038991</v>
      </c>
      <c r="K221" s="51">
        <f t="shared" si="115"/>
        <v>0.11509930596283506</v>
      </c>
      <c r="L221" s="51">
        <f t="shared" si="116"/>
        <v>0.76002530371509713</v>
      </c>
      <c r="M221" s="51">
        <f t="shared" si="117"/>
        <v>5.7459124830020587E-2</v>
      </c>
      <c r="N221" s="51">
        <f t="shared" si="88"/>
        <v>1.0486482017683427</v>
      </c>
      <c r="O221" s="52">
        <f t="shared" si="89"/>
        <v>0.22043977459114686</v>
      </c>
      <c r="P221" s="53" t="b">
        <f t="shared" si="90"/>
        <v>0</v>
      </c>
      <c r="Q221" s="53" t="b">
        <f t="shared" si="91"/>
        <v>0</v>
      </c>
      <c r="R221" s="53" t="b">
        <f t="shared" si="92"/>
        <v>0</v>
      </c>
      <c r="S221" s="53" t="b">
        <f t="shared" si="118"/>
        <v>0</v>
      </c>
      <c r="T221" s="54" t="str">
        <f t="shared" si="119"/>
        <v>不调</v>
      </c>
      <c r="U221" s="51">
        <f t="shared" si="93"/>
        <v>0.11606446726038991</v>
      </c>
      <c r="V221" s="51">
        <f t="shared" si="94"/>
        <v>0.11509930596283506</v>
      </c>
      <c r="W221" s="51">
        <f t="shared" si="95"/>
        <v>0.76002530371509713</v>
      </c>
      <c r="X221" s="51">
        <f t="shared" si="96"/>
        <v>5.7459124830020587E-2</v>
      </c>
      <c r="Y221" s="51">
        <f t="shared" si="120"/>
        <v>0.99998626710299976</v>
      </c>
      <c r="Z221" s="51">
        <f t="shared" si="97"/>
        <v>0.11606287335901563</v>
      </c>
      <c r="AA221" s="51">
        <f t="shared" si="98"/>
        <v>0.11509772531592147</v>
      </c>
      <c r="AB221" s="51">
        <f t="shared" si="99"/>
        <v>0.76001486636588367</v>
      </c>
      <c r="AC221" s="51">
        <f t="shared" si="100"/>
        <v>5.7458335749777573E-2</v>
      </c>
      <c r="AD221" s="78">
        <f t="shared" si="101"/>
        <v>1.0486338007905984</v>
      </c>
      <c r="AE221" s="51">
        <f t="shared" si="121"/>
        <v>1.0724502556434587</v>
      </c>
      <c r="AF221" s="50">
        <f t="shared" si="102"/>
        <v>-2.2207514733231792E-2</v>
      </c>
      <c r="AG221" s="50">
        <f t="shared" si="122"/>
        <v>-5.0990682027263201E-3</v>
      </c>
      <c r="AH221" s="48">
        <f t="shared" si="123"/>
        <v>44012</v>
      </c>
      <c r="AI221" s="55">
        <f t="shared" si="103"/>
        <v>2020</v>
      </c>
      <c r="AJ221" s="55">
        <f t="shared" si="104"/>
        <v>9</v>
      </c>
      <c r="AK221" s="53">
        <f t="shared" si="105"/>
        <v>0</v>
      </c>
      <c r="AL221" s="51">
        <f t="shared" si="124"/>
        <v>1.0636026529162279</v>
      </c>
      <c r="AM221" s="52" t="str">
        <f t="shared" si="106"/>
        <v/>
      </c>
      <c r="AN221" s="51">
        <f t="shared" si="125"/>
        <v>1.0724502556434587</v>
      </c>
      <c r="AO221" s="52">
        <f t="shared" si="107"/>
        <v>-2.2207514733231792E-2</v>
      </c>
      <c r="AP221" s="56">
        <f t="shared" si="108"/>
        <v>1</v>
      </c>
      <c r="AQ221" s="53" t="b">
        <f t="shared" si="109"/>
        <v>1</v>
      </c>
    </row>
    <row r="222" spans="1:43">
      <c r="A222" s="48">
        <f>净值底稿!A183</f>
        <v>44099</v>
      </c>
      <c r="B222" s="49">
        <f>净值底稿!X183</f>
        <v>1.0820063902402157</v>
      </c>
      <c r="C222" s="49">
        <f>净值底稿!U183</f>
        <v>1.2551120359249199</v>
      </c>
      <c r="D222" s="49">
        <f>净值底稿!V183</f>
        <v>1.4244000000000001</v>
      </c>
      <c r="E222" s="49">
        <f>净值底稿!W183</f>
        <v>1.458</v>
      </c>
      <c r="F222" s="50">
        <f t="shared" si="110"/>
        <v>-3.6612264735670363E-3</v>
      </c>
      <c r="G222" s="50">
        <f t="shared" si="111"/>
        <v>-1.9483559338938639E-3</v>
      </c>
      <c r="H222" s="50">
        <f t="shared" si="112"/>
        <v>-2.1057064645191303E-4</v>
      </c>
      <c r="I222" s="50">
        <f t="shared" si="113"/>
        <v>1.1376248612652518E-2</v>
      </c>
      <c r="J222" s="51">
        <f t="shared" si="114"/>
        <v>0.11563794089447535</v>
      </c>
      <c r="K222" s="51">
        <f t="shared" si="115"/>
        <v>0.1148734739798245</v>
      </c>
      <c r="L222" s="51">
        <f t="shared" si="116"/>
        <v>0.75985482954415995</v>
      </c>
      <c r="M222" s="51">
        <f t="shared" si="117"/>
        <v>5.8111996062136302E-2</v>
      </c>
      <c r="N222" s="51">
        <f t="shared" si="88"/>
        <v>1.0484782404805961</v>
      </c>
      <c r="O222" s="52">
        <f t="shared" si="89"/>
        <v>0.21985331309178072</v>
      </c>
      <c r="P222" s="53" t="b">
        <f t="shared" si="90"/>
        <v>0</v>
      </c>
      <c r="Q222" s="53" t="b">
        <f t="shared" si="91"/>
        <v>0</v>
      </c>
      <c r="R222" s="53" t="b">
        <f t="shared" si="92"/>
        <v>0</v>
      </c>
      <c r="S222" s="53" t="b">
        <f t="shared" si="118"/>
        <v>0</v>
      </c>
      <c r="T222" s="54" t="str">
        <f t="shared" si="119"/>
        <v>不调</v>
      </c>
      <c r="U222" s="51">
        <f t="shared" si="93"/>
        <v>0.11563794089447535</v>
      </c>
      <c r="V222" s="51">
        <f t="shared" si="94"/>
        <v>0.1148734739798245</v>
      </c>
      <c r="W222" s="51">
        <f t="shared" si="95"/>
        <v>0.75985482954415995</v>
      </c>
      <c r="X222" s="51">
        <f t="shared" si="96"/>
        <v>5.8111996062136302E-2</v>
      </c>
      <c r="Y222" s="51">
        <f t="shared" si="120"/>
        <v>0.99998626710299976</v>
      </c>
      <c r="Z222" s="51">
        <f t="shared" si="97"/>
        <v>0.11563635285054373</v>
      </c>
      <c r="AA222" s="51">
        <f t="shared" si="98"/>
        <v>0.11487189643423827</v>
      </c>
      <c r="AB222" s="51">
        <f t="shared" si="99"/>
        <v>0.75984439453605068</v>
      </c>
      <c r="AC222" s="51">
        <f t="shared" si="100"/>
        <v>5.8111198016079904E-2</v>
      </c>
      <c r="AD222" s="78">
        <f t="shared" si="101"/>
        <v>1.0484638418369125</v>
      </c>
      <c r="AE222" s="51">
        <f t="shared" si="121"/>
        <v>1.0724502556434587</v>
      </c>
      <c r="AF222" s="50">
        <f t="shared" si="102"/>
        <v>-2.2365991970559662E-2</v>
      </c>
      <c r="AG222" s="50">
        <f t="shared" si="122"/>
        <v>-1.6207655480660055E-4</v>
      </c>
      <c r="AH222" s="48">
        <f t="shared" si="123"/>
        <v>44012</v>
      </c>
      <c r="AI222" s="55">
        <f t="shared" si="103"/>
        <v>2020</v>
      </c>
      <c r="AJ222" s="55">
        <f t="shared" si="104"/>
        <v>9</v>
      </c>
      <c r="AK222" s="53">
        <f t="shared" si="105"/>
        <v>0</v>
      </c>
      <c r="AL222" s="51">
        <f t="shared" si="124"/>
        <v>1.0636026529162279</v>
      </c>
      <c r="AM222" s="52" t="str">
        <f t="shared" si="106"/>
        <v/>
      </c>
      <c r="AN222" s="51">
        <f t="shared" si="125"/>
        <v>1.0724502556434587</v>
      </c>
      <c r="AO222" s="52">
        <f t="shared" si="107"/>
        <v>-2.2365991970559662E-2</v>
      </c>
      <c r="AP222" s="56">
        <f t="shared" si="108"/>
        <v>1</v>
      </c>
      <c r="AQ222" s="53" t="b">
        <f t="shared" si="109"/>
        <v>1</v>
      </c>
    </row>
    <row r="223" spans="1:43">
      <c r="A223" s="48">
        <f>净值底稿!A184</f>
        <v>44102</v>
      </c>
      <c r="B223" s="49">
        <f>净值底稿!X184</f>
        <v>1.0843679018757952</v>
      </c>
      <c r="C223" s="49">
        <f>净值底稿!U184</f>
        <v>1.2448674926375201</v>
      </c>
      <c r="D223" s="49">
        <f>净值底稿!V184</f>
        <v>1.4247000000000001</v>
      </c>
      <c r="E223" s="49">
        <f>净值底稿!W184</f>
        <v>1.4555</v>
      </c>
      <c r="F223" s="50">
        <f t="shared" si="110"/>
        <v>2.1825302113560596E-3</v>
      </c>
      <c r="G223" s="50">
        <f t="shared" si="111"/>
        <v>-8.1622540412102929E-3</v>
      </c>
      <c r="H223" s="50">
        <f t="shared" si="112"/>
        <v>2.106149957876724E-4</v>
      </c>
      <c r="I223" s="50">
        <f t="shared" si="113"/>
        <v>-1.7146776406035125E-3</v>
      </c>
      <c r="J223" s="51">
        <f t="shared" si="114"/>
        <v>0.11588873268417108</v>
      </c>
      <c r="K223" s="51">
        <f t="shared" si="115"/>
        <v>0.11393428283334642</v>
      </c>
      <c r="L223" s="51">
        <f t="shared" si="116"/>
        <v>0.76000442916000521</v>
      </c>
      <c r="M223" s="51">
        <f t="shared" si="117"/>
        <v>5.8011556044173046E-2</v>
      </c>
      <c r="N223" s="51">
        <f t="shared" si="88"/>
        <v>1.0478390007216958</v>
      </c>
      <c r="O223" s="52">
        <f t="shared" si="89"/>
        <v>0.21933046523294861</v>
      </c>
      <c r="P223" s="53" t="b">
        <f t="shared" si="90"/>
        <v>0</v>
      </c>
      <c r="Q223" s="53" t="b">
        <f t="shared" si="91"/>
        <v>0</v>
      </c>
      <c r="R223" s="53" t="b">
        <f t="shared" si="92"/>
        <v>0</v>
      </c>
      <c r="S223" s="53" t="b">
        <f t="shared" si="118"/>
        <v>0</v>
      </c>
      <c r="T223" s="54" t="str">
        <f t="shared" si="119"/>
        <v>不调</v>
      </c>
      <c r="U223" s="51">
        <f t="shared" si="93"/>
        <v>0.11588873268417108</v>
      </c>
      <c r="V223" s="51">
        <f t="shared" si="94"/>
        <v>0.11393428283334642</v>
      </c>
      <c r="W223" s="51">
        <f t="shared" si="95"/>
        <v>0.76000442916000521</v>
      </c>
      <c r="X223" s="51">
        <f t="shared" si="96"/>
        <v>5.8011556044173046E-2</v>
      </c>
      <c r="Y223" s="51">
        <f t="shared" si="120"/>
        <v>0.99995880187477393</v>
      </c>
      <c r="Z223" s="51">
        <f t="shared" si="97"/>
        <v>0.11588395828564967</v>
      </c>
      <c r="AA223" s="51">
        <f t="shared" si="98"/>
        <v>0.1139295889544947</v>
      </c>
      <c r="AB223" s="51">
        <f t="shared" si="99"/>
        <v>0.75997311840236026</v>
      </c>
      <c r="AC223" s="51">
        <f t="shared" si="100"/>
        <v>5.8009166076822577E-2</v>
      </c>
      <c r="AD223" s="78">
        <f t="shared" si="101"/>
        <v>1.0477958317193272</v>
      </c>
      <c r="AE223" s="51">
        <f t="shared" si="121"/>
        <v>1.0724502556434587</v>
      </c>
      <c r="AF223" s="50">
        <f t="shared" si="102"/>
        <v>-2.2988874117372604E-2</v>
      </c>
      <c r="AG223" s="50">
        <f t="shared" si="122"/>
        <v>-6.3713224140848901E-4</v>
      </c>
      <c r="AH223" s="48">
        <f t="shared" si="123"/>
        <v>44012</v>
      </c>
      <c r="AI223" s="55">
        <f t="shared" si="103"/>
        <v>2020</v>
      </c>
      <c r="AJ223" s="55">
        <f t="shared" si="104"/>
        <v>9</v>
      </c>
      <c r="AK223" s="53">
        <f t="shared" si="105"/>
        <v>0</v>
      </c>
      <c r="AL223" s="51">
        <f t="shared" si="124"/>
        <v>1.0636026529162279</v>
      </c>
      <c r="AM223" s="52" t="str">
        <f t="shared" si="106"/>
        <v/>
      </c>
      <c r="AN223" s="51">
        <f t="shared" si="125"/>
        <v>1.0724502556434587</v>
      </c>
      <c r="AO223" s="52">
        <f t="shared" si="107"/>
        <v>-2.2988874117372604E-2</v>
      </c>
      <c r="AP223" s="56">
        <f t="shared" si="108"/>
        <v>1</v>
      </c>
      <c r="AQ223" s="53" t="b">
        <f t="shared" si="109"/>
        <v>1</v>
      </c>
    </row>
    <row r="224" spans="1:43">
      <c r="A224" s="48">
        <f>净值底稿!A185</f>
        <v>44103</v>
      </c>
      <c r="B224" s="49">
        <f>净值底稿!X185</f>
        <v>1.0867223055733322</v>
      </c>
      <c r="C224" s="49">
        <f>净值底稿!U185</f>
        <v>1.2547729483809851</v>
      </c>
      <c r="D224" s="49">
        <f>净值底稿!V185</f>
        <v>1.4247000000000001</v>
      </c>
      <c r="E224" s="49">
        <f>净值底稿!W185</f>
        <v>1.4719</v>
      </c>
      <c r="F224" s="50">
        <f t="shared" si="110"/>
        <v>2.1712222332146425E-3</v>
      </c>
      <c r="G224" s="50">
        <f t="shared" si="111"/>
        <v>7.9570362324090649E-3</v>
      </c>
      <c r="H224" s="50">
        <f t="shared" si="112"/>
        <v>0</v>
      </c>
      <c r="I224" s="50">
        <f t="shared" si="113"/>
        <v>1.1267605633802802E-2</v>
      </c>
      <c r="J224" s="51">
        <f t="shared" si="114"/>
        <v>0.11613556811235239</v>
      </c>
      <c r="K224" s="51">
        <f t="shared" si="115"/>
        <v>0.11483613082174909</v>
      </c>
      <c r="L224" s="51">
        <f t="shared" si="116"/>
        <v>0.75997311840236026</v>
      </c>
      <c r="M224" s="51">
        <f t="shared" si="117"/>
        <v>5.8662790483321986E-2</v>
      </c>
      <c r="N224" s="51">
        <f t="shared" si="88"/>
        <v>1.0496076078197836</v>
      </c>
      <c r="O224" s="52">
        <f t="shared" si="89"/>
        <v>0.22005528276788086</v>
      </c>
      <c r="P224" s="53" t="b">
        <f t="shared" si="90"/>
        <v>0</v>
      </c>
      <c r="Q224" s="53" t="b">
        <f t="shared" si="91"/>
        <v>0</v>
      </c>
      <c r="R224" s="53" t="b">
        <f t="shared" si="92"/>
        <v>0</v>
      </c>
      <c r="S224" s="53" t="b">
        <f t="shared" si="118"/>
        <v>0</v>
      </c>
      <c r="T224" s="54" t="str">
        <f t="shared" si="119"/>
        <v>不调</v>
      </c>
      <c r="U224" s="51">
        <f t="shared" si="93"/>
        <v>0.11613556811235239</v>
      </c>
      <c r="V224" s="51">
        <f t="shared" si="94"/>
        <v>0.11483613082174909</v>
      </c>
      <c r="W224" s="51">
        <f t="shared" si="95"/>
        <v>0.75997311840236026</v>
      </c>
      <c r="X224" s="51">
        <f t="shared" si="96"/>
        <v>5.8662790483321986E-2</v>
      </c>
      <c r="Y224" s="51">
        <f t="shared" si="120"/>
        <v>0.99998626710299976</v>
      </c>
      <c r="Z224" s="51">
        <f t="shared" si="97"/>
        <v>0.11613397323455743</v>
      </c>
      <c r="AA224" s="51">
        <f t="shared" si="98"/>
        <v>0.11483455378899261</v>
      </c>
      <c r="AB224" s="51">
        <f t="shared" si="99"/>
        <v>0.75996268176980231</v>
      </c>
      <c r="AC224" s="51">
        <f t="shared" si="100"/>
        <v>5.8661984873262532E-2</v>
      </c>
      <c r="AD224" s="78">
        <f t="shared" si="101"/>
        <v>1.049593193666615</v>
      </c>
      <c r="AE224" s="51">
        <f t="shared" si="121"/>
        <v>1.0724502556434587</v>
      </c>
      <c r="AF224" s="50">
        <f t="shared" si="102"/>
        <v>-2.1312934428953767E-2</v>
      </c>
      <c r="AG224" s="50">
        <f t="shared" si="122"/>
        <v>1.7153742102011815E-3</v>
      </c>
      <c r="AH224" s="48">
        <f t="shared" si="123"/>
        <v>44012</v>
      </c>
      <c r="AI224" s="55">
        <f t="shared" si="103"/>
        <v>2020</v>
      </c>
      <c r="AJ224" s="55">
        <f t="shared" si="104"/>
        <v>9</v>
      </c>
      <c r="AK224" s="53">
        <f t="shared" si="105"/>
        <v>0</v>
      </c>
      <c r="AL224" s="51">
        <f t="shared" si="124"/>
        <v>1.0636026529162279</v>
      </c>
      <c r="AM224" s="52" t="str">
        <f t="shared" si="106"/>
        <v/>
      </c>
      <c r="AN224" s="51">
        <f t="shared" si="125"/>
        <v>1.0724502556434587</v>
      </c>
      <c r="AO224" s="52">
        <f t="shared" si="107"/>
        <v>-2.1312934428953767E-2</v>
      </c>
      <c r="AP224" s="56">
        <f t="shared" si="108"/>
        <v>1</v>
      </c>
      <c r="AQ224" s="53" t="b">
        <f t="shared" si="109"/>
        <v>1</v>
      </c>
    </row>
    <row r="225" spans="1:43">
      <c r="A225" s="48">
        <f>净值底稿!A186</f>
        <v>44104</v>
      </c>
      <c r="B225" s="49">
        <f>净值底稿!X186</f>
        <v>1.0805049636205566</v>
      </c>
      <c r="C225" s="49">
        <f>净值底稿!U186</f>
        <v>1.2528127289036388</v>
      </c>
      <c r="D225" s="49">
        <f>净值底稿!V186</f>
        <v>1.4249000000000001</v>
      </c>
      <c r="E225" s="49">
        <f>净值底稿!W186</f>
        <v>1.4698</v>
      </c>
      <c r="F225" s="50">
        <f t="shared" si="110"/>
        <v>-5.7211873915622435E-3</v>
      </c>
      <c r="G225" s="50">
        <f t="shared" si="111"/>
        <v>-1.562210501808714E-3</v>
      </c>
      <c r="H225" s="50">
        <f t="shared" si="112"/>
        <v>1.4038043096786801E-4</v>
      </c>
      <c r="I225" s="50">
        <f t="shared" si="113"/>
        <v>-1.4267273591955787E-3</v>
      </c>
      <c r="J225" s="51">
        <f t="shared" si="114"/>
        <v>0.11546954901115586</v>
      </c>
      <c r="K225" s="51">
        <f t="shared" si="115"/>
        <v>0.11465515804309293</v>
      </c>
      <c r="L225" s="51">
        <f t="shared" si="116"/>
        <v>0.76006936565858862</v>
      </c>
      <c r="M225" s="51">
        <f t="shared" si="117"/>
        <v>5.8578290214499132E-2</v>
      </c>
      <c r="N225" s="51">
        <f t="shared" si="88"/>
        <v>1.0487723629273367</v>
      </c>
      <c r="O225" s="52">
        <f t="shared" si="89"/>
        <v>0.21942293217178604</v>
      </c>
      <c r="P225" s="53" t="b">
        <f t="shared" si="90"/>
        <v>0</v>
      </c>
      <c r="Q225" s="53" t="b">
        <f t="shared" si="91"/>
        <v>1</v>
      </c>
      <c r="R225" s="53" t="b">
        <f t="shared" si="92"/>
        <v>0</v>
      </c>
      <c r="S225" s="53" t="b">
        <f t="shared" si="118"/>
        <v>1</v>
      </c>
      <c r="T225" s="54" t="str">
        <f t="shared" si="119"/>
        <v>季度</v>
      </c>
      <c r="U225" s="51">
        <f t="shared" si="93"/>
        <v>0.11506235352712439</v>
      </c>
      <c r="V225" s="51">
        <f t="shared" si="94"/>
        <v>0.11506235352712439</v>
      </c>
      <c r="W225" s="51">
        <f t="shared" si="95"/>
        <v>0.76006936565858862</v>
      </c>
      <c r="X225" s="51">
        <f t="shared" si="96"/>
        <v>5.8578290214499132E-2</v>
      </c>
      <c r="Y225" s="51">
        <f t="shared" si="120"/>
        <v>0.99998626710299976</v>
      </c>
      <c r="Z225" s="51">
        <f t="shared" si="97"/>
        <v>0.1150607733876748</v>
      </c>
      <c r="AA225" s="51">
        <f t="shared" si="98"/>
        <v>0.1150607733876748</v>
      </c>
      <c r="AB225" s="51">
        <f t="shared" si="99"/>
        <v>0.76005892770427697</v>
      </c>
      <c r="AC225" s="51">
        <f t="shared" si="100"/>
        <v>5.8577485764873163E-2</v>
      </c>
      <c r="AD225" s="78">
        <f t="shared" si="101"/>
        <v>1.0487579602444996</v>
      </c>
      <c r="AE225" s="51">
        <f t="shared" si="121"/>
        <v>1.0724502556434587</v>
      </c>
      <c r="AF225" s="50">
        <f t="shared" si="102"/>
        <v>-2.2091742972958683E-2</v>
      </c>
      <c r="AG225" s="50">
        <f t="shared" si="122"/>
        <v>-7.9576871034914287E-4</v>
      </c>
      <c r="AH225" s="48">
        <f t="shared" si="123"/>
        <v>44104</v>
      </c>
      <c r="AI225" s="55">
        <f t="shared" si="103"/>
        <v>2020</v>
      </c>
      <c r="AJ225" s="55">
        <f t="shared" si="104"/>
        <v>9</v>
      </c>
      <c r="AK225" s="53">
        <f t="shared" si="105"/>
        <v>1</v>
      </c>
      <c r="AL225" s="51">
        <f t="shared" si="124"/>
        <v>1.0636026529162279</v>
      </c>
      <c r="AM225" s="52">
        <f t="shared" si="106"/>
        <v>-1.3956991016359832E-2</v>
      </c>
      <c r="AN225" s="51">
        <f t="shared" si="125"/>
        <v>1.0724502556434587</v>
      </c>
      <c r="AO225" s="52">
        <f t="shared" si="107"/>
        <v>-2.2091742972958683E-2</v>
      </c>
      <c r="AP225" s="56">
        <f t="shared" si="108"/>
        <v>1</v>
      </c>
      <c r="AQ225" s="53" t="b">
        <f t="shared" si="109"/>
        <v>1</v>
      </c>
    </row>
    <row r="226" spans="1:43">
      <c r="A226" s="48">
        <f>净值底稿!A187</f>
        <v>44113</v>
      </c>
      <c r="B226" s="49">
        <f>净值底稿!X187</f>
        <v>1.0981136229109032</v>
      </c>
      <c r="C226" s="49">
        <f>净值底稿!U187</f>
        <v>1.2877444081132023</v>
      </c>
      <c r="D226" s="49">
        <f>净值底稿!V187</f>
        <v>1.4252</v>
      </c>
      <c r="E226" s="49">
        <f>净值底稿!W187</f>
        <v>1.4743999999999999</v>
      </c>
      <c r="F226" s="50">
        <f t="shared" si="110"/>
        <v>1.6296694493048491E-2</v>
      </c>
      <c r="G226" s="50">
        <f t="shared" si="111"/>
        <v>2.7882602406293255E-2</v>
      </c>
      <c r="H226" s="50">
        <f t="shared" si="112"/>
        <v>2.1054109060281156E-4</v>
      </c>
      <c r="I226" s="50">
        <f t="shared" si="113"/>
        <v>3.1296775071438798E-3</v>
      </c>
      <c r="J226" s="51">
        <f t="shared" si="114"/>
        <v>0.11693588365970763</v>
      </c>
      <c r="K226" s="51">
        <f t="shared" si="115"/>
        <v>0.11826896718460395</v>
      </c>
      <c r="L226" s="51">
        <f t="shared" si="116"/>
        <v>0.76021895133983819</v>
      </c>
      <c r="M226" s="51">
        <f t="shared" si="117"/>
        <v>5.8760814404496528E-2</v>
      </c>
      <c r="N226" s="51">
        <f t="shared" si="88"/>
        <v>1.0541846165886462</v>
      </c>
      <c r="O226" s="52">
        <f t="shared" si="89"/>
        <v>0.22311542697847106</v>
      </c>
      <c r="P226" s="53" t="b">
        <f t="shared" si="90"/>
        <v>0</v>
      </c>
      <c r="Q226" s="53" t="b">
        <f t="shared" si="91"/>
        <v>0</v>
      </c>
      <c r="R226" s="53" t="b">
        <f t="shared" si="92"/>
        <v>0</v>
      </c>
      <c r="S226" s="53" t="b">
        <f t="shared" si="118"/>
        <v>0</v>
      </c>
      <c r="T226" s="54" t="str">
        <f t="shared" si="119"/>
        <v>不调</v>
      </c>
      <c r="U226" s="51">
        <f t="shared" si="93"/>
        <v>0.11693588365970763</v>
      </c>
      <c r="V226" s="51">
        <f t="shared" si="94"/>
        <v>0.11826896718460395</v>
      </c>
      <c r="W226" s="51">
        <f t="shared" si="95"/>
        <v>0.76021895133983819</v>
      </c>
      <c r="X226" s="51">
        <f t="shared" si="96"/>
        <v>5.8760814404496528E-2</v>
      </c>
      <c r="Y226" s="51">
        <f t="shared" si="120"/>
        <v>0.99987641071610844</v>
      </c>
      <c r="Z226" s="51">
        <f t="shared" si="97"/>
        <v>0.11692143163758489</v>
      </c>
      <c r="AA226" s="51">
        <f t="shared" si="98"/>
        <v>0.11825435040764301</v>
      </c>
      <c r="AB226" s="51">
        <f t="shared" si="99"/>
        <v>0.7601249964240413</v>
      </c>
      <c r="AC226" s="51">
        <f t="shared" si="100"/>
        <v>5.8753552197523394E-2</v>
      </c>
      <c r="AD226" s="78">
        <f t="shared" si="101"/>
        <v>1.0540543306667927</v>
      </c>
      <c r="AE226" s="51">
        <f t="shared" si="121"/>
        <v>1.0724502556434587</v>
      </c>
      <c r="AF226" s="50">
        <f t="shared" si="102"/>
        <v>-1.7153173193686921E-2</v>
      </c>
      <c r="AG226" s="50">
        <f t="shared" si="122"/>
        <v>5.0501360876995527E-3</v>
      </c>
      <c r="AH226" s="48">
        <f t="shared" si="123"/>
        <v>44104</v>
      </c>
      <c r="AI226" s="55">
        <f t="shared" si="103"/>
        <v>2020</v>
      </c>
      <c r="AJ226" s="55">
        <f t="shared" si="104"/>
        <v>10</v>
      </c>
      <c r="AK226" s="53">
        <f t="shared" si="105"/>
        <v>0</v>
      </c>
      <c r="AL226" s="51">
        <f t="shared" si="124"/>
        <v>1.0487579602444996</v>
      </c>
      <c r="AM226" s="52" t="str">
        <f t="shared" si="106"/>
        <v/>
      </c>
      <c r="AN226" s="51">
        <f t="shared" si="125"/>
        <v>1.0724502556434587</v>
      </c>
      <c r="AO226" s="52">
        <f t="shared" si="107"/>
        <v>-1.7153173193686921E-2</v>
      </c>
      <c r="AP226" s="56">
        <f t="shared" si="108"/>
        <v>1</v>
      </c>
      <c r="AQ226" s="53" t="b">
        <f t="shared" si="109"/>
        <v>1</v>
      </c>
    </row>
    <row r="227" spans="1:43">
      <c r="A227" s="48">
        <f>净值底稿!A188</f>
        <v>44116</v>
      </c>
      <c r="B227" s="49">
        <f>净值底稿!X188</f>
        <v>1.1174505257230771</v>
      </c>
      <c r="C227" s="49">
        <f>净值底稿!U188</f>
        <v>1.3267443558957288</v>
      </c>
      <c r="D227" s="49">
        <f>净值底稿!V188</f>
        <v>1.4253</v>
      </c>
      <c r="E227" s="49">
        <f>净值底稿!W188</f>
        <v>1.4899</v>
      </c>
      <c r="F227" s="50">
        <f t="shared" si="110"/>
        <v>1.7609200367549649E-2</v>
      </c>
      <c r="G227" s="50">
        <f t="shared" si="111"/>
        <v>3.0285472440660044E-2</v>
      </c>
      <c r="H227" s="50">
        <f t="shared" si="112"/>
        <v>7.0165590794202259E-5</v>
      </c>
      <c r="I227" s="50">
        <f t="shared" si="113"/>
        <v>1.0512750949538852E-2</v>
      </c>
      <c r="J227" s="51">
        <f t="shared" si="114"/>
        <v>0.11898032455455189</v>
      </c>
      <c r="K227" s="51">
        <f t="shared" si="115"/>
        <v>0.12183573927790184</v>
      </c>
      <c r="L227" s="51">
        <f t="shared" si="116"/>
        <v>0.76017833104349286</v>
      </c>
      <c r="M227" s="51">
        <f t="shared" si="117"/>
        <v>5.9371213659176691E-2</v>
      </c>
      <c r="N227" s="51">
        <f t="shared" si="88"/>
        <v>1.0603656085351232</v>
      </c>
      <c r="O227" s="52">
        <f t="shared" si="89"/>
        <v>0.22710663368754197</v>
      </c>
      <c r="P227" s="53" t="b">
        <f t="shared" si="90"/>
        <v>0</v>
      </c>
      <c r="Q227" s="53" t="b">
        <f t="shared" si="91"/>
        <v>0</v>
      </c>
      <c r="R227" s="53" t="b">
        <f t="shared" si="92"/>
        <v>0</v>
      </c>
      <c r="S227" s="53" t="b">
        <f t="shared" si="118"/>
        <v>0</v>
      </c>
      <c r="T227" s="54" t="str">
        <f t="shared" si="119"/>
        <v>不调</v>
      </c>
      <c r="U227" s="51">
        <f t="shared" si="93"/>
        <v>0.11898032455455189</v>
      </c>
      <c r="V227" s="51">
        <f t="shared" si="94"/>
        <v>0.12183573927790184</v>
      </c>
      <c r="W227" s="51">
        <f t="shared" si="95"/>
        <v>0.76017833104349286</v>
      </c>
      <c r="X227" s="51">
        <f t="shared" si="96"/>
        <v>5.9371213659176691E-2</v>
      </c>
      <c r="Y227" s="51">
        <f t="shared" si="120"/>
        <v>0.99995880187477393</v>
      </c>
      <c r="Z227" s="51">
        <f t="shared" si="97"/>
        <v>0.11897542278824146</v>
      </c>
      <c r="AA227" s="51">
        <f t="shared" si="98"/>
        <v>0.12183071987385806</v>
      </c>
      <c r="AB227" s="51">
        <f t="shared" si="99"/>
        <v>0.76014701312141641</v>
      </c>
      <c r="AC227" s="51">
        <f t="shared" si="100"/>
        <v>5.936876767648154E-2</v>
      </c>
      <c r="AD227" s="78">
        <f t="shared" si="101"/>
        <v>1.0603219234599974</v>
      </c>
      <c r="AE227" s="51">
        <f t="shared" si="121"/>
        <v>1.0724502556434587</v>
      </c>
      <c r="AF227" s="50">
        <f t="shared" si="102"/>
        <v>-1.1308992766461134E-2</v>
      </c>
      <c r="AG227" s="50">
        <f t="shared" si="122"/>
        <v>5.9461762177286381E-3</v>
      </c>
      <c r="AH227" s="48">
        <f t="shared" si="123"/>
        <v>44104</v>
      </c>
      <c r="AI227" s="55">
        <f t="shared" si="103"/>
        <v>2020</v>
      </c>
      <c r="AJ227" s="55">
        <f t="shared" si="104"/>
        <v>10</v>
      </c>
      <c r="AK227" s="53">
        <f t="shared" si="105"/>
        <v>0</v>
      </c>
      <c r="AL227" s="51">
        <f t="shared" si="124"/>
        <v>1.0487579602444996</v>
      </c>
      <c r="AM227" s="52" t="str">
        <f t="shared" si="106"/>
        <v/>
      </c>
      <c r="AN227" s="51">
        <f t="shared" si="125"/>
        <v>1.0724502556434587</v>
      </c>
      <c r="AO227" s="52">
        <f t="shared" si="107"/>
        <v>-1.1308992766461134E-2</v>
      </c>
      <c r="AP227" s="56">
        <f t="shared" si="108"/>
        <v>1</v>
      </c>
      <c r="AQ227" s="53" t="b">
        <f t="shared" si="109"/>
        <v>1</v>
      </c>
    </row>
    <row r="228" spans="1:43">
      <c r="A228" s="48">
        <f>净值底稿!A189</f>
        <v>44117</v>
      </c>
      <c r="B228" s="49">
        <f>净值底稿!X189</f>
        <v>1.1204233879293299</v>
      </c>
      <c r="C228" s="49">
        <f>净值底稿!U189</f>
        <v>1.3329556423523363</v>
      </c>
      <c r="D228" s="49">
        <f>净值底稿!V189</f>
        <v>1.4256</v>
      </c>
      <c r="E228" s="49">
        <f>净值底稿!W189</f>
        <v>1.4825999999999999</v>
      </c>
      <c r="F228" s="50">
        <f t="shared" si="110"/>
        <v>2.6603971610548172E-3</v>
      </c>
      <c r="G228" s="50">
        <f t="shared" si="111"/>
        <v>4.6816000603326913E-3</v>
      </c>
      <c r="H228" s="50">
        <f t="shared" si="112"/>
        <v>2.1048200378870341E-4</v>
      </c>
      <c r="I228" s="50">
        <f t="shared" si="113"/>
        <v>-4.8996576951473303E-3</v>
      </c>
      <c r="J228" s="51">
        <f t="shared" si="114"/>
        <v>0.11929194466526259</v>
      </c>
      <c r="K228" s="51">
        <f t="shared" si="115"/>
        <v>0.12240108257936989</v>
      </c>
      <c r="L228" s="51">
        <f t="shared" si="116"/>
        <v>0.76030701038791226</v>
      </c>
      <c r="M228" s="51">
        <f t="shared" si="117"/>
        <v>5.9077881037084057E-2</v>
      </c>
      <c r="N228" s="51">
        <f t="shared" si="88"/>
        <v>1.0610779186696289</v>
      </c>
      <c r="O228" s="52">
        <f t="shared" si="89"/>
        <v>0.22778065869815226</v>
      </c>
      <c r="P228" s="53" t="b">
        <f t="shared" si="90"/>
        <v>0</v>
      </c>
      <c r="Q228" s="53" t="b">
        <f t="shared" si="91"/>
        <v>0</v>
      </c>
      <c r="R228" s="53" t="b">
        <f t="shared" si="92"/>
        <v>0</v>
      </c>
      <c r="S228" s="53" t="b">
        <f t="shared" si="118"/>
        <v>0</v>
      </c>
      <c r="T228" s="54" t="str">
        <f t="shared" si="119"/>
        <v>不调</v>
      </c>
      <c r="U228" s="51">
        <f t="shared" si="93"/>
        <v>0.11929194466526259</v>
      </c>
      <c r="V228" s="51">
        <f t="shared" si="94"/>
        <v>0.12240108257936989</v>
      </c>
      <c r="W228" s="51">
        <f t="shared" si="95"/>
        <v>0.76030701038791226</v>
      </c>
      <c r="X228" s="51">
        <f t="shared" si="96"/>
        <v>5.9077881037084057E-2</v>
      </c>
      <c r="Y228" s="51">
        <f t="shared" si="120"/>
        <v>0.99998626710299976</v>
      </c>
      <c r="Z228" s="51">
        <f t="shared" si="97"/>
        <v>0.11929030644127354</v>
      </c>
      <c r="AA228" s="51">
        <f t="shared" si="98"/>
        <v>0.12239940165791012</v>
      </c>
      <c r="AB228" s="51">
        <f t="shared" si="99"/>
        <v>0.76029656917005006</v>
      </c>
      <c r="AC228" s="51">
        <f t="shared" si="100"/>
        <v>5.9077069726628781E-2</v>
      </c>
      <c r="AD228" s="78">
        <f t="shared" si="101"/>
        <v>1.0610633469958626</v>
      </c>
      <c r="AE228" s="51">
        <f t="shared" si="121"/>
        <v>1.0724502556434587</v>
      </c>
      <c r="AF228" s="50">
        <f t="shared" si="102"/>
        <v>-1.061765670498549E-2</v>
      </c>
      <c r="AG228" s="50">
        <f t="shared" si="122"/>
        <v>6.9924380460384405E-4</v>
      </c>
      <c r="AH228" s="48">
        <f t="shared" si="123"/>
        <v>44104</v>
      </c>
      <c r="AI228" s="55">
        <f t="shared" si="103"/>
        <v>2020</v>
      </c>
      <c r="AJ228" s="55">
        <f t="shared" si="104"/>
        <v>10</v>
      </c>
      <c r="AK228" s="53">
        <f t="shared" si="105"/>
        <v>0</v>
      </c>
      <c r="AL228" s="51">
        <f t="shared" si="124"/>
        <v>1.0487579602444996</v>
      </c>
      <c r="AM228" s="52" t="str">
        <f t="shared" si="106"/>
        <v/>
      </c>
      <c r="AN228" s="51">
        <f t="shared" si="125"/>
        <v>1.0724502556434587</v>
      </c>
      <c r="AO228" s="52">
        <f t="shared" si="107"/>
        <v>-1.061765670498549E-2</v>
      </c>
      <c r="AP228" s="56">
        <f t="shared" si="108"/>
        <v>1</v>
      </c>
      <c r="AQ228" s="53" t="b">
        <f t="shared" si="109"/>
        <v>1</v>
      </c>
    </row>
    <row r="229" spans="1:43">
      <c r="A229" s="48">
        <f>净值底稿!A190</f>
        <v>44118</v>
      </c>
      <c r="B229" s="49">
        <f>净值底稿!X190</f>
        <v>1.1172702065170677</v>
      </c>
      <c r="C229" s="49">
        <f>净值底稿!U190</f>
        <v>1.3262769152393163</v>
      </c>
      <c r="D229" s="49">
        <f>净值底稿!V190</f>
        <v>1.4259999999999999</v>
      </c>
      <c r="E229" s="49">
        <f>净值底稿!W190</f>
        <v>1.4681999999999999</v>
      </c>
      <c r="F229" s="50">
        <f t="shared" si="110"/>
        <v>-2.8142766798984198E-3</v>
      </c>
      <c r="G229" s="50">
        <f t="shared" si="111"/>
        <v>-5.0104646402439057E-3</v>
      </c>
      <c r="H229" s="50">
        <f t="shared" si="112"/>
        <v>2.805836139168072E-4</v>
      </c>
      <c r="I229" s="50">
        <f t="shared" si="113"/>
        <v>-9.7126669364629992E-3</v>
      </c>
      <c r="J229" s="51">
        <f t="shared" si="114"/>
        <v>0.11895459051371793</v>
      </c>
      <c r="K229" s="51">
        <f t="shared" si="115"/>
        <v>0.12178612378391615</v>
      </c>
      <c r="L229" s="51">
        <f t="shared" si="116"/>
        <v>0.76050989592907636</v>
      </c>
      <c r="M229" s="51">
        <f t="shared" si="117"/>
        <v>5.8503273824791834E-2</v>
      </c>
      <c r="N229" s="51">
        <f t="shared" si="88"/>
        <v>1.0597538840515024</v>
      </c>
      <c r="O229" s="52">
        <f t="shared" si="89"/>
        <v>0.22716662606346669</v>
      </c>
      <c r="P229" s="53" t="b">
        <f t="shared" si="90"/>
        <v>0</v>
      </c>
      <c r="Q229" s="53" t="b">
        <f t="shared" si="91"/>
        <v>0</v>
      </c>
      <c r="R229" s="53" t="b">
        <f t="shared" si="92"/>
        <v>0</v>
      </c>
      <c r="S229" s="53" t="b">
        <f t="shared" si="118"/>
        <v>0</v>
      </c>
      <c r="T229" s="54" t="str">
        <f t="shared" si="119"/>
        <v>不调</v>
      </c>
      <c r="U229" s="51">
        <f t="shared" si="93"/>
        <v>0.11895459051371793</v>
      </c>
      <c r="V229" s="51">
        <f t="shared" si="94"/>
        <v>0.12178612378391615</v>
      </c>
      <c r="W229" s="51">
        <f t="shared" si="95"/>
        <v>0.76050989592907636</v>
      </c>
      <c r="X229" s="51">
        <f t="shared" si="96"/>
        <v>5.8503273824791834E-2</v>
      </c>
      <c r="Y229" s="51">
        <f t="shared" si="120"/>
        <v>0.99998626710299976</v>
      </c>
      <c r="Z229" s="51">
        <f t="shared" si="97"/>
        <v>0.11895295692257869</v>
      </c>
      <c r="AA229" s="51">
        <f t="shared" si="98"/>
        <v>0.12178445130762217</v>
      </c>
      <c r="AB229" s="51">
        <f t="shared" si="99"/>
        <v>0.7604994519250079</v>
      </c>
      <c r="AC229" s="51">
        <f t="shared" si="100"/>
        <v>5.850247040535822E-2</v>
      </c>
      <c r="AD229" s="78">
        <f t="shared" si="101"/>
        <v>1.0597393305605671</v>
      </c>
      <c r="AE229" s="51">
        <f t="shared" si="121"/>
        <v>1.0724502556434587</v>
      </c>
      <c r="AF229" s="50">
        <f t="shared" si="102"/>
        <v>-1.1852228125271091E-2</v>
      </c>
      <c r="AG229" s="50">
        <f t="shared" si="122"/>
        <v>-1.2478203483742289E-3</v>
      </c>
      <c r="AH229" s="48">
        <f t="shared" si="123"/>
        <v>44104</v>
      </c>
      <c r="AI229" s="55">
        <f t="shared" si="103"/>
        <v>2020</v>
      </c>
      <c r="AJ229" s="55">
        <f t="shared" si="104"/>
        <v>10</v>
      </c>
      <c r="AK229" s="53">
        <f t="shared" si="105"/>
        <v>0</v>
      </c>
      <c r="AL229" s="51">
        <f t="shared" si="124"/>
        <v>1.0487579602444996</v>
      </c>
      <c r="AM229" s="52" t="str">
        <f t="shared" si="106"/>
        <v/>
      </c>
      <c r="AN229" s="51">
        <f t="shared" si="125"/>
        <v>1.0724502556434587</v>
      </c>
      <c r="AO229" s="52">
        <f t="shared" si="107"/>
        <v>-1.1852228125271091E-2</v>
      </c>
      <c r="AP229" s="56">
        <f t="shared" si="108"/>
        <v>1</v>
      </c>
      <c r="AQ229" s="53" t="b">
        <f t="shared" si="109"/>
        <v>1</v>
      </c>
    </row>
    <row r="230" spans="1:43">
      <c r="A230" s="48">
        <f>净值底稿!A191</f>
        <v>44119</v>
      </c>
      <c r="B230" s="49">
        <f>净值底稿!X191</f>
        <v>1.1163814657057025</v>
      </c>
      <c r="C230" s="49">
        <f>净值底稿!U191</f>
        <v>1.3181769532702186</v>
      </c>
      <c r="D230" s="49">
        <f>净值底稿!V191</f>
        <v>1.4261999999999999</v>
      </c>
      <c r="E230" s="49">
        <f>净值底稿!W191</f>
        <v>1.4665999999999999</v>
      </c>
      <c r="F230" s="50">
        <f t="shared" si="110"/>
        <v>-7.9545736222186303E-4</v>
      </c>
      <c r="G230" s="50">
        <f t="shared" si="111"/>
        <v>-6.1072931874383007E-3</v>
      </c>
      <c r="H230" s="50">
        <f t="shared" si="112"/>
        <v>1.4025245441784406E-4</v>
      </c>
      <c r="I230" s="50">
        <f t="shared" si="113"/>
        <v>-1.0897697861327327E-3</v>
      </c>
      <c r="J230" s="51">
        <f t="shared" si="114"/>
        <v>0.11885833491723656</v>
      </c>
      <c r="K230" s="51">
        <f t="shared" si="115"/>
        <v>0.12104067795781522</v>
      </c>
      <c r="L230" s="51">
        <f t="shared" si="116"/>
        <v>0.76060611383972376</v>
      </c>
      <c r="M230" s="51">
        <f t="shared" si="117"/>
        <v>5.8438716180696335E-2</v>
      </c>
      <c r="N230" s="51">
        <f t="shared" si="88"/>
        <v>1.0589438428954718</v>
      </c>
      <c r="O230" s="52">
        <f t="shared" si="89"/>
        <v>0.22654554770260105</v>
      </c>
      <c r="P230" s="53" t="b">
        <f t="shared" si="90"/>
        <v>0</v>
      </c>
      <c r="Q230" s="53" t="b">
        <f t="shared" si="91"/>
        <v>0</v>
      </c>
      <c r="R230" s="53" t="b">
        <f t="shared" si="92"/>
        <v>0</v>
      </c>
      <c r="S230" s="53" t="b">
        <f t="shared" si="118"/>
        <v>0</v>
      </c>
      <c r="T230" s="54" t="str">
        <f t="shared" si="119"/>
        <v>不调</v>
      </c>
      <c r="U230" s="51">
        <f t="shared" si="93"/>
        <v>0.11885833491723656</v>
      </c>
      <c r="V230" s="51">
        <f t="shared" si="94"/>
        <v>0.12104067795781522</v>
      </c>
      <c r="W230" s="51">
        <f t="shared" si="95"/>
        <v>0.76060611383972376</v>
      </c>
      <c r="X230" s="51">
        <f t="shared" si="96"/>
        <v>5.8438716180696335E-2</v>
      </c>
      <c r="Y230" s="51">
        <f t="shared" si="120"/>
        <v>0.99998626710299976</v>
      </c>
      <c r="Z230" s="51">
        <f t="shared" si="97"/>
        <v>0.11885670264796552</v>
      </c>
      <c r="AA230" s="51">
        <f t="shared" si="98"/>
        <v>0.12103901571865198</v>
      </c>
      <c r="AB230" s="51">
        <f t="shared" si="99"/>
        <v>0.7605956685143046</v>
      </c>
      <c r="AC230" s="51">
        <f t="shared" si="100"/>
        <v>5.8437913647826197E-2</v>
      </c>
      <c r="AD230" s="78">
        <f t="shared" si="101"/>
        <v>1.0589293005287483</v>
      </c>
      <c r="AE230" s="51">
        <f t="shared" si="121"/>
        <v>1.0724502556434587</v>
      </c>
      <c r="AF230" s="50">
        <f t="shared" si="102"/>
        <v>-1.260753591465924E-2</v>
      </c>
      <c r="AG230" s="50">
        <f t="shared" si="122"/>
        <v>-7.6436724433948111E-4</v>
      </c>
      <c r="AH230" s="48">
        <f t="shared" si="123"/>
        <v>44104</v>
      </c>
      <c r="AI230" s="55">
        <f t="shared" si="103"/>
        <v>2020</v>
      </c>
      <c r="AJ230" s="55">
        <f t="shared" si="104"/>
        <v>10</v>
      </c>
      <c r="AK230" s="53">
        <f t="shared" si="105"/>
        <v>0</v>
      </c>
      <c r="AL230" s="51">
        <f t="shared" si="124"/>
        <v>1.0487579602444996</v>
      </c>
      <c r="AM230" s="52" t="str">
        <f t="shared" si="106"/>
        <v/>
      </c>
      <c r="AN230" s="51">
        <f t="shared" si="125"/>
        <v>1.0724502556434587</v>
      </c>
      <c r="AO230" s="52">
        <f t="shared" si="107"/>
        <v>-1.260753591465924E-2</v>
      </c>
      <c r="AP230" s="56">
        <f t="shared" si="108"/>
        <v>1</v>
      </c>
      <c r="AQ230" s="53" t="b">
        <f t="shared" si="109"/>
        <v>1</v>
      </c>
    </row>
    <row r="231" spans="1:43">
      <c r="A231" s="48">
        <f>净值底稿!A192</f>
        <v>44120</v>
      </c>
      <c r="B231" s="49">
        <f>净值底稿!X192</f>
        <v>1.1238821291136045</v>
      </c>
      <c r="C231" s="49">
        <f>净值底稿!U192</f>
        <v>1.3168629514835786</v>
      </c>
      <c r="D231" s="49">
        <f>净值底稿!V192</f>
        <v>1.4267000000000001</v>
      </c>
      <c r="E231" s="49">
        <f>净值底稿!W192</f>
        <v>1.4723999999999999</v>
      </c>
      <c r="F231" s="50">
        <f t="shared" si="110"/>
        <v>6.718727996044338E-3</v>
      </c>
      <c r="G231" s="50">
        <f t="shared" si="111"/>
        <v>-9.9683262052197019E-4</v>
      </c>
      <c r="H231" s="50">
        <f t="shared" si="112"/>
        <v>3.505819660638565E-4</v>
      </c>
      <c r="I231" s="50">
        <f t="shared" si="113"/>
        <v>3.9547252147824619E-3</v>
      </c>
      <c r="J231" s="51">
        <f t="shared" si="114"/>
        <v>0.11965526850356392</v>
      </c>
      <c r="K231" s="51">
        <f t="shared" si="115"/>
        <v>0.12091836007942776</v>
      </c>
      <c r="L231" s="51">
        <f t="shared" si="116"/>
        <v>0.76086231963915196</v>
      </c>
      <c r="M231" s="51">
        <f t="shared" si="117"/>
        <v>5.8669019538428534E-2</v>
      </c>
      <c r="N231" s="51">
        <f t="shared" si="88"/>
        <v>1.0601049677605723</v>
      </c>
      <c r="O231" s="52">
        <f t="shared" si="89"/>
        <v>0.22693378099264405</v>
      </c>
      <c r="P231" s="53" t="b">
        <f t="shared" si="90"/>
        <v>0</v>
      </c>
      <c r="Q231" s="53" t="b">
        <f t="shared" si="91"/>
        <v>0</v>
      </c>
      <c r="R231" s="53" t="b">
        <f t="shared" si="92"/>
        <v>0</v>
      </c>
      <c r="S231" s="53" t="b">
        <f t="shared" si="118"/>
        <v>0</v>
      </c>
      <c r="T231" s="54" t="str">
        <f t="shared" si="119"/>
        <v>不调</v>
      </c>
      <c r="U231" s="51">
        <f t="shared" si="93"/>
        <v>0.11965526850356392</v>
      </c>
      <c r="V231" s="51">
        <f t="shared" si="94"/>
        <v>0.12091836007942776</v>
      </c>
      <c r="W231" s="51">
        <f t="shared" si="95"/>
        <v>0.76086231963915196</v>
      </c>
      <c r="X231" s="51">
        <f t="shared" si="96"/>
        <v>5.8669019538428534E-2</v>
      </c>
      <c r="Y231" s="51">
        <f t="shared" si="120"/>
        <v>0.99998626710299976</v>
      </c>
      <c r="Z231" s="51">
        <f t="shared" si="97"/>
        <v>0.11965362529008602</v>
      </c>
      <c r="AA231" s="51">
        <f t="shared" si="98"/>
        <v>0.12091669952004334</v>
      </c>
      <c r="AB231" s="51">
        <f t="shared" si="99"/>
        <v>0.76085187079528505</v>
      </c>
      <c r="AC231" s="51">
        <f t="shared" si="100"/>
        <v>5.8668213842826104E-2</v>
      </c>
      <c r="AD231" s="78">
        <f t="shared" si="101"/>
        <v>1.0600904094482404</v>
      </c>
      <c r="AE231" s="51">
        <f t="shared" si="121"/>
        <v>1.0724502556434587</v>
      </c>
      <c r="AF231" s="50">
        <f t="shared" si="102"/>
        <v>-1.1524866659482047E-2</v>
      </c>
      <c r="AG231" s="50">
        <f t="shared" si="122"/>
        <v>1.0964933342691996E-3</v>
      </c>
      <c r="AH231" s="48">
        <f t="shared" si="123"/>
        <v>44104</v>
      </c>
      <c r="AI231" s="55">
        <f t="shared" si="103"/>
        <v>2020</v>
      </c>
      <c r="AJ231" s="55">
        <f t="shared" si="104"/>
        <v>10</v>
      </c>
      <c r="AK231" s="53">
        <f t="shared" si="105"/>
        <v>0</v>
      </c>
      <c r="AL231" s="51">
        <f t="shared" si="124"/>
        <v>1.0487579602444996</v>
      </c>
      <c r="AM231" s="52" t="str">
        <f t="shared" si="106"/>
        <v/>
      </c>
      <c r="AN231" s="51">
        <f t="shared" si="125"/>
        <v>1.0724502556434587</v>
      </c>
      <c r="AO231" s="52">
        <f t="shared" si="107"/>
        <v>-1.1524866659482047E-2</v>
      </c>
      <c r="AP231" s="56">
        <f t="shared" si="108"/>
        <v>1</v>
      </c>
      <c r="AQ231" s="53" t="b">
        <f t="shared" si="109"/>
        <v>1</v>
      </c>
    </row>
    <row r="232" spans="1:43">
      <c r="A232" s="48">
        <f>净值底稿!A193</f>
        <v>44123</v>
      </c>
      <c r="B232" s="49">
        <f>净值底稿!X193</f>
        <v>1.1183767394223574</v>
      </c>
      <c r="C232" s="49">
        <f>净值底稿!U193</f>
        <v>1.3061901139357261</v>
      </c>
      <c r="D232" s="49">
        <f>净值底稿!V193</f>
        <v>1.4275</v>
      </c>
      <c r="E232" s="49">
        <f>净值底稿!W193</f>
        <v>1.4736</v>
      </c>
      <c r="F232" s="50">
        <f t="shared" si="110"/>
        <v>-4.8985472307395694E-3</v>
      </c>
      <c r="G232" s="50">
        <f t="shared" si="111"/>
        <v>-8.1047443364007377E-3</v>
      </c>
      <c r="H232" s="50">
        <f t="shared" si="112"/>
        <v>5.607345622764548E-4</v>
      </c>
      <c r="I232" s="50">
        <f t="shared" si="113"/>
        <v>8.1499592502054519E-4</v>
      </c>
      <c r="J232" s="51">
        <f t="shared" si="114"/>
        <v>0.11906749635527332</v>
      </c>
      <c r="K232" s="51">
        <f t="shared" si="115"/>
        <v>0.11993670058443201</v>
      </c>
      <c r="L232" s="51">
        <f t="shared" si="116"/>
        <v>0.76127850673601272</v>
      </c>
      <c r="M232" s="51">
        <f t="shared" si="117"/>
        <v>5.8716028198036244E-2</v>
      </c>
      <c r="N232" s="51">
        <f t="shared" si="88"/>
        <v>1.0589987318737544</v>
      </c>
      <c r="O232" s="52">
        <f t="shared" si="89"/>
        <v>0.22568884149353027</v>
      </c>
      <c r="P232" s="53" t="b">
        <f t="shared" si="90"/>
        <v>0</v>
      </c>
      <c r="Q232" s="53" t="b">
        <f t="shared" si="91"/>
        <v>0</v>
      </c>
      <c r="R232" s="53" t="b">
        <f t="shared" si="92"/>
        <v>0</v>
      </c>
      <c r="S232" s="53" t="b">
        <f t="shared" si="118"/>
        <v>0</v>
      </c>
      <c r="T232" s="54" t="str">
        <f t="shared" si="119"/>
        <v>不调</v>
      </c>
      <c r="U232" s="51">
        <f t="shared" si="93"/>
        <v>0.11906749635527332</v>
      </c>
      <c r="V232" s="51">
        <f t="shared" si="94"/>
        <v>0.11993670058443201</v>
      </c>
      <c r="W232" s="51">
        <f t="shared" si="95"/>
        <v>0.76127850673601272</v>
      </c>
      <c r="X232" s="51">
        <f t="shared" si="96"/>
        <v>5.8716028198036244E-2</v>
      </c>
      <c r="Y232" s="51">
        <f t="shared" si="120"/>
        <v>0.99995880187477393</v>
      </c>
      <c r="Z232" s="51">
        <f t="shared" si="97"/>
        <v>0.11906259099764813</v>
      </c>
      <c r="AA232" s="51">
        <f t="shared" si="98"/>
        <v>0.11993175941722213</v>
      </c>
      <c r="AB232" s="51">
        <f t="shared" si="99"/>
        <v>0.76124714348876032</v>
      </c>
      <c r="AC232" s="51">
        <f t="shared" si="100"/>
        <v>5.8713609207753766E-2</v>
      </c>
      <c r="AD232" s="78">
        <f t="shared" si="101"/>
        <v>1.0589551031113844</v>
      </c>
      <c r="AE232" s="51">
        <f t="shared" si="121"/>
        <v>1.0724502556434587</v>
      </c>
      <c r="AF232" s="50">
        <f t="shared" si="102"/>
        <v>-1.258347644663238E-2</v>
      </c>
      <c r="AG232" s="50">
        <f t="shared" si="122"/>
        <v>-1.070952370417988E-3</v>
      </c>
      <c r="AH232" s="48">
        <f t="shared" si="123"/>
        <v>44104</v>
      </c>
      <c r="AI232" s="55">
        <f t="shared" si="103"/>
        <v>2020</v>
      </c>
      <c r="AJ232" s="55">
        <f t="shared" si="104"/>
        <v>10</v>
      </c>
      <c r="AK232" s="53">
        <f t="shared" si="105"/>
        <v>0</v>
      </c>
      <c r="AL232" s="51">
        <f t="shared" si="124"/>
        <v>1.0487579602444996</v>
      </c>
      <c r="AM232" s="52" t="str">
        <f t="shared" si="106"/>
        <v/>
      </c>
      <c r="AN232" s="51">
        <f t="shared" si="125"/>
        <v>1.0724502556434587</v>
      </c>
      <c r="AO232" s="52">
        <f t="shared" si="107"/>
        <v>-1.258347644663238E-2</v>
      </c>
      <c r="AP232" s="56">
        <f t="shared" si="108"/>
        <v>1</v>
      </c>
      <c r="AQ232" s="53" t="b">
        <f t="shared" si="109"/>
        <v>1</v>
      </c>
    </row>
    <row r="233" spans="1:43">
      <c r="A233" s="48">
        <f>净值底稿!A194</f>
        <v>44124</v>
      </c>
      <c r="B233" s="49">
        <f>净值底稿!X194</f>
        <v>1.1183985304087642</v>
      </c>
      <c r="C233" s="49">
        <f>净值底稿!U194</f>
        <v>1.3176102949456188</v>
      </c>
      <c r="D233" s="49">
        <f>净值底稿!V194</f>
        <v>1.4282999999999999</v>
      </c>
      <c r="E233" s="49">
        <f>净值底稿!W194</f>
        <v>1.4623999999999999</v>
      </c>
      <c r="F233" s="50">
        <f t="shared" si="110"/>
        <v>1.948447749211546E-5</v>
      </c>
      <c r="G233" s="50">
        <f t="shared" si="111"/>
        <v>8.7431231396186693E-3</v>
      </c>
      <c r="H233" s="50">
        <f t="shared" si="112"/>
        <v>5.6042031523628744E-4</v>
      </c>
      <c r="I233" s="50">
        <f t="shared" si="113"/>
        <v>-7.6004343105321448E-3</v>
      </c>
      <c r="J233" s="51">
        <f t="shared" si="114"/>
        <v>0.11906491087002258</v>
      </c>
      <c r="K233" s="51">
        <f t="shared" si="115"/>
        <v>0.12098033755815803</v>
      </c>
      <c r="L233" s="51">
        <f t="shared" si="116"/>
        <v>0.76167376185288704</v>
      </c>
      <c r="M233" s="51">
        <f t="shared" si="117"/>
        <v>5.8267360277835981E-2</v>
      </c>
      <c r="N233" s="51">
        <f t="shared" si="88"/>
        <v>1.0599863705589037</v>
      </c>
      <c r="O233" s="52">
        <f t="shared" si="89"/>
        <v>0.22646069335930319</v>
      </c>
      <c r="P233" s="53" t="b">
        <f t="shared" si="90"/>
        <v>0</v>
      </c>
      <c r="Q233" s="53" t="b">
        <f t="shared" si="91"/>
        <v>0</v>
      </c>
      <c r="R233" s="53" t="b">
        <f t="shared" si="92"/>
        <v>0</v>
      </c>
      <c r="S233" s="53" t="b">
        <f t="shared" si="118"/>
        <v>0</v>
      </c>
      <c r="T233" s="54" t="str">
        <f t="shared" si="119"/>
        <v>不调</v>
      </c>
      <c r="U233" s="51">
        <f t="shared" si="93"/>
        <v>0.11906491087002258</v>
      </c>
      <c r="V233" s="51">
        <f t="shared" si="94"/>
        <v>0.12098033755815803</v>
      </c>
      <c r="W233" s="51">
        <f t="shared" si="95"/>
        <v>0.76167376185288704</v>
      </c>
      <c r="X233" s="51">
        <f t="shared" si="96"/>
        <v>5.8267360277835981E-2</v>
      </c>
      <c r="Y233" s="51">
        <f t="shared" si="120"/>
        <v>0.99998626710299976</v>
      </c>
      <c r="Z233" s="51">
        <f t="shared" si="97"/>
        <v>0.11906327576386526</v>
      </c>
      <c r="AA233" s="51">
        <f t="shared" si="98"/>
        <v>0.12097867614764328</v>
      </c>
      <c r="AB233" s="51">
        <f t="shared" si="99"/>
        <v>0.76166330186556774</v>
      </c>
      <c r="AC233" s="51">
        <f t="shared" si="100"/>
        <v>5.8266560098178807E-2</v>
      </c>
      <c r="AD233" s="78">
        <f t="shared" si="101"/>
        <v>1.0599718138752552</v>
      </c>
      <c r="AE233" s="51">
        <f t="shared" si="121"/>
        <v>1.0724502556434587</v>
      </c>
      <c r="AF233" s="50">
        <f t="shared" si="102"/>
        <v>-1.1635450411372816E-2</v>
      </c>
      <c r="AG233" s="50">
        <f t="shared" si="122"/>
        <v>9.6010752569530844E-4</v>
      </c>
      <c r="AH233" s="48">
        <f t="shared" si="123"/>
        <v>44104</v>
      </c>
      <c r="AI233" s="55">
        <f t="shared" si="103"/>
        <v>2020</v>
      </c>
      <c r="AJ233" s="55">
        <f t="shared" si="104"/>
        <v>10</v>
      </c>
      <c r="AK233" s="53">
        <f t="shared" si="105"/>
        <v>0</v>
      </c>
      <c r="AL233" s="51">
        <f t="shared" si="124"/>
        <v>1.0487579602444996</v>
      </c>
      <c r="AM233" s="52" t="str">
        <f t="shared" si="106"/>
        <v/>
      </c>
      <c r="AN233" s="51">
        <f t="shared" si="125"/>
        <v>1.0724502556434587</v>
      </c>
      <c r="AO233" s="52">
        <f t="shared" si="107"/>
        <v>-1.1635450411372816E-2</v>
      </c>
      <c r="AP233" s="56">
        <f t="shared" si="108"/>
        <v>1</v>
      </c>
      <c r="AQ233" s="53" t="b">
        <f t="shared" si="109"/>
        <v>1</v>
      </c>
    </row>
    <row r="234" spans="1:43">
      <c r="A234" s="48">
        <f>净值底稿!A195</f>
        <v>44125</v>
      </c>
      <c r="B234" s="49">
        <f>净值底稿!X195</f>
        <v>1.1182876131907424</v>
      </c>
      <c r="C234" s="49">
        <f>净值底稿!U195</f>
        <v>1.3035272208005988</v>
      </c>
      <c r="D234" s="49">
        <f>净值底稿!V195</f>
        <v>1.4289000000000001</v>
      </c>
      <c r="E234" s="49">
        <f>净值底稿!W195</f>
        <v>1.4728000000000001</v>
      </c>
      <c r="F234" s="50">
        <f t="shared" si="110"/>
        <v>-9.9175039135035448E-5</v>
      </c>
      <c r="G234" s="50">
        <f t="shared" si="111"/>
        <v>-1.0688345559413892E-2</v>
      </c>
      <c r="H234" s="50">
        <f t="shared" si="112"/>
        <v>4.200798151650087E-4</v>
      </c>
      <c r="I234" s="50">
        <f t="shared" si="113"/>
        <v>7.1115973741795457E-3</v>
      </c>
      <c r="J234" s="51">
        <f t="shared" si="114"/>
        <v>0.11905146765883183</v>
      </c>
      <c r="K234" s="51">
        <f t="shared" si="115"/>
        <v>0.11968561425165684</v>
      </c>
      <c r="L234" s="51">
        <f t="shared" si="116"/>
        <v>0.76198326124463345</v>
      </c>
      <c r="M234" s="51">
        <f t="shared" si="117"/>
        <v>5.8680928413975493E-2</v>
      </c>
      <c r="N234" s="51">
        <f t="shared" si="88"/>
        <v>1.0594012715690977</v>
      </c>
      <c r="O234" s="52">
        <f t="shared" si="89"/>
        <v>0.22535094899111366</v>
      </c>
      <c r="P234" s="53" t="b">
        <f t="shared" si="90"/>
        <v>0</v>
      </c>
      <c r="Q234" s="53" t="b">
        <f t="shared" si="91"/>
        <v>0</v>
      </c>
      <c r="R234" s="53" t="b">
        <f t="shared" si="92"/>
        <v>0</v>
      </c>
      <c r="S234" s="53" t="b">
        <f t="shared" si="118"/>
        <v>0</v>
      </c>
      <c r="T234" s="54" t="str">
        <f t="shared" si="119"/>
        <v>不调</v>
      </c>
      <c r="U234" s="51">
        <f t="shared" si="93"/>
        <v>0.11905146765883183</v>
      </c>
      <c r="V234" s="51">
        <f t="shared" si="94"/>
        <v>0.11968561425165684</v>
      </c>
      <c r="W234" s="51">
        <f t="shared" si="95"/>
        <v>0.76198326124463345</v>
      </c>
      <c r="X234" s="51">
        <f t="shared" si="96"/>
        <v>5.8680928413975493E-2</v>
      </c>
      <c r="Y234" s="51">
        <f t="shared" si="120"/>
        <v>0.99998626710299976</v>
      </c>
      <c r="Z234" s="51">
        <f t="shared" si="97"/>
        <v>0.11904983273728874</v>
      </c>
      <c r="AA234" s="51">
        <f t="shared" si="98"/>
        <v>0.11968397062144391</v>
      </c>
      <c r="AB234" s="51">
        <f t="shared" si="99"/>
        <v>0.76197279700699083</v>
      </c>
      <c r="AC234" s="51">
        <f t="shared" si="100"/>
        <v>5.8680122554829704E-2</v>
      </c>
      <c r="AD234" s="78">
        <f t="shared" si="101"/>
        <v>1.0593867229205531</v>
      </c>
      <c r="AE234" s="51">
        <f t="shared" si="121"/>
        <v>1.0724502556434587</v>
      </c>
      <c r="AF234" s="50">
        <f t="shared" si="102"/>
        <v>-1.2181015067284084E-2</v>
      </c>
      <c r="AG234" s="50">
        <f t="shared" si="122"/>
        <v>-5.5198727649463653E-4</v>
      </c>
      <c r="AH234" s="48">
        <f t="shared" si="123"/>
        <v>44104</v>
      </c>
      <c r="AI234" s="55">
        <f t="shared" si="103"/>
        <v>2020</v>
      </c>
      <c r="AJ234" s="55">
        <f t="shared" si="104"/>
        <v>10</v>
      </c>
      <c r="AK234" s="53">
        <f t="shared" si="105"/>
        <v>0</v>
      </c>
      <c r="AL234" s="51">
        <f t="shared" si="124"/>
        <v>1.0487579602444996</v>
      </c>
      <c r="AM234" s="52" t="str">
        <f t="shared" si="106"/>
        <v/>
      </c>
      <c r="AN234" s="51">
        <f t="shared" si="125"/>
        <v>1.0724502556434587</v>
      </c>
      <c r="AO234" s="52">
        <f t="shared" si="107"/>
        <v>-1.2181015067284084E-2</v>
      </c>
      <c r="AP234" s="56">
        <f t="shared" si="108"/>
        <v>1</v>
      </c>
      <c r="AQ234" s="53" t="b">
        <f t="shared" si="109"/>
        <v>1</v>
      </c>
    </row>
    <row r="235" spans="1:43">
      <c r="A235" s="48">
        <f>净值底稿!A196</f>
        <v>44126</v>
      </c>
      <c r="B235" s="49">
        <f>净值底稿!X196</f>
        <v>1.1133981380967122</v>
      </c>
      <c r="C235" s="49">
        <f>净值底稿!U196</f>
        <v>1.2962296898109424</v>
      </c>
      <c r="D235" s="49">
        <f>净值底稿!V196</f>
        <v>1.4298999999999999</v>
      </c>
      <c r="E235" s="49">
        <f>净值底稿!W196</f>
        <v>1.4725999999999999</v>
      </c>
      <c r="F235" s="50">
        <f t="shared" si="110"/>
        <v>-4.3722876265073207E-3</v>
      </c>
      <c r="G235" s="50">
        <f t="shared" si="111"/>
        <v>-5.5982958186131526E-3</v>
      </c>
      <c r="H235" s="50">
        <f t="shared" si="112"/>
        <v>6.9983903702142136E-4</v>
      </c>
      <c r="I235" s="50">
        <f t="shared" si="113"/>
        <v>-1.3579576317235276E-4</v>
      </c>
      <c r="J235" s="51">
        <f t="shared" si="114"/>
        <v>0.11852931262667372</v>
      </c>
      <c r="K235" s="51">
        <f t="shared" si="115"/>
        <v>0.11901394434915886</v>
      </c>
      <c r="L235" s="51">
        <f t="shared" si="116"/>
        <v>0.76250605531548477</v>
      </c>
      <c r="M235" s="51">
        <f t="shared" si="117"/>
        <v>5.8672154042804327E-2</v>
      </c>
      <c r="N235" s="51">
        <f t="shared" ref="N235:N298" si="126">SUM(J235:M235)</f>
        <v>1.0587214663341218</v>
      </c>
      <c r="O235" s="52">
        <f t="shared" ref="O235:O298" si="127">IFERROR((J235+K235)/N235,0)</f>
        <v>0.22436803685329862</v>
      </c>
      <c r="P235" s="53" t="b">
        <f t="shared" ref="P235:P298" si="128">AND(MONTH(A235)=12,OR(A236="",YEAR(A235)&lt;&gt;YEAR(A236)))</f>
        <v>0</v>
      </c>
      <c r="Q235" s="53" t="b">
        <f t="shared" ref="Q235:Q298" si="129">AND(MOD(MONTH(A235),3)=0,OR(A236="",MONTH(A235)&lt;&gt;MONTH(A236)))</f>
        <v>0</v>
      </c>
      <c r="R235" s="53" t="b">
        <f t="shared" ref="R235:R298" si="130">OR(O235&gt;$E$7,O235&lt;$E$6)</f>
        <v>0</v>
      </c>
      <c r="S235" s="53" t="b">
        <f t="shared" si="118"/>
        <v>0</v>
      </c>
      <c r="T235" s="54" t="str">
        <f t="shared" si="119"/>
        <v>不调</v>
      </c>
      <c r="U235" s="51">
        <f t="shared" ref="U235:U298" si="131">IF(OR(T235="年末+季度",T235="季度+动态"),N235*$E$5/2,IF(T235="季度",(J235+K235)/2,IF(T235="动态",N235*$E$5*IF(J235+K235=0,0.5,J235/(J235+K235)),J235)))</f>
        <v>0.11852931262667372</v>
      </c>
      <c r="V235" s="51">
        <f t="shared" ref="V235:V298" si="132">IF(OR(T235="年末+季度",T235="季度+动态"),N235*$E$5/2,IF(T235="季度",(J235+K235)/2,IF(T235="动态",N235*$E$5*IF(J235+K235=0,0.5,K235/(J235+K235)),K235)))</f>
        <v>0.11901394434915886</v>
      </c>
      <c r="W235" s="51">
        <f t="shared" ref="W235:W298" si="133">IF(OR(T235="年末+季度",T235="季度+动态",T235="动态"),N235*(1-$E$5)*IF(L235+M235=0,$B$7/($B$7+$B$8),L235/(L235+M235)),L235)</f>
        <v>0.76250605531548477</v>
      </c>
      <c r="X235" s="51">
        <f t="shared" ref="X235:X298" si="134">IF(OR(T235="年末+季度",T235="季度+动态",T235="动态"),N235*(1-$E$5)*IF(L235+M235=0,$B$8/($B$7+$B$8),M235/(L235+M235)),M235)</f>
        <v>5.8672154042804327E-2</v>
      </c>
      <c r="Y235" s="51">
        <f t="shared" si="120"/>
        <v>0.99998626710299976</v>
      </c>
      <c r="Z235" s="51">
        <f t="shared" ref="Z235:Z298" si="135">U235*Y235</f>
        <v>0.11852768487583192</v>
      </c>
      <c r="AA235" s="51">
        <f t="shared" ref="AA235:AA298" si="136">V235*Y235</f>
        <v>0.11901230994291953</v>
      </c>
      <c r="AB235" s="51">
        <f t="shared" ref="AB235:AB298" si="137">W235*Y235</f>
        <v>0.76249558389836503</v>
      </c>
      <c r="AC235" s="51">
        <f t="shared" ref="AC235:AC298" si="138">X235*Y235</f>
        <v>5.8671348304156073E-2</v>
      </c>
      <c r="AD235" s="78">
        <f t="shared" ref="AD235:AD298" si="139">SUM(Z235:AC235)</f>
        <v>1.0587069270212726</v>
      </c>
      <c r="AE235" s="51">
        <f t="shared" si="121"/>
        <v>1.0724502556434587</v>
      </c>
      <c r="AF235" s="50">
        <f t="shared" ref="AF235:AF298" si="140">AD235/AE235-1</f>
        <v>-1.281488679765419E-2</v>
      </c>
      <c r="AG235" s="50">
        <f t="shared" si="122"/>
        <v>-6.4168814331233559E-4</v>
      </c>
      <c r="AH235" s="48">
        <f t="shared" si="123"/>
        <v>44104</v>
      </c>
      <c r="AI235" s="55">
        <f t="shared" ref="AI235:AI298" si="141">YEAR(A235)</f>
        <v>2020</v>
      </c>
      <c r="AJ235" s="55">
        <f t="shared" ref="AJ235:AJ298" si="142">MONTH(A235)</f>
        <v>10</v>
      </c>
      <c r="AK235" s="53">
        <f t="shared" ref="AK235:AK298" si="143">IF(MONTH(A235)&lt;&gt;MONTH(A236),1,0)</f>
        <v>0</v>
      </c>
      <c r="AL235" s="51">
        <f t="shared" si="124"/>
        <v>1.0487579602444996</v>
      </c>
      <c r="AM235" s="52" t="str">
        <f t="shared" ref="AM235:AM298" si="144">IF(AK235,AD235/AL235-1,"")</f>
        <v/>
      </c>
      <c r="AN235" s="51">
        <f t="shared" si="125"/>
        <v>1.0724502556434587</v>
      </c>
      <c r="AO235" s="52">
        <f t="shared" ref="AO235:AO298" si="145">AD235/AN235-1</f>
        <v>-1.281488679765419E-2</v>
      </c>
      <c r="AP235" s="56">
        <f t="shared" ref="AP235:AP298" si="146">IFERROR(SUM(Z235:AC235)/AD235,0)</f>
        <v>1</v>
      </c>
      <c r="AQ235" s="53" t="b">
        <f t="shared" ref="AQ235:AQ298" si="147">AND(B235&gt;0,C235&gt;0,D235&gt;0,E235&gt;0)</f>
        <v>1</v>
      </c>
    </row>
    <row r="236" spans="1:43">
      <c r="A236" s="48">
        <f>净值底稿!A197</f>
        <v>44127</v>
      </c>
      <c r="B236" s="49">
        <f>净值底稿!X197</f>
        <v>1.1080024569445763</v>
      </c>
      <c r="C236" s="49">
        <f>净值底稿!U197</f>
        <v>1.2766741394984662</v>
      </c>
      <c r="D236" s="49">
        <f>净值底稿!V197</f>
        <v>1.4301999999999999</v>
      </c>
      <c r="E236" s="49">
        <f>净值底稿!W197</f>
        <v>1.4677</v>
      </c>
      <c r="F236" s="50">
        <f t="shared" ref="F236:F299" si="148">IFERROR(B236/B235-1,0)</f>
        <v>-4.8461381131456038E-3</v>
      </c>
      <c r="G236" s="50">
        <f t="shared" ref="G236:G299" si="149">IFERROR(C236/C235-1,0)</f>
        <v>-1.5086485417047046E-2</v>
      </c>
      <c r="H236" s="50">
        <f t="shared" ref="H236:H299" si="150">IFERROR(D236/D235-1,0)</f>
        <v>2.0980488146027376E-4</v>
      </c>
      <c r="I236" s="50">
        <f t="shared" ref="I236:I299" si="151">IFERROR(E236/E235-1,0)</f>
        <v>-3.3274480510661064E-3</v>
      </c>
      <c r="J236" s="51">
        <f t="shared" ref="J236:J299" si="152">Z235*(1+F236)</f>
        <v>0.11795328334469224</v>
      </c>
      <c r="K236" s="51">
        <f t="shared" ref="K236:K299" si="153">AA235*(1+G236)</f>
        <v>0.1172168324645166</v>
      </c>
      <c r="L236" s="51">
        <f t="shared" ref="L236:L299" si="154">AB235*(1+H236)</f>
        <v>0.76265555919395878</v>
      </c>
      <c r="M236" s="51">
        <f t="shared" ref="M236:M299" si="155">AC235*(1+I236)</f>
        <v>5.8476122440587988E-2</v>
      </c>
      <c r="N236" s="51">
        <f t="shared" si="126"/>
        <v>1.0563017974437556</v>
      </c>
      <c r="O236" s="52">
        <f t="shared" si="127"/>
        <v>0.22263534567329069</v>
      </c>
      <c r="P236" s="53" t="b">
        <f t="shared" si="128"/>
        <v>0</v>
      </c>
      <c r="Q236" s="53" t="b">
        <f t="shared" si="129"/>
        <v>0</v>
      </c>
      <c r="R236" s="53" t="b">
        <f t="shared" si="130"/>
        <v>0</v>
      </c>
      <c r="S236" s="53" t="b">
        <f t="shared" ref="S236:S299" si="156">AND(OR(P236,Q236,R236),A236-AH235&gt;$E$8)</f>
        <v>0</v>
      </c>
      <c r="T236" s="54" t="str">
        <f t="shared" ref="T236:T299" si="157">IF(NOT(OR(P236,Q236,R236)),"不调",IF(NOT(S236),"间隔规则跳过",IF(P236,"年末+季度",IF(AND(Q236,R236),"季度+动态",IF(Q236,"季度","动态")))))</f>
        <v>不调</v>
      </c>
      <c r="U236" s="51">
        <f t="shared" si="131"/>
        <v>0.11795328334469224</v>
      </c>
      <c r="V236" s="51">
        <f t="shared" si="132"/>
        <v>0.1172168324645166</v>
      </c>
      <c r="W236" s="51">
        <f t="shared" si="133"/>
        <v>0.76265555919395878</v>
      </c>
      <c r="X236" s="51">
        <f t="shared" si="134"/>
        <v>5.8476122440587988E-2</v>
      </c>
      <c r="Y236" s="51">
        <f t="shared" ref="Y236:Y299" si="158">POWER(1-$H$5,(A236-A235)/$H$8)</f>
        <v>0.99998626710299976</v>
      </c>
      <c r="Z236" s="51">
        <f t="shared" si="135"/>
        <v>0.11795166350440123</v>
      </c>
      <c r="AA236" s="51">
        <f t="shared" si="136"/>
        <v>0.11721522273782967</v>
      </c>
      <c r="AB236" s="51">
        <f t="shared" si="137"/>
        <v>0.7626450857237177</v>
      </c>
      <c r="AC236" s="51">
        <f t="shared" si="138"/>
        <v>5.8475319394021535E-2</v>
      </c>
      <c r="AD236" s="78">
        <f t="shared" si="139"/>
        <v>1.0562872913599701</v>
      </c>
      <c r="AE236" s="51">
        <f t="shared" ref="AE236:AE299" si="159">MAX(AE235,AD236)</f>
        <v>1.0724502556434587</v>
      </c>
      <c r="AF236" s="50">
        <f t="shared" si="140"/>
        <v>-1.50710619895289E-2</v>
      </c>
      <c r="AG236" s="50">
        <f t="shared" ref="AG236:AG299" si="160">AD236/AD235-1</f>
        <v>-2.2854631433367745E-3</v>
      </c>
      <c r="AH236" s="48">
        <f t="shared" ref="AH236:AH299" si="161">IF(OR(T236="年末+季度",T236="季度+动态",T236="季度",T236="动态"),A236,AH235)</f>
        <v>44104</v>
      </c>
      <c r="AI236" s="55">
        <f t="shared" si="141"/>
        <v>2020</v>
      </c>
      <c r="AJ236" s="55">
        <f t="shared" si="142"/>
        <v>10</v>
      </c>
      <c r="AK236" s="53">
        <f t="shared" si="143"/>
        <v>0</v>
      </c>
      <c r="AL236" s="51">
        <f t="shared" ref="AL236:AL299" si="162">IF(AK235,AD235,AL235)</f>
        <v>1.0487579602444996</v>
      </c>
      <c r="AM236" s="52" t="str">
        <f t="shared" si="144"/>
        <v/>
      </c>
      <c r="AN236" s="51">
        <f t="shared" ref="AN236:AN299" si="163">IF(AI236&lt;&gt;AI235,AD236,MAX(AN235,AD236))</f>
        <v>1.0724502556434587</v>
      </c>
      <c r="AO236" s="52">
        <f t="shared" si="145"/>
        <v>-1.50710619895289E-2</v>
      </c>
      <c r="AP236" s="56">
        <f t="shared" si="146"/>
        <v>1</v>
      </c>
      <c r="AQ236" s="53" t="b">
        <f t="shared" si="147"/>
        <v>1</v>
      </c>
    </row>
    <row r="237" spans="1:43">
      <c r="A237" s="48">
        <f>净值底稿!A198</f>
        <v>44130</v>
      </c>
      <c r="B237" s="49">
        <f>净值底稿!X198</f>
        <v>1.1053242119409172</v>
      </c>
      <c r="C237" s="49">
        <f>净值底稿!U198</f>
        <v>1.2782893496321825</v>
      </c>
      <c r="D237" s="49">
        <f>净值底稿!V198</f>
        <v>1.4306000000000001</v>
      </c>
      <c r="E237" s="49">
        <f>净值底稿!W198</f>
        <v>1.4612000000000001</v>
      </c>
      <c r="F237" s="50">
        <f t="shared" si="148"/>
        <v>-2.4171832714564578E-3</v>
      </c>
      <c r="G237" s="50">
        <f t="shared" si="149"/>
        <v>1.2651702448918112E-3</v>
      </c>
      <c r="H237" s="50">
        <f t="shared" si="150"/>
        <v>2.7968116347376615E-4</v>
      </c>
      <c r="I237" s="50">
        <f t="shared" si="151"/>
        <v>-4.4286979627988776E-3</v>
      </c>
      <c r="J237" s="51">
        <f t="shared" si="152"/>
        <v>0.11766655271653793</v>
      </c>
      <c r="K237" s="51">
        <f t="shared" si="153"/>
        <v>0.11736351994988593</v>
      </c>
      <c r="L237" s="51">
        <f t="shared" si="154"/>
        <v>0.76285838318861043</v>
      </c>
      <c r="M237" s="51">
        <f t="shared" si="155"/>
        <v>5.8216349866147217E-2</v>
      </c>
      <c r="N237" s="51">
        <f t="shared" si="126"/>
        <v>1.0561048057211815</v>
      </c>
      <c r="O237" s="52">
        <f t="shared" si="127"/>
        <v>0.22254426965317051</v>
      </c>
      <c r="P237" s="53" t="b">
        <f t="shared" si="128"/>
        <v>0</v>
      </c>
      <c r="Q237" s="53" t="b">
        <f t="shared" si="129"/>
        <v>0</v>
      </c>
      <c r="R237" s="53" t="b">
        <f t="shared" si="130"/>
        <v>0</v>
      </c>
      <c r="S237" s="53" t="b">
        <f t="shared" si="156"/>
        <v>0</v>
      </c>
      <c r="T237" s="54" t="str">
        <f t="shared" si="157"/>
        <v>不调</v>
      </c>
      <c r="U237" s="51">
        <f t="shared" si="131"/>
        <v>0.11766655271653793</v>
      </c>
      <c r="V237" s="51">
        <f t="shared" si="132"/>
        <v>0.11736351994988593</v>
      </c>
      <c r="W237" s="51">
        <f t="shared" si="133"/>
        <v>0.76285838318861043</v>
      </c>
      <c r="X237" s="51">
        <f t="shared" si="134"/>
        <v>5.8216349866147217E-2</v>
      </c>
      <c r="Y237" s="51">
        <f t="shared" si="158"/>
        <v>0.99995880187477393</v>
      </c>
      <c r="Z237" s="51">
        <f t="shared" si="135"/>
        <v>0.1176617050751642</v>
      </c>
      <c r="AA237" s="51">
        <f t="shared" si="136"/>
        <v>0.11735868479289406</v>
      </c>
      <c r="AB237" s="51">
        <f t="shared" si="137"/>
        <v>0.76282695485341012</v>
      </c>
      <c r="AC237" s="51">
        <f t="shared" si="138"/>
        <v>5.8213951461675226E-2</v>
      </c>
      <c r="AD237" s="78">
        <f t="shared" si="139"/>
        <v>1.0560612961831437</v>
      </c>
      <c r="AE237" s="51">
        <f t="shared" si="159"/>
        <v>1.0724502556434587</v>
      </c>
      <c r="AF237" s="50">
        <f t="shared" si="140"/>
        <v>-1.5281789877034324E-2</v>
      </c>
      <c r="AG237" s="50">
        <f t="shared" si="160"/>
        <v>-2.139523770426921E-4</v>
      </c>
      <c r="AH237" s="48">
        <f t="shared" si="161"/>
        <v>44104</v>
      </c>
      <c r="AI237" s="55">
        <f t="shared" si="141"/>
        <v>2020</v>
      </c>
      <c r="AJ237" s="55">
        <f t="shared" si="142"/>
        <v>10</v>
      </c>
      <c r="AK237" s="53">
        <f t="shared" si="143"/>
        <v>0</v>
      </c>
      <c r="AL237" s="51">
        <f t="shared" si="162"/>
        <v>1.0487579602444996</v>
      </c>
      <c r="AM237" s="52" t="str">
        <f t="shared" si="144"/>
        <v/>
      </c>
      <c r="AN237" s="51">
        <f t="shared" si="163"/>
        <v>1.0724502556434587</v>
      </c>
      <c r="AO237" s="52">
        <f t="shared" si="145"/>
        <v>-1.5281789877034324E-2</v>
      </c>
      <c r="AP237" s="56">
        <f t="shared" si="146"/>
        <v>1</v>
      </c>
      <c r="AQ237" s="53" t="b">
        <f t="shared" si="147"/>
        <v>1</v>
      </c>
    </row>
    <row r="238" spans="1:43">
      <c r="A238" s="48">
        <f>净值底稿!A199</f>
        <v>44131</v>
      </c>
      <c r="B238" s="49">
        <f>净值底稿!X199</f>
        <v>1.1044194994763346</v>
      </c>
      <c r="C238" s="49">
        <f>净值底稿!U199</f>
        <v>1.2809707075273737</v>
      </c>
      <c r="D238" s="49">
        <f>净值底稿!V199</f>
        <v>1.4318</v>
      </c>
      <c r="E238" s="49">
        <f>净值底稿!W199</f>
        <v>1.4722999999999999</v>
      </c>
      <c r="F238" s="50">
        <f t="shared" si="148"/>
        <v>-8.1850415905937446E-4</v>
      </c>
      <c r="G238" s="50">
        <f t="shared" si="149"/>
        <v>2.0976142028896749E-3</v>
      </c>
      <c r="H238" s="50">
        <f t="shared" si="150"/>
        <v>8.3880889137422088E-4</v>
      </c>
      <c r="I238" s="50">
        <f t="shared" si="151"/>
        <v>7.5964960306595941E-3</v>
      </c>
      <c r="J238" s="51">
        <f t="shared" si="152"/>
        <v>0.11756539848019816</v>
      </c>
      <c r="K238" s="51">
        <f t="shared" si="153"/>
        <v>0.11760485803694809</v>
      </c>
      <c r="L238" s="51">
        <f t="shared" si="154"/>
        <v>0.76346682088572104</v>
      </c>
      <c r="M238" s="51">
        <f t="shared" si="155"/>
        <v>5.8656173512882853E-2</v>
      </c>
      <c r="N238" s="51">
        <f t="shared" si="126"/>
        <v>1.05729325091575</v>
      </c>
      <c r="O238" s="52">
        <f t="shared" si="127"/>
        <v>0.22242670736189699</v>
      </c>
      <c r="P238" s="53" t="b">
        <f t="shared" si="128"/>
        <v>0</v>
      </c>
      <c r="Q238" s="53" t="b">
        <f t="shared" si="129"/>
        <v>0</v>
      </c>
      <c r="R238" s="53" t="b">
        <f t="shared" si="130"/>
        <v>0</v>
      </c>
      <c r="S238" s="53" t="b">
        <f t="shared" si="156"/>
        <v>0</v>
      </c>
      <c r="T238" s="54" t="str">
        <f t="shared" si="157"/>
        <v>不调</v>
      </c>
      <c r="U238" s="51">
        <f t="shared" si="131"/>
        <v>0.11756539848019816</v>
      </c>
      <c r="V238" s="51">
        <f t="shared" si="132"/>
        <v>0.11760485803694809</v>
      </c>
      <c r="W238" s="51">
        <f t="shared" si="133"/>
        <v>0.76346682088572104</v>
      </c>
      <c r="X238" s="51">
        <f t="shared" si="134"/>
        <v>5.8656173512882853E-2</v>
      </c>
      <c r="Y238" s="51">
        <f t="shared" si="158"/>
        <v>0.99998626710299976</v>
      </c>
      <c r="Z238" s="51">
        <f t="shared" si="135"/>
        <v>0.11756378396669004</v>
      </c>
      <c r="AA238" s="51">
        <f t="shared" si="136"/>
        <v>0.11760324298154594</v>
      </c>
      <c r="AB238" s="51">
        <f t="shared" si="137"/>
        <v>0.76345633627450671</v>
      </c>
      <c r="AC238" s="51">
        <f t="shared" si="138"/>
        <v>5.8655367993693572E-2</v>
      </c>
      <c r="AD238" s="78">
        <f t="shared" si="139"/>
        <v>1.0572787312164362</v>
      </c>
      <c r="AE238" s="51">
        <f t="shared" si="159"/>
        <v>1.0724502556434587</v>
      </c>
      <c r="AF238" s="50">
        <f t="shared" si="140"/>
        <v>-1.4146599664820569E-2</v>
      </c>
      <c r="AG238" s="50">
        <f t="shared" si="160"/>
        <v>1.1528071691413455E-3</v>
      </c>
      <c r="AH238" s="48">
        <f t="shared" si="161"/>
        <v>44104</v>
      </c>
      <c r="AI238" s="55">
        <f t="shared" si="141"/>
        <v>2020</v>
      </c>
      <c r="AJ238" s="55">
        <f t="shared" si="142"/>
        <v>10</v>
      </c>
      <c r="AK238" s="53">
        <f t="shared" si="143"/>
        <v>0</v>
      </c>
      <c r="AL238" s="51">
        <f t="shared" si="162"/>
        <v>1.0487579602444996</v>
      </c>
      <c r="AM238" s="52" t="str">
        <f t="shared" si="144"/>
        <v/>
      </c>
      <c r="AN238" s="51">
        <f t="shared" si="163"/>
        <v>1.0724502556434587</v>
      </c>
      <c r="AO238" s="52">
        <f t="shared" si="145"/>
        <v>-1.4146599664820569E-2</v>
      </c>
      <c r="AP238" s="56">
        <f t="shared" si="146"/>
        <v>1</v>
      </c>
      <c r="AQ238" s="53" t="b">
        <f t="shared" si="147"/>
        <v>1</v>
      </c>
    </row>
    <row r="239" spans="1:43">
      <c r="A239" s="48">
        <f>净值底稿!A200</f>
        <v>44132</v>
      </c>
      <c r="B239" s="49">
        <f>净值底稿!X200</f>
        <v>1.1015018233799458</v>
      </c>
      <c r="C239" s="49">
        <f>净值底稿!U200</f>
        <v>1.2858668404748099</v>
      </c>
      <c r="D239" s="49">
        <f>净值底稿!V200</f>
        <v>1.4317</v>
      </c>
      <c r="E239" s="49">
        <f>净值底稿!W200</f>
        <v>1.4744999999999999</v>
      </c>
      <c r="F239" s="50">
        <f t="shared" si="148"/>
        <v>-2.6418187090794243E-3</v>
      </c>
      <c r="G239" s="50">
        <f t="shared" si="149"/>
        <v>3.8222052375320725E-3</v>
      </c>
      <c r="H239" s="50">
        <f t="shared" si="150"/>
        <v>-6.9842156725785642E-5</v>
      </c>
      <c r="I239" s="50">
        <f t="shared" si="151"/>
        <v>1.4942606805679048E-3</v>
      </c>
      <c r="J239" s="51">
        <f t="shared" si="152"/>
        <v>0.11725320176269667</v>
      </c>
      <c r="K239" s="51">
        <f t="shared" si="153"/>
        <v>0.11805274671282076</v>
      </c>
      <c r="L239" s="51">
        <f t="shared" si="154"/>
        <v>0.76340301483741535</v>
      </c>
      <c r="M239" s="51">
        <f t="shared" si="155"/>
        <v>5.8743014403790789E-2</v>
      </c>
      <c r="N239" s="51">
        <f t="shared" si="126"/>
        <v>1.0574519777167235</v>
      </c>
      <c r="O239" s="52">
        <f t="shared" si="127"/>
        <v>0.22252164016336315</v>
      </c>
      <c r="P239" s="53" t="b">
        <f t="shared" si="128"/>
        <v>0</v>
      </c>
      <c r="Q239" s="53" t="b">
        <f t="shared" si="129"/>
        <v>0</v>
      </c>
      <c r="R239" s="53" t="b">
        <f t="shared" si="130"/>
        <v>0</v>
      </c>
      <c r="S239" s="53" t="b">
        <f t="shared" si="156"/>
        <v>0</v>
      </c>
      <c r="T239" s="54" t="str">
        <f t="shared" si="157"/>
        <v>不调</v>
      </c>
      <c r="U239" s="51">
        <f t="shared" si="131"/>
        <v>0.11725320176269667</v>
      </c>
      <c r="V239" s="51">
        <f t="shared" si="132"/>
        <v>0.11805274671282076</v>
      </c>
      <c r="W239" s="51">
        <f t="shared" si="133"/>
        <v>0.76340301483741535</v>
      </c>
      <c r="X239" s="51">
        <f t="shared" si="134"/>
        <v>5.8743014403790789E-2</v>
      </c>
      <c r="Y239" s="51">
        <f t="shared" si="158"/>
        <v>0.99998626710299976</v>
      </c>
      <c r="Z239" s="51">
        <f t="shared" si="135"/>
        <v>0.11725159153655391</v>
      </c>
      <c r="AA239" s="51">
        <f t="shared" si="136"/>
        <v>0.11805112550660955</v>
      </c>
      <c r="AB239" s="51">
        <f t="shared" si="137"/>
        <v>0.76339253110244287</v>
      </c>
      <c r="AC239" s="51">
        <f t="shared" si="138"/>
        <v>5.8742207692024498E-2</v>
      </c>
      <c r="AD239" s="78">
        <f t="shared" si="139"/>
        <v>1.0574374558376309</v>
      </c>
      <c r="AE239" s="51">
        <f t="shared" si="159"/>
        <v>1.0724502556434587</v>
      </c>
      <c r="AF239" s="50">
        <f t="shared" si="140"/>
        <v>-1.3998597815448655E-2</v>
      </c>
      <c r="AG239" s="50">
        <f t="shared" si="160"/>
        <v>1.5012561636607025E-4</v>
      </c>
      <c r="AH239" s="48">
        <f t="shared" si="161"/>
        <v>44104</v>
      </c>
      <c r="AI239" s="55">
        <f t="shared" si="141"/>
        <v>2020</v>
      </c>
      <c r="AJ239" s="55">
        <f t="shared" si="142"/>
        <v>10</v>
      </c>
      <c r="AK239" s="53">
        <f t="shared" si="143"/>
        <v>0</v>
      </c>
      <c r="AL239" s="51">
        <f t="shared" si="162"/>
        <v>1.0487579602444996</v>
      </c>
      <c r="AM239" s="52" t="str">
        <f t="shared" si="144"/>
        <v/>
      </c>
      <c r="AN239" s="51">
        <f t="shared" si="163"/>
        <v>1.0724502556434587</v>
      </c>
      <c r="AO239" s="52">
        <f t="shared" si="145"/>
        <v>-1.3998597815448655E-2</v>
      </c>
      <c r="AP239" s="56">
        <f t="shared" si="146"/>
        <v>1</v>
      </c>
      <c r="AQ239" s="53" t="b">
        <f t="shared" si="147"/>
        <v>1</v>
      </c>
    </row>
    <row r="240" spans="1:43">
      <c r="A240" s="48">
        <f>净值底稿!A201</f>
        <v>44133</v>
      </c>
      <c r="B240" s="49">
        <f>净值底稿!X201</f>
        <v>1.1081234910794577</v>
      </c>
      <c r="C240" s="49">
        <f>净值底稿!U201</f>
        <v>1.2874899819173213</v>
      </c>
      <c r="D240" s="49">
        <f>净值底稿!V201</f>
        <v>1.4318</v>
      </c>
      <c r="E240" s="49">
        <f>净值底稿!W201</f>
        <v>1.4557</v>
      </c>
      <c r="F240" s="50">
        <f t="shared" si="148"/>
        <v>6.0114904569048555E-3</v>
      </c>
      <c r="G240" s="50">
        <f t="shared" si="149"/>
        <v>1.2622935683699321E-3</v>
      </c>
      <c r="H240" s="50">
        <f t="shared" si="150"/>
        <v>6.9847034993353319E-5</v>
      </c>
      <c r="I240" s="50">
        <f t="shared" si="151"/>
        <v>-1.2750084774499792E-2</v>
      </c>
      <c r="J240" s="51">
        <f t="shared" si="152"/>
        <v>0.11795644836013282</v>
      </c>
      <c r="K240" s="51">
        <f t="shared" si="153"/>
        <v>0.11820014068307538</v>
      </c>
      <c r="L240" s="51">
        <f t="shared" si="154"/>
        <v>0.76344585180727642</v>
      </c>
      <c r="M240" s="51">
        <f t="shared" si="155"/>
        <v>5.7993239564109914E-2</v>
      </c>
      <c r="N240" s="51">
        <f t="shared" si="126"/>
        <v>1.0575956804145945</v>
      </c>
      <c r="O240" s="52">
        <f t="shared" si="127"/>
        <v>0.22329572010981646</v>
      </c>
      <c r="P240" s="53" t="b">
        <f t="shared" si="128"/>
        <v>0</v>
      </c>
      <c r="Q240" s="53" t="b">
        <f t="shared" si="129"/>
        <v>0</v>
      </c>
      <c r="R240" s="53" t="b">
        <f t="shared" si="130"/>
        <v>0</v>
      </c>
      <c r="S240" s="53" t="b">
        <f t="shared" si="156"/>
        <v>0</v>
      </c>
      <c r="T240" s="54" t="str">
        <f t="shared" si="157"/>
        <v>不调</v>
      </c>
      <c r="U240" s="51">
        <f t="shared" si="131"/>
        <v>0.11795644836013282</v>
      </c>
      <c r="V240" s="51">
        <f t="shared" si="132"/>
        <v>0.11820014068307538</v>
      </c>
      <c r="W240" s="51">
        <f t="shared" si="133"/>
        <v>0.76344585180727642</v>
      </c>
      <c r="X240" s="51">
        <f t="shared" si="134"/>
        <v>5.7993239564109914E-2</v>
      </c>
      <c r="Y240" s="51">
        <f t="shared" si="158"/>
        <v>0.99998626710299976</v>
      </c>
      <c r="Z240" s="51">
        <f t="shared" si="135"/>
        <v>0.11795482847637698</v>
      </c>
      <c r="AA240" s="51">
        <f t="shared" si="136"/>
        <v>0.11819851745271796</v>
      </c>
      <c r="AB240" s="51">
        <f t="shared" si="137"/>
        <v>0.76343536748402829</v>
      </c>
      <c r="AC240" s="51">
        <f t="shared" si="138"/>
        <v>5.7992443148924266E-2</v>
      </c>
      <c r="AD240" s="78">
        <f t="shared" si="139"/>
        <v>1.0575811565620474</v>
      </c>
      <c r="AE240" s="51">
        <f t="shared" si="159"/>
        <v>1.0724502556434587</v>
      </c>
      <c r="AF240" s="50">
        <f t="shared" si="140"/>
        <v>-1.3864604911199341E-2</v>
      </c>
      <c r="AG240" s="50">
        <f t="shared" si="160"/>
        <v>1.3589524715929002E-4</v>
      </c>
      <c r="AH240" s="48">
        <f t="shared" si="161"/>
        <v>44104</v>
      </c>
      <c r="AI240" s="55">
        <f t="shared" si="141"/>
        <v>2020</v>
      </c>
      <c r="AJ240" s="55">
        <f t="shared" si="142"/>
        <v>10</v>
      </c>
      <c r="AK240" s="53">
        <f t="shared" si="143"/>
        <v>0</v>
      </c>
      <c r="AL240" s="51">
        <f t="shared" si="162"/>
        <v>1.0487579602444996</v>
      </c>
      <c r="AM240" s="52" t="str">
        <f t="shared" si="144"/>
        <v/>
      </c>
      <c r="AN240" s="51">
        <f t="shared" si="163"/>
        <v>1.0724502556434587</v>
      </c>
      <c r="AO240" s="52">
        <f t="shared" si="145"/>
        <v>-1.3864604911199341E-2</v>
      </c>
      <c r="AP240" s="56">
        <f t="shared" si="146"/>
        <v>1</v>
      </c>
      <c r="AQ240" s="53" t="b">
        <f t="shared" si="147"/>
        <v>1</v>
      </c>
    </row>
    <row r="241" spans="1:43">
      <c r="A241" s="48">
        <f>净值底稿!A202</f>
        <v>44134</v>
      </c>
      <c r="B241" s="49">
        <f>净值底稿!X202</f>
        <v>1.0942753447326501</v>
      </c>
      <c r="C241" s="49">
        <f>净值底稿!U202</f>
        <v>1.2560086997175901</v>
      </c>
      <c r="D241" s="49">
        <f>净值底稿!V202</f>
        <v>1.4319999999999999</v>
      </c>
      <c r="E241" s="49">
        <f>净值底稿!W202</f>
        <v>1.4471000000000001</v>
      </c>
      <c r="F241" s="50">
        <f t="shared" si="148"/>
        <v>-1.2496934193965803E-2</v>
      </c>
      <c r="G241" s="50">
        <f t="shared" si="149"/>
        <v>-2.4451671579494128E-2</v>
      </c>
      <c r="H241" s="50">
        <f t="shared" si="150"/>
        <v>1.3968431345157128E-4</v>
      </c>
      <c r="I241" s="50">
        <f t="shared" si="151"/>
        <v>-5.9078106752764592E-3</v>
      </c>
      <c r="J241" s="51">
        <f t="shared" si="152"/>
        <v>0.11648075474704717</v>
      </c>
      <c r="K241" s="51">
        <f t="shared" si="153"/>
        <v>0.115308366122781</v>
      </c>
      <c r="L241" s="51">
        <f t="shared" si="154"/>
        <v>0.76354200742919998</v>
      </c>
      <c r="M241" s="51">
        <f t="shared" si="155"/>
        <v>5.7649834774203691E-2</v>
      </c>
      <c r="N241" s="51">
        <f t="shared" si="126"/>
        <v>1.0529809630732319</v>
      </c>
      <c r="O241" s="52">
        <f t="shared" si="127"/>
        <v>0.22012660152309696</v>
      </c>
      <c r="P241" s="53" t="b">
        <f t="shared" si="128"/>
        <v>0</v>
      </c>
      <c r="Q241" s="53" t="b">
        <f t="shared" si="129"/>
        <v>0</v>
      </c>
      <c r="R241" s="53" t="b">
        <f t="shared" si="130"/>
        <v>0</v>
      </c>
      <c r="S241" s="53" t="b">
        <f t="shared" si="156"/>
        <v>0</v>
      </c>
      <c r="T241" s="54" t="str">
        <f t="shared" si="157"/>
        <v>不调</v>
      </c>
      <c r="U241" s="51">
        <f t="shared" si="131"/>
        <v>0.11648075474704717</v>
      </c>
      <c r="V241" s="51">
        <f t="shared" si="132"/>
        <v>0.115308366122781</v>
      </c>
      <c r="W241" s="51">
        <f t="shared" si="133"/>
        <v>0.76354200742919998</v>
      </c>
      <c r="X241" s="51">
        <f t="shared" si="134"/>
        <v>5.7649834774203691E-2</v>
      </c>
      <c r="Y241" s="51">
        <f t="shared" si="158"/>
        <v>0.99998626710299976</v>
      </c>
      <c r="Z241" s="51">
        <f t="shared" si="135"/>
        <v>0.11647915512883972</v>
      </c>
      <c r="AA241" s="51">
        <f t="shared" si="136"/>
        <v>0.11530678260486578</v>
      </c>
      <c r="AB241" s="51">
        <f t="shared" si="137"/>
        <v>0.76353152178545658</v>
      </c>
      <c r="AC241" s="51">
        <f t="shared" si="138"/>
        <v>5.7649043074960653E-2</v>
      </c>
      <c r="AD241" s="78">
        <f t="shared" si="139"/>
        <v>1.0529665025941226</v>
      </c>
      <c r="AE241" s="51">
        <f t="shared" si="159"/>
        <v>1.0724502556434587</v>
      </c>
      <c r="AF241" s="50">
        <f t="shared" si="140"/>
        <v>-1.8167512149685816E-2</v>
      </c>
      <c r="AG241" s="50">
        <f t="shared" si="160"/>
        <v>-4.3634041125751866E-3</v>
      </c>
      <c r="AH241" s="48">
        <f t="shared" si="161"/>
        <v>44104</v>
      </c>
      <c r="AI241" s="55">
        <f t="shared" si="141"/>
        <v>2020</v>
      </c>
      <c r="AJ241" s="55">
        <f t="shared" si="142"/>
        <v>10</v>
      </c>
      <c r="AK241" s="53">
        <f t="shared" si="143"/>
        <v>1</v>
      </c>
      <c r="AL241" s="51">
        <f t="shared" si="162"/>
        <v>1.0487579602444996</v>
      </c>
      <c r="AM241" s="52">
        <f t="shared" si="144"/>
        <v>4.0128823896048438E-3</v>
      </c>
      <c r="AN241" s="51">
        <f t="shared" si="163"/>
        <v>1.0724502556434587</v>
      </c>
      <c r="AO241" s="52">
        <f t="shared" si="145"/>
        <v>-1.8167512149685816E-2</v>
      </c>
      <c r="AP241" s="56">
        <f t="shared" si="146"/>
        <v>1</v>
      </c>
      <c r="AQ241" s="53" t="b">
        <f t="shared" si="147"/>
        <v>1</v>
      </c>
    </row>
    <row r="242" spans="1:43">
      <c r="A242" s="48">
        <f>净值底稿!A203</f>
        <v>44137</v>
      </c>
      <c r="B242" s="49">
        <f>净值底稿!X203</f>
        <v>1.1036847694766567</v>
      </c>
      <c r="C242" s="49">
        <f>净值底稿!U203</f>
        <v>1.2617264499634275</v>
      </c>
      <c r="D242" s="49">
        <f>净值底稿!V203</f>
        <v>1.4322999999999999</v>
      </c>
      <c r="E242" s="49">
        <f>净值底稿!W203</f>
        <v>1.4568000000000001</v>
      </c>
      <c r="F242" s="50">
        <f t="shared" si="148"/>
        <v>8.5987725020941763E-3</v>
      </c>
      <c r="G242" s="50">
        <f t="shared" si="149"/>
        <v>4.5523173900969827E-3</v>
      </c>
      <c r="H242" s="50">
        <f t="shared" si="150"/>
        <v>2.0949720670393468E-4</v>
      </c>
      <c r="I242" s="50">
        <f t="shared" si="151"/>
        <v>6.7030612950038648E-3</v>
      </c>
      <c r="J242" s="51">
        <f t="shared" si="152"/>
        <v>0.11748073288502875</v>
      </c>
      <c r="K242" s="51">
        <f t="shared" si="153"/>
        <v>0.11583169567651404</v>
      </c>
      <c r="L242" s="51">
        <f t="shared" si="154"/>
        <v>0.76369147950650107</v>
      </c>
      <c r="M242" s="51">
        <f t="shared" si="155"/>
        <v>5.8035468144290434E-2</v>
      </c>
      <c r="N242" s="51">
        <f t="shared" si="126"/>
        <v>1.0550393762123342</v>
      </c>
      <c r="O242" s="52">
        <f t="shared" si="127"/>
        <v>0.22114096764724636</v>
      </c>
      <c r="P242" s="53" t="b">
        <f t="shared" si="128"/>
        <v>0</v>
      </c>
      <c r="Q242" s="53" t="b">
        <f t="shared" si="129"/>
        <v>0</v>
      </c>
      <c r="R242" s="53" t="b">
        <f t="shared" si="130"/>
        <v>0</v>
      </c>
      <c r="S242" s="53" t="b">
        <f t="shared" si="156"/>
        <v>0</v>
      </c>
      <c r="T242" s="54" t="str">
        <f t="shared" si="157"/>
        <v>不调</v>
      </c>
      <c r="U242" s="51">
        <f t="shared" si="131"/>
        <v>0.11748073288502875</v>
      </c>
      <c r="V242" s="51">
        <f t="shared" si="132"/>
        <v>0.11583169567651404</v>
      </c>
      <c r="W242" s="51">
        <f t="shared" si="133"/>
        <v>0.76369147950650107</v>
      </c>
      <c r="X242" s="51">
        <f t="shared" si="134"/>
        <v>5.8035468144290434E-2</v>
      </c>
      <c r="Y242" s="51">
        <f t="shared" si="158"/>
        <v>0.99995880187477393</v>
      </c>
      <c r="Z242" s="51">
        <f t="shared" si="135"/>
        <v>0.11747589289908369</v>
      </c>
      <c r="AA242" s="51">
        <f t="shared" si="136"/>
        <v>0.11582692362781041</v>
      </c>
      <c r="AB242" s="51">
        <f t="shared" si="137"/>
        <v>0.7636600168492943</v>
      </c>
      <c r="AC242" s="51">
        <f t="shared" si="138"/>
        <v>5.8033077191806275E-2</v>
      </c>
      <c r="AD242" s="78">
        <f t="shared" si="139"/>
        <v>1.0549959105679947</v>
      </c>
      <c r="AE242" s="51">
        <f t="shared" si="159"/>
        <v>1.0724502556434587</v>
      </c>
      <c r="AF242" s="50">
        <f t="shared" si="140"/>
        <v>-1.6275202494116292E-2</v>
      </c>
      <c r="AG242" s="50">
        <f t="shared" si="160"/>
        <v>1.9273243440056653E-3</v>
      </c>
      <c r="AH242" s="48">
        <f t="shared" si="161"/>
        <v>44104</v>
      </c>
      <c r="AI242" s="55">
        <f t="shared" si="141"/>
        <v>2020</v>
      </c>
      <c r="AJ242" s="55">
        <f t="shared" si="142"/>
        <v>11</v>
      </c>
      <c r="AK242" s="53">
        <f t="shared" si="143"/>
        <v>0</v>
      </c>
      <c r="AL242" s="51">
        <f t="shared" si="162"/>
        <v>1.0529665025941226</v>
      </c>
      <c r="AM242" s="52" t="str">
        <f t="shared" si="144"/>
        <v/>
      </c>
      <c r="AN242" s="51">
        <f t="shared" si="163"/>
        <v>1.0724502556434587</v>
      </c>
      <c r="AO242" s="52">
        <f t="shared" si="145"/>
        <v>-1.6275202494116292E-2</v>
      </c>
      <c r="AP242" s="56">
        <f t="shared" si="146"/>
        <v>1</v>
      </c>
      <c r="AQ242" s="53" t="b">
        <f t="shared" si="147"/>
        <v>1</v>
      </c>
    </row>
    <row r="243" spans="1:43">
      <c r="A243" s="48">
        <f>净值底稿!A204</f>
        <v>44138</v>
      </c>
      <c r="B243" s="49">
        <f>净值底稿!X204</f>
        <v>1.1153485179147626</v>
      </c>
      <c r="C243" s="49">
        <f>净值底稿!U204</f>
        <v>1.2811319693804326</v>
      </c>
      <c r="D243" s="49">
        <f>净值底稿!V204</f>
        <v>1.4329000000000001</v>
      </c>
      <c r="E243" s="49">
        <f>净值底稿!W204</f>
        <v>1.4630000000000001</v>
      </c>
      <c r="F243" s="50">
        <f t="shared" si="148"/>
        <v>1.0568007062049523E-2</v>
      </c>
      <c r="G243" s="50">
        <f t="shared" si="149"/>
        <v>1.5380132054430229E-2</v>
      </c>
      <c r="H243" s="50">
        <f t="shared" si="150"/>
        <v>4.1890665363419899E-4</v>
      </c>
      <c r="I243" s="50">
        <f t="shared" si="151"/>
        <v>4.2559033498077437E-3</v>
      </c>
      <c r="J243" s="51">
        <f t="shared" si="152"/>
        <v>0.11871737896486179</v>
      </c>
      <c r="K243" s="51">
        <f t="shared" si="153"/>
        <v>0.11760835700866454</v>
      </c>
      <c r="L243" s="51">
        <f t="shared" si="154"/>
        <v>0.7639799191114669</v>
      </c>
      <c r="M243" s="51">
        <f t="shared" si="155"/>
        <v>5.8280060359426532E-2</v>
      </c>
      <c r="N243" s="51">
        <f t="shared" si="126"/>
        <v>1.0585857154444196</v>
      </c>
      <c r="O243" s="52">
        <f t="shared" si="127"/>
        <v>0.22324667008595628</v>
      </c>
      <c r="P243" s="53" t="b">
        <f t="shared" si="128"/>
        <v>0</v>
      </c>
      <c r="Q243" s="53" t="b">
        <f t="shared" si="129"/>
        <v>0</v>
      </c>
      <c r="R243" s="53" t="b">
        <f t="shared" si="130"/>
        <v>0</v>
      </c>
      <c r="S243" s="53" t="b">
        <f t="shared" si="156"/>
        <v>0</v>
      </c>
      <c r="T243" s="54" t="str">
        <f t="shared" si="157"/>
        <v>不调</v>
      </c>
      <c r="U243" s="51">
        <f t="shared" si="131"/>
        <v>0.11871737896486179</v>
      </c>
      <c r="V243" s="51">
        <f t="shared" si="132"/>
        <v>0.11760835700866454</v>
      </c>
      <c r="W243" s="51">
        <f t="shared" si="133"/>
        <v>0.7639799191114669</v>
      </c>
      <c r="X243" s="51">
        <f t="shared" si="134"/>
        <v>5.8280060359426532E-2</v>
      </c>
      <c r="Y243" s="51">
        <f t="shared" si="158"/>
        <v>0.99998626710299976</v>
      </c>
      <c r="Z243" s="51">
        <f t="shared" si="135"/>
        <v>0.11871574863132432</v>
      </c>
      <c r="AA243" s="51">
        <f t="shared" si="136"/>
        <v>0.11760674190521136</v>
      </c>
      <c r="AB243" s="51">
        <f t="shared" si="137"/>
        <v>0.76396942745392749</v>
      </c>
      <c r="AC243" s="51">
        <f t="shared" si="138"/>
        <v>5.8279260005360448E-2</v>
      </c>
      <c r="AD243" s="78">
        <f t="shared" si="139"/>
        <v>1.0585711779958238</v>
      </c>
      <c r="AE243" s="51">
        <f t="shared" si="159"/>
        <v>1.0724502556434587</v>
      </c>
      <c r="AF243" s="50">
        <f t="shared" si="140"/>
        <v>-1.2941465186473988E-2</v>
      </c>
      <c r="AG243" s="50">
        <f t="shared" si="160"/>
        <v>3.388892214666761E-3</v>
      </c>
      <c r="AH243" s="48">
        <f t="shared" si="161"/>
        <v>44104</v>
      </c>
      <c r="AI243" s="55">
        <f t="shared" si="141"/>
        <v>2020</v>
      </c>
      <c r="AJ243" s="55">
        <f t="shared" si="142"/>
        <v>11</v>
      </c>
      <c r="AK243" s="53">
        <f t="shared" si="143"/>
        <v>0</v>
      </c>
      <c r="AL243" s="51">
        <f t="shared" si="162"/>
        <v>1.0529665025941226</v>
      </c>
      <c r="AM243" s="52" t="str">
        <f t="shared" si="144"/>
        <v/>
      </c>
      <c r="AN243" s="51">
        <f t="shared" si="163"/>
        <v>1.0724502556434587</v>
      </c>
      <c r="AO243" s="52">
        <f t="shared" si="145"/>
        <v>-1.2941465186473988E-2</v>
      </c>
      <c r="AP243" s="56">
        <f t="shared" si="146"/>
        <v>1</v>
      </c>
      <c r="AQ243" s="53" t="b">
        <f t="shared" si="147"/>
        <v>1</v>
      </c>
    </row>
    <row r="244" spans="1:43">
      <c r="A244" s="48">
        <f>净值底稿!A205</f>
        <v>44139</v>
      </c>
      <c r="B244" s="49">
        <f>净值底稿!X205</f>
        <v>1.1209865458708723</v>
      </c>
      <c r="C244" s="49">
        <f>净值底稿!U205</f>
        <v>1.2811330861607</v>
      </c>
      <c r="D244" s="49">
        <f>净值底稿!V205</f>
        <v>1.4334</v>
      </c>
      <c r="E244" s="49">
        <f>净值底稿!W205</f>
        <v>1.4672000000000001</v>
      </c>
      <c r="F244" s="50">
        <f t="shared" si="148"/>
        <v>5.0549472793046668E-3</v>
      </c>
      <c r="G244" s="50">
        <f t="shared" si="149"/>
        <v>8.7171368301497409E-7</v>
      </c>
      <c r="H244" s="50">
        <f t="shared" si="150"/>
        <v>3.4894270360807944E-4</v>
      </c>
      <c r="I244" s="50">
        <f t="shared" si="151"/>
        <v>2.870813397129135E-3</v>
      </c>
      <c r="J244" s="51">
        <f t="shared" si="152"/>
        <v>0.11931585048187886</v>
      </c>
      <c r="K244" s="51">
        <f t="shared" si="153"/>
        <v>0.1176068444246175</v>
      </c>
      <c r="L244" s="51">
        <f t="shared" si="154"/>
        <v>0.76423600901141719</v>
      </c>
      <c r="M244" s="51">
        <f t="shared" si="155"/>
        <v>5.844656888575861E-2</v>
      </c>
      <c r="N244" s="51">
        <f t="shared" si="126"/>
        <v>1.059605272803672</v>
      </c>
      <c r="O244" s="52">
        <f t="shared" si="127"/>
        <v>0.2235952396495807</v>
      </c>
      <c r="P244" s="53" t="b">
        <f t="shared" si="128"/>
        <v>0</v>
      </c>
      <c r="Q244" s="53" t="b">
        <f t="shared" si="129"/>
        <v>0</v>
      </c>
      <c r="R244" s="53" t="b">
        <f t="shared" si="130"/>
        <v>0</v>
      </c>
      <c r="S244" s="53" t="b">
        <f t="shared" si="156"/>
        <v>0</v>
      </c>
      <c r="T244" s="54" t="str">
        <f t="shared" si="157"/>
        <v>不调</v>
      </c>
      <c r="U244" s="51">
        <f t="shared" si="131"/>
        <v>0.11931585048187886</v>
      </c>
      <c r="V244" s="51">
        <f t="shared" si="132"/>
        <v>0.1176068444246175</v>
      </c>
      <c r="W244" s="51">
        <f t="shared" si="133"/>
        <v>0.76423600901141719</v>
      </c>
      <c r="X244" s="51">
        <f t="shared" si="134"/>
        <v>5.844656888575861E-2</v>
      </c>
      <c r="Y244" s="51">
        <f t="shared" si="158"/>
        <v>0.99998626710299976</v>
      </c>
      <c r="Z244" s="51">
        <f t="shared" si="135"/>
        <v>0.1193142119295937</v>
      </c>
      <c r="AA244" s="51">
        <f t="shared" si="136"/>
        <v>0.11760522934193648</v>
      </c>
      <c r="AB244" s="51">
        <f t="shared" si="137"/>
        <v>0.76422551383702153</v>
      </c>
      <c r="AC244" s="51">
        <f t="shared" si="138"/>
        <v>5.8445766245048082E-2</v>
      </c>
      <c r="AD244" s="78">
        <f t="shared" si="139"/>
        <v>1.0595907213536</v>
      </c>
      <c r="AE244" s="51">
        <f t="shared" si="159"/>
        <v>1.0724502556434587</v>
      </c>
      <c r="AF244" s="50">
        <f t="shared" si="140"/>
        <v>-1.1990797915510942E-2</v>
      </c>
      <c r="AG244" s="50">
        <f t="shared" si="160"/>
        <v>9.6313160510042017E-4</v>
      </c>
      <c r="AH244" s="48">
        <f t="shared" si="161"/>
        <v>44104</v>
      </c>
      <c r="AI244" s="55">
        <f t="shared" si="141"/>
        <v>2020</v>
      </c>
      <c r="AJ244" s="55">
        <f t="shared" si="142"/>
        <v>11</v>
      </c>
      <c r="AK244" s="53">
        <f t="shared" si="143"/>
        <v>0</v>
      </c>
      <c r="AL244" s="51">
        <f t="shared" si="162"/>
        <v>1.0529665025941226</v>
      </c>
      <c r="AM244" s="52" t="str">
        <f t="shared" si="144"/>
        <v/>
      </c>
      <c r="AN244" s="51">
        <f t="shared" si="163"/>
        <v>1.0724502556434587</v>
      </c>
      <c r="AO244" s="52">
        <f t="shared" si="145"/>
        <v>-1.1990797915510942E-2</v>
      </c>
      <c r="AP244" s="56">
        <f t="shared" si="146"/>
        <v>1</v>
      </c>
      <c r="AQ244" s="53" t="b">
        <f t="shared" si="147"/>
        <v>1</v>
      </c>
    </row>
    <row r="245" spans="1:43">
      <c r="A245" s="48">
        <f>净值底稿!A206</f>
        <v>44140</v>
      </c>
      <c r="B245" s="49">
        <f>净值底稿!X206</f>
        <v>1.134646276209855</v>
      </c>
      <c r="C245" s="49">
        <f>净值底稿!U206</f>
        <v>1.304212355728785</v>
      </c>
      <c r="D245" s="49">
        <f>净值底稿!V206</f>
        <v>1.4336</v>
      </c>
      <c r="E245" s="49">
        <f>净值底稿!W206</f>
        <v>1.4661</v>
      </c>
      <c r="F245" s="50">
        <f t="shared" si="148"/>
        <v>1.2185454311916644E-2</v>
      </c>
      <c r="G245" s="50">
        <f t="shared" si="149"/>
        <v>1.8014732284566071E-2</v>
      </c>
      <c r="H245" s="50">
        <f t="shared" si="150"/>
        <v>1.3952839402819883E-4</v>
      </c>
      <c r="I245" s="50">
        <f t="shared" si="151"/>
        <v>-7.4972737186485006E-4</v>
      </c>
      <c r="J245" s="51">
        <f t="shared" si="152"/>
        <v>0.1207681098078241</v>
      </c>
      <c r="K245" s="51">
        <f t="shared" si="153"/>
        <v>0.11972385606379647</v>
      </c>
      <c r="L245" s="51">
        <f t="shared" si="154"/>
        <v>0.76433214499564262</v>
      </c>
      <c r="M245" s="51">
        <f t="shared" si="155"/>
        <v>5.8401947854324558E-2</v>
      </c>
      <c r="N245" s="51">
        <f t="shared" si="126"/>
        <v>1.0632260587215876</v>
      </c>
      <c r="O245" s="52">
        <f t="shared" si="127"/>
        <v>0.22619081229140087</v>
      </c>
      <c r="P245" s="53" t="b">
        <f t="shared" si="128"/>
        <v>0</v>
      </c>
      <c r="Q245" s="53" t="b">
        <f t="shared" si="129"/>
        <v>0</v>
      </c>
      <c r="R245" s="53" t="b">
        <f t="shared" si="130"/>
        <v>0</v>
      </c>
      <c r="S245" s="53" t="b">
        <f t="shared" si="156"/>
        <v>0</v>
      </c>
      <c r="T245" s="54" t="str">
        <f t="shared" si="157"/>
        <v>不调</v>
      </c>
      <c r="U245" s="51">
        <f t="shared" si="131"/>
        <v>0.1207681098078241</v>
      </c>
      <c r="V245" s="51">
        <f t="shared" si="132"/>
        <v>0.11972385606379647</v>
      </c>
      <c r="W245" s="51">
        <f t="shared" si="133"/>
        <v>0.76433214499564262</v>
      </c>
      <c r="X245" s="51">
        <f t="shared" si="134"/>
        <v>5.8401947854324558E-2</v>
      </c>
      <c r="Y245" s="51">
        <f t="shared" si="158"/>
        <v>0.99998626710299976</v>
      </c>
      <c r="Z245" s="51">
        <f t="shared" si="135"/>
        <v>0.1207664513118112</v>
      </c>
      <c r="AA245" s="51">
        <f t="shared" si="136"/>
        <v>0.11972221190841267</v>
      </c>
      <c r="AB245" s="51">
        <f t="shared" si="137"/>
        <v>0.76432164850102147</v>
      </c>
      <c r="AC245" s="51">
        <f t="shared" si="138"/>
        <v>5.8401145826390062E-2</v>
      </c>
      <c r="AD245" s="78">
        <f t="shared" si="139"/>
        <v>1.0632114575476352</v>
      </c>
      <c r="AE245" s="51">
        <f t="shared" si="159"/>
        <v>1.0724502556434587</v>
      </c>
      <c r="AF245" s="50">
        <f t="shared" si="140"/>
        <v>-8.6146635214146006E-3</v>
      </c>
      <c r="AG245" s="50">
        <f t="shared" si="160"/>
        <v>3.417108248560119E-3</v>
      </c>
      <c r="AH245" s="48">
        <f t="shared" si="161"/>
        <v>44104</v>
      </c>
      <c r="AI245" s="55">
        <f t="shared" si="141"/>
        <v>2020</v>
      </c>
      <c r="AJ245" s="55">
        <f t="shared" si="142"/>
        <v>11</v>
      </c>
      <c r="AK245" s="53">
        <f t="shared" si="143"/>
        <v>0</v>
      </c>
      <c r="AL245" s="51">
        <f t="shared" si="162"/>
        <v>1.0529665025941226</v>
      </c>
      <c r="AM245" s="52" t="str">
        <f t="shared" si="144"/>
        <v/>
      </c>
      <c r="AN245" s="51">
        <f t="shared" si="163"/>
        <v>1.0724502556434587</v>
      </c>
      <c r="AO245" s="52">
        <f t="shared" si="145"/>
        <v>-8.6146635214146006E-3</v>
      </c>
      <c r="AP245" s="56">
        <f t="shared" si="146"/>
        <v>1</v>
      </c>
      <c r="AQ245" s="53" t="b">
        <f t="shared" si="147"/>
        <v>1</v>
      </c>
    </row>
    <row r="246" spans="1:43">
      <c r="A246" s="48">
        <f>净值底稿!A207</f>
        <v>44141</v>
      </c>
      <c r="B246" s="49">
        <f>净值底稿!X207</f>
        <v>1.1387001976891782</v>
      </c>
      <c r="C246" s="49">
        <f>净值底稿!U207</f>
        <v>1.2940248728951649</v>
      </c>
      <c r="D246" s="49">
        <f>净值底稿!V207</f>
        <v>1.4335</v>
      </c>
      <c r="E246" s="49">
        <f>净值底稿!W207</f>
        <v>1.4825999999999999</v>
      </c>
      <c r="F246" s="50">
        <f t="shared" si="148"/>
        <v>3.5728504683105733E-3</v>
      </c>
      <c r="G246" s="50">
        <f t="shared" si="149"/>
        <v>-7.811214783291498E-3</v>
      </c>
      <c r="H246" s="50">
        <f t="shared" si="150"/>
        <v>-6.9754464285698425E-5</v>
      </c>
      <c r="I246" s="50">
        <f t="shared" si="151"/>
        <v>1.1254348270922865E-2</v>
      </c>
      <c r="J246" s="51">
        <f t="shared" si="152"/>
        <v>0.12119793178393681</v>
      </c>
      <c r="K246" s="51">
        <f t="shared" si="153"/>
        <v>0.11878703599686533</v>
      </c>
      <c r="L246" s="51">
        <f t="shared" si="154"/>
        <v>0.76426833365388835</v>
      </c>
      <c r="M246" s="51">
        <f t="shared" si="155"/>
        <v>5.9058412660941209E-2</v>
      </c>
      <c r="N246" s="51">
        <f t="shared" si="126"/>
        <v>1.0633117140956316</v>
      </c>
      <c r="O246" s="52">
        <f t="shared" si="127"/>
        <v>0.22569578102025734</v>
      </c>
      <c r="P246" s="53" t="b">
        <f t="shared" si="128"/>
        <v>0</v>
      </c>
      <c r="Q246" s="53" t="b">
        <f t="shared" si="129"/>
        <v>0</v>
      </c>
      <c r="R246" s="53" t="b">
        <f t="shared" si="130"/>
        <v>0</v>
      </c>
      <c r="S246" s="53" t="b">
        <f t="shared" si="156"/>
        <v>0</v>
      </c>
      <c r="T246" s="54" t="str">
        <f t="shared" si="157"/>
        <v>不调</v>
      </c>
      <c r="U246" s="51">
        <f t="shared" si="131"/>
        <v>0.12119793178393681</v>
      </c>
      <c r="V246" s="51">
        <f t="shared" si="132"/>
        <v>0.11878703599686533</v>
      </c>
      <c r="W246" s="51">
        <f t="shared" si="133"/>
        <v>0.76426833365388835</v>
      </c>
      <c r="X246" s="51">
        <f t="shared" si="134"/>
        <v>5.9058412660941209E-2</v>
      </c>
      <c r="Y246" s="51">
        <f t="shared" si="158"/>
        <v>0.99998626710299976</v>
      </c>
      <c r="Z246" s="51">
        <f t="shared" si="135"/>
        <v>0.12119626738522299</v>
      </c>
      <c r="AA246" s="51">
        <f t="shared" si="136"/>
        <v>0.11878540470673501</v>
      </c>
      <c r="AB246" s="51">
        <f t="shared" si="137"/>
        <v>0.76425783803558178</v>
      </c>
      <c r="AC246" s="51">
        <f t="shared" si="138"/>
        <v>5.9057601617843139E-2</v>
      </c>
      <c r="AD246" s="78">
        <f t="shared" si="139"/>
        <v>1.0632971117453831</v>
      </c>
      <c r="AE246" s="51">
        <f t="shared" si="159"/>
        <v>1.0724502556434587</v>
      </c>
      <c r="AF246" s="50">
        <f t="shared" si="140"/>
        <v>-8.5347957631692895E-3</v>
      </c>
      <c r="AG246" s="50">
        <f t="shared" si="160"/>
        <v>8.0561770793297072E-5</v>
      </c>
      <c r="AH246" s="48">
        <f t="shared" si="161"/>
        <v>44104</v>
      </c>
      <c r="AI246" s="55">
        <f t="shared" si="141"/>
        <v>2020</v>
      </c>
      <c r="AJ246" s="55">
        <f t="shared" si="142"/>
        <v>11</v>
      </c>
      <c r="AK246" s="53">
        <f t="shared" si="143"/>
        <v>0</v>
      </c>
      <c r="AL246" s="51">
        <f t="shared" si="162"/>
        <v>1.0529665025941226</v>
      </c>
      <c r="AM246" s="52" t="str">
        <f t="shared" si="144"/>
        <v/>
      </c>
      <c r="AN246" s="51">
        <f t="shared" si="163"/>
        <v>1.0724502556434587</v>
      </c>
      <c r="AO246" s="52">
        <f t="shared" si="145"/>
        <v>-8.5347957631692895E-3</v>
      </c>
      <c r="AP246" s="56">
        <f t="shared" si="146"/>
        <v>1</v>
      </c>
      <c r="AQ246" s="53" t="b">
        <f t="shared" si="147"/>
        <v>1</v>
      </c>
    </row>
    <row r="247" spans="1:43">
      <c r="A247" s="48">
        <f>净值底稿!A208</f>
        <v>44144</v>
      </c>
      <c r="B247" s="49">
        <f>净值底稿!X208</f>
        <v>1.1561914234474511</v>
      </c>
      <c r="C247" s="49">
        <f>净值底稿!U208</f>
        <v>1.3212694035907588</v>
      </c>
      <c r="D247" s="49">
        <f>净值底稿!V208</f>
        <v>1.4331</v>
      </c>
      <c r="E247" s="49">
        <f>净值底稿!W208</f>
        <v>1.4807999999999999</v>
      </c>
      <c r="F247" s="50">
        <f t="shared" si="148"/>
        <v>1.5360694407332787E-2</v>
      </c>
      <c r="G247" s="50">
        <f t="shared" si="149"/>
        <v>2.1054101251267943E-2</v>
      </c>
      <c r="H247" s="50">
        <f t="shared" si="150"/>
        <v>-2.790373212416819E-4</v>
      </c>
      <c r="I247" s="50">
        <f t="shared" si="151"/>
        <v>-1.214083367057861E-3</v>
      </c>
      <c r="J247" s="51">
        <f t="shared" si="152"/>
        <v>0.1230579262118368</v>
      </c>
      <c r="K247" s="51">
        <f t="shared" si="153"/>
        <v>0.12128632464460345</v>
      </c>
      <c r="L247" s="51">
        <f t="shared" si="154"/>
        <v>0.76404458157571842</v>
      </c>
      <c r="M247" s="51">
        <f t="shared" si="155"/>
        <v>5.8985900766020588E-2</v>
      </c>
      <c r="N247" s="51">
        <f t="shared" si="126"/>
        <v>1.0673747331981791</v>
      </c>
      <c r="O247" s="52">
        <f t="shared" si="127"/>
        <v>0.22892077473513975</v>
      </c>
      <c r="P247" s="53" t="b">
        <f t="shared" si="128"/>
        <v>0</v>
      </c>
      <c r="Q247" s="53" t="b">
        <f t="shared" si="129"/>
        <v>0</v>
      </c>
      <c r="R247" s="53" t="b">
        <f t="shared" si="130"/>
        <v>0</v>
      </c>
      <c r="S247" s="53" t="b">
        <f t="shared" si="156"/>
        <v>0</v>
      </c>
      <c r="T247" s="54" t="str">
        <f t="shared" si="157"/>
        <v>不调</v>
      </c>
      <c r="U247" s="51">
        <f t="shared" si="131"/>
        <v>0.1230579262118368</v>
      </c>
      <c r="V247" s="51">
        <f t="shared" si="132"/>
        <v>0.12128632464460345</v>
      </c>
      <c r="W247" s="51">
        <f t="shared" si="133"/>
        <v>0.76404458157571842</v>
      </c>
      <c r="X247" s="51">
        <f t="shared" si="134"/>
        <v>5.8985900766020588E-2</v>
      </c>
      <c r="Y247" s="51">
        <f t="shared" si="158"/>
        <v>0.99995880187477393</v>
      </c>
      <c r="Z247" s="51">
        <f t="shared" si="135"/>
        <v>0.12305285645598266</v>
      </c>
      <c r="AA247" s="51">
        <f t="shared" si="136"/>
        <v>0.12128132787541254</v>
      </c>
      <c r="AB247" s="51">
        <f t="shared" si="137"/>
        <v>0.76401310437136838</v>
      </c>
      <c r="AC247" s="51">
        <f t="shared" si="138"/>
        <v>5.8983470657494257E-2</v>
      </c>
      <c r="AD247" s="78">
        <f t="shared" si="139"/>
        <v>1.0673307593602579</v>
      </c>
      <c r="AE247" s="51">
        <f t="shared" si="159"/>
        <v>1.0724502556434587</v>
      </c>
      <c r="AF247" s="50">
        <f t="shared" si="140"/>
        <v>-4.7736445175531328E-3</v>
      </c>
      <c r="AG247" s="50">
        <f t="shared" si="160"/>
        <v>3.7935282343179999E-3</v>
      </c>
      <c r="AH247" s="48">
        <f t="shared" si="161"/>
        <v>44104</v>
      </c>
      <c r="AI247" s="55">
        <f t="shared" si="141"/>
        <v>2020</v>
      </c>
      <c r="AJ247" s="55">
        <f t="shared" si="142"/>
        <v>11</v>
      </c>
      <c r="AK247" s="53">
        <f t="shared" si="143"/>
        <v>0</v>
      </c>
      <c r="AL247" s="51">
        <f t="shared" si="162"/>
        <v>1.0529665025941226</v>
      </c>
      <c r="AM247" s="52" t="str">
        <f t="shared" si="144"/>
        <v/>
      </c>
      <c r="AN247" s="51">
        <f t="shared" si="163"/>
        <v>1.0724502556434587</v>
      </c>
      <c r="AO247" s="52">
        <f t="shared" si="145"/>
        <v>-4.7736445175531328E-3</v>
      </c>
      <c r="AP247" s="56">
        <f t="shared" si="146"/>
        <v>1</v>
      </c>
      <c r="AQ247" s="53" t="b">
        <f t="shared" si="147"/>
        <v>1</v>
      </c>
    </row>
    <row r="248" spans="1:43">
      <c r="A248" s="48">
        <f>净值底稿!A209</f>
        <v>44145</v>
      </c>
      <c r="B248" s="49">
        <f>净值底稿!X209</f>
        <v>1.1525530833589679</v>
      </c>
      <c r="C248" s="49">
        <f>净值底稿!U209</f>
        <v>1.3076624616967012</v>
      </c>
      <c r="D248" s="49">
        <f>净值底稿!V209</f>
        <v>1.4328000000000001</v>
      </c>
      <c r="E248" s="49">
        <f>净值底稿!W209</f>
        <v>1.4448000000000001</v>
      </c>
      <c r="F248" s="50">
        <f t="shared" si="148"/>
        <v>-3.1468319299884362E-3</v>
      </c>
      <c r="G248" s="50">
        <f t="shared" si="149"/>
        <v>-1.0298385671444921E-2</v>
      </c>
      <c r="H248" s="50">
        <f t="shared" si="150"/>
        <v>-2.0933640360054628E-4</v>
      </c>
      <c r="I248" s="50">
        <f t="shared" si="151"/>
        <v>-2.4311183144246185E-2</v>
      </c>
      <c r="J248" s="51">
        <f t="shared" si="152"/>
        <v>0.12266562979821069</v>
      </c>
      <c r="K248" s="51">
        <f t="shared" si="153"/>
        <v>0.12003232598620658</v>
      </c>
      <c r="L248" s="51">
        <f t="shared" si="154"/>
        <v>0.76385316861579555</v>
      </c>
      <c r="M248" s="51">
        <f t="shared" si="155"/>
        <v>5.7549512699856642E-2</v>
      </c>
      <c r="N248" s="51">
        <f t="shared" si="126"/>
        <v>1.0641006371000694</v>
      </c>
      <c r="O248" s="52">
        <f t="shared" si="127"/>
        <v>0.22807801003279884</v>
      </c>
      <c r="P248" s="53" t="b">
        <f t="shared" si="128"/>
        <v>0</v>
      </c>
      <c r="Q248" s="53" t="b">
        <f t="shared" si="129"/>
        <v>0</v>
      </c>
      <c r="R248" s="53" t="b">
        <f t="shared" si="130"/>
        <v>0</v>
      </c>
      <c r="S248" s="53" t="b">
        <f t="shared" si="156"/>
        <v>0</v>
      </c>
      <c r="T248" s="54" t="str">
        <f t="shared" si="157"/>
        <v>不调</v>
      </c>
      <c r="U248" s="51">
        <f t="shared" si="131"/>
        <v>0.12266562979821069</v>
      </c>
      <c r="V248" s="51">
        <f t="shared" si="132"/>
        <v>0.12003232598620658</v>
      </c>
      <c r="W248" s="51">
        <f t="shared" si="133"/>
        <v>0.76385316861579555</v>
      </c>
      <c r="X248" s="51">
        <f t="shared" si="134"/>
        <v>5.7549512699856642E-2</v>
      </c>
      <c r="Y248" s="51">
        <f t="shared" si="158"/>
        <v>0.99998626710299976</v>
      </c>
      <c r="Z248" s="51">
        <f t="shared" si="135"/>
        <v>0.1226639452437512</v>
      </c>
      <c r="AA248" s="51">
        <f t="shared" si="136"/>
        <v>0.12003067759463712</v>
      </c>
      <c r="AB248" s="51">
        <f t="shared" si="137"/>
        <v>0.76384267869890765</v>
      </c>
      <c r="AC248" s="51">
        <f t="shared" si="138"/>
        <v>5.7548722378326318E-2</v>
      </c>
      <c r="AD248" s="78">
        <f t="shared" si="139"/>
        <v>1.0640860239156225</v>
      </c>
      <c r="AE248" s="51">
        <f t="shared" si="159"/>
        <v>1.0724502556434587</v>
      </c>
      <c r="AF248" s="50">
        <f t="shared" si="140"/>
        <v>-7.7991792009204364E-3</v>
      </c>
      <c r="AG248" s="50">
        <f t="shared" si="160"/>
        <v>-3.0400467860406399E-3</v>
      </c>
      <c r="AH248" s="48">
        <f t="shared" si="161"/>
        <v>44104</v>
      </c>
      <c r="AI248" s="55">
        <f t="shared" si="141"/>
        <v>2020</v>
      </c>
      <c r="AJ248" s="55">
        <f t="shared" si="142"/>
        <v>11</v>
      </c>
      <c r="AK248" s="53">
        <f t="shared" si="143"/>
        <v>0</v>
      </c>
      <c r="AL248" s="51">
        <f t="shared" si="162"/>
        <v>1.0529665025941226</v>
      </c>
      <c r="AM248" s="52" t="str">
        <f t="shared" si="144"/>
        <v/>
      </c>
      <c r="AN248" s="51">
        <f t="shared" si="163"/>
        <v>1.0724502556434587</v>
      </c>
      <c r="AO248" s="52">
        <f t="shared" si="145"/>
        <v>-7.7991792009204364E-3</v>
      </c>
      <c r="AP248" s="56">
        <f t="shared" si="146"/>
        <v>1</v>
      </c>
      <c r="AQ248" s="53" t="b">
        <f t="shared" si="147"/>
        <v>1</v>
      </c>
    </row>
    <row r="249" spans="1:43">
      <c r="A249" s="48">
        <f>净值底稿!A210</f>
        <v>44146</v>
      </c>
      <c r="B249" s="49">
        <f>净值底稿!X210</f>
        <v>1.1569599203723704</v>
      </c>
      <c r="C249" s="49">
        <f>净值底稿!U210</f>
        <v>1.2909688501719838</v>
      </c>
      <c r="D249" s="49">
        <f>净值底稿!V210</f>
        <v>1.4321999999999999</v>
      </c>
      <c r="E249" s="49">
        <f>净值底稿!W210</f>
        <v>1.4433</v>
      </c>
      <c r="F249" s="50">
        <f t="shared" si="148"/>
        <v>3.823543641529481E-3</v>
      </c>
      <c r="G249" s="50">
        <f t="shared" si="149"/>
        <v>-1.2765994294167693E-2</v>
      </c>
      <c r="H249" s="50">
        <f t="shared" si="150"/>
        <v>-4.1876046901179187E-4</v>
      </c>
      <c r="I249" s="50">
        <f t="shared" si="151"/>
        <v>-1.0382059800664312E-3</v>
      </c>
      <c r="J249" s="51">
        <f t="shared" si="152"/>
        <v>0.12313295619163286</v>
      </c>
      <c r="K249" s="51">
        <f t="shared" si="153"/>
        <v>0.1184983666493389</v>
      </c>
      <c r="L249" s="51">
        <f t="shared" si="154"/>
        <v>0.76352281158052449</v>
      </c>
      <c r="M249" s="51">
        <f t="shared" si="155"/>
        <v>5.7488974950607959E-2</v>
      </c>
      <c r="N249" s="51">
        <f t="shared" si="126"/>
        <v>1.0626431093721043</v>
      </c>
      <c r="O249" s="52">
        <f t="shared" si="127"/>
        <v>0.22738708858117676</v>
      </c>
      <c r="P249" s="53" t="b">
        <f t="shared" si="128"/>
        <v>0</v>
      </c>
      <c r="Q249" s="53" t="b">
        <f t="shared" si="129"/>
        <v>0</v>
      </c>
      <c r="R249" s="53" t="b">
        <f t="shared" si="130"/>
        <v>0</v>
      </c>
      <c r="S249" s="53" t="b">
        <f t="shared" si="156"/>
        <v>0</v>
      </c>
      <c r="T249" s="54" t="str">
        <f t="shared" si="157"/>
        <v>不调</v>
      </c>
      <c r="U249" s="51">
        <f t="shared" si="131"/>
        <v>0.12313295619163286</v>
      </c>
      <c r="V249" s="51">
        <f t="shared" si="132"/>
        <v>0.1184983666493389</v>
      </c>
      <c r="W249" s="51">
        <f t="shared" si="133"/>
        <v>0.76352281158052449</v>
      </c>
      <c r="X249" s="51">
        <f t="shared" si="134"/>
        <v>5.7488974950607959E-2</v>
      </c>
      <c r="Y249" s="51">
        <f t="shared" si="158"/>
        <v>0.99998626710299976</v>
      </c>
      <c r="Z249" s="51">
        <f t="shared" si="135"/>
        <v>0.12313126521942815</v>
      </c>
      <c r="AA249" s="51">
        <f t="shared" si="136"/>
        <v>0.118496739323475</v>
      </c>
      <c r="AB249" s="51">
        <f t="shared" si="137"/>
        <v>0.76351232620039566</v>
      </c>
      <c r="AC249" s="51">
        <f t="shared" si="138"/>
        <v>5.7488185460436311E-2</v>
      </c>
      <c r="AD249" s="78">
        <f t="shared" si="139"/>
        <v>1.0626285162037352</v>
      </c>
      <c r="AE249" s="51">
        <f t="shared" si="159"/>
        <v>1.0724502556434587</v>
      </c>
      <c r="AF249" s="50">
        <f t="shared" si="140"/>
        <v>-9.1582237852426696E-3</v>
      </c>
      <c r="AG249" s="50">
        <f t="shared" si="160"/>
        <v>-1.3697273332506921E-3</v>
      </c>
      <c r="AH249" s="48">
        <f t="shared" si="161"/>
        <v>44104</v>
      </c>
      <c r="AI249" s="55">
        <f t="shared" si="141"/>
        <v>2020</v>
      </c>
      <c r="AJ249" s="55">
        <f t="shared" si="142"/>
        <v>11</v>
      </c>
      <c r="AK249" s="53">
        <f t="shared" si="143"/>
        <v>0</v>
      </c>
      <c r="AL249" s="51">
        <f t="shared" si="162"/>
        <v>1.0529665025941226</v>
      </c>
      <c r="AM249" s="52" t="str">
        <f t="shared" si="144"/>
        <v/>
      </c>
      <c r="AN249" s="51">
        <f t="shared" si="163"/>
        <v>1.0724502556434587</v>
      </c>
      <c r="AO249" s="52">
        <f t="shared" si="145"/>
        <v>-9.1582237852426696E-3</v>
      </c>
      <c r="AP249" s="56">
        <f t="shared" si="146"/>
        <v>1</v>
      </c>
      <c r="AQ249" s="53" t="b">
        <f t="shared" si="147"/>
        <v>1</v>
      </c>
    </row>
    <row r="250" spans="1:43">
      <c r="A250" s="48">
        <f>净值底稿!A211</f>
        <v>44147</v>
      </c>
      <c r="B250" s="49">
        <f>净值底稿!X211</f>
        <v>1.1620765841683149</v>
      </c>
      <c r="C250" s="49">
        <f>净值底稿!U211</f>
        <v>1.2949517843698488</v>
      </c>
      <c r="D250" s="49">
        <f>净值底稿!V211</f>
        <v>1.431</v>
      </c>
      <c r="E250" s="49">
        <f>净值底稿!W211</f>
        <v>1.4369000000000001</v>
      </c>
      <c r="F250" s="50">
        <f t="shared" si="148"/>
        <v>4.4225073884129884E-3</v>
      </c>
      <c r="G250" s="50">
        <f t="shared" si="149"/>
        <v>3.0852287391243127E-3</v>
      </c>
      <c r="H250" s="50">
        <f t="shared" si="150"/>
        <v>-8.3787180561367691E-4</v>
      </c>
      <c r="I250" s="50">
        <f t="shared" si="151"/>
        <v>-4.4342825469410041E-3</v>
      </c>
      <c r="J250" s="51">
        <f t="shared" si="152"/>
        <v>0.12367581414960571</v>
      </c>
      <c r="K250" s="51">
        <f t="shared" si="153"/>
        <v>0.11886232886912831</v>
      </c>
      <c r="L250" s="51">
        <f t="shared" si="154"/>
        <v>0.76287260074903385</v>
      </c>
      <c r="M250" s="51">
        <f t="shared" si="155"/>
        <v>5.7233266602993792E-2</v>
      </c>
      <c r="N250" s="51">
        <f t="shared" si="126"/>
        <v>1.0626440103707617</v>
      </c>
      <c r="O250" s="52">
        <f t="shared" si="127"/>
        <v>0.22824025793370939</v>
      </c>
      <c r="P250" s="53" t="b">
        <f t="shared" si="128"/>
        <v>0</v>
      </c>
      <c r="Q250" s="53" t="b">
        <f t="shared" si="129"/>
        <v>0</v>
      </c>
      <c r="R250" s="53" t="b">
        <f t="shared" si="130"/>
        <v>0</v>
      </c>
      <c r="S250" s="53" t="b">
        <f t="shared" si="156"/>
        <v>0</v>
      </c>
      <c r="T250" s="54" t="str">
        <f t="shared" si="157"/>
        <v>不调</v>
      </c>
      <c r="U250" s="51">
        <f t="shared" si="131"/>
        <v>0.12367581414960571</v>
      </c>
      <c r="V250" s="51">
        <f t="shared" si="132"/>
        <v>0.11886232886912831</v>
      </c>
      <c r="W250" s="51">
        <f t="shared" si="133"/>
        <v>0.76287260074903385</v>
      </c>
      <c r="X250" s="51">
        <f t="shared" si="134"/>
        <v>5.7233266602993792E-2</v>
      </c>
      <c r="Y250" s="51">
        <f t="shared" si="158"/>
        <v>0.99998626710299976</v>
      </c>
      <c r="Z250" s="51">
        <f t="shared" si="135"/>
        <v>0.12367411572238858</v>
      </c>
      <c r="AA250" s="51">
        <f t="shared" si="136"/>
        <v>0.11886069654500875</v>
      </c>
      <c r="AB250" s="51">
        <f t="shared" si="137"/>
        <v>0.76286212429818345</v>
      </c>
      <c r="AC250" s="51">
        <f t="shared" si="138"/>
        <v>5.7232480624438545E-2</v>
      </c>
      <c r="AD250" s="78">
        <f t="shared" si="139"/>
        <v>1.0626294171900195</v>
      </c>
      <c r="AE250" s="51">
        <f t="shared" si="159"/>
        <v>1.0724502556434587</v>
      </c>
      <c r="AF250" s="50">
        <f t="shared" si="140"/>
        <v>-9.1573836658250807E-3</v>
      </c>
      <c r="AG250" s="50">
        <f t="shared" si="160"/>
        <v>8.4788453391659857E-7</v>
      </c>
      <c r="AH250" s="48">
        <f t="shared" si="161"/>
        <v>44104</v>
      </c>
      <c r="AI250" s="55">
        <f t="shared" si="141"/>
        <v>2020</v>
      </c>
      <c r="AJ250" s="55">
        <f t="shared" si="142"/>
        <v>11</v>
      </c>
      <c r="AK250" s="53">
        <f t="shared" si="143"/>
        <v>0</v>
      </c>
      <c r="AL250" s="51">
        <f t="shared" si="162"/>
        <v>1.0529665025941226</v>
      </c>
      <c r="AM250" s="52" t="str">
        <f t="shared" si="144"/>
        <v/>
      </c>
      <c r="AN250" s="51">
        <f t="shared" si="163"/>
        <v>1.0724502556434587</v>
      </c>
      <c r="AO250" s="52">
        <f t="shared" si="145"/>
        <v>-9.1573836658250807E-3</v>
      </c>
      <c r="AP250" s="56">
        <f t="shared" si="146"/>
        <v>1</v>
      </c>
      <c r="AQ250" s="53" t="b">
        <f t="shared" si="147"/>
        <v>1</v>
      </c>
    </row>
    <row r="251" spans="1:43">
      <c r="A251" s="48">
        <f>净值底稿!A212</f>
        <v>44148</v>
      </c>
      <c r="B251" s="49">
        <f>净值底稿!X212</f>
        <v>1.1523802672116841</v>
      </c>
      <c r="C251" s="49">
        <f>净值底稿!U212</f>
        <v>1.2905747800249112</v>
      </c>
      <c r="D251" s="49">
        <f>净值底稿!V212</f>
        <v>1.4291</v>
      </c>
      <c r="E251" s="49">
        <f>净值底稿!W212</f>
        <v>1.4421999999999999</v>
      </c>
      <c r="F251" s="50">
        <f t="shared" si="148"/>
        <v>-8.3439569205074893E-3</v>
      </c>
      <c r="G251" s="50">
        <f t="shared" si="149"/>
        <v>-3.3800519816786778E-3</v>
      </c>
      <c r="H251" s="50">
        <f t="shared" si="150"/>
        <v>-1.3277428371768485E-3</v>
      </c>
      <c r="I251" s="50">
        <f t="shared" si="151"/>
        <v>3.6884960679239853E-3</v>
      </c>
      <c r="J251" s="51">
        <f t="shared" si="152"/>
        <v>0.12264218422861911</v>
      </c>
      <c r="K251" s="51">
        <f t="shared" si="153"/>
        <v>0.11845894121210808</v>
      </c>
      <c r="L251" s="51">
        <f t="shared" si="154"/>
        <v>0.76184923957689299</v>
      </c>
      <c r="M251" s="51">
        <f t="shared" si="155"/>
        <v>5.7443582404179322E-2</v>
      </c>
      <c r="N251" s="51">
        <f t="shared" si="126"/>
        <v>1.0603939474217994</v>
      </c>
      <c r="O251" s="52">
        <f t="shared" si="127"/>
        <v>0.22736939042978424</v>
      </c>
      <c r="P251" s="53" t="b">
        <f t="shared" si="128"/>
        <v>0</v>
      </c>
      <c r="Q251" s="53" t="b">
        <f t="shared" si="129"/>
        <v>0</v>
      </c>
      <c r="R251" s="53" t="b">
        <f t="shared" si="130"/>
        <v>0</v>
      </c>
      <c r="S251" s="53" t="b">
        <f t="shared" si="156"/>
        <v>0</v>
      </c>
      <c r="T251" s="54" t="str">
        <f t="shared" si="157"/>
        <v>不调</v>
      </c>
      <c r="U251" s="51">
        <f t="shared" si="131"/>
        <v>0.12264218422861911</v>
      </c>
      <c r="V251" s="51">
        <f t="shared" si="132"/>
        <v>0.11845894121210808</v>
      </c>
      <c r="W251" s="51">
        <f t="shared" si="133"/>
        <v>0.76184923957689299</v>
      </c>
      <c r="X251" s="51">
        <f t="shared" si="134"/>
        <v>5.7443582404179322E-2</v>
      </c>
      <c r="Y251" s="51">
        <f t="shared" si="158"/>
        <v>0.99998626710299976</v>
      </c>
      <c r="Z251" s="51">
        <f t="shared" si="135"/>
        <v>0.12264049999613522</v>
      </c>
      <c r="AA251" s="51">
        <f t="shared" si="136"/>
        <v>0.11845731442766966</v>
      </c>
      <c r="AB251" s="51">
        <f t="shared" si="137"/>
        <v>0.76183877717975612</v>
      </c>
      <c r="AC251" s="51">
        <f t="shared" si="138"/>
        <v>5.7442793537378842E-2</v>
      </c>
      <c r="AD251" s="78">
        <f t="shared" si="139"/>
        <v>1.06037938514094</v>
      </c>
      <c r="AE251" s="51">
        <f t="shared" si="159"/>
        <v>1.0724502556434587</v>
      </c>
      <c r="AF251" s="50">
        <f t="shared" si="140"/>
        <v>-1.1255412956451161E-2</v>
      </c>
      <c r="AG251" s="50">
        <f t="shared" si="160"/>
        <v>-2.1174193116443307E-3</v>
      </c>
      <c r="AH251" s="48">
        <f t="shared" si="161"/>
        <v>44104</v>
      </c>
      <c r="AI251" s="55">
        <f t="shared" si="141"/>
        <v>2020</v>
      </c>
      <c r="AJ251" s="55">
        <f t="shared" si="142"/>
        <v>11</v>
      </c>
      <c r="AK251" s="53">
        <f t="shared" si="143"/>
        <v>0</v>
      </c>
      <c r="AL251" s="51">
        <f t="shared" si="162"/>
        <v>1.0529665025941226</v>
      </c>
      <c r="AM251" s="52" t="str">
        <f t="shared" si="144"/>
        <v/>
      </c>
      <c r="AN251" s="51">
        <f t="shared" si="163"/>
        <v>1.0724502556434587</v>
      </c>
      <c r="AO251" s="52">
        <f t="shared" si="145"/>
        <v>-1.1255412956451161E-2</v>
      </c>
      <c r="AP251" s="56">
        <f t="shared" si="146"/>
        <v>1</v>
      </c>
      <c r="AQ251" s="53" t="b">
        <f t="shared" si="147"/>
        <v>1</v>
      </c>
    </row>
    <row r="252" spans="1:43">
      <c r="A252" s="48">
        <f>净值底稿!A213</f>
        <v>44151</v>
      </c>
      <c r="B252" s="49">
        <f>净值底稿!X213</f>
        <v>1.1760601558225279</v>
      </c>
      <c r="C252" s="49">
        <f>净值底稿!U213</f>
        <v>1.3029746875203212</v>
      </c>
      <c r="D252" s="49">
        <f>净值底稿!V213</f>
        <v>1.4280999999999999</v>
      </c>
      <c r="E252" s="49">
        <f>净值底稿!W213</f>
        <v>1.4428000000000001</v>
      </c>
      <c r="F252" s="50">
        <f t="shared" si="148"/>
        <v>2.0548675888159673E-2</v>
      </c>
      <c r="G252" s="50">
        <f t="shared" si="149"/>
        <v>9.6080503720756827E-3</v>
      </c>
      <c r="H252" s="50">
        <f t="shared" si="150"/>
        <v>-6.9974109579462596E-4</v>
      </c>
      <c r="I252" s="50">
        <f t="shared" si="151"/>
        <v>4.1603106365295517E-4</v>
      </c>
      <c r="J252" s="51">
        <f t="shared" si="152"/>
        <v>0.12516059988131764</v>
      </c>
      <c r="K252" s="51">
        <f t="shared" si="153"/>
        <v>0.11959545827163151</v>
      </c>
      <c r="L252" s="51">
        <f t="shared" si="154"/>
        <v>0.7613056872789935</v>
      </c>
      <c r="M252" s="51">
        <f t="shared" si="155"/>
        <v>5.7466691523873396E-2</v>
      </c>
      <c r="N252" s="51">
        <f t="shared" si="126"/>
        <v>1.063528436955816</v>
      </c>
      <c r="O252" s="52">
        <f t="shared" si="127"/>
        <v>0.23013588508599275</v>
      </c>
      <c r="P252" s="53" t="b">
        <f t="shared" si="128"/>
        <v>0</v>
      </c>
      <c r="Q252" s="53" t="b">
        <f t="shared" si="129"/>
        <v>0</v>
      </c>
      <c r="R252" s="53" t="b">
        <f t="shared" si="130"/>
        <v>0</v>
      </c>
      <c r="S252" s="53" t="b">
        <f t="shared" si="156"/>
        <v>0</v>
      </c>
      <c r="T252" s="54" t="str">
        <f t="shared" si="157"/>
        <v>不调</v>
      </c>
      <c r="U252" s="51">
        <f t="shared" si="131"/>
        <v>0.12516059988131764</v>
      </c>
      <c r="V252" s="51">
        <f t="shared" si="132"/>
        <v>0.11959545827163151</v>
      </c>
      <c r="W252" s="51">
        <f t="shared" si="133"/>
        <v>0.7613056872789935</v>
      </c>
      <c r="X252" s="51">
        <f t="shared" si="134"/>
        <v>5.7466691523873396E-2</v>
      </c>
      <c r="Y252" s="51">
        <f t="shared" si="158"/>
        <v>0.99995880187477393</v>
      </c>
      <c r="Z252" s="51">
        <f t="shared" si="135"/>
        <v>0.12515544349925037</v>
      </c>
      <c r="AA252" s="51">
        <f t="shared" si="136"/>
        <v>0.11959053116296517</v>
      </c>
      <c r="AB252" s="51">
        <f t="shared" si="137"/>
        <v>0.76127432291195363</v>
      </c>
      <c r="AC252" s="51">
        <f t="shared" si="138"/>
        <v>5.7464324003919667E-2</v>
      </c>
      <c r="AD252" s="78">
        <f t="shared" si="139"/>
        <v>1.0634846215780889</v>
      </c>
      <c r="AE252" s="51">
        <f t="shared" si="159"/>
        <v>1.0724502556434587</v>
      </c>
      <c r="AF252" s="50">
        <f t="shared" si="140"/>
        <v>-8.359953310832724E-3</v>
      </c>
      <c r="AG252" s="50">
        <f t="shared" si="160"/>
        <v>2.928420224555861E-3</v>
      </c>
      <c r="AH252" s="48">
        <f t="shared" si="161"/>
        <v>44104</v>
      </c>
      <c r="AI252" s="55">
        <f t="shared" si="141"/>
        <v>2020</v>
      </c>
      <c r="AJ252" s="55">
        <f t="shared" si="142"/>
        <v>11</v>
      </c>
      <c r="AK252" s="53">
        <f t="shared" si="143"/>
        <v>0</v>
      </c>
      <c r="AL252" s="51">
        <f t="shared" si="162"/>
        <v>1.0529665025941226</v>
      </c>
      <c r="AM252" s="52" t="str">
        <f t="shared" si="144"/>
        <v/>
      </c>
      <c r="AN252" s="51">
        <f t="shared" si="163"/>
        <v>1.0724502556434587</v>
      </c>
      <c r="AO252" s="52">
        <f t="shared" si="145"/>
        <v>-8.359953310832724E-3</v>
      </c>
      <c r="AP252" s="56">
        <f t="shared" si="146"/>
        <v>1</v>
      </c>
      <c r="AQ252" s="53" t="b">
        <f t="shared" si="147"/>
        <v>1</v>
      </c>
    </row>
    <row r="253" spans="1:43">
      <c r="A253" s="48">
        <f>净值底稿!A214</f>
        <v>44152</v>
      </c>
      <c r="B253" s="49">
        <f>净值底稿!X214</f>
        <v>1.1764067515479006</v>
      </c>
      <c r="C253" s="49">
        <f>净值底稿!U214</f>
        <v>1.293312870662245</v>
      </c>
      <c r="D253" s="49">
        <f>净值底稿!V214</f>
        <v>1.4271</v>
      </c>
      <c r="E253" s="49">
        <f>净值底稿!W214</f>
        <v>1.4414</v>
      </c>
      <c r="F253" s="50">
        <f t="shared" si="148"/>
        <v>2.9470918103702282E-4</v>
      </c>
      <c r="G253" s="50">
        <f t="shared" si="149"/>
        <v>-7.4151991981237231E-3</v>
      </c>
      <c r="H253" s="50">
        <f t="shared" si="150"/>
        <v>-7.0023107625505343E-4</v>
      </c>
      <c r="I253" s="50">
        <f t="shared" si="151"/>
        <v>-9.7033545883007388E-4</v>
      </c>
      <c r="J253" s="51">
        <f t="shared" si="152"/>
        <v>0.12519232795750634</v>
      </c>
      <c r="K253" s="51">
        <f t="shared" si="153"/>
        <v>0.11870374355218236</v>
      </c>
      <c r="L253" s="51">
        <f t="shared" si="154"/>
        <v>0.76074125497349565</v>
      </c>
      <c r="M253" s="51">
        <f t="shared" si="155"/>
        <v>5.7408564332720964E-2</v>
      </c>
      <c r="N253" s="51">
        <f t="shared" si="126"/>
        <v>1.0620458908159052</v>
      </c>
      <c r="O253" s="52">
        <f t="shared" si="127"/>
        <v>0.22964739435347581</v>
      </c>
      <c r="P253" s="53" t="b">
        <f t="shared" si="128"/>
        <v>0</v>
      </c>
      <c r="Q253" s="53" t="b">
        <f t="shared" si="129"/>
        <v>0</v>
      </c>
      <c r="R253" s="53" t="b">
        <f t="shared" si="130"/>
        <v>0</v>
      </c>
      <c r="S253" s="53" t="b">
        <f t="shared" si="156"/>
        <v>0</v>
      </c>
      <c r="T253" s="54" t="str">
        <f t="shared" si="157"/>
        <v>不调</v>
      </c>
      <c r="U253" s="51">
        <f t="shared" si="131"/>
        <v>0.12519232795750634</v>
      </c>
      <c r="V253" s="51">
        <f t="shared" si="132"/>
        <v>0.11870374355218236</v>
      </c>
      <c r="W253" s="51">
        <f t="shared" si="133"/>
        <v>0.76074125497349565</v>
      </c>
      <c r="X253" s="51">
        <f t="shared" si="134"/>
        <v>5.7408564332720964E-2</v>
      </c>
      <c r="Y253" s="51">
        <f t="shared" si="158"/>
        <v>0.99998626710299976</v>
      </c>
      <c r="Z253" s="51">
        <f t="shared" si="135"/>
        <v>0.12519060870416129</v>
      </c>
      <c r="AA253" s="51">
        <f t="shared" si="136"/>
        <v>0.1187021134058986</v>
      </c>
      <c r="AB253" s="51">
        <f t="shared" si="137"/>
        <v>0.76073080779219726</v>
      </c>
      <c r="AC253" s="51">
        <f t="shared" si="138"/>
        <v>5.7407775946820054E-2</v>
      </c>
      <c r="AD253" s="78">
        <f t="shared" si="139"/>
        <v>1.0620313058490773</v>
      </c>
      <c r="AE253" s="51">
        <f t="shared" si="159"/>
        <v>1.0724502556434587</v>
      </c>
      <c r="AF253" s="50">
        <f t="shared" si="140"/>
        <v>-9.7150891051167587E-3</v>
      </c>
      <c r="AG253" s="50">
        <f t="shared" si="160"/>
        <v>-1.3665601735312061E-3</v>
      </c>
      <c r="AH253" s="48">
        <f t="shared" si="161"/>
        <v>44104</v>
      </c>
      <c r="AI253" s="55">
        <f t="shared" si="141"/>
        <v>2020</v>
      </c>
      <c r="AJ253" s="55">
        <f t="shared" si="142"/>
        <v>11</v>
      </c>
      <c r="AK253" s="53">
        <f t="shared" si="143"/>
        <v>0</v>
      </c>
      <c r="AL253" s="51">
        <f t="shared" si="162"/>
        <v>1.0529665025941226</v>
      </c>
      <c r="AM253" s="52" t="str">
        <f t="shared" si="144"/>
        <v/>
      </c>
      <c r="AN253" s="51">
        <f t="shared" si="163"/>
        <v>1.0724502556434587</v>
      </c>
      <c r="AO253" s="52">
        <f t="shared" si="145"/>
        <v>-9.7150891051167587E-3</v>
      </c>
      <c r="AP253" s="56">
        <f t="shared" si="146"/>
        <v>1</v>
      </c>
      <c r="AQ253" s="53" t="b">
        <f t="shared" si="147"/>
        <v>1</v>
      </c>
    </row>
    <row r="254" spans="1:43">
      <c r="A254" s="48">
        <f>净值底稿!A215</f>
        <v>44153</v>
      </c>
      <c r="B254" s="49">
        <f>净值底稿!X215</f>
        <v>1.180957748913142</v>
      </c>
      <c r="C254" s="49">
        <f>净值底稿!U215</f>
        <v>1.2957769350684225</v>
      </c>
      <c r="D254" s="49">
        <f>净值底稿!V215</f>
        <v>1.4256</v>
      </c>
      <c r="E254" s="49">
        <f>净值底稿!W215</f>
        <v>1.4339</v>
      </c>
      <c r="F254" s="50">
        <f t="shared" si="148"/>
        <v>3.8685576729760029E-3</v>
      </c>
      <c r="G254" s="50">
        <f t="shared" si="149"/>
        <v>1.9052345817263117E-3</v>
      </c>
      <c r="H254" s="50">
        <f t="shared" si="150"/>
        <v>-1.0510826150935682E-3</v>
      </c>
      <c r="I254" s="50">
        <f t="shared" si="151"/>
        <v>-5.2032745941446024E-3</v>
      </c>
      <c r="J254" s="51">
        <f t="shared" si="152"/>
        <v>0.12567491579404833</v>
      </c>
      <c r="K254" s="51">
        <f t="shared" si="153"/>
        <v>0.11892826877728352</v>
      </c>
      <c r="L254" s="51">
        <f t="shared" si="154"/>
        <v>0.7599312168653608</v>
      </c>
      <c r="M254" s="51">
        <f t="shared" si="155"/>
        <v>5.710906752472962E-2</v>
      </c>
      <c r="N254" s="51">
        <f t="shared" si="126"/>
        <v>1.0616434689614223</v>
      </c>
      <c r="O254" s="52">
        <f t="shared" si="127"/>
        <v>0.23040049858793055</v>
      </c>
      <c r="P254" s="53" t="b">
        <f t="shared" si="128"/>
        <v>0</v>
      </c>
      <c r="Q254" s="53" t="b">
        <f t="shared" si="129"/>
        <v>0</v>
      </c>
      <c r="R254" s="53" t="b">
        <f t="shared" si="130"/>
        <v>0</v>
      </c>
      <c r="S254" s="53" t="b">
        <f t="shared" si="156"/>
        <v>0</v>
      </c>
      <c r="T254" s="54" t="str">
        <f t="shared" si="157"/>
        <v>不调</v>
      </c>
      <c r="U254" s="51">
        <f t="shared" si="131"/>
        <v>0.12567491579404833</v>
      </c>
      <c r="V254" s="51">
        <f t="shared" si="132"/>
        <v>0.11892826877728352</v>
      </c>
      <c r="W254" s="51">
        <f t="shared" si="133"/>
        <v>0.7599312168653608</v>
      </c>
      <c r="X254" s="51">
        <f t="shared" si="134"/>
        <v>5.710906752472962E-2</v>
      </c>
      <c r="Y254" s="51">
        <f t="shared" si="158"/>
        <v>0.99998626710299976</v>
      </c>
      <c r="Z254" s="51">
        <f t="shared" si="135"/>
        <v>0.1256731899133742</v>
      </c>
      <c r="AA254" s="51">
        <f t="shared" si="136"/>
        <v>0.11892663554761798</v>
      </c>
      <c r="AB254" s="51">
        <f t="shared" si="137"/>
        <v>0.75992078080823233</v>
      </c>
      <c r="AC254" s="51">
        <f t="shared" si="138"/>
        <v>5.7108283251787524E-2</v>
      </c>
      <c r="AD254" s="78">
        <f t="shared" si="139"/>
        <v>1.061628889521012</v>
      </c>
      <c r="AE254" s="51">
        <f t="shared" si="159"/>
        <v>1.0724502556434587</v>
      </c>
      <c r="AF254" s="50">
        <f t="shared" si="140"/>
        <v>-1.0090319868453101E-2</v>
      </c>
      <c r="AG254" s="50">
        <f t="shared" si="160"/>
        <v>-3.7891192646499761E-4</v>
      </c>
      <c r="AH254" s="48">
        <f t="shared" si="161"/>
        <v>44104</v>
      </c>
      <c r="AI254" s="55">
        <f t="shared" si="141"/>
        <v>2020</v>
      </c>
      <c r="AJ254" s="55">
        <f t="shared" si="142"/>
        <v>11</v>
      </c>
      <c r="AK254" s="53">
        <f t="shared" si="143"/>
        <v>0</v>
      </c>
      <c r="AL254" s="51">
        <f t="shared" si="162"/>
        <v>1.0529665025941226</v>
      </c>
      <c r="AM254" s="52" t="str">
        <f t="shared" si="144"/>
        <v/>
      </c>
      <c r="AN254" s="51">
        <f t="shared" si="163"/>
        <v>1.0724502556434587</v>
      </c>
      <c r="AO254" s="52">
        <f t="shared" si="145"/>
        <v>-1.0090319868453101E-2</v>
      </c>
      <c r="AP254" s="56">
        <f t="shared" si="146"/>
        <v>1</v>
      </c>
      <c r="AQ254" s="53" t="b">
        <f t="shared" si="147"/>
        <v>1</v>
      </c>
    </row>
    <row r="255" spans="1:43">
      <c r="A255" s="48">
        <f>净值底稿!A216</f>
        <v>44154</v>
      </c>
      <c r="B255" s="49">
        <f>净值底稿!X216</f>
        <v>1.1753005671355581</v>
      </c>
      <c r="C255" s="49">
        <f>净值底稿!U216</f>
        <v>1.3027708842520425</v>
      </c>
      <c r="D255" s="49">
        <f>净值底稿!V216</f>
        <v>1.4235</v>
      </c>
      <c r="E255" s="49">
        <f>净值底稿!W216</f>
        <v>1.4260999999999999</v>
      </c>
      <c r="F255" s="50">
        <f t="shared" si="148"/>
        <v>-4.7903337632445586E-3</v>
      </c>
      <c r="G255" s="50">
        <f t="shared" si="149"/>
        <v>5.3974947341153268E-3</v>
      </c>
      <c r="H255" s="50">
        <f t="shared" si="150"/>
        <v>-1.4730639730640149E-3</v>
      </c>
      <c r="I255" s="50">
        <f t="shared" si="151"/>
        <v>-5.4397098821395984E-3</v>
      </c>
      <c r="J255" s="51">
        <f t="shared" si="152"/>
        <v>0.12507117338859752</v>
      </c>
      <c r="K255" s="51">
        <f t="shared" si="153"/>
        <v>0.1195685414367323</v>
      </c>
      <c r="L255" s="51">
        <f t="shared" si="154"/>
        <v>0.75880136888364103</v>
      </c>
      <c r="M255" s="51">
        <f t="shared" si="155"/>
        <v>5.679763075903075E-2</v>
      </c>
      <c r="N255" s="51">
        <f t="shared" si="126"/>
        <v>1.0602387144680017</v>
      </c>
      <c r="O255" s="52">
        <f t="shared" si="127"/>
        <v>0.23074022056257701</v>
      </c>
      <c r="P255" s="53" t="b">
        <f t="shared" si="128"/>
        <v>0</v>
      </c>
      <c r="Q255" s="53" t="b">
        <f t="shared" si="129"/>
        <v>0</v>
      </c>
      <c r="R255" s="53" t="b">
        <f t="shared" si="130"/>
        <v>0</v>
      </c>
      <c r="S255" s="53" t="b">
        <f t="shared" si="156"/>
        <v>0</v>
      </c>
      <c r="T255" s="54" t="str">
        <f t="shared" si="157"/>
        <v>不调</v>
      </c>
      <c r="U255" s="51">
        <f t="shared" si="131"/>
        <v>0.12507117338859752</v>
      </c>
      <c r="V255" s="51">
        <f t="shared" si="132"/>
        <v>0.1195685414367323</v>
      </c>
      <c r="W255" s="51">
        <f t="shared" si="133"/>
        <v>0.75880136888364103</v>
      </c>
      <c r="X255" s="51">
        <f t="shared" si="134"/>
        <v>5.679763075903075E-2</v>
      </c>
      <c r="Y255" s="51">
        <f t="shared" si="158"/>
        <v>0.99998626710299976</v>
      </c>
      <c r="Z255" s="51">
        <f t="shared" si="135"/>
        <v>0.12506945579905568</v>
      </c>
      <c r="AA255" s="51">
        <f t="shared" si="136"/>
        <v>0.11956689941426829</v>
      </c>
      <c r="AB255" s="51">
        <f t="shared" si="137"/>
        <v>0.75879094834259853</v>
      </c>
      <c r="AC255" s="51">
        <f t="shared" si="138"/>
        <v>5.679685076301768E-2</v>
      </c>
      <c r="AD255" s="78">
        <f t="shared" si="139"/>
        <v>1.0602241543189401</v>
      </c>
      <c r="AE255" s="51">
        <f t="shared" si="159"/>
        <v>1.0724502556434587</v>
      </c>
      <c r="AF255" s="50">
        <f t="shared" si="140"/>
        <v>-1.1400157033095271E-2</v>
      </c>
      <c r="AG255" s="50">
        <f t="shared" si="160"/>
        <v>-1.3231885604635396E-3</v>
      </c>
      <c r="AH255" s="48">
        <f t="shared" si="161"/>
        <v>44104</v>
      </c>
      <c r="AI255" s="55">
        <f t="shared" si="141"/>
        <v>2020</v>
      </c>
      <c r="AJ255" s="55">
        <f t="shared" si="142"/>
        <v>11</v>
      </c>
      <c r="AK255" s="53">
        <f t="shared" si="143"/>
        <v>0</v>
      </c>
      <c r="AL255" s="51">
        <f t="shared" si="162"/>
        <v>1.0529665025941226</v>
      </c>
      <c r="AM255" s="52" t="str">
        <f t="shared" si="144"/>
        <v/>
      </c>
      <c r="AN255" s="51">
        <f t="shared" si="163"/>
        <v>1.0724502556434587</v>
      </c>
      <c r="AO255" s="52">
        <f t="shared" si="145"/>
        <v>-1.1400157033095271E-2</v>
      </c>
      <c r="AP255" s="56">
        <f t="shared" si="146"/>
        <v>1</v>
      </c>
      <c r="AQ255" s="53" t="b">
        <f t="shared" si="147"/>
        <v>1</v>
      </c>
    </row>
    <row r="256" spans="1:43">
      <c r="A256" s="48">
        <f>净值底稿!A217</f>
        <v>44155</v>
      </c>
      <c r="B256" s="49">
        <f>净值底稿!X217</f>
        <v>1.1797422277634722</v>
      </c>
      <c r="C256" s="49">
        <f>净值底稿!U217</f>
        <v>1.3109662091756538</v>
      </c>
      <c r="D256" s="49">
        <f>净值底稿!V217</f>
        <v>1.4217</v>
      </c>
      <c r="E256" s="49">
        <f>净值底稿!W217</f>
        <v>1.4278999999999999</v>
      </c>
      <c r="F256" s="50">
        <f t="shared" si="148"/>
        <v>3.7791699860567629E-3</v>
      </c>
      <c r="G256" s="50">
        <f t="shared" si="149"/>
        <v>6.2906878121677945E-3</v>
      </c>
      <c r="H256" s="50">
        <f t="shared" si="150"/>
        <v>-1.2644889357218414E-3</v>
      </c>
      <c r="I256" s="50">
        <f t="shared" si="151"/>
        <v>1.2621835775892265E-3</v>
      </c>
      <c r="J256" s="51">
        <f t="shared" si="152"/>
        <v>0.12554211453258393</v>
      </c>
      <c r="K256" s="51">
        <f t="shared" si="153"/>
        <v>0.12031905745115232</v>
      </c>
      <c r="L256" s="51">
        <f t="shared" si="154"/>
        <v>0.75783146558389347</v>
      </c>
      <c r="M256" s="51">
        <f t="shared" si="155"/>
        <v>5.6868538815309545E-2</v>
      </c>
      <c r="N256" s="51">
        <f t="shared" si="126"/>
        <v>1.0605611763829395</v>
      </c>
      <c r="O256" s="52">
        <f t="shared" si="127"/>
        <v>0.2318217727168268</v>
      </c>
      <c r="P256" s="53" t="b">
        <f t="shared" si="128"/>
        <v>0</v>
      </c>
      <c r="Q256" s="53" t="b">
        <f t="shared" si="129"/>
        <v>0</v>
      </c>
      <c r="R256" s="53" t="b">
        <f t="shared" si="130"/>
        <v>0</v>
      </c>
      <c r="S256" s="53" t="b">
        <f t="shared" si="156"/>
        <v>0</v>
      </c>
      <c r="T256" s="54" t="str">
        <f t="shared" si="157"/>
        <v>不调</v>
      </c>
      <c r="U256" s="51">
        <f t="shared" si="131"/>
        <v>0.12554211453258393</v>
      </c>
      <c r="V256" s="51">
        <f t="shared" si="132"/>
        <v>0.12031905745115232</v>
      </c>
      <c r="W256" s="51">
        <f t="shared" si="133"/>
        <v>0.75783146558389347</v>
      </c>
      <c r="X256" s="51">
        <f t="shared" si="134"/>
        <v>5.6868538815309545E-2</v>
      </c>
      <c r="Y256" s="51">
        <f t="shared" si="158"/>
        <v>0.99998626710299976</v>
      </c>
      <c r="Z256" s="51">
        <f t="shared" si="135"/>
        <v>0.12554039047565585</v>
      </c>
      <c r="AA256" s="51">
        <f t="shared" si="136"/>
        <v>0.12031740512192918</v>
      </c>
      <c r="AB256" s="51">
        <f t="shared" si="137"/>
        <v>0.75782105836243308</v>
      </c>
      <c r="AC256" s="51">
        <f t="shared" si="138"/>
        <v>5.6867757845523441E-2</v>
      </c>
      <c r="AD256" s="78">
        <f t="shared" si="139"/>
        <v>1.0605466118055416</v>
      </c>
      <c r="AE256" s="51">
        <f t="shared" si="159"/>
        <v>1.0724502556434587</v>
      </c>
      <c r="AF256" s="50">
        <f t="shared" si="140"/>
        <v>-1.1099483426180168E-2</v>
      </c>
      <c r="AG256" s="50">
        <f t="shared" si="160"/>
        <v>3.0414086048491384E-4</v>
      </c>
      <c r="AH256" s="48">
        <f t="shared" si="161"/>
        <v>44104</v>
      </c>
      <c r="AI256" s="55">
        <f t="shared" si="141"/>
        <v>2020</v>
      </c>
      <c r="AJ256" s="55">
        <f t="shared" si="142"/>
        <v>11</v>
      </c>
      <c r="AK256" s="53">
        <f t="shared" si="143"/>
        <v>0</v>
      </c>
      <c r="AL256" s="51">
        <f t="shared" si="162"/>
        <v>1.0529665025941226</v>
      </c>
      <c r="AM256" s="52" t="str">
        <f t="shared" si="144"/>
        <v/>
      </c>
      <c r="AN256" s="51">
        <f t="shared" si="163"/>
        <v>1.0724502556434587</v>
      </c>
      <c r="AO256" s="52">
        <f t="shared" si="145"/>
        <v>-1.1099483426180168E-2</v>
      </c>
      <c r="AP256" s="56">
        <f t="shared" si="146"/>
        <v>1</v>
      </c>
      <c r="AQ256" s="53" t="b">
        <f t="shared" si="147"/>
        <v>1</v>
      </c>
    </row>
    <row r="257" spans="1:43">
      <c r="A257" s="48">
        <f>净值底稿!A218</f>
        <v>44158</v>
      </c>
      <c r="B257" s="49">
        <f>净值底稿!X218</f>
        <v>1.1955465033098536</v>
      </c>
      <c r="C257" s="49">
        <f>净值底稿!U218</f>
        <v>1.3208116093978313</v>
      </c>
      <c r="D257" s="49">
        <f>净值底稿!V218</f>
        <v>1.4224000000000001</v>
      </c>
      <c r="E257" s="49">
        <f>净值底稿!W218</f>
        <v>1.4267000000000001</v>
      </c>
      <c r="F257" s="50">
        <f t="shared" si="148"/>
        <v>1.3396380306181621E-2</v>
      </c>
      <c r="G257" s="50">
        <f t="shared" si="149"/>
        <v>7.5100335563709208E-3</v>
      </c>
      <c r="H257" s="50">
        <f t="shared" si="150"/>
        <v>4.9236829148213701E-4</v>
      </c>
      <c r="I257" s="50">
        <f t="shared" si="151"/>
        <v>-8.4039498564314474E-4</v>
      </c>
      <c r="J257" s="51">
        <f t="shared" si="152"/>
        <v>0.12722217729025428</v>
      </c>
      <c r="K257" s="51">
        <f t="shared" si="153"/>
        <v>0.12122099287181035</v>
      </c>
      <c r="L257" s="51">
        <f t="shared" si="154"/>
        <v>0.75819418542218819</v>
      </c>
      <c r="M257" s="51">
        <f t="shared" si="155"/>
        <v>5.6819966466985297E-2</v>
      </c>
      <c r="N257" s="51">
        <f t="shared" si="126"/>
        <v>1.063457322051238</v>
      </c>
      <c r="O257" s="52">
        <f t="shared" si="127"/>
        <v>0.23361837378001946</v>
      </c>
      <c r="P257" s="53" t="b">
        <f t="shared" si="128"/>
        <v>0</v>
      </c>
      <c r="Q257" s="53" t="b">
        <f t="shared" si="129"/>
        <v>0</v>
      </c>
      <c r="R257" s="53" t="b">
        <f t="shared" si="130"/>
        <v>0</v>
      </c>
      <c r="S257" s="53" t="b">
        <f t="shared" si="156"/>
        <v>0</v>
      </c>
      <c r="T257" s="54" t="str">
        <f t="shared" si="157"/>
        <v>不调</v>
      </c>
      <c r="U257" s="51">
        <f t="shared" si="131"/>
        <v>0.12722217729025428</v>
      </c>
      <c r="V257" s="51">
        <f t="shared" si="132"/>
        <v>0.12122099287181035</v>
      </c>
      <c r="W257" s="51">
        <f t="shared" si="133"/>
        <v>0.75819418542218819</v>
      </c>
      <c r="X257" s="51">
        <f t="shared" si="134"/>
        <v>5.6819966466985297E-2</v>
      </c>
      <c r="Y257" s="51">
        <f t="shared" si="158"/>
        <v>0.99995880187477393</v>
      </c>
      <c r="Z257" s="51">
        <f t="shared" si="135"/>
        <v>0.12721693597506276</v>
      </c>
      <c r="AA257" s="51">
        <f t="shared" si="136"/>
        <v>0.12121599879416599</v>
      </c>
      <c r="AB257" s="51">
        <f t="shared" si="137"/>
        <v>0.7581629492431915</v>
      </c>
      <c r="AC257" s="51">
        <f t="shared" si="138"/>
        <v>5.681762559089145E-2</v>
      </c>
      <c r="AD257" s="78">
        <f t="shared" si="139"/>
        <v>1.0634135096033117</v>
      </c>
      <c r="AE257" s="51">
        <f t="shared" si="159"/>
        <v>1.0724502556434587</v>
      </c>
      <c r="AF257" s="50">
        <f t="shared" si="140"/>
        <v>-8.4262612578940299E-3</v>
      </c>
      <c r="AG257" s="50">
        <f t="shared" si="160"/>
        <v>2.7032265869855188E-3</v>
      </c>
      <c r="AH257" s="48">
        <f t="shared" si="161"/>
        <v>44104</v>
      </c>
      <c r="AI257" s="55">
        <f t="shared" si="141"/>
        <v>2020</v>
      </c>
      <c r="AJ257" s="55">
        <f t="shared" si="142"/>
        <v>11</v>
      </c>
      <c r="AK257" s="53">
        <f t="shared" si="143"/>
        <v>0</v>
      </c>
      <c r="AL257" s="51">
        <f t="shared" si="162"/>
        <v>1.0529665025941226</v>
      </c>
      <c r="AM257" s="52" t="str">
        <f t="shared" si="144"/>
        <v/>
      </c>
      <c r="AN257" s="51">
        <f t="shared" si="163"/>
        <v>1.0724502556434587</v>
      </c>
      <c r="AO257" s="52">
        <f t="shared" si="145"/>
        <v>-8.4262612578940299E-3</v>
      </c>
      <c r="AP257" s="56">
        <f t="shared" si="146"/>
        <v>1</v>
      </c>
      <c r="AQ257" s="53" t="b">
        <f t="shared" si="147"/>
        <v>1</v>
      </c>
    </row>
    <row r="258" spans="1:43">
      <c r="A258" s="48">
        <f>净值底稿!A219</f>
        <v>44159</v>
      </c>
      <c r="B258" s="49">
        <f>净值底稿!X219</f>
        <v>1.1895769323735581</v>
      </c>
      <c r="C258" s="49">
        <f>净值底稿!U219</f>
        <v>1.3190999542316437</v>
      </c>
      <c r="D258" s="49">
        <f>净值底稿!V219</f>
        <v>1.4220999999999999</v>
      </c>
      <c r="E258" s="49">
        <f>净值底稿!W219</f>
        <v>1.3967000000000001</v>
      </c>
      <c r="F258" s="50">
        <f t="shared" si="148"/>
        <v>-4.9931733477274198E-3</v>
      </c>
      <c r="G258" s="50">
        <f t="shared" si="149"/>
        <v>-1.2959116606855448E-3</v>
      </c>
      <c r="H258" s="50">
        <f t="shared" si="150"/>
        <v>-2.1091113610816059E-4</v>
      </c>
      <c r="I258" s="50">
        <f t="shared" si="151"/>
        <v>-2.1027546085371829E-2</v>
      </c>
      <c r="J258" s="51">
        <f t="shared" si="152"/>
        <v>0.12658171976097252</v>
      </c>
      <c r="K258" s="51">
        <f t="shared" si="153"/>
        <v>0.12105891356786698</v>
      </c>
      <c r="L258" s="51">
        <f t="shared" si="154"/>
        <v>0.7580030442342115</v>
      </c>
      <c r="M258" s="51">
        <f t="shared" si="155"/>
        <v>5.5622890350317582E-2</v>
      </c>
      <c r="N258" s="51">
        <f t="shared" si="126"/>
        <v>1.0612665679133686</v>
      </c>
      <c r="O258" s="52">
        <f t="shared" si="127"/>
        <v>0.2333444214828545</v>
      </c>
      <c r="P258" s="53" t="b">
        <f t="shared" si="128"/>
        <v>0</v>
      </c>
      <c r="Q258" s="53" t="b">
        <f t="shared" si="129"/>
        <v>0</v>
      </c>
      <c r="R258" s="53" t="b">
        <f t="shared" si="130"/>
        <v>0</v>
      </c>
      <c r="S258" s="53" t="b">
        <f t="shared" si="156"/>
        <v>0</v>
      </c>
      <c r="T258" s="54" t="str">
        <f t="shared" si="157"/>
        <v>不调</v>
      </c>
      <c r="U258" s="51">
        <f t="shared" si="131"/>
        <v>0.12658171976097252</v>
      </c>
      <c r="V258" s="51">
        <f t="shared" si="132"/>
        <v>0.12105891356786698</v>
      </c>
      <c r="W258" s="51">
        <f t="shared" si="133"/>
        <v>0.7580030442342115</v>
      </c>
      <c r="X258" s="51">
        <f t="shared" si="134"/>
        <v>5.5622890350317582E-2</v>
      </c>
      <c r="Y258" s="51">
        <f t="shared" si="158"/>
        <v>0.99998626710299976</v>
      </c>
      <c r="Z258" s="51">
        <f t="shared" si="135"/>
        <v>0.12657998142725294</v>
      </c>
      <c r="AA258" s="51">
        <f t="shared" si="136"/>
        <v>0.12105725107827599</v>
      </c>
      <c r="AB258" s="51">
        <f t="shared" si="137"/>
        <v>0.75799263465647915</v>
      </c>
      <c r="AC258" s="51">
        <f t="shared" si="138"/>
        <v>5.5622126486893547E-2</v>
      </c>
      <c r="AD258" s="78">
        <f t="shared" si="139"/>
        <v>1.0612519936489015</v>
      </c>
      <c r="AE258" s="51">
        <f t="shared" si="159"/>
        <v>1.0724502556434587</v>
      </c>
      <c r="AF258" s="50">
        <f t="shared" si="140"/>
        <v>-1.0441754231144573E-2</v>
      </c>
      <c r="AG258" s="50">
        <f t="shared" si="160"/>
        <v>-2.0326203634712936E-3</v>
      </c>
      <c r="AH258" s="48">
        <f t="shared" si="161"/>
        <v>44104</v>
      </c>
      <c r="AI258" s="55">
        <f t="shared" si="141"/>
        <v>2020</v>
      </c>
      <c r="AJ258" s="55">
        <f t="shared" si="142"/>
        <v>11</v>
      </c>
      <c r="AK258" s="53">
        <f t="shared" si="143"/>
        <v>0</v>
      </c>
      <c r="AL258" s="51">
        <f t="shared" si="162"/>
        <v>1.0529665025941226</v>
      </c>
      <c r="AM258" s="52" t="str">
        <f t="shared" si="144"/>
        <v/>
      </c>
      <c r="AN258" s="51">
        <f t="shared" si="163"/>
        <v>1.0724502556434587</v>
      </c>
      <c r="AO258" s="52">
        <f t="shared" si="145"/>
        <v>-1.0441754231144573E-2</v>
      </c>
      <c r="AP258" s="56">
        <f t="shared" si="146"/>
        <v>1</v>
      </c>
      <c r="AQ258" s="53" t="b">
        <f t="shared" si="147"/>
        <v>1</v>
      </c>
    </row>
    <row r="259" spans="1:43">
      <c r="A259" s="48">
        <f>净值底稿!A220</f>
        <v>44160</v>
      </c>
      <c r="B259" s="49">
        <f>净值底稿!X220</f>
        <v>1.1739009275708419</v>
      </c>
      <c r="C259" s="49">
        <f>净值底稿!U220</f>
        <v>1.2998420169384488</v>
      </c>
      <c r="D259" s="49">
        <f>净值底稿!V220</f>
        <v>1.4227000000000001</v>
      </c>
      <c r="E259" s="49">
        <f>净值底稿!W220</f>
        <v>1.3776999999999999</v>
      </c>
      <c r="F259" s="50">
        <f t="shared" si="148"/>
        <v>-1.3177798237427152E-2</v>
      </c>
      <c r="G259" s="50">
        <f t="shared" si="149"/>
        <v>-1.4599301009310062E-2</v>
      </c>
      <c r="H259" s="50">
        <f t="shared" si="150"/>
        <v>4.2191125799884155E-4</v>
      </c>
      <c r="I259" s="50">
        <f t="shared" si="151"/>
        <v>-1.3603493950025136E-2</v>
      </c>
      <c r="J259" s="51">
        <f t="shared" si="152"/>
        <v>0.12491193597110732</v>
      </c>
      <c r="K259" s="51">
        <f t="shared" si="153"/>
        <v>0.11928989983042461</v>
      </c>
      <c r="L259" s="51">
        <f t="shared" si="154"/>
        <v>0.75831244028252087</v>
      </c>
      <c r="M259" s="51">
        <f t="shared" si="155"/>
        <v>5.4865471225741556E-2</v>
      </c>
      <c r="N259" s="51">
        <f t="shared" si="126"/>
        <v>1.0573797473097943</v>
      </c>
      <c r="O259" s="52">
        <f t="shared" si="127"/>
        <v>0.23094998407415585</v>
      </c>
      <c r="P259" s="53" t="b">
        <f t="shared" si="128"/>
        <v>0</v>
      </c>
      <c r="Q259" s="53" t="b">
        <f t="shared" si="129"/>
        <v>0</v>
      </c>
      <c r="R259" s="53" t="b">
        <f t="shared" si="130"/>
        <v>0</v>
      </c>
      <c r="S259" s="53" t="b">
        <f t="shared" si="156"/>
        <v>0</v>
      </c>
      <c r="T259" s="54" t="str">
        <f t="shared" si="157"/>
        <v>不调</v>
      </c>
      <c r="U259" s="51">
        <f t="shared" si="131"/>
        <v>0.12491193597110732</v>
      </c>
      <c r="V259" s="51">
        <f t="shared" si="132"/>
        <v>0.11928989983042461</v>
      </c>
      <c r="W259" s="51">
        <f t="shared" si="133"/>
        <v>0.75831244028252087</v>
      </c>
      <c r="X259" s="51">
        <f t="shared" si="134"/>
        <v>5.4865471225741556E-2</v>
      </c>
      <c r="Y259" s="51">
        <f t="shared" si="158"/>
        <v>0.99998626710299976</v>
      </c>
      <c r="Z259" s="51">
        <f t="shared" si="135"/>
        <v>0.12491022056835653</v>
      </c>
      <c r="AA259" s="51">
        <f t="shared" si="136"/>
        <v>0.11928826163451707</v>
      </c>
      <c r="AB259" s="51">
        <f t="shared" si="137"/>
        <v>0.75830202645588451</v>
      </c>
      <c r="AC259" s="51">
        <f t="shared" si="138"/>
        <v>5.4864717763876344E-2</v>
      </c>
      <c r="AD259" s="78">
        <f t="shared" si="139"/>
        <v>1.0573652264226345</v>
      </c>
      <c r="AE259" s="51">
        <f t="shared" si="159"/>
        <v>1.0724502556434587</v>
      </c>
      <c r="AF259" s="50">
        <f t="shared" si="140"/>
        <v>-1.4065947713139737E-2</v>
      </c>
      <c r="AG259" s="50">
        <f t="shared" si="160"/>
        <v>-3.6624357358360227E-3</v>
      </c>
      <c r="AH259" s="48">
        <f t="shared" si="161"/>
        <v>44104</v>
      </c>
      <c r="AI259" s="55">
        <f t="shared" si="141"/>
        <v>2020</v>
      </c>
      <c r="AJ259" s="55">
        <f t="shared" si="142"/>
        <v>11</v>
      </c>
      <c r="AK259" s="53">
        <f t="shared" si="143"/>
        <v>0</v>
      </c>
      <c r="AL259" s="51">
        <f t="shared" si="162"/>
        <v>1.0529665025941226</v>
      </c>
      <c r="AM259" s="52" t="str">
        <f t="shared" si="144"/>
        <v/>
      </c>
      <c r="AN259" s="51">
        <f t="shared" si="163"/>
        <v>1.0724502556434587</v>
      </c>
      <c r="AO259" s="52">
        <f t="shared" si="145"/>
        <v>-1.4065947713139737E-2</v>
      </c>
      <c r="AP259" s="56">
        <f t="shared" si="146"/>
        <v>1</v>
      </c>
      <c r="AQ259" s="53" t="b">
        <f t="shared" si="147"/>
        <v>1</v>
      </c>
    </row>
    <row r="260" spans="1:43">
      <c r="A260" s="48">
        <f>净值底稿!A221</f>
        <v>44161</v>
      </c>
      <c r="B260" s="49">
        <f>净值底稿!X221</f>
        <v>1.1755647049330085</v>
      </c>
      <c r="C260" s="49">
        <f>净值底稿!U221</f>
        <v>1.2950234045365914</v>
      </c>
      <c r="D260" s="49">
        <f>净值底稿!V221</f>
        <v>1.4231</v>
      </c>
      <c r="E260" s="49">
        <f>净值底稿!W221</f>
        <v>1.3789</v>
      </c>
      <c r="F260" s="50">
        <f t="shared" si="148"/>
        <v>1.417306454991385E-3</v>
      </c>
      <c r="G260" s="50">
        <f t="shared" si="149"/>
        <v>-3.707075428448503E-3</v>
      </c>
      <c r="H260" s="50">
        <f t="shared" si="150"/>
        <v>2.8115554930763231E-4</v>
      </c>
      <c r="I260" s="50">
        <f t="shared" si="151"/>
        <v>8.7101691224500399E-4</v>
      </c>
      <c r="J260" s="51">
        <f t="shared" si="152"/>
        <v>0.12508725663026246</v>
      </c>
      <c r="K260" s="51">
        <f t="shared" si="153"/>
        <v>0.11884605105090941</v>
      </c>
      <c r="L260" s="51">
        <f t="shared" si="154"/>
        <v>0.75851522727867382</v>
      </c>
      <c r="M260" s="51">
        <f t="shared" si="155"/>
        <v>5.4912505860934227E-2</v>
      </c>
      <c r="N260" s="51">
        <f t="shared" si="126"/>
        <v>1.0573610408207801</v>
      </c>
      <c r="O260" s="52">
        <f t="shared" si="127"/>
        <v>0.23070010929456775</v>
      </c>
      <c r="P260" s="53" t="b">
        <f t="shared" si="128"/>
        <v>0</v>
      </c>
      <c r="Q260" s="53" t="b">
        <f t="shared" si="129"/>
        <v>0</v>
      </c>
      <c r="R260" s="53" t="b">
        <f t="shared" si="130"/>
        <v>0</v>
      </c>
      <c r="S260" s="53" t="b">
        <f t="shared" si="156"/>
        <v>0</v>
      </c>
      <c r="T260" s="54" t="str">
        <f t="shared" si="157"/>
        <v>不调</v>
      </c>
      <c r="U260" s="51">
        <f t="shared" si="131"/>
        <v>0.12508725663026246</v>
      </c>
      <c r="V260" s="51">
        <f t="shared" si="132"/>
        <v>0.11884605105090941</v>
      </c>
      <c r="W260" s="51">
        <f t="shared" si="133"/>
        <v>0.75851522727867382</v>
      </c>
      <c r="X260" s="51">
        <f t="shared" si="134"/>
        <v>5.4912505860934227E-2</v>
      </c>
      <c r="Y260" s="51">
        <f t="shared" si="158"/>
        <v>0.99998626710299976</v>
      </c>
      <c r="Z260" s="51">
        <f t="shared" si="135"/>
        <v>0.12508553881985113</v>
      </c>
      <c r="AA260" s="51">
        <f t="shared" si="136"/>
        <v>0.11884441895033145</v>
      </c>
      <c r="AB260" s="51">
        <f t="shared" si="137"/>
        <v>0.75850481066718445</v>
      </c>
      <c r="AC260" s="51">
        <f t="shared" si="138"/>
        <v>5.4911751753147213E-2</v>
      </c>
      <c r="AD260" s="78">
        <f t="shared" si="139"/>
        <v>1.0573465201905143</v>
      </c>
      <c r="AE260" s="51">
        <f t="shared" si="159"/>
        <v>1.0724502556434587</v>
      </c>
      <c r="AF260" s="50">
        <f t="shared" si="140"/>
        <v>-1.4083390230423598E-2</v>
      </c>
      <c r="AG260" s="50">
        <f t="shared" si="160"/>
        <v>-1.7691363071836719E-5</v>
      </c>
      <c r="AH260" s="48">
        <f t="shared" si="161"/>
        <v>44104</v>
      </c>
      <c r="AI260" s="55">
        <f t="shared" si="141"/>
        <v>2020</v>
      </c>
      <c r="AJ260" s="55">
        <f t="shared" si="142"/>
        <v>11</v>
      </c>
      <c r="AK260" s="53">
        <f t="shared" si="143"/>
        <v>0</v>
      </c>
      <c r="AL260" s="51">
        <f t="shared" si="162"/>
        <v>1.0529665025941226</v>
      </c>
      <c r="AM260" s="52" t="str">
        <f t="shared" si="144"/>
        <v/>
      </c>
      <c r="AN260" s="51">
        <f t="shared" si="163"/>
        <v>1.0724502556434587</v>
      </c>
      <c r="AO260" s="52">
        <f t="shared" si="145"/>
        <v>-1.4083390230423598E-2</v>
      </c>
      <c r="AP260" s="56">
        <f t="shared" si="146"/>
        <v>1</v>
      </c>
      <c r="AQ260" s="53" t="b">
        <f t="shared" si="147"/>
        <v>1</v>
      </c>
    </row>
    <row r="261" spans="1:43">
      <c r="A261" s="48">
        <f>净值底稿!A222</f>
        <v>44162</v>
      </c>
      <c r="B261" s="49">
        <f>净值底稿!X222</f>
        <v>1.1836208124978802</v>
      </c>
      <c r="C261" s="49">
        <f>净值底稿!U222</f>
        <v>1.2990463339559812</v>
      </c>
      <c r="D261" s="49">
        <f>净值底稿!V222</f>
        <v>1.4232</v>
      </c>
      <c r="E261" s="49">
        <f>净值底稿!W222</f>
        <v>1.3747</v>
      </c>
      <c r="F261" s="50">
        <f t="shared" si="148"/>
        <v>6.8529682212012943E-3</v>
      </c>
      <c r="G261" s="50">
        <f t="shared" si="149"/>
        <v>3.1064530612321395E-3</v>
      </c>
      <c r="H261" s="50">
        <f t="shared" si="150"/>
        <v>7.0269130770794774E-5</v>
      </c>
      <c r="I261" s="50">
        <f t="shared" si="151"/>
        <v>-3.0459061570816681E-3</v>
      </c>
      <c r="J261" s="51">
        <f t="shared" si="152"/>
        <v>0.1259427460423154</v>
      </c>
      <c r="K261" s="51">
        <f t="shared" si="153"/>
        <v>0.11921360355939006</v>
      </c>
      <c r="L261" s="51">
        <f t="shared" si="154"/>
        <v>0.75855811014091545</v>
      </c>
      <c r="M261" s="51">
        <f t="shared" si="155"/>
        <v>5.4744495710386164E-2</v>
      </c>
      <c r="N261" s="51">
        <f t="shared" si="126"/>
        <v>1.0584589554530071</v>
      </c>
      <c r="O261" s="52">
        <f t="shared" si="127"/>
        <v>0.23161630249212795</v>
      </c>
      <c r="P261" s="53" t="b">
        <f t="shared" si="128"/>
        <v>0</v>
      </c>
      <c r="Q261" s="53" t="b">
        <f t="shared" si="129"/>
        <v>0</v>
      </c>
      <c r="R261" s="53" t="b">
        <f t="shared" si="130"/>
        <v>0</v>
      </c>
      <c r="S261" s="53" t="b">
        <f t="shared" si="156"/>
        <v>0</v>
      </c>
      <c r="T261" s="54" t="str">
        <f t="shared" si="157"/>
        <v>不调</v>
      </c>
      <c r="U261" s="51">
        <f t="shared" si="131"/>
        <v>0.1259427460423154</v>
      </c>
      <c r="V261" s="51">
        <f t="shared" si="132"/>
        <v>0.11921360355939006</v>
      </c>
      <c r="W261" s="51">
        <f t="shared" si="133"/>
        <v>0.75855811014091545</v>
      </c>
      <c r="X261" s="51">
        <f t="shared" si="134"/>
        <v>5.4744495710386164E-2</v>
      </c>
      <c r="Y261" s="51">
        <f t="shared" si="158"/>
        <v>0.99998626710299976</v>
      </c>
      <c r="Z261" s="51">
        <f t="shared" si="135"/>
        <v>0.12594101648355607</v>
      </c>
      <c r="AA261" s="51">
        <f t="shared" si="136"/>
        <v>0.11921196641125135</v>
      </c>
      <c r="AB261" s="51">
        <f t="shared" si="137"/>
        <v>0.75854769294052016</v>
      </c>
      <c r="AC261" s="51">
        <f t="shared" si="138"/>
        <v>5.4743743909865243E-2</v>
      </c>
      <c r="AD261" s="78">
        <f t="shared" si="139"/>
        <v>1.0584444197451928</v>
      </c>
      <c r="AE261" s="51">
        <f t="shared" si="159"/>
        <v>1.0724502556434587</v>
      </c>
      <c r="AF261" s="50">
        <f t="shared" si="140"/>
        <v>-1.305966017963478E-2</v>
      </c>
      <c r="AG261" s="50">
        <f t="shared" si="160"/>
        <v>1.0383535895881479E-3</v>
      </c>
      <c r="AH261" s="48">
        <f t="shared" si="161"/>
        <v>44104</v>
      </c>
      <c r="AI261" s="55">
        <f t="shared" si="141"/>
        <v>2020</v>
      </c>
      <c r="AJ261" s="55">
        <f t="shared" si="142"/>
        <v>11</v>
      </c>
      <c r="AK261" s="53">
        <f t="shared" si="143"/>
        <v>0</v>
      </c>
      <c r="AL261" s="51">
        <f t="shared" si="162"/>
        <v>1.0529665025941226</v>
      </c>
      <c r="AM261" s="52" t="str">
        <f t="shared" si="144"/>
        <v/>
      </c>
      <c r="AN261" s="51">
        <f t="shared" si="163"/>
        <v>1.0724502556434587</v>
      </c>
      <c r="AO261" s="52">
        <f t="shared" si="145"/>
        <v>-1.305966017963478E-2</v>
      </c>
      <c r="AP261" s="56">
        <f t="shared" si="146"/>
        <v>1</v>
      </c>
      <c r="AQ261" s="53" t="b">
        <f t="shared" si="147"/>
        <v>1</v>
      </c>
    </row>
    <row r="262" spans="1:43">
      <c r="A262" s="48">
        <f>净值底稿!A223</f>
        <v>44165</v>
      </c>
      <c r="B262" s="49">
        <f>净值底稿!X223</f>
        <v>1.1748009473381402</v>
      </c>
      <c r="C262" s="49">
        <f>净值底稿!U223</f>
        <v>1.2934094025535512</v>
      </c>
      <c r="D262" s="49">
        <f>净值底稿!V223</f>
        <v>1.4256</v>
      </c>
      <c r="E262" s="49">
        <f>净值底稿!W223</f>
        <v>1.3487</v>
      </c>
      <c r="F262" s="50">
        <f t="shared" si="148"/>
        <v>-7.4515968852615355E-3</v>
      </c>
      <c r="G262" s="50">
        <f t="shared" si="149"/>
        <v>-4.3392843311939044E-3</v>
      </c>
      <c r="H262" s="50">
        <f t="shared" si="150"/>
        <v>1.6863406408094139E-3</v>
      </c>
      <c r="I262" s="50">
        <f t="shared" si="151"/>
        <v>-1.8913217429257334E-2</v>
      </c>
      <c r="J262" s="51">
        <f t="shared" si="152"/>
        <v>0.12500255479740052</v>
      </c>
      <c r="K262" s="51">
        <f t="shared" si="153"/>
        <v>0.1186946717933122</v>
      </c>
      <c r="L262" s="51">
        <f t="shared" si="154"/>
        <v>0.75982686274311795</v>
      </c>
      <c r="M262" s="51">
        <f t="shared" si="155"/>
        <v>5.370836357840638E-2</v>
      </c>
      <c r="N262" s="51">
        <f t="shared" si="126"/>
        <v>1.057232452912237</v>
      </c>
      <c r="O262" s="52">
        <f t="shared" si="127"/>
        <v>0.23050486760922625</v>
      </c>
      <c r="P262" s="53" t="b">
        <f t="shared" si="128"/>
        <v>0</v>
      </c>
      <c r="Q262" s="53" t="b">
        <f t="shared" si="129"/>
        <v>0</v>
      </c>
      <c r="R262" s="53" t="b">
        <f t="shared" si="130"/>
        <v>0</v>
      </c>
      <c r="S262" s="53" t="b">
        <f t="shared" si="156"/>
        <v>0</v>
      </c>
      <c r="T262" s="54" t="str">
        <f t="shared" si="157"/>
        <v>不调</v>
      </c>
      <c r="U262" s="51">
        <f t="shared" si="131"/>
        <v>0.12500255479740052</v>
      </c>
      <c r="V262" s="51">
        <f t="shared" si="132"/>
        <v>0.1186946717933122</v>
      </c>
      <c r="W262" s="51">
        <f t="shared" si="133"/>
        <v>0.75982686274311795</v>
      </c>
      <c r="X262" s="51">
        <f t="shared" si="134"/>
        <v>5.370836357840638E-2</v>
      </c>
      <c r="Y262" s="51">
        <f t="shared" si="158"/>
        <v>0.99995880187477393</v>
      </c>
      <c r="Z262" s="51">
        <f t="shared" si="135"/>
        <v>0.1249974049264944</v>
      </c>
      <c r="AA262" s="51">
        <f t="shared" si="136"/>
        <v>0.11868978179535998</v>
      </c>
      <c r="AB262" s="51">
        <f t="shared" si="137"/>
        <v>0.7597955593008765</v>
      </c>
      <c r="AC262" s="51">
        <f t="shared" si="138"/>
        <v>5.3706150894517989E-2</v>
      </c>
      <c r="AD262" s="78">
        <f t="shared" si="139"/>
        <v>1.0571888969172489</v>
      </c>
      <c r="AE262" s="51">
        <f t="shared" si="159"/>
        <v>1.0724502556434587</v>
      </c>
      <c r="AF262" s="50">
        <f t="shared" si="140"/>
        <v>-1.423036513432796E-2</v>
      </c>
      <c r="AG262" s="50">
        <f t="shared" si="160"/>
        <v>-1.186196274950424E-3</v>
      </c>
      <c r="AH262" s="48">
        <f t="shared" si="161"/>
        <v>44104</v>
      </c>
      <c r="AI262" s="55">
        <f t="shared" si="141"/>
        <v>2020</v>
      </c>
      <c r="AJ262" s="55">
        <f t="shared" si="142"/>
        <v>11</v>
      </c>
      <c r="AK262" s="53">
        <f t="shared" si="143"/>
        <v>1</v>
      </c>
      <c r="AL262" s="51">
        <f t="shared" si="162"/>
        <v>1.0529665025941226</v>
      </c>
      <c r="AM262" s="52">
        <f t="shared" si="144"/>
        <v>4.0099987157462547E-3</v>
      </c>
      <c r="AN262" s="51">
        <f t="shared" si="163"/>
        <v>1.0724502556434587</v>
      </c>
      <c r="AO262" s="52">
        <f t="shared" si="145"/>
        <v>-1.423036513432796E-2</v>
      </c>
      <c r="AP262" s="56">
        <f t="shared" si="146"/>
        <v>1</v>
      </c>
      <c r="AQ262" s="53" t="b">
        <f t="shared" si="147"/>
        <v>1</v>
      </c>
    </row>
    <row r="263" spans="1:43">
      <c r="A263" s="48">
        <f>净值底稿!A224</f>
        <v>44166</v>
      </c>
      <c r="B263" s="49">
        <f>净值底稿!X224</f>
        <v>1.1874070655256186</v>
      </c>
      <c r="C263" s="49">
        <f>净值底稿!U224</f>
        <v>1.3140311902425661</v>
      </c>
      <c r="D263" s="49">
        <f>净值底稿!V224</f>
        <v>1.4262999999999999</v>
      </c>
      <c r="E263" s="49">
        <f>净值底稿!W224</f>
        <v>1.357</v>
      </c>
      <c r="F263" s="50">
        <f t="shared" si="148"/>
        <v>1.073042902803345E-2</v>
      </c>
      <c r="G263" s="50">
        <f t="shared" si="149"/>
        <v>1.5943743449136738E-2</v>
      </c>
      <c r="H263" s="50">
        <f t="shared" si="150"/>
        <v>4.9102132435452361E-4</v>
      </c>
      <c r="I263" s="50">
        <f t="shared" si="151"/>
        <v>6.1540742937642445E-3</v>
      </c>
      <c r="J263" s="51">
        <f t="shared" si="152"/>
        <v>0.12633868070874651</v>
      </c>
      <c r="K263" s="51">
        <f t="shared" si="153"/>
        <v>0.12058214122633922</v>
      </c>
      <c r="L263" s="51">
        <f t="shared" si="154"/>
        <v>0.7601686351226431</v>
      </c>
      <c r="M263" s="51">
        <f t="shared" si="155"/>
        <v>5.4036662537154966E-2</v>
      </c>
      <c r="N263" s="51">
        <f t="shared" si="126"/>
        <v>1.0611261195948838</v>
      </c>
      <c r="O263" s="52">
        <f t="shared" si="127"/>
        <v>0.23269695974438462</v>
      </c>
      <c r="P263" s="53" t="b">
        <f t="shared" si="128"/>
        <v>0</v>
      </c>
      <c r="Q263" s="53" t="b">
        <f t="shared" si="129"/>
        <v>0</v>
      </c>
      <c r="R263" s="53" t="b">
        <f t="shared" si="130"/>
        <v>0</v>
      </c>
      <c r="S263" s="53" t="b">
        <f t="shared" si="156"/>
        <v>0</v>
      </c>
      <c r="T263" s="54" t="str">
        <f t="shared" si="157"/>
        <v>不调</v>
      </c>
      <c r="U263" s="51">
        <f t="shared" si="131"/>
        <v>0.12633868070874651</v>
      </c>
      <c r="V263" s="51">
        <f t="shared" si="132"/>
        <v>0.12058214122633922</v>
      </c>
      <c r="W263" s="51">
        <f t="shared" si="133"/>
        <v>0.7601686351226431</v>
      </c>
      <c r="X263" s="51">
        <f t="shared" si="134"/>
        <v>5.4036662537154966E-2</v>
      </c>
      <c r="Y263" s="51">
        <f t="shared" si="158"/>
        <v>0.99998626710299976</v>
      </c>
      <c r="Z263" s="51">
        <f t="shared" si="135"/>
        <v>0.12633694571265719</v>
      </c>
      <c r="AA263" s="51">
        <f t="shared" si="136"/>
        <v>0.12058048528421368</v>
      </c>
      <c r="AB263" s="51">
        <f t="shared" si="137"/>
        <v>0.76015819580507415</v>
      </c>
      <c r="AC263" s="51">
        <f t="shared" si="138"/>
        <v>5.4035920457234106E-2</v>
      </c>
      <c r="AD263" s="78">
        <f t="shared" si="139"/>
        <v>1.061111547259179</v>
      </c>
      <c r="AE263" s="51">
        <f t="shared" si="159"/>
        <v>1.0724502556434587</v>
      </c>
      <c r="AF263" s="50">
        <f t="shared" si="140"/>
        <v>-1.0572712649946303E-2</v>
      </c>
      <c r="AG263" s="50">
        <f t="shared" si="160"/>
        <v>3.7104535938359273E-3</v>
      </c>
      <c r="AH263" s="48">
        <f t="shared" si="161"/>
        <v>44104</v>
      </c>
      <c r="AI263" s="55">
        <f t="shared" si="141"/>
        <v>2020</v>
      </c>
      <c r="AJ263" s="55">
        <f t="shared" si="142"/>
        <v>12</v>
      </c>
      <c r="AK263" s="53">
        <f t="shared" si="143"/>
        <v>0</v>
      </c>
      <c r="AL263" s="51">
        <f t="shared" si="162"/>
        <v>1.0571888969172489</v>
      </c>
      <c r="AM263" s="52" t="str">
        <f t="shared" si="144"/>
        <v/>
      </c>
      <c r="AN263" s="51">
        <f t="shared" si="163"/>
        <v>1.0724502556434587</v>
      </c>
      <c r="AO263" s="52">
        <f t="shared" si="145"/>
        <v>-1.0572712649946303E-2</v>
      </c>
      <c r="AP263" s="56">
        <f t="shared" si="146"/>
        <v>1</v>
      </c>
      <c r="AQ263" s="53" t="b">
        <f t="shared" si="147"/>
        <v>1</v>
      </c>
    </row>
    <row r="264" spans="1:43">
      <c r="A264" s="48">
        <f>净值底稿!A225</f>
        <v>44167</v>
      </c>
      <c r="B264" s="49">
        <f>净值底稿!X225</f>
        <v>1.1890168654497615</v>
      </c>
      <c r="C264" s="49">
        <f>净值底稿!U225</f>
        <v>1.3155988990821661</v>
      </c>
      <c r="D264" s="49">
        <f>净值底稿!V225</f>
        <v>1.4260999999999999</v>
      </c>
      <c r="E264" s="49">
        <f>净值底稿!W225</f>
        <v>1.377</v>
      </c>
      <c r="F264" s="50">
        <f t="shared" si="148"/>
        <v>1.3557270887809558E-3</v>
      </c>
      <c r="G264" s="50">
        <f t="shared" si="149"/>
        <v>1.1930529893362518E-3</v>
      </c>
      <c r="H264" s="50">
        <f t="shared" si="150"/>
        <v>-1.4022295449767075E-4</v>
      </c>
      <c r="I264" s="50">
        <f t="shared" si="151"/>
        <v>1.4738393515106862E-2</v>
      </c>
      <c r="J264" s="51">
        <f t="shared" si="152"/>
        <v>0.12650822413227369</v>
      </c>
      <c r="K264" s="51">
        <f t="shared" si="153"/>
        <v>0.12072434419263763</v>
      </c>
      <c r="L264" s="51">
        <f t="shared" si="154"/>
        <v>0.76005160417697271</v>
      </c>
      <c r="M264" s="51">
        <f t="shared" si="155"/>
        <v>5.4832323116883838E-2</v>
      </c>
      <c r="N264" s="51">
        <f t="shared" si="126"/>
        <v>1.0621164956187679</v>
      </c>
      <c r="O264" s="52">
        <f t="shared" si="127"/>
        <v>0.23277349456933022</v>
      </c>
      <c r="P264" s="53" t="b">
        <f t="shared" si="128"/>
        <v>0</v>
      </c>
      <c r="Q264" s="53" t="b">
        <f t="shared" si="129"/>
        <v>0</v>
      </c>
      <c r="R264" s="53" t="b">
        <f t="shared" si="130"/>
        <v>0</v>
      </c>
      <c r="S264" s="53" t="b">
        <f t="shared" si="156"/>
        <v>0</v>
      </c>
      <c r="T264" s="54" t="str">
        <f t="shared" si="157"/>
        <v>不调</v>
      </c>
      <c r="U264" s="51">
        <f t="shared" si="131"/>
        <v>0.12650822413227369</v>
      </c>
      <c r="V264" s="51">
        <f t="shared" si="132"/>
        <v>0.12072434419263763</v>
      </c>
      <c r="W264" s="51">
        <f t="shared" si="133"/>
        <v>0.76005160417697271</v>
      </c>
      <c r="X264" s="51">
        <f t="shared" si="134"/>
        <v>5.4832323116883838E-2</v>
      </c>
      <c r="Y264" s="51">
        <f t="shared" si="158"/>
        <v>0.99998626710299976</v>
      </c>
      <c r="Z264" s="51">
        <f t="shared" si="135"/>
        <v>0.126506486807862</v>
      </c>
      <c r="AA264" s="51">
        <f t="shared" si="136"/>
        <v>0.12072268629765341</v>
      </c>
      <c r="AB264" s="51">
        <f t="shared" si="137"/>
        <v>0.76004116646657771</v>
      </c>
      <c r="AC264" s="51">
        <f t="shared" si="138"/>
        <v>5.483157011023819E-2</v>
      </c>
      <c r="AD264" s="78">
        <f t="shared" si="139"/>
        <v>1.0621019096823314</v>
      </c>
      <c r="AE264" s="51">
        <f t="shared" si="159"/>
        <v>1.0724502556434587</v>
      </c>
      <c r="AF264" s="50">
        <f t="shared" si="140"/>
        <v>-9.6492549716615805E-3</v>
      </c>
      <c r="AG264" s="50">
        <f t="shared" si="160"/>
        <v>9.3332546018420892E-4</v>
      </c>
      <c r="AH264" s="48">
        <f t="shared" si="161"/>
        <v>44104</v>
      </c>
      <c r="AI264" s="55">
        <f t="shared" si="141"/>
        <v>2020</v>
      </c>
      <c r="AJ264" s="55">
        <f t="shared" si="142"/>
        <v>12</v>
      </c>
      <c r="AK264" s="53">
        <f t="shared" si="143"/>
        <v>0</v>
      </c>
      <c r="AL264" s="51">
        <f t="shared" si="162"/>
        <v>1.0571888969172489</v>
      </c>
      <c r="AM264" s="52" t="str">
        <f t="shared" si="144"/>
        <v/>
      </c>
      <c r="AN264" s="51">
        <f t="shared" si="163"/>
        <v>1.0724502556434587</v>
      </c>
      <c r="AO264" s="52">
        <f t="shared" si="145"/>
        <v>-9.6492549716615805E-3</v>
      </c>
      <c r="AP264" s="56">
        <f t="shared" si="146"/>
        <v>1</v>
      </c>
      <c r="AQ264" s="53" t="b">
        <f t="shared" si="147"/>
        <v>1</v>
      </c>
    </row>
    <row r="265" spans="1:43">
      <c r="A265" s="48">
        <f>净值底稿!A226</f>
        <v>44168</v>
      </c>
      <c r="B265" s="49">
        <f>净值底稿!X226</f>
        <v>1.1779114768960477</v>
      </c>
      <c r="C265" s="49">
        <f>净值底稿!U226</f>
        <v>1.3134174956484475</v>
      </c>
      <c r="D265" s="49">
        <f>净值底稿!V226</f>
        <v>1.4269000000000001</v>
      </c>
      <c r="E265" s="49">
        <f>净值底稿!W226</f>
        <v>1.3929</v>
      </c>
      <c r="F265" s="50">
        <f t="shared" si="148"/>
        <v>-9.3399756356803421E-3</v>
      </c>
      <c r="G265" s="50">
        <f t="shared" si="149"/>
        <v>-1.6581067643340885E-3</v>
      </c>
      <c r="H265" s="50">
        <f t="shared" si="150"/>
        <v>5.6097047892866847E-4</v>
      </c>
      <c r="I265" s="50">
        <f t="shared" si="151"/>
        <v>1.1546840958605697E-2</v>
      </c>
      <c r="J265" s="51">
        <f t="shared" si="152"/>
        <v>0.12532491930332104</v>
      </c>
      <c r="K265" s="51">
        <f t="shared" si="153"/>
        <v>0.12052251519489469</v>
      </c>
      <c r="L265" s="51">
        <f t="shared" si="154"/>
        <v>0.760467527123736</v>
      </c>
      <c r="M265" s="51">
        <f t="shared" si="155"/>
        <v>5.5464701529811748E-2</v>
      </c>
      <c r="N265" s="51">
        <f t="shared" si="126"/>
        <v>1.0617796631517635</v>
      </c>
      <c r="O265" s="52">
        <f t="shared" si="127"/>
        <v>0.23154279840739045</v>
      </c>
      <c r="P265" s="53" t="b">
        <f t="shared" si="128"/>
        <v>0</v>
      </c>
      <c r="Q265" s="53" t="b">
        <f t="shared" si="129"/>
        <v>0</v>
      </c>
      <c r="R265" s="53" t="b">
        <f t="shared" si="130"/>
        <v>0</v>
      </c>
      <c r="S265" s="53" t="b">
        <f t="shared" si="156"/>
        <v>0</v>
      </c>
      <c r="T265" s="54" t="str">
        <f t="shared" si="157"/>
        <v>不调</v>
      </c>
      <c r="U265" s="51">
        <f t="shared" si="131"/>
        <v>0.12532491930332104</v>
      </c>
      <c r="V265" s="51">
        <f t="shared" si="132"/>
        <v>0.12052251519489469</v>
      </c>
      <c r="W265" s="51">
        <f t="shared" si="133"/>
        <v>0.760467527123736</v>
      </c>
      <c r="X265" s="51">
        <f t="shared" si="134"/>
        <v>5.5464701529811748E-2</v>
      </c>
      <c r="Y265" s="51">
        <f t="shared" si="158"/>
        <v>0.99998626710299976</v>
      </c>
      <c r="Z265" s="51">
        <f t="shared" si="135"/>
        <v>0.1253231982291127</v>
      </c>
      <c r="AA265" s="51">
        <f t="shared" si="136"/>
        <v>0.12052086007160731</v>
      </c>
      <c r="AB265" s="51">
        <f t="shared" si="137"/>
        <v>0.76045708370151399</v>
      </c>
      <c r="AC265" s="51">
        <f t="shared" si="138"/>
        <v>5.5463939838778488E-2</v>
      </c>
      <c r="AD265" s="78">
        <f t="shared" si="139"/>
        <v>1.0617650818410125</v>
      </c>
      <c r="AE265" s="51">
        <f t="shared" si="159"/>
        <v>1.0724502556434587</v>
      </c>
      <c r="AF265" s="50">
        <f t="shared" si="140"/>
        <v>-9.9633281322081269E-3</v>
      </c>
      <c r="AG265" s="50">
        <f t="shared" si="160"/>
        <v>-3.1713326023463662E-4</v>
      </c>
      <c r="AH265" s="48">
        <f t="shared" si="161"/>
        <v>44104</v>
      </c>
      <c r="AI265" s="55">
        <f t="shared" si="141"/>
        <v>2020</v>
      </c>
      <c r="AJ265" s="55">
        <f t="shared" si="142"/>
        <v>12</v>
      </c>
      <c r="AK265" s="53">
        <f t="shared" si="143"/>
        <v>0</v>
      </c>
      <c r="AL265" s="51">
        <f t="shared" si="162"/>
        <v>1.0571888969172489</v>
      </c>
      <c r="AM265" s="52" t="str">
        <f t="shared" si="144"/>
        <v/>
      </c>
      <c r="AN265" s="51">
        <f t="shared" si="163"/>
        <v>1.0724502556434587</v>
      </c>
      <c r="AO265" s="52">
        <f t="shared" si="145"/>
        <v>-9.9633281322081269E-3</v>
      </c>
      <c r="AP265" s="56">
        <f t="shared" si="146"/>
        <v>1</v>
      </c>
      <c r="AQ265" s="53" t="b">
        <f t="shared" si="147"/>
        <v>1</v>
      </c>
    </row>
    <row r="266" spans="1:43">
      <c r="A266" s="48">
        <f>净值底稿!A227</f>
        <v>44169</v>
      </c>
      <c r="B266" s="49">
        <f>净值底稿!X227</f>
        <v>1.1753281541362546</v>
      </c>
      <c r="C266" s="49">
        <f>净值底稿!U227</f>
        <v>1.3177247208742651</v>
      </c>
      <c r="D266" s="49">
        <f>净值底稿!V227</f>
        <v>1.4277</v>
      </c>
      <c r="E266" s="49">
        <f>净值底稿!W227</f>
        <v>1.3945000000000001</v>
      </c>
      <c r="F266" s="50">
        <f t="shared" si="148"/>
        <v>-2.193138287947205E-3</v>
      </c>
      <c r="G266" s="50">
        <f t="shared" si="149"/>
        <v>3.2794029621869836E-3</v>
      </c>
      <c r="H266" s="50">
        <f t="shared" si="150"/>
        <v>5.6065596748178237E-4</v>
      </c>
      <c r="I266" s="50">
        <f t="shared" si="151"/>
        <v>1.1486826046378518E-3</v>
      </c>
      <c r="J266" s="51">
        <f t="shared" si="152"/>
        <v>0.12504834712470844</v>
      </c>
      <c r="K266" s="51">
        <f t="shared" si="153"/>
        <v>0.12091609653713146</v>
      </c>
      <c r="L266" s="51">
        <f t="shared" si="154"/>
        <v>0.76088343850350504</v>
      </c>
      <c r="M266" s="51">
        <f t="shared" si="155"/>
        <v>5.5527650301655976E-2</v>
      </c>
      <c r="N266" s="51">
        <f t="shared" si="126"/>
        <v>1.0623755324670008</v>
      </c>
      <c r="O266" s="52">
        <f t="shared" si="127"/>
        <v>0.23152306895723804</v>
      </c>
      <c r="P266" s="53" t="b">
        <f t="shared" si="128"/>
        <v>0</v>
      </c>
      <c r="Q266" s="53" t="b">
        <f t="shared" si="129"/>
        <v>0</v>
      </c>
      <c r="R266" s="53" t="b">
        <f t="shared" si="130"/>
        <v>0</v>
      </c>
      <c r="S266" s="53" t="b">
        <f t="shared" si="156"/>
        <v>0</v>
      </c>
      <c r="T266" s="54" t="str">
        <f t="shared" si="157"/>
        <v>不调</v>
      </c>
      <c r="U266" s="51">
        <f t="shared" si="131"/>
        <v>0.12504834712470844</v>
      </c>
      <c r="V266" s="51">
        <f t="shared" si="132"/>
        <v>0.12091609653713146</v>
      </c>
      <c r="W266" s="51">
        <f t="shared" si="133"/>
        <v>0.76088343850350504</v>
      </c>
      <c r="X266" s="51">
        <f t="shared" si="134"/>
        <v>5.5527650301655976E-2</v>
      </c>
      <c r="Y266" s="51">
        <f t="shared" si="158"/>
        <v>0.99998626710299976</v>
      </c>
      <c r="Z266" s="51">
        <f t="shared" si="135"/>
        <v>0.12504662984863732</v>
      </c>
      <c r="AA266" s="51">
        <f t="shared" si="136"/>
        <v>0.12091443600883205</v>
      </c>
      <c r="AB266" s="51">
        <f t="shared" si="137"/>
        <v>0.76087298936961489</v>
      </c>
      <c r="AC266" s="51">
        <f t="shared" si="138"/>
        <v>5.5526887746153719E-2</v>
      </c>
      <c r="AD266" s="78">
        <f t="shared" si="139"/>
        <v>1.0623609429732379</v>
      </c>
      <c r="AE266" s="51">
        <f t="shared" si="159"/>
        <v>1.0724502556434587</v>
      </c>
      <c r="AF266" s="50">
        <f t="shared" si="140"/>
        <v>-9.4077208869397522E-3</v>
      </c>
      <c r="AG266" s="50">
        <f t="shared" si="160"/>
        <v>5.6119865158144044E-4</v>
      </c>
      <c r="AH266" s="48">
        <f t="shared" si="161"/>
        <v>44104</v>
      </c>
      <c r="AI266" s="55">
        <f t="shared" si="141"/>
        <v>2020</v>
      </c>
      <c r="AJ266" s="55">
        <f t="shared" si="142"/>
        <v>12</v>
      </c>
      <c r="AK266" s="53">
        <f t="shared" si="143"/>
        <v>0</v>
      </c>
      <c r="AL266" s="51">
        <f t="shared" si="162"/>
        <v>1.0571888969172489</v>
      </c>
      <c r="AM266" s="52" t="str">
        <f t="shared" si="144"/>
        <v/>
      </c>
      <c r="AN266" s="51">
        <f t="shared" si="163"/>
        <v>1.0724502556434587</v>
      </c>
      <c r="AO266" s="52">
        <f t="shared" si="145"/>
        <v>-9.4077208869397522E-3</v>
      </c>
      <c r="AP266" s="56">
        <f t="shared" si="146"/>
        <v>1</v>
      </c>
      <c r="AQ266" s="53" t="b">
        <f t="shared" si="147"/>
        <v>1</v>
      </c>
    </row>
    <row r="267" spans="1:43">
      <c r="A267" s="48">
        <f>净值底稿!A228</f>
        <v>44172</v>
      </c>
      <c r="B267" s="49">
        <f>净值底稿!X228</f>
        <v>1.1624047342705743</v>
      </c>
      <c r="C267" s="49">
        <f>净值底稿!U228</f>
        <v>1.311695018365115</v>
      </c>
      <c r="D267" s="49">
        <f>净值底稿!V228</f>
        <v>1.4282999999999999</v>
      </c>
      <c r="E267" s="49">
        <f>净值底稿!W228</f>
        <v>1.3915999999999999</v>
      </c>
      <c r="F267" s="50">
        <f t="shared" si="148"/>
        <v>-1.0995584356760069E-2</v>
      </c>
      <c r="G267" s="50">
        <f t="shared" si="149"/>
        <v>-4.5758438114066324E-3</v>
      </c>
      <c r="H267" s="50">
        <f t="shared" si="150"/>
        <v>4.2025635637732428E-4</v>
      </c>
      <c r="I267" s="50">
        <f t="shared" si="151"/>
        <v>-2.0795984223737074E-3</v>
      </c>
      <c r="J267" s="51">
        <f t="shared" si="152"/>
        <v>0.12367166908160808</v>
      </c>
      <c r="K267" s="51">
        <f t="shared" si="153"/>
        <v>0.12036115043511131</v>
      </c>
      <c r="L267" s="51">
        <f t="shared" si="154"/>
        <v>0.76119275107979334</v>
      </c>
      <c r="M267" s="51">
        <f t="shared" si="155"/>
        <v>5.5411414117997493E-2</v>
      </c>
      <c r="N267" s="51">
        <f t="shared" si="126"/>
        <v>1.0606369847145103</v>
      </c>
      <c r="O267" s="52">
        <f t="shared" si="127"/>
        <v>0.23008137848634919</v>
      </c>
      <c r="P267" s="53" t="b">
        <f t="shared" si="128"/>
        <v>0</v>
      </c>
      <c r="Q267" s="53" t="b">
        <f t="shared" si="129"/>
        <v>0</v>
      </c>
      <c r="R267" s="53" t="b">
        <f t="shared" si="130"/>
        <v>0</v>
      </c>
      <c r="S267" s="53" t="b">
        <f t="shared" si="156"/>
        <v>0</v>
      </c>
      <c r="T267" s="54" t="str">
        <f t="shared" si="157"/>
        <v>不调</v>
      </c>
      <c r="U267" s="51">
        <f t="shared" si="131"/>
        <v>0.12367166908160808</v>
      </c>
      <c r="V267" s="51">
        <f t="shared" si="132"/>
        <v>0.12036115043511131</v>
      </c>
      <c r="W267" s="51">
        <f t="shared" si="133"/>
        <v>0.76119275107979334</v>
      </c>
      <c r="X267" s="51">
        <f t="shared" si="134"/>
        <v>5.5411414117997493E-2</v>
      </c>
      <c r="Y267" s="51">
        <f t="shared" si="158"/>
        <v>0.99995880187477393</v>
      </c>
      <c r="Z267" s="51">
        <f t="shared" si="135"/>
        <v>0.12366657404069833</v>
      </c>
      <c r="AA267" s="51">
        <f t="shared" si="136"/>
        <v>0.12035619178136332</v>
      </c>
      <c r="AB267" s="51">
        <f t="shared" si="137"/>
        <v>0.7611613913655132</v>
      </c>
      <c r="AC267" s="51">
        <f t="shared" si="138"/>
        <v>5.5409131271619706E-2</v>
      </c>
      <c r="AD267" s="78">
        <f t="shared" si="139"/>
        <v>1.0605932884591944</v>
      </c>
      <c r="AE267" s="51">
        <f t="shared" si="159"/>
        <v>1.0724502556434587</v>
      </c>
      <c r="AF267" s="50">
        <f t="shared" si="140"/>
        <v>-1.1055960052105407E-2</v>
      </c>
      <c r="AG267" s="50">
        <f t="shared" si="160"/>
        <v>-1.6638926023544443E-3</v>
      </c>
      <c r="AH267" s="48">
        <f t="shared" si="161"/>
        <v>44104</v>
      </c>
      <c r="AI267" s="55">
        <f t="shared" si="141"/>
        <v>2020</v>
      </c>
      <c r="AJ267" s="55">
        <f t="shared" si="142"/>
        <v>12</v>
      </c>
      <c r="AK267" s="53">
        <f t="shared" si="143"/>
        <v>0</v>
      </c>
      <c r="AL267" s="51">
        <f t="shared" si="162"/>
        <v>1.0571888969172489</v>
      </c>
      <c r="AM267" s="52" t="str">
        <f t="shared" si="144"/>
        <v/>
      </c>
      <c r="AN267" s="51">
        <f t="shared" si="163"/>
        <v>1.0724502556434587</v>
      </c>
      <c r="AO267" s="52">
        <f t="shared" si="145"/>
        <v>-1.1055960052105407E-2</v>
      </c>
      <c r="AP267" s="56">
        <f t="shared" si="146"/>
        <v>1</v>
      </c>
      <c r="AQ267" s="53" t="b">
        <f t="shared" si="147"/>
        <v>1</v>
      </c>
    </row>
    <row r="268" spans="1:43">
      <c r="A268" s="48">
        <f>净值底稿!A229</f>
        <v>44173</v>
      </c>
      <c r="B268" s="49">
        <f>净值底稿!X229</f>
        <v>1.160048553586998</v>
      </c>
      <c r="C268" s="49">
        <f>净值底稿!U229</f>
        <v>1.3107149541684624</v>
      </c>
      <c r="D268" s="49">
        <f>净值底稿!V229</f>
        <v>1.4292</v>
      </c>
      <c r="E268" s="49">
        <f>净值底稿!W229</f>
        <v>1.4073</v>
      </c>
      <c r="F268" s="50">
        <f t="shared" si="148"/>
        <v>-2.0269882030847786E-3</v>
      </c>
      <c r="G268" s="50">
        <f t="shared" si="149"/>
        <v>-7.471738345656842E-4</v>
      </c>
      <c r="H268" s="50">
        <f t="shared" si="150"/>
        <v>6.3011972274740202E-4</v>
      </c>
      <c r="I268" s="50">
        <f t="shared" si="151"/>
        <v>1.1281977579764346E-2</v>
      </c>
      <c r="J268" s="51">
        <f t="shared" si="152"/>
        <v>0.12341590335400193</v>
      </c>
      <c r="K268" s="51">
        <f t="shared" si="153"/>
        <v>0.12026626478403632</v>
      </c>
      <c r="L268" s="51">
        <f t="shared" si="154"/>
        <v>0.76164101417040642</v>
      </c>
      <c r="M268" s="51">
        <f t="shared" si="155"/>
        <v>5.6034255848340341E-2</v>
      </c>
      <c r="N268" s="51">
        <f t="shared" si="126"/>
        <v>1.0613574381567852</v>
      </c>
      <c r="O268" s="52">
        <f t="shared" si="127"/>
        <v>0.22959481827463407</v>
      </c>
      <c r="P268" s="53" t="b">
        <f t="shared" si="128"/>
        <v>0</v>
      </c>
      <c r="Q268" s="53" t="b">
        <f t="shared" si="129"/>
        <v>0</v>
      </c>
      <c r="R268" s="53" t="b">
        <f t="shared" si="130"/>
        <v>0</v>
      </c>
      <c r="S268" s="53" t="b">
        <f t="shared" si="156"/>
        <v>0</v>
      </c>
      <c r="T268" s="54" t="str">
        <f t="shared" si="157"/>
        <v>不调</v>
      </c>
      <c r="U268" s="51">
        <f t="shared" si="131"/>
        <v>0.12341590335400193</v>
      </c>
      <c r="V268" s="51">
        <f t="shared" si="132"/>
        <v>0.12026626478403632</v>
      </c>
      <c r="W268" s="51">
        <f t="shared" si="133"/>
        <v>0.76164101417040642</v>
      </c>
      <c r="X268" s="51">
        <f t="shared" si="134"/>
        <v>5.6034255848340341E-2</v>
      </c>
      <c r="Y268" s="51">
        <f t="shared" si="158"/>
        <v>0.99998626710299976</v>
      </c>
      <c r="Z268" s="51">
        <f t="shared" si="135"/>
        <v>0.12341420849611298</v>
      </c>
      <c r="AA268" s="51">
        <f t="shared" si="136"/>
        <v>0.12026461317980944</v>
      </c>
      <c r="AB268" s="51">
        <f t="shared" si="137"/>
        <v>0.76163055463280771</v>
      </c>
      <c r="AC268" s="51">
        <f t="shared" si="138"/>
        <v>5.6033486335676293E-2</v>
      </c>
      <c r="AD268" s="78">
        <f t="shared" si="139"/>
        <v>1.0613428626444066</v>
      </c>
      <c r="AE268" s="51">
        <f t="shared" si="159"/>
        <v>1.0724502556434587</v>
      </c>
      <c r="AF268" s="50">
        <f t="shared" si="140"/>
        <v>-1.0357023965076873E-2</v>
      </c>
      <c r="AG268" s="50">
        <f t="shared" si="160"/>
        <v>7.0674988552976714E-4</v>
      </c>
      <c r="AH268" s="48">
        <f t="shared" si="161"/>
        <v>44104</v>
      </c>
      <c r="AI268" s="55">
        <f t="shared" si="141"/>
        <v>2020</v>
      </c>
      <c r="AJ268" s="55">
        <f t="shared" si="142"/>
        <v>12</v>
      </c>
      <c r="AK268" s="53">
        <f t="shared" si="143"/>
        <v>0</v>
      </c>
      <c r="AL268" s="51">
        <f t="shared" si="162"/>
        <v>1.0571888969172489</v>
      </c>
      <c r="AM268" s="52" t="str">
        <f t="shared" si="144"/>
        <v/>
      </c>
      <c r="AN268" s="51">
        <f t="shared" si="163"/>
        <v>1.0724502556434587</v>
      </c>
      <c r="AO268" s="52">
        <f t="shared" si="145"/>
        <v>-1.0357023965076873E-2</v>
      </c>
      <c r="AP268" s="56">
        <f t="shared" si="146"/>
        <v>1</v>
      </c>
      <c r="AQ268" s="53" t="b">
        <f t="shared" si="147"/>
        <v>1</v>
      </c>
    </row>
    <row r="269" spans="1:43">
      <c r="A269" s="48">
        <f>净值底稿!A230</f>
        <v>44174</v>
      </c>
      <c r="B269" s="49">
        <f>净值底稿!X230</f>
        <v>1.1460815918518676</v>
      </c>
      <c r="C269" s="49">
        <f>净值底稿!U230</f>
        <v>1.2892968707350339</v>
      </c>
      <c r="D269" s="49">
        <f>净值底稿!V230</f>
        <v>1.4297</v>
      </c>
      <c r="E269" s="49">
        <f>净值底稿!W230</f>
        <v>1.4005000000000001</v>
      </c>
      <c r="F269" s="50">
        <f t="shared" si="148"/>
        <v>-1.203998030249942E-2</v>
      </c>
      <c r="G269" s="50">
        <f t="shared" si="149"/>
        <v>-1.6340763768134869E-2</v>
      </c>
      <c r="H269" s="50">
        <f t="shared" si="150"/>
        <v>3.4984606773025284E-4</v>
      </c>
      <c r="I269" s="50">
        <f t="shared" si="151"/>
        <v>-4.8319477012719325E-3</v>
      </c>
      <c r="J269" s="51">
        <f t="shared" si="152"/>
        <v>0.12192830385677123</v>
      </c>
      <c r="K269" s="51">
        <f t="shared" si="153"/>
        <v>0.11829939754617205</v>
      </c>
      <c r="L269" s="51">
        <f t="shared" si="154"/>
        <v>0.76189700808740923</v>
      </c>
      <c r="M269" s="51">
        <f t="shared" si="155"/>
        <v>5.5762735460182372E-2</v>
      </c>
      <c r="N269" s="51">
        <f t="shared" si="126"/>
        <v>1.0578874449505349</v>
      </c>
      <c r="O269" s="52">
        <f t="shared" si="127"/>
        <v>0.22708247701547865</v>
      </c>
      <c r="P269" s="53" t="b">
        <f t="shared" si="128"/>
        <v>0</v>
      </c>
      <c r="Q269" s="53" t="b">
        <f t="shared" si="129"/>
        <v>0</v>
      </c>
      <c r="R269" s="53" t="b">
        <f t="shared" si="130"/>
        <v>0</v>
      </c>
      <c r="S269" s="53" t="b">
        <f t="shared" si="156"/>
        <v>0</v>
      </c>
      <c r="T269" s="54" t="str">
        <f t="shared" si="157"/>
        <v>不调</v>
      </c>
      <c r="U269" s="51">
        <f t="shared" si="131"/>
        <v>0.12192830385677123</v>
      </c>
      <c r="V269" s="51">
        <f t="shared" si="132"/>
        <v>0.11829939754617205</v>
      </c>
      <c r="W269" s="51">
        <f t="shared" si="133"/>
        <v>0.76189700808740923</v>
      </c>
      <c r="X269" s="51">
        <f t="shared" si="134"/>
        <v>5.5762735460182372E-2</v>
      </c>
      <c r="Y269" s="51">
        <f t="shared" si="158"/>
        <v>0.99998626710299976</v>
      </c>
      <c r="Z269" s="51">
        <f t="shared" si="135"/>
        <v>0.12192662942793295</v>
      </c>
      <c r="AA269" s="51">
        <f t="shared" si="136"/>
        <v>0.11829777295273036</v>
      </c>
      <c r="AB269" s="51">
        <f t="shared" si="137"/>
        <v>0.76188654503427233</v>
      </c>
      <c r="AC269" s="51">
        <f t="shared" si="138"/>
        <v>5.5761969676279846E-2</v>
      </c>
      <c r="AD269" s="78">
        <f t="shared" si="139"/>
        <v>1.0578729170912156</v>
      </c>
      <c r="AE269" s="51">
        <f t="shared" si="159"/>
        <v>1.0724502556434587</v>
      </c>
      <c r="AF269" s="50">
        <f t="shared" si="140"/>
        <v>-1.3592554503609078E-2</v>
      </c>
      <c r="AG269" s="50">
        <f t="shared" si="160"/>
        <v>-3.2693917067906364E-3</v>
      </c>
      <c r="AH269" s="48">
        <f t="shared" si="161"/>
        <v>44104</v>
      </c>
      <c r="AI269" s="55">
        <f t="shared" si="141"/>
        <v>2020</v>
      </c>
      <c r="AJ269" s="55">
        <f t="shared" si="142"/>
        <v>12</v>
      </c>
      <c r="AK269" s="53">
        <f t="shared" si="143"/>
        <v>0</v>
      </c>
      <c r="AL269" s="51">
        <f t="shared" si="162"/>
        <v>1.0571888969172489</v>
      </c>
      <c r="AM269" s="52" t="str">
        <f t="shared" si="144"/>
        <v/>
      </c>
      <c r="AN269" s="51">
        <f t="shared" si="163"/>
        <v>1.0724502556434587</v>
      </c>
      <c r="AO269" s="52">
        <f t="shared" si="145"/>
        <v>-1.3592554503609078E-2</v>
      </c>
      <c r="AP269" s="56">
        <f t="shared" si="146"/>
        <v>1</v>
      </c>
      <c r="AQ269" s="53" t="b">
        <f t="shared" si="147"/>
        <v>1</v>
      </c>
    </row>
    <row r="270" spans="1:43">
      <c r="A270" s="48">
        <f>净值底稿!A231</f>
        <v>44175</v>
      </c>
      <c r="B270" s="49">
        <f>净值底稿!X231</f>
        <v>1.145142450886387</v>
      </c>
      <c r="C270" s="49">
        <f>净值底稿!U231</f>
        <v>1.2914874017333637</v>
      </c>
      <c r="D270" s="49">
        <f>净值底稿!V231</f>
        <v>1.4303999999999999</v>
      </c>
      <c r="E270" s="49">
        <f>净值底稿!W231</f>
        <v>1.3882000000000001</v>
      </c>
      <c r="F270" s="50">
        <f t="shared" si="148"/>
        <v>-8.1943639279913327E-4</v>
      </c>
      <c r="G270" s="50">
        <f t="shared" si="149"/>
        <v>1.6990121112145928E-3</v>
      </c>
      <c r="H270" s="50">
        <f t="shared" si="150"/>
        <v>4.8961320556761834E-4</v>
      </c>
      <c r="I270" s="50">
        <f t="shared" si="151"/>
        <v>-8.7825776508390074E-3</v>
      </c>
      <c r="J270" s="51">
        <f t="shared" si="152"/>
        <v>0.12182671831052837</v>
      </c>
      <c r="K270" s="51">
        <f t="shared" si="153"/>
        <v>0.11849876230170676</v>
      </c>
      <c r="L270" s="51">
        <f t="shared" si="154"/>
        <v>0.76225957474786543</v>
      </c>
      <c r="M270" s="51">
        <f t="shared" si="155"/>
        <v>5.5272235847634188E-2</v>
      </c>
      <c r="N270" s="51">
        <f t="shared" si="126"/>
        <v>1.0578572912077346</v>
      </c>
      <c r="O270" s="52">
        <f t="shared" si="127"/>
        <v>0.22718138127862247</v>
      </c>
      <c r="P270" s="53" t="b">
        <f t="shared" si="128"/>
        <v>0</v>
      </c>
      <c r="Q270" s="53" t="b">
        <f t="shared" si="129"/>
        <v>0</v>
      </c>
      <c r="R270" s="53" t="b">
        <f t="shared" si="130"/>
        <v>0</v>
      </c>
      <c r="S270" s="53" t="b">
        <f t="shared" si="156"/>
        <v>0</v>
      </c>
      <c r="T270" s="54" t="str">
        <f t="shared" si="157"/>
        <v>不调</v>
      </c>
      <c r="U270" s="51">
        <f t="shared" si="131"/>
        <v>0.12182671831052837</v>
      </c>
      <c r="V270" s="51">
        <f t="shared" si="132"/>
        <v>0.11849876230170676</v>
      </c>
      <c r="W270" s="51">
        <f t="shared" si="133"/>
        <v>0.76225957474786543</v>
      </c>
      <c r="X270" s="51">
        <f t="shared" si="134"/>
        <v>5.5272235847634188E-2</v>
      </c>
      <c r="Y270" s="51">
        <f t="shared" si="158"/>
        <v>0.99998626710299976</v>
      </c>
      <c r="Z270" s="51">
        <f t="shared" si="135"/>
        <v>0.12182504527675393</v>
      </c>
      <c r="AA270" s="51">
        <f t="shared" si="136"/>
        <v>0.11849713497040942</v>
      </c>
      <c r="AB270" s="51">
        <f t="shared" si="137"/>
        <v>0.76224910671563795</v>
      </c>
      <c r="AC270" s="51">
        <f t="shared" si="138"/>
        <v>5.5271476799712317E-2</v>
      </c>
      <c r="AD270" s="78">
        <f t="shared" si="139"/>
        <v>1.0578427637625134</v>
      </c>
      <c r="AE270" s="51">
        <f t="shared" si="159"/>
        <v>1.0724502556434587</v>
      </c>
      <c r="AF270" s="50">
        <f t="shared" si="140"/>
        <v>-1.3620670799487145E-2</v>
      </c>
      <c r="AG270" s="50">
        <f t="shared" si="160"/>
        <v>-2.8503734441964745E-5</v>
      </c>
      <c r="AH270" s="48">
        <f t="shared" si="161"/>
        <v>44104</v>
      </c>
      <c r="AI270" s="55">
        <f t="shared" si="141"/>
        <v>2020</v>
      </c>
      <c r="AJ270" s="55">
        <f t="shared" si="142"/>
        <v>12</v>
      </c>
      <c r="AK270" s="53">
        <f t="shared" si="143"/>
        <v>0</v>
      </c>
      <c r="AL270" s="51">
        <f t="shared" si="162"/>
        <v>1.0571888969172489</v>
      </c>
      <c r="AM270" s="52" t="str">
        <f t="shared" si="144"/>
        <v/>
      </c>
      <c r="AN270" s="51">
        <f t="shared" si="163"/>
        <v>1.0724502556434587</v>
      </c>
      <c r="AO270" s="52">
        <f t="shared" si="145"/>
        <v>-1.3620670799487145E-2</v>
      </c>
      <c r="AP270" s="56">
        <f t="shared" si="146"/>
        <v>1</v>
      </c>
      <c r="AQ270" s="53" t="b">
        <f t="shared" si="147"/>
        <v>1</v>
      </c>
    </row>
    <row r="271" spans="1:43">
      <c r="A271" s="48">
        <f>净值底稿!A232</f>
        <v>44176</v>
      </c>
      <c r="B271" s="49">
        <f>净值底稿!X232</f>
        <v>1.1397967980815518</v>
      </c>
      <c r="C271" s="49">
        <f>净值底稿!U232</f>
        <v>1.2734109770411599</v>
      </c>
      <c r="D271" s="49">
        <f>净值底稿!V232</f>
        <v>1.4297</v>
      </c>
      <c r="E271" s="49">
        <f>净值底稿!W232</f>
        <v>1.3884000000000001</v>
      </c>
      <c r="F271" s="50">
        <f t="shared" si="148"/>
        <v>-4.6681116403444189E-3</v>
      </c>
      <c r="G271" s="50">
        <f t="shared" si="149"/>
        <v>-1.3996593902458998E-2</v>
      </c>
      <c r="H271" s="50">
        <f t="shared" si="150"/>
        <v>-4.8937360178968881E-4</v>
      </c>
      <c r="I271" s="50">
        <f t="shared" si="151"/>
        <v>1.440714594438397E-4</v>
      </c>
      <c r="J271" s="51">
        <f t="shared" si="152"/>
        <v>0.12125635236481203</v>
      </c>
      <c r="K271" s="51">
        <f t="shared" si="153"/>
        <v>0.11683857869362373</v>
      </c>
      <c r="L271" s="51">
        <f t="shared" si="154"/>
        <v>0.76187608212482349</v>
      </c>
      <c r="M271" s="51">
        <f t="shared" si="155"/>
        <v>5.5279439842040465E-2</v>
      </c>
      <c r="N271" s="51">
        <f t="shared" si="126"/>
        <v>1.0552504530252997</v>
      </c>
      <c r="O271" s="52">
        <f t="shared" si="127"/>
        <v>0.22562883567198755</v>
      </c>
      <c r="P271" s="53" t="b">
        <f t="shared" si="128"/>
        <v>0</v>
      </c>
      <c r="Q271" s="53" t="b">
        <f t="shared" si="129"/>
        <v>0</v>
      </c>
      <c r="R271" s="53" t="b">
        <f t="shared" si="130"/>
        <v>0</v>
      </c>
      <c r="S271" s="53" t="b">
        <f t="shared" si="156"/>
        <v>0</v>
      </c>
      <c r="T271" s="54" t="str">
        <f t="shared" si="157"/>
        <v>不调</v>
      </c>
      <c r="U271" s="51">
        <f t="shared" si="131"/>
        <v>0.12125635236481203</v>
      </c>
      <c r="V271" s="51">
        <f t="shared" si="132"/>
        <v>0.11683857869362373</v>
      </c>
      <c r="W271" s="51">
        <f t="shared" si="133"/>
        <v>0.76187608212482349</v>
      </c>
      <c r="X271" s="51">
        <f t="shared" si="134"/>
        <v>5.5279439842040465E-2</v>
      </c>
      <c r="Y271" s="51">
        <f t="shared" si="158"/>
        <v>0.99998626710299976</v>
      </c>
      <c r="Z271" s="51">
        <f t="shared" si="135"/>
        <v>0.12125468716381438</v>
      </c>
      <c r="AA271" s="51">
        <f t="shared" si="136"/>
        <v>0.11683697416145687</v>
      </c>
      <c r="AB271" s="51">
        <f t="shared" si="137"/>
        <v>0.76186561935906072</v>
      </c>
      <c r="AC271" s="51">
        <f t="shared" si="138"/>
        <v>5.5278680695186884E-2</v>
      </c>
      <c r="AD271" s="78">
        <f t="shared" si="139"/>
        <v>1.0552359613795188</v>
      </c>
      <c r="AE271" s="51">
        <f t="shared" si="159"/>
        <v>1.0724502556434587</v>
      </c>
      <c r="AF271" s="50">
        <f t="shared" si="140"/>
        <v>-1.6051368511830422E-2</v>
      </c>
      <c r="AG271" s="50">
        <f t="shared" si="160"/>
        <v>-2.4642626222849406E-3</v>
      </c>
      <c r="AH271" s="48">
        <f t="shared" si="161"/>
        <v>44104</v>
      </c>
      <c r="AI271" s="55">
        <f t="shared" si="141"/>
        <v>2020</v>
      </c>
      <c r="AJ271" s="55">
        <f t="shared" si="142"/>
        <v>12</v>
      </c>
      <c r="AK271" s="53">
        <f t="shared" si="143"/>
        <v>0</v>
      </c>
      <c r="AL271" s="51">
        <f t="shared" si="162"/>
        <v>1.0571888969172489</v>
      </c>
      <c r="AM271" s="52" t="str">
        <f t="shared" si="144"/>
        <v/>
      </c>
      <c r="AN271" s="51">
        <f t="shared" si="163"/>
        <v>1.0724502556434587</v>
      </c>
      <c r="AO271" s="52">
        <f t="shared" si="145"/>
        <v>-1.6051368511830422E-2</v>
      </c>
      <c r="AP271" s="56">
        <f t="shared" si="146"/>
        <v>1</v>
      </c>
      <c r="AQ271" s="53" t="b">
        <f t="shared" si="147"/>
        <v>1</v>
      </c>
    </row>
    <row r="272" spans="1:43">
      <c r="A272" s="48">
        <f>净值底稿!A233</f>
        <v>44179</v>
      </c>
      <c r="B272" s="49">
        <f>净值底稿!X233</f>
        <v>1.1338772554925569</v>
      </c>
      <c r="C272" s="49">
        <f>净值底稿!U233</f>
        <v>1.2848846733324337</v>
      </c>
      <c r="D272" s="49">
        <f>净值底稿!V233</f>
        <v>1.43</v>
      </c>
      <c r="E272" s="49">
        <f>净值底稿!W233</f>
        <v>1.3847</v>
      </c>
      <c r="F272" s="50">
        <f t="shared" si="148"/>
        <v>-5.1935069469911666E-3</v>
      </c>
      <c r="G272" s="50">
        <f t="shared" si="149"/>
        <v>9.0102068367068355E-3</v>
      </c>
      <c r="H272" s="50">
        <f t="shared" si="150"/>
        <v>2.0983423095755072E-4</v>
      </c>
      <c r="I272" s="50">
        <f t="shared" si="151"/>
        <v>-2.6649380581965643E-3</v>
      </c>
      <c r="J272" s="51">
        <f t="shared" si="152"/>
        <v>0.12062495010367387</v>
      </c>
      <c r="K272" s="51">
        <f t="shared" si="153"/>
        <v>0.11788969946482657</v>
      </c>
      <c r="L272" s="51">
        <f t="shared" si="154"/>
        <v>0.7620254848453919</v>
      </c>
      <c r="M272" s="51">
        <f t="shared" si="155"/>
        <v>5.5131366435195388E-2</v>
      </c>
      <c r="N272" s="51">
        <f t="shared" si="126"/>
        <v>1.0556715008490878</v>
      </c>
      <c r="O272" s="52">
        <f t="shared" si="127"/>
        <v>0.22593642944482312</v>
      </c>
      <c r="P272" s="53" t="b">
        <f t="shared" si="128"/>
        <v>0</v>
      </c>
      <c r="Q272" s="53" t="b">
        <f t="shared" si="129"/>
        <v>0</v>
      </c>
      <c r="R272" s="53" t="b">
        <f t="shared" si="130"/>
        <v>0</v>
      </c>
      <c r="S272" s="53" t="b">
        <f t="shared" si="156"/>
        <v>0</v>
      </c>
      <c r="T272" s="54" t="str">
        <f t="shared" si="157"/>
        <v>不调</v>
      </c>
      <c r="U272" s="51">
        <f t="shared" si="131"/>
        <v>0.12062495010367387</v>
      </c>
      <c r="V272" s="51">
        <f t="shared" si="132"/>
        <v>0.11788969946482657</v>
      </c>
      <c r="W272" s="51">
        <f t="shared" si="133"/>
        <v>0.7620254848453919</v>
      </c>
      <c r="X272" s="51">
        <f t="shared" si="134"/>
        <v>5.5131366435195388E-2</v>
      </c>
      <c r="Y272" s="51">
        <f t="shared" si="158"/>
        <v>0.99995880187477393</v>
      </c>
      <c r="Z272" s="51">
        <f t="shared" si="135"/>
        <v>0.12061998058187411</v>
      </c>
      <c r="AA272" s="51">
        <f t="shared" si="136"/>
        <v>0.11788484263022515</v>
      </c>
      <c r="AB272" s="51">
        <f t="shared" si="137"/>
        <v>0.76199409082404179</v>
      </c>
      <c r="AC272" s="51">
        <f t="shared" si="138"/>
        <v>5.5129095126257105E-2</v>
      </c>
      <c r="AD272" s="78">
        <f t="shared" si="139"/>
        <v>1.0556280091623982</v>
      </c>
      <c r="AE272" s="51">
        <f t="shared" si="159"/>
        <v>1.0724502556434587</v>
      </c>
      <c r="AF272" s="50">
        <f t="shared" si="140"/>
        <v>-1.5685805838115408E-2</v>
      </c>
      <c r="AG272" s="50">
        <f t="shared" si="160"/>
        <v>3.7152617729874216E-4</v>
      </c>
      <c r="AH272" s="48">
        <f t="shared" si="161"/>
        <v>44104</v>
      </c>
      <c r="AI272" s="55">
        <f t="shared" si="141"/>
        <v>2020</v>
      </c>
      <c r="AJ272" s="55">
        <f t="shared" si="142"/>
        <v>12</v>
      </c>
      <c r="AK272" s="53">
        <f t="shared" si="143"/>
        <v>0</v>
      </c>
      <c r="AL272" s="51">
        <f t="shared" si="162"/>
        <v>1.0571888969172489</v>
      </c>
      <c r="AM272" s="52" t="str">
        <f t="shared" si="144"/>
        <v/>
      </c>
      <c r="AN272" s="51">
        <f t="shared" si="163"/>
        <v>1.0724502556434587</v>
      </c>
      <c r="AO272" s="52">
        <f t="shared" si="145"/>
        <v>-1.5685805838115408E-2</v>
      </c>
      <c r="AP272" s="56">
        <f t="shared" si="146"/>
        <v>1</v>
      </c>
      <c r="AQ272" s="53" t="b">
        <f t="shared" si="147"/>
        <v>1</v>
      </c>
    </row>
    <row r="273" spans="1:43">
      <c r="A273" s="48">
        <f>净值底稿!A234</f>
        <v>44180</v>
      </c>
      <c r="B273" s="49">
        <f>净值底稿!X234</f>
        <v>1.132051569134263</v>
      </c>
      <c r="C273" s="49">
        <f>净值底稿!U234</f>
        <v>1.2880671336211162</v>
      </c>
      <c r="D273" s="49">
        <f>净值底稿!V234</f>
        <v>1.4305000000000001</v>
      </c>
      <c r="E273" s="49">
        <f>净值底稿!W234</f>
        <v>1.3957999999999999</v>
      </c>
      <c r="F273" s="50">
        <f t="shared" si="148"/>
        <v>-1.6101269775455895E-3</v>
      </c>
      <c r="G273" s="50">
        <f t="shared" si="149"/>
        <v>2.4768450855816582E-3</v>
      </c>
      <c r="H273" s="50">
        <f t="shared" si="150"/>
        <v>3.496503496505099E-4</v>
      </c>
      <c r="I273" s="50">
        <f t="shared" si="151"/>
        <v>8.0161767891961944E-3</v>
      </c>
      <c r="J273" s="51">
        <f t="shared" si="152"/>
        <v>0.1204257670971082</v>
      </c>
      <c r="K273" s="51">
        <f t="shared" si="153"/>
        <v>0.11817682512335839</v>
      </c>
      <c r="L273" s="51">
        <f t="shared" si="154"/>
        <v>0.76226052232433006</v>
      </c>
      <c r="M273" s="51">
        <f t="shared" si="155"/>
        <v>5.5571019699017593E-2</v>
      </c>
      <c r="N273" s="51">
        <f t="shared" si="126"/>
        <v>1.0564341342438142</v>
      </c>
      <c r="O273" s="52">
        <f t="shared" si="127"/>
        <v>0.22585657211015445</v>
      </c>
      <c r="P273" s="53" t="b">
        <f t="shared" si="128"/>
        <v>0</v>
      </c>
      <c r="Q273" s="53" t="b">
        <f t="shared" si="129"/>
        <v>0</v>
      </c>
      <c r="R273" s="53" t="b">
        <f t="shared" si="130"/>
        <v>0</v>
      </c>
      <c r="S273" s="53" t="b">
        <f t="shared" si="156"/>
        <v>0</v>
      </c>
      <c r="T273" s="54" t="str">
        <f t="shared" si="157"/>
        <v>不调</v>
      </c>
      <c r="U273" s="51">
        <f t="shared" si="131"/>
        <v>0.1204257670971082</v>
      </c>
      <c r="V273" s="51">
        <f t="shared" si="132"/>
        <v>0.11817682512335839</v>
      </c>
      <c r="W273" s="51">
        <f t="shared" si="133"/>
        <v>0.76226052232433006</v>
      </c>
      <c r="X273" s="51">
        <f t="shared" si="134"/>
        <v>5.5571019699017593E-2</v>
      </c>
      <c r="Y273" s="51">
        <f t="shared" si="158"/>
        <v>0.99998626710299976</v>
      </c>
      <c r="Z273" s="51">
        <f t="shared" si="135"/>
        <v>0.12042411330245248</v>
      </c>
      <c r="AA273" s="51">
        <f t="shared" si="136"/>
        <v>0.11817520221319115</v>
      </c>
      <c r="AB273" s="51">
        <f t="shared" si="137"/>
        <v>0.76225005427908965</v>
      </c>
      <c r="AC273" s="51">
        <f t="shared" si="138"/>
        <v>5.5570256547927868E-2</v>
      </c>
      <c r="AD273" s="78">
        <f t="shared" si="139"/>
        <v>1.0564196263426611</v>
      </c>
      <c r="AE273" s="51">
        <f t="shared" si="159"/>
        <v>1.0724502556434587</v>
      </c>
      <c r="AF273" s="50">
        <f t="shared" si="140"/>
        <v>-1.4947667005011267E-2</v>
      </c>
      <c r="AG273" s="50">
        <f t="shared" si="160"/>
        <v>7.4990164470056797E-4</v>
      </c>
      <c r="AH273" s="48">
        <f t="shared" si="161"/>
        <v>44104</v>
      </c>
      <c r="AI273" s="55">
        <f t="shared" si="141"/>
        <v>2020</v>
      </c>
      <c r="AJ273" s="55">
        <f t="shared" si="142"/>
        <v>12</v>
      </c>
      <c r="AK273" s="53">
        <f t="shared" si="143"/>
        <v>0</v>
      </c>
      <c r="AL273" s="51">
        <f t="shared" si="162"/>
        <v>1.0571888969172489</v>
      </c>
      <c r="AM273" s="52" t="str">
        <f t="shared" si="144"/>
        <v/>
      </c>
      <c r="AN273" s="51">
        <f t="shared" si="163"/>
        <v>1.0724502556434587</v>
      </c>
      <c r="AO273" s="52">
        <f t="shared" si="145"/>
        <v>-1.4947667005011267E-2</v>
      </c>
      <c r="AP273" s="56">
        <f t="shared" si="146"/>
        <v>1</v>
      </c>
      <c r="AQ273" s="53" t="b">
        <f t="shared" si="147"/>
        <v>1</v>
      </c>
    </row>
    <row r="274" spans="1:43">
      <c r="A274" s="48">
        <f>净值底稿!A235</f>
        <v>44181</v>
      </c>
      <c r="B274" s="49">
        <f>净值底稿!X235</f>
        <v>1.1280773185403199</v>
      </c>
      <c r="C274" s="49">
        <f>净值底稿!U235</f>
        <v>1.2815295245770975</v>
      </c>
      <c r="D274" s="49">
        <f>净值底稿!V235</f>
        <v>1.4312</v>
      </c>
      <c r="E274" s="49">
        <f>净值底稿!W235</f>
        <v>1.4026000000000001</v>
      </c>
      <c r="F274" s="50">
        <f t="shared" si="148"/>
        <v>-3.5106621485294642E-3</v>
      </c>
      <c r="G274" s="50">
        <f t="shared" si="149"/>
        <v>-5.0755188711629762E-3</v>
      </c>
      <c r="H274" s="50">
        <f t="shared" si="150"/>
        <v>4.8933939182105313E-4</v>
      </c>
      <c r="I274" s="50">
        <f t="shared" si="151"/>
        <v>4.8717581315376179E-3</v>
      </c>
      <c r="J274" s="51">
        <f t="shared" si="152"/>
        <v>0.12000134492611134</v>
      </c>
      <c r="K274" s="51">
        <f t="shared" si="153"/>
        <v>0.1175754017442546</v>
      </c>
      <c r="L274" s="51">
        <f t="shared" si="154"/>
        <v>0.76262305325706614</v>
      </c>
      <c r="M274" s="51">
        <f t="shared" si="155"/>
        <v>5.584098139713687E-2</v>
      </c>
      <c r="N274" s="51">
        <f t="shared" si="126"/>
        <v>1.0560407813245689</v>
      </c>
      <c r="O274" s="52">
        <f t="shared" si="127"/>
        <v>0.22496929178471556</v>
      </c>
      <c r="P274" s="53" t="b">
        <f t="shared" si="128"/>
        <v>0</v>
      </c>
      <c r="Q274" s="53" t="b">
        <f t="shared" si="129"/>
        <v>0</v>
      </c>
      <c r="R274" s="53" t="b">
        <f t="shared" si="130"/>
        <v>0</v>
      </c>
      <c r="S274" s="53" t="b">
        <f t="shared" si="156"/>
        <v>0</v>
      </c>
      <c r="T274" s="54" t="str">
        <f t="shared" si="157"/>
        <v>不调</v>
      </c>
      <c r="U274" s="51">
        <f t="shared" si="131"/>
        <v>0.12000134492611134</v>
      </c>
      <c r="V274" s="51">
        <f t="shared" si="132"/>
        <v>0.1175754017442546</v>
      </c>
      <c r="W274" s="51">
        <f t="shared" si="133"/>
        <v>0.76262305325706614</v>
      </c>
      <c r="X274" s="51">
        <f t="shared" si="134"/>
        <v>5.584098139713687E-2</v>
      </c>
      <c r="Y274" s="51">
        <f t="shared" si="158"/>
        <v>0.99998626710299976</v>
      </c>
      <c r="Z274" s="51">
        <f t="shared" si="135"/>
        <v>0.11999969696000158</v>
      </c>
      <c r="AA274" s="51">
        <f t="shared" si="136"/>
        <v>0.11757378709337268</v>
      </c>
      <c r="AB274" s="51">
        <f t="shared" si="137"/>
        <v>0.76261258023322576</v>
      </c>
      <c r="AC274" s="51">
        <f t="shared" si="138"/>
        <v>5.5840214538690952E-2</v>
      </c>
      <c r="AD274" s="78">
        <f t="shared" si="139"/>
        <v>1.056026278825291</v>
      </c>
      <c r="AE274" s="51">
        <f t="shared" si="159"/>
        <v>1.0724502556434587</v>
      </c>
      <c r="AF274" s="50">
        <f t="shared" si="140"/>
        <v>-1.5314441608588636E-2</v>
      </c>
      <c r="AG274" s="50">
        <f t="shared" si="160"/>
        <v>-3.7234022121668264E-4</v>
      </c>
      <c r="AH274" s="48">
        <f t="shared" si="161"/>
        <v>44104</v>
      </c>
      <c r="AI274" s="55">
        <f t="shared" si="141"/>
        <v>2020</v>
      </c>
      <c r="AJ274" s="55">
        <f t="shared" si="142"/>
        <v>12</v>
      </c>
      <c r="AK274" s="53">
        <f t="shared" si="143"/>
        <v>0</v>
      </c>
      <c r="AL274" s="51">
        <f t="shared" si="162"/>
        <v>1.0571888969172489</v>
      </c>
      <c r="AM274" s="52" t="str">
        <f t="shared" si="144"/>
        <v/>
      </c>
      <c r="AN274" s="51">
        <f t="shared" si="163"/>
        <v>1.0724502556434587</v>
      </c>
      <c r="AO274" s="52">
        <f t="shared" si="145"/>
        <v>-1.5314441608588636E-2</v>
      </c>
      <c r="AP274" s="56">
        <f t="shared" si="146"/>
        <v>1</v>
      </c>
      <c r="AQ274" s="53" t="b">
        <f t="shared" si="147"/>
        <v>1</v>
      </c>
    </row>
    <row r="275" spans="1:43">
      <c r="A275" s="48">
        <f>净值底稿!A236</f>
        <v>44182</v>
      </c>
      <c r="B275" s="49">
        <f>净值底稿!X236</f>
        <v>1.1343834382388325</v>
      </c>
      <c r="C275" s="49">
        <f>净值底稿!U236</f>
        <v>1.2951515751521225</v>
      </c>
      <c r="D275" s="49">
        <f>净值底稿!V236</f>
        <v>1.4313</v>
      </c>
      <c r="E275" s="49">
        <f>净值底稿!W236</f>
        <v>1.4137</v>
      </c>
      <c r="F275" s="50">
        <f t="shared" si="148"/>
        <v>5.5901484719791394E-3</v>
      </c>
      <c r="G275" s="50">
        <f t="shared" si="149"/>
        <v>1.0629525355274394E-2</v>
      </c>
      <c r="H275" s="50">
        <f t="shared" si="150"/>
        <v>6.9871436556789845E-5</v>
      </c>
      <c r="I275" s="50">
        <f t="shared" si="151"/>
        <v>7.9138742335660428E-3</v>
      </c>
      <c r="J275" s="51">
        <f t="shared" si="152"/>
        <v>0.12067051308260049</v>
      </c>
      <c r="K275" s="51">
        <f t="shared" si="153"/>
        <v>0.11882354064439732</v>
      </c>
      <c r="L275" s="51">
        <f t="shared" si="154"/>
        <v>0.76266586506974288</v>
      </c>
      <c r="M275" s="51">
        <f t="shared" si="155"/>
        <v>5.6282126973725498E-2</v>
      </c>
      <c r="N275" s="51">
        <f t="shared" si="126"/>
        <v>1.0584420457704662</v>
      </c>
      <c r="O275" s="52">
        <f t="shared" si="127"/>
        <v>0.22627035148879043</v>
      </c>
      <c r="P275" s="53" t="b">
        <f t="shared" si="128"/>
        <v>0</v>
      </c>
      <c r="Q275" s="53" t="b">
        <f t="shared" si="129"/>
        <v>0</v>
      </c>
      <c r="R275" s="53" t="b">
        <f t="shared" si="130"/>
        <v>0</v>
      </c>
      <c r="S275" s="53" t="b">
        <f t="shared" si="156"/>
        <v>0</v>
      </c>
      <c r="T275" s="54" t="str">
        <f t="shared" si="157"/>
        <v>不调</v>
      </c>
      <c r="U275" s="51">
        <f t="shared" si="131"/>
        <v>0.12067051308260049</v>
      </c>
      <c r="V275" s="51">
        <f t="shared" si="132"/>
        <v>0.11882354064439732</v>
      </c>
      <c r="W275" s="51">
        <f t="shared" si="133"/>
        <v>0.76266586506974288</v>
      </c>
      <c r="X275" s="51">
        <f t="shared" si="134"/>
        <v>5.6282126973725498E-2</v>
      </c>
      <c r="Y275" s="51">
        <f t="shared" si="158"/>
        <v>0.99998626710299976</v>
      </c>
      <c r="Z275" s="51">
        <f t="shared" si="135"/>
        <v>0.12066885592687336</v>
      </c>
      <c r="AA275" s="51">
        <f t="shared" si="136"/>
        <v>0.11882190885295245</v>
      </c>
      <c r="AB275" s="51">
        <f t="shared" si="137"/>
        <v>0.76265539145797223</v>
      </c>
      <c r="AC275" s="51">
        <f t="shared" si="138"/>
        <v>5.628135405707281E-2</v>
      </c>
      <c r="AD275" s="78">
        <f t="shared" si="139"/>
        <v>1.0584275102948708</v>
      </c>
      <c r="AE275" s="51">
        <f t="shared" si="159"/>
        <v>1.0724502556434587</v>
      </c>
      <c r="AF275" s="50">
        <f t="shared" si="140"/>
        <v>-1.3075427298186892E-2</v>
      </c>
      <c r="AG275" s="50">
        <f t="shared" si="160"/>
        <v>2.2738368521006969E-3</v>
      </c>
      <c r="AH275" s="48">
        <f t="shared" si="161"/>
        <v>44104</v>
      </c>
      <c r="AI275" s="55">
        <f t="shared" si="141"/>
        <v>2020</v>
      </c>
      <c r="AJ275" s="55">
        <f t="shared" si="142"/>
        <v>12</v>
      </c>
      <c r="AK275" s="53">
        <f t="shared" si="143"/>
        <v>0</v>
      </c>
      <c r="AL275" s="51">
        <f t="shared" si="162"/>
        <v>1.0571888969172489</v>
      </c>
      <c r="AM275" s="52" t="str">
        <f t="shared" si="144"/>
        <v/>
      </c>
      <c r="AN275" s="51">
        <f t="shared" si="163"/>
        <v>1.0724502556434587</v>
      </c>
      <c r="AO275" s="52">
        <f t="shared" si="145"/>
        <v>-1.3075427298186892E-2</v>
      </c>
      <c r="AP275" s="56">
        <f t="shared" si="146"/>
        <v>1</v>
      </c>
      <c r="AQ275" s="53" t="b">
        <f t="shared" si="147"/>
        <v>1</v>
      </c>
    </row>
    <row r="276" spans="1:43">
      <c r="A276" s="48">
        <f>净值底稿!A237</f>
        <v>44183</v>
      </c>
      <c r="B276" s="49">
        <f>净值底稿!X237</f>
        <v>1.1403352139031038</v>
      </c>
      <c r="C276" s="49">
        <f>净值底稿!U237</f>
        <v>1.290567949598795</v>
      </c>
      <c r="D276" s="49">
        <f>净值底稿!V237</f>
        <v>1.4316</v>
      </c>
      <c r="E276" s="49">
        <f>净值底稿!W237</f>
        <v>1.4205000000000001</v>
      </c>
      <c r="F276" s="50">
        <f t="shared" si="148"/>
        <v>5.2467053587379464E-3</v>
      </c>
      <c r="G276" s="50">
        <f t="shared" si="149"/>
        <v>-3.5390649567709209E-3</v>
      </c>
      <c r="H276" s="50">
        <f t="shared" si="150"/>
        <v>2.0959966464051405E-4</v>
      </c>
      <c r="I276" s="50">
        <f t="shared" si="151"/>
        <v>4.8100728584565822E-3</v>
      </c>
      <c r="J276" s="51">
        <f t="shared" si="152"/>
        <v>0.12130196985989766</v>
      </c>
      <c r="K276" s="51">
        <f t="shared" si="153"/>
        <v>0.11840139039923434</v>
      </c>
      <c r="L276" s="51">
        <f t="shared" si="154"/>
        <v>0.76281524377225807</v>
      </c>
      <c r="M276" s="51">
        <f t="shared" si="155"/>
        <v>5.6552071470659923E-2</v>
      </c>
      <c r="N276" s="51">
        <f t="shared" si="126"/>
        <v>1.05907067550205</v>
      </c>
      <c r="O276" s="52">
        <f t="shared" si="127"/>
        <v>0.22633367706598162</v>
      </c>
      <c r="P276" s="53" t="b">
        <f t="shared" si="128"/>
        <v>0</v>
      </c>
      <c r="Q276" s="53" t="b">
        <f t="shared" si="129"/>
        <v>0</v>
      </c>
      <c r="R276" s="53" t="b">
        <f t="shared" si="130"/>
        <v>0</v>
      </c>
      <c r="S276" s="53" t="b">
        <f t="shared" si="156"/>
        <v>0</v>
      </c>
      <c r="T276" s="54" t="str">
        <f t="shared" si="157"/>
        <v>不调</v>
      </c>
      <c r="U276" s="51">
        <f t="shared" si="131"/>
        <v>0.12130196985989766</v>
      </c>
      <c r="V276" s="51">
        <f t="shared" si="132"/>
        <v>0.11840139039923434</v>
      </c>
      <c r="W276" s="51">
        <f t="shared" si="133"/>
        <v>0.76281524377225807</v>
      </c>
      <c r="X276" s="51">
        <f t="shared" si="134"/>
        <v>5.6552071470659923E-2</v>
      </c>
      <c r="Y276" s="51">
        <f t="shared" si="158"/>
        <v>0.99998626710299976</v>
      </c>
      <c r="Z276" s="51">
        <f t="shared" si="135"/>
        <v>0.12130030403243965</v>
      </c>
      <c r="AA276" s="51">
        <f t="shared" si="136"/>
        <v>0.11839976440513529</v>
      </c>
      <c r="AB276" s="51">
        <f t="shared" si="137"/>
        <v>0.76280476810908515</v>
      </c>
      <c r="AC276" s="51">
        <f t="shared" si="138"/>
        <v>5.6551294846887264E-2</v>
      </c>
      <c r="AD276" s="78">
        <f t="shared" si="139"/>
        <v>1.0590561313935474</v>
      </c>
      <c r="AE276" s="51">
        <f t="shared" si="159"/>
        <v>1.0724502556434587</v>
      </c>
      <c r="AF276" s="50">
        <f t="shared" si="140"/>
        <v>-1.2489273212840102E-2</v>
      </c>
      <c r="AG276" s="50">
        <f t="shared" si="160"/>
        <v>5.939198410493951E-4</v>
      </c>
      <c r="AH276" s="48">
        <f t="shared" si="161"/>
        <v>44104</v>
      </c>
      <c r="AI276" s="55">
        <f t="shared" si="141"/>
        <v>2020</v>
      </c>
      <c r="AJ276" s="55">
        <f t="shared" si="142"/>
        <v>12</v>
      </c>
      <c r="AK276" s="53">
        <f t="shared" si="143"/>
        <v>0</v>
      </c>
      <c r="AL276" s="51">
        <f t="shared" si="162"/>
        <v>1.0571888969172489</v>
      </c>
      <c r="AM276" s="52" t="str">
        <f t="shared" si="144"/>
        <v/>
      </c>
      <c r="AN276" s="51">
        <f t="shared" si="163"/>
        <v>1.0724502556434587</v>
      </c>
      <c r="AO276" s="52">
        <f t="shared" si="145"/>
        <v>-1.2489273212840102E-2</v>
      </c>
      <c r="AP276" s="56">
        <f t="shared" si="146"/>
        <v>1</v>
      </c>
      <c r="AQ276" s="53" t="b">
        <f t="shared" si="147"/>
        <v>1</v>
      </c>
    </row>
    <row r="277" spans="1:43">
      <c r="A277" s="48">
        <f>净值底稿!A238</f>
        <v>44186</v>
      </c>
      <c r="B277" s="49">
        <f>净值底稿!X238</f>
        <v>1.1408892528849262</v>
      </c>
      <c r="C277" s="49">
        <f>净值底稿!U238</f>
        <v>1.3092282091807261</v>
      </c>
      <c r="D277" s="49">
        <f>净值底稿!V238</f>
        <v>1.4329000000000001</v>
      </c>
      <c r="E277" s="49">
        <f>净值底稿!W238</f>
        <v>1.4404999999999999</v>
      </c>
      <c r="F277" s="50">
        <f t="shared" si="148"/>
        <v>4.8585624215369272E-4</v>
      </c>
      <c r="G277" s="50">
        <f t="shared" si="149"/>
        <v>1.4458951648173235E-2</v>
      </c>
      <c r="H277" s="50">
        <f t="shared" si="150"/>
        <v>9.0807488125177471E-4</v>
      </c>
      <c r="I277" s="50">
        <f t="shared" si="151"/>
        <v>1.4079549454417251E-2</v>
      </c>
      <c r="J277" s="51">
        <f t="shared" si="152"/>
        <v>0.12135923854232895</v>
      </c>
      <c r="K277" s="51">
        <f t="shared" si="153"/>
        <v>0.12011170087382425</v>
      </c>
      <c r="L277" s="51">
        <f t="shared" si="154"/>
        <v>0.7634974519583041</v>
      </c>
      <c r="M277" s="51">
        <f t="shared" si="155"/>
        <v>5.7347511599395343E-2</v>
      </c>
      <c r="N277" s="51">
        <f t="shared" si="126"/>
        <v>1.0623159029738527</v>
      </c>
      <c r="O277" s="52">
        <f t="shared" si="127"/>
        <v>0.22730615134366172</v>
      </c>
      <c r="P277" s="53" t="b">
        <f t="shared" si="128"/>
        <v>0</v>
      </c>
      <c r="Q277" s="53" t="b">
        <f t="shared" si="129"/>
        <v>0</v>
      </c>
      <c r="R277" s="53" t="b">
        <f t="shared" si="130"/>
        <v>0</v>
      </c>
      <c r="S277" s="53" t="b">
        <f t="shared" si="156"/>
        <v>0</v>
      </c>
      <c r="T277" s="54" t="str">
        <f t="shared" si="157"/>
        <v>不调</v>
      </c>
      <c r="U277" s="51">
        <f t="shared" si="131"/>
        <v>0.12135923854232895</v>
      </c>
      <c r="V277" s="51">
        <f t="shared" si="132"/>
        <v>0.12011170087382425</v>
      </c>
      <c r="W277" s="51">
        <f t="shared" si="133"/>
        <v>0.7634974519583041</v>
      </c>
      <c r="X277" s="51">
        <f t="shared" si="134"/>
        <v>5.7347511599395343E-2</v>
      </c>
      <c r="Y277" s="51">
        <f t="shared" si="158"/>
        <v>0.99995880187477393</v>
      </c>
      <c r="Z277" s="51">
        <f t="shared" si="135"/>
        <v>0.12135423876922215</v>
      </c>
      <c r="AA277" s="51">
        <f t="shared" si="136"/>
        <v>0.12010675249693054</v>
      </c>
      <c r="AB277" s="51">
        <f t="shared" si="137"/>
        <v>0.76346599729466857</v>
      </c>
      <c r="AC277" s="51">
        <f t="shared" si="138"/>
        <v>5.734514898943107E-2</v>
      </c>
      <c r="AD277" s="78">
        <f t="shared" si="139"/>
        <v>1.0622721375502522</v>
      </c>
      <c r="AE277" s="51">
        <f t="shared" si="159"/>
        <v>1.0724502556434587</v>
      </c>
      <c r="AF277" s="50">
        <f t="shared" si="140"/>
        <v>-9.4905269868202913E-3</v>
      </c>
      <c r="AG277" s="50">
        <f t="shared" si="160"/>
        <v>3.0366720529468871E-3</v>
      </c>
      <c r="AH277" s="48">
        <f t="shared" si="161"/>
        <v>44104</v>
      </c>
      <c r="AI277" s="55">
        <f t="shared" si="141"/>
        <v>2020</v>
      </c>
      <c r="AJ277" s="55">
        <f t="shared" si="142"/>
        <v>12</v>
      </c>
      <c r="AK277" s="53">
        <f t="shared" si="143"/>
        <v>0</v>
      </c>
      <c r="AL277" s="51">
        <f t="shared" si="162"/>
        <v>1.0571888969172489</v>
      </c>
      <c r="AM277" s="52" t="str">
        <f t="shared" si="144"/>
        <v/>
      </c>
      <c r="AN277" s="51">
        <f t="shared" si="163"/>
        <v>1.0724502556434587</v>
      </c>
      <c r="AO277" s="52">
        <f t="shared" si="145"/>
        <v>-9.4905269868202913E-3</v>
      </c>
      <c r="AP277" s="56">
        <f t="shared" si="146"/>
        <v>1</v>
      </c>
      <c r="AQ277" s="53" t="b">
        <f t="shared" si="147"/>
        <v>1</v>
      </c>
    </row>
    <row r="278" spans="1:43">
      <c r="A278" s="48">
        <f>净值底稿!A239</f>
        <v>44187</v>
      </c>
      <c r="B278" s="49">
        <f>净值底稿!X239</f>
        <v>1.1179462430575071</v>
      </c>
      <c r="C278" s="49">
        <f>净值底稿!U239</f>
        <v>1.2848924438655038</v>
      </c>
      <c r="D278" s="49">
        <f>净值底稿!V239</f>
        <v>1.4348000000000001</v>
      </c>
      <c r="E278" s="49">
        <f>净值底稿!W239</f>
        <v>1.4201999999999999</v>
      </c>
      <c r="F278" s="50">
        <f t="shared" si="148"/>
        <v>-2.0109760670813492E-2</v>
      </c>
      <c r="G278" s="50">
        <f t="shared" si="149"/>
        <v>-1.858787119355676E-2</v>
      </c>
      <c r="H278" s="50">
        <f t="shared" si="150"/>
        <v>1.3259822737106131E-3</v>
      </c>
      <c r="I278" s="50">
        <f t="shared" si="151"/>
        <v>-1.4092329052412311E-2</v>
      </c>
      <c r="J278" s="51">
        <f t="shared" si="152"/>
        <v>0.11891383407118433</v>
      </c>
      <c r="K278" s="51">
        <f t="shared" si="153"/>
        <v>0.11787422365204119</v>
      </c>
      <c r="L278" s="51">
        <f t="shared" si="154"/>
        <v>0.76447833967366208</v>
      </c>
      <c r="M278" s="51">
        <f t="shared" si="155"/>
        <v>5.6537022280312398E-2</v>
      </c>
      <c r="N278" s="51">
        <f t="shared" si="126"/>
        <v>1.0578034196771999</v>
      </c>
      <c r="O278" s="52">
        <f t="shared" si="127"/>
        <v>0.22384882986621837</v>
      </c>
      <c r="P278" s="53" t="b">
        <f t="shared" si="128"/>
        <v>0</v>
      </c>
      <c r="Q278" s="53" t="b">
        <f t="shared" si="129"/>
        <v>0</v>
      </c>
      <c r="R278" s="53" t="b">
        <f t="shared" si="130"/>
        <v>0</v>
      </c>
      <c r="S278" s="53" t="b">
        <f t="shared" si="156"/>
        <v>0</v>
      </c>
      <c r="T278" s="54" t="str">
        <f t="shared" si="157"/>
        <v>不调</v>
      </c>
      <c r="U278" s="51">
        <f t="shared" si="131"/>
        <v>0.11891383407118433</v>
      </c>
      <c r="V278" s="51">
        <f t="shared" si="132"/>
        <v>0.11787422365204119</v>
      </c>
      <c r="W278" s="51">
        <f t="shared" si="133"/>
        <v>0.76447833967366208</v>
      </c>
      <c r="X278" s="51">
        <f t="shared" si="134"/>
        <v>5.6537022280312398E-2</v>
      </c>
      <c r="Y278" s="51">
        <f t="shared" si="158"/>
        <v>0.99998626710299976</v>
      </c>
      <c r="Z278" s="51">
        <f t="shared" si="135"/>
        <v>0.11891220103974913</v>
      </c>
      <c r="AA278" s="51">
        <f t="shared" si="136"/>
        <v>0.11787260489746879</v>
      </c>
      <c r="AB278" s="51">
        <f t="shared" si="137"/>
        <v>0.76446784117136446</v>
      </c>
      <c r="AC278" s="51">
        <f t="shared" si="138"/>
        <v>5.6536245863208719E-2</v>
      </c>
      <c r="AD278" s="78">
        <f t="shared" si="139"/>
        <v>1.0577888929717911</v>
      </c>
      <c r="AE278" s="51">
        <f t="shared" si="159"/>
        <v>1.0724502556434587</v>
      </c>
      <c r="AF278" s="50">
        <f t="shared" si="140"/>
        <v>-1.3670902304807608E-2</v>
      </c>
      <c r="AG278" s="50">
        <f t="shared" si="160"/>
        <v>-4.2204294172678569E-3</v>
      </c>
      <c r="AH278" s="48">
        <f t="shared" si="161"/>
        <v>44104</v>
      </c>
      <c r="AI278" s="55">
        <f t="shared" si="141"/>
        <v>2020</v>
      </c>
      <c r="AJ278" s="55">
        <f t="shared" si="142"/>
        <v>12</v>
      </c>
      <c r="AK278" s="53">
        <f t="shared" si="143"/>
        <v>0</v>
      </c>
      <c r="AL278" s="51">
        <f t="shared" si="162"/>
        <v>1.0571888969172489</v>
      </c>
      <c r="AM278" s="52" t="str">
        <f t="shared" si="144"/>
        <v/>
      </c>
      <c r="AN278" s="51">
        <f t="shared" si="163"/>
        <v>1.0724502556434587</v>
      </c>
      <c r="AO278" s="52">
        <f t="shared" si="145"/>
        <v>-1.3670902304807608E-2</v>
      </c>
      <c r="AP278" s="56">
        <f t="shared" si="146"/>
        <v>1</v>
      </c>
      <c r="AQ278" s="53" t="b">
        <f t="shared" si="147"/>
        <v>1</v>
      </c>
    </row>
    <row r="279" spans="1:43">
      <c r="A279" s="48">
        <f>净值底稿!A240</f>
        <v>44188</v>
      </c>
      <c r="B279" s="49">
        <f>净值底稿!X240</f>
        <v>1.118800602007811</v>
      </c>
      <c r="C279" s="49">
        <f>净值底稿!U240</f>
        <v>1.2952774027090261</v>
      </c>
      <c r="D279" s="49">
        <f>净值底稿!V240</f>
        <v>1.4356</v>
      </c>
      <c r="E279" s="49">
        <f>净值底稿!W240</f>
        <v>1.4188000000000001</v>
      </c>
      <c r="F279" s="50">
        <f t="shared" si="148"/>
        <v>7.6422185378710594E-4</v>
      </c>
      <c r="G279" s="50">
        <f t="shared" si="149"/>
        <v>8.0823565373921991E-3</v>
      </c>
      <c r="H279" s="50">
        <f t="shared" si="150"/>
        <v>5.5756899916348246E-4</v>
      </c>
      <c r="I279" s="50">
        <f t="shared" si="151"/>
        <v>-9.8577665117582924E-4</v>
      </c>
      <c r="J279" s="51">
        <f t="shared" si="152"/>
        <v>0.11900307634246564</v>
      </c>
      <c r="K279" s="51">
        <f t="shared" si="153"/>
        <v>0.1188252933162413</v>
      </c>
      <c r="L279" s="51">
        <f t="shared" si="154"/>
        <v>0.76489408474045906</v>
      </c>
      <c r="M279" s="51">
        <f t="shared" si="155"/>
        <v>5.6480513752091628E-2</v>
      </c>
      <c r="N279" s="51">
        <f t="shared" si="126"/>
        <v>1.0592029681512576</v>
      </c>
      <c r="O279" s="52">
        <f t="shared" si="127"/>
        <v>0.22453521828192638</v>
      </c>
      <c r="P279" s="53" t="b">
        <f t="shared" si="128"/>
        <v>0</v>
      </c>
      <c r="Q279" s="53" t="b">
        <f t="shared" si="129"/>
        <v>0</v>
      </c>
      <c r="R279" s="53" t="b">
        <f t="shared" si="130"/>
        <v>0</v>
      </c>
      <c r="S279" s="53" t="b">
        <f t="shared" si="156"/>
        <v>0</v>
      </c>
      <c r="T279" s="54" t="str">
        <f t="shared" si="157"/>
        <v>不调</v>
      </c>
      <c r="U279" s="51">
        <f t="shared" si="131"/>
        <v>0.11900307634246564</v>
      </c>
      <c r="V279" s="51">
        <f t="shared" si="132"/>
        <v>0.1188252933162413</v>
      </c>
      <c r="W279" s="51">
        <f t="shared" si="133"/>
        <v>0.76489408474045906</v>
      </c>
      <c r="X279" s="51">
        <f t="shared" si="134"/>
        <v>5.6480513752091628E-2</v>
      </c>
      <c r="Y279" s="51">
        <f t="shared" si="158"/>
        <v>0.99998626710299976</v>
      </c>
      <c r="Z279" s="51">
        <f t="shared" si="135"/>
        <v>0.11900144208547551</v>
      </c>
      <c r="AA279" s="51">
        <f t="shared" si="136"/>
        <v>0.11882366150072717</v>
      </c>
      <c r="AB279" s="51">
        <f t="shared" si="137"/>
        <v>0.76488358052877725</v>
      </c>
      <c r="AC279" s="51">
        <f t="shared" si="138"/>
        <v>5.6479738111013748E-2</v>
      </c>
      <c r="AD279" s="78">
        <f t="shared" si="139"/>
        <v>1.0591884222259937</v>
      </c>
      <c r="AE279" s="51">
        <f t="shared" si="159"/>
        <v>1.0724502556434587</v>
      </c>
      <c r="AF279" s="50">
        <f t="shared" si="140"/>
        <v>-1.2365919395961211E-2</v>
      </c>
      <c r="AG279" s="50">
        <f t="shared" si="160"/>
        <v>1.3230704760669454E-3</v>
      </c>
      <c r="AH279" s="48">
        <f t="shared" si="161"/>
        <v>44104</v>
      </c>
      <c r="AI279" s="55">
        <f t="shared" si="141"/>
        <v>2020</v>
      </c>
      <c r="AJ279" s="55">
        <f t="shared" si="142"/>
        <v>12</v>
      </c>
      <c r="AK279" s="53">
        <f t="shared" si="143"/>
        <v>0</v>
      </c>
      <c r="AL279" s="51">
        <f t="shared" si="162"/>
        <v>1.0571888969172489</v>
      </c>
      <c r="AM279" s="52" t="str">
        <f t="shared" si="144"/>
        <v/>
      </c>
      <c r="AN279" s="51">
        <f t="shared" si="163"/>
        <v>1.0724502556434587</v>
      </c>
      <c r="AO279" s="52">
        <f t="shared" si="145"/>
        <v>-1.2365919395961211E-2</v>
      </c>
      <c r="AP279" s="56">
        <f t="shared" si="146"/>
        <v>1</v>
      </c>
      <c r="AQ279" s="53" t="b">
        <f t="shared" si="147"/>
        <v>1</v>
      </c>
    </row>
    <row r="280" spans="1:43">
      <c r="A280" s="48">
        <f>净值底稿!A241</f>
        <v>44189</v>
      </c>
      <c r="B280" s="49">
        <f>净值底稿!X241</f>
        <v>1.1105661720330748</v>
      </c>
      <c r="C280" s="49">
        <f>净值底稿!U241</f>
        <v>1.2792554958156139</v>
      </c>
      <c r="D280" s="49">
        <f>净值底稿!V241</f>
        <v>1.4356</v>
      </c>
      <c r="E280" s="49">
        <f>净值底稿!W241</f>
        <v>1.42</v>
      </c>
      <c r="F280" s="50">
        <f t="shared" si="148"/>
        <v>-7.3600514336142897E-3</v>
      </c>
      <c r="G280" s="50">
        <f t="shared" si="149"/>
        <v>-1.2369479201831957E-2</v>
      </c>
      <c r="H280" s="50">
        <f t="shared" si="150"/>
        <v>0</v>
      </c>
      <c r="I280" s="50">
        <f t="shared" si="151"/>
        <v>8.4578517056654867E-4</v>
      </c>
      <c r="J280" s="51">
        <f t="shared" si="152"/>
        <v>0.11812558535105214</v>
      </c>
      <c r="K280" s="51">
        <f t="shared" si="153"/>
        <v>0.1173538746911084</v>
      </c>
      <c r="L280" s="51">
        <f t="shared" si="154"/>
        <v>0.76488358052877725</v>
      </c>
      <c r="M280" s="51">
        <f t="shared" si="155"/>
        <v>5.6527507835945526E-2</v>
      </c>
      <c r="N280" s="51">
        <f t="shared" si="126"/>
        <v>1.0568905484068833</v>
      </c>
      <c r="O280" s="52">
        <f t="shared" si="127"/>
        <v>0.22280401731013047</v>
      </c>
      <c r="P280" s="53" t="b">
        <f t="shared" si="128"/>
        <v>0</v>
      </c>
      <c r="Q280" s="53" t="b">
        <f t="shared" si="129"/>
        <v>0</v>
      </c>
      <c r="R280" s="53" t="b">
        <f t="shared" si="130"/>
        <v>0</v>
      </c>
      <c r="S280" s="53" t="b">
        <f t="shared" si="156"/>
        <v>0</v>
      </c>
      <c r="T280" s="54" t="str">
        <f t="shared" si="157"/>
        <v>不调</v>
      </c>
      <c r="U280" s="51">
        <f t="shared" si="131"/>
        <v>0.11812558535105214</v>
      </c>
      <c r="V280" s="51">
        <f t="shared" si="132"/>
        <v>0.1173538746911084</v>
      </c>
      <c r="W280" s="51">
        <f t="shared" si="133"/>
        <v>0.76488358052877725</v>
      </c>
      <c r="X280" s="51">
        <f t="shared" si="134"/>
        <v>5.6527507835945526E-2</v>
      </c>
      <c r="Y280" s="51">
        <f t="shared" si="158"/>
        <v>0.99998626710299976</v>
      </c>
      <c r="Z280" s="51">
        <f t="shared" si="135"/>
        <v>0.11812396314455542</v>
      </c>
      <c r="AA280" s="51">
        <f t="shared" si="136"/>
        <v>0.1173522630824347</v>
      </c>
      <c r="AB280" s="51">
        <f t="shared" si="137"/>
        <v>0.76487307646134872</v>
      </c>
      <c r="AC280" s="51">
        <f t="shared" si="138"/>
        <v>5.6526731549502732E-2</v>
      </c>
      <c r="AD280" s="78">
        <f t="shared" si="139"/>
        <v>1.0568760342378416</v>
      </c>
      <c r="AE280" s="51">
        <f t="shared" si="159"/>
        <v>1.0724502556434587</v>
      </c>
      <c r="AF280" s="50">
        <f t="shared" si="140"/>
        <v>-1.452209211910982E-2</v>
      </c>
      <c r="AG280" s="50">
        <f t="shared" si="160"/>
        <v>-2.1831696227310182E-3</v>
      </c>
      <c r="AH280" s="48">
        <f t="shared" si="161"/>
        <v>44104</v>
      </c>
      <c r="AI280" s="55">
        <f t="shared" si="141"/>
        <v>2020</v>
      </c>
      <c r="AJ280" s="55">
        <f t="shared" si="142"/>
        <v>12</v>
      </c>
      <c r="AK280" s="53">
        <f t="shared" si="143"/>
        <v>0</v>
      </c>
      <c r="AL280" s="51">
        <f t="shared" si="162"/>
        <v>1.0571888969172489</v>
      </c>
      <c r="AM280" s="52" t="str">
        <f t="shared" si="144"/>
        <v/>
      </c>
      <c r="AN280" s="51">
        <f t="shared" si="163"/>
        <v>1.0724502556434587</v>
      </c>
      <c r="AO280" s="52">
        <f t="shared" si="145"/>
        <v>-1.452209211910982E-2</v>
      </c>
      <c r="AP280" s="56">
        <f t="shared" si="146"/>
        <v>1</v>
      </c>
      <c r="AQ280" s="53" t="b">
        <f t="shared" si="147"/>
        <v>1</v>
      </c>
    </row>
    <row r="281" spans="1:43">
      <c r="A281" s="48">
        <f>净值底稿!A242</f>
        <v>44190</v>
      </c>
      <c r="B281" s="49">
        <f>净值底稿!X242</f>
        <v>1.1178139999133272</v>
      </c>
      <c r="C281" s="49">
        <f>净值底稿!U242</f>
        <v>1.2915048476909301</v>
      </c>
      <c r="D281" s="49">
        <f>净值底稿!V242</f>
        <v>1.4363999999999999</v>
      </c>
      <c r="E281" s="49">
        <f>净值底稿!W242</f>
        <v>1.4263999999999999</v>
      </c>
      <c r="F281" s="50">
        <f t="shared" si="148"/>
        <v>6.5262458579880001E-3</v>
      </c>
      <c r="G281" s="50">
        <f t="shared" si="149"/>
        <v>9.5753756113483579E-3</v>
      </c>
      <c r="H281" s="50">
        <f t="shared" si="150"/>
        <v>5.5725828921704412E-4</v>
      </c>
      <c r="I281" s="50">
        <f t="shared" si="151"/>
        <v>4.5070422535211652E-3</v>
      </c>
      <c r="J281" s="51">
        <f t="shared" si="152"/>
        <v>0.11889486916975671</v>
      </c>
      <c r="K281" s="51">
        <f t="shared" si="153"/>
        <v>0.11847595508029078</v>
      </c>
      <c r="L281" s="51">
        <f t="shared" si="154"/>
        <v>0.76529930832340576</v>
      </c>
      <c r="M281" s="51">
        <f t="shared" si="155"/>
        <v>5.6781499917049789E-2</v>
      </c>
      <c r="N281" s="51">
        <f t="shared" si="126"/>
        <v>1.059451632490503</v>
      </c>
      <c r="O281" s="52">
        <f t="shared" si="127"/>
        <v>0.22405064749586415</v>
      </c>
      <c r="P281" s="53" t="b">
        <f t="shared" si="128"/>
        <v>0</v>
      </c>
      <c r="Q281" s="53" t="b">
        <f t="shared" si="129"/>
        <v>0</v>
      </c>
      <c r="R281" s="53" t="b">
        <f t="shared" si="130"/>
        <v>0</v>
      </c>
      <c r="S281" s="53" t="b">
        <f t="shared" si="156"/>
        <v>0</v>
      </c>
      <c r="T281" s="54" t="str">
        <f t="shared" si="157"/>
        <v>不调</v>
      </c>
      <c r="U281" s="51">
        <f t="shared" si="131"/>
        <v>0.11889486916975671</v>
      </c>
      <c r="V281" s="51">
        <f t="shared" si="132"/>
        <v>0.11847595508029078</v>
      </c>
      <c r="W281" s="51">
        <f t="shared" si="133"/>
        <v>0.76529930832340576</v>
      </c>
      <c r="X281" s="51">
        <f t="shared" si="134"/>
        <v>5.6781499917049789E-2</v>
      </c>
      <c r="Y281" s="51">
        <f t="shared" si="158"/>
        <v>0.99998626710299976</v>
      </c>
      <c r="Z281" s="51">
        <f t="shared" si="135"/>
        <v>0.11889323639876455</v>
      </c>
      <c r="AA281" s="51">
        <f t="shared" si="136"/>
        <v>0.11847432806220266</v>
      </c>
      <c r="AB281" s="51">
        <f t="shared" si="137"/>
        <v>0.76528879854683018</v>
      </c>
      <c r="AC281" s="51">
        <f t="shared" si="138"/>
        <v>5.6780720142559908E-2</v>
      </c>
      <c r="AD281" s="78">
        <f t="shared" si="139"/>
        <v>1.0594370831503572</v>
      </c>
      <c r="AE281" s="51">
        <f t="shared" si="159"/>
        <v>1.0724502556434587</v>
      </c>
      <c r="AF281" s="50">
        <f t="shared" si="140"/>
        <v>-1.2134056964062889E-2</v>
      </c>
      <c r="AG281" s="50">
        <f t="shared" si="160"/>
        <v>2.4232254583789192E-3</v>
      </c>
      <c r="AH281" s="48">
        <f t="shared" si="161"/>
        <v>44104</v>
      </c>
      <c r="AI281" s="55">
        <f t="shared" si="141"/>
        <v>2020</v>
      </c>
      <c r="AJ281" s="55">
        <f t="shared" si="142"/>
        <v>12</v>
      </c>
      <c r="AK281" s="53">
        <f t="shared" si="143"/>
        <v>0</v>
      </c>
      <c r="AL281" s="51">
        <f t="shared" si="162"/>
        <v>1.0571888969172489</v>
      </c>
      <c r="AM281" s="52" t="str">
        <f t="shared" si="144"/>
        <v/>
      </c>
      <c r="AN281" s="51">
        <f t="shared" si="163"/>
        <v>1.0724502556434587</v>
      </c>
      <c r="AO281" s="52">
        <f t="shared" si="145"/>
        <v>-1.2134056964062889E-2</v>
      </c>
      <c r="AP281" s="56">
        <f t="shared" si="146"/>
        <v>1</v>
      </c>
      <c r="AQ281" s="53" t="b">
        <f t="shared" si="147"/>
        <v>1</v>
      </c>
    </row>
    <row r="282" spans="1:43">
      <c r="A282" s="48">
        <f>净值底稿!A243</f>
        <v>44193</v>
      </c>
      <c r="B282" s="49">
        <f>净值底稿!X243</f>
        <v>1.1135089266409997</v>
      </c>
      <c r="C282" s="49">
        <f>净值底稿!U243</f>
        <v>1.2858292797351201</v>
      </c>
      <c r="D282" s="49">
        <f>净值底稿!V243</f>
        <v>1.4377</v>
      </c>
      <c r="E282" s="49">
        <f>净值底稿!W243</f>
        <v>1.4252</v>
      </c>
      <c r="F282" s="50">
        <f t="shared" si="148"/>
        <v>-3.8513323975736258E-3</v>
      </c>
      <c r="G282" s="50">
        <f t="shared" si="149"/>
        <v>-4.3945386391366359E-3</v>
      </c>
      <c r="H282" s="50">
        <f t="shared" si="150"/>
        <v>9.0504037872474186E-4</v>
      </c>
      <c r="I282" s="50">
        <f t="shared" si="151"/>
        <v>-8.412787436903324E-4</v>
      </c>
      <c r="J282" s="51">
        <f t="shared" si="152"/>
        <v>0.1184353390255696</v>
      </c>
      <c r="K282" s="51">
        <f t="shared" si="153"/>
        <v>0.11795368804978756</v>
      </c>
      <c r="L282" s="51">
        <f t="shared" si="154"/>
        <v>0.76598141581090085</v>
      </c>
      <c r="M282" s="51">
        <f t="shared" si="155"/>
        <v>5.6732951729652543E-2</v>
      </c>
      <c r="N282" s="51">
        <f t="shared" si="126"/>
        <v>1.0591033946159107</v>
      </c>
      <c r="O282" s="52">
        <f t="shared" si="127"/>
        <v>0.22319730847533054</v>
      </c>
      <c r="P282" s="53" t="b">
        <f t="shared" si="128"/>
        <v>0</v>
      </c>
      <c r="Q282" s="53" t="b">
        <f t="shared" si="129"/>
        <v>0</v>
      </c>
      <c r="R282" s="53" t="b">
        <f t="shared" si="130"/>
        <v>0</v>
      </c>
      <c r="S282" s="53" t="b">
        <f t="shared" si="156"/>
        <v>0</v>
      </c>
      <c r="T282" s="54" t="str">
        <f t="shared" si="157"/>
        <v>不调</v>
      </c>
      <c r="U282" s="51">
        <f t="shared" si="131"/>
        <v>0.1184353390255696</v>
      </c>
      <c r="V282" s="51">
        <f t="shared" si="132"/>
        <v>0.11795368804978756</v>
      </c>
      <c r="W282" s="51">
        <f t="shared" si="133"/>
        <v>0.76598141581090085</v>
      </c>
      <c r="X282" s="51">
        <f t="shared" si="134"/>
        <v>5.6732951729652543E-2</v>
      </c>
      <c r="Y282" s="51">
        <f t="shared" si="158"/>
        <v>0.99995880187477393</v>
      </c>
      <c r="Z282" s="51">
        <f t="shared" si="135"/>
        <v>0.11843045971164123</v>
      </c>
      <c r="AA282" s="51">
        <f t="shared" si="136"/>
        <v>0.11794882857897641</v>
      </c>
      <c r="AB282" s="51">
        <f t="shared" si="137"/>
        <v>0.76594985881261146</v>
      </c>
      <c r="AC282" s="51">
        <f t="shared" si="138"/>
        <v>5.6730614438402743E-2</v>
      </c>
      <c r="AD282" s="78">
        <f t="shared" si="139"/>
        <v>1.0590597615416319</v>
      </c>
      <c r="AE282" s="51">
        <f t="shared" si="159"/>
        <v>1.0724502556434587</v>
      </c>
      <c r="AF282" s="50">
        <f t="shared" si="140"/>
        <v>-1.2485888302383397E-2</v>
      </c>
      <c r="AG282" s="50">
        <f t="shared" si="160"/>
        <v>-3.5615291811696981E-4</v>
      </c>
      <c r="AH282" s="48">
        <f t="shared" si="161"/>
        <v>44104</v>
      </c>
      <c r="AI282" s="55">
        <f t="shared" si="141"/>
        <v>2020</v>
      </c>
      <c r="AJ282" s="55">
        <f t="shared" si="142"/>
        <v>12</v>
      </c>
      <c r="AK282" s="53">
        <f t="shared" si="143"/>
        <v>0</v>
      </c>
      <c r="AL282" s="51">
        <f t="shared" si="162"/>
        <v>1.0571888969172489</v>
      </c>
      <c r="AM282" s="52" t="str">
        <f t="shared" si="144"/>
        <v/>
      </c>
      <c r="AN282" s="51">
        <f t="shared" si="163"/>
        <v>1.0724502556434587</v>
      </c>
      <c r="AO282" s="52">
        <f t="shared" si="145"/>
        <v>-1.2485888302383397E-2</v>
      </c>
      <c r="AP282" s="56">
        <f t="shared" si="146"/>
        <v>1</v>
      </c>
      <c r="AQ282" s="53" t="b">
        <f t="shared" si="147"/>
        <v>1</v>
      </c>
    </row>
    <row r="283" spans="1:43">
      <c r="A283" s="48">
        <f>净值底稿!A244</f>
        <v>44194</v>
      </c>
      <c r="B283" s="49">
        <f>净值底稿!X244</f>
        <v>1.1091861047223452</v>
      </c>
      <c r="C283" s="49">
        <f>净值底稿!U244</f>
        <v>1.2770187266728474</v>
      </c>
      <c r="D283" s="49">
        <f>净值底稿!V244</f>
        <v>1.4383999999999999</v>
      </c>
      <c r="E283" s="49">
        <f>净值底稿!W244</f>
        <v>1.4211</v>
      </c>
      <c r="F283" s="50">
        <f t="shared" si="148"/>
        <v>-3.8821618895275023E-3</v>
      </c>
      <c r="G283" s="50">
        <f t="shared" si="149"/>
        <v>-6.8520395367630549E-3</v>
      </c>
      <c r="H283" s="50">
        <f t="shared" si="150"/>
        <v>4.8688878069125252E-4</v>
      </c>
      <c r="I283" s="50">
        <f t="shared" si="151"/>
        <v>-2.8767892225652902E-3</v>
      </c>
      <c r="J283" s="51">
        <f t="shared" si="152"/>
        <v>0.11797069349438948</v>
      </c>
      <c r="K283" s="51">
        <f t="shared" si="153"/>
        <v>0.11714063854223838</v>
      </c>
      <c r="L283" s="51">
        <f t="shared" si="154"/>
        <v>0.76632279120543934</v>
      </c>
      <c r="M283" s="51">
        <f t="shared" si="155"/>
        <v>5.6567412418196843E-2</v>
      </c>
      <c r="N283" s="51">
        <f t="shared" si="126"/>
        <v>1.0580015356602639</v>
      </c>
      <c r="O283" s="52">
        <f t="shared" si="127"/>
        <v>0.22222210848673546</v>
      </c>
      <c r="P283" s="53" t="b">
        <f t="shared" si="128"/>
        <v>0</v>
      </c>
      <c r="Q283" s="53" t="b">
        <f t="shared" si="129"/>
        <v>0</v>
      </c>
      <c r="R283" s="53" t="b">
        <f t="shared" si="130"/>
        <v>0</v>
      </c>
      <c r="S283" s="53" t="b">
        <f t="shared" si="156"/>
        <v>0</v>
      </c>
      <c r="T283" s="54" t="str">
        <f t="shared" si="157"/>
        <v>不调</v>
      </c>
      <c r="U283" s="51">
        <f t="shared" si="131"/>
        <v>0.11797069349438948</v>
      </c>
      <c r="V283" s="51">
        <f t="shared" si="132"/>
        <v>0.11714063854223838</v>
      </c>
      <c r="W283" s="51">
        <f t="shared" si="133"/>
        <v>0.76632279120543934</v>
      </c>
      <c r="X283" s="51">
        <f t="shared" si="134"/>
        <v>5.6567412418196843E-2</v>
      </c>
      <c r="Y283" s="51">
        <f t="shared" si="158"/>
        <v>0.99998626710299976</v>
      </c>
      <c r="Z283" s="51">
        <f t="shared" si="135"/>
        <v>0.11796907341500668</v>
      </c>
      <c r="AA283" s="51">
        <f t="shared" si="136"/>
        <v>0.11713902986191474</v>
      </c>
      <c r="AB283" s="51">
        <f t="shared" si="137"/>
        <v>0.76631226737347879</v>
      </c>
      <c r="AC283" s="51">
        <f t="shared" si="138"/>
        <v>5.6566635583748533E-2</v>
      </c>
      <c r="AD283" s="78">
        <f t="shared" si="139"/>
        <v>1.0579870062341488</v>
      </c>
      <c r="AE283" s="51">
        <f t="shared" si="159"/>
        <v>1.0724502556434587</v>
      </c>
      <c r="AF283" s="50">
        <f t="shared" si="140"/>
        <v>-1.3486172746196234E-2</v>
      </c>
      <c r="AG283" s="50">
        <f t="shared" si="160"/>
        <v>-1.0129317970891671E-3</v>
      </c>
      <c r="AH283" s="48">
        <f t="shared" si="161"/>
        <v>44104</v>
      </c>
      <c r="AI283" s="55">
        <f t="shared" si="141"/>
        <v>2020</v>
      </c>
      <c r="AJ283" s="55">
        <f t="shared" si="142"/>
        <v>12</v>
      </c>
      <c r="AK283" s="53">
        <f t="shared" si="143"/>
        <v>0</v>
      </c>
      <c r="AL283" s="51">
        <f t="shared" si="162"/>
        <v>1.0571888969172489</v>
      </c>
      <c r="AM283" s="52" t="str">
        <f t="shared" si="144"/>
        <v/>
      </c>
      <c r="AN283" s="51">
        <f t="shared" si="163"/>
        <v>1.0724502556434587</v>
      </c>
      <c r="AO283" s="52">
        <f t="shared" si="145"/>
        <v>-1.3486172746196234E-2</v>
      </c>
      <c r="AP283" s="56">
        <f t="shared" si="146"/>
        <v>1</v>
      </c>
      <c r="AQ283" s="53" t="b">
        <f t="shared" si="147"/>
        <v>1</v>
      </c>
    </row>
    <row r="284" spans="1:43">
      <c r="A284" s="48">
        <f>净值底稿!A245</f>
        <v>44195</v>
      </c>
      <c r="B284" s="49">
        <f>净值底稿!X245</f>
        <v>1.1131712624654064</v>
      </c>
      <c r="C284" s="49">
        <f>净值底稿!U245</f>
        <v>1.2909082219608974</v>
      </c>
      <c r="D284" s="49">
        <f>净值底稿!V245</f>
        <v>1.4398</v>
      </c>
      <c r="E284" s="49">
        <f>净值底稿!W245</f>
        <v>1.4200999999999999</v>
      </c>
      <c r="F284" s="50">
        <f t="shared" si="148"/>
        <v>3.5928666308515655E-3</v>
      </c>
      <c r="G284" s="50">
        <f t="shared" si="149"/>
        <v>1.0876500867170291E-2</v>
      </c>
      <c r="H284" s="50">
        <f t="shared" si="150"/>
        <v>9.7330367074532909E-4</v>
      </c>
      <c r="I284" s="50">
        <f t="shared" si="151"/>
        <v>-7.0368024769551507E-4</v>
      </c>
      <c r="J284" s="51">
        <f t="shared" si="152"/>
        <v>0.11839292056235193</v>
      </c>
      <c r="K284" s="51">
        <f t="shared" si="153"/>
        <v>0.11841309262178734</v>
      </c>
      <c r="L284" s="51">
        <f t="shared" si="154"/>
        <v>0.76705812191625056</v>
      </c>
      <c r="M284" s="51">
        <f t="shared" si="155"/>
        <v>5.652683075960966E-2</v>
      </c>
      <c r="N284" s="51">
        <f t="shared" si="126"/>
        <v>1.0603909658599995</v>
      </c>
      <c r="O284" s="52">
        <f t="shared" si="127"/>
        <v>0.22331953101098384</v>
      </c>
      <c r="P284" s="53" t="b">
        <f t="shared" si="128"/>
        <v>0</v>
      </c>
      <c r="Q284" s="53" t="b">
        <f t="shared" si="129"/>
        <v>0</v>
      </c>
      <c r="R284" s="53" t="b">
        <f t="shared" si="130"/>
        <v>0</v>
      </c>
      <c r="S284" s="53" t="b">
        <f t="shared" si="156"/>
        <v>0</v>
      </c>
      <c r="T284" s="54" t="str">
        <f t="shared" si="157"/>
        <v>不调</v>
      </c>
      <c r="U284" s="51">
        <f t="shared" si="131"/>
        <v>0.11839292056235193</v>
      </c>
      <c r="V284" s="51">
        <f t="shared" si="132"/>
        <v>0.11841309262178734</v>
      </c>
      <c r="W284" s="51">
        <f t="shared" si="133"/>
        <v>0.76705812191625056</v>
      </c>
      <c r="X284" s="51">
        <f t="shared" si="134"/>
        <v>5.652683075960966E-2</v>
      </c>
      <c r="Y284" s="51">
        <f t="shared" si="158"/>
        <v>0.99998626710299976</v>
      </c>
      <c r="Z284" s="51">
        <f t="shared" si="135"/>
        <v>0.11839129468456829</v>
      </c>
      <c r="AA284" s="51">
        <f t="shared" si="136"/>
        <v>0.11841146646698289</v>
      </c>
      <c r="AB284" s="51">
        <f t="shared" si="137"/>
        <v>0.76704758798606909</v>
      </c>
      <c r="AC284" s="51">
        <f t="shared" si="138"/>
        <v>5.6526054482465088E-2</v>
      </c>
      <c r="AD284" s="78">
        <f t="shared" si="139"/>
        <v>1.0603764036200853</v>
      </c>
      <c r="AE284" s="51">
        <f t="shared" si="159"/>
        <v>1.0724502556434587</v>
      </c>
      <c r="AF284" s="50">
        <f t="shared" si="140"/>
        <v>-1.1258193058221844E-2</v>
      </c>
      <c r="AG284" s="50">
        <f t="shared" si="160"/>
        <v>2.2584373644072286E-3</v>
      </c>
      <c r="AH284" s="48">
        <f t="shared" si="161"/>
        <v>44104</v>
      </c>
      <c r="AI284" s="55">
        <f t="shared" si="141"/>
        <v>2020</v>
      </c>
      <c r="AJ284" s="55">
        <f t="shared" si="142"/>
        <v>12</v>
      </c>
      <c r="AK284" s="53">
        <f t="shared" si="143"/>
        <v>0</v>
      </c>
      <c r="AL284" s="51">
        <f t="shared" si="162"/>
        <v>1.0571888969172489</v>
      </c>
      <c r="AM284" s="52" t="str">
        <f t="shared" si="144"/>
        <v/>
      </c>
      <c r="AN284" s="51">
        <f t="shared" si="163"/>
        <v>1.0724502556434587</v>
      </c>
      <c r="AO284" s="52">
        <f t="shared" si="145"/>
        <v>-1.1258193058221844E-2</v>
      </c>
      <c r="AP284" s="56">
        <f t="shared" si="146"/>
        <v>1</v>
      </c>
      <c r="AQ284" s="53" t="b">
        <f t="shared" si="147"/>
        <v>1</v>
      </c>
    </row>
    <row r="285" spans="1:43">
      <c r="A285" s="48">
        <f>净值底稿!A246</f>
        <v>44196</v>
      </c>
      <c r="B285" s="49">
        <f>净值底稿!X246</f>
        <v>1.1210723957877855</v>
      </c>
      <c r="C285" s="49">
        <f>净值底稿!U246</f>
        <v>1.3136865569613714</v>
      </c>
      <c r="D285" s="49">
        <f>净值底稿!V246</f>
        <v>1.4396</v>
      </c>
      <c r="E285" s="49">
        <f>净值底稿!W246</f>
        <v>1.4198999999999999</v>
      </c>
      <c r="F285" s="50">
        <f t="shared" si="148"/>
        <v>7.0978595915960341E-3</v>
      </c>
      <c r="G285" s="50">
        <f t="shared" si="149"/>
        <v>1.7645200962368657E-2</v>
      </c>
      <c r="H285" s="50">
        <f t="shared" si="150"/>
        <v>-1.3890818169193242E-4</v>
      </c>
      <c r="I285" s="50">
        <f t="shared" si="151"/>
        <v>-1.4083515245399969E-4</v>
      </c>
      <c r="J285" s="51">
        <f t="shared" si="152"/>
        <v>0.11923161947110662</v>
      </c>
      <c r="K285" s="51">
        <f t="shared" si="153"/>
        <v>0.12050086058904158</v>
      </c>
      <c r="L285" s="51">
        <f t="shared" si="154"/>
        <v>0.76694103880035081</v>
      </c>
      <c r="M285" s="51">
        <f t="shared" si="155"/>
        <v>5.651809362696443E-2</v>
      </c>
      <c r="N285" s="51">
        <f t="shared" si="126"/>
        <v>1.0631916124874634</v>
      </c>
      <c r="O285" s="52">
        <f t="shared" si="127"/>
        <v>0.22548379543670918</v>
      </c>
      <c r="P285" s="53" t="b">
        <f t="shared" si="128"/>
        <v>1</v>
      </c>
      <c r="Q285" s="53" t="b">
        <f t="shared" si="129"/>
        <v>1</v>
      </c>
      <c r="R285" s="53" t="b">
        <f t="shared" si="130"/>
        <v>0</v>
      </c>
      <c r="S285" s="53" t="b">
        <f t="shared" si="156"/>
        <v>1</v>
      </c>
      <c r="T285" s="54" t="str">
        <f t="shared" si="157"/>
        <v>年末+季度</v>
      </c>
      <c r="U285" s="51">
        <f t="shared" si="131"/>
        <v>0.10631916124874635</v>
      </c>
      <c r="V285" s="51">
        <f t="shared" si="132"/>
        <v>0.10631916124874635</v>
      </c>
      <c r="W285" s="51">
        <f t="shared" si="133"/>
        <v>0.79217558964596613</v>
      </c>
      <c r="X285" s="51">
        <f t="shared" si="134"/>
        <v>5.8377700344004579E-2</v>
      </c>
      <c r="Y285" s="51">
        <f t="shared" si="158"/>
        <v>0.99998626710299976</v>
      </c>
      <c r="Z285" s="51">
        <f t="shared" si="135"/>
        <v>0.10631770117865577</v>
      </c>
      <c r="AA285" s="51">
        <f t="shared" si="136"/>
        <v>0.10631770117865577</v>
      </c>
      <c r="AB285" s="51">
        <f t="shared" si="137"/>
        <v>0.79216471078018746</v>
      </c>
      <c r="AC285" s="51">
        <f t="shared" si="138"/>
        <v>5.8376898649058644E-2</v>
      </c>
      <c r="AD285" s="78">
        <f t="shared" si="139"/>
        <v>1.0631770117865578</v>
      </c>
      <c r="AE285" s="51">
        <f t="shared" si="159"/>
        <v>1.0724502556434587</v>
      </c>
      <c r="AF285" s="50">
        <f t="shared" si="140"/>
        <v>-8.6467822708822251E-3</v>
      </c>
      <c r="AG285" s="50">
        <f t="shared" si="160"/>
        <v>2.6411453111472305E-3</v>
      </c>
      <c r="AH285" s="48">
        <f t="shared" si="161"/>
        <v>44196</v>
      </c>
      <c r="AI285" s="55">
        <f t="shared" si="141"/>
        <v>2020</v>
      </c>
      <c r="AJ285" s="55">
        <f t="shared" si="142"/>
        <v>12</v>
      </c>
      <c r="AK285" s="53">
        <f t="shared" si="143"/>
        <v>1</v>
      </c>
      <c r="AL285" s="51">
        <f t="shared" si="162"/>
        <v>1.0571888969172489</v>
      </c>
      <c r="AM285" s="52">
        <f t="shared" si="144"/>
        <v>5.6641863027222517E-3</v>
      </c>
      <c r="AN285" s="51">
        <f t="shared" si="163"/>
        <v>1.0724502556434587</v>
      </c>
      <c r="AO285" s="52">
        <f t="shared" si="145"/>
        <v>-8.6467822708822251E-3</v>
      </c>
      <c r="AP285" s="56">
        <f t="shared" si="146"/>
        <v>1</v>
      </c>
      <c r="AQ285" s="53" t="b">
        <f t="shared" si="147"/>
        <v>1</v>
      </c>
    </row>
    <row r="286" spans="1:43">
      <c r="A286" s="48">
        <f>净值底稿!A247</f>
        <v>44200</v>
      </c>
      <c r="B286" s="49">
        <f>净值底稿!X247</f>
        <v>1.118024323472822</v>
      </c>
      <c r="C286" s="49">
        <f>净值底稿!U247</f>
        <v>1.3351751145624688</v>
      </c>
      <c r="D286" s="49">
        <f>净值底稿!V247</f>
        <v>1.4394</v>
      </c>
      <c r="E286" s="49">
        <f>净值底稿!W247</f>
        <v>1.4476</v>
      </c>
      <c r="F286" s="50">
        <f t="shared" si="148"/>
        <v>-2.7188898115911853E-3</v>
      </c>
      <c r="G286" s="50">
        <f t="shared" si="149"/>
        <v>1.6357446521186647E-2</v>
      </c>
      <c r="H286" s="50">
        <f t="shared" si="150"/>
        <v>-1.3892747985555509E-4</v>
      </c>
      <c r="I286" s="50">
        <f t="shared" si="151"/>
        <v>1.9508416085639801E-2</v>
      </c>
      <c r="J286" s="51">
        <f t="shared" si="152"/>
        <v>0.10602863506412932</v>
      </c>
      <c r="K286" s="51">
        <f t="shared" si="153"/>
        <v>0.10805678728994114</v>
      </c>
      <c r="L286" s="51">
        <f t="shared" si="154"/>
        <v>0.79205465733328828</v>
      </c>
      <c r="M286" s="51">
        <f t="shared" si="155"/>
        <v>5.9515739477693702E-2</v>
      </c>
      <c r="N286" s="51">
        <f t="shared" si="126"/>
        <v>1.0656558191650525</v>
      </c>
      <c r="O286" s="52">
        <f t="shared" si="127"/>
        <v>0.20089546596931046</v>
      </c>
      <c r="P286" s="53" t="b">
        <f t="shared" si="128"/>
        <v>0</v>
      </c>
      <c r="Q286" s="53" t="b">
        <f t="shared" si="129"/>
        <v>0</v>
      </c>
      <c r="R286" s="53" t="b">
        <f t="shared" si="130"/>
        <v>0</v>
      </c>
      <c r="S286" s="53" t="b">
        <f t="shared" si="156"/>
        <v>0</v>
      </c>
      <c r="T286" s="54" t="str">
        <f t="shared" si="157"/>
        <v>不调</v>
      </c>
      <c r="U286" s="51">
        <f t="shared" si="131"/>
        <v>0.10602863506412932</v>
      </c>
      <c r="V286" s="51">
        <f t="shared" si="132"/>
        <v>0.10805678728994114</v>
      </c>
      <c r="W286" s="51">
        <f t="shared" si="133"/>
        <v>0.79205465733328828</v>
      </c>
      <c r="X286" s="51">
        <f t="shared" si="134"/>
        <v>5.9515739477693702E-2</v>
      </c>
      <c r="Y286" s="51">
        <f t="shared" si="158"/>
        <v>0.99994506954354323</v>
      </c>
      <c r="Z286" s="51">
        <f t="shared" si="135"/>
        <v>0.10602281086280776</v>
      </c>
      <c r="AA286" s="51">
        <f t="shared" si="136"/>
        <v>0.10805085168129205</v>
      </c>
      <c r="AB286" s="51">
        <f t="shared" si="137"/>
        <v>0.7920111494094223</v>
      </c>
      <c r="AC286" s="51">
        <f t="shared" si="138"/>
        <v>5.9512470250957829E-2</v>
      </c>
      <c r="AD286" s="78">
        <f t="shared" si="139"/>
        <v>1.0655972822044799</v>
      </c>
      <c r="AE286" s="51">
        <f t="shared" si="159"/>
        <v>1.0724502556434587</v>
      </c>
      <c r="AF286" s="50">
        <f t="shared" si="140"/>
        <v>-6.3900152038913749E-3</v>
      </c>
      <c r="AG286" s="50">
        <f t="shared" si="160"/>
        <v>2.2764510435144825E-3</v>
      </c>
      <c r="AH286" s="48">
        <f t="shared" si="161"/>
        <v>44196</v>
      </c>
      <c r="AI286" s="55">
        <f t="shared" si="141"/>
        <v>2021</v>
      </c>
      <c r="AJ286" s="55">
        <f t="shared" si="142"/>
        <v>1</v>
      </c>
      <c r="AK286" s="53">
        <f t="shared" si="143"/>
        <v>0</v>
      </c>
      <c r="AL286" s="51">
        <f t="shared" si="162"/>
        <v>1.0631770117865578</v>
      </c>
      <c r="AM286" s="52" t="str">
        <f t="shared" si="144"/>
        <v/>
      </c>
      <c r="AN286" s="51">
        <f t="shared" si="163"/>
        <v>1.0655972822044799</v>
      </c>
      <c r="AO286" s="52">
        <f t="shared" si="145"/>
        <v>0</v>
      </c>
      <c r="AP286" s="56">
        <f t="shared" si="146"/>
        <v>1</v>
      </c>
      <c r="AQ286" s="53" t="b">
        <f t="shared" si="147"/>
        <v>1</v>
      </c>
    </row>
    <row r="287" spans="1:43">
      <c r="A287" s="48">
        <f>净值底稿!A248</f>
        <v>44201</v>
      </c>
      <c r="B287" s="49">
        <f>净值底稿!X248</f>
        <v>1.1201341849478326</v>
      </c>
      <c r="C287" s="49">
        <f>净值底稿!U248</f>
        <v>1.3441082938115287</v>
      </c>
      <c r="D287" s="49">
        <f>净值底稿!V248</f>
        <v>1.4402999999999999</v>
      </c>
      <c r="E287" s="49">
        <f>净值底稿!W248</f>
        <v>1.4582999999999999</v>
      </c>
      <c r="F287" s="50">
        <f t="shared" si="148"/>
        <v>1.8871337865502547E-3</v>
      </c>
      <c r="G287" s="50">
        <f t="shared" si="149"/>
        <v>6.6906424120909413E-3</v>
      </c>
      <c r="H287" s="50">
        <f t="shared" si="150"/>
        <v>6.2526052521882924E-4</v>
      </c>
      <c r="I287" s="50">
        <f t="shared" si="151"/>
        <v>7.3915446255872208E-3</v>
      </c>
      <c r="J287" s="51">
        <f t="shared" si="152"/>
        <v>0.106222890091332</v>
      </c>
      <c r="K287" s="51">
        <f t="shared" si="153"/>
        <v>0.10877378129221345</v>
      </c>
      <c r="L287" s="51">
        <f t="shared" si="154"/>
        <v>0.79250636271668118</v>
      </c>
      <c r="M287" s="51">
        <f t="shared" si="155"/>
        <v>5.9952359330596713E-2</v>
      </c>
      <c r="N287" s="51">
        <f t="shared" si="126"/>
        <v>1.0674553934308233</v>
      </c>
      <c r="O287" s="52">
        <f t="shared" si="127"/>
        <v>0.20141045022269435</v>
      </c>
      <c r="P287" s="53" t="b">
        <f t="shared" si="128"/>
        <v>0</v>
      </c>
      <c r="Q287" s="53" t="b">
        <f t="shared" si="129"/>
        <v>0</v>
      </c>
      <c r="R287" s="53" t="b">
        <f t="shared" si="130"/>
        <v>0</v>
      </c>
      <c r="S287" s="53" t="b">
        <f t="shared" si="156"/>
        <v>0</v>
      </c>
      <c r="T287" s="54" t="str">
        <f t="shared" si="157"/>
        <v>不调</v>
      </c>
      <c r="U287" s="51">
        <f t="shared" si="131"/>
        <v>0.106222890091332</v>
      </c>
      <c r="V287" s="51">
        <f t="shared" si="132"/>
        <v>0.10877378129221345</v>
      </c>
      <c r="W287" s="51">
        <f t="shared" si="133"/>
        <v>0.79250636271668118</v>
      </c>
      <c r="X287" s="51">
        <f t="shared" si="134"/>
        <v>5.9952359330596713E-2</v>
      </c>
      <c r="Y287" s="51">
        <f t="shared" si="158"/>
        <v>0.99998626710299976</v>
      </c>
      <c r="Z287" s="51">
        <f t="shared" si="135"/>
        <v>0.10622143134332331</v>
      </c>
      <c r="AA287" s="51">
        <f t="shared" si="136"/>
        <v>0.10877228751307863</v>
      </c>
      <c r="AB287" s="51">
        <f t="shared" si="137"/>
        <v>0.79249547930843001</v>
      </c>
      <c r="AC287" s="51">
        <f t="shared" si="138"/>
        <v>5.9951536011021107E-2</v>
      </c>
      <c r="AD287" s="78">
        <f t="shared" si="139"/>
        <v>1.0674407341758532</v>
      </c>
      <c r="AE287" s="51">
        <f t="shared" si="159"/>
        <v>1.0724502556434587</v>
      </c>
      <c r="AF287" s="50">
        <f t="shared" si="140"/>
        <v>-4.6710991407241664E-3</v>
      </c>
      <c r="AG287" s="50">
        <f t="shared" si="160"/>
        <v>1.7299706016138394E-3</v>
      </c>
      <c r="AH287" s="48">
        <f t="shared" si="161"/>
        <v>44196</v>
      </c>
      <c r="AI287" s="55">
        <f t="shared" si="141"/>
        <v>2021</v>
      </c>
      <c r="AJ287" s="55">
        <f t="shared" si="142"/>
        <v>1</v>
      </c>
      <c r="AK287" s="53">
        <f t="shared" si="143"/>
        <v>0</v>
      </c>
      <c r="AL287" s="51">
        <f t="shared" si="162"/>
        <v>1.0631770117865578</v>
      </c>
      <c r="AM287" s="52" t="str">
        <f t="shared" si="144"/>
        <v/>
      </c>
      <c r="AN287" s="51">
        <f t="shared" si="163"/>
        <v>1.0674407341758532</v>
      </c>
      <c r="AO287" s="52">
        <f t="shared" si="145"/>
        <v>0</v>
      </c>
      <c r="AP287" s="56">
        <f t="shared" si="146"/>
        <v>1</v>
      </c>
      <c r="AQ287" s="53" t="b">
        <f t="shared" si="147"/>
        <v>1</v>
      </c>
    </row>
    <row r="288" spans="1:43">
      <c r="A288" s="48">
        <f>净值底稿!A249</f>
        <v>44202</v>
      </c>
      <c r="B288" s="49">
        <f>净值底稿!X249</f>
        <v>1.126297107718242</v>
      </c>
      <c r="C288" s="49">
        <f>净值底稿!U249</f>
        <v>1.3398994274573737</v>
      </c>
      <c r="D288" s="49">
        <f>净值底稿!V249</f>
        <v>1.4410000000000001</v>
      </c>
      <c r="E288" s="49">
        <f>净值底稿!W249</f>
        <v>1.4575</v>
      </c>
      <c r="F288" s="50">
        <f t="shared" si="148"/>
        <v>5.5019504388185148E-3</v>
      </c>
      <c r="G288" s="50">
        <f t="shared" si="149"/>
        <v>-3.1313446792444743E-3</v>
      </c>
      <c r="H288" s="50">
        <f t="shared" si="150"/>
        <v>4.8600985905733474E-4</v>
      </c>
      <c r="I288" s="50">
        <f t="shared" si="151"/>
        <v>-5.4858396763346473E-4</v>
      </c>
      <c r="J288" s="51">
        <f t="shared" si="152"/>
        <v>0.10680585639411463</v>
      </c>
      <c r="K288" s="51">
        <f t="shared" si="153"/>
        <v>0.1084316839893253</v>
      </c>
      <c r="L288" s="51">
        <f t="shared" si="154"/>
        <v>0.79288063992463231</v>
      </c>
      <c r="M288" s="51">
        <f t="shared" si="155"/>
        <v>5.9918647559530462E-2</v>
      </c>
      <c r="N288" s="51">
        <f t="shared" si="126"/>
        <v>1.0680368278676027</v>
      </c>
      <c r="O288" s="52">
        <f t="shared" si="127"/>
        <v>0.20152632827575259</v>
      </c>
      <c r="P288" s="53" t="b">
        <f t="shared" si="128"/>
        <v>0</v>
      </c>
      <c r="Q288" s="53" t="b">
        <f t="shared" si="129"/>
        <v>0</v>
      </c>
      <c r="R288" s="53" t="b">
        <f t="shared" si="130"/>
        <v>0</v>
      </c>
      <c r="S288" s="53" t="b">
        <f t="shared" si="156"/>
        <v>0</v>
      </c>
      <c r="T288" s="54" t="str">
        <f t="shared" si="157"/>
        <v>不调</v>
      </c>
      <c r="U288" s="51">
        <f t="shared" si="131"/>
        <v>0.10680585639411463</v>
      </c>
      <c r="V288" s="51">
        <f t="shared" si="132"/>
        <v>0.1084316839893253</v>
      </c>
      <c r="W288" s="51">
        <f t="shared" si="133"/>
        <v>0.79288063992463231</v>
      </c>
      <c r="X288" s="51">
        <f t="shared" si="134"/>
        <v>5.9918647559530462E-2</v>
      </c>
      <c r="Y288" s="51">
        <f t="shared" si="158"/>
        <v>0.99998626710299976</v>
      </c>
      <c r="Z288" s="51">
        <f t="shared" si="135"/>
        <v>0.10680438964028975</v>
      </c>
      <c r="AA288" s="51">
        <f t="shared" si="136"/>
        <v>0.10843019490817751</v>
      </c>
      <c r="AB288" s="51">
        <f t="shared" si="137"/>
        <v>0.79286975137647075</v>
      </c>
      <c r="AC288" s="51">
        <f t="shared" si="138"/>
        <v>5.991782470291513E-2</v>
      </c>
      <c r="AD288" s="78">
        <f t="shared" si="139"/>
        <v>1.068022160627853</v>
      </c>
      <c r="AE288" s="51">
        <f t="shared" si="159"/>
        <v>1.0724502556434587</v>
      </c>
      <c r="AF288" s="50">
        <f t="shared" si="140"/>
        <v>-4.1289514290328011E-3</v>
      </c>
      <c r="AG288" s="50">
        <f t="shared" si="160"/>
        <v>5.4469202212792389E-4</v>
      </c>
      <c r="AH288" s="48">
        <f t="shared" si="161"/>
        <v>44196</v>
      </c>
      <c r="AI288" s="55">
        <f t="shared" si="141"/>
        <v>2021</v>
      </c>
      <c r="AJ288" s="55">
        <f t="shared" si="142"/>
        <v>1</v>
      </c>
      <c r="AK288" s="53">
        <f t="shared" si="143"/>
        <v>0</v>
      </c>
      <c r="AL288" s="51">
        <f t="shared" si="162"/>
        <v>1.0631770117865578</v>
      </c>
      <c r="AM288" s="52" t="str">
        <f t="shared" si="144"/>
        <v/>
      </c>
      <c r="AN288" s="51">
        <f t="shared" si="163"/>
        <v>1.068022160627853</v>
      </c>
      <c r="AO288" s="52">
        <f t="shared" si="145"/>
        <v>0</v>
      </c>
      <c r="AP288" s="56">
        <f t="shared" si="146"/>
        <v>1</v>
      </c>
      <c r="AQ288" s="53" t="b">
        <f t="shared" si="147"/>
        <v>1</v>
      </c>
    </row>
    <row r="289" spans="1:43">
      <c r="A289" s="48">
        <f>净值底稿!A250</f>
        <v>44203</v>
      </c>
      <c r="B289" s="49">
        <f>净值底稿!X250</f>
        <v>1.1272275602649864</v>
      </c>
      <c r="C289" s="49">
        <f>净值底稿!U250</f>
        <v>1.3357560966583375</v>
      </c>
      <c r="D289" s="49">
        <f>净值底稿!V250</f>
        <v>1.4419</v>
      </c>
      <c r="E289" s="49">
        <f>净值底稿!W250</f>
        <v>1.4487000000000001</v>
      </c>
      <c r="F289" s="50">
        <f t="shared" si="148"/>
        <v>8.2611643088514874E-4</v>
      </c>
      <c r="G289" s="50">
        <f t="shared" si="149"/>
        <v>-3.0922699973823242E-3</v>
      </c>
      <c r="H289" s="50">
        <f t="shared" si="150"/>
        <v>6.2456627342122317E-4</v>
      </c>
      <c r="I289" s="50">
        <f t="shared" si="151"/>
        <v>-6.0377358490565358E-3</v>
      </c>
      <c r="J289" s="51">
        <f t="shared" si="152"/>
        <v>0.10689262250146225</v>
      </c>
      <c r="K289" s="51">
        <f t="shared" si="153"/>
        <v>0.10809489946965264</v>
      </c>
      <c r="L289" s="51">
        <f t="shared" si="154"/>
        <v>0.79336495108239635</v>
      </c>
      <c r="M289" s="51">
        <f t="shared" si="155"/>
        <v>5.9556056704708857E-2</v>
      </c>
      <c r="N289" s="51">
        <f t="shared" si="126"/>
        <v>1.06790852975822</v>
      </c>
      <c r="O289" s="52">
        <f t="shared" si="127"/>
        <v>0.20131641988081991</v>
      </c>
      <c r="P289" s="53" t="b">
        <f t="shared" si="128"/>
        <v>0</v>
      </c>
      <c r="Q289" s="53" t="b">
        <f t="shared" si="129"/>
        <v>0</v>
      </c>
      <c r="R289" s="53" t="b">
        <f t="shared" si="130"/>
        <v>0</v>
      </c>
      <c r="S289" s="53" t="b">
        <f t="shared" si="156"/>
        <v>0</v>
      </c>
      <c r="T289" s="54" t="str">
        <f t="shared" si="157"/>
        <v>不调</v>
      </c>
      <c r="U289" s="51">
        <f t="shared" si="131"/>
        <v>0.10689262250146225</v>
      </c>
      <c r="V289" s="51">
        <f t="shared" si="132"/>
        <v>0.10809489946965264</v>
      </c>
      <c r="W289" s="51">
        <f t="shared" si="133"/>
        <v>0.79336495108239635</v>
      </c>
      <c r="X289" s="51">
        <f t="shared" si="134"/>
        <v>5.9556056704708857E-2</v>
      </c>
      <c r="Y289" s="51">
        <f t="shared" si="158"/>
        <v>0.99998626710299976</v>
      </c>
      <c r="Z289" s="51">
        <f t="shared" si="135"/>
        <v>0.10689115455608736</v>
      </c>
      <c r="AA289" s="51">
        <f t="shared" si="136"/>
        <v>0.10809341501353198</v>
      </c>
      <c r="AB289" s="51">
        <f t="shared" si="137"/>
        <v>0.79335405588323948</v>
      </c>
      <c r="AC289" s="51">
        <f t="shared" si="138"/>
        <v>5.9555238827516392E-2</v>
      </c>
      <c r="AD289" s="78">
        <f t="shared" si="139"/>
        <v>1.0678938642803752</v>
      </c>
      <c r="AE289" s="51">
        <f t="shared" si="159"/>
        <v>1.0724502556434587</v>
      </c>
      <c r="AF289" s="50">
        <f t="shared" si="140"/>
        <v>-4.2485806116477898E-3</v>
      </c>
      <c r="AG289" s="50">
        <f t="shared" si="160"/>
        <v>-1.2012517362225417E-4</v>
      </c>
      <c r="AH289" s="48">
        <f t="shared" si="161"/>
        <v>44196</v>
      </c>
      <c r="AI289" s="55">
        <f t="shared" si="141"/>
        <v>2021</v>
      </c>
      <c r="AJ289" s="55">
        <f t="shared" si="142"/>
        <v>1</v>
      </c>
      <c r="AK289" s="53">
        <f t="shared" si="143"/>
        <v>0</v>
      </c>
      <c r="AL289" s="51">
        <f t="shared" si="162"/>
        <v>1.0631770117865578</v>
      </c>
      <c r="AM289" s="52" t="str">
        <f t="shared" si="144"/>
        <v/>
      </c>
      <c r="AN289" s="51">
        <f t="shared" si="163"/>
        <v>1.068022160627853</v>
      </c>
      <c r="AO289" s="52">
        <f t="shared" si="145"/>
        <v>-1.2012517362225417E-4</v>
      </c>
      <c r="AP289" s="56">
        <f t="shared" si="146"/>
        <v>1</v>
      </c>
      <c r="AQ289" s="53" t="b">
        <f t="shared" si="147"/>
        <v>1</v>
      </c>
    </row>
    <row r="290" spans="1:43">
      <c r="A290" s="48">
        <f>净值底稿!A251</f>
        <v>44204</v>
      </c>
      <c r="B290" s="49">
        <f>净值底稿!X251</f>
        <v>1.1295615781533024</v>
      </c>
      <c r="C290" s="49">
        <f>净值底稿!U251</f>
        <v>1.3328550197947688</v>
      </c>
      <c r="D290" s="49">
        <f>净值底稿!V251</f>
        <v>1.4421999999999999</v>
      </c>
      <c r="E290" s="49">
        <f>净值底稿!W251</f>
        <v>1.4397</v>
      </c>
      <c r="F290" s="50">
        <f t="shared" si="148"/>
        <v>2.0705827027218682E-3</v>
      </c>
      <c r="G290" s="50">
        <f t="shared" si="149"/>
        <v>-2.1718612183962982E-3</v>
      </c>
      <c r="H290" s="50">
        <f t="shared" si="150"/>
        <v>2.0805881129071224E-4</v>
      </c>
      <c r="I290" s="50">
        <f t="shared" si="151"/>
        <v>-6.2124663491407439E-3</v>
      </c>
      <c r="J290" s="51">
        <f t="shared" si="152"/>
        <v>0.10711248153178517</v>
      </c>
      <c r="K290" s="51">
        <f t="shared" si="153"/>
        <v>0.10785865111750008</v>
      </c>
      <c r="L290" s="51">
        <f t="shared" si="154"/>
        <v>0.79351912018503923</v>
      </c>
      <c r="M290" s="51">
        <f t="shared" si="155"/>
        <v>5.9185253910385406E-2</v>
      </c>
      <c r="N290" s="51">
        <f t="shared" si="126"/>
        <v>1.0676755067447099</v>
      </c>
      <c r="O290" s="52">
        <f t="shared" si="127"/>
        <v>0.20134500725292617</v>
      </c>
      <c r="P290" s="53" t="b">
        <f t="shared" si="128"/>
        <v>0</v>
      </c>
      <c r="Q290" s="53" t="b">
        <f t="shared" si="129"/>
        <v>0</v>
      </c>
      <c r="R290" s="53" t="b">
        <f t="shared" si="130"/>
        <v>0</v>
      </c>
      <c r="S290" s="53" t="b">
        <f t="shared" si="156"/>
        <v>0</v>
      </c>
      <c r="T290" s="54" t="str">
        <f t="shared" si="157"/>
        <v>不调</v>
      </c>
      <c r="U290" s="51">
        <f t="shared" si="131"/>
        <v>0.10711248153178517</v>
      </c>
      <c r="V290" s="51">
        <f t="shared" si="132"/>
        <v>0.10785865111750008</v>
      </c>
      <c r="W290" s="51">
        <f t="shared" si="133"/>
        <v>0.79351912018503923</v>
      </c>
      <c r="X290" s="51">
        <f t="shared" si="134"/>
        <v>5.9185253910385406E-2</v>
      </c>
      <c r="Y290" s="51">
        <f t="shared" si="158"/>
        <v>0.99998626710299976</v>
      </c>
      <c r="Z290" s="51">
        <f t="shared" si="135"/>
        <v>0.10711101056710885</v>
      </c>
      <c r="AA290" s="51">
        <f t="shared" si="136"/>
        <v>0.1078571699057537</v>
      </c>
      <c r="AB290" s="51">
        <f t="shared" si="137"/>
        <v>0.79350822286869405</v>
      </c>
      <c r="AC290" s="51">
        <f t="shared" si="138"/>
        <v>5.9184441125389523E-2</v>
      </c>
      <c r="AD290" s="78">
        <f t="shared" si="139"/>
        <v>1.067660844466946</v>
      </c>
      <c r="AE290" s="51">
        <f t="shared" si="159"/>
        <v>1.0724502556434587</v>
      </c>
      <c r="AF290" s="50">
        <f t="shared" si="140"/>
        <v>-4.4658585806752749E-3</v>
      </c>
      <c r="AG290" s="50">
        <f t="shared" si="160"/>
        <v>-2.1820503069025499E-4</v>
      </c>
      <c r="AH290" s="48">
        <f t="shared" si="161"/>
        <v>44196</v>
      </c>
      <c r="AI290" s="55">
        <f t="shared" si="141"/>
        <v>2021</v>
      </c>
      <c r="AJ290" s="55">
        <f t="shared" si="142"/>
        <v>1</v>
      </c>
      <c r="AK290" s="53">
        <f t="shared" si="143"/>
        <v>0</v>
      </c>
      <c r="AL290" s="51">
        <f t="shared" si="162"/>
        <v>1.0631770117865578</v>
      </c>
      <c r="AM290" s="52" t="str">
        <f t="shared" si="144"/>
        <v/>
      </c>
      <c r="AN290" s="51">
        <f t="shared" si="163"/>
        <v>1.068022160627853</v>
      </c>
      <c r="AO290" s="52">
        <f t="shared" si="145"/>
        <v>-3.3830399239531683E-4</v>
      </c>
      <c r="AP290" s="56">
        <f t="shared" si="146"/>
        <v>1</v>
      </c>
      <c r="AQ290" s="53" t="b">
        <f t="shared" si="147"/>
        <v>1</v>
      </c>
    </row>
    <row r="291" spans="1:43">
      <c r="A291" s="48">
        <f>净值底稿!A252</f>
        <v>44207</v>
      </c>
      <c r="B291" s="49">
        <f>净值底稿!X252</f>
        <v>1.1194166564841579</v>
      </c>
      <c r="C291" s="49">
        <f>净值底稿!U252</f>
        <v>1.3117449764581541</v>
      </c>
      <c r="D291" s="49">
        <f>净值底稿!V252</f>
        <v>1.4423999999999999</v>
      </c>
      <c r="E291" s="49">
        <f>净值底稿!W252</f>
        <v>1.3994</v>
      </c>
      <c r="F291" s="50">
        <f t="shared" si="148"/>
        <v>-8.9812913836271324E-3</v>
      </c>
      <c r="G291" s="50">
        <f t="shared" si="149"/>
        <v>-1.5838214226679526E-2</v>
      </c>
      <c r="H291" s="50">
        <f t="shared" si="150"/>
        <v>1.3867702121750369E-4</v>
      </c>
      <c r="I291" s="50">
        <f t="shared" si="151"/>
        <v>-2.7991942765854039E-2</v>
      </c>
      <c r="J291" s="51">
        <f t="shared" si="152"/>
        <v>0.10614901537081088</v>
      </c>
      <c r="K291" s="51">
        <f t="shared" si="153"/>
        <v>0.10614890494290299</v>
      </c>
      <c r="L291" s="51">
        <f t="shared" si="154"/>
        <v>0.79361826422535309</v>
      </c>
      <c r="M291" s="51">
        <f t="shared" si="155"/>
        <v>5.7527753636778561E-2</v>
      </c>
      <c r="N291" s="51">
        <f t="shared" si="126"/>
        <v>1.0634439381758456</v>
      </c>
      <c r="O291" s="52">
        <f t="shared" si="127"/>
        <v>0.19963245140865091</v>
      </c>
      <c r="P291" s="53" t="b">
        <f t="shared" si="128"/>
        <v>0</v>
      </c>
      <c r="Q291" s="53" t="b">
        <f t="shared" si="129"/>
        <v>0</v>
      </c>
      <c r="R291" s="53" t="b">
        <f t="shared" si="130"/>
        <v>0</v>
      </c>
      <c r="S291" s="53" t="b">
        <f t="shared" si="156"/>
        <v>0</v>
      </c>
      <c r="T291" s="54" t="str">
        <f t="shared" si="157"/>
        <v>不调</v>
      </c>
      <c r="U291" s="51">
        <f t="shared" si="131"/>
        <v>0.10614901537081088</v>
      </c>
      <c r="V291" s="51">
        <f t="shared" si="132"/>
        <v>0.10614890494290299</v>
      </c>
      <c r="W291" s="51">
        <f t="shared" si="133"/>
        <v>0.79361826422535309</v>
      </c>
      <c r="X291" s="51">
        <f t="shared" si="134"/>
        <v>5.7527753636778561E-2</v>
      </c>
      <c r="Y291" s="51">
        <f t="shared" si="158"/>
        <v>0.99995880187477393</v>
      </c>
      <c r="Z291" s="51">
        <f t="shared" si="135"/>
        <v>0.10614464223038302</v>
      </c>
      <c r="AA291" s="51">
        <f t="shared" si="136"/>
        <v>0.10614453180702454</v>
      </c>
      <c r="AB291" s="51">
        <f t="shared" si="137"/>
        <v>0.79358556864072183</v>
      </c>
      <c r="AC291" s="51">
        <f t="shared" si="138"/>
        <v>5.7525383601180258E-2</v>
      </c>
      <c r="AD291" s="78">
        <f t="shared" si="139"/>
        <v>1.0634001262793096</v>
      </c>
      <c r="AE291" s="51">
        <f t="shared" si="159"/>
        <v>1.0724502556434587</v>
      </c>
      <c r="AF291" s="50">
        <f t="shared" si="140"/>
        <v>-8.4387404604786553E-3</v>
      </c>
      <c r="AG291" s="50">
        <f t="shared" si="160"/>
        <v>-3.9907037986053329E-3</v>
      </c>
      <c r="AH291" s="48">
        <f t="shared" si="161"/>
        <v>44196</v>
      </c>
      <c r="AI291" s="55">
        <f t="shared" si="141"/>
        <v>2021</v>
      </c>
      <c r="AJ291" s="55">
        <f t="shared" si="142"/>
        <v>1</v>
      </c>
      <c r="AK291" s="53">
        <f t="shared" si="143"/>
        <v>0</v>
      </c>
      <c r="AL291" s="51">
        <f t="shared" si="162"/>
        <v>1.0631770117865578</v>
      </c>
      <c r="AM291" s="52" t="str">
        <f t="shared" si="144"/>
        <v/>
      </c>
      <c r="AN291" s="51">
        <f t="shared" si="163"/>
        <v>1.068022160627853</v>
      </c>
      <c r="AO291" s="52">
        <f t="shared" si="145"/>
        <v>-4.3276577199731214E-3</v>
      </c>
      <c r="AP291" s="56">
        <f t="shared" si="146"/>
        <v>1</v>
      </c>
      <c r="AQ291" s="53" t="b">
        <f t="shared" si="147"/>
        <v>1</v>
      </c>
    </row>
    <row r="292" spans="1:43">
      <c r="A292" s="48">
        <f>净值底稿!A253</f>
        <v>44208</v>
      </c>
      <c r="B292" s="49">
        <f>净值底稿!X253</f>
        <v>1.1225352362161454</v>
      </c>
      <c r="C292" s="49">
        <f>净值底稿!U253</f>
        <v>1.3322792333118854</v>
      </c>
      <c r="D292" s="49">
        <f>净值底稿!V253</f>
        <v>1.4431</v>
      </c>
      <c r="E292" s="49">
        <f>净值底稿!W253</f>
        <v>1.4095</v>
      </c>
      <c r="F292" s="50">
        <f t="shared" si="148"/>
        <v>2.7858972027290374E-3</v>
      </c>
      <c r="G292" s="50">
        <f t="shared" si="149"/>
        <v>1.5654153225099998E-2</v>
      </c>
      <c r="H292" s="50">
        <f t="shared" si="150"/>
        <v>4.8530227398790871E-4</v>
      </c>
      <c r="I292" s="50">
        <f t="shared" si="151"/>
        <v>7.2173788766614067E-3</v>
      </c>
      <c r="J292" s="51">
        <f t="shared" si="152"/>
        <v>0.10644035029225732</v>
      </c>
      <c r="K292" s="51">
        <f t="shared" si="153"/>
        <v>0.1078061345719382</v>
      </c>
      <c r="L292" s="51">
        <f t="shared" si="154"/>
        <v>0.79397069752178717</v>
      </c>
      <c r="M292" s="51">
        <f t="shared" si="155"/>
        <v>5.7940566089655261E-2</v>
      </c>
      <c r="N292" s="51">
        <f t="shared" si="126"/>
        <v>1.0661577484756379</v>
      </c>
      <c r="O292" s="52">
        <f t="shared" si="127"/>
        <v>0.20095195590945059</v>
      </c>
      <c r="P292" s="53" t="b">
        <f t="shared" si="128"/>
        <v>0</v>
      </c>
      <c r="Q292" s="53" t="b">
        <f t="shared" si="129"/>
        <v>0</v>
      </c>
      <c r="R292" s="53" t="b">
        <f t="shared" si="130"/>
        <v>0</v>
      </c>
      <c r="S292" s="53" t="b">
        <f t="shared" si="156"/>
        <v>0</v>
      </c>
      <c r="T292" s="54" t="str">
        <f t="shared" si="157"/>
        <v>不调</v>
      </c>
      <c r="U292" s="51">
        <f t="shared" si="131"/>
        <v>0.10644035029225732</v>
      </c>
      <c r="V292" s="51">
        <f t="shared" si="132"/>
        <v>0.1078061345719382</v>
      </c>
      <c r="W292" s="51">
        <f t="shared" si="133"/>
        <v>0.79397069752178717</v>
      </c>
      <c r="X292" s="51">
        <f t="shared" si="134"/>
        <v>5.7940566089655261E-2</v>
      </c>
      <c r="Y292" s="51">
        <f t="shared" si="158"/>
        <v>0.99998626710299976</v>
      </c>
      <c r="Z292" s="51">
        <f t="shared" si="135"/>
        <v>0.10643888855789009</v>
      </c>
      <c r="AA292" s="51">
        <f t="shared" si="136"/>
        <v>0.10780465408139613</v>
      </c>
      <c r="AB292" s="51">
        <f t="shared" si="137"/>
        <v>0.79395979400397687</v>
      </c>
      <c r="AC292" s="51">
        <f t="shared" si="138"/>
        <v>5.7939770397829014E-2</v>
      </c>
      <c r="AD292" s="78">
        <f t="shared" si="139"/>
        <v>1.0661431070410921</v>
      </c>
      <c r="AE292" s="51">
        <f t="shared" si="159"/>
        <v>1.0724502556434587</v>
      </c>
      <c r="AF292" s="50">
        <f t="shared" si="140"/>
        <v>-5.881064011292958E-3</v>
      </c>
      <c r="AG292" s="50">
        <f t="shared" si="160"/>
        <v>2.5794437051458452E-3</v>
      </c>
      <c r="AH292" s="48">
        <f t="shared" si="161"/>
        <v>44196</v>
      </c>
      <c r="AI292" s="55">
        <f t="shared" si="141"/>
        <v>2021</v>
      </c>
      <c r="AJ292" s="55">
        <f t="shared" si="142"/>
        <v>1</v>
      </c>
      <c r="AK292" s="53">
        <f t="shared" si="143"/>
        <v>0</v>
      </c>
      <c r="AL292" s="51">
        <f t="shared" si="162"/>
        <v>1.0631770117865578</v>
      </c>
      <c r="AM292" s="52" t="str">
        <f t="shared" si="144"/>
        <v/>
      </c>
      <c r="AN292" s="51">
        <f t="shared" si="163"/>
        <v>1.068022160627853</v>
      </c>
      <c r="AO292" s="52">
        <f t="shared" si="145"/>
        <v>-1.7593769642910706E-3</v>
      </c>
      <c r="AP292" s="56">
        <f t="shared" si="146"/>
        <v>1</v>
      </c>
      <c r="AQ292" s="53" t="b">
        <f t="shared" si="147"/>
        <v>1</v>
      </c>
    </row>
    <row r="293" spans="1:43">
      <c r="A293" s="48">
        <f>净值底稿!A254</f>
        <v>44209</v>
      </c>
      <c r="B293" s="49">
        <f>净值底稿!X254</f>
        <v>1.1213214687386472</v>
      </c>
      <c r="C293" s="49">
        <f>净值底稿!U254</f>
        <v>1.3208662887136189</v>
      </c>
      <c r="D293" s="49">
        <f>净值底稿!V254</f>
        <v>1.4442999999999999</v>
      </c>
      <c r="E293" s="49">
        <f>净值底稿!W254</f>
        <v>1.4051</v>
      </c>
      <c r="F293" s="50">
        <f t="shared" si="148"/>
        <v>-1.0812733875414926E-3</v>
      </c>
      <c r="G293" s="50">
        <f t="shared" si="149"/>
        <v>-8.5664808944707627E-3</v>
      </c>
      <c r="H293" s="50">
        <f t="shared" si="150"/>
        <v>8.3154320559897243E-4</v>
      </c>
      <c r="I293" s="50">
        <f t="shared" si="151"/>
        <v>-3.1216743526072399E-3</v>
      </c>
      <c r="J293" s="51">
        <f t="shared" si="152"/>
        <v>0.10632379902029294</v>
      </c>
      <c r="K293" s="51">
        <f t="shared" si="153"/>
        <v>0.10688114757187282</v>
      </c>
      <c r="L293" s="51">
        <f t="shared" si="154"/>
        <v>0.79462000587619963</v>
      </c>
      <c r="M293" s="51">
        <f t="shared" si="155"/>
        <v>5.7758901302582162E-2</v>
      </c>
      <c r="N293" s="51">
        <f t="shared" si="126"/>
        <v>1.0655838537709474</v>
      </c>
      <c r="O293" s="52">
        <f t="shared" si="127"/>
        <v>0.20008274884952906</v>
      </c>
      <c r="P293" s="53" t="b">
        <f t="shared" si="128"/>
        <v>0</v>
      </c>
      <c r="Q293" s="53" t="b">
        <f t="shared" si="129"/>
        <v>0</v>
      </c>
      <c r="R293" s="53" t="b">
        <f t="shared" si="130"/>
        <v>0</v>
      </c>
      <c r="S293" s="53" t="b">
        <f t="shared" si="156"/>
        <v>0</v>
      </c>
      <c r="T293" s="54" t="str">
        <f t="shared" si="157"/>
        <v>不调</v>
      </c>
      <c r="U293" s="51">
        <f t="shared" si="131"/>
        <v>0.10632379902029294</v>
      </c>
      <c r="V293" s="51">
        <f t="shared" si="132"/>
        <v>0.10688114757187282</v>
      </c>
      <c r="W293" s="51">
        <f t="shared" si="133"/>
        <v>0.79462000587619963</v>
      </c>
      <c r="X293" s="51">
        <f t="shared" si="134"/>
        <v>5.7758901302582162E-2</v>
      </c>
      <c r="Y293" s="51">
        <f t="shared" si="158"/>
        <v>0.99998626710299976</v>
      </c>
      <c r="Z293" s="51">
        <f t="shared" si="135"/>
        <v>0.10632233888651232</v>
      </c>
      <c r="AA293" s="51">
        <f t="shared" si="136"/>
        <v>0.10687967978408196</v>
      </c>
      <c r="AB293" s="51">
        <f t="shared" si="137"/>
        <v>0.79460909344150465</v>
      </c>
      <c r="AC293" s="51">
        <f t="shared" si="138"/>
        <v>5.7758108105539725E-2</v>
      </c>
      <c r="AD293" s="78">
        <f t="shared" si="139"/>
        <v>1.0655692202176388</v>
      </c>
      <c r="AE293" s="51">
        <f t="shared" si="159"/>
        <v>1.0724502556434587</v>
      </c>
      <c r="AF293" s="50">
        <f t="shared" si="140"/>
        <v>-6.4161814402211581E-3</v>
      </c>
      <c r="AG293" s="50">
        <f t="shared" si="160"/>
        <v>-5.3828310633274867E-4</v>
      </c>
      <c r="AH293" s="48">
        <f t="shared" si="161"/>
        <v>44196</v>
      </c>
      <c r="AI293" s="55">
        <f t="shared" si="141"/>
        <v>2021</v>
      </c>
      <c r="AJ293" s="55">
        <f t="shared" si="142"/>
        <v>1</v>
      </c>
      <c r="AK293" s="53">
        <f t="shared" si="143"/>
        <v>0</v>
      </c>
      <c r="AL293" s="51">
        <f t="shared" si="162"/>
        <v>1.0631770117865578</v>
      </c>
      <c r="AM293" s="52" t="str">
        <f t="shared" si="144"/>
        <v/>
      </c>
      <c r="AN293" s="51">
        <f t="shared" si="163"/>
        <v>1.068022160627853</v>
      </c>
      <c r="AO293" s="52">
        <f t="shared" si="145"/>
        <v>-2.2967130277261605E-3</v>
      </c>
      <c r="AP293" s="56">
        <f t="shared" si="146"/>
        <v>1</v>
      </c>
      <c r="AQ293" s="53" t="b">
        <f t="shared" si="147"/>
        <v>1</v>
      </c>
    </row>
    <row r="294" spans="1:43">
      <c r="A294" s="48">
        <f>净值底稿!A255</f>
        <v>44210</v>
      </c>
      <c r="B294" s="49">
        <f>净值底稿!X255</f>
        <v>1.1195653363539044</v>
      </c>
      <c r="C294" s="49">
        <f>净值底稿!U255</f>
        <v>1.3116026303246073</v>
      </c>
      <c r="D294" s="49">
        <f>净值底稿!V255</f>
        <v>1.4455</v>
      </c>
      <c r="E294" s="49">
        <f>净值底稿!W255</f>
        <v>1.3956</v>
      </c>
      <c r="F294" s="50">
        <f t="shared" si="148"/>
        <v>-1.5661274966207728E-3</v>
      </c>
      <c r="G294" s="50">
        <f t="shared" si="149"/>
        <v>-7.0133203248251563E-3</v>
      </c>
      <c r="H294" s="50">
        <f t="shared" si="150"/>
        <v>8.3085231600099618E-4</v>
      </c>
      <c r="I294" s="50">
        <f t="shared" si="151"/>
        <v>-6.7610846203117747E-3</v>
      </c>
      <c r="J294" s="51">
        <f t="shared" si="152"/>
        <v>0.10615582454807712</v>
      </c>
      <c r="K294" s="51">
        <f t="shared" si="153"/>
        <v>0.10613009835354145</v>
      </c>
      <c r="L294" s="51">
        <f t="shared" si="154"/>
        <v>0.79526929624710596</v>
      </c>
      <c r="M294" s="51">
        <f t="shared" si="155"/>
        <v>5.7367600649129054E-2</v>
      </c>
      <c r="N294" s="51">
        <f t="shared" si="126"/>
        <v>1.0649228197978535</v>
      </c>
      <c r="O294" s="52">
        <f t="shared" si="127"/>
        <v>0.19934395146299452</v>
      </c>
      <c r="P294" s="53" t="b">
        <f t="shared" si="128"/>
        <v>0</v>
      </c>
      <c r="Q294" s="53" t="b">
        <f t="shared" si="129"/>
        <v>0</v>
      </c>
      <c r="R294" s="53" t="b">
        <f t="shared" si="130"/>
        <v>0</v>
      </c>
      <c r="S294" s="53" t="b">
        <f t="shared" si="156"/>
        <v>0</v>
      </c>
      <c r="T294" s="54" t="str">
        <f t="shared" si="157"/>
        <v>不调</v>
      </c>
      <c r="U294" s="51">
        <f t="shared" si="131"/>
        <v>0.10615582454807712</v>
      </c>
      <c r="V294" s="51">
        <f t="shared" si="132"/>
        <v>0.10613009835354145</v>
      </c>
      <c r="W294" s="51">
        <f t="shared" si="133"/>
        <v>0.79526929624710596</v>
      </c>
      <c r="X294" s="51">
        <f t="shared" si="134"/>
        <v>5.7367600649129054E-2</v>
      </c>
      <c r="Y294" s="51">
        <f t="shared" si="158"/>
        <v>0.99998626710299976</v>
      </c>
      <c r="Z294" s="51">
        <f t="shared" si="135"/>
        <v>0.10615436672107263</v>
      </c>
      <c r="AA294" s="51">
        <f t="shared" si="136"/>
        <v>0.10612864087983213</v>
      </c>
      <c r="AB294" s="51">
        <f t="shared" si="137"/>
        <v>0.79525837489577311</v>
      </c>
      <c r="AC294" s="51">
        <f t="shared" si="138"/>
        <v>5.7366812825778185E-2</v>
      </c>
      <c r="AD294" s="78">
        <f t="shared" si="139"/>
        <v>1.0649081953224562</v>
      </c>
      <c r="AE294" s="51">
        <f t="shared" si="159"/>
        <v>1.0724502556434587</v>
      </c>
      <c r="AF294" s="50">
        <f t="shared" si="140"/>
        <v>-7.0325502570536269E-3</v>
      </c>
      <c r="AG294" s="50">
        <f t="shared" si="160"/>
        <v>-6.2034908914465614E-4</v>
      </c>
      <c r="AH294" s="48">
        <f t="shared" si="161"/>
        <v>44196</v>
      </c>
      <c r="AI294" s="55">
        <f t="shared" si="141"/>
        <v>2021</v>
      </c>
      <c r="AJ294" s="55">
        <f t="shared" si="142"/>
        <v>1</v>
      </c>
      <c r="AK294" s="53">
        <f t="shared" si="143"/>
        <v>0</v>
      </c>
      <c r="AL294" s="51">
        <f t="shared" si="162"/>
        <v>1.0631770117865578</v>
      </c>
      <c r="AM294" s="52" t="str">
        <f t="shared" si="144"/>
        <v/>
      </c>
      <c r="AN294" s="51">
        <f t="shared" si="163"/>
        <v>1.068022160627853</v>
      </c>
      <c r="AO294" s="52">
        <f t="shared" si="145"/>
        <v>-2.9156373530361268E-3</v>
      </c>
      <c r="AP294" s="56">
        <f t="shared" si="146"/>
        <v>1</v>
      </c>
      <c r="AQ294" s="53" t="b">
        <f t="shared" si="147"/>
        <v>1</v>
      </c>
    </row>
    <row r="295" spans="1:43">
      <c r="A295" s="48">
        <f>净值底稿!A256</f>
        <v>44211</v>
      </c>
      <c r="B295" s="49">
        <f>净值底稿!X256</f>
        <v>1.1249743753081931</v>
      </c>
      <c r="C295" s="49">
        <f>净值底稿!U256</f>
        <v>1.3156935036971267</v>
      </c>
      <c r="D295" s="49">
        <f>净值底稿!V256</f>
        <v>1.4441999999999999</v>
      </c>
      <c r="E295" s="49">
        <f>净值底稿!W256</f>
        <v>1.4012</v>
      </c>
      <c r="F295" s="50">
        <f t="shared" si="148"/>
        <v>4.831374086575746E-3</v>
      </c>
      <c r="G295" s="50">
        <f t="shared" si="149"/>
        <v>3.1189883871358681E-3</v>
      </c>
      <c r="H295" s="50">
        <f t="shared" si="150"/>
        <v>-8.9934278796266476E-4</v>
      </c>
      <c r="I295" s="50">
        <f t="shared" si="151"/>
        <v>4.0126110633420531E-3</v>
      </c>
      <c r="J295" s="51">
        <f t="shared" si="152"/>
        <v>0.10666723817762568</v>
      </c>
      <c r="K295" s="51">
        <f t="shared" si="153"/>
        <v>0.10645965487827884</v>
      </c>
      <c r="L295" s="51">
        <f t="shared" si="154"/>
        <v>0.79454316501174371</v>
      </c>
      <c r="M295" s="51">
        <f t="shared" si="155"/>
        <v>5.7597003533591574E-2</v>
      </c>
      <c r="N295" s="51">
        <f t="shared" si="126"/>
        <v>1.0652670616012399</v>
      </c>
      <c r="O295" s="52">
        <f t="shared" si="127"/>
        <v>0.20006897869868059</v>
      </c>
      <c r="P295" s="53" t="b">
        <f t="shared" si="128"/>
        <v>0</v>
      </c>
      <c r="Q295" s="53" t="b">
        <f t="shared" si="129"/>
        <v>0</v>
      </c>
      <c r="R295" s="53" t="b">
        <f t="shared" si="130"/>
        <v>0</v>
      </c>
      <c r="S295" s="53" t="b">
        <f t="shared" si="156"/>
        <v>0</v>
      </c>
      <c r="T295" s="54" t="str">
        <f t="shared" si="157"/>
        <v>不调</v>
      </c>
      <c r="U295" s="51">
        <f t="shared" si="131"/>
        <v>0.10666723817762568</v>
      </c>
      <c r="V295" s="51">
        <f t="shared" si="132"/>
        <v>0.10645965487827884</v>
      </c>
      <c r="W295" s="51">
        <f t="shared" si="133"/>
        <v>0.79454316501174371</v>
      </c>
      <c r="X295" s="51">
        <f t="shared" si="134"/>
        <v>5.7597003533591574E-2</v>
      </c>
      <c r="Y295" s="51">
        <f t="shared" si="158"/>
        <v>0.99998626710299976</v>
      </c>
      <c r="Z295" s="51">
        <f t="shared" si="135"/>
        <v>0.10666577332743048</v>
      </c>
      <c r="AA295" s="51">
        <f t="shared" si="136"/>
        <v>0.10645819287880372</v>
      </c>
      <c r="AB295" s="51">
        <f t="shared" si="137"/>
        <v>0.7945322536322964</v>
      </c>
      <c r="AC295" s="51">
        <f t="shared" si="138"/>
        <v>5.7596212559874523E-2</v>
      </c>
      <c r="AD295" s="78">
        <f t="shared" si="139"/>
        <v>1.0652524323984052</v>
      </c>
      <c r="AE295" s="51">
        <f t="shared" si="159"/>
        <v>1.0724502556434587</v>
      </c>
      <c r="AF295" s="50">
        <f t="shared" si="140"/>
        <v>-6.7115683987925001E-3</v>
      </c>
      <c r="AG295" s="50">
        <f t="shared" si="160"/>
        <v>3.2325516646514174E-4</v>
      </c>
      <c r="AH295" s="48">
        <f t="shared" si="161"/>
        <v>44196</v>
      </c>
      <c r="AI295" s="55">
        <f t="shared" si="141"/>
        <v>2021</v>
      </c>
      <c r="AJ295" s="55">
        <f t="shared" si="142"/>
        <v>1</v>
      </c>
      <c r="AK295" s="53">
        <f t="shared" si="143"/>
        <v>0</v>
      </c>
      <c r="AL295" s="51">
        <f t="shared" si="162"/>
        <v>1.0631770117865578</v>
      </c>
      <c r="AM295" s="52" t="str">
        <f t="shared" si="144"/>
        <v/>
      </c>
      <c r="AN295" s="51">
        <f t="shared" si="163"/>
        <v>1.068022160627853</v>
      </c>
      <c r="AO295" s="52">
        <f t="shared" si="145"/>
        <v>-2.5933246814089372E-3</v>
      </c>
      <c r="AP295" s="56">
        <f t="shared" si="146"/>
        <v>1</v>
      </c>
      <c r="AQ295" s="53" t="b">
        <f t="shared" si="147"/>
        <v>1</v>
      </c>
    </row>
    <row r="296" spans="1:43">
      <c r="A296" s="48">
        <f>净值底稿!A257</f>
        <v>44214</v>
      </c>
      <c r="B296" s="49">
        <f>净值底稿!X257</f>
        <v>1.1344459571434915</v>
      </c>
      <c r="C296" s="49">
        <f>净值底稿!U257</f>
        <v>1.3369375617783639</v>
      </c>
      <c r="D296" s="49">
        <f>净值底稿!V257</f>
        <v>1.4437</v>
      </c>
      <c r="E296" s="49">
        <f>净值底稿!W257</f>
        <v>1.3978999999999999</v>
      </c>
      <c r="F296" s="50">
        <f t="shared" si="148"/>
        <v>8.4193756259591801E-3</v>
      </c>
      <c r="G296" s="50">
        <f t="shared" si="149"/>
        <v>1.6146661833885245E-2</v>
      </c>
      <c r="H296" s="50">
        <f t="shared" si="150"/>
        <v>-3.4621243595067686E-4</v>
      </c>
      <c r="I296" s="50">
        <f t="shared" si="151"/>
        <v>-2.35512417927497E-3</v>
      </c>
      <c r="J296" s="51">
        <f t="shared" si="152"/>
        <v>0.10756383253950753</v>
      </c>
      <c r="K296" s="51">
        <f t="shared" si="153"/>
        <v>0.1081771373186643</v>
      </c>
      <c r="L296" s="51">
        <f t="shared" si="154"/>
        <v>0.79425717668532503</v>
      </c>
      <c r="M296" s="51">
        <f t="shared" si="155"/>
        <v>5.7460566327040101E-2</v>
      </c>
      <c r="N296" s="51">
        <f t="shared" si="126"/>
        <v>1.0674587128705368</v>
      </c>
      <c r="O296" s="52">
        <f t="shared" si="127"/>
        <v>0.20210708597620228</v>
      </c>
      <c r="P296" s="53" t="b">
        <f t="shared" si="128"/>
        <v>0</v>
      </c>
      <c r="Q296" s="53" t="b">
        <f t="shared" si="129"/>
        <v>0</v>
      </c>
      <c r="R296" s="53" t="b">
        <f t="shared" si="130"/>
        <v>0</v>
      </c>
      <c r="S296" s="53" t="b">
        <f t="shared" si="156"/>
        <v>0</v>
      </c>
      <c r="T296" s="54" t="str">
        <f t="shared" si="157"/>
        <v>不调</v>
      </c>
      <c r="U296" s="51">
        <f t="shared" si="131"/>
        <v>0.10756383253950753</v>
      </c>
      <c r="V296" s="51">
        <f t="shared" si="132"/>
        <v>0.1081771373186643</v>
      </c>
      <c r="W296" s="51">
        <f t="shared" si="133"/>
        <v>0.79425717668532503</v>
      </c>
      <c r="X296" s="51">
        <f t="shared" si="134"/>
        <v>5.7460566327040101E-2</v>
      </c>
      <c r="Y296" s="51">
        <f t="shared" si="158"/>
        <v>0.99995880187477393</v>
      </c>
      <c r="Z296" s="51">
        <f t="shared" si="135"/>
        <v>0.10755940111126477</v>
      </c>
      <c r="AA296" s="51">
        <f t="shared" si="136"/>
        <v>0.10817268062341444</v>
      </c>
      <c r="AB296" s="51">
        <f t="shared" si="137"/>
        <v>0.79422445477869819</v>
      </c>
      <c r="AC296" s="51">
        <f t="shared" si="138"/>
        <v>5.7458199059433002E-2</v>
      </c>
      <c r="AD296" s="78">
        <f t="shared" si="139"/>
        <v>1.0674147355728103</v>
      </c>
      <c r="AE296" s="51">
        <f t="shared" si="159"/>
        <v>1.0724502556434587</v>
      </c>
      <c r="AF296" s="50">
        <f t="shared" si="140"/>
        <v>-4.6953413868386917E-3</v>
      </c>
      <c r="AG296" s="50">
        <f t="shared" si="160"/>
        <v>2.0298504923728089E-3</v>
      </c>
      <c r="AH296" s="48">
        <f t="shared" si="161"/>
        <v>44196</v>
      </c>
      <c r="AI296" s="55">
        <f t="shared" si="141"/>
        <v>2021</v>
      </c>
      <c r="AJ296" s="55">
        <f t="shared" si="142"/>
        <v>1</v>
      </c>
      <c r="AK296" s="53">
        <f t="shared" si="143"/>
        <v>0</v>
      </c>
      <c r="AL296" s="51">
        <f t="shared" si="162"/>
        <v>1.0631770117865578</v>
      </c>
      <c r="AM296" s="52" t="str">
        <f t="shared" si="144"/>
        <v/>
      </c>
      <c r="AN296" s="51">
        <f t="shared" si="163"/>
        <v>1.068022160627853</v>
      </c>
      <c r="AO296" s="52">
        <f t="shared" si="145"/>
        <v>-5.6873825041758863E-4</v>
      </c>
      <c r="AP296" s="56">
        <f t="shared" si="146"/>
        <v>1</v>
      </c>
      <c r="AQ296" s="53" t="b">
        <f t="shared" si="147"/>
        <v>1</v>
      </c>
    </row>
    <row r="297" spans="1:43">
      <c r="A297" s="48">
        <f>净值底稿!A258</f>
        <v>44215</v>
      </c>
      <c r="B297" s="49">
        <f>净值底稿!X258</f>
        <v>1.1434599676108639</v>
      </c>
      <c r="C297" s="49">
        <f>净值底稿!U258</f>
        <v>1.3284347099875786</v>
      </c>
      <c r="D297" s="49">
        <f>净值底稿!V258</f>
        <v>1.4437</v>
      </c>
      <c r="E297" s="49">
        <f>净值底稿!W258</f>
        <v>1.3993</v>
      </c>
      <c r="F297" s="50">
        <f t="shared" si="148"/>
        <v>7.9457381029144347E-3</v>
      </c>
      <c r="G297" s="50">
        <f t="shared" si="149"/>
        <v>-6.3599468171684492E-3</v>
      </c>
      <c r="H297" s="50">
        <f t="shared" si="150"/>
        <v>0</v>
      </c>
      <c r="I297" s="50">
        <f t="shared" si="151"/>
        <v>1.0015022533800266E-3</v>
      </c>
      <c r="J297" s="51">
        <f t="shared" si="152"/>
        <v>0.10841403994300121</v>
      </c>
      <c r="K297" s="51">
        <f t="shared" si="153"/>
        <v>0.10748470812757897</v>
      </c>
      <c r="L297" s="51">
        <f t="shared" si="154"/>
        <v>0.79422445477869819</v>
      </c>
      <c r="M297" s="51">
        <f t="shared" si="155"/>
        <v>5.7515743575266183E-2</v>
      </c>
      <c r="N297" s="51">
        <f t="shared" si="126"/>
        <v>1.0676389464245446</v>
      </c>
      <c r="O297" s="52">
        <f t="shared" si="127"/>
        <v>0.20222074962103195</v>
      </c>
      <c r="P297" s="53" t="b">
        <f t="shared" si="128"/>
        <v>0</v>
      </c>
      <c r="Q297" s="53" t="b">
        <f t="shared" si="129"/>
        <v>0</v>
      </c>
      <c r="R297" s="53" t="b">
        <f t="shared" si="130"/>
        <v>0</v>
      </c>
      <c r="S297" s="53" t="b">
        <f t="shared" si="156"/>
        <v>0</v>
      </c>
      <c r="T297" s="54" t="str">
        <f t="shared" si="157"/>
        <v>不调</v>
      </c>
      <c r="U297" s="51">
        <f t="shared" si="131"/>
        <v>0.10841403994300121</v>
      </c>
      <c r="V297" s="51">
        <f t="shared" si="132"/>
        <v>0.10748470812757897</v>
      </c>
      <c r="W297" s="51">
        <f t="shared" si="133"/>
        <v>0.79422445477869819</v>
      </c>
      <c r="X297" s="51">
        <f t="shared" si="134"/>
        <v>5.7515743575266183E-2</v>
      </c>
      <c r="Y297" s="51">
        <f t="shared" si="158"/>
        <v>0.99998626710299976</v>
      </c>
      <c r="Z297" s="51">
        <f t="shared" si="135"/>
        <v>0.10841255110415729</v>
      </c>
      <c r="AA297" s="51">
        <f t="shared" si="136"/>
        <v>0.10748323205115316</v>
      </c>
      <c r="AB297" s="51">
        <f t="shared" si="137"/>
        <v>0.79421354777606568</v>
      </c>
      <c r="AC297" s="51">
        <f t="shared" si="138"/>
        <v>5.7514953717483774E-2</v>
      </c>
      <c r="AD297" s="78">
        <f t="shared" si="139"/>
        <v>1.0676242846488597</v>
      </c>
      <c r="AE297" s="51">
        <f t="shared" si="159"/>
        <v>1.0724502556434587</v>
      </c>
      <c r="AF297" s="50">
        <f t="shared" si="140"/>
        <v>-4.499948570298451E-3</v>
      </c>
      <c r="AG297" s="50">
        <f t="shared" si="160"/>
        <v>1.9631458051483364E-4</v>
      </c>
      <c r="AH297" s="48">
        <f t="shared" si="161"/>
        <v>44196</v>
      </c>
      <c r="AI297" s="55">
        <f t="shared" si="141"/>
        <v>2021</v>
      </c>
      <c r="AJ297" s="55">
        <f t="shared" si="142"/>
        <v>1</v>
      </c>
      <c r="AK297" s="53">
        <f t="shared" si="143"/>
        <v>0</v>
      </c>
      <c r="AL297" s="51">
        <f t="shared" si="162"/>
        <v>1.0631770117865578</v>
      </c>
      <c r="AM297" s="52" t="str">
        <f t="shared" si="144"/>
        <v/>
      </c>
      <c r="AN297" s="51">
        <f t="shared" si="163"/>
        <v>1.068022160627853</v>
      </c>
      <c r="AO297" s="52">
        <f t="shared" si="145"/>
        <v>-3.7253532151371171E-4</v>
      </c>
      <c r="AP297" s="56">
        <f t="shared" si="146"/>
        <v>1</v>
      </c>
      <c r="AQ297" s="53" t="b">
        <f t="shared" si="147"/>
        <v>1</v>
      </c>
    </row>
    <row r="298" spans="1:43">
      <c r="A298" s="48">
        <f>净值底稿!A259</f>
        <v>44216</v>
      </c>
      <c r="B298" s="49">
        <f>净值底稿!X259</f>
        <v>1.1363655195153977</v>
      </c>
      <c r="C298" s="49">
        <f>净值底稿!U259</f>
        <v>1.3409973120932301</v>
      </c>
      <c r="D298" s="49">
        <f>净值底稿!V259</f>
        <v>1.4439</v>
      </c>
      <c r="E298" s="49">
        <f>净值底稿!W259</f>
        <v>1.4055</v>
      </c>
      <c r="F298" s="50">
        <f t="shared" si="148"/>
        <v>-6.2043694544805517E-3</v>
      </c>
      <c r="G298" s="50">
        <f t="shared" si="149"/>
        <v>9.4566951700387758E-3</v>
      </c>
      <c r="H298" s="50">
        <f t="shared" si="150"/>
        <v>1.3853293620558205E-4</v>
      </c>
      <c r="I298" s="50">
        <f t="shared" si="151"/>
        <v>4.4307868219823909E-3</v>
      </c>
      <c r="J298" s="51">
        <f t="shared" si="152"/>
        <v>0.10773991958360435</v>
      </c>
      <c r="K298" s="51">
        <f t="shared" si="153"/>
        <v>0.10849966821255146</v>
      </c>
      <c r="L298" s="51">
        <f t="shared" si="154"/>
        <v>0.79432357251081331</v>
      </c>
      <c r="M298" s="51">
        <f t="shared" si="155"/>
        <v>5.7769790216482125E-2</v>
      </c>
      <c r="N298" s="51">
        <f t="shared" si="126"/>
        <v>1.0683329505234513</v>
      </c>
      <c r="O298" s="52">
        <f t="shared" si="127"/>
        <v>0.20240842303909551</v>
      </c>
      <c r="P298" s="53" t="b">
        <f t="shared" si="128"/>
        <v>0</v>
      </c>
      <c r="Q298" s="53" t="b">
        <f t="shared" si="129"/>
        <v>0</v>
      </c>
      <c r="R298" s="53" t="b">
        <f t="shared" si="130"/>
        <v>0</v>
      </c>
      <c r="S298" s="53" t="b">
        <f t="shared" si="156"/>
        <v>0</v>
      </c>
      <c r="T298" s="54" t="str">
        <f t="shared" si="157"/>
        <v>不调</v>
      </c>
      <c r="U298" s="51">
        <f t="shared" si="131"/>
        <v>0.10773991958360435</v>
      </c>
      <c r="V298" s="51">
        <f t="shared" si="132"/>
        <v>0.10849966821255146</v>
      </c>
      <c r="W298" s="51">
        <f t="shared" si="133"/>
        <v>0.79432357251081331</v>
      </c>
      <c r="X298" s="51">
        <f t="shared" si="134"/>
        <v>5.7769790216482125E-2</v>
      </c>
      <c r="Y298" s="51">
        <f t="shared" si="158"/>
        <v>0.99998626710299976</v>
      </c>
      <c r="Z298" s="51">
        <f t="shared" si="135"/>
        <v>0.10773844000238589</v>
      </c>
      <c r="AA298" s="51">
        <f t="shared" si="136"/>
        <v>0.10849817819778333</v>
      </c>
      <c r="AB298" s="51">
        <f t="shared" si="137"/>
        <v>0.79431266414700719</v>
      </c>
      <c r="AC298" s="51">
        <f t="shared" si="138"/>
        <v>5.7768996869903354E-2</v>
      </c>
      <c r="AD298" s="78">
        <f t="shared" si="139"/>
        <v>1.0683182792170798</v>
      </c>
      <c r="AE298" s="51">
        <f t="shared" si="159"/>
        <v>1.0724502556434587</v>
      </c>
      <c r="AF298" s="50">
        <f t="shared" si="140"/>
        <v>-3.8528373737015675E-3</v>
      </c>
      <c r="AG298" s="50">
        <f t="shared" si="160"/>
        <v>6.5003632663551691E-4</v>
      </c>
      <c r="AH298" s="48">
        <f t="shared" si="161"/>
        <v>44196</v>
      </c>
      <c r="AI298" s="55">
        <f t="shared" si="141"/>
        <v>2021</v>
      </c>
      <c r="AJ298" s="55">
        <f t="shared" si="142"/>
        <v>1</v>
      </c>
      <c r="AK298" s="53">
        <f t="shared" si="143"/>
        <v>0</v>
      </c>
      <c r="AL298" s="51">
        <f t="shared" si="162"/>
        <v>1.0631770117865578</v>
      </c>
      <c r="AM298" s="52" t="str">
        <f t="shared" si="144"/>
        <v/>
      </c>
      <c r="AN298" s="51">
        <f t="shared" si="163"/>
        <v>1.0683182792170798</v>
      </c>
      <c r="AO298" s="52">
        <f t="shared" si="145"/>
        <v>0</v>
      </c>
      <c r="AP298" s="56">
        <f t="shared" si="146"/>
        <v>1</v>
      </c>
      <c r="AQ298" s="53" t="b">
        <f t="shared" si="147"/>
        <v>1</v>
      </c>
    </row>
    <row r="299" spans="1:43">
      <c r="A299" s="48">
        <f>净值底稿!A260</f>
        <v>44217</v>
      </c>
      <c r="B299" s="49">
        <f>净值底稿!X260</f>
        <v>1.1388255800707565</v>
      </c>
      <c r="C299" s="49">
        <f>净值底稿!U260</f>
        <v>1.3589748882219701</v>
      </c>
      <c r="D299" s="49">
        <f>净值底稿!V260</f>
        <v>1.4451000000000001</v>
      </c>
      <c r="E299" s="49">
        <f>净值底稿!W260</f>
        <v>1.4153</v>
      </c>
      <c r="F299" s="50">
        <f t="shared" si="148"/>
        <v>2.164849701184135E-3</v>
      </c>
      <c r="G299" s="50">
        <f t="shared" si="149"/>
        <v>1.3406123909881495E-2</v>
      </c>
      <c r="H299" s="50">
        <f t="shared" si="150"/>
        <v>8.3108248493668491E-4</v>
      </c>
      <c r="I299" s="50">
        <f t="shared" si="151"/>
        <v>6.9726076129490444E-3</v>
      </c>
      <c r="J299" s="51">
        <f t="shared" si="152"/>
        <v>0.1079716775320311</v>
      </c>
      <c r="K299" s="51">
        <f t="shared" si="153"/>
        <v>0.10995271821869922</v>
      </c>
      <c r="L299" s="51">
        <f t="shared" si="154"/>
        <v>0.7949728034897432</v>
      </c>
      <c r="M299" s="51">
        <f t="shared" si="155"/>
        <v>5.8171797417270868E-2</v>
      </c>
      <c r="N299" s="51">
        <f t="shared" ref="N299:N362" si="164">SUM(J299:M299)</f>
        <v>1.0710689966577445</v>
      </c>
      <c r="O299" s="52">
        <f t="shared" ref="O299:O362" si="165">IFERROR((J299+K299)/N299,0)</f>
        <v>0.20346438598331226</v>
      </c>
      <c r="P299" s="53" t="b">
        <f t="shared" ref="P299:P362" si="166">AND(MONTH(A299)=12,OR(A300="",YEAR(A299)&lt;&gt;YEAR(A300)))</f>
        <v>0</v>
      </c>
      <c r="Q299" s="53" t="b">
        <f t="shared" ref="Q299:Q362" si="167">AND(MOD(MONTH(A299),3)=0,OR(A300="",MONTH(A299)&lt;&gt;MONTH(A300)))</f>
        <v>0</v>
      </c>
      <c r="R299" s="53" t="b">
        <f t="shared" ref="R299:R362" si="168">OR(O299&gt;$E$7,O299&lt;$E$6)</f>
        <v>0</v>
      </c>
      <c r="S299" s="53" t="b">
        <f t="shared" si="156"/>
        <v>0</v>
      </c>
      <c r="T299" s="54" t="str">
        <f t="shared" si="157"/>
        <v>不调</v>
      </c>
      <c r="U299" s="51">
        <f t="shared" ref="U299:U362" si="169">IF(OR(T299="年末+季度",T299="季度+动态"),N299*$E$5/2,IF(T299="季度",(J299+K299)/2,IF(T299="动态",N299*$E$5*IF(J299+K299=0,0.5,J299/(J299+K299)),J299)))</f>
        <v>0.1079716775320311</v>
      </c>
      <c r="V299" s="51">
        <f t="shared" ref="V299:V362" si="170">IF(OR(T299="年末+季度",T299="季度+动态"),N299*$E$5/2,IF(T299="季度",(J299+K299)/2,IF(T299="动态",N299*$E$5*IF(J299+K299=0,0.5,K299/(J299+K299)),K299)))</f>
        <v>0.10995271821869922</v>
      </c>
      <c r="W299" s="51">
        <f t="shared" ref="W299:W362" si="171">IF(OR(T299="年末+季度",T299="季度+动态",T299="动态"),N299*(1-$E$5)*IF(L299+M299=0,$B$7/($B$7+$B$8),L299/(L299+M299)),L299)</f>
        <v>0.7949728034897432</v>
      </c>
      <c r="X299" s="51">
        <f t="shared" ref="X299:X362" si="172">IF(OR(T299="年末+季度",T299="季度+动态",T299="动态"),N299*(1-$E$5)*IF(L299+M299=0,$B$8/($B$7+$B$8),M299/(L299+M299)),M299)</f>
        <v>5.8171797417270868E-2</v>
      </c>
      <c r="Y299" s="51">
        <f t="shared" si="158"/>
        <v>0.99998626710299976</v>
      </c>
      <c r="Z299" s="51">
        <f t="shared" ref="Z299:Z362" si="173">U299*Y299</f>
        <v>0.10797019476810461</v>
      </c>
      <c r="AA299" s="51">
        <f t="shared" ref="AA299:AA362" si="174">V299*Y299</f>
        <v>0.10995120824934503</v>
      </c>
      <c r="AB299" s="51">
        <f t="shared" ref="AB299:AB362" si="175">W299*Y299</f>
        <v>0.79496188621011488</v>
      </c>
      <c r="AC299" s="51">
        <f t="shared" ref="AC299:AC362" si="176">X299*Y299</f>
        <v>5.8170998549968621E-2</v>
      </c>
      <c r="AD299" s="78">
        <f t="shared" ref="AD299:AD362" si="177">SUM(Z299:AC299)</f>
        <v>1.0710542877775331</v>
      </c>
      <c r="AE299" s="51">
        <f t="shared" si="159"/>
        <v>1.0724502556434587</v>
      </c>
      <c r="AF299" s="50">
        <f t="shared" ref="AF299:AF362" si="178">AD299/AE299-1</f>
        <v>-1.301662113072144E-3</v>
      </c>
      <c r="AG299" s="50">
        <f t="shared" si="160"/>
        <v>2.5610425410471649E-3</v>
      </c>
      <c r="AH299" s="48">
        <f t="shared" si="161"/>
        <v>44196</v>
      </c>
      <c r="AI299" s="55">
        <f t="shared" ref="AI299:AI362" si="179">YEAR(A299)</f>
        <v>2021</v>
      </c>
      <c r="AJ299" s="55">
        <f t="shared" ref="AJ299:AJ362" si="180">MONTH(A299)</f>
        <v>1</v>
      </c>
      <c r="AK299" s="53">
        <f t="shared" ref="AK299:AK362" si="181">IF(MONTH(A299)&lt;&gt;MONTH(A300),1,0)</f>
        <v>0</v>
      </c>
      <c r="AL299" s="51">
        <f t="shared" si="162"/>
        <v>1.0631770117865578</v>
      </c>
      <c r="AM299" s="52" t="str">
        <f t="shared" ref="AM299:AM362" si="182">IF(AK299,AD299/AL299-1,"")</f>
        <v/>
      </c>
      <c r="AN299" s="51">
        <f t="shared" si="163"/>
        <v>1.0710542877775331</v>
      </c>
      <c r="AO299" s="52">
        <f t="shared" ref="AO299:AO362" si="183">AD299/AN299-1</f>
        <v>0</v>
      </c>
      <c r="AP299" s="56">
        <f t="shared" ref="AP299:AP362" si="184">IFERROR(SUM(Z299:AC299)/AD299,0)</f>
        <v>1</v>
      </c>
      <c r="AQ299" s="53" t="b">
        <f t="shared" ref="AQ299:AQ362" si="185">AND(B299&gt;0,C299&gt;0,D299&gt;0,E299&gt;0)</f>
        <v>1</v>
      </c>
    </row>
    <row r="300" spans="1:43">
      <c r="A300" s="48">
        <f>净值底稿!A261</f>
        <v>44218</v>
      </c>
      <c r="B300" s="49">
        <f>净值底稿!X261</f>
        <v>1.1252210591534677</v>
      </c>
      <c r="C300" s="49">
        <f>净值底稿!U261</f>
        <v>1.3598546223268562</v>
      </c>
      <c r="D300" s="49">
        <f>净值底稿!V261</f>
        <v>1.4457</v>
      </c>
      <c r="E300" s="49">
        <f>净值底稿!W261</f>
        <v>1.4107000000000001</v>
      </c>
      <c r="F300" s="50">
        <f t="shared" ref="F300:F363" si="186">IFERROR(B300/B299-1,0)</f>
        <v>-1.1946097062944028E-2</v>
      </c>
      <c r="G300" s="50">
        <f t="shared" ref="G300:G363" si="187">IFERROR(C300/C299-1,0)</f>
        <v>6.4735125903392365E-4</v>
      </c>
      <c r="H300" s="50">
        <f t="shared" ref="H300:H363" si="188">IFERROR(D300/D299-1,0)</f>
        <v>4.1519618019503213E-4</v>
      </c>
      <c r="I300" s="50">
        <f t="shared" ref="I300:I363" si="189">IFERROR(E300/E299-1,0)</f>
        <v>-3.2501943050943227E-3</v>
      </c>
      <c r="J300" s="51">
        <f t="shared" ref="J300:J363" si="190">Z299*(1+F300)</f>
        <v>0.10668037234149987</v>
      </c>
      <c r="K300" s="51">
        <f t="shared" ref="K300:K363" si="191">AA299*(1+G300)</f>
        <v>0.11002238530243753</v>
      </c>
      <c r="L300" s="51">
        <f t="shared" ref="L300:L363" si="192">AB299*(1+H300)</f>
        <v>0.79529195134866992</v>
      </c>
      <c r="M300" s="51">
        <f t="shared" ref="M300:M363" si="193">AC299*(1+I300)</f>
        <v>5.7981931501759863E-2</v>
      </c>
      <c r="N300" s="51">
        <f t="shared" si="164"/>
        <v>1.0699766404943671</v>
      </c>
      <c r="O300" s="52">
        <f t="shared" si="165"/>
        <v>0.20253036322719442</v>
      </c>
      <c r="P300" s="53" t="b">
        <f t="shared" si="166"/>
        <v>0</v>
      </c>
      <c r="Q300" s="53" t="b">
        <f t="shared" si="167"/>
        <v>0</v>
      </c>
      <c r="R300" s="53" t="b">
        <f t="shared" si="168"/>
        <v>0</v>
      </c>
      <c r="S300" s="53" t="b">
        <f t="shared" ref="S300:S363" si="194">AND(OR(P300,Q300,R300),A300-AH299&gt;$E$8)</f>
        <v>0</v>
      </c>
      <c r="T300" s="54" t="str">
        <f t="shared" ref="T300:T363" si="195">IF(NOT(OR(P300,Q300,R300)),"不调",IF(NOT(S300),"间隔规则跳过",IF(P300,"年末+季度",IF(AND(Q300,R300),"季度+动态",IF(Q300,"季度","动态")))))</f>
        <v>不调</v>
      </c>
      <c r="U300" s="51">
        <f t="shared" si="169"/>
        <v>0.10668037234149987</v>
      </c>
      <c r="V300" s="51">
        <f t="shared" si="170"/>
        <v>0.11002238530243753</v>
      </c>
      <c r="W300" s="51">
        <f t="shared" si="171"/>
        <v>0.79529195134866992</v>
      </c>
      <c r="X300" s="51">
        <f t="shared" si="172"/>
        <v>5.7981931501759863E-2</v>
      </c>
      <c r="Y300" s="51">
        <f t="shared" ref="Y300:Y363" si="196">POWER(1-$H$5,(A300-A299)/$H$8)</f>
        <v>0.99998626710299976</v>
      </c>
      <c r="Z300" s="51">
        <f t="shared" si="173"/>
        <v>0.10667890731093456</v>
      </c>
      <c r="AA300" s="51">
        <f t="shared" si="174"/>
        <v>0.11002087437635245</v>
      </c>
      <c r="AB300" s="51">
        <f t="shared" si="175"/>
        <v>0.79528102968621694</v>
      </c>
      <c r="AC300" s="51">
        <f t="shared" si="176"/>
        <v>5.7981135241866676E-2</v>
      </c>
      <c r="AD300" s="78">
        <f t="shared" si="177"/>
        <v>1.0699619466153707</v>
      </c>
      <c r="AE300" s="51">
        <f t="shared" ref="AE300:AE363" si="197">MAX(AE299,AD300)</f>
        <v>1.0724502556434587</v>
      </c>
      <c r="AF300" s="50">
        <f t="shared" si="178"/>
        <v>-2.3202092731052781E-3</v>
      </c>
      <c r="AG300" s="50">
        <f t="shared" ref="AG300:AG363" si="198">AD300/AD299-1</f>
        <v>-1.0198746922800428E-3</v>
      </c>
      <c r="AH300" s="48">
        <f t="shared" ref="AH300:AH363" si="199">IF(OR(T300="年末+季度",T300="季度+动态",T300="季度",T300="动态"),A300,AH299)</f>
        <v>44196</v>
      </c>
      <c r="AI300" s="55">
        <f t="shared" si="179"/>
        <v>2021</v>
      </c>
      <c r="AJ300" s="55">
        <f t="shared" si="180"/>
        <v>1</v>
      </c>
      <c r="AK300" s="53">
        <f t="shared" si="181"/>
        <v>0</v>
      </c>
      <c r="AL300" s="51">
        <f t="shared" ref="AL300:AL363" si="200">IF(AK299,AD299,AL299)</f>
        <v>1.0631770117865578</v>
      </c>
      <c r="AM300" s="52" t="str">
        <f t="shared" si="182"/>
        <v/>
      </c>
      <c r="AN300" s="51">
        <f t="shared" ref="AN300:AN363" si="201">IF(AI300&lt;&gt;AI299,AD300,MAX(AN299,AD300))</f>
        <v>1.0710542877775331</v>
      </c>
      <c r="AO300" s="52">
        <f t="shared" si="183"/>
        <v>-1.0198746922800428E-3</v>
      </c>
      <c r="AP300" s="56">
        <f t="shared" si="184"/>
        <v>1</v>
      </c>
      <c r="AQ300" s="53" t="b">
        <f t="shared" si="185"/>
        <v>1</v>
      </c>
    </row>
    <row r="301" spans="1:43">
      <c r="A301" s="48">
        <f>净值底稿!A262</f>
        <v>44221</v>
      </c>
      <c r="B301" s="49">
        <f>净值底稿!X262</f>
        <v>1.1149692085836054</v>
      </c>
      <c r="C301" s="49">
        <f>净值底稿!U262</f>
        <v>1.3579734169912112</v>
      </c>
      <c r="D301" s="49">
        <f>净值底稿!V262</f>
        <v>1.446</v>
      </c>
      <c r="E301" s="49">
        <f>净值底稿!W262</f>
        <v>1.4032</v>
      </c>
      <c r="F301" s="50">
        <f t="shared" si="186"/>
        <v>-9.1109657844256065E-3</v>
      </c>
      <c r="G301" s="50">
        <f t="shared" si="187"/>
        <v>-1.3833870950308302E-3</v>
      </c>
      <c r="H301" s="50">
        <f t="shared" si="188"/>
        <v>2.0751193193602191E-4</v>
      </c>
      <c r="I301" s="50">
        <f t="shared" si="189"/>
        <v>-5.3165095342737612E-3</v>
      </c>
      <c r="J301" s="51">
        <f t="shared" si="190"/>
        <v>0.10570695943650472</v>
      </c>
      <c r="K301" s="51">
        <f t="shared" si="191"/>
        <v>0.1098686729185562</v>
      </c>
      <c r="L301" s="51">
        <f t="shared" si="192"/>
        <v>0.79544605998911921</v>
      </c>
      <c r="M301" s="51">
        <f t="shared" si="193"/>
        <v>5.7672877983545277E-2</v>
      </c>
      <c r="N301" s="51">
        <f t="shared" si="164"/>
        <v>1.0686945703277255</v>
      </c>
      <c r="O301" s="52">
        <f t="shared" si="165"/>
        <v>0.201718655957008</v>
      </c>
      <c r="P301" s="53" t="b">
        <f t="shared" si="166"/>
        <v>0</v>
      </c>
      <c r="Q301" s="53" t="b">
        <f t="shared" si="167"/>
        <v>0</v>
      </c>
      <c r="R301" s="53" t="b">
        <f t="shared" si="168"/>
        <v>0</v>
      </c>
      <c r="S301" s="53" t="b">
        <f t="shared" si="194"/>
        <v>0</v>
      </c>
      <c r="T301" s="54" t="str">
        <f t="shared" si="195"/>
        <v>不调</v>
      </c>
      <c r="U301" s="51">
        <f t="shared" si="169"/>
        <v>0.10570695943650472</v>
      </c>
      <c r="V301" s="51">
        <f t="shared" si="170"/>
        <v>0.1098686729185562</v>
      </c>
      <c r="W301" s="51">
        <f t="shared" si="171"/>
        <v>0.79544605998911921</v>
      </c>
      <c r="X301" s="51">
        <f t="shared" si="172"/>
        <v>5.7672877983545277E-2</v>
      </c>
      <c r="Y301" s="51">
        <f t="shared" si="196"/>
        <v>0.99995880187477393</v>
      </c>
      <c r="Z301" s="51">
        <f t="shared" si="173"/>
        <v>0.10570260450795259</v>
      </c>
      <c r="AA301" s="51">
        <f t="shared" si="174"/>
        <v>0.10986414653521089</v>
      </c>
      <c r="AB301" s="51">
        <f t="shared" si="175"/>
        <v>0.79541328910272924</v>
      </c>
      <c r="AC301" s="51">
        <f t="shared" si="176"/>
        <v>5.7670501969095962E-2</v>
      </c>
      <c r="AD301" s="78">
        <f t="shared" si="177"/>
        <v>1.0686505421149888</v>
      </c>
      <c r="AE301" s="51">
        <f t="shared" si="197"/>
        <v>1.0724502556434587</v>
      </c>
      <c r="AF301" s="50">
        <f t="shared" si="178"/>
        <v>-3.5430207680730019E-3</v>
      </c>
      <c r="AG301" s="50">
        <f t="shared" si="198"/>
        <v>-1.2256552716947144E-3</v>
      </c>
      <c r="AH301" s="48">
        <f t="shared" si="199"/>
        <v>44196</v>
      </c>
      <c r="AI301" s="55">
        <f t="shared" si="179"/>
        <v>2021</v>
      </c>
      <c r="AJ301" s="55">
        <f t="shared" si="180"/>
        <v>1</v>
      </c>
      <c r="AK301" s="53">
        <f t="shared" si="181"/>
        <v>0</v>
      </c>
      <c r="AL301" s="51">
        <f t="shared" si="200"/>
        <v>1.0631770117865578</v>
      </c>
      <c r="AM301" s="52" t="str">
        <f t="shared" si="182"/>
        <v/>
      </c>
      <c r="AN301" s="51">
        <f t="shared" si="201"/>
        <v>1.0710542877775331</v>
      </c>
      <c r="AO301" s="52">
        <f t="shared" si="183"/>
        <v>-2.2442799491817489E-3</v>
      </c>
      <c r="AP301" s="56">
        <f t="shared" si="184"/>
        <v>1</v>
      </c>
      <c r="AQ301" s="53" t="b">
        <f t="shared" si="185"/>
        <v>1</v>
      </c>
    </row>
    <row r="302" spans="1:43">
      <c r="A302" s="48">
        <f>净值底稿!A263</f>
        <v>44222</v>
      </c>
      <c r="B302" s="49">
        <f>净值底稿!X263</f>
        <v>1.1118064587775651</v>
      </c>
      <c r="C302" s="49">
        <f>净值底稿!U263</f>
        <v>1.3359321543360463</v>
      </c>
      <c r="D302" s="49">
        <f>净值底稿!V263</f>
        <v>1.4442999999999999</v>
      </c>
      <c r="E302" s="49">
        <f>净值底稿!W263</f>
        <v>1.4083000000000001</v>
      </c>
      <c r="F302" s="50">
        <f t="shared" si="186"/>
        <v>-2.8366252464120389E-3</v>
      </c>
      <c r="G302" s="50">
        <f t="shared" si="187"/>
        <v>-1.6230997145732506E-2</v>
      </c>
      <c r="H302" s="50">
        <f t="shared" si="188"/>
        <v>-1.1756569847856113E-3</v>
      </c>
      <c r="I302" s="50">
        <f t="shared" si="189"/>
        <v>3.6345496009122513E-3</v>
      </c>
      <c r="J302" s="51">
        <f t="shared" si="190"/>
        <v>0.10540276583139382</v>
      </c>
      <c r="K302" s="51">
        <f t="shared" si="191"/>
        <v>0.10808094188637954</v>
      </c>
      <c r="L302" s="51">
        <f t="shared" si="192"/>
        <v>0.79447815591360427</v>
      </c>
      <c r="M302" s="51">
        <f t="shared" si="193"/>
        <v>5.7880108269012152E-2</v>
      </c>
      <c r="N302" s="51">
        <f t="shared" si="164"/>
        <v>1.0658419719003898</v>
      </c>
      <c r="O302" s="52">
        <f t="shared" si="165"/>
        <v>0.20029583497930112</v>
      </c>
      <c r="P302" s="53" t="b">
        <f t="shared" si="166"/>
        <v>0</v>
      </c>
      <c r="Q302" s="53" t="b">
        <f t="shared" si="167"/>
        <v>0</v>
      </c>
      <c r="R302" s="53" t="b">
        <f t="shared" si="168"/>
        <v>0</v>
      </c>
      <c r="S302" s="53" t="b">
        <f t="shared" si="194"/>
        <v>0</v>
      </c>
      <c r="T302" s="54" t="str">
        <f t="shared" si="195"/>
        <v>不调</v>
      </c>
      <c r="U302" s="51">
        <f t="shared" si="169"/>
        <v>0.10540276583139382</v>
      </c>
      <c r="V302" s="51">
        <f t="shared" si="170"/>
        <v>0.10808094188637954</v>
      </c>
      <c r="W302" s="51">
        <f t="shared" si="171"/>
        <v>0.79447815591360427</v>
      </c>
      <c r="X302" s="51">
        <f t="shared" si="172"/>
        <v>5.7880108269012152E-2</v>
      </c>
      <c r="Y302" s="51">
        <f t="shared" si="196"/>
        <v>0.99998626710299976</v>
      </c>
      <c r="Z302" s="51">
        <f t="shared" si="173"/>
        <v>0.10540131834606713</v>
      </c>
      <c r="AA302" s="51">
        <f t="shared" si="174"/>
        <v>0.10807945762193692</v>
      </c>
      <c r="AB302" s="51">
        <f t="shared" si="175"/>
        <v>0.79446724542692015</v>
      </c>
      <c r="AC302" s="51">
        <f t="shared" si="176"/>
        <v>5.7879313407446932E-2</v>
      </c>
      <c r="AD302" s="78">
        <f t="shared" si="177"/>
        <v>1.065827334802371</v>
      </c>
      <c r="AE302" s="51">
        <f t="shared" si="197"/>
        <v>1.0724502556434587</v>
      </c>
      <c r="AF302" s="50">
        <f t="shared" si="178"/>
        <v>-6.1755039977253734E-3</v>
      </c>
      <c r="AG302" s="50">
        <f t="shared" si="198"/>
        <v>-2.6418433354558069E-3</v>
      </c>
      <c r="AH302" s="48">
        <f t="shared" si="199"/>
        <v>44196</v>
      </c>
      <c r="AI302" s="55">
        <f t="shared" si="179"/>
        <v>2021</v>
      </c>
      <c r="AJ302" s="55">
        <f t="shared" si="180"/>
        <v>1</v>
      </c>
      <c r="AK302" s="53">
        <f t="shared" si="181"/>
        <v>0</v>
      </c>
      <c r="AL302" s="51">
        <f t="shared" si="200"/>
        <v>1.0631770117865578</v>
      </c>
      <c r="AM302" s="52" t="str">
        <f t="shared" si="182"/>
        <v/>
      </c>
      <c r="AN302" s="51">
        <f t="shared" si="201"/>
        <v>1.0710542877775331</v>
      </c>
      <c r="AO302" s="52">
        <f t="shared" si="183"/>
        <v>-4.8801942486109695E-3</v>
      </c>
      <c r="AP302" s="56">
        <f t="shared" si="184"/>
        <v>1</v>
      </c>
      <c r="AQ302" s="53" t="b">
        <f t="shared" si="185"/>
        <v>1</v>
      </c>
    </row>
    <row r="303" spans="1:43">
      <c r="A303" s="48">
        <f>净值底稿!A264</f>
        <v>44223</v>
      </c>
      <c r="B303" s="49">
        <f>净值底稿!X264</f>
        <v>1.1138701943632321</v>
      </c>
      <c r="C303" s="49">
        <f>净值底稿!U264</f>
        <v>1.340109017327707</v>
      </c>
      <c r="D303" s="49">
        <f>净值底稿!V264</f>
        <v>1.4439</v>
      </c>
      <c r="E303" s="49">
        <f>净值底稿!W264</f>
        <v>1.4007000000000001</v>
      </c>
      <c r="F303" s="50">
        <f t="shared" si="186"/>
        <v>1.8562003929496473E-3</v>
      </c>
      <c r="G303" s="50">
        <f t="shared" si="187"/>
        <v>3.1265532295960963E-3</v>
      </c>
      <c r="H303" s="50">
        <f t="shared" si="188"/>
        <v>-2.7695077200029505E-4</v>
      </c>
      <c r="I303" s="50">
        <f t="shared" si="189"/>
        <v>-5.39657743378541E-3</v>
      </c>
      <c r="J303" s="51">
        <f t="shared" si="190"/>
        <v>0.1055969643145985</v>
      </c>
      <c r="K303" s="51">
        <f t="shared" si="191"/>
        <v>0.10841737379921779</v>
      </c>
      <c r="L303" s="51">
        <f t="shared" si="192"/>
        <v>0.79424721710997026</v>
      </c>
      <c r="M303" s="51">
        <f t="shared" si="193"/>
        <v>5.7566963210829311E-2</v>
      </c>
      <c r="N303" s="51">
        <f t="shared" si="164"/>
        <v>1.0658285184346159</v>
      </c>
      <c r="O303" s="52">
        <f t="shared" si="165"/>
        <v>0.20079622041652581</v>
      </c>
      <c r="P303" s="53" t="b">
        <f t="shared" si="166"/>
        <v>0</v>
      </c>
      <c r="Q303" s="53" t="b">
        <f t="shared" si="167"/>
        <v>0</v>
      </c>
      <c r="R303" s="53" t="b">
        <f t="shared" si="168"/>
        <v>0</v>
      </c>
      <c r="S303" s="53" t="b">
        <f t="shared" si="194"/>
        <v>0</v>
      </c>
      <c r="T303" s="54" t="str">
        <f t="shared" si="195"/>
        <v>不调</v>
      </c>
      <c r="U303" s="51">
        <f t="shared" si="169"/>
        <v>0.1055969643145985</v>
      </c>
      <c r="V303" s="51">
        <f t="shared" si="170"/>
        <v>0.10841737379921779</v>
      </c>
      <c r="W303" s="51">
        <f t="shared" si="171"/>
        <v>0.79424721710997026</v>
      </c>
      <c r="X303" s="51">
        <f t="shared" si="172"/>
        <v>5.7566963210829311E-2</v>
      </c>
      <c r="Y303" s="51">
        <f t="shared" si="196"/>
        <v>0.99998626710299976</v>
      </c>
      <c r="Z303" s="51">
        <f t="shared" si="173"/>
        <v>0.10559551416236403</v>
      </c>
      <c r="AA303" s="51">
        <f t="shared" si="174"/>
        <v>0.10841588491459037</v>
      </c>
      <c r="AB303" s="51">
        <f t="shared" si="175"/>
        <v>0.79423630979474491</v>
      </c>
      <c r="AC303" s="51">
        <f t="shared" si="176"/>
        <v>5.7566172649652921E-2</v>
      </c>
      <c r="AD303" s="78">
        <f t="shared" si="177"/>
        <v>1.0658138815213523</v>
      </c>
      <c r="AE303" s="51">
        <f t="shared" si="197"/>
        <v>1.0724502556434587</v>
      </c>
      <c r="AF303" s="50">
        <f t="shared" si="178"/>
        <v>-6.1880484313230344E-3</v>
      </c>
      <c r="AG303" s="50">
        <f t="shared" si="198"/>
        <v>-1.26223831754535E-5</v>
      </c>
      <c r="AH303" s="48">
        <f t="shared" si="199"/>
        <v>44196</v>
      </c>
      <c r="AI303" s="55">
        <f t="shared" si="179"/>
        <v>2021</v>
      </c>
      <c r="AJ303" s="55">
        <f t="shared" si="180"/>
        <v>1</v>
      </c>
      <c r="AK303" s="53">
        <f t="shared" si="181"/>
        <v>0</v>
      </c>
      <c r="AL303" s="51">
        <f t="shared" si="200"/>
        <v>1.0631770117865578</v>
      </c>
      <c r="AM303" s="52" t="str">
        <f t="shared" si="182"/>
        <v/>
      </c>
      <c r="AN303" s="51">
        <f t="shared" si="201"/>
        <v>1.0710542877775331</v>
      </c>
      <c r="AO303" s="52">
        <f t="shared" si="183"/>
        <v>-4.8927550321047342E-3</v>
      </c>
      <c r="AP303" s="56">
        <f t="shared" si="184"/>
        <v>1</v>
      </c>
      <c r="AQ303" s="53" t="b">
        <f t="shared" si="185"/>
        <v>1</v>
      </c>
    </row>
    <row r="304" spans="1:43">
      <c r="A304" s="48">
        <f>净值底稿!A265</f>
        <v>44224</v>
      </c>
      <c r="B304" s="49">
        <f>净值底稿!X265</f>
        <v>1.1009925978747543</v>
      </c>
      <c r="C304" s="49">
        <f>净值底稿!U265</f>
        <v>1.3105207909829317</v>
      </c>
      <c r="D304" s="49">
        <f>净值底稿!V265</f>
        <v>1.4419</v>
      </c>
      <c r="E304" s="49">
        <f>净值底稿!W265</f>
        <v>1.3900999999999999</v>
      </c>
      <c r="F304" s="50">
        <f t="shared" si="186"/>
        <v>-1.1561128535124809E-2</v>
      </c>
      <c r="G304" s="50">
        <f t="shared" si="187"/>
        <v>-2.2078969667539972E-2</v>
      </c>
      <c r="H304" s="50">
        <f t="shared" si="188"/>
        <v>-1.3851374748944378E-3</v>
      </c>
      <c r="I304" s="50">
        <f t="shared" si="189"/>
        <v>-7.5676447490541365E-3</v>
      </c>
      <c r="J304" s="51">
        <f t="shared" si="190"/>
        <v>0.10437471085040034</v>
      </c>
      <c r="K304" s="51">
        <f t="shared" si="191"/>
        <v>0.10602217388008162</v>
      </c>
      <c r="L304" s="51">
        <f t="shared" si="192"/>
        <v>0.7931361833181263</v>
      </c>
      <c r="M304" s="51">
        <f t="shared" si="193"/>
        <v>5.7130532305477634E-2</v>
      </c>
      <c r="N304" s="51">
        <f t="shared" si="164"/>
        <v>1.0606636003540859</v>
      </c>
      <c r="O304" s="52">
        <f t="shared" si="165"/>
        <v>0.1983634440365864</v>
      </c>
      <c r="P304" s="53" t="b">
        <f t="shared" si="166"/>
        <v>0</v>
      </c>
      <c r="Q304" s="53" t="b">
        <f t="shared" si="167"/>
        <v>0</v>
      </c>
      <c r="R304" s="53" t="b">
        <f t="shared" si="168"/>
        <v>0</v>
      </c>
      <c r="S304" s="53" t="b">
        <f t="shared" si="194"/>
        <v>0</v>
      </c>
      <c r="T304" s="54" t="str">
        <f t="shared" si="195"/>
        <v>不调</v>
      </c>
      <c r="U304" s="51">
        <f t="shared" si="169"/>
        <v>0.10437471085040034</v>
      </c>
      <c r="V304" s="51">
        <f t="shared" si="170"/>
        <v>0.10602217388008162</v>
      </c>
      <c r="W304" s="51">
        <f t="shared" si="171"/>
        <v>0.7931361833181263</v>
      </c>
      <c r="X304" s="51">
        <f t="shared" si="172"/>
        <v>5.7130532305477634E-2</v>
      </c>
      <c r="Y304" s="51">
        <f t="shared" si="196"/>
        <v>0.99998626710299976</v>
      </c>
      <c r="Z304" s="51">
        <f t="shared" si="173"/>
        <v>0.1043732774832468</v>
      </c>
      <c r="AA304" s="51">
        <f t="shared" si="174"/>
        <v>0.10602071788848798</v>
      </c>
      <c r="AB304" s="51">
        <f t="shared" si="175"/>
        <v>0.7931252912606136</v>
      </c>
      <c r="AC304" s="51">
        <f t="shared" si="176"/>
        <v>5.7129747737761916E-2</v>
      </c>
      <c r="AD304" s="78">
        <f t="shared" si="177"/>
        <v>1.0606490343701103</v>
      </c>
      <c r="AE304" s="51">
        <f t="shared" si="197"/>
        <v>1.0724502556434587</v>
      </c>
      <c r="AF304" s="50">
        <f t="shared" si="178"/>
        <v>-1.1003980101872313E-2</v>
      </c>
      <c r="AG304" s="50">
        <f t="shared" si="198"/>
        <v>-4.8459184486034923E-3</v>
      </c>
      <c r="AH304" s="48">
        <f t="shared" si="199"/>
        <v>44196</v>
      </c>
      <c r="AI304" s="55">
        <f t="shared" si="179"/>
        <v>2021</v>
      </c>
      <c r="AJ304" s="55">
        <f t="shared" si="180"/>
        <v>1</v>
      </c>
      <c r="AK304" s="53">
        <f t="shared" si="181"/>
        <v>0</v>
      </c>
      <c r="AL304" s="51">
        <f t="shared" si="200"/>
        <v>1.0631770117865578</v>
      </c>
      <c r="AM304" s="52" t="str">
        <f t="shared" si="182"/>
        <v/>
      </c>
      <c r="AN304" s="51">
        <f t="shared" si="201"/>
        <v>1.0710542877775331</v>
      </c>
      <c r="AO304" s="52">
        <f t="shared" si="183"/>
        <v>-9.7149635888336139E-3</v>
      </c>
      <c r="AP304" s="56">
        <f t="shared" si="184"/>
        <v>1</v>
      </c>
      <c r="AQ304" s="53" t="b">
        <f t="shared" si="185"/>
        <v>1</v>
      </c>
    </row>
    <row r="305" spans="1:43">
      <c r="A305" s="48">
        <f>净值底稿!A266</f>
        <v>44225</v>
      </c>
      <c r="B305" s="49">
        <f>净值底稿!X266</f>
        <v>1.1000118976314184</v>
      </c>
      <c r="C305" s="49">
        <f>净值底稿!U266</f>
        <v>1.2974897756333328</v>
      </c>
      <c r="D305" s="49">
        <f>净值底稿!V266</f>
        <v>1.4416</v>
      </c>
      <c r="E305" s="49">
        <f>净值底稿!W266</f>
        <v>1.3976</v>
      </c>
      <c r="F305" s="50">
        <f t="shared" si="186"/>
        <v>-8.9074190437699041E-4</v>
      </c>
      <c r="G305" s="50">
        <f t="shared" si="187"/>
        <v>-9.9433869643725803E-3</v>
      </c>
      <c r="H305" s="50">
        <f t="shared" si="188"/>
        <v>-2.0805881129060122E-4</v>
      </c>
      <c r="I305" s="50">
        <f t="shared" si="189"/>
        <v>5.3952953024962724E-3</v>
      </c>
      <c r="J305" s="51">
        <f t="shared" si="190"/>
        <v>0.10428030783129531</v>
      </c>
      <c r="K305" s="51">
        <f t="shared" si="191"/>
        <v>0.10496651286428216</v>
      </c>
      <c r="L305" s="51">
        <f t="shared" si="192"/>
        <v>0.79296027455530937</v>
      </c>
      <c r="M305" s="51">
        <f t="shared" si="193"/>
        <v>5.7437979597364262E-2</v>
      </c>
      <c r="N305" s="51">
        <f t="shared" si="164"/>
        <v>1.0596450748482511</v>
      </c>
      <c r="O305" s="52">
        <f t="shared" si="165"/>
        <v>0.19746878050232353</v>
      </c>
      <c r="P305" s="53" t="b">
        <f t="shared" si="166"/>
        <v>0</v>
      </c>
      <c r="Q305" s="53" t="b">
        <f t="shared" si="167"/>
        <v>0</v>
      </c>
      <c r="R305" s="53" t="b">
        <f t="shared" si="168"/>
        <v>0</v>
      </c>
      <c r="S305" s="53" t="b">
        <f t="shared" si="194"/>
        <v>0</v>
      </c>
      <c r="T305" s="54" t="str">
        <f t="shared" si="195"/>
        <v>不调</v>
      </c>
      <c r="U305" s="51">
        <f t="shared" si="169"/>
        <v>0.10428030783129531</v>
      </c>
      <c r="V305" s="51">
        <f t="shared" si="170"/>
        <v>0.10496651286428216</v>
      </c>
      <c r="W305" s="51">
        <f t="shared" si="171"/>
        <v>0.79296027455530937</v>
      </c>
      <c r="X305" s="51">
        <f t="shared" si="172"/>
        <v>5.7437979597364262E-2</v>
      </c>
      <c r="Y305" s="51">
        <f t="shared" si="196"/>
        <v>0.99998626710299976</v>
      </c>
      <c r="Z305" s="51">
        <f t="shared" si="173"/>
        <v>0.10427887576056871</v>
      </c>
      <c r="AA305" s="51">
        <f t="shared" si="174"/>
        <v>0.10496507136997252</v>
      </c>
      <c r="AB305" s="51">
        <f t="shared" si="175"/>
        <v>0.79294938491353362</v>
      </c>
      <c r="AC305" s="51">
        <f t="shared" si="176"/>
        <v>5.7437190807506547E-2</v>
      </c>
      <c r="AD305" s="78">
        <f t="shared" si="177"/>
        <v>1.0596305228515814</v>
      </c>
      <c r="AE305" s="51">
        <f t="shared" si="197"/>
        <v>1.0724502556434587</v>
      </c>
      <c r="AF305" s="50">
        <f t="shared" si="178"/>
        <v>-1.1953685240333689E-2</v>
      </c>
      <c r="AG305" s="50">
        <f t="shared" si="198"/>
        <v>-9.6027195191261683E-4</v>
      </c>
      <c r="AH305" s="48">
        <f t="shared" si="199"/>
        <v>44196</v>
      </c>
      <c r="AI305" s="55">
        <f t="shared" si="179"/>
        <v>2021</v>
      </c>
      <c r="AJ305" s="55">
        <f t="shared" si="180"/>
        <v>1</v>
      </c>
      <c r="AK305" s="53">
        <f t="shared" si="181"/>
        <v>1</v>
      </c>
      <c r="AL305" s="51">
        <f t="shared" si="200"/>
        <v>1.0631770117865578</v>
      </c>
      <c r="AM305" s="52">
        <f t="shared" si="182"/>
        <v>-3.3357464426518879E-3</v>
      </c>
      <c r="AN305" s="51">
        <f t="shared" si="201"/>
        <v>1.0710542877775331</v>
      </c>
      <c r="AO305" s="52">
        <f t="shared" si="183"/>
        <v>-1.0665906533698033E-2</v>
      </c>
      <c r="AP305" s="56">
        <f t="shared" si="184"/>
        <v>1</v>
      </c>
      <c r="AQ305" s="53" t="b">
        <f t="shared" si="185"/>
        <v>1</v>
      </c>
    </row>
    <row r="306" spans="1:43">
      <c r="A306" s="48">
        <f>净值底稿!A267</f>
        <v>44228</v>
      </c>
      <c r="B306" s="49">
        <f>净值底稿!X267</f>
        <v>1.1088647000741614</v>
      </c>
      <c r="C306" s="49">
        <f>净值底稿!U267</f>
        <v>1.3098856114771174</v>
      </c>
      <c r="D306" s="49">
        <f>净值底稿!V267</f>
        <v>1.4424999999999999</v>
      </c>
      <c r="E306" s="49">
        <f>净值底稿!W267</f>
        <v>1.4115</v>
      </c>
      <c r="F306" s="50">
        <f t="shared" si="186"/>
        <v>8.0479151741950083E-3</v>
      </c>
      <c r="G306" s="50">
        <f t="shared" si="187"/>
        <v>9.5537059918131551E-3</v>
      </c>
      <c r="H306" s="50">
        <f t="shared" si="188"/>
        <v>6.2430632630405825E-4</v>
      </c>
      <c r="I306" s="50">
        <f t="shared" si="189"/>
        <v>9.9456210646822196E-3</v>
      </c>
      <c r="J306" s="51">
        <f t="shared" si="190"/>
        <v>0.10511810330715018</v>
      </c>
      <c r="K306" s="51">
        <f t="shared" si="191"/>
        <v>0.10596787680125092</v>
      </c>
      <c r="L306" s="51">
        <f t="shared" si="192"/>
        <v>0.79344442823097405</v>
      </c>
      <c r="M306" s="51">
        <f t="shared" si="193"/>
        <v>5.8008439342297859E-2</v>
      </c>
      <c r="N306" s="51">
        <f t="shared" si="164"/>
        <v>1.0625388476816731</v>
      </c>
      <c r="O306" s="52">
        <f t="shared" si="165"/>
        <v>0.19866189416882435</v>
      </c>
      <c r="P306" s="53" t="b">
        <f t="shared" si="166"/>
        <v>0</v>
      </c>
      <c r="Q306" s="53" t="b">
        <f t="shared" si="167"/>
        <v>0</v>
      </c>
      <c r="R306" s="53" t="b">
        <f t="shared" si="168"/>
        <v>0</v>
      </c>
      <c r="S306" s="53" t="b">
        <f t="shared" si="194"/>
        <v>0</v>
      </c>
      <c r="T306" s="54" t="str">
        <f t="shared" si="195"/>
        <v>不调</v>
      </c>
      <c r="U306" s="51">
        <f t="shared" si="169"/>
        <v>0.10511810330715018</v>
      </c>
      <c r="V306" s="51">
        <f t="shared" si="170"/>
        <v>0.10596787680125092</v>
      </c>
      <c r="W306" s="51">
        <f t="shared" si="171"/>
        <v>0.79344442823097405</v>
      </c>
      <c r="X306" s="51">
        <f t="shared" si="172"/>
        <v>5.8008439342297859E-2</v>
      </c>
      <c r="Y306" s="51">
        <f t="shared" si="196"/>
        <v>0.99995880187477393</v>
      </c>
      <c r="Z306" s="51">
        <f t="shared" si="173"/>
        <v>0.1051137726383666</v>
      </c>
      <c r="AA306" s="51">
        <f t="shared" si="174"/>
        <v>0.10596351112339251</v>
      </c>
      <c r="AB306" s="51">
        <f t="shared" si="175"/>
        <v>0.7934117398080599</v>
      </c>
      <c r="AC306" s="51">
        <f t="shared" si="176"/>
        <v>5.8006049503349665E-2</v>
      </c>
      <c r="AD306" s="78">
        <f t="shared" si="177"/>
        <v>1.0624950730731686</v>
      </c>
      <c r="AE306" s="51">
        <f t="shared" si="197"/>
        <v>1.0724502556434587</v>
      </c>
      <c r="AF306" s="50">
        <f t="shared" si="178"/>
        <v>-9.2826520557982573E-3</v>
      </c>
      <c r="AG306" s="50">
        <f t="shared" si="198"/>
        <v>2.7033481575051699E-3</v>
      </c>
      <c r="AH306" s="48">
        <f t="shared" si="199"/>
        <v>44196</v>
      </c>
      <c r="AI306" s="55">
        <f t="shared" si="179"/>
        <v>2021</v>
      </c>
      <c r="AJ306" s="55">
        <f t="shared" si="180"/>
        <v>2</v>
      </c>
      <c r="AK306" s="53">
        <f t="shared" si="181"/>
        <v>0</v>
      </c>
      <c r="AL306" s="51">
        <f t="shared" si="200"/>
        <v>1.0596305228515814</v>
      </c>
      <c r="AM306" s="52" t="str">
        <f t="shared" si="182"/>
        <v/>
      </c>
      <c r="AN306" s="51">
        <f t="shared" si="201"/>
        <v>1.0710542877775331</v>
      </c>
      <c r="AO306" s="52">
        <f t="shared" si="183"/>
        <v>-7.9913920349687917E-3</v>
      </c>
      <c r="AP306" s="56">
        <f t="shared" si="184"/>
        <v>1</v>
      </c>
      <c r="AQ306" s="53" t="b">
        <f t="shared" si="185"/>
        <v>1</v>
      </c>
    </row>
    <row r="307" spans="1:43">
      <c r="A307" s="48">
        <f>净值底稿!A268</f>
        <v>44229</v>
      </c>
      <c r="B307" s="49">
        <f>净值底稿!X268</f>
        <v>1.1079823097895194</v>
      </c>
      <c r="C307" s="49">
        <f>净值底稿!U268</f>
        <v>1.3240650743351743</v>
      </c>
      <c r="D307" s="49">
        <f>净值底稿!V268</f>
        <v>1.4430000000000001</v>
      </c>
      <c r="E307" s="49">
        <f>净值底稿!W268</f>
        <v>1.3998999999999999</v>
      </c>
      <c r="F307" s="50">
        <f t="shared" si="186"/>
        <v>-7.9576010002213593E-4</v>
      </c>
      <c r="G307" s="50">
        <f t="shared" si="187"/>
        <v>1.0824962679044203E-2</v>
      </c>
      <c r="H307" s="50">
        <f t="shared" si="188"/>
        <v>3.4662045060662727E-4</v>
      </c>
      <c r="I307" s="50">
        <f t="shared" si="189"/>
        <v>-8.2182075805881105E-3</v>
      </c>
      <c r="J307" s="51">
        <f t="shared" si="190"/>
        <v>0.10503012729213819</v>
      </c>
      <c r="K307" s="51">
        <f t="shared" si="191"/>
        <v>0.10711056217664372</v>
      </c>
      <c r="L307" s="51">
        <f t="shared" si="192"/>
        <v>0.79368675254282872</v>
      </c>
      <c r="M307" s="51">
        <f t="shared" si="193"/>
        <v>5.7529343747601269E-2</v>
      </c>
      <c r="N307" s="51">
        <f t="shared" si="164"/>
        <v>1.0633567857592119</v>
      </c>
      <c r="O307" s="52">
        <f t="shared" si="165"/>
        <v>0.1995009504898381</v>
      </c>
      <c r="P307" s="53" t="b">
        <f t="shared" si="166"/>
        <v>0</v>
      </c>
      <c r="Q307" s="53" t="b">
        <f t="shared" si="167"/>
        <v>0</v>
      </c>
      <c r="R307" s="53" t="b">
        <f t="shared" si="168"/>
        <v>0</v>
      </c>
      <c r="S307" s="53" t="b">
        <f t="shared" si="194"/>
        <v>0</v>
      </c>
      <c r="T307" s="54" t="str">
        <f t="shared" si="195"/>
        <v>不调</v>
      </c>
      <c r="U307" s="51">
        <f t="shared" si="169"/>
        <v>0.10503012729213819</v>
      </c>
      <c r="V307" s="51">
        <f t="shared" si="170"/>
        <v>0.10711056217664372</v>
      </c>
      <c r="W307" s="51">
        <f t="shared" si="171"/>
        <v>0.79368675254282872</v>
      </c>
      <c r="X307" s="51">
        <f t="shared" si="172"/>
        <v>5.7529343747601269E-2</v>
      </c>
      <c r="Y307" s="51">
        <f t="shared" si="196"/>
        <v>0.99998626710299976</v>
      </c>
      <c r="Z307" s="51">
        <f t="shared" si="173"/>
        <v>0.10502868492421817</v>
      </c>
      <c r="AA307" s="51">
        <f t="shared" si="174"/>
        <v>0.10710909123832571</v>
      </c>
      <c r="AB307" s="51">
        <f t="shared" si="175"/>
        <v>0.79367585292440557</v>
      </c>
      <c r="AC307" s="51">
        <f t="shared" si="176"/>
        <v>5.7528553703049094E-2</v>
      </c>
      <c r="AD307" s="78">
        <f t="shared" si="177"/>
        <v>1.0633421827899985</v>
      </c>
      <c r="AE307" s="51">
        <f t="shared" si="197"/>
        <v>1.0724502556434587</v>
      </c>
      <c r="AF307" s="50">
        <f t="shared" si="178"/>
        <v>-8.492769529898192E-3</v>
      </c>
      <c r="AG307" s="50">
        <f t="shared" si="198"/>
        <v>7.9728343057605677E-4</v>
      </c>
      <c r="AH307" s="48">
        <f t="shared" si="199"/>
        <v>44196</v>
      </c>
      <c r="AI307" s="55">
        <f t="shared" si="179"/>
        <v>2021</v>
      </c>
      <c r="AJ307" s="55">
        <f t="shared" si="180"/>
        <v>2</v>
      </c>
      <c r="AK307" s="53">
        <f t="shared" si="181"/>
        <v>0</v>
      </c>
      <c r="AL307" s="51">
        <f t="shared" si="200"/>
        <v>1.0596305228515814</v>
      </c>
      <c r="AM307" s="52" t="str">
        <f t="shared" si="182"/>
        <v/>
      </c>
      <c r="AN307" s="51">
        <f t="shared" si="201"/>
        <v>1.0710542877775331</v>
      </c>
      <c r="AO307" s="52">
        <f t="shared" si="183"/>
        <v>-7.2004800088494303E-3</v>
      </c>
      <c r="AP307" s="56">
        <f t="shared" si="184"/>
        <v>1</v>
      </c>
      <c r="AQ307" s="53" t="b">
        <f t="shared" si="185"/>
        <v>1</v>
      </c>
    </row>
    <row r="308" spans="1:43">
      <c r="A308" s="48">
        <f>净值底稿!A269</f>
        <v>44230</v>
      </c>
      <c r="B308" s="49">
        <f>净值底稿!X269</f>
        <v>1.1051847214220167</v>
      </c>
      <c r="C308" s="49">
        <f>净值底稿!U269</f>
        <v>1.3120015831093645</v>
      </c>
      <c r="D308" s="49">
        <f>净值底稿!V269</f>
        <v>1.4422999999999999</v>
      </c>
      <c r="E308" s="49">
        <f>净值底稿!W269</f>
        <v>1.3896999999999999</v>
      </c>
      <c r="F308" s="50">
        <f t="shared" si="186"/>
        <v>-2.5249395615658532E-3</v>
      </c>
      <c r="G308" s="50">
        <f t="shared" si="187"/>
        <v>-9.1109504054148749E-3</v>
      </c>
      <c r="H308" s="50">
        <f t="shared" si="188"/>
        <v>-4.8510048510053139E-4</v>
      </c>
      <c r="I308" s="50">
        <f t="shared" si="189"/>
        <v>-7.2862347310521658E-3</v>
      </c>
      <c r="J308" s="51">
        <f t="shared" si="190"/>
        <v>0.10476349384255378</v>
      </c>
      <c r="K308" s="51">
        <f t="shared" si="191"/>
        <v>0.10613322562008427</v>
      </c>
      <c r="L308" s="51">
        <f t="shared" si="192"/>
        <v>0.79329084038313935</v>
      </c>
      <c r="M308" s="51">
        <f t="shared" si="193"/>
        <v>5.710938715703074E-2</v>
      </c>
      <c r="N308" s="51">
        <f t="shared" si="164"/>
        <v>1.0612969470028082</v>
      </c>
      <c r="O308" s="52">
        <f t="shared" si="165"/>
        <v>0.19871603330079118</v>
      </c>
      <c r="P308" s="53" t="b">
        <f t="shared" si="166"/>
        <v>0</v>
      </c>
      <c r="Q308" s="53" t="b">
        <f t="shared" si="167"/>
        <v>0</v>
      </c>
      <c r="R308" s="53" t="b">
        <f t="shared" si="168"/>
        <v>0</v>
      </c>
      <c r="S308" s="53" t="b">
        <f t="shared" si="194"/>
        <v>0</v>
      </c>
      <c r="T308" s="54" t="str">
        <f t="shared" si="195"/>
        <v>不调</v>
      </c>
      <c r="U308" s="51">
        <f t="shared" si="169"/>
        <v>0.10476349384255378</v>
      </c>
      <c r="V308" s="51">
        <f t="shared" si="170"/>
        <v>0.10613322562008427</v>
      </c>
      <c r="W308" s="51">
        <f t="shared" si="171"/>
        <v>0.79329084038313935</v>
      </c>
      <c r="X308" s="51">
        <f t="shared" si="172"/>
        <v>5.710938715703074E-2</v>
      </c>
      <c r="Y308" s="51">
        <f t="shared" si="196"/>
        <v>0.99998626710299976</v>
      </c>
      <c r="Z308" s="51">
        <f t="shared" si="173"/>
        <v>0.10476205513628345</v>
      </c>
      <c r="AA308" s="51">
        <f t="shared" si="174"/>
        <v>0.10613176810342853</v>
      </c>
      <c r="AB308" s="51">
        <f t="shared" si="175"/>
        <v>0.79327994620173714</v>
      </c>
      <c r="AC308" s="51">
        <f t="shared" si="176"/>
        <v>5.7108602879699169E-2</v>
      </c>
      <c r="AD308" s="78">
        <f t="shared" si="177"/>
        <v>1.0612823723211484</v>
      </c>
      <c r="AE308" s="51">
        <f t="shared" si="197"/>
        <v>1.0724502556434587</v>
      </c>
      <c r="AF308" s="50">
        <f t="shared" si="178"/>
        <v>-1.0413427814989662E-2</v>
      </c>
      <c r="AG308" s="50">
        <f t="shared" si="198"/>
        <v>-1.9371097114246894E-3</v>
      </c>
      <c r="AH308" s="48">
        <f t="shared" si="199"/>
        <v>44196</v>
      </c>
      <c r="AI308" s="55">
        <f t="shared" si="179"/>
        <v>2021</v>
      </c>
      <c r="AJ308" s="55">
        <f t="shared" si="180"/>
        <v>2</v>
      </c>
      <c r="AK308" s="53">
        <f t="shared" si="181"/>
        <v>0</v>
      </c>
      <c r="AL308" s="51">
        <f t="shared" si="200"/>
        <v>1.0596305228515814</v>
      </c>
      <c r="AM308" s="52" t="str">
        <f t="shared" si="182"/>
        <v/>
      </c>
      <c r="AN308" s="51">
        <f t="shared" si="201"/>
        <v>1.0710542877775331</v>
      </c>
      <c r="AO308" s="52">
        <f t="shared" si="183"/>
        <v>-9.1236416005221477E-3</v>
      </c>
      <c r="AP308" s="56">
        <f t="shared" si="184"/>
        <v>1</v>
      </c>
      <c r="AQ308" s="53" t="b">
        <f t="shared" si="185"/>
        <v>1</v>
      </c>
    </row>
    <row r="309" spans="1:43">
      <c r="A309" s="48">
        <f>净值底稿!A270</f>
        <v>44231</v>
      </c>
      <c r="B309" s="49">
        <f>净值底稿!X270</f>
        <v>1.1026294830977101</v>
      </c>
      <c r="C309" s="49">
        <f>净值底稿!U270</f>
        <v>1.2945259203362676</v>
      </c>
      <c r="D309" s="49">
        <f>净值底稿!V270</f>
        <v>1.4417</v>
      </c>
      <c r="E309" s="49">
        <f>净值底稿!W270</f>
        <v>1.3792</v>
      </c>
      <c r="F309" s="50">
        <f t="shared" si="186"/>
        <v>-2.3120463708716787E-3</v>
      </c>
      <c r="G309" s="50">
        <f t="shared" si="187"/>
        <v>-1.3319848846280125E-2</v>
      </c>
      <c r="H309" s="50">
        <f t="shared" si="188"/>
        <v>-4.1600221867843512E-4</v>
      </c>
      <c r="I309" s="50">
        <f t="shared" si="189"/>
        <v>-7.5555875368784609E-3</v>
      </c>
      <c r="J309" s="51">
        <f t="shared" si="190"/>
        <v>0.10451984040690054</v>
      </c>
      <c r="K309" s="51">
        <f t="shared" si="191"/>
        <v>0.10471810899450242</v>
      </c>
      <c r="L309" s="51">
        <f t="shared" si="192"/>
        <v>0.79294993998408414</v>
      </c>
      <c r="M309" s="51">
        <f t="shared" si="193"/>
        <v>5.6677113831532774E-2</v>
      </c>
      <c r="N309" s="51">
        <f t="shared" si="164"/>
        <v>1.0588650032170199</v>
      </c>
      <c r="O309" s="52">
        <f t="shared" si="165"/>
        <v>0.19760587871513449</v>
      </c>
      <c r="P309" s="53" t="b">
        <f t="shared" si="166"/>
        <v>0</v>
      </c>
      <c r="Q309" s="53" t="b">
        <f t="shared" si="167"/>
        <v>0</v>
      </c>
      <c r="R309" s="53" t="b">
        <f t="shared" si="168"/>
        <v>0</v>
      </c>
      <c r="S309" s="53" t="b">
        <f t="shared" si="194"/>
        <v>0</v>
      </c>
      <c r="T309" s="54" t="str">
        <f t="shared" si="195"/>
        <v>不调</v>
      </c>
      <c r="U309" s="51">
        <f t="shared" si="169"/>
        <v>0.10451984040690054</v>
      </c>
      <c r="V309" s="51">
        <f t="shared" si="170"/>
        <v>0.10471810899450242</v>
      </c>
      <c r="W309" s="51">
        <f t="shared" si="171"/>
        <v>0.79294993998408414</v>
      </c>
      <c r="X309" s="51">
        <f t="shared" si="172"/>
        <v>5.6677113831532774E-2</v>
      </c>
      <c r="Y309" s="51">
        <f t="shared" si="196"/>
        <v>0.99998626710299976</v>
      </c>
      <c r="Z309" s="51">
        <f t="shared" si="173"/>
        <v>0.10451840504669775</v>
      </c>
      <c r="AA309" s="51">
        <f t="shared" si="174"/>
        <v>0.10471667091149753</v>
      </c>
      <c r="AB309" s="51">
        <f t="shared" si="175"/>
        <v>0.79293905048423197</v>
      </c>
      <c r="AC309" s="51">
        <f t="shared" si="176"/>
        <v>5.6676335490566256E-2</v>
      </c>
      <c r="AD309" s="78">
        <f t="shared" si="177"/>
        <v>1.0588504619329935</v>
      </c>
      <c r="AE309" s="51">
        <f t="shared" si="197"/>
        <v>1.0724502556434587</v>
      </c>
      <c r="AF309" s="50">
        <f t="shared" si="178"/>
        <v>-1.2681048504488035E-2</v>
      </c>
      <c r="AG309" s="50">
        <f t="shared" si="198"/>
        <v>-2.2914828810697285E-3</v>
      </c>
      <c r="AH309" s="48">
        <f t="shared" si="199"/>
        <v>44196</v>
      </c>
      <c r="AI309" s="55">
        <f t="shared" si="179"/>
        <v>2021</v>
      </c>
      <c r="AJ309" s="55">
        <f t="shared" si="180"/>
        <v>2</v>
      </c>
      <c r="AK309" s="53">
        <f t="shared" si="181"/>
        <v>0</v>
      </c>
      <c r="AL309" s="51">
        <f t="shared" si="200"/>
        <v>1.0596305228515814</v>
      </c>
      <c r="AM309" s="52" t="str">
        <f t="shared" si="182"/>
        <v/>
      </c>
      <c r="AN309" s="51">
        <f t="shared" si="201"/>
        <v>1.0710542877775331</v>
      </c>
      <c r="AO309" s="52">
        <f t="shared" si="183"/>
        <v>-1.1394217813051166E-2</v>
      </c>
      <c r="AP309" s="56">
        <f t="shared" si="184"/>
        <v>1</v>
      </c>
      <c r="AQ309" s="53" t="b">
        <f t="shared" si="185"/>
        <v>1</v>
      </c>
    </row>
    <row r="310" spans="1:43">
      <c r="A310" s="48">
        <f>净值底稿!A271</f>
        <v>44232</v>
      </c>
      <c r="B310" s="49">
        <f>净值底稿!X271</f>
        <v>1.1117695358757942</v>
      </c>
      <c r="C310" s="49">
        <f>净值底稿!U271</f>
        <v>1.2806377340518476</v>
      </c>
      <c r="D310" s="49">
        <f>净值底稿!V271</f>
        <v>1.4417</v>
      </c>
      <c r="E310" s="49">
        <f>净值底稿!W271</f>
        <v>1.3672</v>
      </c>
      <c r="F310" s="50">
        <f t="shared" si="186"/>
        <v>8.289323764866241E-3</v>
      </c>
      <c r="G310" s="50">
        <f t="shared" si="187"/>
        <v>-1.0728395674620694E-2</v>
      </c>
      <c r="H310" s="50">
        <f t="shared" si="188"/>
        <v>0</v>
      </c>
      <c r="I310" s="50">
        <f t="shared" si="189"/>
        <v>-8.7006960556844648E-3</v>
      </c>
      <c r="J310" s="51">
        <f t="shared" si="190"/>
        <v>0.10538479194551725</v>
      </c>
      <c r="K310" s="51">
        <f t="shared" si="191"/>
        <v>0.10359322903222994</v>
      </c>
      <c r="L310" s="51">
        <f t="shared" si="192"/>
        <v>0.79293905048423197</v>
      </c>
      <c r="M310" s="51">
        <f t="shared" si="193"/>
        <v>5.6183211921912835E-2</v>
      </c>
      <c r="N310" s="51">
        <f t="shared" si="164"/>
        <v>1.0581002833838919</v>
      </c>
      <c r="O310" s="52">
        <f t="shared" si="165"/>
        <v>0.19750303847327047</v>
      </c>
      <c r="P310" s="53" t="b">
        <f t="shared" si="166"/>
        <v>0</v>
      </c>
      <c r="Q310" s="53" t="b">
        <f t="shared" si="167"/>
        <v>0</v>
      </c>
      <c r="R310" s="53" t="b">
        <f t="shared" si="168"/>
        <v>0</v>
      </c>
      <c r="S310" s="53" t="b">
        <f t="shared" si="194"/>
        <v>0</v>
      </c>
      <c r="T310" s="54" t="str">
        <f t="shared" si="195"/>
        <v>不调</v>
      </c>
      <c r="U310" s="51">
        <f t="shared" si="169"/>
        <v>0.10538479194551725</v>
      </c>
      <c r="V310" s="51">
        <f t="shared" si="170"/>
        <v>0.10359322903222994</v>
      </c>
      <c r="W310" s="51">
        <f t="shared" si="171"/>
        <v>0.79293905048423197</v>
      </c>
      <c r="X310" s="51">
        <f t="shared" si="172"/>
        <v>5.6183211921912835E-2</v>
      </c>
      <c r="Y310" s="51">
        <f t="shared" si="196"/>
        <v>0.99998626710299976</v>
      </c>
      <c r="Z310" s="51">
        <f t="shared" si="173"/>
        <v>0.10538334470702407</v>
      </c>
      <c r="AA310" s="51">
        <f t="shared" si="174"/>
        <v>0.10359180639708572</v>
      </c>
      <c r="AB310" s="51">
        <f t="shared" si="175"/>
        <v>0.79292816113392417</v>
      </c>
      <c r="AC310" s="51">
        <f t="shared" si="176"/>
        <v>5.6182440363650367E-2</v>
      </c>
      <c r="AD310" s="78">
        <f t="shared" si="177"/>
        <v>1.0580857526016845</v>
      </c>
      <c r="AE310" s="51">
        <f t="shared" si="197"/>
        <v>1.0724502556434587</v>
      </c>
      <c r="AF310" s="50">
        <f t="shared" si="178"/>
        <v>-1.339409727041907E-2</v>
      </c>
      <c r="AG310" s="50">
        <f t="shared" si="198"/>
        <v>-7.2220710931458765E-4</v>
      </c>
      <c r="AH310" s="48">
        <f t="shared" si="199"/>
        <v>44196</v>
      </c>
      <c r="AI310" s="55">
        <f t="shared" si="179"/>
        <v>2021</v>
      </c>
      <c r="AJ310" s="55">
        <f t="shared" si="180"/>
        <v>2</v>
      </c>
      <c r="AK310" s="53">
        <f t="shared" si="181"/>
        <v>0</v>
      </c>
      <c r="AL310" s="51">
        <f t="shared" si="200"/>
        <v>1.0596305228515814</v>
      </c>
      <c r="AM310" s="52" t="str">
        <f t="shared" si="182"/>
        <v/>
      </c>
      <c r="AN310" s="51">
        <f t="shared" si="201"/>
        <v>1.0710542877775331</v>
      </c>
      <c r="AO310" s="52">
        <f t="shared" si="183"/>
        <v>-1.2108195937256094E-2</v>
      </c>
      <c r="AP310" s="56">
        <f t="shared" si="184"/>
        <v>1</v>
      </c>
      <c r="AQ310" s="53" t="b">
        <f t="shared" si="185"/>
        <v>1</v>
      </c>
    </row>
    <row r="311" spans="1:43">
      <c r="A311" s="48">
        <f>净值底稿!A272</f>
        <v>44235</v>
      </c>
      <c r="B311" s="49">
        <f>净值底稿!X272</f>
        <v>1.1160968021914768</v>
      </c>
      <c r="C311" s="49">
        <f>净值底稿!U272</f>
        <v>1.2927054989521682</v>
      </c>
      <c r="D311" s="49">
        <f>净值底稿!V272</f>
        <v>1.4416</v>
      </c>
      <c r="E311" s="49">
        <f>净值底稿!W272</f>
        <v>1.3754</v>
      </c>
      <c r="F311" s="50">
        <f t="shared" si="186"/>
        <v>3.8922332156492434E-3</v>
      </c>
      <c r="G311" s="50">
        <f t="shared" si="187"/>
        <v>9.423246386891293E-3</v>
      </c>
      <c r="H311" s="50">
        <f t="shared" si="188"/>
        <v>-6.9362558091090598E-5</v>
      </c>
      <c r="I311" s="50">
        <f t="shared" si="189"/>
        <v>5.9976594499706604E-3</v>
      </c>
      <c r="J311" s="51">
        <f t="shared" si="190"/>
        <v>0.10579352126166897</v>
      </c>
      <c r="K311" s="51">
        <f t="shared" si="191"/>
        <v>0.10456797751242861</v>
      </c>
      <c r="L311" s="51">
        <f t="shared" si="192"/>
        <v>0.79287316160828547</v>
      </c>
      <c r="M311" s="51">
        <f t="shared" si="193"/>
        <v>5.651940350801983E-2</v>
      </c>
      <c r="N311" s="51">
        <f t="shared" si="164"/>
        <v>1.0597540638904028</v>
      </c>
      <c r="O311" s="52">
        <f t="shared" si="165"/>
        <v>0.19850029921267906</v>
      </c>
      <c r="P311" s="53" t="b">
        <f t="shared" si="166"/>
        <v>0</v>
      </c>
      <c r="Q311" s="53" t="b">
        <f t="shared" si="167"/>
        <v>0</v>
      </c>
      <c r="R311" s="53" t="b">
        <f t="shared" si="168"/>
        <v>0</v>
      </c>
      <c r="S311" s="53" t="b">
        <f t="shared" si="194"/>
        <v>0</v>
      </c>
      <c r="T311" s="54" t="str">
        <f t="shared" si="195"/>
        <v>不调</v>
      </c>
      <c r="U311" s="51">
        <f t="shared" si="169"/>
        <v>0.10579352126166897</v>
      </c>
      <c r="V311" s="51">
        <f t="shared" si="170"/>
        <v>0.10456797751242861</v>
      </c>
      <c r="W311" s="51">
        <f t="shared" si="171"/>
        <v>0.79287316160828547</v>
      </c>
      <c r="X311" s="51">
        <f t="shared" si="172"/>
        <v>5.651940350801983E-2</v>
      </c>
      <c r="Y311" s="51">
        <f t="shared" si="196"/>
        <v>0.99995880187477393</v>
      </c>
      <c r="Z311" s="51">
        <f t="shared" si="173"/>
        <v>0.10578916276693193</v>
      </c>
      <c r="AA311" s="51">
        <f t="shared" si="174"/>
        <v>0.10456366950779641</v>
      </c>
      <c r="AB311" s="51">
        <f t="shared" si="175"/>
        <v>0.79284049672048518</v>
      </c>
      <c r="AC311" s="51">
        <f t="shared" si="176"/>
        <v>5.6517075014556405E-2</v>
      </c>
      <c r="AD311" s="78">
        <f t="shared" si="177"/>
        <v>1.05971040400977</v>
      </c>
      <c r="AE311" s="51">
        <f t="shared" si="197"/>
        <v>1.0724502556434587</v>
      </c>
      <c r="AF311" s="50">
        <f t="shared" si="178"/>
        <v>-1.1879200519230526E-2</v>
      </c>
      <c r="AG311" s="50">
        <f t="shared" si="198"/>
        <v>1.5354628904988843E-3</v>
      </c>
      <c r="AH311" s="48">
        <f t="shared" si="199"/>
        <v>44196</v>
      </c>
      <c r="AI311" s="55">
        <f t="shared" si="179"/>
        <v>2021</v>
      </c>
      <c r="AJ311" s="55">
        <f t="shared" si="180"/>
        <v>2</v>
      </c>
      <c r="AK311" s="53">
        <f t="shared" si="181"/>
        <v>0</v>
      </c>
      <c r="AL311" s="51">
        <f t="shared" si="200"/>
        <v>1.0596305228515814</v>
      </c>
      <c r="AM311" s="52" t="str">
        <f t="shared" si="182"/>
        <v/>
      </c>
      <c r="AN311" s="51">
        <f t="shared" si="201"/>
        <v>1.0710542877775331</v>
      </c>
      <c r="AO311" s="52">
        <f t="shared" si="183"/>
        <v>-1.0591324732289631E-2</v>
      </c>
      <c r="AP311" s="56">
        <f t="shared" si="184"/>
        <v>1</v>
      </c>
      <c r="AQ311" s="53" t="b">
        <f t="shared" si="185"/>
        <v>1</v>
      </c>
    </row>
    <row r="312" spans="1:43">
      <c r="A312" s="48">
        <f>净值底稿!A273</f>
        <v>44236</v>
      </c>
      <c r="B312" s="49">
        <f>净值底稿!X273</f>
        <v>1.1247211342616787</v>
      </c>
      <c r="C312" s="49">
        <f>净值底稿!U273</f>
        <v>1.321550255741986</v>
      </c>
      <c r="D312" s="49">
        <f>净值底稿!V273</f>
        <v>1.4419999999999999</v>
      </c>
      <c r="E312" s="49">
        <f>净值底稿!W273</f>
        <v>1.3904000000000001</v>
      </c>
      <c r="F312" s="50">
        <f t="shared" si="186"/>
        <v>7.7272258582481435E-3</v>
      </c>
      <c r="G312" s="50">
        <f t="shared" si="187"/>
        <v>2.2313478834273148E-2</v>
      </c>
      <c r="H312" s="50">
        <f t="shared" si="188"/>
        <v>2.7746947835738389E-4</v>
      </c>
      <c r="I312" s="50">
        <f t="shared" si="189"/>
        <v>1.0905918278319104E-2</v>
      </c>
      <c r="J312" s="51">
        <f t="shared" si="190"/>
        <v>0.10660661952098699</v>
      </c>
      <c r="K312" s="51">
        <f t="shared" si="191"/>
        <v>0.10689684873419256</v>
      </c>
      <c r="L312" s="51">
        <f t="shared" si="192"/>
        <v>0.79306048575953081</v>
      </c>
      <c r="M312" s="51">
        <f t="shared" si="193"/>
        <v>5.7133445615994788E-2</v>
      </c>
      <c r="N312" s="51">
        <f t="shared" si="164"/>
        <v>1.0636973996307053</v>
      </c>
      <c r="O312" s="52">
        <f t="shared" si="165"/>
        <v>0.20071823841000619</v>
      </c>
      <c r="P312" s="53" t="b">
        <f t="shared" si="166"/>
        <v>0</v>
      </c>
      <c r="Q312" s="53" t="b">
        <f t="shared" si="167"/>
        <v>0</v>
      </c>
      <c r="R312" s="53" t="b">
        <f t="shared" si="168"/>
        <v>0</v>
      </c>
      <c r="S312" s="53" t="b">
        <f t="shared" si="194"/>
        <v>0</v>
      </c>
      <c r="T312" s="54" t="str">
        <f t="shared" si="195"/>
        <v>不调</v>
      </c>
      <c r="U312" s="51">
        <f t="shared" si="169"/>
        <v>0.10660661952098699</v>
      </c>
      <c r="V312" s="51">
        <f t="shared" si="170"/>
        <v>0.10689684873419256</v>
      </c>
      <c r="W312" s="51">
        <f t="shared" si="171"/>
        <v>0.79306048575953081</v>
      </c>
      <c r="X312" s="51">
        <f t="shared" si="172"/>
        <v>5.7133445615994788E-2</v>
      </c>
      <c r="Y312" s="51">
        <f t="shared" si="196"/>
        <v>0.99998626710299976</v>
      </c>
      <c r="Z312" s="51">
        <f t="shared" si="173"/>
        <v>0.10660515550326156</v>
      </c>
      <c r="AA312" s="51">
        <f t="shared" si="174"/>
        <v>0.10689538073077924</v>
      </c>
      <c r="AB312" s="51">
        <f t="shared" si="175"/>
        <v>0.79304959474156489</v>
      </c>
      <c r="AC312" s="51">
        <f t="shared" si="176"/>
        <v>5.7132661008270871E-2</v>
      </c>
      <c r="AD312" s="78">
        <f t="shared" si="177"/>
        <v>1.0636827919838767</v>
      </c>
      <c r="AE312" s="51">
        <f t="shared" si="197"/>
        <v>1.0724502556434587</v>
      </c>
      <c r="AF312" s="50">
        <f t="shared" si="178"/>
        <v>-8.175170469162385E-3</v>
      </c>
      <c r="AG312" s="50">
        <f t="shared" si="198"/>
        <v>3.748559945317087E-3</v>
      </c>
      <c r="AH312" s="48">
        <f t="shared" si="199"/>
        <v>44196</v>
      </c>
      <c r="AI312" s="55">
        <f t="shared" si="179"/>
        <v>2021</v>
      </c>
      <c r="AJ312" s="55">
        <f t="shared" si="180"/>
        <v>2</v>
      </c>
      <c r="AK312" s="53">
        <f t="shared" si="181"/>
        <v>0</v>
      </c>
      <c r="AL312" s="51">
        <f t="shared" si="200"/>
        <v>1.0596305228515814</v>
      </c>
      <c r="AM312" s="52" t="str">
        <f t="shared" si="182"/>
        <v/>
      </c>
      <c r="AN312" s="51">
        <f t="shared" si="201"/>
        <v>1.0710542877775331</v>
      </c>
      <c r="AO312" s="52">
        <f t="shared" si="183"/>
        <v>-6.8824670026319534E-3</v>
      </c>
      <c r="AP312" s="56">
        <f t="shared" si="184"/>
        <v>1</v>
      </c>
      <c r="AQ312" s="53" t="b">
        <f t="shared" si="185"/>
        <v>1</v>
      </c>
    </row>
    <row r="313" spans="1:43">
      <c r="A313" s="48">
        <f>净值底稿!A274</f>
        <v>44237</v>
      </c>
      <c r="B313" s="49">
        <f>净值底稿!X274</f>
        <v>1.1317478850056555</v>
      </c>
      <c r="C313" s="49">
        <f>净值底稿!U274</f>
        <v>1.3362603935466459</v>
      </c>
      <c r="D313" s="49">
        <f>净值底稿!V274</f>
        <v>1.4419</v>
      </c>
      <c r="E313" s="49">
        <f>净值底稿!W274</f>
        <v>1.3913</v>
      </c>
      <c r="F313" s="50">
        <f t="shared" si="186"/>
        <v>6.2475493079352518E-3</v>
      </c>
      <c r="G313" s="50">
        <f t="shared" si="187"/>
        <v>1.1130971176272819E-2</v>
      </c>
      <c r="H313" s="50">
        <f t="shared" si="188"/>
        <v>-6.9348127600510345E-5</v>
      </c>
      <c r="I313" s="50">
        <f t="shared" si="189"/>
        <v>6.4729574223232333E-4</v>
      </c>
      <c r="J313" s="51">
        <f t="shared" si="190"/>
        <v>0.1072711764687483</v>
      </c>
      <c r="K313" s="51">
        <f t="shared" si="191"/>
        <v>0.10808523013257025</v>
      </c>
      <c r="L313" s="51">
        <f t="shared" si="192"/>
        <v>0.79299459823707519</v>
      </c>
      <c r="M313" s="51">
        <f t="shared" si="193"/>
        <v>5.7169642736483929E-2</v>
      </c>
      <c r="N313" s="51">
        <f t="shared" si="164"/>
        <v>1.0655206475748775</v>
      </c>
      <c r="O313" s="52">
        <f t="shared" si="165"/>
        <v>0.20211378079952672</v>
      </c>
      <c r="P313" s="53" t="b">
        <f t="shared" si="166"/>
        <v>0</v>
      </c>
      <c r="Q313" s="53" t="b">
        <f t="shared" si="167"/>
        <v>0</v>
      </c>
      <c r="R313" s="53" t="b">
        <f t="shared" si="168"/>
        <v>0</v>
      </c>
      <c r="S313" s="53" t="b">
        <f t="shared" si="194"/>
        <v>0</v>
      </c>
      <c r="T313" s="54" t="str">
        <f t="shared" si="195"/>
        <v>不调</v>
      </c>
      <c r="U313" s="51">
        <f t="shared" si="169"/>
        <v>0.1072711764687483</v>
      </c>
      <c r="V313" s="51">
        <f t="shared" si="170"/>
        <v>0.10808523013257025</v>
      </c>
      <c r="W313" s="51">
        <f t="shared" si="171"/>
        <v>0.79299459823707519</v>
      </c>
      <c r="X313" s="51">
        <f t="shared" si="172"/>
        <v>5.7169642736483929E-2</v>
      </c>
      <c r="Y313" s="51">
        <f t="shared" si="196"/>
        <v>0.99998626710299976</v>
      </c>
      <c r="Z313" s="51">
        <f t="shared" si="173"/>
        <v>0.10726970332473076</v>
      </c>
      <c r="AA313" s="51">
        <f t="shared" si="174"/>
        <v>0.10808374580923759</v>
      </c>
      <c r="AB313" s="51">
        <f t="shared" si="175"/>
        <v>0.79298370812393582</v>
      </c>
      <c r="AC313" s="51">
        <f t="shared" si="176"/>
        <v>5.7168857631668686E-2</v>
      </c>
      <c r="AD313" s="78">
        <f t="shared" si="177"/>
        <v>1.0655060148895728</v>
      </c>
      <c r="AE313" s="51">
        <f t="shared" si="197"/>
        <v>1.0724502556434587</v>
      </c>
      <c r="AF313" s="50">
        <f t="shared" si="178"/>
        <v>-6.4751168805675663E-3</v>
      </c>
      <c r="AG313" s="50">
        <f t="shared" si="198"/>
        <v>1.7140663733927752E-3</v>
      </c>
      <c r="AH313" s="48">
        <f t="shared" si="199"/>
        <v>44196</v>
      </c>
      <c r="AI313" s="55">
        <f t="shared" si="179"/>
        <v>2021</v>
      </c>
      <c r="AJ313" s="55">
        <f t="shared" si="180"/>
        <v>2</v>
      </c>
      <c r="AK313" s="53">
        <f t="shared" si="181"/>
        <v>0</v>
      </c>
      <c r="AL313" s="51">
        <f t="shared" si="200"/>
        <v>1.0596305228515814</v>
      </c>
      <c r="AM313" s="52" t="str">
        <f t="shared" si="182"/>
        <v/>
      </c>
      <c r="AN313" s="51">
        <f t="shared" si="201"/>
        <v>1.0710542877775331</v>
      </c>
      <c r="AO313" s="52">
        <f t="shared" si="183"/>
        <v>-5.18019763449451E-3</v>
      </c>
      <c r="AP313" s="56">
        <f t="shared" si="184"/>
        <v>1</v>
      </c>
      <c r="AQ313" s="53" t="b">
        <f t="shared" si="185"/>
        <v>1</v>
      </c>
    </row>
    <row r="314" spans="1:43">
      <c r="A314" s="48">
        <f>净值底稿!A275</f>
        <v>44245</v>
      </c>
      <c r="B314" s="49">
        <f>净值底稿!X275</f>
        <v>1.154897014142481</v>
      </c>
      <c r="C314" s="49">
        <f>净值底稿!U275</f>
        <v>1.3468438384665529</v>
      </c>
      <c r="D314" s="49">
        <f>净值底稿!V275</f>
        <v>1.4415</v>
      </c>
      <c r="E314" s="49">
        <f>净值底稿!W275</f>
        <v>1.3517999999999999</v>
      </c>
      <c r="F314" s="50">
        <f t="shared" si="186"/>
        <v>2.0454316233787129E-2</v>
      </c>
      <c r="G314" s="50">
        <f t="shared" si="187"/>
        <v>7.9201965208419711E-3</v>
      </c>
      <c r="H314" s="50">
        <f t="shared" si="188"/>
        <v>-2.7741174838746829E-4</v>
      </c>
      <c r="I314" s="50">
        <f t="shared" si="189"/>
        <v>-2.8390713720980454E-2</v>
      </c>
      <c r="J314" s="51">
        <f t="shared" si="190"/>
        <v>0.10946383175883934</v>
      </c>
      <c r="K314" s="51">
        <f t="shared" si="191"/>
        <v>0.10893979031675548</v>
      </c>
      <c r="L314" s="51">
        <f t="shared" si="192"/>
        <v>0.79276372512702242</v>
      </c>
      <c r="M314" s="51">
        <f t="shared" si="193"/>
        <v>5.5545792960892494E-2</v>
      </c>
      <c r="N314" s="51">
        <f t="shared" si="164"/>
        <v>1.0667131401635097</v>
      </c>
      <c r="O314" s="52">
        <f t="shared" si="165"/>
        <v>0.20474447520363076</v>
      </c>
      <c r="P314" s="53" t="b">
        <f t="shared" si="166"/>
        <v>0</v>
      </c>
      <c r="Q314" s="53" t="b">
        <f t="shared" si="167"/>
        <v>0</v>
      </c>
      <c r="R314" s="53" t="b">
        <f t="shared" si="168"/>
        <v>0</v>
      </c>
      <c r="S314" s="53" t="b">
        <f t="shared" si="194"/>
        <v>0</v>
      </c>
      <c r="T314" s="54" t="str">
        <f t="shared" si="195"/>
        <v>不调</v>
      </c>
      <c r="U314" s="51">
        <f t="shared" si="169"/>
        <v>0.10946383175883934</v>
      </c>
      <c r="V314" s="51">
        <f t="shared" si="170"/>
        <v>0.10893979031675548</v>
      </c>
      <c r="W314" s="51">
        <f t="shared" si="171"/>
        <v>0.79276372512702242</v>
      </c>
      <c r="X314" s="51">
        <f t="shared" si="172"/>
        <v>5.5545792960892494E-2</v>
      </c>
      <c r="Y314" s="51">
        <f t="shared" si="196"/>
        <v>0.99989014210444149</v>
      </c>
      <c r="Z314" s="51">
        <f t="shared" si="173"/>
        <v>0.10945180629264253</v>
      </c>
      <c r="AA314" s="51">
        <f t="shared" si="174"/>
        <v>0.10892782242064869</v>
      </c>
      <c r="AB314" s="51">
        <f t="shared" si="175"/>
        <v>0.79267663377250486</v>
      </c>
      <c r="AC314" s="51">
        <f t="shared" si="176"/>
        <v>5.5539690816970681E-2</v>
      </c>
      <c r="AD314" s="78">
        <f t="shared" si="177"/>
        <v>1.0665959533027669</v>
      </c>
      <c r="AE314" s="51">
        <f t="shared" si="197"/>
        <v>1.0724502556434587</v>
      </c>
      <c r="AF314" s="50">
        <f t="shared" si="178"/>
        <v>-5.4588101498277419E-3</v>
      </c>
      <c r="AG314" s="50">
        <f t="shared" si="198"/>
        <v>1.0229303241493515E-3</v>
      </c>
      <c r="AH314" s="48">
        <f t="shared" si="199"/>
        <v>44196</v>
      </c>
      <c r="AI314" s="55">
        <f t="shared" si="179"/>
        <v>2021</v>
      </c>
      <c r="AJ314" s="55">
        <f t="shared" si="180"/>
        <v>2</v>
      </c>
      <c r="AK314" s="53">
        <f t="shared" si="181"/>
        <v>0</v>
      </c>
      <c r="AL314" s="51">
        <f t="shared" si="200"/>
        <v>1.0596305228515814</v>
      </c>
      <c r="AM314" s="52" t="str">
        <f t="shared" si="182"/>
        <v/>
      </c>
      <c r="AN314" s="51">
        <f t="shared" si="201"/>
        <v>1.0710542877775331</v>
      </c>
      <c r="AO314" s="52">
        <f t="shared" si="183"/>
        <v>-4.1625662915903971E-3</v>
      </c>
      <c r="AP314" s="56">
        <f t="shared" si="184"/>
        <v>1</v>
      </c>
      <c r="AQ314" s="53" t="b">
        <f t="shared" si="185"/>
        <v>1</v>
      </c>
    </row>
    <row r="315" spans="1:43">
      <c r="A315" s="48">
        <f>净值底稿!A276</f>
        <v>44246</v>
      </c>
      <c r="B315" s="49">
        <f>净值底稿!X276</f>
        <v>1.1729791488766612</v>
      </c>
      <c r="C315" s="49">
        <f>净值底稿!U276</f>
        <v>1.3616265492815147</v>
      </c>
      <c r="D315" s="49">
        <f>净值底稿!V276</f>
        <v>1.4424999999999999</v>
      </c>
      <c r="E315" s="49">
        <f>净值底稿!W276</f>
        <v>1.3469</v>
      </c>
      <c r="F315" s="50">
        <f t="shared" si="186"/>
        <v>1.5656923961836045E-2</v>
      </c>
      <c r="G315" s="50">
        <f t="shared" si="187"/>
        <v>1.0975816492424739E-2</v>
      </c>
      <c r="H315" s="50">
        <f t="shared" si="188"/>
        <v>6.9372181755111839E-4</v>
      </c>
      <c r="I315" s="50">
        <f t="shared" si="189"/>
        <v>-3.6247965675395566E-3</v>
      </c>
      <c r="J315" s="51">
        <f t="shared" si="190"/>
        <v>0.11116548490125204</v>
      </c>
      <c r="K315" s="51">
        <f t="shared" si="191"/>
        <v>0.11012339421045717</v>
      </c>
      <c r="L315" s="51">
        <f t="shared" si="192"/>
        <v>0.79322653084761585</v>
      </c>
      <c r="M315" s="51">
        <f t="shared" si="193"/>
        <v>5.5338370736335116E-2</v>
      </c>
      <c r="N315" s="51">
        <f t="shared" si="164"/>
        <v>1.0698537806956601</v>
      </c>
      <c r="O315" s="52">
        <f t="shared" si="165"/>
        <v>0.20684030201568168</v>
      </c>
      <c r="P315" s="53" t="b">
        <f t="shared" si="166"/>
        <v>0</v>
      </c>
      <c r="Q315" s="53" t="b">
        <f t="shared" si="167"/>
        <v>0</v>
      </c>
      <c r="R315" s="53" t="b">
        <f t="shared" si="168"/>
        <v>0</v>
      </c>
      <c r="S315" s="53" t="b">
        <f t="shared" si="194"/>
        <v>0</v>
      </c>
      <c r="T315" s="54" t="str">
        <f t="shared" si="195"/>
        <v>不调</v>
      </c>
      <c r="U315" s="51">
        <f t="shared" si="169"/>
        <v>0.11116548490125204</v>
      </c>
      <c r="V315" s="51">
        <f t="shared" si="170"/>
        <v>0.11012339421045717</v>
      </c>
      <c r="W315" s="51">
        <f t="shared" si="171"/>
        <v>0.79322653084761585</v>
      </c>
      <c r="X315" s="51">
        <f t="shared" si="172"/>
        <v>5.5338370736335116E-2</v>
      </c>
      <c r="Y315" s="51">
        <f t="shared" si="196"/>
        <v>0.99998626710299976</v>
      </c>
      <c r="Z315" s="51">
        <f t="shared" si="173"/>
        <v>0.11116395827709791</v>
      </c>
      <c r="AA315" s="51">
        <f t="shared" si="174"/>
        <v>0.11012188189722716</v>
      </c>
      <c r="AB315" s="51">
        <f t="shared" si="175"/>
        <v>0.79321563754936986</v>
      </c>
      <c r="AC315" s="51">
        <f t="shared" si="176"/>
        <v>5.5337610780189631E-2</v>
      </c>
      <c r="AD315" s="78">
        <f t="shared" si="177"/>
        <v>1.0698390885038846</v>
      </c>
      <c r="AE315" s="51">
        <f t="shared" si="197"/>
        <v>1.0724502556434587</v>
      </c>
      <c r="AF315" s="50">
        <f t="shared" si="178"/>
        <v>-2.4347676042162369E-3</v>
      </c>
      <c r="AG315" s="50">
        <f t="shared" si="198"/>
        <v>3.0406408266179241E-3</v>
      </c>
      <c r="AH315" s="48">
        <f t="shared" si="199"/>
        <v>44196</v>
      </c>
      <c r="AI315" s="55">
        <f t="shared" si="179"/>
        <v>2021</v>
      </c>
      <c r="AJ315" s="55">
        <f t="shared" si="180"/>
        <v>2</v>
      </c>
      <c r="AK315" s="53">
        <f t="shared" si="181"/>
        <v>0</v>
      </c>
      <c r="AL315" s="51">
        <f t="shared" si="200"/>
        <v>1.0596305228515814</v>
      </c>
      <c r="AM315" s="52" t="str">
        <f t="shared" si="182"/>
        <v/>
      </c>
      <c r="AN315" s="51">
        <f t="shared" si="201"/>
        <v>1.0710542877775331</v>
      </c>
      <c r="AO315" s="52">
        <f t="shared" si="183"/>
        <v>-1.1345823339823369E-3</v>
      </c>
      <c r="AP315" s="56">
        <f t="shared" si="184"/>
        <v>1</v>
      </c>
      <c r="AQ315" s="53" t="b">
        <f t="shared" si="185"/>
        <v>1</v>
      </c>
    </row>
    <row r="316" spans="1:43">
      <c r="A316" s="48">
        <f>净值底稿!A277</f>
        <v>44249</v>
      </c>
      <c r="B316" s="49">
        <f>净值底稿!X277</f>
        <v>1.1793245193778259</v>
      </c>
      <c r="C316" s="49">
        <f>净值底稿!U277</f>
        <v>1.3471337871405966</v>
      </c>
      <c r="D316" s="49">
        <f>净值底稿!V277</f>
        <v>1.4424999999999999</v>
      </c>
      <c r="E316" s="49">
        <f>净值底稿!W277</f>
        <v>1.3604000000000001</v>
      </c>
      <c r="F316" s="50">
        <f t="shared" si="186"/>
        <v>5.409619179711278E-3</v>
      </c>
      <c r="G316" s="50">
        <f t="shared" si="187"/>
        <v>-1.0643712953867901E-2</v>
      </c>
      <c r="H316" s="50">
        <f t="shared" si="188"/>
        <v>0</v>
      </c>
      <c r="I316" s="50">
        <f t="shared" si="189"/>
        <v>1.0023015814091707E-2</v>
      </c>
      <c r="J316" s="51">
        <f t="shared" si="190"/>
        <v>0.11176531295788632</v>
      </c>
      <c r="K316" s="51">
        <f t="shared" si="191"/>
        <v>0.10894977619637333</v>
      </c>
      <c r="L316" s="51">
        <f t="shared" si="192"/>
        <v>0.79321563754936986</v>
      </c>
      <c r="M316" s="51">
        <f t="shared" si="193"/>
        <v>5.589226052815352E-2</v>
      </c>
      <c r="N316" s="51">
        <f t="shared" si="164"/>
        <v>1.069822987231783</v>
      </c>
      <c r="O316" s="52">
        <f t="shared" si="165"/>
        <v>0.20630991461995993</v>
      </c>
      <c r="P316" s="53" t="b">
        <f t="shared" si="166"/>
        <v>0</v>
      </c>
      <c r="Q316" s="53" t="b">
        <f t="shared" si="167"/>
        <v>0</v>
      </c>
      <c r="R316" s="53" t="b">
        <f t="shared" si="168"/>
        <v>0</v>
      </c>
      <c r="S316" s="53" t="b">
        <f t="shared" si="194"/>
        <v>0</v>
      </c>
      <c r="T316" s="54" t="str">
        <f t="shared" si="195"/>
        <v>不调</v>
      </c>
      <c r="U316" s="51">
        <f t="shared" si="169"/>
        <v>0.11176531295788632</v>
      </c>
      <c r="V316" s="51">
        <f t="shared" si="170"/>
        <v>0.10894977619637333</v>
      </c>
      <c r="W316" s="51">
        <f t="shared" si="171"/>
        <v>0.79321563754936986</v>
      </c>
      <c r="X316" s="51">
        <f t="shared" si="172"/>
        <v>5.589226052815352E-2</v>
      </c>
      <c r="Y316" s="51">
        <f t="shared" si="196"/>
        <v>0.99995880187477393</v>
      </c>
      <c r="Z316" s="51">
        <f t="shared" si="173"/>
        <v>0.11176070843652715</v>
      </c>
      <c r="AA316" s="51">
        <f t="shared" si="174"/>
        <v>0.10894528766985025</v>
      </c>
      <c r="AB316" s="51">
        <f t="shared" si="175"/>
        <v>0.79318295855220278</v>
      </c>
      <c r="AC316" s="51">
        <f t="shared" si="176"/>
        <v>5.5889957871805111E-2</v>
      </c>
      <c r="AD316" s="78">
        <f t="shared" si="177"/>
        <v>1.0697789125303852</v>
      </c>
      <c r="AE316" s="51">
        <f t="shared" si="197"/>
        <v>1.0724502556434587</v>
      </c>
      <c r="AF316" s="50">
        <f t="shared" si="178"/>
        <v>-2.4908783405257484E-3</v>
      </c>
      <c r="AG316" s="50">
        <f t="shared" si="198"/>
        <v>-5.6247686354038429E-5</v>
      </c>
      <c r="AH316" s="48">
        <f t="shared" si="199"/>
        <v>44196</v>
      </c>
      <c r="AI316" s="55">
        <f t="shared" si="179"/>
        <v>2021</v>
      </c>
      <c r="AJ316" s="55">
        <f t="shared" si="180"/>
        <v>2</v>
      </c>
      <c r="AK316" s="53">
        <f t="shared" si="181"/>
        <v>0</v>
      </c>
      <c r="AL316" s="51">
        <f t="shared" si="200"/>
        <v>1.0596305228515814</v>
      </c>
      <c r="AM316" s="52" t="str">
        <f t="shared" si="182"/>
        <v/>
      </c>
      <c r="AN316" s="51">
        <f t="shared" si="201"/>
        <v>1.0710542877775331</v>
      </c>
      <c r="AO316" s="52">
        <f t="shared" si="183"/>
        <v>-1.1907662027051957E-3</v>
      </c>
      <c r="AP316" s="56">
        <f t="shared" si="184"/>
        <v>1</v>
      </c>
      <c r="AQ316" s="53" t="b">
        <f t="shared" si="185"/>
        <v>1</v>
      </c>
    </row>
    <row r="317" spans="1:43">
      <c r="A317" s="48">
        <f>净值底稿!A278</f>
        <v>44250</v>
      </c>
      <c r="B317" s="49">
        <f>净值底稿!X278</f>
        <v>1.1712737192667348</v>
      </c>
      <c r="C317" s="49">
        <f>净值底稿!U278</f>
        <v>1.3412315685780194</v>
      </c>
      <c r="D317" s="49">
        <f>净值底稿!V278</f>
        <v>1.4431</v>
      </c>
      <c r="E317" s="49">
        <f>净值底稿!W278</f>
        <v>1.3731</v>
      </c>
      <c r="F317" s="50">
        <f t="shared" si="186"/>
        <v>-6.8266197970160425E-3</v>
      </c>
      <c r="G317" s="50">
        <f t="shared" si="187"/>
        <v>-4.3813158120732387E-3</v>
      </c>
      <c r="H317" s="50">
        <f t="shared" si="188"/>
        <v>4.1594454072790832E-4</v>
      </c>
      <c r="I317" s="50">
        <f t="shared" si="189"/>
        <v>9.3354895618935618E-3</v>
      </c>
      <c r="J317" s="51">
        <f t="shared" si="190"/>
        <v>0.11099776057178581</v>
      </c>
      <c r="K317" s="51">
        <f t="shared" si="191"/>
        <v>0.10846796395833147</v>
      </c>
      <c r="L317" s="51">
        <f t="shared" si="192"/>
        <v>0.79351287867361098</v>
      </c>
      <c r="M317" s="51">
        <f t="shared" si="193"/>
        <v>5.6411717990132018E-2</v>
      </c>
      <c r="N317" s="51">
        <f t="shared" si="164"/>
        <v>1.0693903211938602</v>
      </c>
      <c r="O317" s="52">
        <f t="shared" si="165"/>
        <v>0.20522508964276692</v>
      </c>
      <c r="P317" s="53" t="b">
        <f t="shared" si="166"/>
        <v>0</v>
      </c>
      <c r="Q317" s="53" t="b">
        <f t="shared" si="167"/>
        <v>0</v>
      </c>
      <c r="R317" s="53" t="b">
        <f t="shared" si="168"/>
        <v>0</v>
      </c>
      <c r="S317" s="53" t="b">
        <f t="shared" si="194"/>
        <v>0</v>
      </c>
      <c r="T317" s="54" t="str">
        <f t="shared" si="195"/>
        <v>不调</v>
      </c>
      <c r="U317" s="51">
        <f t="shared" si="169"/>
        <v>0.11099776057178581</v>
      </c>
      <c r="V317" s="51">
        <f t="shared" si="170"/>
        <v>0.10846796395833147</v>
      </c>
      <c r="W317" s="51">
        <f t="shared" si="171"/>
        <v>0.79351287867361098</v>
      </c>
      <c r="X317" s="51">
        <f t="shared" si="172"/>
        <v>5.6411717990132018E-2</v>
      </c>
      <c r="Y317" s="51">
        <f t="shared" si="196"/>
        <v>0.99998626710299976</v>
      </c>
      <c r="Z317" s="51">
        <f t="shared" si="173"/>
        <v>0.11099623625097263</v>
      </c>
      <c r="AA317" s="51">
        <f t="shared" si="174"/>
        <v>0.10846647437895461</v>
      </c>
      <c r="AB317" s="51">
        <f t="shared" si="175"/>
        <v>0.79350198144297979</v>
      </c>
      <c r="AC317" s="51">
        <f t="shared" si="176"/>
        <v>5.6410943293819252E-2</v>
      </c>
      <c r="AD317" s="78">
        <f t="shared" si="177"/>
        <v>1.0693756353667263</v>
      </c>
      <c r="AE317" s="51">
        <f t="shared" si="197"/>
        <v>1.0724502556434587</v>
      </c>
      <c r="AF317" s="50">
        <f t="shared" si="178"/>
        <v>-2.8669117850018688E-3</v>
      </c>
      <c r="AG317" s="50">
        <f t="shared" si="198"/>
        <v>-3.76972436954226E-4</v>
      </c>
      <c r="AH317" s="48">
        <f t="shared" si="199"/>
        <v>44196</v>
      </c>
      <c r="AI317" s="55">
        <f t="shared" si="179"/>
        <v>2021</v>
      </c>
      <c r="AJ317" s="55">
        <f t="shared" si="180"/>
        <v>2</v>
      </c>
      <c r="AK317" s="53">
        <f t="shared" si="181"/>
        <v>0</v>
      </c>
      <c r="AL317" s="51">
        <f t="shared" si="200"/>
        <v>1.0596305228515814</v>
      </c>
      <c r="AM317" s="52" t="str">
        <f t="shared" si="182"/>
        <v/>
      </c>
      <c r="AN317" s="51">
        <f t="shared" si="201"/>
        <v>1.0710542877775331</v>
      </c>
      <c r="AO317" s="52">
        <f t="shared" si="183"/>
        <v>-1.5672897536220809E-3</v>
      </c>
      <c r="AP317" s="56">
        <f t="shared" si="184"/>
        <v>1</v>
      </c>
      <c r="AQ317" s="53" t="b">
        <f t="shared" si="185"/>
        <v>1</v>
      </c>
    </row>
    <row r="318" spans="1:43">
      <c r="A318" s="48">
        <f>净值底稿!A279</f>
        <v>44251</v>
      </c>
      <c r="B318" s="49">
        <f>净值底稿!X279</f>
        <v>1.1662038916708031</v>
      </c>
      <c r="C318" s="49">
        <f>净值底稿!U279</f>
        <v>1.3218555279104223</v>
      </c>
      <c r="D318" s="49">
        <f>净值底稿!V279</f>
        <v>1.4438</v>
      </c>
      <c r="E318" s="49">
        <f>净值底稿!W279</f>
        <v>1.3705000000000001</v>
      </c>
      <c r="F318" s="50">
        <f t="shared" si="186"/>
        <v>-4.3284737909988769E-3</v>
      </c>
      <c r="G318" s="50">
        <f t="shared" si="187"/>
        <v>-1.444645437934311E-2</v>
      </c>
      <c r="H318" s="50">
        <f t="shared" si="188"/>
        <v>4.8506686993277093E-4</v>
      </c>
      <c r="I318" s="50">
        <f t="shared" si="189"/>
        <v>-1.8935255990094602E-3</v>
      </c>
      <c r="J318" s="51">
        <f t="shared" si="190"/>
        <v>0.11051579195146077</v>
      </c>
      <c r="K318" s="51">
        <f t="shared" si="191"/>
        <v>0.10689951840515086</v>
      </c>
      <c r="L318" s="51">
        <f t="shared" si="192"/>
        <v>0.79388688296540377</v>
      </c>
      <c r="M318" s="51">
        <f t="shared" si="193"/>
        <v>5.6304127728628132E-2</v>
      </c>
      <c r="N318" s="51">
        <f t="shared" si="164"/>
        <v>1.0676063210506435</v>
      </c>
      <c r="O318" s="52">
        <f t="shared" si="165"/>
        <v>0.20364745512432969</v>
      </c>
      <c r="P318" s="53" t="b">
        <f t="shared" si="166"/>
        <v>0</v>
      </c>
      <c r="Q318" s="53" t="b">
        <f t="shared" si="167"/>
        <v>0</v>
      </c>
      <c r="R318" s="53" t="b">
        <f t="shared" si="168"/>
        <v>0</v>
      </c>
      <c r="S318" s="53" t="b">
        <f t="shared" si="194"/>
        <v>0</v>
      </c>
      <c r="T318" s="54" t="str">
        <f t="shared" si="195"/>
        <v>不调</v>
      </c>
      <c r="U318" s="51">
        <f t="shared" si="169"/>
        <v>0.11051579195146077</v>
      </c>
      <c r="V318" s="51">
        <f t="shared" si="170"/>
        <v>0.10689951840515086</v>
      </c>
      <c r="W318" s="51">
        <f t="shared" si="171"/>
        <v>0.79388688296540377</v>
      </c>
      <c r="X318" s="51">
        <f t="shared" si="172"/>
        <v>5.6304127728628132E-2</v>
      </c>
      <c r="Y318" s="51">
        <f t="shared" si="196"/>
        <v>0.99998626710299976</v>
      </c>
      <c r="Z318" s="51">
        <f t="shared" si="173"/>
        <v>0.11051427424947301</v>
      </c>
      <c r="AA318" s="51">
        <f t="shared" si="174"/>
        <v>0.10689805036507523</v>
      </c>
      <c r="AB318" s="51">
        <f t="shared" si="175"/>
        <v>0.7938759805986102</v>
      </c>
      <c r="AC318" s="51">
        <f t="shared" si="176"/>
        <v>5.630335450984135E-2</v>
      </c>
      <c r="AD318" s="78">
        <f t="shared" si="177"/>
        <v>1.0675916597229997</v>
      </c>
      <c r="AE318" s="51">
        <f t="shared" si="197"/>
        <v>1.0724502556434587</v>
      </c>
      <c r="AF318" s="50">
        <f t="shared" si="178"/>
        <v>-4.5303694925634685E-3</v>
      </c>
      <c r="AG318" s="50">
        <f t="shared" si="198"/>
        <v>-1.6682404056408418E-3</v>
      </c>
      <c r="AH318" s="48">
        <f t="shared" si="199"/>
        <v>44196</v>
      </c>
      <c r="AI318" s="55">
        <f t="shared" si="179"/>
        <v>2021</v>
      </c>
      <c r="AJ318" s="55">
        <f t="shared" si="180"/>
        <v>2</v>
      </c>
      <c r="AK318" s="53">
        <f t="shared" si="181"/>
        <v>0</v>
      </c>
      <c r="AL318" s="51">
        <f t="shared" si="200"/>
        <v>1.0596305228515814</v>
      </c>
      <c r="AM318" s="52" t="str">
        <f t="shared" si="182"/>
        <v/>
      </c>
      <c r="AN318" s="51">
        <f t="shared" si="201"/>
        <v>1.0710542877775331</v>
      </c>
      <c r="AO318" s="52">
        <f t="shared" si="183"/>
        <v>-3.2329155431686241E-3</v>
      </c>
      <c r="AP318" s="56">
        <f t="shared" si="184"/>
        <v>1</v>
      </c>
      <c r="AQ318" s="53" t="b">
        <f t="shared" si="185"/>
        <v>1</v>
      </c>
    </row>
    <row r="319" spans="1:43">
      <c r="A319" s="48">
        <f>净值底稿!A280</f>
        <v>44252</v>
      </c>
      <c r="B319" s="49">
        <f>净值底稿!X280</f>
        <v>1.1843287345127667</v>
      </c>
      <c r="C319" s="49">
        <f>净值底稿!U280</f>
        <v>1.3194138761101359</v>
      </c>
      <c r="D319" s="49">
        <f>净值底稿!V280</f>
        <v>1.4439</v>
      </c>
      <c r="E319" s="49">
        <f>净值底稿!W280</f>
        <v>1.3554999999999999</v>
      </c>
      <c r="F319" s="50">
        <f t="shared" si="186"/>
        <v>1.5541744433725357E-2</v>
      </c>
      <c r="G319" s="50">
        <f t="shared" si="187"/>
        <v>-1.847139682614185E-3</v>
      </c>
      <c r="H319" s="50">
        <f t="shared" si="188"/>
        <v>6.9261670591513891E-5</v>
      </c>
      <c r="I319" s="50">
        <f t="shared" si="189"/>
        <v>-1.0944910616563441E-2</v>
      </c>
      <c r="J319" s="51">
        <f t="shared" si="190"/>
        <v>0.11223185885613696</v>
      </c>
      <c r="K319" s="51">
        <f t="shared" si="191"/>
        <v>0.10670059473425181</v>
      </c>
      <c r="L319" s="51">
        <f t="shared" si="192"/>
        <v>0.79393096577526889</v>
      </c>
      <c r="M319" s="51">
        <f t="shared" si="193"/>
        <v>5.568711932731845E-2</v>
      </c>
      <c r="N319" s="51">
        <f t="shared" si="164"/>
        <v>1.0685505386929761</v>
      </c>
      <c r="O319" s="52">
        <f t="shared" si="165"/>
        <v>0.20488731759770706</v>
      </c>
      <c r="P319" s="53" t="b">
        <f t="shared" si="166"/>
        <v>0</v>
      </c>
      <c r="Q319" s="53" t="b">
        <f t="shared" si="167"/>
        <v>0</v>
      </c>
      <c r="R319" s="53" t="b">
        <f t="shared" si="168"/>
        <v>0</v>
      </c>
      <c r="S319" s="53" t="b">
        <f t="shared" si="194"/>
        <v>0</v>
      </c>
      <c r="T319" s="54" t="str">
        <f t="shared" si="195"/>
        <v>不调</v>
      </c>
      <c r="U319" s="51">
        <f t="shared" si="169"/>
        <v>0.11223185885613696</v>
      </c>
      <c r="V319" s="51">
        <f t="shared" si="170"/>
        <v>0.10670059473425181</v>
      </c>
      <c r="W319" s="51">
        <f t="shared" si="171"/>
        <v>0.79393096577526889</v>
      </c>
      <c r="X319" s="51">
        <f t="shared" si="172"/>
        <v>5.568711932731845E-2</v>
      </c>
      <c r="Y319" s="51">
        <f t="shared" si="196"/>
        <v>0.99998626710299976</v>
      </c>
      <c r="Z319" s="51">
        <f t="shared" si="173"/>
        <v>0.11223031758757913</v>
      </c>
      <c r="AA319" s="51">
        <f t="shared" si="174"/>
        <v>0.10669912942597445</v>
      </c>
      <c r="AB319" s="51">
        <f t="shared" si="175"/>
        <v>0.79392006280309058</v>
      </c>
      <c r="AC319" s="51">
        <f t="shared" si="176"/>
        <v>5.568635458184449E-2</v>
      </c>
      <c r="AD319" s="78">
        <f t="shared" si="177"/>
        <v>1.0685358643984886</v>
      </c>
      <c r="AE319" s="51">
        <f t="shared" si="197"/>
        <v>1.0724502556434587</v>
      </c>
      <c r="AF319" s="50">
        <f t="shared" si="178"/>
        <v>-3.6499513374833592E-3</v>
      </c>
      <c r="AG319" s="50">
        <f t="shared" si="198"/>
        <v>8.8442492678697526E-4</v>
      </c>
      <c r="AH319" s="48">
        <f t="shared" si="199"/>
        <v>44196</v>
      </c>
      <c r="AI319" s="55">
        <f t="shared" si="179"/>
        <v>2021</v>
      </c>
      <c r="AJ319" s="55">
        <f t="shared" si="180"/>
        <v>2</v>
      </c>
      <c r="AK319" s="53">
        <f t="shared" si="181"/>
        <v>0</v>
      </c>
      <c r="AL319" s="51">
        <f t="shared" si="200"/>
        <v>1.0596305228515814</v>
      </c>
      <c r="AM319" s="52" t="str">
        <f t="shared" si="182"/>
        <v/>
      </c>
      <c r="AN319" s="51">
        <f t="shared" si="201"/>
        <v>1.0710542877775331</v>
      </c>
      <c r="AO319" s="52">
        <f t="shared" si="183"/>
        <v>-2.3513498874742078E-3</v>
      </c>
      <c r="AP319" s="56">
        <f t="shared" si="184"/>
        <v>1</v>
      </c>
      <c r="AQ319" s="53" t="b">
        <f t="shared" si="185"/>
        <v>1</v>
      </c>
    </row>
    <row r="320" spans="1:43">
      <c r="A320" s="48">
        <f>净值底稿!A281</f>
        <v>44253</v>
      </c>
      <c r="B320" s="49">
        <f>净值底稿!X281</f>
        <v>1.1636864691917521</v>
      </c>
      <c r="C320" s="49">
        <f>净值底稿!U281</f>
        <v>1.3000209208181113</v>
      </c>
      <c r="D320" s="49">
        <f>净值底稿!V281</f>
        <v>1.4438</v>
      </c>
      <c r="E320" s="49">
        <f>净值底稿!W281</f>
        <v>1.3379000000000001</v>
      </c>
      <c r="F320" s="50">
        <f t="shared" si="186"/>
        <v>-1.7429506453296328E-2</v>
      </c>
      <c r="G320" s="50">
        <f t="shared" si="187"/>
        <v>-1.4698159268415889E-2</v>
      </c>
      <c r="H320" s="50">
        <f t="shared" si="188"/>
        <v>-6.9256873744705238E-5</v>
      </c>
      <c r="I320" s="50">
        <f t="shared" si="189"/>
        <v>-1.2984138694208669E-2</v>
      </c>
      <c r="J320" s="51">
        <f t="shared" si="190"/>
        <v>0.11027419854293093</v>
      </c>
      <c r="K320" s="51">
        <f t="shared" si="191"/>
        <v>0.10513084862787016</v>
      </c>
      <c r="L320" s="51">
        <f t="shared" si="192"/>
        <v>0.79386507838153764</v>
      </c>
      <c r="M320" s="51">
        <f t="shared" si="193"/>
        <v>5.4963315230578937E-2</v>
      </c>
      <c r="N320" s="51">
        <f t="shared" si="164"/>
        <v>1.0642334407829175</v>
      </c>
      <c r="O320" s="52">
        <f t="shared" si="165"/>
        <v>0.20240394533396311</v>
      </c>
      <c r="P320" s="53" t="b">
        <f t="shared" si="166"/>
        <v>0</v>
      </c>
      <c r="Q320" s="53" t="b">
        <f t="shared" si="167"/>
        <v>0</v>
      </c>
      <c r="R320" s="53" t="b">
        <f t="shared" si="168"/>
        <v>0</v>
      </c>
      <c r="S320" s="53" t="b">
        <f t="shared" si="194"/>
        <v>0</v>
      </c>
      <c r="T320" s="54" t="str">
        <f t="shared" si="195"/>
        <v>不调</v>
      </c>
      <c r="U320" s="51">
        <f t="shared" si="169"/>
        <v>0.11027419854293093</v>
      </c>
      <c r="V320" s="51">
        <f t="shared" si="170"/>
        <v>0.10513084862787016</v>
      </c>
      <c r="W320" s="51">
        <f t="shared" si="171"/>
        <v>0.79386507838153764</v>
      </c>
      <c r="X320" s="51">
        <f t="shared" si="172"/>
        <v>5.4963315230578937E-2</v>
      </c>
      <c r="Y320" s="51">
        <f t="shared" si="196"/>
        <v>0.99998626710299976</v>
      </c>
      <c r="Z320" s="51">
        <f t="shared" si="173"/>
        <v>0.11027268415872055</v>
      </c>
      <c r="AA320" s="51">
        <f t="shared" si="174"/>
        <v>0.1051294048767544</v>
      </c>
      <c r="AB320" s="51">
        <f t="shared" si="175"/>
        <v>0.79385417631418409</v>
      </c>
      <c r="AC320" s="51">
        <f t="shared" si="176"/>
        <v>5.4962560425032086E-2</v>
      </c>
      <c r="AD320" s="78">
        <f t="shared" si="177"/>
        <v>1.0642188257746912</v>
      </c>
      <c r="AE320" s="51">
        <f t="shared" si="197"/>
        <v>1.0724502556434587</v>
      </c>
      <c r="AF320" s="50">
        <f t="shared" si="178"/>
        <v>-7.6753488802413505E-3</v>
      </c>
      <c r="AG320" s="50">
        <f t="shared" si="198"/>
        <v>-4.0401438712845961E-3</v>
      </c>
      <c r="AH320" s="48">
        <f t="shared" si="199"/>
        <v>44196</v>
      </c>
      <c r="AI320" s="55">
        <f t="shared" si="179"/>
        <v>2021</v>
      </c>
      <c r="AJ320" s="55">
        <f t="shared" si="180"/>
        <v>2</v>
      </c>
      <c r="AK320" s="53">
        <f t="shared" si="181"/>
        <v>1</v>
      </c>
      <c r="AL320" s="51">
        <f t="shared" si="200"/>
        <v>1.0596305228515814</v>
      </c>
      <c r="AM320" s="52">
        <f t="shared" si="182"/>
        <v>4.3300969764084041E-3</v>
      </c>
      <c r="AN320" s="51">
        <f t="shared" si="201"/>
        <v>1.0710542877775331</v>
      </c>
      <c r="AO320" s="52">
        <f t="shared" si="183"/>
        <v>-6.3819939669217396E-3</v>
      </c>
      <c r="AP320" s="56">
        <f t="shared" si="184"/>
        <v>1</v>
      </c>
      <c r="AQ320" s="53" t="b">
        <f t="shared" si="185"/>
        <v>1</v>
      </c>
    </row>
    <row r="321" spans="1:43">
      <c r="A321" s="48">
        <f>净值底稿!A282</f>
        <v>44256</v>
      </c>
      <c r="B321" s="49">
        <f>净值底稿!X282</f>
        <v>1.1791316956237157</v>
      </c>
      <c r="C321" s="49">
        <f>净值底稿!U282</f>
        <v>1.3281527321830013</v>
      </c>
      <c r="D321" s="49">
        <f>净值底稿!V282</f>
        <v>1.4453</v>
      </c>
      <c r="E321" s="49">
        <f>净值底稿!W282</f>
        <v>1.3335999999999999</v>
      </c>
      <c r="F321" s="50">
        <f t="shared" si="186"/>
        <v>1.3272669950945781E-2</v>
      </c>
      <c r="G321" s="50">
        <f t="shared" si="187"/>
        <v>2.1639506652851859E-2</v>
      </c>
      <c r="H321" s="50">
        <f t="shared" si="188"/>
        <v>1.0389250588724863E-3</v>
      </c>
      <c r="I321" s="50">
        <f t="shared" si="189"/>
        <v>-3.2139920771359076E-3</v>
      </c>
      <c r="J321" s="51">
        <f t="shared" si="190"/>
        <v>0.11173629710016413</v>
      </c>
      <c r="K321" s="51">
        <f t="shared" si="191"/>
        <v>0.10740435333299528</v>
      </c>
      <c r="L321" s="51">
        <f t="shared" si="192"/>
        <v>0.7946789313110475</v>
      </c>
      <c r="M321" s="51">
        <f t="shared" si="193"/>
        <v>5.478591119128693E-2</v>
      </c>
      <c r="N321" s="51">
        <f t="shared" si="164"/>
        <v>1.0686054929354938</v>
      </c>
      <c r="O321" s="52">
        <f t="shared" si="165"/>
        <v>0.20507161144303399</v>
      </c>
      <c r="P321" s="53" t="b">
        <f t="shared" si="166"/>
        <v>0</v>
      </c>
      <c r="Q321" s="53" t="b">
        <f t="shared" si="167"/>
        <v>0</v>
      </c>
      <c r="R321" s="53" t="b">
        <f t="shared" si="168"/>
        <v>0</v>
      </c>
      <c r="S321" s="53" t="b">
        <f t="shared" si="194"/>
        <v>0</v>
      </c>
      <c r="T321" s="54" t="str">
        <f t="shared" si="195"/>
        <v>不调</v>
      </c>
      <c r="U321" s="51">
        <f t="shared" si="169"/>
        <v>0.11173629710016413</v>
      </c>
      <c r="V321" s="51">
        <f t="shared" si="170"/>
        <v>0.10740435333299528</v>
      </c>
      <c r="W321" s="51">
        <f t="shared" si="171"/>
        <v>0.7946789313110475</v>
      </c>
      <c r="X321" s="51">
        <f t="shared" si="172"/>
        <v>5.478591119128693E-2</v>
      </c>
      <c r="Y321" s="51">
        <f t="shared" si="196"/>
        <v>0.99995880187477393</v>
      </c>
      <c r="Z321" s="51">
        <f t="shared" si="173"/>
        <v>0.11173169377420389</v>
      </c>
      <c r="AA321" s="51">
        <f t="shared" si="174"/>
        <v>0.10739992847499684</v>
      </c>
      <c r="AB321" s="51">
        <f t="shared" si="175"/>
        <v>0.79464619202892084</v>
      </c>
      <c r="AC321" s="51">
        <f t="shared" si="176"/>
        <v>5.4783654114457049E-2</v>
      </c>
      <c r="AD321" s="78">
        <f t="shared" si="177"/>
        <v>1.0685614683925786</v>
      </c>
      <c r="AE321" s="51">
        <f t="shared" si="197"/>
        <v>1.0724502556434587</v>
      </c>
      <c r="AF321" s="50">
        <f t="shared" si="178"/>
        <v>-3.6260770421905342E-3</v>
      </c>
      <c r="AG321" s="50">
        <f t="shared" si="198"/>
        <v>4.0805918037827293E-3</v>
      </c>
      <c r="AH321" s="48">
        <f t="shared" si="199"/>
        <v>44196</v>
      </c>
      <c r="AI321" s="55">
        <f t="shared" si="179"/>
        <v>2021</v>
      </c>
      <c r="AJ321" s="55">
        <f t="shared" si="180"/>
        <v>3</v>
      </c>
      <c r="AK321" s="53">
        <f t="shared" si="181"/>
        <v>0</v>
      </c>
      <c r="AL321" s="51">
        <f t="shared" si="200"/>
        <v>1.0642188257746912</v>
      </c>
      <c r="AM321" s="52" t="str">
        <f t="shared" si="182"/>
        <v/>
      </c>
      <c r="AN321" s="51">
        <f t="shared" si="201"/>
        <v>1.0710542877775331</v>
      </c>
      <c r="AO321" s="52">
        <f t="shared" si="183"/>
        <v>-2.3274444754123325E-3</v>
      </c>
      <c r="AP321" s="56">
        <f t="shared" si="184"/>
        <v>1</v>
      </c>
      <c r="AQ321" s="53" t="b">
        <f t="shared" si="185"/>
        <v>1</v>
      </c>
    </row>
    <row r="322" spans="1:43">
      <c r="A322" s="48">
        <f>净值底稿!A283</f>
        <v>44257</v>
      </c>
      <c r="B322" s="49">
        <f>净值底稿!X283</f>
        <v>1.1727905562823375</v>
      </c>
      <c r="C322" s="49">
        <f>净值底稿!U283</f>
        <v>1.3174522912081099</v>
      </c>
      <c r="D322" s="49">
        <f>净值底稿!V283</f>
        <v>1.4459</v>
      </c>
      <c r="E322" s="49">
        <f>净值底稿!W283</f>
        <v>1.3096000000000001</v>
      </c>
      <c r="F322" s="50">
        <f t="shared" si="186"/>
        <v>-5.3778041629386486E-3</v>
      </c>
      <c r="G322" s="50">
        <f t="shared" si="187"/>
        <v>-8.0566343882030322E-3</v>
      </c>
      <c r="H322" s="50">
        <f t="shared" si="188"/>
        <v>4.1513872552401132E-4</v>
      </c>
      <c r="I322" s="50">
        <f t="shared" si="189"/>
        <v>-1.7996400719855865E-2</v>
      </c>
      <c r="J322" s="51">
        <f t="shared" si="190"/>
        <v>0.11113082260629278</v>
      </c>
      <c r="K322" s="51">
        <f t="shared" si="191"/>
        <v>0.10653464651795463</v>
      </c>
      <c r="L322" s="51">
        <f t="shared" si="192"/>
        <v>0.79497608043632229</v>
      </c>
      <c r="M322" s="51">
        <f t="shared" si="193"/>
        <v>5.3797745522115296E-2</v>
      </c>
      <c r="N322" s="51">
        <f t="shared" si="164"/>
        <v>1.0664392950826849</v>
      </c>
      <c r="O322" s="52">
        <f t="shared" si="165"/>
        <v>0.20410488447668373</v>
      </c>
      <c r="P322" s="53" t="b">
        <f t="shared" si="166"/>
        <v>0</v>
      </c>
      <c r="Q322" s="53" t="b">
        <f t="shared" si="167"/>
        <v>0</v>
      </c>
      <c r="R322" s="53" t="b">
        <f t="shared" si="168"/>
        <v>0</v>
      </c>
      <c r="S322" s="53" t="b">
        <f t="shared" si="194"/>
        <v>0</v>
      </c>
      <c r="T322" s="54" t="str">
        <f t="shared" si="195"/>
        <v>不调</v>
      </c>
      <c r="U322" s="51">
        <f t="shared" si="169"/>
        <v>0.11113082260629278</v>
      </c>
      <c r="V322" s="51">
        <f t="shared" si="170"/>
        <v>0.10653464651795463</v>
      </c>
      <c r="W322" s="51">
        <f t="shared" si="171"/>
        <v>0.79497608043632229</v>
      </c>
      <c r="X322" s="51">
        <f t="shared" si="172"/>
        <v>5.3797745522115296E-2</v>
      </c>
      <c r="Y322" s="51">
        <f t="shared" si="196"/>
        <v>0.99998626710299976</v>
      </c>
      <c r="Z322" s="51">
        <f t="shared" si="173"/>
        <v>0.11112929645815238</v>
      </c>
      <c r="AA322" s="51">
        <f t="shared" si="174"/>
        <v>0.10653318348862705</v>
      </c>
      <c r="AB322" s="51">
        <f t="shared" si="175"/>
        <v>0.79496516311169196</v>
      </c>
      <c r="AC322" s="51">
        <f t="shared" si="176"/>
        <v>5.3797006723217196E-2</v>
      </c>
      <c r="AD322" s="78">
        <f t="shared" si="177"/>
        <v>1.0664246497816885</v>
      </c>
      <c r="AE322" s="51">
        <f t="shared" si="197"/>
        <v>1.0724502556434587</v>
      </c>
      <c r="AF322" s="50">
        <f t="shared" si="178"/>
        <v>-5.6185411211963077E-3</v>
      </c>
      <c r="AG322" s="50">
        <f t="shared" si="198"/>
        <v>-1.9997152003847773E-3</v>
      </c>
      <c r="AH322" s="48">
        <f t="shared" si="199"/>
        <v>44196</v>
      </c>
      <c r="AI322" s="55">
        <f t="shared" si="179"/>
        <v>2021</v>
      </c>
      <c r="AJ322" s="55">
        <f t="shared" si="180"/>
        <v>3</v>
      </c>
      <c r="AK322" s="53">
        <f t="shared" si="181"/>
        <v>0</v>
      </c>
      <c r="AL322" s="51">
        <f t="shared" si="200"/>
        <v>1.0642188257746912</v>
      </c>
      <c r="AM322" s="52" t="str">
        <f t="shared" si="182"/>
        <v/>
      </c>
      <c r="AN322" s="51">
        <f t="shared" si="201"/>
        <v>1.0710542877775331</v>
      </c>
      <c r="AO322" s="52">
        <f t="shared" si="183"/>
        <v>-4.3225054497015858E-3</v>
      </c>
      <c r="AP322" s="56">
        <f t="shared" si="184"/>
        <v>1</v>
      </c>
      <c r="AQ322" s="53" t="b">
        <f t="shared" si="185"/>
        <v>1</v>
      </c>
    </row>
    <row r="323" spans="1:43">
      <c r="A323" s="48">
        <f>净值底稿!A284</f>
        <v>44258</v>
      </c>
      <c r="B323" s="49">
        <f>净值底稿!X284</f>
        <v>1.1949941939198894</v>
      </c>
      <c r="C323" s="49">
        <f>净值底稿!U284</f>
        <v>1.3376477485183287</v>
      </c>
      <c r="D323" s="49">
        <f>净值底稿!V284</f>
        <v>1.446</v>
      </c>
      <c r="E323" s="49">
        <f>净值底稿!W284</f>
        <v>1.3154999999999999</v>
      </c>
      <c r="F323" s="50">
        <f t="shared" si="186"/>
        <v>1.8932312780498339E-2</v>
      </c>
      <c r="G323" s="50">
        <f t="shared" si="187"/>
        <v>1.5329175443385079E-2</v>
      </c>
      <c r="H323" s="50">
        <f t="shared" si="188"/>
        <v>6.9161076146295741E-5</v>
      </c>
      <c r="I323" s="50">
        <f t="shared" si="189"/>
        <v>4.5051924251677811E-3</v>
      </c>
      <c r="J323" s="51">
        <f t="shared" si="190"/>
        <v>0.11323323105777484</v>
      </c>
      <c r="K323" s="51">
        <f t="shared" si="191"/>
        <v>0.10816624934886654</v>
      </c>
      <c r="L323" s="51">
        <f t="shared" si="192"/>
        <v>0.79502014375787156</v>
      </c>
      <c r="M323" s="51">
        <f t="shared" si="193"/>
        <v>5.4039372590403333E-2</v>
      </c>
      <c r="N323" s="51">
        <f t="shared" si="164"/>
        <v>1.0704589967549163</v>
      </c>
      <c r="O323" s="52">
        <f t="shared" si="165"/>
        <v>0.2068266800296053</v>
      </c>
      <c r="P323" s="53" t="b">
        <f t="shared" si="166"/>
        <v>0</v>
      </c>
      <c r="Q323" s="53" t="b">
        <f t="shared" si="167"/>
        <v>0</v>
      </c>
      <c r="R323" s="53" t="b">
        <f t="shared" si="168"/>
        <v>0</v>
      </c>
      <c r="S323" s="53" t="b">
        <f t="shared" si="194"/>
        <v>0</v>
      </c>
      <c r="T323" s="54" t="str">
        <f t="shared" si="195"/>
        <v>不调</v>
      </c>
      <c r="U323" s="51">
        <f t="shared" si="169"/>
        <v>0.11323323105777484</v>
      </c>
      <c r="V323" s="51">
        <f t="shared" si="170"/>
        <v>0.10816624934886654</v>
      </c>
      <c r="W323" s="51">
        <f t="shared" si="171"/>
        <v>0.79502014375787156</v>
      </c>
      <c r="X323" s="51">
        <f t="shared" si="172"/>
        <v>5.4039372590403333E-2</v>
      </c>
      <c r="Y323" s="51">
        <f t="shared" si="196"/>
        <v>0.99998626710299976</v>
      </c>
      <c r="Z323" s="51">
        <f t="shared" si="173"/>
        <v>0.11323167603747572</v>
      </c>
      <c r="AA323" s="51">
        <f t="shared" si="174"/>
        <v>0.10816476391290533</v>
      </c>
      <c r="AB323" s="51">
        <f t="shared" si="175"/>
        <v>0.79500922582812417</v>
      </c>
      <c r="AC323" s="51">
        <f t="shared" si="176"/>
        <v>5.4038630473265591E-2</v>
      </c>
      <c r="AD323" s="78">
        <f t="shared" si="177"/>
        <v>1.0704442962517708</v>
      </c>
      <c r="AE323" s="51">
        <f t="shared" si="197"/>
        <v>1.0724502556434587</v>
      </c>
      <c r="AF323" s="50">
        <f t="shared" si="178"/>
        <v>-1.8704451615654261E-3</v>
      </c>
      <c r="AG323" s="50">
        <f t="shared" si="198"/>
        <v>3.7692737793573183E-3</v>
      </c>
      <c r="AH323" s="48">
        <f t="shared" si="199"/>
        <v>44196</v>
      </c>
      <c r="AI323" s="55">
        <f t="shared" si="179"/>
        <v>2021</v>
      </c>
      <c r="AJ323" s="55">
        <f t="shared" si="180"/>
        <v>3</v>
      </c>
      <c r="AK323" s="53">
        <f t="shared" si="181"/>
        <v>0</v>
      </c>
      <c r="AL323" s="51">
        <f t="shared" si="200"/>
        <v>1.0642188257746912</v>
      </c>
      <c r="AM323" s="52" t="str">
        <f t="shared" si="182"/>
        <v/>
      </c>
      <c r="AN323" s="51">
        <f t="shared" si="201"/>
        <v>1.0710542877775331</v>
      </c>
      <c r="AO323" s="52">
        <f t="shared" si="183"/>
        <v>-5.6952437679702594E-4</v>
      </c>
      <c r="AP323" s="56">
        <f t="shared" si="184"/>
        <v>1</v>
      </c>
      <c r="AQ323" s="53" t="b">
        <f t="shared" si="185"/>
        <v>1</v>
      </c>
    </row>
    <row r="324" spans="1:43">
      <c r="A324" s="48">
        <f>净值底稿!A285</f>
        <v>44259</v>
      </c>
      <c r="B324" s="49">
        <f>净值底稿!X285</f>
        <v>1.1923923612324767</v>
      </c>
      <c r="C324" s="49">
        <f>净值底稿!U285</f>
        <v>1.3112892066979562</v>
      </c>
      <c r="D324" s="49">
        <f>净值底稿!V285</f>
        <v>1.4462999999999999</v>
      </c>
      <c r="E324" s="49">
        <f>净值底稿!W285</f>
        <v>1.3044</v>
      </c>
      <c r="F324" s="50">
        <f t="shared" si="186"/>
        <v>-2.177276425819219E-3</v>
      </c>
      <c r="G324" s="50">
        <f t="shared" si="187"/>
        <v>-1.9705144235146355E-2</v>
      </c>
      <c r="H324" s="50">
        <f t="shared" si="188"/>
        <v>2.0746887966804906E-4</v>
      </c>
      <c r="I324" s="50">
        <f t="shared" si="189"/>
        <v>-8.4378563283921126E-3</v>
      </c>
      <c r="J324" s="51">
        <f t="shared" si="190"/>
        <v>0.11298513937858333</v>
      </c>
      <c r="K324" s="51">
        <f t="shared" si="191"/>
        <v>0.10603336163884097</v>
      </c>
      <c r="L324" s="51">
        <f t="shared" si="192"/>
        <v>0.79517416550153253</v>
      </c>
      <c r="M324" s="51">
        <f t="shared" si="193"/>
        <v>5.3582660273149105E-2</v>
      </c>
      <c r="N324" s="51">
        <f t="shared" si="164"/>
        <v>1.067775326792106</v>
      </c>
      <c r="O324" s="52">
        <f t="shared" si="165"/>
        <v>0.20511665284064654</v>
      </c>
      <c r="P324" s="53" t="b">
        <f t="shared" si="166"/>
        <v>0</v>
      </c>
      <c r="Q324" s="53" t="b">
        <f t="shared" si="167"/>
        <v>0</v>
      </c>
      <c r="R324" s="53" t="b">
        <f t="shared" si="168"/>
        <v>0</v>
      </c>
      <c r="S324" s="53" t="b">
        <f t="shared" si="194"/>
        <v>0</v>
      </c>
      <c r="T324" s="54" t="str">
        <f t="shared" si="195"/>
        <v>不调</v>
      </c>
      <c r="U324" s="51">
        <f t="shared" si="169"/>
        <v>0.11298513937858333</v>
      </c>
      <c r="V324" s="51">
        <f t="shared" si="170"/>
        <v>0.10603336163884097</v>
      </c>
      <c r="W324" s="51">
        <f t="shared" si="171"/>
        <v>0.79517416550153253</v>
      </c>
      <c r="X324" s="51">
        <f t="shared" si="172"/>
        <v>5.3582660273149105E-2</v>
      </c>
      <c r="Y324" s="51">
        <f t="shared" si="196"/>
        <v>0.99998626710299976</v>
      </c>
      <c r="Z324" s="51">
        <f t="shared" si="173"/>
        <v>0.11298358776530168</v>
      </c>
      <c r="AA324" s="51">
        <f t="shared" si="174"/>
        <v>0.106031905493607</v>
      </c>
      <c r="AB324" s="51">
        <f t="shared" si="175"/>
        <v>0.79516324545662043</v>
      </c>
      <c r="AC324" s="51">
        <f t="shared" si="176"/>
        <v>5.3581924427994573E-2</v>
      </c>
      <c r="AD324" s="78">
        <f t="shared" si="177"/>
        <v>1.0677606631435235</v>
      </c>
      <c r="AE324" s="51">
        <f t="shared" si="197"/>
        <v>1.0724502556434587</v>
      </c>
      <c r="AF324" s="50">
        <f t="shared" si="178"/>
        <v>-4.3727832365721975E-3</v>
      </c>
      <c r="AG324" s="50">
        <f t="shared" si="198"/>
        <v>-2.5070273321501357E-3</v>
      </c>
      <c r="AH324" s="48">
        <f t="shared" si="199"/>
        <v>44196</v>
      </c>
      <c r="AI324" s="55">
        <f t="shared" si="179"/>
        <v>2021</v>
      </c>
      <c r="AJ324" s="55">
        <f t="shared" si="180"/>
        <v>3</v>
      </c>
      <c r="AK324" s="53">
        <f t="shared" si="181"/>
        <v>0</v>
      </c>
      <c r="AL324" s="51">
        <f t="shared" si="200"/>
        <v>1.0642188257746912</v>
      </c>
      <c r="AM324" s="52" t="str">
        <f t="shared" si="182"/>
        <v/>
      </c>
      <c r="AN324" s="51">
        <f t="shared" si="201"/>
        <v>1.0710542877775331</v>
      </c>
      <c r="AO324" s="52">
        <f t="shared" si="183"/>
        <v>-3.0751238957681393E-3</v>
      </c>
      <c r="AP324" s="56">
        <f t="shared" si="184"/>
        <v>1</v>
      </c>
      <c r="AQ324" s="53" t="b">
        <f t="shared" si="185"/>
        <v>1</v>
      </c>
    </row>
    <row r="325" spans="1:43">
      <c r="A325" s="48">
        <f>净值底稿!A286</f>
        <v>44260</v>
      </c>
      <c r="B325" s="49">
        <f>净值底稿!X286</f>
        <v>1.1796491505689832</v>
      </c>
      <c r="C325" s="49">
        <f>净值底稿!U286</f>
        <v>1.3124819997337525</v>
      </c>
      <c r="D325" s="49">
        <f>净值底稿!V286</f>
        <v>1.4472</v>
      </c>
      <c r="E325" s="49">
        <f>净值底稿!W286</f>
        <v>1.2925</v>
      </c>
      <c r="F325" s="50">
        <f t="shared" si="186"/>
        <v>-1.06870951859519E-2</v>
      </c>
      <c r="G325" s="50">
        <f t="shared" si="187"/>
        <v>9.0963383950959376E-4</v>
      </c>
      <c r="H325" s="50">
        <f t="shared" si="188"/>
        <v>6.2227753578114609E-4</v>
      </c>
      <c r="I325" s="50">
        <f t="shared" si="189"/>
        <v>-9.1229684145968104E-3</v>
      </c>
      <c r="J325" s="51">
        <f t="shared" si="190"/>
        <v>0.11177612140840355</v>
      </c>
      <c r="K325" s="51">
        <f t="shared" si="191"/>
        <v>0.10612835570291167</v>
      </c>
      <c r="L325" s="51">
        <f t="shared" si="192"/>
        <v>0.79565805768154696</v>
      </c>
      <c r="M325" s="51">
        <f t="shared" si="193"/>
        <v>5.3093098223844663E-2</v>
      </c>
      <c r="N325" s="51">
        <f t="shared" si="164"/>
        <v>1.066655633016707</v>
      </c>
      <c r="O325" s="52">
        <f t="shared" si="165"/>
        <v>0.20428756045195159</v>
      </c>
      <c r="P325" s="53" t="b">
        <f t="shared" si="166"/>
        <v>0</v>
      </c>
      <c r="Q325" s="53" t="b">
        <f t="shared" si="167"/>
        <v>0</v>
      </c>
      <c r="R325" s="53" t="b">
        <f t="shared" si="168"/>
        <v>0</v>
      </c>
      <c r="S325" s="53" t="b">
        <f t="shared" si="194"/>
        <v>0</v>
      </c>
      <c r="T325" s="54" t="str">
        <f t="shared" si="195"/>
        <v>不调</v>
      </c>
      <c r="U325" s="51">
        <f t="shared" si="169"/>
        <v>0.11177612140840355</v>
      </c>
      <c r="V325" s="51">
        <f t="shared" si="170"/>
        <v>0.10612835570291167</v>
      </c>
      <c r="W325" s="51">
        <f t="shared" si="171"/>
        <v>0.79565805768154696</v>
      </c>
      <c r="X325" s="51">
        <f t="shared" si="172"/>
        <v>5.3093098223844663E-2</v>
      </c>
      <c r="Y325" s="51">
        <f t="shared" si="196"/>
        <v>0.99998626710299976</v>
      </c>
      <c r="Z325" s="51">
        <f t="shared" si="173"/>
        <v>0.11177458639844116</v>
      </c>
      <c r="AA325" s="51">
        <f t="shared" si="174"/>
        <v>0.106126898253134</v>
      </c>
      <c r="AB325" s="51">
        <f t="shared" si="175"/>
        <v>0.79564713099139339</v>
      </c>
      <c r="AC325" s="51">
        <f t="shared" si="176"/>
        <v>5.3092369101795329E-2</v>
      </c>
      <c r="AD325" s="78">
        <f t="shared" si="177"/>
        <v>1.0666409847447638</v>
      </c>
      <c r="AE325" s="51">
        <f t="shared" si="197"/>
        <v>1.0724502556434587</v>
      </c>
      <c r="AF325" s="50">
        <f t="shared" si="178"/>
        <v>-5.4168208437876952E-3</v>
      </c>
      <c r="AG325" s="50">
        <f t="shared" si="198"/>
        <v>-1.0486230083278647E-3</v>
      </c>
      <c r="AH325" s="48">
        <f t="shared" si="199"/>
        <v>44196</v>
      </c>
      <c r="AI325" s="55">
        <f t="shared" si="179"/>
        <v>2021</v>
      </c>
      <c r="AJ325" s="55">
        <f t="shared" si="180"/>
        <v>3</v>
      </c>
      <c r="AK325" s="53">
        <f t="shared" si="181"/>
        <v>0</v>
      </c>
      <c r="AL325" s="51">
        <f t="shared" si="200"/>
        <v>1.0642188257746912</v>
      </c>
      <c r="AM325" s="52" t="str">
        <f t="shared" si="182"/>
        <v/>
      </c>
      <c r="AN325" s="51">
        <f t="shared" si="201"/>
        <v>1.0710542877775331</v>
      </c>
      <c r="AO325" s="52">
        <f t="shared" si="183"/>
        <v>-4.1205222584254075E-3</v>
      </c>
      <c r="AP325" s="56">
        <f t="shared" si="184"/>
        <v>1</v>
      </c>
      <c r="AQ325" s="53" t="b">
        <f t="shared" si="185"/>
        <v>1</v>
      </c>
    </row>
    <row r="326" spans="1:43">
      <c r="A326" s="48">
        <f>净值底稿!A287</f>
        <v>44263</v>
      </c>
      <c r="B326" s="49">
        <f>净值底稿!X287</f>
        <v>1.1729204877191617</v>
      </c>
      <c r="C326" s="49">
        <f>净值底稿!U287</f>
        <v>1.2823011310845138</v>
      </c>
      <c r="D326" s="49">
        <f>净值底稿!V287</f>
        <v>1.448</v>
      </c>
      <c r="E326" s="49">
        <f>净值底稿!W287</f>
        <v>1.3042</v>
      </c>
      <c r="F326" s="50">
        <f t="shared" si="186"/>
        <v>-5.703952608770213E-3</v>
      </c>
      <c r="G326" s="50">
        <f t="shared" si="187"/>
        <v>-2.2995262910547432E-2</v>
      </c>
      <c r="H326" s="50">
        <f t="shared" si="188"/>
        <v>5.5279159756760343E-4</v>
      </c>
      <c r="I326" s="50">
        <f t="shared" si="189"/>
        <v>9.0522243713733186E-3</v>
      </c>
      <c r="J326" s="51">
        <f t="shared" si="190"/>
        <v>0.11113702945475956</v>
      </c>
      <c r="K326" s="51">
        <f t="shared" si="191"/>
        <v>0.10368648232592226</v>
      </c>
      <c r="L326" s="51">
        <f t="shared" si="192"/>
        <v>0.79608695804003415</v>
      </c>
      <c r="M326" s="51">
        <f t="shared" si="193"/>
        <v>5.3572973139312551E-2</v>
      </c>
      <c r="N326" s="51">
        <f t="shared" si="164"/>
        <v>1.0644834429600287</v>
      </c>
      <c r="O326" s="52">
        <f t="shared" si="165"/>
        <v>0.20181010160507346</v>
      </c>
      <c r="P326" s="53" t="b">
        <f t="shared" si="166"/>
        <v>0</v>
      </c>
      <c r="Q326" s="53" t="b">
        <f t="shared" si="167"/>
        <v>0</v>
      </c>
      <c r="R326" s="53" t="b">
        <f t="shared" si="168"/>
        <v>0</v>
      </c>
      <c r="S326" s="53" t="b">
        <f t="shared" si="194"/>
        <v>0</v>
      </c>
      <c r="T326" s="54" t="str">
        <f t="shared" si="195"/>
        <v>不调</v>
      </c>
      <c r="U326" s="51">
        <f t="shared" si="169"/>
        <v>0.11113702945475956</v>
      </c>
      <c r="V326" s="51">
        <f t="shared" si="170"/>
        <v>0.10368648232592226</v>
      </c>
      <c r="W326" s="51">
        <f t="shared" si="171"/>
        <v>0.79608695804003415</v>
      </c>
      <c r="X326" s="51">
        <f t="shared" si="172"/>
        <v>5.3572973139312551E-2</v>
      </c>
      <c r="Y326" s="51">
        <f t="shared" si="196"/>
        <v>0.99995880187477393</v>
      </c>
      <c r="Z326" s="51">
        <f t="shared" si="173"/>
        <v>0.11113245081750284</v>
      </c>
      <c r="AA326" s="51">
        <f t="shared" si="174"/>
        <v>0.10368221063723915</v>
      </c>
      <c r="AB326" s="51">
        <f t="shared" si="175"/>
        <v>0.79605416074984603</v>
      </c>
      <c r="AC326" s="51">
        <f t="shared" si="176"/>
        <v>5.3570766033256424E-2</v>
      </c>
      <c r="AD326" s="78">
        <f t="shared" si="177"/>
        <v>1.0644395882378446</v>
      </c>
      <c r="AE326" s="51">
        <f t="shared" si="197"/>
        <v>1.0724502556434587</v>
      </c>
      <c r="AF326" s="50">
        <f t="shared" si="178"/>
        <v>-7.4695002061497817E-3</v>
      </c>
      <c r="AG326" s="50">
        <f t="shared" si="198"/>
        <v>-2.0638589163587406E-3</v>
      </c>
      <c r="AH326" s="48">
        <f t="shared" si="199"/>
        <v>44196</v>
      </c>
      <c r="AI326" s="55">
        <f t="shared" si="179"/>
        <v>2021</v>
      </c>
      <c r="AJ326" s="55">
        <f t="shared" si="180"/>
        <v>3</v>
      </c>
      <c r="AK326" s="53">
        <f t="shared" si="181"/>
        <v>0</v>
      </c>
      <c r="AL326" s="51">
        <f t="shared" si="200"/>
        <v>1.0642188257746912</v>
      </c>
      <c r="AM326" s="52" t="str">
        <f t="shared" si="182"/>
        <v/>
      </c>
      <c r="AN326" s="51">
        <f t="shared" si="201"/>
        <v>1.0710542877775331</v>
      </c>
      <c r="AO326" s="52">
        <f t="shared" si="183"/>
        <v>-6.1758769981811179E-3</v>
      </c>
      <c r="AP326" s="56">
        <f t="shared" si="184"/>
        <v>1</v>
      </c>
      <c r="AQ326" s="53" t="b">
        <f t="shared" si="185"/>
        <v>1</v>
      </c>
    </row>
    <row r="327" spans="1:43">
      <c r="A327" s="48">
        <f>净值底稿!A288</f>
        <v>44264</v>
      </c>
      <c r="B327" s="49">
        <f>净值底稿!X288</f>
        <v>1.1617123580239022</v>
      </c>
      <c r="C327" s="49">
        <f>净值底稿!U288</f>
        <v>1.2510373678033897</v>
      </c>
      <c r="D327" s="49">
        <f>净值底稿!V288</f>
        <v>1.4477</v>
      </c>
      <c r="E327" s="49">
        <f>净值底稿!W288</f>
        <v>1.2997000000000001</v>
      </c>
      <c r="F327" s="50">
        <f t="shared" si="186"/>
        <v>-9.5557455195063312E-3</v>
      </c>
      <c r="G327" s="50">
        <f t="shared" si="187"/>
        <v>-2.4380983938369183E-2</v>
      </c>
      <c r="H327" s="50">
        <f t="shared" si="188"/>
        <v>-2.071823204419232E-4</v>
      </c>
      <c r="I327" s="50">
        <f t="shared" si="189"/>
        <v>-3.4503910443183239E-3</v>
      </c>
      <c r="J327" s="51">
        <f t="shared" si="190"/>
        <v>0.11007049739853172</v>
      </c>
      <c r="K327" s="51">
        <f t="shared" si="191"/>
        <v>0.10115433632499801</v>
      </c>
      <c r="L327" s="51">
        <f t="shared" si="192"/>
        <v>0.79588923240162446</v>
      </c>
      <c r="M327" s="51">
        <f t="shared" si="193"/>
        <v>5.3385925941898005E-2</v>
      </c>
      <c r="N327" s="51">
        <f t="shared" si="164"/>
        <v>1.0604999920670524</v>
      </c>
      <c r="O327" s="52">
        <f t="shared" si="165"/>
        <v>0.19917476219101621</v>
      </c>
      <c r="P327" s="53" t="b">
        <f t="shared" si="166"/>
        <v>0</v>
      </c>
      <c r="Q327" s="53" t="b">
        <f t="shared" si="167"/>
        <v>0</v>
      </c>
      <c r="R327" s="53" t="b">
        <f t="shared" si="168"/>
        <v>0</v>
      </c>
      <c r="S327" s="53" t="b">
        <f t="shared" si="194"/>
        <v>0</v>
      </c>
      <c r="T327" s="54" t="str">
        <f t="shared" si="195"/>
        <v>不调</v>
      </c>
      <c r="U327" s="51">
        <f t="shared" si="169"/>
        <v>0.11007049739853172</v>
      </c>
      <c r="V327" s="51">
        <f t="shared" si="170"/>
        <v>0.10115433632499801</v>
      </c>
      <c r="W327" s="51">
        <f t="shared" si="171"/>
        <v>0.79588923240162446</v>
      </c>
      <c r="X327" s="51">
        <f t="shared" si="172"/>
        <v>5.3385925941898005E-2</v>
      </c>
      <c r="Y327" s="51">
        <f t="shared" si="196"/>
        <v>0.99998626710299976</v>
      </c>
      <c r="Z327" s="51">
        <f t="shared" si="173"/>
        <v>0.11006898581172818</v>
      </c>
      <c r="AA327" s="51">
        <f t="shared" si="174"/>
        <v>0.10115294718291613</v>
      </c>
      <c r="AB327" s="51">
        <f t="shared" si="175"/>
        <v>0.79587830253677228</v>
      </c>
      <c r="AC327" s="51">
        <f t="shared" si="176"/>
        <v>5.3385192798475783E-2</v>
      </c>
      <c r="AD327" s="78">
        <f t="shared" si="177"/>
        <v>1.0604854283298923</v>
      </c>
      <c r="AE327" s="51">
        <f t="shared" si="197"/>
        <v>1.0724502556434587</v>
      </c>
      <c r="AF327" s="50">
        <f t="shared" si="178"/>
        <v>-1.1156533602006191E-2</v>
      </c>
      <c r="AG327" s="50">
        <f t="shared" si="198"/>
        <v>-3.7147809529503029E-3</v>
      </c>
      <c r="AH327" s="48">
        <f t="shared" si="199"/>
        <v>44196</v>
      </c>
      <c r="AI327" s="55">
        <f t="shared" si="179"/>
        <v>2021</v>
      </c>
      <c r="AJ327" s="55">
        <f t="shared" si="180"/>
        <v>3</v>
      </c>
      <c r="AK327" s="53">
        <f t="shared" si="181"/>
        <v>0</v>
      </c>
      <c r="AL327" s="51">
        <f t="shared" si="200"/>
        <v>1.0642188257746912</v>
      </c>
      <c r="AM327" s="52" t="str">
        <f t="shared" si="182"/>
        <v/>
      </c>
      <c r="AN327" s="51">
        <f t="shared" si="201"/>
        <v>1.0710542877775331</v>
      </c>
      <c r="AO327" s="52">
        <f t="shared" si="183"/>
        <v>-9.8677159208908627E-3</v>
      </c>
      <c r="AP327" s="56">
        <f t="shared" si="184"/>
        <v>1</v>
      </c>
      <c r="AQ327" s="53" t="b">
        <f t="shared" si="185"/>
        <v>1</v>
      </c>
    </row>
    <row r="328" spans="1:43">
      <c r="A328" s="48">
        <f>净值底稿!A289</f>
        <v>44265</v>
      </c>
      <c r="B328" s="49">
        <f>净值底稿!X289</f>
        <v>1.1550808361574363</v>
      </c>
      <c r="C328" s="49">
        <f>净值底稿!U289</f>
        <v>1.2460438095110222</v>
      </c>
      <c r="D328" s="49">
        <f>净值底稿!V289</f>
        <v>1.4480999999999999</v>
      </c>
      <c r="E328" s="49">
        <f>净值底稿!W289</f>
        <v>1.3121</v>
      </c>
      <c r="F328" s="50">
        <f t="shared" si="186"/>
        <v>-5.7084026184813785E-3</v>
      </c>
      <c r="G328" s="50">
        <f t="shared" si="187"/>
        <v>-3.9915340827391121E-3</v>
      </c>
      <c r="H328" s="50">
        <f t="shared" si="188"/>
        <v>2.7630033846781643E-4</v>
      </c>
      <c r="I328" s="50">
        <f t="shared" si="189"/>
        <v>9.540663229976154E-3</v>
      </c>
      <c r="J328" s="51">
        <f t="shared" si="190"/>
        <v>0.10944066772490692</v>
      </c>
      <c r="K328" s="51">
        <f t="shared" si="191"/>
        <v>0.10074919174666601</v>
      </c>
      <c r="L328" s="51">
        <f t="shared" si="192"/>
        <v>0.79609820398114239</v>
      </c>
      <c r="M328" s="51">
        <f t="shared" si="193"/>
        <v>5.3894522944433386E-2</v>
      </c>
      <c r="N328" s="51">
        <f t="shared" si="164"/>
        <v>1.0601825863971488</v>
      </c>
      <c r="O328" s="52">
        <f t="shared" si="165"/>
        <v>0.19825817002509691</v>
      </c>
      <c r="P328" s="53" t="b">
        <f t="shared" si="166"/>
        <v>0</v>
      </c>
      <c r="Q328" s="53" t="b">
        <f t="shared" si="167"/>
        <v>0</v>
      </c>
      <c r="R328" s="53" t="b">
        <f t="shared" si="168"/>
        <v>0</v>
      </c>
      <c r="S328" s="53" t="b">
        <f t="shared" si="194"/>
        <v>0</v>
      </c>
      <c r="T328" s="54" t="str">
        <f t="shared" si="195"/>
        <v>不调</v>
      </c>
      <c r="U328" s="51">
        <f t="shared" si="169"/>
        <v>0.10944066772490692</v>
      </c>
      <c r="V328" s="51">
        <f t="shared" si="170"/>
        <v>0.10074919174666601</v>
      </c>
      <c r="W328" s="51">
        <f t="shared" si="171"/>
        <v>0.79609820398114239</v>
      </c>
      <c r="X328" s="51">
        <f t="shared" si="172"/>
        <v>5.3894522944433386E-2</v>
      </c>
      <c r="Y328" s="51">
        <f t="shared" si="196"/>
        <v>0.99998626710299976</v>
      </c>
      <c r="Z328" s="51">
        <f t="shared" si="173"/>
        <v>0.10943916478748941</v>
      </c>
      <c r="AA328" s="51">
        <f t="shared" si="174"/>
        <v>0.10074780816839289</v>
      </c>
      <c r="AB328" s="51">
        <f t="shared" si="175"/>
        <v>0.79608727124650502</v>
      </c>
      <c r="AC328" s="51">
        <f t="shared" si="176"/>
        <v>5.389378281650091E-2</v>
      </c>
      <c r="AD328" s="78">
        <f t="shared" si="177"/>
        <v>1.0601680270188882</v>
      </c>
      <c r="AE328" s="51">
        <f t="shared" si="197"/>
        <v>1.0724502556434587</v>
      </c>
      <c r="AF328" s="50">
        <f t="shared" si="178"/>
        <v>-1.1452492607408882E-2</v>
      </c>
      <c r="AG328" s="50">
        <f t="shared" si="198"/>
        <v>-2.9929813510398695E-4</v>
      </c>
      <c r="AH328" s="48">
        <f t="shared" si="199"/>
        <v>44196</v>
      </c>
      <c r="AI328" s="55">
        <f t="shared" si="179"/>
        <v>2021</v>
      </c>
      <c r="AJ328" s="55">
        <f t="shared" si="180"/>
        <v>3</v>
      </c>
      <c r="AK328" s="53">
        <f t="shared" si="181"/>
        <v>0</v>
      </c>
      <c r="AL328" s="51">
        <f t="shared" si="200"/>
        <v>1.0642188257746912</v>
      </c>
      <c r="AM328" s="52" t="str">
        <f t="shared" si="182"/>
        <v/>
      </c>
      <c r="AN328" s="51">
        <f t="shared" si="201"/>
        <v>1.0710542877775331</v>
      </c>
      <c r="AO328" s="52">
        <f t="shared" si="183"/>
        <v>-1.0164060667021912E-2</v>
      </c>
      <c r="AP328" s="56">
        <f t="shared" si="184"/>
        <v>1</v>
      </c>
      <c r="AQ328" s="53" t="b">
        <f t="shared" si="185"/>
        <v>1</v>
      </c>
    </row>
    <row r="329" spans="1:43">
      <c r="A329" s="48">
        <f>净值底稿!A290</f>
        <v>44266</v>
      </c>
      <c r="B329" s="49">
        <f>净值底稿!X290</f>
        <v>1.1793966768590551</v>
      </c>
      <c r="C329" s="49">
        <f>净值底稿!U290</f>
        <v>1.2753142936288773</v>
      </c>
      <c r="D329" s="49">
        <f>净值底稿!V290</f>
        <v>1.448</v>
      </c>
      <c r="E329" s="49">
        <f>净值底稿!W290</f>
        <v>1.3255999999999999</v>
      </c>
      <c r="F329" s="50">
        <f t="shared" si="186"/>
        <v>2.1051202600252061E-2</v>
      </c>
      <c r="G329" s="50">
        <f t="shared" si="187"/>
        <v>2.3490734350136044E-2</v>
      </c>
      <c r="H329" s="50">
        <f t="shared" si="188"/>
        <v>-6.905600441953208E-5</v>
      </c>
      <c r="I329" s="50">
        <f t="shared" si="189"/>
        <v>1.0288849935218281E-2</v>
      </c>
      <c r="J329" s="51">
        <f t="shared" si="190"/>
        <v>0.11174299081783322</v>
      </c>
      <c r="K329" s="51">
        <f t="shared" si="191"/>
        <v>0.10311444816643507</v>
      </c>
      <c r="L329" s="51">
        <f t="shared" si="192"/>
        <v>0.79603229664038344</v>
      </c>
      <c r="M329" s="51">
        <f t="shared" si="193"/>
        <v>5.4448287860341137E-2</v>
      </c>
      <c r="N329" s="51">
        <f t="shared" si="164"/>
        <v>1.065338023484993</v>
      </c>
      <c r="O329" s="52">
        <f t="shared" si="165"/>
        <v>0.2016800623349711</v>
      </c>
      <c r="P329" s="53" t="b">
        <f t="shared" si="166"/>
        <v>0</v>
      </c>
      <c r="Q329" s="53" t="b">
        <f t="shared" si="167"/>
        <v>0</v>
      </c>
      <c r="R329" s="53" t="b">
        <f t="shared" si="168"/>
        <v>0</v>
      </c>
      <c r="S329" s="53" t="b">
        <f t="shared" si="194"/>
        <v>0</v>
      </c>
      <c r="T329" s="54" t="str">
        <f t="shared" si="195"/>
        <v>不调</v>
      </c>
      <c r="U329" s="51">
        <f t="shared" si="169"/>
        <v>0.11174299081783322</v>
      </c>
      <c r="V329" s="51">
        <f t="shared" si="170"/>
        <v>0.10311444816643507</v>
      </c>
      <c r="W329" s="51">
        <f t="shared" si="171"/>
        <v>0.79603229664038344</v>
      </c>
      <c r="X329" s="51">
        <f t="shared" si="172"/>
        <v>5.4448287860341137E-2</v>
      </c>
      <c r="Y329" s="51">
        <f t="shared" si="196"/>
        <v>0.99998626710299976</v>
      </c>
      <c r="Z329" s="51">
        <f t="shared" si="173"/>
        <v>0.11174145626284981</v>
      </c>
      <c r="AA329" s="51">
        <f t="shared" si="174"/>
        <v>0.10311303210633917</v>
      </c>
      <c r="AB329" s="51">
        <f t="shared" si="175"/>
        <v>0.79602136481084484</v>
      </c>
      <c r="AC329" s="51">
        <f t="shared" si="176"/>
        <v>5.4447540127612111E-2</v>
      </c>
      <c r="AD329" s="78">
        <f t="shared" si="177"/>
        <v>1.0653233933076458</v>
      </c>
      <c r="AE329" s="51">
        <f t="shared" si="197"/>
        <v>1.0724502556434587</v>
      </c>
      <c r="AF329" s="50">
        <f t="shared" si="178"/>
        <v>-6.6454013119116029E-3</v>
      </c>
      <c r="AG329" s="50">
        <f t="shared" si="198"/>
        <v>4.8627822735365367E-3</v>
      </c>
      <c r="AH329" s="48">
        <f t="shared" si="199"/>
        <v>44196</v>
      </c>
      <c r="AI329" s="55">
        <f t="shared" si="179"/>
        <v>2021</v>
      </c>
      <c r="AJ329" s="55">
        <f t="shared" si="180"/>
        <v>3</v>
      </c>
      <c r="AK329" s="53">
        <f t="shared" si="181"/>
        <v>0</v>
      </c>
      <c r="AL329" s="51">
        <f t="shared" si="200"/>
        <v>1.0642188257746912</v>
      </c>
      <c r="AM329" s="52" t="str">
        <f t="shared" si="182"/>
        <v/>
      </c>
      <c r="AN329" s="51">
        <f t="shared" si="201"/>
        <v>1.0710542877775331</v>
      </c>
      <c r="AO329" s="52">
        <f t="shared" si="183"/>
        <v>-5.3507040075242429E-3</v>
      </c>
      <c r="AP329" s="56">
        <f t="shared" si="184"/>
        <v>1</v>
      </c>
      <c r="AQ329" s="53" t="b">
        <f t="shared" si="185"/>
        <v>1</v>
      </c>
    </row>
    <row r="330" spans="1:43">
      <c r="A330" s="48">
        <f>净值底稿!A291</f>
        <v>44267</v>
      </c>
      <c r="B330" s="49">
        <f>净值底稿!X291</f>
        <v>1.197380501641611</v>
      </c>
      <c r="C330" s="49">
        <f>净值底稿!U291</f>
        <v>1.2781093035682609</v>
      </c>
      <c r="D330" s="49">
        <f>净值底稿!V291</f>
        <v>1.4477</v>
      </c>
      <c r="E330" s="49">
        <f>净值底稿!W291</f>
        <v>1.3073999999999999</v>
      </c>
      <c r="F330" s="50">
        <f t="shared" si="186"/>
        <v>1.5248325805402585E-2</v>
      </c>
      <c r="G330" s="50">
        <f t="shared" si="187"/>
        <v>2.1916244123874051E-3</v>
      </c>
      <c r="H330" s="50">
        <f t="shared" si="188"/>
        <v>-2.071823204419232E-4</v>
      </c>
      <c r="I330" s="50">
        <f t="shared" si="189"/>
        <v>-1.3729631864815905E-2</v>
      </c>
      <c r="J330" s="51">
        <f t="shared" si="190"/>
        <v>0.11344532639391589</v>
      </c>
      <c r="K330" s="51">
        <f t="shared" si="191"/>
        <v>0.10333901714473871</v>
      </c>
      <c r="L330" s="51">
        <f t="shared" si="192"/>
        <v>0.79585644325736193</v>
      </c>
      <c r="M330" s="51">
        <f t="shared" si="193"/>
        <v>5.3699995445715208E-2</v>
      </c>
      <c r="N330" s="51">
        <f t="shared" si="164"/>
        <v>1.0663407822417317</v>
      </c>
      <c r="O330" s="52">
        <f t="shared" si="165"/>
        <v>0.20329743281778676</v>
      </c>
      <c r="P330" s="53" t="b">
        <f t="shared" si="166"/>
        <v>0</v>
      </c>
      <c r="Q330" s="53" t="b">
        <f t="shared" si="167"/>
        <v>0</v>
      </c>
      <c r="R330" s="53" t="b">
        <f t="shared" si="168"/>
        <v>0</v>
      </c>
      <c r="S330" s="53" t="b">
        <f t="shared" si="194"/>
        <v>0</v>
      </c>
      <c r="T330" s="54" t="str">
        <f t="shared" si="195"/>
        <v>不调</v>
      </c>
      <c r="U330" s="51">
        <f t="shared" si="169"/>
        <v>0.11344532639391589</v>
      </c>
      <c r="V330" s="51">
        <f t="shared" si="170"/>
        <v>0.10333901714473871</v>
      </c>
      <c r="W330" s="51">
        <f t="shared" si="171"/>
        <v>0.79585644325736193</v>
      </c>
      <c r="X330" s="51">
        <f t="shared" si="172"/>
        <v>5.3699995445715208E-2</v>
      </c>
      <c r="Y330" s="51">
        <f t="shared" si="196"/>
        <v>0.99998626710299976</v>
      </c>
      <c r="Z330" s="51">
        <f t="shared" si="173"/>
        <v>0.11344376846093336</v>
      </c>
      <c r="AA330" s="51">
        <f t="shared" si="174"/>
        <v>0.10333759800066016</v>
      </c>
      <c r="AB330" s="51">
        <f t="shared" si="175"/>
        <v>0.79584551384279967</v>
      </c>
      <c r="AC330" s="51">
        <f t="shared" si="176"/>
        <v>5.369925798920884E-2</v>
      </c>
      <c r="AD330" s="78">
        <f t="shared" si="177"/>
        <v>1.066326138293602</v>
      </c>
      <c r="AE330" s="51">
        <f t="shared" si="197"/>
        <v>1.0724502556434587</v>
      </c>
      <c r="AF330" s="50">
        <f t="shared" si="178"/>
        <v>-5.7103975849978061E-3</v>
      </c>
      <c r="AG330" s="50">
        <f t="shared" si="198"/>
        <v>9.41258769173281E-4</v>
      </c>
      <c r="AH330" s="48">
        <f t="shared" si="199"/>
        <v>44196</v>
      </c>
      <c r="AI330" s="55">
        <f t="shared" si="179"/>
        <v>2021</v>
      </c>
      <c r="AJ330" s="55">
        <f t="shared" si="180"/>
        <v>3</v>
      </c>
      <c r="AK330" s="53">
        <f t="shared" si="181"/>
        <v>0</v>
      </c>
      <c r="AL330" s="51">
        <f t="shared" si="200"/>
        <v>1.0642188257746912</v>
      </c>
      <c r="AM330" s="52" t="str">
        <f t="shared" si="182"/>
        <v/>
      </c>
      <c r="AN330" s="51">
        <f t="shared" si="201"/>
        <v>1.0710542877775331</v>
      </c>
      <c r="AO330" s="52">
        <f t="shared" si="183"/>
        <v>-4.4144816354193539E-3</v>
      </c>
      <c r="AP330" s="56">
        <f t="shared" si="184"/>
        <v>1</v>
      </c>
      <c r="AQ330" s="53" t="b">
        <f t="shared" si="185"/>
        <v>1</v>
      </c>
    </row>
    <row r="331" spans="1:43">
      <c r="A331" s="48">
        <f>净值底稿!A292</f>
        <v>44270</v>
      </c>
      <c r="B331" s="49">
        <f>净值底稿!X292</f>
        <v>1.2025038777820001</v>
      </c>
      <c r="C331" s="49">
        <f>净值底稿!U292</f>
        <v>1.265097863960178</v>
      </c>
      <c r="D331" s="49">
        <f>净值底稿!V292</f>
        <v>1.4477</v>
      </c>
      <c r="E331" s="49">
        <f>净值底稿!W292</f>
        <v>1.3184</v>
      </c>
      <c r="F331" s="50">
        <f t="shared" si="186"/>
        <v>4.2788204195449708E-3</v>
      </c>
      <c r="G331" s="50">
        <f t="shared" si="187"/>
        <v>-1.0180224470440202E-2</v>
      </c>
      <c r="H331" s="50">
        <f t="shared" si="188"/>
        <v>0</v>
      </c>
      <c r="I331" s="50">
        <f t="shared" si="189"/>
        <v>8.4136454030900865E-3</v>
      </c>
      <c r="J331" s="51">
        <f t="shared" si="190"/>
        <v>0.11392917397389414</v>
      </c>
      <c r="K331" s="51">
        <f t="shared" si="191"/>
        <v>0.10228559805677732</v>
      </c>
      <c r="L331" s="51">
        <f t="shared" si="192"/>
        <v>0.79584551384279967</v>
      </c>
      <c r="M331" s="51">
        <f t="shared" si="193"/>
        <v>5.4151064504339097E-2</v>
      </c>
      <c r="N331" s="51">
        <f t="shared" si="164"/>
        <v>1.0662113503778101</v>
      </c>
      <c r="O331" s="52">
        <f t="shared" si="165"/>
        <v>0.20278791062771573</v>
      </c>
      <c r="P331" s="53" t="b">
        <f t="shared" si="166"/>
        <v>0</v>
      </c>
      <c r="Q331" s="53" t="b">
        <f t="shared" si="167"/>
        <v>0</v>
      </c>
      <c r="R331" s="53" t="b">
        <f t="shared" si="168"/>
        <v>0</v>
      </c>
      <c r="S331" s="53" t="b">
        <f t="shared" si="194"/>
        <v>0</v>
      </c>
      <c r="T331" s="54" t="str">
        <f t="shared" si="195"/>
        <v>不调</v>
      </c>
      <c r="U331" s="51">
        <f t="shared" si="169"/>
        <v>0.11392917397389414</v>
      </c>
      <c r="V331" s="51">
        <f t="shared" si="170"/>
        <v>0.10228559805677732</v>
      </c>
      <c r="W331" s="51">
        <f t="shared" si="171"/>
        <v>0.79584551384279967</v>
      </c>
      <c r="X331" s="51">
        <f t="shared" si="172"/>
        <v>5.4151064504339097E-2</v>
      </c>
      <c r="Y331" s="51">
        <f t="shared" si="196"/>
        <v>0.99995880187477393</v>
      </c>
      <c r="Z331" s="51">
        <f t="shared" si="173"/>
        <v>0.11392448030551786</v>
      </c>
      <c r="AA331" s="51">
        <f t="shared" si="174"/>
        <v>0.10228138408189975</v>
      </c>
      <c r="AB331" s="51">
        <f t="shared" si="175"/>
        <v>0.79581272649965973</v>
      </c>
      <c r="AC331" s="51">
        <f t="shared" si="176"/>
        <v>5.4148833582002523E-2</v>
      </c>
      <c r="AD331" s="78">
        <f t="shared" si="177"/>
        <v>1.06616742446908</v>
      </c>
      <c r="AE331" s="51">
        <f t="shared" si="197"/>
        <v>1.0724502556434587</v>
      </c>
      <c r="AF331" s="50">
        <f t="shared" si="178"/>
        <v>-5.8583893670752785E-3</v>
      </c>
      <c r="AG331" s="50">
        <f t="shared" si="198"/>
        <v>-1.488417275187226E-4</v>
      </c>
      <c r="AH331" s="48">
        <f t="shared" si="199"/>
        <v>44196</v>
      </c>
      <c r="AI331" s="55">
        <f t="shared" si="179"/>
        <v>2021</v>
      </c>
      <c r="AJ331" s="55">
        <f t="shared" si="180"/>
        <v>3</v>
      </c>
      <c r="AK331" s="53">
        <f t="shared" si="181"/>
        <v>0</v>
      </c>
      <c r="AL331" s="51">
        <f t="shared" si="200"/>
        <v>1.0642188257746912</v>
      </c>
      <c r="AM331" s="52" t="str">
        <f t="shared" si="182"/>
        <v/>
      </c>
      <c r="AN331" s="51">
        <f t="shared" si="201"/>
        <v>1.0710542877775331</v>
      </c>
      <c r="AO331" s="52">
        <f t="shared" si="183"/>
        <v>-4.5626663038653703E-3</v>
      </c>
      <c r="AP331" s="56">
        <f t="shared" si="184"/>
        <v>1</v>
      </c>
      <c r="AQ331" s="53" t="b">
        <f t="shared" si="185"/>
        <v>1</v>
      </c>
    </row>
    <row r="332" spans="1:43">
      <c r="A332" s="48">
        <f>净值底稿!A293</f>
        <v>44271</v>
      </c>
      <c r="B332" s="49">
        <f>净值底稿!X293</f>
        <v>1.2058397922282713</v>
      </c>
      <c r="C332" s="49">
        <f>净值底稿!U293</f>
        <v>1.2756386124000549</v>
      </c>
      <c r="D332" s="49">
        <f>净值底稿!V293</f>
        <v>1.4486000000000001</v>
      </c>
      <c r="E332" s="49">
        <f>净值底稿!W293</f>
        <v>1.3203</v>
      </c>
      <c r="F332" s="50">
        <f t="shared" si="186"/>
        <v>2.7741402817131888E-3</v>
      </c>
      <c r="G332" s="50">
        <f t="shared" si="187"/>
        <v>8.331962878255883E-3</v>
      </c>
      <c r="H332" s="50">
        <f t="shared" si="188"/>
        <v>6.2167576155292004E-4</v>
      </c>
      <c r="I332" s="50">
        <f t="shared" si="189"/>
        <v>1.4411407766989903E-3</v>
      </c>
      <c r="J332" s="51">
        <f t="shared" si="190"/>
        <v>0.11424052279540664</v>
      </c>
      <c r="K332" s="51">
        <f t="shared" si="191"/>
        <v>0.10313358877720677</v>
      </c>
      <c r="L332" s="51">
        <f t="shared" si="192"/>
        <v>0.79630746398245988</v>
      </c>
      <c r="M332" s="51">
        <f t="shared" si="193"/>
        <v>5.4226869674088234E-2</v>
      </c>
      <c r="N332" s="51">
        <f t="shared" si="164"/>
        <v>1.0679084452291614</v>
      </c>
      <c r="O332" s="52">
        <f t="shared" si="165"/>
        <v>0.20355126185556788</v>
      </c>
      <c r="P332" s="53" t="b">
        <f t="shared" si="166"/>
        <v>0</v>
      </c>
      <c r="Q332" s="53" t="b">
        <f t="shared" si="167"/>
        <v>0</v>
      </c>
      <c r="R332" s="53" t="b">
        <f t="shared" si="168"/>
        <v>0</v>
      </c>
      <c r="S332" s="53" t="b">
        <f t="shared" si="194"/>
        <v>0</v>
      </c>
      <c r="T332" s="54" t="str">
        <f t="shared" si="195"/>
        <v>不调</v>
      </c>
      <c r="U332" s="51">
        <f t="shared" si="169"/>
        <v>0.11424052279540664</v>
      </c>
      <c r="V332" s="51">
        <f t="shared" si="170"/>
        <v>0.10313358877720677</v>
      </c>
      <c r="W332" s="51">
        <f t="shared" si="171"/>
        <v>0.79630746398245988</v>
      </c>
      <c r="X332" s="51">
        <f t="shared" si="172"/>
        <v>5.4226869674088234E-2</v>
      </c>
      <c r="Y332" s="51">
        <f t="shared" si="196"/>
        <v>0.99998626710299976</v>
      </c>
      <c r="Z332" s="51">
        <f t="shared" si="173"/>
        <v>0.11423895394207384</v>
      </c>
      <c r="AA332" s="51">
        <f t="shared" si="174"/>
        <v>0.10313217245425482</v>
      </c>
      <c r="AB332" s="51">
        <f t="shared" si="175"/>
        <v>0.7962965283740765</v>
      </c>
      <c r="AC332" s="51">
        <f t="shared" si="176"/>
        <v>5.4226124982072355E-2</v>
      </c>
      <c r="AD332" s="78">
        <f t="shared" si="177"/>
        <v>1.0678937797524775</v>
      </c>
      <c r="AE332" s="51">
        <f t="shared" si="197"/>
        <v>1.0724502556434587</v>
      </c>
      <c r="AF332" s="50">
        <f t="shared" si="178"/>
        <v>-4.2486594291941682E-3</v>
      </c>
      <c r="AG332" s="50">
        <f t="shared" si="198"/>
        <v>1.6192159352994562E-3</v>
      </c>
      <c r="AH332" s="48">
        <f t="shared" si="199"/>
        <v>44196</v>
      </c>
      <c r="AI332" s="55">
        <f t="shared" si="179"/>
        <v>2021</v>
      </c>
      <c r="AJ332" s="55">
        <f t="shared" si="180"/>
        <v>3</v>
      </c>
      <c r="AK332" s="53">
        <f t="shared" si="181"/>
        <v>0</v>
      </c>
      <c r="AL332" s="51">
        <f t="shared" si="200"/>
        <v>1.0642188257746912</v>
      </c>
      <c r="AM332" s="52" t="str">
        <f t="shared" si="182"/>
        <v/>
      </c>
      <c r="AN332" s="51">
        <f t="shared" si="201"/>
        <v>1.0710542877775331</v>
      </c>
      <c r="AO332" s="52">
        <f t="shared" si="183"/>
        <v>-2.9508383105526503E-3</v>
      </c>
      <c r="AP332" s="56">
        <f t="shared" si="184"/>
        <v>1</v>
      </c>
      <c r="AQ332" s="53" t="b">
        <f t="shared" si="185"/>
        <v>1</v>
      </c>
    </row>
    <row r="333" spans="1:43">
      <c r="A333" s="48">
        <f>净值底稿!A294</f>
        <v>44272</v>
      </c>
      <c r="B333" s="49">
        <f>净值底稿!X294</f>
        <v>1.2015675068342517</v>
      </c>
      <c r="C333" s="49">
        <f>净值底稿!U294</f>
        <v>1.2826899414142749</v>
      </c>
      <c r="D333" s="49">
        <f>净值底稿!V294</f>
        <v>1.4490000000000001</v>
      </c>
      <c r="E333" s="49">
        <f>净值底稿!W294</f>
        <v>1.3251999999999999</v>
      </c>
      <c r="F333" s="50">
        <f t="shared" si="186"/>
        <v>-3.5429958619335178E-3</v>
      </c>
      <c r="G333" s="50">
        <f t="shared" si="187"/>
        <v>5.5276854633250494E-3</v>
      </c>
      <c r="H333" s="50">
        <f t="shared" si="188"/>
        <v>2.7612867596293889E-4</v>
      </c>
      <c r="I333" s="50">
        <f t="shared" si="189"/>
        <v>3.711277739907537E-3</v>
      </c>
      <c r="J333" s="51">
        <f t="shared" si="190"/>
        <v>0.11383420580098545</v>
      </c>
      <c r="K333" s="51">
        <f t="shared" si="191"/>
        <v>0.10370225466473133</v>
      </c>
      <c r="L333" s="51">
        <f t="shared" si="192"/>
        <v>0.79651640868013029</v>
      </c>
      <c r="M333" s="51">
        <f t="shared" si="193"/>
        <v>5.4427373192639766E-2</v>
      </c>
      <c r="N333" s="51">
        <f t="shared" si="164"/>
        <v>1.0684802423384867</v>
      </c>
      <c r="O333" s="52">
        <f t="shared" si="165"/>
        <v>0.20359427516377307</v>
      </c>
      <c r="P333" s="53" t="b">
        <f t="shared" si="166"/>
        <v>0</v>
      </c>
      <c r="Q333" s="53" t="b">
        <f t="shared" si="167"/>
        <v>0</v>
      </c>
      <c r="R333" s="53" t="b">
        <f t="shared" si="168"/>
        <v>0</v>
      </c>
      <c r="S333" s="53" t="b">
        <f t="shared" si="194"/>
        <v>0</v>
      </c>
      <c r="T333" s="54" t="str">
        <f t="shared" si="195"/>
        <v>不调</v>
      </c>
      <c r="U333" s="51">
        <f t="shared" si="169"/>
        <v>0.11383420580098545</v>
      </c>
      <c r="V333" s="51">
        <f t="shared" si="170"/>
        <v>0.10370225466473133</v>
      </c>
      <c r="W333" s="51">
        <f t="shared" si="171"/>
        <v>0.79651640868013029</v>
      </c>
      <c r="X333" s="51">
        <f t="shared" si="172"/>
        <v>5.4427373192639766E-2</v>
      </c>
      <c r="Y333" s="51">
        <f t="shared" si="196"/>
        <v>0.99998626710299976</v>
      </c>
      <c r="Z333" s="51">
        <f t="shared" si="173"/>
        <v>0.11383264252756209</v>
      </c>
      <c r="AA333" s="51">
        <f t="shared" si="174"/>
        <v>0.10370083053234933</v>
      </c>
      <c r="AB333" s="51">
        <f t="shared" si="175"/>
        <v>0.79650547020233087</v>
      </c>
      <c r="AC333" s="51">
        <f t="shared" si="176"/>
        <v>5.4426625747129719E-2</v>
      </c>
      <c r="AD333" s="78">
        <f t="shared" si="177"/>
        <v>1.0684655690093721</v>
      </c>
      <c r="AE333" s="51">
        <f t="shared" si="197"/>
        <v>1.0724502556434587</v>
      </c>
      <c r="AF333" s="50">
        <f t="shared" si="178"/>
        <v>-3.7154978639973857E-3</v>
      </c>
      <c r="AG333" s="50">
        <f t="shared" si="198"/>
        <v>5.3543645232867476E-4</v>
      </c>
      <c r="AH333" s="48">
        <f t="shared" si="199"/>
        <v>44196</v>
      </c>
      <c r="AI333" s="55">
        <f t="shared" si="179"/>
        <v>2021</v>
      </c>
      <c r="AJ333" s="55">
        <f t="shared" si="180"/>
        <v>3</v>
      </c>
      <c r="AK333" s="53">
        <f t="shared" si="181"/>
        <v>0</v>
      </c>
      <c r="AL333" s="51">
        <f t="shared" si="200"/>
        <v>1.0642188257746912</v>
      </c>
      <c r="AM333" s="52" t="str">
        <f t="shared" si="182"/>
        <v/>
      </c>
      <c r="AN333" s="51">
        <f t="shared" si="201"/>
        <v>1.0710542877775331</v>
      </c>
      <c r="AO333" s="52">
        <f t="shared" si="183"/>
        <v>-2.4169818446202473E-3</v>
      </c>
      <c r="AP333" s="56">
        <f t="shared" si="184"/>
        <v>1</v>
      </c>
      <c r="AQ333" s="53" t="b">
        <f t="shared" si="185"/>
        <v>1</v>
      </c>
    </row>
    <row r="334" spans="1:43">
      <c r="A334" s="48">
        <f>净值底稿!A295</f>
        <v>44273</v>
      </c>
      <c r="B334" s="49">
        <f>净值底稿!X295</f>
        <v>1.204860507153253</v>
      </c>
      <c r="C334" s="49">
        <f>净值底稿!U295</f>
        <v>1.2905053033051888</v>
      </c>
      <c r="D334" s="49">
        <f>净值底稿!V295</f>
        <v>1.4489000000000001</v>
      </c>
      <c r="E334" s="49">
        <f>净值底稿!W295</f>
        <v>1.3329</v>
      </c>
      <c r="F334" s="50">
        <f t="shared" si="186"/>
        <v>2.74058702509139E-3</v>
      </c>
      <c r="G334" s="50">
        <f t="shared" si="187"/>
        <v>6.0929470471224878E-3</v>
      </c>
      <c r="H334" s="50">
        <f t="shared" si="188"/>
        <v>-6.9013112491411732E-5</v>
      </c>
      <c r="I334" s="50">
        <f t="shared" si="189"/>
        <v>5.8104437066104353E-3</v>
      </c>
      <c r="J334" s="51">
        <f t="shared" si="190"/>
        <v>0.114144610790705</v>
      </c>
      <c r="K334" s="51">
        <f t="shared" si="191"/>
        <v>0.10433267420152555</v>
      </c>
      <c r="L334" s="51">
        <f t="shared" si="192"/>
        <v>0.79645050088071578</v>
      </c>
      <c r="M334" s="51">
        <f t="shared" si="193"/>
        <v>5.4742868592174171E-2</v>
      </c>
      <c r="N334" s="51">
        <f t="shared" si="164"/>
        <v>1.0696706544651207</v>
      </c>
      <c r="O334" s="52">
        <f t="shared" si="165"/>
        <v>0.20424724571085684</v>
      </c>
      <c r="P334" s="53" t="b">
        <f t="shared" si="166"/>
        <v>0</v>
      </c>
      <c r="Q334" s="53" t="b">
        <f t="shared" si="167"/>
        <v>0</v>
      </c>
      <c r="R334" s="53" t="b">
        <f t="shared" si="168"/>
        <v>0</v>
      </c>
      <c r="S334" s="53" t="b">
        <f t="shared" si="194"/>
        <v>0</v>
      </c>
      <c r="T334" s="54" t="str">
        <f t="shared" si="195"/>
        <v>不调</v>
      </c>
      <c r="U334" s="51">
        <f t="shared" si="169"/>
        <v>0.114144610790705</v>
      </c>
      <c r="V334" s="51">
        <f t="shared" si="170"/>
        <v>0.10433267420152555</v>
      </c>
      <c r="W334" s="51">
        <f t="shared" si="171"/>
        <v>0.79645050088071578</v>
      </c>
      <c r="X334" s="51">
        <f t="shared" si="172"/>
        <v>5.4742868592174171E-2</v>
      </c>
      <c r="Y334" s="51">
        <f t="shared" si="196"/>
        <v>0.99998626710299976</v>
      </c>
      <c r="Z334" s="51">
        <f t="shared" si="173"/>
        <v>0.11414304325452188</v>
      </c>
      <c r="AA334" s="51">
        <f t="shared" si="174"/>
        <v>0.10433124141165698</v>
      </c>
      <c r="AB334" s="51">
        <f t="shared" si="175"/>
        <v>0.79643956330802135</v>
      </c>
      <c r="AC334" s="51">
        <f t="shared" si="176"/>
        <v>5.47421168139983E-2</v>
      </c>
      <c r="AD334" s="78">
        <f t="shared" si="177"/>
        <v>1.0696559647881985</v>
      </c>
      <c r="AE334" s="51">
        <f t="shared" si="197"/>
        <v>1.0724502556434587</v>
      </c>
      <c r="AF334" s="50">
        <f t="shared" si="178"/>
        <v>-2.6055202472619055E-3</v>
      </c>
      <c r="AG334" s="50">
        <f t="shared" si="198"/>
        <v>1.1141171165021113E-3</v>
      </c>
      <c r="AH334" s="48">
        <f t="shared" si="199"/>
        <v>44196</v>
      </c>
      <c r="AI334" s="55">
        <f t="shared" si="179"/>
        <v>2021</v>
      </c>
      <c r="AJ334" s="55">
        <f t="shared" si="180"/>
        <v>3</v>
      </c>
      <c r="AK334" s="53">
        <f t="shared" si="181"/>
        <v>0</v>
      </c>
      <c r="AL334" s="51">
        <f t="shared" si="200"/>
        <v>1.0642188257746912</v>
      </c>
      <c r="AM334" s="52" t="str">
        <f t="shared" si="182"/>
        <v/>
      </c>
      <c r="AN334" s="51">
        <f t="shared" si="201"/>
        <v>1.0710542877775331</v>
      </c>
      <c r="AO334" s="52">
        <f t="shared" si="183"/>
        <v>-1.305557528961665E-3</v>
      </c>
      <c r="AP334" s="56">
        <f t="shared" si="184"/>
        <v>1</v>
      </c>
      <c r="AQ334" s="53" t="b">
        <f t="shared" si="185"/>
        <v>1</v>
      </c>
    </row>
    <row r="335" spans="1:43">
      <c r="A335" s="48">
        <f>净值底稿!A296</f>
        <v>44274</v>
      </c>
      <c r="B335" s="49">
        <f>净值底稿!X296</f>
        <v>1.1915537751477987</v>
      </c>
      <c r="C335" s="49">
        <f>净值底稿!U296</f>
        <v>1.2744258202934375</v>
      </c>
      <c r="D335" s="49">
        <f>净值底稿!V296</f>
        <v>1.4494</v>
      </c>
      <c r="E335" s="49">
        <f>净值底稿!W296</f>
        <v>1.3315999999999999</v>
      </c>
      <c r="F335" s="50">
        <f t="shared" si="186"/>
        <v>-1.1044209621323242E-2</v>
      </c>
      <c r="G335" s="50">
        <f t="shared" si="187"/>
        <v>-1.2459834896121014E-2</v>
      </c>
      <c r="H335" s="50">
        <f t="shared" si="188"/>
        <v>3.4508937814892171E-4</v>
      </c>
      <c r="I335" s="50">
        <f t="shared" si="189"/>
        <v>-9.7531697801789274E-4</v>
      </c>
      <c r="J335" s="51">
        <f t="shared" si="190"/>
        <v>0.11288242355800317</v>
      </c>
      <c r="K335" s="51">
        <f t="shared" si="191"/>
        <v>0.10303129136916039</v>
      </c>
      <c r="L335" s="51">
        <f t="shared" si="192"/>
        <v>0.79671440614165656</v>
      </c>
      <c r="M335" s="51">
        <f t="shared" si="193"/>
        <v>5.468872589805697E-2</v>
      </c>
      <c r="N335" s="51">
        <f t="shared" si="164"/>
        <v>1.0673168469668772</v>
      </c>
      <c r="O335" s="52">
        <f t="shared" si="165"/>
        <v>0.20229579954701507</v>
      </c>
      <c r="P335" s="53" t="b">
        <f t="shared" si="166"/>
        <v>0</v>
      </c>
      <c r="Q335" s="53" t="b">
        <f t="shared" si="167"/>
        <v>0</v>
      </c>
      <c r="R335" s="53" t="b">
        <f t="shared" si="168"/>
        <v>0</v>
      </c>
      <c r="S335" s="53" t="b">
        <f t="shared" si="194"/>
        <v>0</v>
      </c>
      <c r="T335" s="54" t="str">
        <f t="shared" si="195"/>
        <v>不调</v>
      </c>
      <c r="U335" s="51">
        <f t="shared" si="169"/>
        <v>0.11288242355800317</v>
      </c>
      <c r="V335" s="51">
        <f t="shared" si="170"/>
        <v>0.10303129136916039</v>
      </c>
      <c r="W335" s="51">
        <f t="shared" si="171"/>
        <v>0.79671440614165656</v>
      </c>
      <c r="X335" s="51">
        <f t="shared" si="172"/>
        <v>5.468872589805697E-2</v>
      </c>
      <c r="Y335" s="51">
        <f t="shared" si="196"/>
        <v>0.99998626710299976</v>
      </c>
      <c r="Z335" s="51">
        <f t="shared" si="173"/>
        <v>0.1128808733553073</v>
      </c>
      <c r="AA335" s="51">
        <f t="shared" si="174"/>
        <v>0.10302987645104822</v>
      </c>
      <c r="AB335" s="51">
        <f t="shared" si="175"/>
        <v>0.79670346494477839</v>
      </c>
      <c r="AC335" s="51">
        <f t="shared" si="176"/>
        <v>5.4687974863417137E-2</v>
      </c>
      <c r="AD335" s="78">
        <f t="shared" si="177"/>
        <v>1.0673021896145509</v>
      </c>
      <c r="AE335" s="51">
        <f t="shared" si="197"/>
        <v>1.0724502556434587</v>
      </c>
      <c r="AF335" s="50">
        <f t="shared" si="178"/>
        <v>-4.8002842106825705E-3</v>
      </c>
      <c r="AG335" s="50">
        <f t="shared" si="198"/>
        <v>-2.2004974039607772E-3</v>
      </c>
      <c r="AH335" s="48">
        <f t="shared" si="199"/>
        <v>44196</v>
      </c>
      <c r="AI335" s="55">
        <f t="shared" si="179"/>
        <v>2021</v>
      </c>
      <c r="AJ335" s="55">
        <f t="shared" si="180"/>
        <v>3</v>
      </c>
      <c r="AK335" s="53">
        <f t="shared" si="181"/>
        <v>0</v>
      </c>
      <c r="AL335" s="51">
        <f t="shared" si="200"/>
        <v>1.0642188257746912</v>
      </c>
      <c r="AM335" s="52" t="str">
        <f t="shared" si="182"/>
        <v/>
      </c>
      <c r="AN335" s="51">
        <f t="shared" si="201"/>
        <v>1.0710542877775331</v>
      </c>
      <c r="AO335" s="52">
        <f t="shared" si="183"/>
        <v>-3.5031820569692007E-3</v>
      </c>
      <c r="AP335" s="56">
        <f t="shared" si="184"/>
        <v>1</v>
      </c>
      <c r="AQ335" s="53" t="b">
        <f t="shared" si="185"/>
        <v>1</v>
      </c>
    </row>
    <row r="336" spans="1:43">
      <c r="A336" s="48">
        <f>净值底稿!A297</f>
        <v>44277</v>
      </c>
      <c r="B336" s="49">
        <f>净值底稿!X297</f>
        <v>1.2028609717451884</v>
      </c>
      <c r="C336" s="49">
        <f>净值底稿!U297</f>
        <v>1.2934413148159463</v>
      </c>
      <c r="D336" s="49">
        <f>净值底稿!V297</f>
        <v>1.4500999999999999</v>
      </c>
      <c r="E336" s="49">
        <f>净值底稿!W297</f>
        <v>1.3243</v>
      </c>
      <c r="F336" s="50">
        <f t="shared" si="186"/>
        <v>9.4894555606499509E-3</v>
      </c>
      <c r="G336" s="50">
        <f t="shared" si="187"/>
        <v>1.4920832754416802E-2</v>
      </c>
      <c r="H336" s="50">
        <f t="shared" si="188"/>
        <v>4.8295846557189215E-4</v>
      </c>
      <c r="I336" s="50">
        <f t="shared" si="189"/>
        <v>-5.482126764794093E-3</v>
      </c>
      <c r="J336" s="51">
        <f t="shared" si="190"/>
        <v>0.11395205138665984</v>
      </c>
      <c r="K336" s="51">
        <f t="shared" si="191"/>
        <v>0.10456716800628253</v>
      </c>
      <c r="L336" s="51">
        <f t="shared" si="192"/>
        <v>0.7970882396277239</v>
      </c>
      <c r="M336" s="51">
        <f t="shared" si="193"/>
        <v>5.4388168452706012E-2</v>
      </c>
      <c r="N336" s="51">
        <f t="shared" si="164"/>
        <v>1.0699956274733724</v>
      </c>
      <c r="O336" s="52">
        <f t="shared" si="165"/>
        <v>0.20422440408372641</v>
      </c>
      <c r="P336" s="53" t="b">
        <f t="shared" si="166"/>
        <v>0</v>
      </c>
      <c r="Q336" s="53" t="b">
        <f t="shared" si="167"/>
        <v>0</v>
      </c>
      <c r="R336" s="53" t="b">
        <f t="shared" si="168"/>
        <v>0</v>
      </c>
      <c r="S336" s="53" t="b">
        <f t="shared" si="194"/>
        <v>0</v>
      </c>
      <c r="T336" s="54" t="str">
        <f t="shared" si="195"/>
        <v>不调</v>
      </c>
      <c r="U336" s="51">
        <f t="shared" si="169"/>
        <v>0.11395205138665984</v>
      </c>
      <c r="V336" s="51">
        <f t="shared" si="170"/>
        <v>0.10456716800628253</v>
      </c>
      <c r="W336" s="51">
        <f t="shared" si="171"/>
        <v>0.7970882396277239</v>
      </c>
      <c r="X336" s="51">
        <f t="shared" si="172"/>
        <v>5.4388168452706012E-2</v>
      </c>
      <c r="Y336" s="51">
        <f t="shared" si="196"/>
        <v>0.99995880187477393</v>
      </c>
      <c r="Z336" s="51">
        <f t="shared" si="173"/>
        <v>0.11394735677577704</v>
      </c>
      <c r="AA336" s="51">
        <f t="shared" si="174"/>
        <v>0.10456286003500047</v>
      </c>
      <c r="AB336" s="51">
        <f t="shared" si="175"/>
        <v>0.79705540108661155</v>
      </c>
      <c r="AC336" s="51">
        <f t="shared" si="176"/>
        <v>5.4385927762131282E-2</v>
      </c>
      <c r="AD336" s="78">
        <f t="shared" si="177"/>
        <v>1.0699515456595203</v>
      </c>
      <c r="AE336" s="51">
        <f t="shared" si="197"/>
        <v>1.0724502556434587</v>
      </c>
      <c r="AF336" s="50">
        <f t="shared" si="178"/>
        <v>-2.3299075838619787E-3</v>
      </c>
      <c r="AG336" s="50">
        <f t="shared" si="198"/>
        <v>2.4822923355252158E-3</v>
      </c>
      <c r="AH336" s="48">
        <f t="shared" si="199"/>
        <v>44196</v>
      </c>
      <c r="AI336" s="55">
        <f t="shared" si="179"/>
        <v>2021</v>
      </c>
      <c r="AJ336" s="55">
        <f t="shared" si="180"/>
        <v>3</v>
      </c>
      <c r="AK336" s="53">
        <f t="shared" si="181"/>
        <v>0</v>
      </c>
      <c r="AL336" s="51">
        <f t="shared" si="200"/>
        <v>1.0642188257746912</v>
      </c>
      <c r="AM336" s="52" t="str">
        <f t="shared" si="182"/>
        <v/>
      </c>
      <c r="AN336" s="51">
        <f t="shared" si="201"/>
        <v>1.0710542877775331</v>
      </c>
      <c r="AO336" s="52">
        <f t="shared" si="183"/>
        <v>-1.0295856434140438E-3</v>
      </c>
      <c r="AP336" s="56">
        <f t="shared" si="184"/>
        <v>1</v>
      </c>
      <c r="AQ336" s="53" t="b">
        <f t="shared" si="185"/>
        <v>1</v>
      </c>
    </row>
    <row r="337" spans="1:43">
      <c r="A337" s="48">
        <f>净值底稿!A298</f>
        <v>44278</v>
      </c>
      <c r="B337" s="49">
        <f>净值底稿!X298</f>
        <v>1.1903088505984196</v>
      </c>
      <c r="C337" s="49">
        <f>净值底稿!U298</f>
        <v>1.2783426982727775</v>
      </c>
      <c r="D337" s="49">
        <f>净值底稿!V298</f>
        <v>1.4508000000000001</v>
      </c>
      <c r="E337" s="49">
        <f>净值底稿!W298</f>
        <v>1.3303</v>
      </c>
      <c r="F337" s="50">
        <f t="shared" si="186"/>
        <v>-1.043522189314805E-2</v>
      </c>
      <c r="G337" s="50">
        <f t="shared" si="187"/>
        <v>-1.1673213442480179E-2</v>
      </c>
      <c r="H337" s="50">
        <f t="shared" si="188"/>
        <v>4.827253292878364E-4</v>
      </c>
      <c r="I337" s="50">
        <f t="shared" si="189"/>
        <v>4.5306954617534423E-3</v>
      </c>
      <c r="J337" s="51">
        <f t="shared" si="190"/>
        <v>0.1127582908236841</v>
      </c>
      <c r="K337" s="51">
        <f t="shared" si="191"/>
        <v>0.10334227545165572</v>
      </c>
      <c r="L337" s="51">
        <f t="shared" si="192"/>
        <v>0.79744015991756179</v>
      </c>
      <c r="M337" s="51">
        <f t="shared" si="193"/>
        <v>5.4632333838226424E-2</v>
      </c>
      <c r="N337" s="51">
        <f t="shared" si="164"/>
        <v>1.0681730600311281</v>
      </c>
      <c r="O337" s="52">
        <f t="shared" si="165"/>
        <v>0.20230857186104501</v>
      </c>
      <c r="P337" s="53" t="b">
        <f t="shared" si="166"/>
        <v>0</v>
      </c>
      <c r="Q337" s="53" t="b">
        <f t="shared" si="167"/>
        <v>0</v>
      </c>
      <c r="R337" s="53" t="b">
        <f t="shared" si="168"/>
        <v>0</v>
      </c>
      <c r="S337" s="53" t="b">
        <f t="shared" si="194"/>
        <v>0</v>
      </c>
      <c r="T337" s="54" t="str">
        <f t="shared" si="195"/>
        <v>不调</v>
      </c>
      <c r="U337" s="51">
        <f t="shared" si="169"/>
        <v>0.1127582908236841</v>
      </c>
      <c r="V337" s="51">
        <f t="shared" si="170"/>
        <v>0.10334227545165572</v>
      </c>
      <c r="W337" s="51">
        <f t="shared" si="171"/>
        <v>0.79744015991756179</v>
      </c>
      <c r="X337" s="51">
        <f t="shared" si="172"/>
        <v>5.4632333838226424E-2</v>
      </c>
      <c r="Y337" s="51">
        <f t="shared" si="196"/>
        <v>0.99998626710299976</v>
      </c>
      <c r="Z337" s="51">
        <f t="shared" si="173"/>
        <v>0.1127567423256903</v>
      </c>
      <c r="AA337" s="51">
        <f t="shared" si="174"/>
        <v>0.10334085626283118</v>
      </c>
      <c r="AB337" s="51">
        <f t="shared" si="175"/>
        <v>0.79742920875398182</v>
      </c>
      <c r="AC337" s="51">
        <f t="shared" si="176"/>
        <v>5.4631583578012941E-2</v>
      </c>
      <c r="AD337" s="78">
        <f t="shared" si="177"/>
        <v>1.0681583909205161</v>
      </c>
      <c r="AE337" s="51">
        <f t="shared" si="197"/>
        <v>1.0724502556434587</v>
      </c>
      <c r="AF337" s="50">
        <f t="shared" si="178"/>
        <v>-4.0019242853996939E-3</v>
      </c>
      <c r="AG337" s="50">
        <f t="shared" si="198"/>
        <v>-1.6759214436191661E-3</v>
      </c>
      <c r="AH337" s="48">
        <f t="shared" si="199"/>
        <v>44196</v>
      </c>
      <c r="AI337" s="55">
        <f t="shared" si="179"/>
        <v>2021</v>
      </c>
      <c r="AJ337" s="55">
        <f t="shared" si="180"/>
        <v>3</v>
      </c>
      <c r="AK337" s="53">
        <f t="shared" si="181"/>
        <v>0</v>
      </c>
      <c r="AL337" s="51">
        <f t="shared" si="200"/>
        <v>1.0642188257746912</v>
      </c>
      <c r="AM337" s="52" t="str">
        <f t="shared" si="182"/>
        <v/>
      </c>
      <c r="AN337" s="51">
        <f t="shared" si="201"/>
        <v>1.0710542877775331</v>
      </c>
      <c r="AO337" s="52">
        <f t="shared" si="183"/>
        <v>-2.7037815823752753E-3</v>
      </c>
      <c r="AP337" s="56">
        <f t="shared" si="184"/>
        <v>1</v>
      </c>
      <c r="AQ337" s="53" t="b">
        <f t="shared" si="185"/>
        <v>1</v>
      </c>
    </row>
    <row r="338" spans="1:43">
      <c r="A338" s="48">
        <f>净值底稿!A299</f>
        <v>44279</v>
      </c>
      <c r="B338" s="49">
        <f>净值底稿!X299</f>
        <v>1.1749000219867427</v>
      </c>
      <c r="C338" s="49">
        <f>净值底稿!U299</f>
        <v>1.2617844764165049</v>
      </c>
      <c r="D338" s="49">
        <f>净值底稿!V299</f>
        <v>1.4518</v>
      </c>
      <c r="E338" s="49">
        <f>净值底稿!W299</f>
        <v>1.3249</v>
      </c>
      <c r="F338" s="50">
        <f t="shared" si="186"/>
        <v>-1.2945235687300993E-2</v>
      </c>
      <c r="G338" s="50">
        <f t="shared" si="187"/>
        <v>-1.2952881788776294E-2</v>
      </c>
      <c r="H338" s="50">
        <f t="shared" si="188"/>
        <v>6.8927488282310989E-4</v>
      </c>
      <c r="I338" s="50">
        <f t="shared" si="189"/>
        <v>-4.0592347590769906E-3</v>
      </c>
      <c r="J338" s="51">
        <f t="shared" si="190"/>
        <v>0.11129707972095197</v>
      </c>
      <c r="K338" s="51">
        <f t="shared" si="191"/>
        <v>0.1020022943677078</v>
      </c>
      <c r="L338" s="51">
        <f t="shared" si="192"/>
        <v>0.7979788566784054</v>
      </c>
      <c r="M338" s="51">
        <f t="shared" si="193"/>
        <v>5.4409821155009648E-2</v>
      </c>
      <c r="N338" s="51">
        <f t="shared" si="164"/>
        <v>1.0656880519220748</v>
      </c>
      <c r="O338" s="52">
        <f t="shared" si="165"/>
        <v>0.20015179273517525</v>
      </c>
      <c r="P338" s="53" t="b">
        <f t="shared" si="166"/>
        <v>0</v>
      </c>
      <c r="Q338" s="53" t="b">
        <f t="shared" si="167"/>
        <v>0</v>
      </c>
      <c r="R338" s="53" t="b">
        <f t="shared" si="168"/>
        <v>0</v>
      </c>
      <c r="S338" s="53" t="b">
        <f t="shared" si="194"/>
        <v>0</v>
      </c>
      <c r="T338" s="54" t="str">
        <f t="shared" si="195"/>
        <v>不调</v>
      </c>
      <c r="U338" s="51">
        <f t="shared" si="169"/>
        <v>0.11129707972095197</v>
      </c>
      <c r="V338" s="51">
        <f t="shared" si="170"/>
        <v>0.1020022943677078</v>
      </c>
      <c r="W338" s="51">
        <f t="shared" si="171"/>
        <v>0.7979788566784054</v>
      </c>
      <c r="X338" s="51">
        <f t="shared" si="172"/>
        <v>5.4409821155009648E-2</v>
      </c>
      <c r="Y338" s="51">
        <f t="shared" si="196"/>
        <v>0.99998626710299976</v>
      </c>
      <c r="Z338" s="51">
        <f t="shared" si="173"/>
        <v>0.11129555128961974</v>
      </c>
      <c r="AA338" s="51">
        <f t="shared" si="174"/>
        <v>0.10200089358070547</v>
      </c>
      <c r="AB338" s="51">
        <f t="shared" si="175"/>
        <v>0.79796789811695823</v>
      </c>
      <c r="AC338" s="51">
        <f t="shared" si="176"/>
        <v>5.4409073950539927E-2</v>
      </c>
      <c r="AD338" s="78">
        <f t="shared" si="177"/>
        <v>1.0656734169378232</v>
      </c>
      <c r="AE338" s="51">
        <f t="shared" si="197"/>
        <v>1.0724502556434587</v>
      </c>
      <c r="AF338" s="50">
        <f t="shared" si="178"/>
        <v>-6.3190238148337352E-3</v>
      </c>
      <c r="AG338" s="50">
        <f t="shared" si="198"/>
        <v>-2.3264096446888871E-3</v>
      </c>
      <c r="AH338" s="48">
        <f t="shared" si="199"/>
        <v>44196</v>
      </c>
      <c r="AI338" s="55">
        <f t="shared" si="179"/>
        <v>2021</v>
      </c>
      <c r="AJ338" s="55">
        <f t="shared" si="180"/>
        <v>3</v>
      </c>
      <c r="AK338" s="53">
        <f t="shared" si="181"/>
        <v>0</v>
      </c>
      <c r="AL338" s="51">
        <f t="shared" si="200"/>
        <v>1.0642188257746912</v>
      </c>
      <c r="AM338" s="52" t="str">
        <f t="shared" si="182"/>
        <v/>
      </c>
      <c r="AN338" s="51">
        <f t="shared" si="201"/>
        <v>1.0710542877775331</v>
      </c>
      <c r="AO338" s="52">
        <f t="shared" si="183"/>
        <v>-5.0239011235138076E-3</v>
      </c>
      <c r="AP338" s="56">
        <f t="shared" si="184"/>
        <v>1</v>
      </c>
      <c r="AQ338" s="53" t="b">
        <f t="shared" si="185"/>
        <v>1</v>
      </c>
    </row>
    <row r="339" spans="1:43">
      <c r="A339" s="48">
        <f>净值底稿!A300</f>
        <v>44280</v>
      </c>
      <c r="B339" s="49">
        <f>净值底稿!X300</f>
        <v>1.1733054069972022</v>
      </c>
      <c r="C339" s="49">
        <f>净值底稿!U300</f>
        <v>1.261581137599773</v>
      </c>
      <c r="D339" s="49">
        <f>净值底稿!V300</f>
        <v>1.452</v>
      </c>
      <c r="E339" s="49">
        <f>净值底稿!W300</f>
        <v>1.3288</v>
      </c>
      <c r="F339" s="50">
        <f t="shared" si="186"/>
        <v>-1.3572346239674182E-3</v>
      </c>
      <c r="G339" s="50">
        <f t="shared" si="187"/>
        <v>-1.6115178188702561E-4</v>
      </c>
      <c r="H339" s="50">
        <f t="shared" si="188"/>
        <v>1.3776002204157756E-4</v>
      </c>
      <c r="I339" s="50">
        <f t="shared" si="189"/>
        <v>2.9436183862934229E-3</v>
      </c>
      <c r="J339" s="51">
        <f t="shared" si="190"/>
        <v>0.11114449711391593</v>
      </c>
      <c r="K339" s="51">
        <f t="shared" si="191"/>
        <v>0.10198445595495087</v>
      </c>
      <c r="L339" s="51">
        <f t="shared" si="192"/>
        <v>0.79807782619219125</v>
      </c>
      <c r="M339" s="51">
        <f t="shared" si="193"/>
        <v>5.4569233501001936E-2</v>
      </c>
      <c r="N339" s="51">
        <f t="shared" si="164"/>
        <v>1.0657760127620599</v>
      </c>
      <c r="O339" s="52">
        <f t="shared" si="165"/>
        <v>0.19997537054387521</v>
      </c>
      <c r="P339" s="53" t="b">
        <f t="shared" si="166"/>
        <v>0</v>
      </c>
      <c r="Q339" s="53" t="b">
        <f t="shared" si="167"/>
        <v>0</v>
      </c>
      <c r="R339" s="53" t="b">
        <f t="shared" si="168"/>
        <v>0</v>
      </c>
      <c r="S339" s="53" t="b">
        <f t="shared" si="194"/>
        <v>0</v>
      </c>
      <c r="T339" s="54" t="str">
        <f t="shared" si="195"/>
        <v>不调</v>
      </c>
      <c r="U339" s="51">
        <f t="shared" si="169"/>
        <v>0.11114449711391593</v>
      </c>
      <c r="V339" s="51">
        <f t="shared" si="170"/>
        <v>0.10198445595495087</v>
      </c>
      <c r="W339" s="51">
        <f t="shared" si="171"/>
        <v>0.79807782619219125</v>
      </c>
      <c r="X339" s="51">
        <f t="shared" si="172"/>
        <v>5.4569233501001936E-2</v>
      </c>
      <c r="Y339" s="51">
        <f t="shared" si="196"/>
        <v>0.99998626710299976</v>
      </c>
      <c r="Z339" s="51">
        <f t="shared" si="173"/>
        <v>0.11114297077798492</v>
      </c>
      <c r="AA339" s="51">
        <f t="shared" si="174"/>
        <v>0.10198305541292162</v>
      </c>
      <c r="AB339" s="51">
        <f t="shared" si="175"/>
        <v>0.79806686627160595</v>
      </c>
      <c r="AC339" s="51">
        <f t="shared" si="176"/>
        <v>5.4568484107338888E-2</v>
      </c>
      <c r="AD339" s="78">
        <f t="shared" si="177"/>
        <v>1.0657613765698513</v>
      </c>
      <c r="AE339" s="51">
        <f t="shared" si="197"/>
        <v>1.0724502556434587</v>
      </c>
      <c r="AF339" s="50">
        <f t="shared" si="178"/>
        <v>-6.237006367809772E-3</v>
      </c>
      <c r="AG339" s="50">
        <f t="shared" si="198"/>
        <v>8.253901301280564E-5</v>
      </c>
      <c r="AH339" s="48">
        <f t="shared" si="199"/>
        <v>44196</v>
      </c>
      <c r="AI339" s="55">
        <f t="shared" si="179"/>
        <v>2021</v>
      </c>
      <c r="AJ339" s="55">
        <f t="shared" si="180"/>
        <v>3</v>
      </c>
      <c r="AK339" s="53">
        <f t="shared" si="181"/>
        <v>0</v>
      </c>
      <c r="AL339" s="51">
        <f t="shared" si="200"/>
        <v>1.0642188257746912</v>
      </c>
      <c r="AM339" s="52" t="str">
        <f t="shared" si="182"/>
        <v/>
      </c>
      <c r="AN339" s="51">
        <f t="shared" si="201"/>
        <v>1.0710542877775331</v>
      </c>
      <c r="AO339" s="52">
        <f t="shared" si="183"/>
        <v>-4.9417767783412891E-3</v>
      </c>
      <c r="AP339" s="56">
        <f t="shared" si="184"/>
        <v>1</v>
      </c>
      <c r="AQ339" s="53" t="b">
        <f t="shared" si="185"/>
        <v>1</v>
      </c>
    </row>
    <row r="340" spans="1:43">
      <c r="A340" s="48">
        <f>净值底稿!A301</f>
        <v>44281</v>
      </c>
      <c r="B340" s="49">
        <f>净值底稿!X301</f>
        <v>1.1828889271541747</v>
      </c>
      <c r="C340" s="49">
        <f>净值底稿!U301</f>
        <v>1.28345165295991</v>
      </c>
      <c r="D340" s="49">
        <f>净值底稿!V301</f>
        <v>1.4518</v>
      </c>
      <c r="E340" s="49">
        <f>净值底稿!W301</f>
        <v>1.3269</v>
      </c>
      <c r="F340" s="50">
        <f t="shared" si="186"/>
        <v>8.1679672656578273E-3</v>
      </c>
      <c r="G340" s="50">
        <f t="shared" si="187"/>
        <v>1.7335797681429232E-2</v>
      </c>
      <c r="H340" s="50">
        <f t="shared" si="188"/>
        <v>-1.3774104683195176E-4</v>
      </c>
      <c r="I340" s="50">
        <f t="shared" si="189"/>
        <v>-1.4298615291993277E-3</v>
      </c>
      <c r="J340" s="51">
        <f t="shared" si="190"/>
        <v>0.11205078292510746</v>
      </c>
      <c r="K340" s="51">
        <f t="shared" si="191"/>
        <v>0.10375101302849402</v>
      </c>
      <c r="L340" s="51">
        <f t="shared" si="192"/>
        <v>0.79795693970600379</v>
      </c>
      <c r="M340" s="51">
        <f t="shared" si="193"/>
        <v>5.449045873120708E-2</v>
      </c>
      <c r="N340" s="51">
        <f t="shared" si="164"/>
        <v>1.0682491943908126</v>
      </c>
      <c r="O340" s="52">
        <f t="shared" si="165"/>
        <v>0.202014471049207</v>
      </c>
      <c r="P340" s="53" t="b">
        <f t="shared" si="166"/>
        <v>0</v>
      </c>
      <c r="Q340" s="53" t="b">
        <f t="shared" si="167"/>
        <v>0</v>
      </c>
      <c r="R340" s="53" t="b">
        <f t="shared" si="168"/>
        <v>0</v>
      </c>
      <c r="S340" s="53" t="b">
        <f t="shared" si="194"/>
        <v>0</v>
      </c>
      <c r="T340" s="54" t="str">
        <f t="shared" si="195"/>
        <v>不调</v>
      </c>
      <c r="U340" s="51">
        <f t="shared" si="169"/>
        <v>0.11205078292510746</v>
      </c>
      <c r="V340" s="51">
        <f t="shared" si="170"/>
        <v>0.10375101302849402</v>
      </c>
      <c r="W340" s="51">
        <f t="shared" si="171"/>
        <v>0.79795693970600379</v>
      </c>
      <c r="X340" s="51">
        <f t="shared" si="172"/>
        <v>5.449045873120708E-2</v>
      </c>
      <c r="Y340" s="51">
        <f t="shared" si="196"/>
        <v>0.99998626710299976</v>
      </c>
      <c r="Z340" s="51">
        <f t="shared" si="173"/>
        <v>0.11204924414324675</v>
      </c>
      <c r="AA340" s="51">
        <f t="shared" si="174"/>
        <v>0.10374958822651842</v>
      </c>
      <c r="AB340" s="51">
        <f t="shared" si="175"/>
        <v>0.79794598144554019</v>
      </c>
      <c r="AC340" s="51">
        <f t="shared" si="176"/>
        <v>5.4489710419349829E-2</v>
      </c>
      <c r="AD340" s="78">
        <f t="shared" si="177"/>
        <v>1.0682345242346551</v>
      </c>
      <c r="AE340" s="51">
        <f t="shared" si="197"/>
        <v>1.0724502556434587</v>
      </c>
      <c r="AF340" s="50">
        <f t="shared" si="178"/>
        <v>-3.9309342196708341E-3</v>
      </c>
      <c r="AG340" s="50">
        <f t="shared" si="198"/>
        <v>2.3205454046042462E-3</v>
      </c>
      <c r="AH340" s="48">
        <f t="shared" si="199"/>
        <v>44196</v>
      </c>
      <c r="AI340" s="55">
        <f t="shared" si="179"/>
        <v>2021</v>
      </c>
      <c r="AJ340" s="55">
        <f t="shared" si="180"/>
        <v>3</v>
      </c>
      <c r="AK340" s="53">
        <f t="shared" si="181"/>
        <v>0</v>
      </c>
      <c r="AL340" s="51">
        <f t="shared" si="200"/>
        <v>1.0642188257746912</v>
      </c>
      <c r="AM340" s="52" t="str">
        <f t="shared" si="182"/>
        <v/>
      </c>
      <c r="AN340" s="51">
        <f t="shared" si="201"/>
        <v>1.0710542877775331</v>
      </c>
      <c r="AO340" s="52">
        <f t="shared" si="183"/>
        <v>-2.6326989911304999E-3</v>
      </c>
      <c r="AP340" s="56">
        <f t="shared" si="184"/>
        <v>1</v>
      </c>
      <c r="AQ340" s="53" t="b">
        <f t="shared" si="185"/>
        <v>1</v>
      </c>
    </row>
    <row r="341" spans="1:43">
      <c r="A341" s="48">
        <f>净值底稿!A302</f>
        <v>44284</v>
      </c>
      <c r="B341" s="49">
        <f>净值底稿!X302</f>
        <v>1.201219420365937</v>
      </c>
      <c r="C341" s="49">
        <f>净值底稿!U302</f>
        <v>1.2866627653629474</v>
      </c>
      <c r="D341" s="49">
        <f>净值底稿!V302</f>
        <v>1.4523999999999999</v>
      </c>
      <c r="E341" s="49">
        <f>净值底稿!W302</f>
        <v>1.3277000000000001</v>
      </c>
      <c r="F341" s="50">
        <f t="shared" si="186"/>
        <v>1.5496377378273696E-2</v>
      </c>
      <c r="G341" s="50">
        <f t="shared" si="187"/>
        <v>2.5019348376948969E-3</v>
      </c>
      <c r="H341" s="50">
        <f t="shared" si="188"/>
        <v>4.1328006612473267E-4</v>
      </c>
      <c r="I341" s="50">
        <f t="shared" si="189"/>
        <v>6.0290903609927504E-4</v>
      </c>
      <c r="J341" s="51">
        <f t="shared" si="190"/>
        <v>0.11378560151544083</v>
      </c>
      <c r="K341" s="51">
        <f t="shared" si="191"/>
        <v>0.10400916293569884</v>
      </c>
      <c r="L341" s="51">
        <f t="shared" si="192"/>
        <v>0.79827575661351602</v>
      </c>
      <c r="M341" s="51">
        <f t="shared" si="193"/>
        <v>5.4522562758136085E-2</v>
      </c>
      <c r="N341" s="51">
        <f t="shared" si="164"/>
        <v>1.0705930838227917</v>
      </c>
      <c r="O341" s="52">
        <f t="shared" si="165"/>
        <v>0.20343374877171333</v>
      </c>
      <c r="P341" s="53" t="b">
        <f t="shared" si="166"/>
        <v>0</v>
      </c>
      <c r="Q341" s="53" t="b">
        <f t="shared" si="167"/>
        <v>0</v>
      </c>
      <c r="R341" s="53" t="b">
        <f t="shared" si="168"/>
        <v>0</v>
      </c>
      <c r="S341" s="53" t="b">
        <f t="shared" si="194"/>
        <v>0</v>
      </c>
      <c r="T341" s="54" t="str">
        <f t="shared" si="195"/>
        <v>不调</v>
      </c>
      <c r="U341" s="51">
        <f t="shared" si="169"/>
        <v>0.11378560151544083</v>
      </c>
      <c r="V341" s="51">
        <f t="shared" si="170"/>
        <v>0.10400916293569884</v>
      </c>
      <c r="W341" s="51">
        <f t="shared" si="171"/>
        <v>0.79827575661351602</v>
      </c>
      <c r="X341" s="51">
        <f t="shared" si="172"/>
        <v>5.4522562758136085E-2</v>
      </c>
      <c r="Y341" s="51">
        <f t="shared" si="196"/>
        <v>0.99995880187477393</v>
      </c>
      <c r="Z341" s="51">
        <f t="shared" si="173"/>
        <v>0.11378091376198067</v>
      </c>
      <c r="AA341" s="51">
        <f t="shared" si="174"/>
        <v>0.10400487795317956</v>
      </c>
      <c r="AB341" s="51">
        <f t="shared" si="175"/>
        <v>0.79824286914893017</v>
      </c>
      <c r="AC341" s="51">
        <f t="shared" si="176"/>
        <v>5.4520316530767929E-2</v>
      </c>
      <c r="AD341" s="78">
        <f t="shared" si="177"/>
        <v>1.0705489773948584</v>
      </c>
      <c r="AE341" s="51">
        <f t="shared" si="197"/>
        <v>1.0724502556434587</v>
      </c>
      <c r="AF341" s="50">
        <f t="shared" si="178"/>
        <v>-1.7728358388608978E-3</v>
      </c>
      <c r="AG341" s="50">
        <f t="shared" si="198"/>
        <v>2.1666152026509344E-3</v>
      </c>
      <c r="AH341" s="48">
        <f t="shared" si="199"/>
        <v>44196</v>
      </c>
      <c r="AI341" s="55">
        <f t="shared" si="179"/>
        <v>2021</v>
      </c>
      <c r="AJ341" s="55">
        <f t="shared" si="180"/>
        <v>3</v>
      </c>
      <c r="AK341" s="53">
        <f t="shared" si="181"/>
        <v>0</v>
      </c>
      <c r="AL341" s="51">
        <f t="shared" si="200"/>
        <v>1.0642188257746912</v>
      </c>
      <c r="AM341" s="52" t="str">
        <f t="shared" si="182"/>
        <v/>
      </c>
      <c r="AN341" s="51">
        <f t="shared" si="201"/>
        <v>1.0710542877775331</v>
      </c>
      <c r="AO341" s="52">
        <f t="shared" si="183"/>
        <v>-4.7178783413792669E-4</v>
      </c>
      <c r="AP341" s="56">
        <f t="shared" si="184"/>
        <v>1</v>
      </c>
      <c r="AQ341" s="53" t="b">
        <f t="shared" si="185"/>
        <v>1</v>
      </c>
    </row>
    <row r="342" spans="1:43">
      <c r="A342" s="48">
        <f>净值底稿!A303</f>
        <v>44285</v>
      </c>
      <c r="B342" s="49">
        <f>净值底稿!X303</f>
        <v>1.197433954345374</v>
      </c>
      <c r="C342" s="49">
        <f>净值底稿!U303</f>
        <v>1.2873745832142958</v>
      </c>
      <c r="D342" s="49">
        <f>净值底稿!V303</f>
        <v>1.4522999999999999</v>
      </c>
      <c r="E342" s="49">
        <f>净值底稿!W303</f>
        <v>1.3109</v>
      </c>
      <c r="F342" s="50">
        <f t="shared" si="186"/>
        <v>-3.1513526641200329E-3</v>
      </c>
      <c r="G342" s="50">
        <f t="shared" si="187"/>
        <v>5.5322798678147933E-4</v>
      </c>
      <c r="H342" s="50">
        <f t="shared" si="188"/>
        <v>-6.8851556045190776E-5</v>
      </c>
      <c r="I342" s="50">
        <f t="shared" si="189"/>
        <v>-1.2653460872185107E-2</v>
      </c>
      <c r="J342" s="51">
        <f t="shared" si="190"/>
        <v>0.11342234997627085</v>
      </c>
      <c r="K342" s="51">
        <f t="shared" si="191"/>
        <v>0.10406241636242505</v>
      </c>
      <c r="L342" s="51">
        <f t="shared" si="192"/>
        <v>0.79818790888528723</v>
      </c>
      <c r="M342" s="51">
        <f t="shared" si="193"/>
        <v>5.3830445838806709E-2</v>
      </c>
      <c r="N342" s="51">
        <f t="shared" si="164"/>
        <v>1.0695031210627899</v>
      </c>
      <c r="O342" s="52">
        <f t="shared" si="165"/>
        <v>0.20335122175480544</v>
      </c>
      <c r="P342" s="53" t="b">
        <f t="shared" si="166"/>
        <v>0</v>
      </c>
      <c r="Q342" s="53" t="b">
        <f t="shared" si="167"/>
        <v>0</v>
      </c>
      <c r="R342" s="53" t="b">
        <f t="shared" si="168"/>
        <v>0</v>
      </c>
      <c r="S342" s="53" t="b">
        <f t="shared" si="194"/>
        <v>0</v>
      </c>
      <c r="T342" s="54" t="str">
        <f t="shared" si="195"/>
        <v>不调</v>
      </c>
      <c r="U342" s="51">
        <f t="shared" si="169"/>
        <v>0.11342234997627085</v>
      </c>
      <c r="V342" s="51">
        <f t="shared" si="170"/>
        <v>0.10406241636242505</v>
      </c>
      <c r="W342" s="51">
        <f t="shared" si="171"/>
        <v>0.79818790888528723</v>
      </c>
      <c r="X342" s="51">
        <f t="shared" si="172"/>
        <v>5.3830445838806709E-2</v>
      </c>
      <c r="Y342" s="51">
        <f t="shared" si="196"/>
        <v>0.99998626710299976</v>
      </c>
      <c r="Z342" s="51">
        <f t="shared" si="173"/>
        <v>0.1134207923588211</v>
      </c>
      <c r="AA342" s="51">
        <f t="shared" si="174"/>
        <v>0.10406098728397956</v>
      </c>
      <c r="AB342" s="51">
        <f t="shared" si="175"/>
        <v>0.79817694745294765</v>
      </c>
      <c r="AC342" s="51">
        <f t="shared" si="176"/>
        <v>5.3829706590838529E-2</v>
      </c>
      <c r="AD342" s="78">
        <f t="shared" si="177"/>
        <v>1.0694884336865869</v>
      </c>
      <c r="AE342" s="51">
        <f t="shared" si="197"/>
        <v>1.0724502556434587</v>
      </c>
      <c r="AF342" s="50">
        <f t="shared" si="178"/>
        <v>-2.7617336480514343E-3</v>
      </c>
      <c r="AG342" s="50">
        <f t="shared" si="198"/>
        <v>-9.9065407624077118E-4</v>
      </c>
      <c r="AH342" s="48">
        <f t="shared" si="199"/>
        <v>44196</v>
      </c>
      <c r="AI342" s="55">
        <f t="shared" si="179"/>
        <v>2021</v>
      </c>
      <c r="AJ342" s="55">
        <f t="shared" si="180"/>
        <v>3</v>
      </c>
      <c r="AK342" s="53">
        <f t="shared" si="181"/>
        <v>0</v>
      </c>
      <c r="AL342" s="51">
        <f t="shared" si="200"/>
        <v>1.0642188257746912</v>
      </c>
      <c r="AM342" s="52" t="str">
        <f t="shared" si="182"/>
        <v/>
      </c>
      <c r="AN342" s="51">
        <f t="shared" si="201"/>
        <v>1.0710542877775331</v>
      </c>
      <c r="AO342" s="52">
        <f t="shared" si="183"/>
        <v>-1.4619745318376065E-3</v>
      </c>
      <c r="AP342" s="56">
        <f t="shared" si="184"/>
        <v>1</v>
      </c>
      <c r="AQ342" s="53" t="b">
        <f t="shared" si="185"/>
        <v>1</v>
      </c>
    </row>
    <row r="343" spans="1:43">
      <c r="A343" s="48">
        <f>净值底稿!A304</f>
        <v>44286</v>
      </c>
      <c r="B343" s="49">
        <f>净值底稿!X304</f>
        <v>1.1980371216177397</v>
      </c>
      <c r="C343" s="49">
        <f>净值底稿!U304</f>
        <v>1.2846490277129787</v>
      </c>
      <c r="D343" s="49">
        <f>净值底稿!V304</f>
        <v>1.4530000000000001</v>
      </c>
      <c r="E343" s="49">
        <f>净值底稿!W304</f>
        <v>1.2965</v>
      </c>
      <c r="F343" s="50">
        <f t="shared" si="186"/>
        <v>5.0371652664171762E-4</v>
      </c>
      <c r="G343" s="50">
        <f t="shared" si="187"/>
        <v>-2.1171425448776038E-3</v>
      </c>
      <c r="H343" s="50">
        <f t="shared" si="188"/>
        <v>4.8199407835847197E-4</v>
      </c>
      <c r="I343" s="50">
        <f t="shared" si="189"/>
        <v>-1.0984819589594963E-2</v>
      </c>
      <c r="J343" s="51">
        <f t="shared" si="190"/>
        <v>0.11347792428639704</v>
      </c>
      <c r="K343" s="51">
        <f t="shared" si="191"/>
        <v>0.10384067534053867</v>
      </c>
      <c r="L343" s="51">
        <f t="shared" si="192"/>
        <v>0.7985616640151022</v>
      </c>
      <c r="M343" s="51">
        <f t="shared" si="193"/>
        <v>5.3238396975377335E-2</v>
      </c>
      <c r="N343" s="51">
        <f t="shared" si="164"/>
        <v>1.0691186606174152</v>
      </c>
      <c r="O343" s="52">
        <f t="shared" si="165"/>
        <v>0.20326892386429249</v>
      </c>
      <c r="P343" s="53" t="b">
        <f t="shared" si="166"/>
        <v>0</v>
      </c>
      <c r="Q343" s="53" t="b">
        <f t="shared" si="167"/>
        <v>1</v>
      </c>
      <c r="R343" s="53" t="b">
        <f t="shared" si="168"/>
        <v>0</v>
      </c>
      <c r="S343" s="53" t="b">
        <f t="shared" si="194"/>
        <v>1</v>
      </c>
      <c r="T343" s="54" t="str">
        <f t="shared" si="195"/>
        <v>季度</v>
      </c>
      <c r="U343" s="51">
        <f t="shared" si="169"/>
        <v>0.10865929981346786</v>
      </c>
      <c r="V343" s="51">
        <f t="shared" si="170"/>
        <v>0.10865929981346786</v>
      </c>
      <c r="W343" s="51">
        <f t="shared" si="171"/>
        <v>0.7985616640151022</v>
      </c>
      <c r="X343" s="51">
        <f t="shared" si="172"/>
        <v>5.3238396975377335E-2</v>
      </c>
      <c r="Y343" s="51">
        <f t="shared" si="196"/>
        <v>0.99998626710299976</v>
      </c>
      <c r="Z343" s="51">
        <f t="shared" si="173"/>
        <v>0.1086578076064954</v>
      </c>
      <c r="AA343" s="51">
        <f t="shared" si="174"/>
        <v>0.1086578076064954</v>
      </c>
      <c r="AB343" s="51">
        <f t="shared" si="175"/>
        <v>0.79855069745002194</v>
      </c>
      <c r="AC343" s="51">
        <f t="shared" si="176"/>
        <v>5.3237665857955217E-2</v>
      </c>
      <c r="AD343" s="78">
        <f t="shared" si="177"/>
        <v>1.0691039785209679</v>
      </c>
      <c r="AE343" s="51">
        <f t="shared" si="197"/>
        <v>1.0724502556434587</v>
      </c>
      <c r="AF343" s="50">
        <f t="shared" si="178"/>
        <v>-3.1202166299854062E-3</v>
      </c>
      <c r="AG343" s="50">
        <f t="shared" si="198"/>
        <v>-3.5947575823114253E-4</v>
      </c>
      <c r="AH343" s="48">
        <f t="shared" si="199"/>
        <v>44286</v>
      </c>
      <c r="AI343" s="55">
        <f t="shared" si="179"/>
        <v>2021</v>
      </c>
      <c r="AJ343" s="55">
        <f t="shared" si="180"/>
        <v>3</v>
      </c>
      <c r="AK343" s="53">
        <f t="shared" si="181"/>
        <v>1</v>
      </c>
      <c r="AL343" s="51">
        <f t="shared" si="200"/>
        <v>1.0642188257746912</v>
      </c>
      <c r="AM343" s="52">
        <f t="shared" si="182"/>
        <v>4.5903649023693038E-3</v>
      </c>
      <c r="AN343" s="51">
        <f t="shared" si="201"/>
        <v>1.0710542877775331</v>
      </c>
      <c r="AO343" s="52">
        <f t="shared" si="183"/>
        <v>-1.8209247456654198E-3</v>
      </c>
      <c r="AP343" s="56">
        <f t="shared" si="184"/>
        <v>1</v>
      </c>
      <c r="AQ343" s="53" t="b">
        <f t="shared" si="185"/>
        <v>1</v>
      </c>
    </row>
    <row r="344" spans="1:43">
      <c r="A344" s="48">
        <f>净值底稿!A305</f>
        <v>44287</v>
      </c>
      <c r="B344" s="49">
        <f>净值底稿!X305</f>
        <v>1.20331260245426</v>
      </c>
      <c r="C344" s="49">
        <f>净值底稿!U305</f>
        <v>1.2943019666166851</v>
      </c>
      <c r="D344" s="49">
        <f>净值底稿!V305</f>
        <v>1.4530000000000001</v>
      </c>
      <c r="E344" s="49">
        <f>净值底稿!W305</f>
        <v>1.3233999999999999</v>
      </c>
      <c r="F344" s="50">
        <f t="shared" si="186"/>
        <v>4.4034368729715112E-3</v>
      </c>
      <c r="G344" s="50">
        <f t="shared" si="187"/>
        <v>7.5140670295692491E-3</v>
      </c>
      <c r="H344" s="50">
        <f t="shared" si="188"/>
        <v>0</v>
      </c>
      <c r="I344" s="50">
        <f t="shared" si="189"/>
        <v>2.0748168145005685E-2</v>
      </c>
      <c r="J344" s="51">
        <f t="shared" si="190"/>
        <v>0.10913627540304609</v>
      </c>
      <c r="K344" s="51">
        <f t="shared" si="191"/>
        <v>0.10947426965613664</v>
      </c>
      <c r="L344" s="51">
        <f t="shared" si="192"/>
        <v>0.79855069745002194</v>
      </c>
      <c r="M344" s="51">
        <f t="shared" si="193"/>
        <v>5.4342249900823703E-2</v>
      </c>
      <c r="N344" s="51">
        <f t="shared" si="164"/>
        <v>1.0715034924100284</v>
      </c>
      <c r="O344" s="52">
        <f t="shared" si="165"/>
        <v>0.20402224221172002</v>
      </c>
      <c r="P344" s="53" t="b">
        <f t="shared" si="166"/>
        <v>0</v>
      </c>
      <c r="Q344" s="53" t="b">
        <f t="shared" si="167"/>
        <v>0</v>
      </c>
      <c r="R344" s="53" t="b">
        <f t="shared" si="168"/>
        <v>0</v>
      </c>
      <c r="S344" s="53" t="b">
        <f t="shared" si="194"/>
        <v>0</v>
      </c>
      <c r="T344" s="54" t="str">
        <f t="shared" si="195"/>
        <v>不调</v>
      </c>
      <c r="U344" s="51">
        <f t="shared" si="169"/>
        <v>0.10913627540304609</v>
      </c>
      <c r="V344" s="51">
        <f t="shared" si="170"/>
        <v>0.10947426965613664</v>
      </c>
      <c r="W344" s="51">
        <f t="shared" si="171"/>
        <v>0.79855069745002194</v>
      </c>
      <c r="X344" s="51">
        <f t="shared" si="172"/>
        <v>5.4342249900823703E-2</v>
      </c>
      <c r="Y344" s="51">
        <f t="shared" si="196"/>
        <v>0.99998626710299976</v>
      </c>
      <c r="Z344" s="51">
        <f t="shared" si="173"/>
        <v>0.10913477664581699</v>
      </c>
      <c r="AA344" s="51">
        <f t="shared" si="174"/>
        <v>0.10947276625726728</v>
      </c>
      <c r="AB344" s="51">
        <f t="shared" si="175"/>
        <v>0.79853973103554443</v>
      </c>
      <c r="AC344" s="51">
        <f t="shared" si="176"/>
        <v>5.4341503624303053E-2</v>
      </c>
      <c r="AD344" s="78">
        <f t="shared" si="177"/>
        <v>1.0714887775629318</v>
      </c>
      <c r="AE344" s="51">
        <f t="shared" si="197"/>
        <v>1.0724502556434587</v>
      </c>
      <c r="AF344" s="50">
        <f t="shared" si="178"/>
        <v>-8.9652464108935792E-4</v>
      </c>
      <c r="AG344" s="50">
        <f t="shared" si="198"/>
        <v>2.2306521066950413E-3</v>
      </c>
      <c r="AH344" s="48">
        <f t="shared" si="199"/>
        <v>44286</v>
      </c>
      <c r="AI344" s="55">
        <f t="shared" si="179"/>
        <v>2021</v>
      </c>
      <c r="AJ344" s="55">
        <f t="shared" si="180"/>
        <v>4</v>
      </c>
      <c r="AK344" s="53">
        <f t="shared" si="181"/>
        <v>0</v>
      </c>
      <c r="AL344" s="51">
        <f t="shared" si="200"/>
        <v>1.0691039785209679</v>
      </c>
      <c r="AM344" s="52" t="str">
        <f t="shared" si="182"/>
        <v/>
      </c>
      <c r="AN344" s="51">
        <f t="shared" si="201"/>
        <v>1.0714887775629318</v>
      </c>
      <c r="AO344" s="52">
        <f t="shared" si="183"/>
        <v>0</v>
      </c>
      <c r="AP344" s="56">
        <f t="shared" si="184"/>
        <v>1</v>
      </c>
      <c r="AQ344" s="53" t="b">
        <f t="shared" si="185"/>
        <v>1</v>
      </c>
    </row>
    <row r="345" spans="1:43">
      <c r="A345" s="48">
        <f>净值底稿!A306</f>
        <v>44288</v>
      </c>
      <c r="B345" s="49">
        <f>净值底稿!X306</f>
        <v>1.1949333778665929</v>
      </c>
      <c r="C345" s="49">
        <f>净值底稿!U306</f>
        <v>1.2992625040352088</v>
      </c>
      <c r="D345" s="49">
        <f>净值底稿!V306</f>
        <v>1.4530000000000001</v>
      </c>
      <c r="E345" s="49">
        <f>净值底稿!W306</f>
        <v>1.3366</v>
      </c>
      <c r="F345" s="50">
        <f t="shared" si="186"/>
        <v>-6.9634644983995742E-3</v>
      </c>
      <c r="G345" s="50">
        <f t="shared" si="187"/>
        <v>3.8325966787260413E-3</v>
      </c>
      <c r="H345" s="50">
        <f t="shared" si="188"/>
        <v>0</v>
      </c>
      <c r="I345" s="50">
        <f t="shared" si="189"/>
        <v>9.9743085990631197E-3</v>
      </c>
      <c r="J345" s="51">
        <f t="shared" si="190"/>
        <v>0.10837482050310307</v>
      </c>
      <c r="K345" s="51">
        <f t="shared" si="191"/>
        <v>0.10989233121763584</v>
      </c>
      <c r="L345" s="51">
        <f t="shared" si="192"/>
        <v>0.79853973103554443</v>
      </c>
      <c r="M345" s="51">
        <f t="shared" si="193"/>
        <v>5.488352255118896E-2</v>
      </c>
      <c r="N345" s="51">
        <f t="shared" si="164"/>
        <v>1.0716904053074723</v>
      </c>
      <c r="O345" s="52">
        <f t="shared" si="165"/>
        <v>0.20366623666665859</v>
      </c>
      <c r="P345" s="53" t="b">
        <f t="shared" si="166"/>
        <v>0</v>
      </c>
      <c r="Q345" s="53" t="b">
        <f t="shared" si="167"/>
        <v>0</v>
      </c>
      <c r="R345" s="53" t="b">
        <f t="shared" si="168"/>
        <v>0</v>
      </c>
      <c r="S345" s="53" t="b">
        <f t="shared" si="194"/>
        <v>0</v>
      </c>
      <c r="T345" s="54" t="str">
        <f t="shared" si="195"/>
        <v>不调</v>
      </c>
      <c r="U345" s="51">
        <f t="shared" si="169"/>
        <v>0.10837482050310307</v>
      </c>
      <c r="V345" s="51">
        <f t="shared" si="170"/>
        <v>0.10989233121763584</v>
      </c>
      <c r="W345" s="51">
        <f t="shared" si="171"/>
        <v>0.79853973103554443</v>
      </c>
      <c r="X345" s="51">
        <f t="shared" si="172"/>
        <v>5.488352255118896E-2</v>
      </c>
      <c r="Y345" s="51">
        <f t="shared" si="196"/>
        <v>0.99998626710299976</v>
      </c>
      <c r="Z345" s="51">
        <f t="shared" si="173"/>
        <v>0.10837333220285568</v>
      </c>
      <c r="AA345" s="51">
        <f t="shared" si="174"/>
        <v>0.1098908220775701</v>
      </c>
      <c r="AB345" s="51">
        <f t="shared" si="175"/>
        <v>0.79852876477166757</v>
      </c>
      <c r="AC345" s="51">
        <f t="shared" si="176"/>
        <v>5.4882768841426753E-2</v>
      </c>
      <c r="AD345" s="78">
        <f t="shared" si="177"/>
        <v>1.0716756878935201</v>
      </c>
      <c r="AE345" s="51">
        <f t="shared" si="197"/>
        <v>1.0724502556434587</v>
      </c>
      <c r="AF345" s="50">
        <f t="shared" si="178"/>
        <v>-7.2224119101349515E-4</v>
      </c>
      <c r="AG345" s="50">
        <f t="shared" si="198"/>
        <v>1.7443983969056553E-4</v>
      </c>
      <c r="AH345" s="48">
        <f t="shared" si="199"/>
        <v>44286</v>
      </c>
      <c r="AI345" s="55">
        <f t="shared" si="179"/>
        <v>2021</v>
      </c>
      <c r="AJ345" s="55">
        <f t="shared" si="180"/>
        <v>4</v>
      </c>
      <c r="AK345" s="53">
        <f t="shared" si="181"/>
        <v>0</v>
      </c>
      <c r="AL345" s="51">
        <f t="shared" si="200"/>
        <v>1.0691039785209679</v>
      </c>
      <c r="AM345" s="52" t="str">
        <f t="shared" si="182"/>
        <v/>
      </c>
      <c r="AN345" s="51">
        <f t="shared" si="201"/>
        <v>1.0716756878935201</v>
      </c>
      <c r="AO345" s="52">
        <f t="shared" si="183"/>
        <v>0</v>
      </c>
      <c r="AP345" s="56">
        <f t="shared" si="184"/>
        <v>1</v>
      </c>
      <c r="AQ345" s="53" t="b">
        <f t="shared" si="185"/>
        <v>1</v>
      </c>
    </row>
    <row r="346" spans="1:43">
      <c r="A346" s="48">
        <f>净值底稿!A307</f>
        <v>44292</v>
      </c>
      <c r="B346" s="49">
        <f>净值底稿!X307</f>
        <v>1.1949639003817527</v>
      </c>
      <c r="C346" s="49">
        <f>净值底稿!U307</f>
        <v>1.3059002637804487</v>
      </c>
      <c r="D346" s="49">
        <f>净值底稿!V307</f>
        <v>1.4532</v>
      </c>
      <c r="E346" s="49">
        <f>净值底稿!W307</f>
        <v>1.3308</v>
      </c>
      <c r="F346" s="50">
        <f t="shared" si="186"/>
        <v>2.5543277746731263E-5</v>
      </c>
      <c r="G346" s="50">
        <f t="shared" si="187"/>
        <v>5.1088673186707734E-3</v>
      </c>
      <c r="H346" s="50">
        <f t="shared" si="188"/>
        <v>1.3764624913958912E-4</v>
      </c>
      <c r="I346" s="50">
        <f t="shared" si="189"/>
        <v>-4.339368547059741E-3</v>
      </c>
      <c r="J346" s="51">
        <f t="shared" si="190"/>
        <v>0.10837610041298047</v>
      </c>
      <c r="K346" s="51">
        <f t="shared" si="191"/>
        <v>0.11045223970710406</v>
      </c>
      <c r="L346" s="51">
        <f t="shared" si="192"/>
        <v>0.79863867926096843</v>
      </c>
      <c r="M346" s="51">
        <f t="shared" si="193"/>
        <v>5.4644612280540718E-2</v>
      </c>
      <c r="N346" s="51">
        <f t="shared" si="164"/>
        <v>1.0721116316615935</v>
      </c>
      <c r="O346" s="52">
        <f t="shared" si="165"/>
        <v>0.20410965953324958</v>
      </c>
      <c r="P346" s="53" t="b">
        <f t="shared" si="166"/>
        <v>0</v>
      </c>
      <c r="Q346" s="53" t="b">
        <f t="shared" si="167"/>
        <v>0</v>
      </c>
      <c r="R346" s="53" t="b">
        <f t="shared" si="168"/>
        <v>0</v>
      </c>
      <c r="S346" s="53" t="b">
        <f t="shared" si="194"/>
        <v>0</v>
      </c>
      <c r="T346" s="54" t="str">
        <f t="shared" si="195"/>
        <v>不调</v>
      </c>
      <c r="U346" s="51">
        <f t="shared" si="169"/>
        <v>0.10837610041298047</v>
      </c>
      <c r="V346" s="51">
        <f t="shared" si="170"/>
        <v>0.11045223970710406</v>
      </c>
      <c r="W346" s="51">
        <f t="shared" si="171"/>
        <v>0.79863867926096843</v>
      </c>
      <c r="X346" s="51">
        <f t="shared" si="172"/>
        <v>5.4644612280540718E-2</v>
      </c>
      <c r="Y346" s="51">
        <f t="shared" si="196"/>
        <v>0.99994506954354323</v>
      </c>
      <c r="Z346" s="51">
        <f t="shared" si="173"/>
        <v>0.10837014726431578</v>
      </c>
      <c r="AA346" s="51">
        <f t="shared" si="174"/>
        <v>0.11044617251516028</v>
      </c>
      <c r="AB346" s="51">
        <f t="shared" si="175"/>
        <v>0.79859480967377261</v>
      </c>
      <c r="AC346" s="51">
        <f t="shared" si="176"/>
        <v>5.4641610627045242E-2</v>
      </c>
      <c r="AD346" s="78">
        <f t="shared" si="177"/>
        <v>1.0720527400802939</v>
      </c>
      <c r="AE346" s="51">
        <f t="shared" si="197"/>
        <v>1.0724502556434587</v>
      </c>
      <c r="AF346" s="50">
        <f t="shared" si="178"/>
        <v>-3.7066107362371259E-4</v>
      </c>
      <c r="AG346" s="50">
        <f t="shared" si="198"/>
        <v>3.5183422656070995E-4</v>
      </c>
      <c r="AH346" s="48">
        <f t="shared" si="199"/>
        <v>44286</v>
      </c>
      <c r="AI346" s="55">
        <f t="shared" si="179"/>
        <v>2021</v>
      </c>
      <c r="AJ346" s="55">
        <f t="shared" si="180"/>
        <v>4</v>
      </c>
      <c r="AK346" s="53">
        <f t="shared" si="181"/>
        <v>0</v>
      </c>
      <c r="AL346" s="51">
        <f t="shared" si="200"/>
        <v>1.0691039785209679</v>
      </c>
      <c r="AM346" s="52" t="str">
        <f t="shared" si="182"/>
        <v/>
      </c>
      <c r="AN346" s="51">
        <f t="shared" si="201"/>
        <v>1.0720527400802939</v>
      </c>
      <c r="AO346" s="52">
        <f t="shared" si="183"/>
        <v>0</v>
      </c>
      <c r="AP346" s="56">
        <f t="shared" si="184"/>
        <v>1</v>
      </c>
      <c r="AQ346" s="53" t="b">
        <f t="shared" si="185"/>
        <v>1</v>
      </c>
    </row>
    <row r="347" spans="1:43">
      <c r="A347" s="48">
        <f>净值底稿!A308</f>
        <v>44293</v>
      </c>
      <c r="B347" s="49">
        <f>净值底稿!X308</f>
        <v>1.2037522765477302</v>
      </c>
      <c r="C347" s="49">
        <f>净值底稿!U308</f>
        <v>1.30438509889203</v>
      </c>
      <c r="D347" s="49">
        <f>净值底稿!V308</f>
        <v>1.4529000000000001</v>
      </c>
      <c r="E347" s="49">
        <f>净值底稿!W308</f>
        <v>1.3369</v>
      </c>
      <c r="F347" s="50">
        <f t="shared" si="186"/>
        <v>7.3545118502491569E-3</v>
      </c>
      <c r="G347" s="50">
        <f t="shared" si="187"/>
        <v>-1.1602454876855628E-3</v>
      </c>
      <c r="H347" s="50">
        <f t="shared" si="188"/>
        <v>-2.0644095788602268E-4</v>
      </c>
      <c r="I347" s="50">
        <f t="shared" si="189"/>
        <v>4.5837090471896325E-3</v>
      </c>
      <c r="J347" s="51">
        <f t="shared" si="190"/>
        <v>0.10916715679658444</v>
      </c>
      <c r="K347" s="51">
        <f t="shared" si="191"/>
        <v>0.11031802784186742</v>
      </c>
      <c r="L347" s="51">
        <f t="shared" si="192"/>
        <v>0.79842994699630077</v>
      </c>
      <c r="M347" s="51">
        <f t="shared" si="193"/>
        <v>5.4892071872029442E-2</v>
      </c>
      <c r="N347" s="51">
        <f t="shared" si="164"/>
        <v>1.0728072035067819</v>
      </c>
      <c r="O347" s="52">
        <f t="shared" si="165"/>
        <v>0.20458958881055309</v>
      </c>
      <c r="P347" s="53" t="b">
        <f t="shared" si="166"/>
        <v>0</v>
      </c>
      <c r="Q347" s="53" t="b">
        <f t="shared" si="167"/>
        <v>0</v>
      </c>
      <c r="R347" s="53" t="b">
        <f t="shared" si="168"/>
        <v>0</v>
      </c>
      <c r="S347" s="53" t="b">
        <f t="shared" si="194"/>
        <v>0</v>
      </c>
      <c r="T347" s="54" t="str">
        <f t="shared" si="195"/>
        <v>不调</v>
      </c>
      <c r="U347" s="51">
        <f t="shared" si="169"/>
        <v>0.10916715679658444</v>
      </c>
      <c r="V347" s="51">
        <f t="shared" si="170"/>
        <v>0.11031802784186742</v>
      </c>
      <c r="W347" s="51">
        <f t="shared" si="171"/>
        <v>0.79842994699630077</v>
      </c>
      <c r="X347" s="51">
        <f t="shared" si="172"/>
        <v>5.4892071872029442E-2</v>
      </c>
      <c r="Y347" s="51">
        <f t="shared" si="196"/>
        <v>0.99998626710299976</v>
      </c>
      <c r="Z347" s="51">
        <f t="shared" si="173"/>
        <v>0.10916565761526434</v>
      </c>
      <c r="AA347" s="51">
        <f t="shared" si="174"/>
        <v>0.11031651285575381</v>
      </c>
      <c r="AB347" s="51">
        <f t="shared" si="175"/>
        <v>0.79841898224007679</v>
      </c>
      <c r="AC347" s="51">
        <f t="shared" si="176"/>
        <v>5.4891318044860291E-2</v>
      </c>
      <c r="AD347" s="78">
        <f t="shared" si="177"/>
        <v>1.0727924707559553</v>
      </c>
      <c r="AE347" s="51">
        <f t="shared" si="197"/>
        <v>1.0727924707559553</v>
      </c>
      <c r="AF347" s="50">
        <f t="shared" si="178"/>
        <v>0</v>
      </c>
      <c r="AG347" s="50">
        <f t="shared" si="198"/>
        <v>6.9001332490969958E-4</v>
      </c>
      <c r="AH347" s="48">
        <f t="shared" si="199"/>
        <v>44286</v>
      </c>
      <c r="AI347" s="55">
        <f t="shared" si="179"/>
        <v>2021</v>
      </c>
      <c r="AJ347" s="55">
        <f t="shared" si="180"/>
        <v>4</v>
      </c>
      <c r="AK347" s="53">
        <f t="shared" si="181"/>
        <v>0</v>
      </c>
      <c r="AL347" s="51">
        <f t="shared" si="200"/>
        <v>1.0691039785209679</v>
      </c>
      <c r="AM347" s="52" t="str">
        <f t="shared" si="182"/>
        <v/>
      </c>
      <c r="AN347" s="51">
        <f t="shared" si="201"/>
        <v>1.0727924707559553</v>
      </c>
      <c r="AO347" s="52">
        <f t="shared" si="183"/>
        <v>0</v>
      </c>
      <c r="AP347" s="56">
        <f t="shared" si="184"/>
        <v>1</v>
      </c>
      <c r="AQ347" s="53" t="b">
        <f t="shared" si="185"/>
        <v>1</v>
      </c>
    </row>
    <row r="348" spans="1:43">
      <c r="A348" s="48">
        <f>净值底稿!A309</f>
        <v>44294</v>
      </c>
      <c r="B348" s="49">
        <f>净值底稿!X309</f>
        <v>1.2020949723895995</v>
      </c>
      <c r="C348" s="49">
        <f>净值底稿!U309</f>
        <v>1.3019654876050237</v>
      </c>
      <c r="D348" s="49">
        <f>净值底稿!V309</f>
        <v>1.4529000000000001</v>
      </c>
      <c r="E348" s="49">
        <f>净值底稿!W309</f>
        <v>1.3406</v>
      </c>
      <c r="F348" s="50">
        <f t="shared" si="186"/>
        <v>-1.3767817435691443E-3</v>
      </c>
      <c r="G348" s="50">
        <f t="shared" si="187"/>
        <v>-1.8549823124026643E-3</v>
      </c>
      <c r="H348" s="50">
        <f t="shared" si="188"/>
        <v>0</v>
      </c>
      <c r="I348" s="50">
        <f t="shared" si="189"/>
        <v>2.7675966788840434E-3</v>
      </c>
      <c r="J348" s="51">
        <f t="shared" si="190"/>
        <v>0.10901536033083492</v>
      </c>
      <c r="K348" s="51">
        <f t="shared" si="191"/>
        <v>0.11011187767564044</v>
      </c>
      <c r="L348" s="51">
        <f t="shared" si="192"/>
        <v>0.79841898224007679</v>
      </c>
      <c r="M348" s="51">
        <f t="shared" si="193"/>
        <v>5.5043235074380817E-2</v>
      </c>
      <c r="N348" s="51">
        <f t="shared" si="164"/>
        <v>1.072589455320933</v>
      </c>
      <c r="O348" s="52">
        <f t="shared" si="165"/>
        <v>0.20429740094816576</v>
      </c>
      <c r="P348" s="53" t="b">
        <f t="shared" si="166"/>
        <v>0</v>
      </c>
      <c r="Q348" s="53" t="b">
        <f t="shared" si="167"/>
        <v>0</v>
      </c>
      <c r="R348" s="53" t="b">
        <f t="shared" si="168"/>
        <v>0</v>
      </c>
      <c r="S348" s="53" t="b">
        <f t="shared" si="194"/>
        <v>0</v>
      </c>
      <c r="T348" s="54" t="str">
        <f t="shared" si="195"/>
        <v>不调</v>
      </c>
      <c r="U348" s="51">
        <f t="shared" si="169"/>
        <v>0.10901536033083492</v>
      </c>
      <c r="V348" s="51">
        <f t="shared" si="170"/>
        <v>0.11011187767564044</v>
      </c>
      <c r="W348" s="51">
        <f t="shared" si="171"/>
        <v>0.79841898224007679</v>
      </c>
      <c r="X348" s="51">
        <f t="shared" si="172"/>
        <v>5.5043235074380817E-2</v>
      </c>
      <c r="Y348" s="51">
        <f t="shared" si="196"/>
        <v>0.99998626710299976</v>
      </c>
      <c r="Z348" s="51">
        <f t="shared" si="173"/>
        <v>0.10901386323412006</v>
      </c>
      <c r="AA348" s="51">
        <f t="shared" si="174"/>
        <v>0.11011036552056581</v>
      </c>
      <c r="AB348" s="51">
        <f t="shared" si="175"/>
        <v>0.7984080176344307</v>
      </c>
      <c r="AC348" s="51">
        <f t="shared" si="176"/>
        <v>5.5042479171302977E-2</v>
      </c>
      <c r="AD348" s="78">
        <f t="shared" si="177"/>
        <v>1.0725747255604194</v>
      </c>
      <c r="AE348" s="51">
        <f t="shared" si="197"/>
        <v>1.0727924707559553</v>
      </c>
      <c r="AF348" s="50">
        <f t="shared" si="178"/>
        <v>-2.0297047329431717E-4</v>
      </c>
      <c r="AG348" s="50">
        <f t="shared" si="198"/>
        <v>-2.0297047329431717E-4</v>
      </c>
      <c r="AH348" s="48">
        <f t="shared" si="199"/>
        <v>44286</v>
      </c>
      <c r="AI348" s="55">
        <f t="shared" si="179"/>
        <v>2021</v>
      </c>
      <c r="AJ348" s="55">
        <f t="shared" si="180"/>
        <v>4</v>
      </c>
      <c r="AK348" s="53">
        <f t="shared" si="181"/>
        <v>0</v>
      </c>
      <c r="AL348" s="51">
        <f t="shared" si="200"/>
        <v>1.0691039785209679</v>
      </c>
      <c r="AM348" s="52" t="str">
        <f t="shared" si="182"/>
        <v/>
      </c>
      <c r="AN348" s="51">
        <f t="shared" si="201"/>
        <v>1.0727924707559553</v>
      </c>
      <c r="AO348" s="52">
        <f t="shared" si="183"/>
        <v>-2.0297047329431717E-4</v>
      </c>
      <c r="AP348" s="56">
        <f t="shared" si="184"/>
        <v>1</v>
      </c>
      <c r="AQ348" s="53" t="b">
        <f t="shared" si="185"/>
        <v>1</v>
      </c>
    </row>
    <row r="349" spans="1:43">
      <c r="A349" s="48">
        <f>净值底稿!A310</f>
        <v>44295</v>
      </c>
      <c r="B349" s="49">
        <f>净值底稿!X310</f>
        <v>1.1989681854002678</v>
      </c>
      <c r="C349" s="49">
        <f>净值底稿!U310</f>
        <v>1.29749610920322</v>
      </c>
      <c r="D349" s="49">
        <f>净值底稿!V310</f>
        <v>1.4538</v>
      </c>
      <c r="E349" s="49">
        <f>净值底稿!W310</f>
        <v>1.3447</v>
      </c>
      <c r="F349" s="50">
        <f t="shared" si="186"/>
        <v>-2.6011147714194438E-3</v>
      </c>
      <c r="G349" s="50">
        <f t="shared" si="187"/>
        <v>-3.4327932993256649E-3</v>
      </c>
      <c r="H349" s="50">
        <f t="shared" si="188"/>
        <v>6.1945075366498514E-4</v>
      </c>
      <c r="I349" s="50">
        <f t="shared" si="189"/>
        <v>3.0583320901089728E-3</v>
      </c>
      <c r="J349" s="51">
        <f t="shared" si="190"/>
        <v>0.10873030566417229</v>
      </c>
      <c r="K349" s="51">
        <f t="shared" si="191"/>
        <v>0.10973237939562051</v>
      </c>
      <c r="L349" s="51">
        <f t="shared" si="192"/>
        <v>0.79890259208268655</v>
      </c>
      <c r="M349" s="51">
        <f t="shared" si="193"/>
        <v>5.5210817351671729E-2</v>
      </c>
      <c r="N349" s="51">
        <f t="shared" si="164"/>
        <v>1.0725760944941509</v>
      </c>
      <c r="O349" s="52">
        <f t="shared" si="165"/>
        <v>0.20368036000543563</v>
      </c>
      <c r="P349" s="53" t="b">
        <f t="shared" si="166"/>
        <v>0</v>
      </c>
      <c r="Q349" s="53" t="b">
        <f t="shared" si="167"/>
        <v>0</v>
      </c>
      <c r="R349" s="53" t="b">
        <f t="shared" si="168"/>
        <v>0</v>
      </c>
      <c r="S349" s="53" t="b">
        <f t="shared" si="194"/>
        <v>0</v>
      </c>
      <c r="T349" s="54" t="str">
        <f t="shared" si="195"/>
        <v>不调</v>
      </c>
      <c r="U349" s="51">
        <f t="shared" si="169"/>
        <v>0.10873030566417229</v>
      </c>
      <c r="V349" s="51">
        <f t="shared" si="170"/>
        <v>0.10973237939562051</v>
      </c>
      <c r="W349" s="51">
        <f t="shared" si="171"/>
        <v>0.79890259208268655</v>
      </c>
      <c r="X349" s="51">
        <f t="shared" si="172"/>
        <v>5.5210817351671729E-2</v>
      </c>
      <c r="Y349" s="51">
        <f t="shared" si="196"/>
        <v>0.99998626710299976</v>
      </c>
      <c r="Z349" s="51">
        <f t="shared" si="173"/>
        <v>0.1087288124820838</v>
      </c>
      <c r="AA349" s="51">
        <f t="shared" si="174"/>
        <v>0.10973087245215668</v>
      </c>
      <c r="AB349" s="51">
        <f t="shared" si="175"/>
        <v>0.79889162083567622</v>
      </c>
      <c r="AC349" s="51">
        <f t="shared" si="176"/>
        <v>5.5210059147203741E-2</v>
      </c>
      <c r="AD349" s="78">
        <f t="shared" si="177"/>
        <v>1.0725613649171204</v>
      </c>
      <c r="AE349" s="51">
        <f t="shared" si="197"/>
        <v>1.0727924707559553</v>
      </c>
      <c r="AF349" s="50">
        <f t="shared" si="178"/>
        <v>-2.1542455333611876E-4</v>
      </c>
      <c r="AG349" s="50">
        <f t="shared" si="198"/>
        <v>-1.245660836546314E-5</v>
      </c>
      <c r="AH349" s="48">
        <f t="shared" si="199"/>
        <v>44286</v>
      </c>
      <c r="AI349" s="55">
        <f t="shared" si="179"/>
        <v>2021</v>
      </c>
      <c r="AJ349" s="55">
        <f t="shared" si="180"/>
        <v>4</v>
      </c>
      <c r="AK349" s="53">
        <f t="shared" si="181"/>
        <v>0</v>
      </c>
      <c r="AL349" s="51">
        <f t="shared" si="200"/>
        <v>1.0691039785209679</v>
      </c>
      <c r="AM349" s="52" t="str">
        <f t="shared" si="182"/>
        <v/>
      </c>
      <c r="AN349" s="51">
        <f t="shared" si="201"/>
        <v>1.0727924707559553</v>
      </c>
      <c r="AO349" s="52">
        <f t="shared" si="183"/>
        <v>-2.1542455333611876E-4</v>
      </c>
      <c r="AP349" s="56">
        <f t="shared" si="184"/>
        <v>1</v>
      </c>
      <c r="AQ349" s="53" t="b">
        <f t="shared" si="185"/>
        <v>1</v>
      </c>
    </row>
    <row r="350" spans="1:43">
      <c r="A350" s="48">
        <f>净值底稿!A311</f>
        <v>44298</v>
      </c>
      <c r="B350" s="49">
        <f>净值底稿!X311</f>
        <v>1.1974668779351707</v>
      </c>
      <c r="C350" s="49">
        <f>净值底稿!U311</f>
        <v>1.2737112789161462</v>
      </c>
      <c r="D350" s="49">
        <f>净值底稿!V311</f>
        <v>1.4549000000000001</v>
      </c>
      <c r="E350" s="49">
        <f>净值底稿!W311</f>
        <v>1.3386</v>
      </c>
      <c r="F350" s="50">
        <f t="shared" si="186"/>
        <v>-1.2521662237400255E-3</v>
      </c>
      <c r="G350" s="50">
        <f t="shared" si="187"/>
        <v>-1.8331330721045314E-2</v>
      </c>
      <c r="H350" s="50">
        <f t="shared" si="188"/>
        <v>7.5663777686063582E-4</v>
      </c>
      <c r="I350" s="50">
        <f t="shared" si="189"/>
        <v>-4.5363278054584288E-3</v>
      </c>
      <c r="J350" s="51">
        <f t="shared" si="190"/>
        <v>0.10859266593554637</v>
      </c>
      <c r="K350" s="51">
        <f t="shared" si="191"/>
        <v>0.10771935953892736</v>
      </c>
      <c r="L350" s="51">
        <f t="shared" si="192"/>
        <v>0.79949609241561792</v>
      </c>
      <c r="M350" s="51">
        <f t="shared" si="193"/>
        <v>5.4959608220753277E-2</v>
      </c>
      <c r="N350" s="51">
        <f t="shared" si="164"/>
        <v>1.070767726110845</v>
      </c>
      <c r="O350" s="52">
        <f t="shared" si="165"/>
        <v>0.20201582490737238</v>
      </c>
      <c r="P350" s="53" t="b">
        <f t="shared" si="166"/>
        <v>0</v>
      </c>
      <c r="Q350" s="53" t="b">
        <f t="shared" si="167"/>
        <v>0</v>
      </c>
      <c r="R350" s="53" t="b">
        <f t="shared" si="168"/>
        <v>0</v>
      </c>
      <c r="S350" s="53" t="b">
        <f t="shared" si="194"/>
        <v>0</v>
      </c>
      <c r="T350" s="54" t="str">
        <f t="shared" si="195"/>
        <v>不调</v>
      </c>
      <c r="U350" s="51">
        <f t="shared" si="169"/>
        <v>0.10859266593554637</v>
      </c>
      <c r="V350" s="51">
        <f t="shared" si="170"/>
        <v>0.10771935953892736</v>
      </c>
      <c r="W350" s="51">
        <f t="shared" si="171"/>
        <v>0.79949609241561792</v>
      </c>
      <c r="X350" s="51">
        <f t="shared" si="172"/>
        <v>5.4959608220753277E-2</v>
      </c>
      <c r="Y350" s="51">
        <f t="shared" si="196"/>
        <v>0.99995880187477393</v>
      </c>
      <c r="Z350" s="51">
        <f t="shared" si="173"/>
        <v>0.10858819212129653</v>
      </c>
      <c r="AA350" s="51">
        <f t="shared" si="174"/>
        <v>0.1077149217032638</v>
      </c>
      <c r="AB350" s="51">
        <f t="shared" si="175"/>
        <v>0.79946315467548479</v>
      </c>
      <c r="AC350" s="51">
        <f t="shared" si="176"/>
        <v>5.4957343987931423E-2</v>
      </c>
      <c r="AD350" s="78">
        <f t="shared" si="177"/>
        <v>1.0707236124879764</v>
      </c>
      <c r="AE350" s="51">
        <f t="shared" si="197"/>
        <v>1.0727924707559553</v>
      </c>
      <c r="AF350" s="50">
        <f t="shared" si="178"/>
        <v>-1.9284794817034934E-3</v>
      </c>
      <c r="AG350" s="50">
        <f t="shared" si="198"/>
        <v>-1.7134240419763858E-3</v>
      </c>
      <c r="AH350" s="48">
        <f t="shared" si="199"/>
        <v>44286</v>
      </c>
      <c r="AI350" s="55">
        <f t="shared" si="179"/>
        <v>2021</v>
      </c>
      <c r="AJ350" s="55">
        <f t="shared" si="180"/>
        <v>4</v>
      </c>
      <c r="AK350" s="53">
        <f t="shared" si="181"/>
        <v>0</v>
      </c>
      <c r="AL350" s="51">
        <f t="shared" si="200"/>
        <v>1.0691039785209679</v>
      </c>
      <c r="AM350" s="52" t="str">
        <f t="shared" si="182"/>
        <v/>
      </c>
      <c r="AN350" s="51">
        <f t="shared" si="201"/>
        <v>1.0727924707559553</v>
      </c>
      <c r="AO350" s="52">
        <f t="shared" si="183"/>
        <v>-1.9284794817034934E-3</v>
      </c>
      <c r="AP350" s="56">
        <f t="shared" si="184"/>
        <v>1</v>
      </c>
      <c r="AQ350" s="53" t="b">
        <f t="shared" si="185"/>
        <v>1</v>
      </c>
    </row>
    <row r="351" spans="1:43">
      <c r="A351" s="48">
        <f>净值底稿!A312</f>
        <v>44299</v>
      </c>
      <c r="B351" s="49">
        <f>净值底稿!X312</f>
        <v>1.1909394282758754</v>
      </c>
      <c r="C351" s="49">
        <f>净值底稿!U312</f>
        <v>1.2697720725628567</v>
      </c>
      <c r="D351" s="49">
        <f>净值底稿!V312</f>
        <v>1.4562999999999999</v>
      </c>
      <c r="E351" s="49">
        <f>净值底稿!W312</f>
        <v>1.3278000000000001</v>
      </c>
      <c r="F351" s="50">
        <f t="shared" si="186"/>
        <v>-5.4510481914545883E-3</v>
      </c>
      <c r="G351" s="50">
        <f t="shared" si="187"/>
        <v>-3.0926995925179002E-3</v>
      </c>
      <c r="H351" s="50">
        <f t="shared" si="188"/>
        <v>9.6226544779698386E-4</v>
      </c>
      <c r="I351" s="50">
        <f t="shared" si="189"/>
        <v>-8.0681308830120591E-3</v>
      </c>
      <c r="J351" s="51">
        <f t="shared" si="190"/>
        <v>0.10799627265302041</v>
      </c>
      <c r="K351" s="51">
        <f t="shared" si="191"/>
        <v>0.10738179180880401</v>
      </c>
      <c r="L351" s="51">
        <f t="shared" si="192"/>
        <v>0.80023245044601576</v>
      </c>
      <c r="M351" s="51">
        <f t="shared" si="193"/>
        <v>5.4513940943654075E-2</v>
      </c>
      <c r="N351" s="51">
        <f t="shared" si="164"/>
        <v>1.0701244558514944</v>
      </c>
      <c r="O351" s="52">
        <f t="shared" si="165"/>
        <v>0.20126450085700437</v>
      </c>
      <c r="P351" s="53" t="b">
        <f t="shared" si="166"/>
        <v>0</v>
      </c>
      <c r="Q351" s="53" t="b">
        <f t="shared" si="167"/>
        <v>0</v>
      </c>
      <c r="R351" s="53" t="b">
        <f t="shared" si="168"/>
        <v>0</v>
      </c>
      <c r="S351" s="53" t="b">
        <f t="shared" si="194"/>
        <v>0</v>
      </c>
      <c r="T351" s="54" t="str">
        <f t="shared" si="195"/>
        <v>不调</v>
      </c>
      <c r="U351" s="51">
        <f t="shared" si="169"/>
        <v>0.10799627265302041</v>
      </c>
      <c r="V351" s="51">
        <f t="shared" si="170"/>
        <v>0.10738179180880401</v>
      </c>
      <c r="W351" s="51">
        <f t="shared" si="171"/>
        <v>0.80023245044601576</v>
      </c>
      <c r="X351" s="51">
        <f t="shared" si="172"/>
        <v>5.4513940943654075E-2</v>
      </c>
      <c r="Y351" s="51">
        <f t="shared" si="196"/>
        <v>0.99998626710299976</v>
      </c>
      <c r="Z351" s="51">
        <f t="shared" si="173"/>
        <v>0.10799478955133165</v>
      </c>
      <c r="AA351" s="51">
        <f t="shared" si="174"/>
        <v>0.1073803171457174</v>
      </c>
      <c r="AB351" s="51">
        <f t="shared" si="175"/>
        <v>0.8002214609361975</v>
      </c>
      <c r="AC351" s="51">
        <f t="shared" si="176"/>
        <v>5.4513192309318018E-2</v>
      </c>
      <c r="AD351" s="78">
        <f t="shared" si="177"/>
        <v>1.0701097599425646</v>
      </c>
      <c r="AE351" s="51">
        <f t="shared" si="197"/>
        <v>1.0727924707559553</v>
      </c>
      <c r="AF351" s="50">
        <f t="shared" si="178"/>
        <v>-2.5006801282826396E-3</v>
      </c>
      <c r="AG351" s="50">
        <f t="shared" si="198"/>
        <v>-5.7330625593043916E-4</v>
      </c>
      <c r="AH351" s="48">
        <f t="shared" si="199"/>
        <v>44286</v>
      </c>
      <c r="AI351" s="55">
        <f t="shared" si="179"/>
        <v>2021</v>
      </c>
      <c r="AJ351" s="55">
        <f t="shared" si="180"/>
        <v>4</v>
      </c>
      <c r="AK351" s="53">
        <f t="shared" si="181"/>
        <v>0</v>
      </c>
      <c r="AL351" s="51">
        <f t="shared" si="200"/>
        <v>1.0691039785209679</v>
      </c>
      <c r="AM351" s="52" t="str">
        <f t="shared" si="182"/>
        <v/>
      </c>
      <c r="AN351" s="51">
        <f t="shared" si="201"/>
        <v>1.0727924707559553</v>
      </c>
      <c r="AO351" s="52">
        <f t="shared" si="183"/>
        <v>-2.5006801282826396E-3</v>
      </c>
      <c r="AP351" s="56">
        <f t="shared" si="184"/>
        <v>1</v>
      </c>
      <c r="AQ351" s="53" t="b">
        <f t="shared" si="185"/>
        <v>1</v>
      </c>
    </row>
    <row r="352" spans="1:43">
      <c r="A352" s="48">
        <f>净值底稿!A313</f>
        <v>44300</v>
      </c>
      <c r="B352" s="49">
        <f>净值底稿!X313</f>
        <v>1.197190282110834</v>
      </c>
      <c r="C352" s="49">
        <f>净值底稿!U313</f>
        <v>1.2839371789621288</v>
      </c>
      <c r="D352" s="49">
        <f>净值底稿!V313</f>
        <v>1.4565999999999999</v>
      </c>
      <c r="E352" s="49">
        <f>净值底稿!W313</f>
        <v>1.3386</v>
      </c>
      <c r="F352" s="50">
        <f t="shared" si="186"/>
        <v>5.2486748583073783E-3</v>
      </c>
      <c r="G352" s="50">
        <f t="shared" si="187"/>
        <v>1.1155629191530236E-2</v>
      </c>
      <c r="H352" s="50">
        <f t="shared" si="188"/>
        <v>2.0600151067773353E-4</v>
      </c>
      <c r="I352" s="50">
        <f t="shared" si="189"/>
        <v>8.1337550835969274E-3</v>
      </c>
      <c r="J352" s="51">
        <f t="shared" si="190"/>
        <v>0.10856161908807793</v>
      </c>
      <c r="K352" s="51">
        <f t="shared" si="191"/>
        <v>0.10857821214626394</v>
      </c>
      <c r="L352" s="51">
        <f t="shared" si="192"/>
        <v>0.80038630776602715</v>
      </c>
      <c r="M352" s="51">
        <f t="shared" si="193"/>
        <v>5.4956589264387033E-2</v>
      </c>
      <c r="N352" s="51">
        <f t="shared" si="164"/>
        <v>1.0724827282647562</v>
      </c>
      <c r="O352" s="52">
        <f t="shared" si="165"/>
        <v>0.20246464163172809</v>
      </c>
      <c r="P352" s="53" t="b">
        <f t="shared" si="166"/>
        <v>0</v>
      </c>
      <c r="Q352" s="53" t="b">
        <f t="shared" si="167"/>
        <v>0</v>
      </c>
      <c r="R352" s="53" t="b">
        <f t="shared" si="168"/>
        <v>0</v>
      </c>
      <c r="S352" s="53" t="b">
        <f t="shared" si="194"/>
        <v>0</v>
      </c>
      <c r="T352" s="54" t="str">
        <f t="shared" si="195"/>
        <v>不调</v>
      </c>
      <c r="U352" s="51">
        <f t="shared" si="169"/>
        <v>0.10856161908807793</v>
      </c>
      <c r="V352" s="51">
        <f t="shared" si="170"/>
        <v>0.10857821214626394</v>
      </c>
      <c r="W352" s="51">
        <f t="shared" si="171"/>
        <v>0.80038630776602715</v>
      </c>
      <c r="X352" s="51">
        <f t="shared" si="172"/>
        <v>5.4956589264387033E-2</v>
      </c>
      <c r="Y352" s="51">
        <f t="shared" si="196"/>
        <v>0.99998626710299976</v>
      </c>
      <c r="Z352" s="51">
        <f t="shared" si="173"/>
        <v>0.10856012822254482</v>
      </c>
      <c r="AA352" s="51">
        <f t="shared" si="174"/>
        <v>0.10857672105286006</v>
      </c>
      <c r="AB352" s="51">
        <f t="shared" si="175"/>
        <v>0.80037531614330215</v>
      </c>
      <c r="AC352" s="51">
        <f t="shared" si="176"/>
        <v>5.4955834551207179E-2</v>
      </c>
      <c r="AD352" s="78">
        <f t="shared" si="177"/>
        <v>1.0724679999699143</v>
      </c>
      <c r="AE352" s="51">
        <f t="shared" si="197"/>
        <v>1.0727924707559553</v>
      </c>
      <c r="AF352" s="50">
        <f t="shared" si="178"/>
        <v>-3.0245438412923598E-4</v>
      </c>
      <c r="AG352" s="50">
        <f t="shared" si="198"/>
        <v>2.2037365844380652E-3</v>
      </c>
      <c r="AH352" s="48">
        <f t="shared" si="199"/>
        <v>44286</v>
      </c>
      <c r="AI352" s="55">
        <f t="shared" si="179"/>
        <v>2021</v>
      </c>
      <c r="AJ352" s="55">
        <f t="shared" si="180"/>
        <v>4</v>
      </c>
      <c r="AK352" s="53">
        <f t="shared" si="181"/>
        <v>0</v>
      </c>
      <c r="AL352" s="51">
        <f t="shared" si="200"/>
        <v>1.0691039785209679</v>
      </c>
      <c r="AM352" s="52" t="str">
        <f t="shared" si="182"/>
        <v/>
      </c>
      <c r="AN352" s="51">
        <f t="shared" si="201"/>
        <v>1.0727924707559553</v>
      </c>
      <c r="AO352" s="52">
        <f t="shared" si="183"/>
        <v>-3.0245438412923598E-4</v>
      </c>
      <c r="AP352" s="56">
        <f t="shared" si="184"/>
        <v>1</v>
      </c>
      <c r="AQ352" s="53" t="b">
        <f t="shared" si="185"/>
        <v>1</v>
      </c>
    </row>
    <row r="353" spans="1:43">
      <c r="A353" s="48">
        <f>净值底稿!A314</f>
        <v>44301</v>
      </c>
      <c r="B353" s="49">
        <f>净值底稿!X314</f>
        <v>1.199265104319085</v>
      </c>
      <c r="C353" s="49">
        <f>净值底稿!U314</f>
        <v>1.2813642480711287</v>
      </c>
      <c r="D353" s="49">
        <f>净值底稿!V314</f>
        <v>1.4567000000000001</v>
      </c>
      <c r="E353" s="49">
        <f>净值底稿!W314</f>
        <v>1.3380000000000001</v>
      </c>
      <c r="F353" s="50">
        <f t="shared" si="186"/>
        <v>1.7330763866481025E-3</v>
      </c>
      <c r="G353" s="50">
        <f t="shared" si="187"/>
        <v>-2.0039383025577395E-3</v>
      </c>
      <c r="H353" s="50">
        <f t="shared" si="188"/>
        <v>6.8653027598619687E-5</v>
      </c>
      <c r="I353" s="50">
        <f t="shared" si="189"/>
        <v>-4.4822949350065144E-4</v>
      </c>
      <c r="J353" s="51">
        <f t="shared" si="190"/>
        <v>0.1087482712172988</v>
      </c>
      <c r="K353" s="51">
        <f t="shared" si="191"/>
        <v>0.10835914000277611</v>
      </c>
      <c r="L353" s="51">
        <f t="shared" si="192"/>
        <v>0.80043026433197062</v>
      </c>
      <c r="M353" s="51">
        <f t="shared" si="193"/>
        <v>5.4931201725321385E-2</v>
      </c>
      <c r="N353" s="51">
        <f t="shared" si="164"/>
        <v>1.0724688772773669</v>
      </c>
      <c r="O353" s="52">
        <f t="shared" si="165"/>
        <v>0.20243702714360964</v>
      </c>
      <c r="P353" s="53" t="b">
        <f t="shared" si="166"/>
        <v>0</v>
      </c>
      <c r="Q353" s="53" t="b">
        <f t="shared" si="167"/>
        <v>0</v>
      </c>
      <c r="R353" s="53" t="b">
        <f t="shared" si="168"/>
        <v>0</v>
      </c>
      <c r="S353" s="53" t="b">
        <f t="shared" si="194"/>
        <v>0</v>
      </c>
      <c r="T353" s="54" t="str">
        <f t="shared" si="195"/>
        <v>不调</v>
      </c>
      <c r="U353" s="51">
        <f t="shared" si="169"/>
        <v>0.1087482712172988</v>
      </c>
      <c r="V353" s="51">
        <f t="shared" si="170"/>
        <v>0.10835914000277611</v>
      </c>
      <c r="W353" s="51">
        <f t="shared" si="171"/>
        <v>0.80043026433197062</v>
      </c>
      <c r="X353" s="51">
        <f t="shared" si="172"/>
        <v>5.4931201725321385E-2</v>
      </c>
      <c r="Y353" s="51">
        <f t="shared" si="196"/>
        <v>0.99998626710299976</v>
      </c>
      <c r="Z353" s="51">
        <f t="shared" si="173"/>
        <v>0.10874677778849122</v>
      </c>
      <c r="AA353" s="51">
        <f t="shared" si="174"/>
        <v>0.10835765191786741</v>
      </c>
      <c r="AB353" s="51">
        <f t="shared" si="175"/>
        <v>0.80041927210559471</v>
      </c>
      <c r="AC353" s="51">
        <f t="shared" si="176"/>
        <v>5.4930447360785992E-2</v>
      </c>
      <c r="AD353" s="78">
        <f t="shared" si="177"/>
        <v>1.0724541491727393</v>
      </c>
      <c r="AE353" s="51">
        <f t="shared" si="197"/>
        <v>1.0727924707559553</v>
      </c>
      <c r="AF353" s="50">
        <f t="shared" si="178"/>
        <v>-3.1536535950671407E-4</v>
      </c>
      <c r="AG353" s="50">
        <f t="shared" si="198"/>
        <v>-1.2914881539982659E-5</v>
      </c>
      <c r="AH353" s="48">
        <f t="shared" si="199"/>
        <v>44286</v>
      </c>
      <c r="AI353" s="55">
        <f t="shared" si="179"/>
        <v>2021</v>
      </c>
      <c r="AJ353" s="55">
        <f t="shared" si="180"/>
        <v>4</v>
      </c>
      <c r="AK353" s="53">
        <f t="shared" si="181"/>
        <v>0</v>
      </c>
      <c r="AL353" s="51">
        <f t="shared" si="200"/>
        <v>1.0691039785209679</v>
      </c>
      <c r="AM353" s="52" t="str">
        <f t="shared" si="182"/>
        <v/>
      </c>
      <c r="AN353" s="51">
        <f t="shared" si="201"/>
        <v>1.0727924707559553</v>
      </c>
      <c r="AO353" s="52">
        <f t="shared" si="183"/>
        <v>-3.1536535950671407E-4</v>
      </c>
      <c r="AP353" s="56">
        <f t="shared" si="184"/>
        <v>1</v>
      </c>
      <c r="AQ353" s="53" t="b">
        <f t="shared" si="185"/>
        <v>1</v>
      </c>
    </row>
    <row r="354" spans="1:43">
      <c r="A354" s="48">
        <f>净值底稿!A315</f>
        <v>44302</v>
      </c>
      <c r="B354" s="49">
        <f>净值底稿!X315</f>
        <v>1.212937847676417</v>
      </c>
      <c r="C354" s="49">
        <f>净值底稿!U315</f>
        <v>1.2944215564737251</v>
      </c>
      <c r="D354" s="49">
        <f>净值底稿!V315</f>
        <v>1.4571000000000001</v>
      </c>
      <c r="E354" s="49">
        <f>净值底稿!W315</f>
        <v>1.35</v>
      </c>
      <c r="F354" s="50">
        <f t="shared" si="186"/>
        <v>1.1400934879277624E-2</v>
      </c>
      <c r="G354" s="50">
        <f t="shared" si="187"/>
        <v>1.0190161323957669E-2</v>
      </c>
      <c r="H354" s="50">
        <f t="shared" si="188"/>
        <v>2.7459325873557816E-4</v>
      </c>
      <c r="I354" s="50">
        <f t="shared" si="189"/>
        <v>8.9686098654708779E-3</v>
      </c>
      <c r="J354" s="51">
        <f t="shared" si="190"/>
        <v>0.10998659272038908</v>
      </c>
      <c r="K354" s="51">
        <f t="shared" si="191"/>
        <v>0.10946183387159572</v>
      </c>
      <c r="L354" s="51">
        <f t="shared" si="192"/>
        <v>0.80063906184187694</v>
      </c>
      <c r="M354" s="51">
        <f t="shared" si="193"/>
        <v>5.5423097112900666E-2</v>
      </c>
      <c r="N354" s="51">
        <f t="shared" si="164"/>
        <v>1.0755105855467624</v>
      </c>
      <c r="O354" s="52">
        <f t="shared" si="165"/>
        <v>0.20404115918619506</v>
      </c>
      <c r="P354" s="53" t="b">
        <f t="shared" si="166"/>
        <v>0</v>
      </c>
      <c r="Q354" s="53" t="b">
        <f t="shared" si="167"/>
        <v>0</v>
      </c>
      <c r="R354" s="53" t="b">
        <f t="shared" si="168"/>
        <v>0</v>
      </c>
      <c r="S354" s="53" t="b">
        <f t="shared" si="194"/>
        <v>0</v>
      </c>
      <c r="T354" s="54" t="str">
        <f t="shared" si="195"/>
        <v>不调</v>
      </c>
      <c r="U354" s="51">
        <f t="shared" si="169"/>
        <v>0.10998659272038908</v>
      </c>
      <c r="V354" s="51">
        <f t="shared" si="170"/>
        <v>0.10946183387159572</v>
      </c>
      <c r="W354" s="51">
        <f t="shared" si="171"/>
        <v>0.80063906184187694</v>
      </c>
      <c r="X354" s="51">
        <f t="shared" si="172"/>
        <v>5.5423097112900666E-2</v>
      </c>
      <c r="Y354" s="51">
        <f t="shared" si="196"/>
        <v>0.99998626710299976</v>
      </c>
      <c r="Z354" s="51">
        <f t="shared" si="173"/>
        <v>0.10998508228583984</v>
      </c>
      <c r="AA354" s="51">
        <f t="shared" si="174"/>
        <v>0.1094603306435057</v>
      </c>
      <c r="AB354" s="51">
        <f t="shared" si="175"/>
        <v>0.80062806674810627</v>
      </c>
      <c r="AC354" s="51">
        <f t="shared" si="176"/>
        <v>5.5422335993216582E-2</v>
      </c>
      <c r="AD354" s="78">
        <f t="shared" si="177"/>
        <v>1.0754958156706684</v>
      </c>
      <c r="AE354" s="51">
        <f t="shared" si="197"/>
        <v>1.0754958156706684</v>
      </c>
      <c r="AF354" s="50">
        <f t="shared" si="178"/>
        <v>0</v>
      </c>
      <c r="AG354" s="50">
        <f t="shared" si="198"/>
        <v>2.8361739289977095E-3</v>
      </c>
      <c r="AH354" s="48">
        <f t="shared" si="199"/>
        <v>44286</v>
      </c>
      <c r="AI354" s="55">
        <f t="shared" si="179"/>
        <v>2021</v>
      </c>
      <c r="AJ354" s="55">
        <f t="shared" si="180"/>
        <v>4</v>
      </c>
      <c r="AK354" s="53">
        <f t="shared" si="181"/>
        <v>0</v>
      </c>
      <c r="AL354" s="51">
        <f t="shared" si="200"/>
        <v>1.0691039785209679</v>
      </c>
      <c r="AM354" s="52" t="str">
        <f t="shared" si="182"/>
        <v/>
      </c>
      <c r="AN354" s="51">
        <f t="shared" si="201"/>
        <v>1.0754958156706684</v>
      </c>
      <c r="AO354" s="52">
        <f t="shared" si="183"/>
        <v>0</v>
      </c>
      <c r="AP354" s="56">
        <f t="shared" si="184"/>
        <v>1</v>
      </c>
      <c r="AQ354" s="53" t="b">
        <f t="shared" si="185"/>
        <v>1</v>
      </c>
    </row>
    <row r="355" spans="1:43">
      <c r="A355" s="48">
        <f>净值底稿!A316</f>
        <v>44305</v>
      </c>
      <c r="B355" s="49">
        <f>净值底稿!X316</f>
        <v>1.2136507535566647</v>
      </c>
      <c r="C355" s="49">
        <f>净值底稿!U316</f>
        <v>1.3141956998075588</v>
      </c>
      <c r="D355" s="49">
        <f>净值底稿!V316</f>
        <v>1.458</v>
      </c>
      <c r="E355" s="49">
        <f>净值底稿!W316</f>
        <v>1.3608</v>
      </c>
      <c r="F355" s="50">
        <f t="shared" si="186"/>
        <v>5.8775136880551138E-4</v>
      </c>
      <c r="G355" s="50">
        <f t="shared" si="187"/>
        <v>1.5276432345350033E-2</v>
      </c>
      <c r="H355" s="50">
        <f t="shared" si="188"/>
        <v>6.1766522544770552E-4</v>
      </c>
      <c r="I355" s="50">
        <f t="shared" si="189"/>
        <v>8.0000000000000071E-3</v>
      </c>
      <c r="J355" s="51">
        <f t="shared" si="190"/>
        <v>0.11004972616850152</v>
      </c>
      <c r="K355" s="51">
        <f t="shared" si="191"/>
        <v>0.11113249397908086</v>
      </c>
      <c r="L355" s="51">
        <f t="shared" si="192"/>
        <v>0.80112258686345394</v>
      </c>
      <c r="M355" s="51">
        <f t="shared" si="193"/>
        <v>5.5865714681162318E-2</v>
      </c>
      <c r="N355" s="51">
        <f t="shared" si="164"/>
        <v>1.0781705216921986</v>
      </c>
      <c r="O355" s="52">
        <f t="shared" si="165"/>
        <v>0.20514586115787586</v>
      </c>
      <c r="P355" s="53" t="b">
        <f t="shared" si="166"/>
        <v>0</v>
      </c>
      <c r="Q355" s="53" t="b">
        <f t="shared" si="167"/>
        <v>0</v>
      </c>
      <c r="R355" s="53" t="b">
        <f t="shared" si="168"/>
        <v>0</v>
      </c>
      <c r="S355" s="53" t="b">
        <f t="shared" si="194"/>
        <v>0</v>
      </c>
      <c r="T355" s="54" t="str">
        <f t="shared" si="195"/>
        <v>不调</v>
      </c>
      <c r="U355" s="51">
        <f t="shared" si="169"/>
        <v>0.11004972616850152</v>
      </c>
      <c r="V355" s="51">
        <f t="shared" si="170"/>
        <v>0.11113249397908086</v>
      </c>
      <c r="W355" s="51">
        <f t="shared" si="171"/>
        <v>0.80112258686345394</v>
      </c>
      <c r="X355" s="51">
        <f t="shared" si="172"/>
        <v>5.5865714681162318E-2</v>
      </c>
      <c r="Y355" s="51">
        <f t="shared" si="196"/>
        <v>0.99995880187477393</v>
      </c>
      <c r="Z355" s="51">
        <f t="shared" si="173"/>
        <v>0.11004519232610173</v>
      </c>
      <c r="AA355" s="51">
        <f t="shared" si="174"/>
        <v>0.11112791552867722</v>
      </c>
      <c r="AB355" s="51">
        <f t="shared" si="175"/>
        <v>0.80108958211479886</v>
      </c>
      <c r="AC355" s="51">
        <f t="shared" si="176"/>
        <v>5.586341311845304E-2</v>
      </c>
      <c r="AD355" s="78">
        <f t="shared" si="177"/>
        <v>1.0781261030880309</v>
      </c>
      <c r="AE355" s="51">
        <f t="shared" si="197"/>
        <v>1.0781261030880309</v>
      </c>
      <c r="AF355" s="50">
        <f t="shared" si="178"/>
        <v>0</v>
      </c>
      <c r="AG355" s="50">
        <f t="shared" si="198"/>
        <v>2.4456510002526244E-3</v>
      </c>
      <c r="AH355" s="48">
        <f t="shared" si="199"/>
        <v>44286</v>
      </c>
      <c r="AI355" s="55">
        <f t="shared" si="179"/>
        <v>2021</v>
      </c>
      <c r="AJ355" s="55">
        <f t="shared" si="180"/>
        <v>4</v>
      </c>
      <c r="AK355" s="53">
        <f t="shared" si="181"/>
        <v>0</v>
      </c>
      <c r="AL355" s="51">
        <f t="shared" si="200"/>
        <v>1.0691039785209679</v>
      </c>
      <c r="AM355" s="52" t="str">
        <f t="shared" si="182"/>
        <v/>
      </c>
      <c r="AN355" s="51">
        <f t="shared" si="201"/>
        <v>1.0781261030880309</v>
      </c>
      <c r="AO355" s="52">
        <f t="shared" si="183"/>
        <v>0</v>
      </c>
      <c r="AP355" s="56">
        <f t="shared" si="184"/>
        <v>1</v>
      </c>
      <c r="AQ355" s="53" t="b">
        <f t="shared" si="185"/>
        <v>1</v>
      </c>
    </row>
    <row r="356" spans="1:43">
      <c r="A356" s="48">
        <f>净值底稿!A317</f>
        <v>44306</v>
      </c>
      <c r="B356" s="49">
        <f>净值底稿!X317</f>
        <v>1.2121051340119375</v>
      </c>
      <c r="C356" s="49">
        <f>净值底稿!U317</f>
        <v>1.3130589038035336</v>
      </c>
      <c r="D356" s="49">
        <f>净值底稿!V317</f>
        <v>1.4591000000000001</v>
      </c>
      <c r="E356" s="49">
        <f>净值底稿!W317</f>
        <v>1.3488</v>
      </c>
      <c r="F356" s="50">
        <f t="shared" si="186"/>
        <v>-1.2735290940970589E-3</v>
      </c>
      <c r="G356" s="50">
        <f t="shared" si="187"/>
        <v>-8.6501272541950058E-4</v>
      </c>
      <c r="H356" s="50">
        <f t="shared" si="188"/>
        <v>7.5445816186570092E-4</v>
      </c>
      <c r="I356" s="50">
        <f t="shared" si="189"/>
        <v>-8.81834215167554E-3</v>
      </c>
      <c r="J356" s="51">
        <f t="shared" si="190"/>
        <v>0.10990504657200893</v>
      </c>
      <c r="K356" s="51">
        <f t="shared" si="191"/>
        <v>0.11103178846759557</v>
      </c>
      <c r="L356" s="51">
        <f t="shared" si="192"/>
        <v>0.80169397068841097</v>
      </c>
      <c r="M356" s="51">
        <f t="shared" si="193"/>
        <v>5.5370790427814121E-2</v>
      </c>
      <c r="N356" s="51">
        <f t="shared" si="164"/>
        <v>1.0780015961558296</v>
      </c>
      <c r="O356" s="52">
        <f t="shared" si="165"/>
        <v>0.20495037839226646</v>
      </c>
      <c r="P356" s="53" t="b">
        <f t="shared" si="166"/>
        <v>0</v>
      </c>
      <c r="Q356" s="53" t="b">
        <f t="shared" si="167"/>
        <v>0</v>
      </c>
      <c r="R356" s="53" t="b">
        <f t="shared" si="168"/>
        <v>0</v>
      </c>
      <c r="S356" s="53" t="b">
        <f t="shared" si="194"/>
        <v>0</v>
      </c>
      <c r="T356" s="54" t="str">
        <f t="shared" si="195"/>
        <v>不调</v>
      </c>
      <c r="U356" s="51">
        <f t="shared" si="169"/>
        <v>0.10990504657200893</v>
      </c>
      <c r="V356" s="51">
        <f t="shared" si="170"/>
        <v>0.11103178846759557</v>
      </c>
      <c r="W356" s="51">
        <f t="shared" si="171"/>
        <v>0.80169397068841097</v>
      </c>
      <c r="X356" s="51">
        <f t="shared" si="172"/>
        <v>5.5370790427814121E-2</v>
      </c>
      <c r="Y356" s="51">
        <f t="shared" si="196"/>
        <v>0.99998626710299976</v>
      </c>
      <c r="Z356" s="51">
        <f t="shared" si="173"/>
        <v>0.10990353725732455</v>
      </c>
      <c r="AA356" s="51">
        <f t="shared" si="174"/>
        <v>0.11103026367948078</v>
      </c>
      <c r="AB356" s="51">
        <f t="shared" si="175"/>
        <v>0.80168296110768578</v>
      </c>
      <c r="AC356" s="51">
        <f t="shared" si="176"/>
        <v>5.5370030026452355E-2</v>
      </c>
      <c r="AD356" s="78">
        <f t="shared" si="177"/>
        <v>1.0779867920709434</v>
      </c>
      <c r="AE356" s="51">
        <f t="shared" si="197"/>
        <v>1.0781261030880309</v>
      </c>
      <c r="AF356" s="50">
        <f t="shared" si="178"/>
        <v>-1.2921588364156467E-4</v>
      </c>
      <c r="AG356" s="50">
        <f t="shared" si="198"/>
        <v>-1.2921588364156467E-4</v>
      </c>
      <c r="AH356" s="48">
        <f t="shared" si="199"/>
        <v>44286</v>
      </c>
      <c r="AI356" s="55">
        <f t="shared" si="179"/>
        <v>2021</v>
      </c>
      <c r="AJ356" s="55">
        <f t="shared" si="180"/>
        <v>4</v>
      </c>
      <c r="AK356" s="53">
        <f t="shared" si="181"/>
        <v>0</v>
      </c>
      <c r="AL356" s="51">
        <f t="shared" si="200"/>
        <v>1.0691039785209679</v>
      </c>
      <c r="AM356" s="52" t="str">
        <f t="shared" si="182"/>
        <v/>
      </c>
      <c r="AN356" s="51">
        <f t="shared" si="201"/>
        <v>1.0781261030880309</v>
      </c>
      <c r="AO356" s="52">
        <f t="shared" si="183"/>
        <v>-1.2921588364156467E-4</v>
      </c>
      <c r="AP356" s="56">
        <f t="shared" si="184"/>
        <v>1</v>
      </c>
      <c r="AQ356" s="53" t="b">
        <f t="shared" si="185"/>
        <v>1</v>
      </c>
    </row>
    <row r="357" spans="1:43">
      <c r="A357" s="48">
        <f>净值底稿!A318</f>
        <v>44307</v>
      </c>
      <c r="B357" s="49">
        <f>净值底稿!X318</f>
        <v>1.2142789301524139</v>
      </c>
      <c r="C357" s="49">
        <f>净值底稿!U318</f>
        <v>1.3127429627581437</v>
      </c>
      <c r="D357" s="49">
        <f>净值底稿!V318</f>
        <v>1.4597</v>
      </c>
      <c r="E357" s="49">
        <f>净值底稿!W318</f>
        <v>1.3603000000000001</v>
      </c>
      <c r="F357" s="50">
        <f t="shared" si="186"/>
        <v>1.7934056044144331E-3</v>
      </c>
      <c r="G357" s="50">
        <f t="shared" si="187"/>
        <v>-2.4061452572665676E-4</v>
      </c>
      <c r="H357" s="50">
        <f t="shared" si="188"/>
        <v>4.1121239119989994E-4</v>
      </c>
      <c r="I357" s="50">
        <f t="shared" si="189"/>
        <v>8.5260972716489913E-3</v>
      </c>
      <c r="J357" s="51">
        <f t="shared" si="190"/>
        <v>0.1101006388769868</v>
      </c>
      <c r="K357" s="51">
        <f t="shared" si="191"/>
        <v>0.11100354818524424</v>
      </c>
      <c r="L357" s="51">
        <f t="shared" si="192"/>
        <v>0.80201262307510712</v>
      </c>
      <c r="M357" s="51">
        <f t="shared" si="193"/>
        <v>5.5842120288392014E-2</v>
      </c>
      <c r="N357" s="51">
        <f t="shared" si="164"/>
        <v>1.0789589304257303</v>
      </c>
      <c r="O357" s="52">
        <f t="shared" si="165"/>
        <v>0.20492363594876484</v>
      </c>
      <c r="P357" s="53" t="b">
        <f t="shared" si="166"/>
        <v>0</v>
      </c>
      <c r="Q357" s="53" t="b">
        <f t="shared" si="167"/>
        <v>0</v>
      </c>
      <c r="R357" s="53" t="b">
        <f t="shared" si="168"/>
        <v>0</v>
      </c>
      <c r="S357" s="53" t="b">
        <f t="shared" si="194"/>
        <v>0</v>
      </c>
      <c r="T357" s="54" t="str">
        <f t="shared" si="195"/>
        <v>不调</v>
      </c>
      <c r="U357" s="51">
        <f t="shared" si="169"/>
        <v>0.1101006388769868</v>
      </c>
      <c r="V357" s="51">
        <f t="shared" si="170"/>
        <v>0.11100354818524424</v>
      </c>
      <c r="W357" s="51">
        <f t="shared" si="171"/>
        <v>0.80201262307510712</v>
      </c>
      <c r="X357" s="51">
        <f t="shared" si="172"/>
        <v>5.5842120288392014E-2</v>
      </c>
      <c r="Y357" s="51">
        <f t="shared" si="196"/>
        <v>0.99998626710299976</v>
      </c>
      <c r="Z357" s="51">
        <f t="shared" si="173"/>
        <v>0.11009912687625345</v>
      </c>
      <c r="AA357" s="51">
        <f t="shared" si="174"/>
        <v>0.11100202378495036</v>
      </c>
      <c r="AB357" s="51">
        <f t="shared" si="175"/>
        <v>0.80200160911836149</v>
      </c>
      <c r="AC357" s="51">
        <f t="shared" si="176"/>
        <v>5.5841353414305815E-2</v>
      </c>
      <c r="AD357" s="78">
        <f t="shared" si="177"/>
        <v>1.0789441131938711</v>
      </c>
      <c r="AE357" s="51">
        <f t="shared" si="197"/>
        <v>1.0789441131938711</v>
      </c>
      <c r="AF357" s="50">
        <f t="shared" si="178"/>
        <v>0</v>
      </c>
      <c r="AG357" s="50">
        <f t="shared" si="198"/>
        <v>8.8806387051221236E-4</v>
      </c>
      <c r="AH357" s="48">
        <f t="shared" si="199"/>
        <v>44286</v>
      </c>
      <c r="AI357" s="55">
        <f t="shared" si="179"/>
        <v>2021</v>
      </c>
      <c r="AJ357" s="55">
        <f t="shared" si="180"/>
        <v>4</v>
      </c>
      <c r="AK357" s="53">
        <f t="shared" si="181"/>
        <v>0</v>
      </c>
      <c r="AL357" s="51">
        <f t="shared" si="200"/>
        <v>1.0691039785209679</v>
      </c>
      <c r="AM357" s="52" t="str">
        <f t="shared" si="182"/>
        <v/>
      </c>
      <c r="AN357" s="51">
        <f t="shared" si="201"/>
        <v>1.0789441131938711</v>
      </c>
      <c r="AO357" s="52">
        <f t="shared" si="183"/>
        <v>0</v>
      </c>
      <c r="AP357" s="56">
        <f t="shared" si="184"/>
        <v>1</v>
      </c>
      <c r="AQ357" s="53" t="b">
        <f t="shared" si="185"/>
        <v>1</v>
      </c>
    </row>
    <row r="358" spans="1:43">
      <c r="A358" s="48">
        <f>净值底稿!A319</f>
        <v>44308</v>
      </c>
      <c r="B358" s="49">
        <f>净值底稿!X319</f>
        <v>1.2148907858435156</v>
      </c>
      <c r="C358" s="49">
        <f>净值底稿!U319</f>
        <v>1.3172525850612162</v>
      </c>
      <c r="D358" s="49">
        <f>净值底稿!V319</f>
        <v>1.4597</v>
      </c>
      <c r="E358" s="49">
        <f>净值底稿!W319</f>
        <v>1.3626</v>
      </c>
      <c r="F358" s="50">
        <f t="shared" si="186"/>
        <v>5.0388397254397255E-4</v>
      </c>
      <c r="G358" s="50">
        <f t="shared" si="187"/>
        <v>3.4352667894692601E-3</v>
      </c>
      <c r="H358" s="50">
        <f t="shared" si="188"/>
        <v>0</v>
      </c>
      <c r="I358" s="50">
        <f t="shared" si="189"/>
        <v>1.6908034992280108E-3</v>
      </c>
      <c r="J358" s="51">
        <f t="shared" si="190"/>
        <v>0.11015460406167749</v>
      </c>
      <c r="K358" s="51">
        <f t="shared" si="191"/>
        <v>0.11138334535082267</v>
      </c>
      <c r="L358" s="51">
        <f t="shared" si="192"/>
        <v>0.80200160911836149</v>
      </c>
      <c r="M358" s="51">
        <f t="shared" si="193"/>
        <v>5.593577017006035E-2</v>
      </c>
      <c r="N358" s="51">
        <f t="shared" si="164"/>
        <v>1.079475328700922</v>
      </c>
      <c r="O358" s="52">
        <f t="shared" si="165"/>
        <v>0.2052274318108841</v>
      </c>
      <c r="P358" s="53" t="b">
        <f t="shared" si="166"/>
        <v>0</v>
      </c>
      <c r="Q358" s="53" t="b">
        <f t="shared" si="167"/>
        <v>0</v>
      </c>
      <c r="R358" s="53" t="b">
        <f t="shared" si="168"/>
        <v>0</v>
      </c>
      <c r="S358" s="53" t="b">
        <f t="shared" si="194"/>
        <v>0</v>
      </c>
      <c r="T358" s="54" t="str">
        <f t="shared" si="195"/>
        <v>不调</v>
      </c>
      <c r="U358" s="51">
        <f t="shared" si="169"/>
        <v>0.11015460406167749</v>
      </c>
      <c r="V358" s="51">
        <f t="shared" si="170"/>
        <v>0.11138334535082267</v>
      </c>
      <c r="W358" s="51">
        <f t="shared" si="171"/>
        <v>0.80200160911836149</v>
      </c>
      <c r="X358" s="51">
        <f t="shared" si="172"/>
        <v>5.593577017006035E-2</v>
      </c>
      <c r="Y358" s="51">
        <f t="shared" si="196"/>
        <v>0.99998626710299976</v>
      </c>
      <c r="Z358" s="51">
        <f t="shared" si="173"/>
        <v>0.11015309131984581</v>
      </c>
      <c r="AA358" s="51">
        <f t="shared" si="174"/>
        <v>0.11138181573481343</v>
      </c>
      <c r="AB358" s="51">
        <f t="shared" si="175"/>
        <v>0.80199059531286943</v>
      </c>
      <c r="AC358" s="51">
        <f t="shared" si="176"/>
        <v>5.5935002009889975E-2</v>
      </c>
      <c r="AD358" s="78">
        <f t="shared" si="177"/>
        <v>1.0794605043774186</v>
      </c>
      <c r="AE358" s="51">
        <f t="shared" si="197"/>
        <v>1.0794605043774186</v>
      </c>
      <c r="AF358" s="50">
        <f t="shared" si="178"/>
        <v>0</v>
      </c>
      <c r="AG358" s="50">
        <f t="shared" si="198"/>
        <v>4.7860790677933807E-4</v>
      </c>
      <c r="AH358" s="48">
        <f t="shared" si="199"/>
        <v>44286</v>
      </c>
      <c r="AI358" s="55">
        <f t="shared" si="179"/>
        <v>2021</v>
      </c>
      <c r="AJ358" s="55">
        <f t="shared" si="180"/>
        <v>4</v>
      </c>
      <c r="AK358" s="53">
        <f t="shared" si="181"/>
        <v>0</v>
      </c>
      <c r="AL358" s="51">
        <f t="shared" si="200"/>
        <v>1.0691039785209679</v>
      </c>
      <c r="AM358" s="52" t="str">
        <f t="shared" si="182"/>
        <v/>
      </c>
      <c r="AN358" s="51">
        <f t="shared" si="201"/>
        <v>1.0794605043774186</v>
      </c>
      <c r="AO358" s="52">
        <f t="shared" si="183"/>
        <v>0</v>
      </c>
      <c r="AP358" s="56">
        <f t="shared" si="184"/>
        <v>1</v>
      </c>
      <c r="AQ358" s="53" t="b">
        <f t="shared" si="185"/>
        <v>1</v>
      </c>
    </row>
    <row r="359" spans="1:43">
      <c r="A359" s="48">
        <f>净值底稿!A320</f>
        <v>44309</v>
      </c>
      <c r="B359" s="49">
        <f>净值底稿!X320</f>
        <v>1.2085747487954257</v>
      </c>
      <c r="C359" s="49">
        <f>净值底稿!U320</f>
        <v>1.3183770333448837</v>
      </c>
      <c r="D359" s="49">
        <f>净值底稿!V320</f>
        <v>1.4592000000000001</v>
      </c>
      <c r="E359" s="49">
        <f>净值底稿!W320</f>
        <v>1.3575999999999999</v>
      </c>
      <c r="F359" s="50">
        <f t="shared" si="186"/>
        <v>-5.1988517171150939E-3</v>
      </c>
      <c r="G359" s="50">
        <f t="shared" si="187"/>
        <v>8.5363148755202012E-4</v>
      </c>
      <c r="H359" s="50">
        <f t="shared" si="188"/>
        <v>-3.4253613756252133E-4</v>
      </c>
      <c r="I359" s="50">
        <f t="shared" si="189"/>
        <v>-3.6694554528108325E-3</v>
      </c>
      <c r="J359" s="51">
        <f t="shared" si="190"/>
        <v>0.1095804217318921</v>
      </c>
      <c r="K359" s="51">
        <f t="shared" si="191"/>
        <v>0.11147689475986539</v>
      </c>
      <c r="L359" s="51">
        <f t="shared" si="192"/>
        <v>0.8017158845519895</v>
      </c>
      <c r="M359" s="51">
        <f t="shared" si="193"/>
        <v>5.5729751011761801E-2</v>
      </c>
      <c r="N359" s="51">
        <f t="shared" si="164"/>
        <v>1.0785029520555087</v>
      </c>
      <c r="O359" s="52">
        <f t="shared" si="165"/>
        <v>0.20496681633596495</v>
      </c>
      <c r="P359" s="53" t="b">
        <f t="shared" si="166"/>
        <v>0</v>
      </c>
      <c r="Q359" s="53" t="b">
        <f t="shared" si="167"/>
        <v>0</v>
      </c>
      <c r="R359" s="53" t="b">
        <f t="shared" si="168"/>
        <v>0</v>
      </c>
      <c r="S359" s="53" t="b">
        <f t="shared" si="194"/>
        <v>0</v>
      </c>
      <c r="T359" s="54" t="str">
        <f t="shared" si="195"/>
        <v>不调</v>
      </c>
      <c r="U359" s="51">
        <f t="shared" si="169"/>
        <v>0.1095804217318921</v>
      </c>
      <c r="V359" s="51">
        <f t="shared" si="170"/>
        <v>0.11147689475986539</v>
      </c>
      <c r="W359" s="51">
        <f t="shared" si="171"/>
        <v>0.8017158845519895</v>
      </c>
      <c r="X359" s="51">
        <f t="shared" si="172"/>
        <v>5.5729751011761801E-2</v>
      </c>
      <c r="Y359" s="51">
        <f t="shared" si="196"/>
        <v>0.99998626710299976</v>
      </c>
      <c r="Z359" s="51">
        <f t="shared" si="173"/>
        <v>0.10957891687524721</v>
      </c>
      <c r="AA359" s="51">
        <f t="shared" si="174"/>
        <v>0.11147536385915174</v>
      </c>
      <c r="AB359" s="51">
        <f t="shared" si="175"/>
        <v>0.80170487467032348</v>
      </c>
      <c r="AC359" s="51">
        <f t="shared" si="176"/>
        <v>5.572898568083131E-2</v>
      </c>
      <c r="AD359" s="78">
        <f t="shared" si="177"/>
        <v>1.0784881410855538</v>
      </c>
      <c r="AE359" s="51">
        <f t="shared" si="197"/>
        <v>1.0794605043774186</v>
      </c>
      <c r="AF359" s="50">
        <f t="shared" si="178"/>
        <v>-9.0078635385149042E-4</v>
      </c>
      <c r="AG359" s="50">
        <f t="shared" si="198"/>
        <v>-9.0078635385149042E-4</v>
      </c>
      <c r="AH359" s="48">
        <f t="shared" si="199"/>
        <v>44286</v>
      </c>
      <c r="AI359" s="55">
        <f t="shared" si="179"/>
        <v>2021</v>
      </c>
      <c r="AJ359" s="55">
        <f t="shared" si="180"/>
        <v>4</v>
      </c>
      <c r="AK359" s="53">
        <f t="shared" si="181"/>
        <v>0</v>
      </c>
      <c r="AL359" s="51">
        <f t="shared" si="200"/>
        <v>1.0691039785209679</v>
      </c>
      <c r="AM359" s="52" t="str">
        <f t="shared" si="182"/>
        <v/>
      </c>
      <c r="AN359" s="51">
        <f t="shared" si="201"/>
        <v>1.0794605043774186</v>
      </c>
      <c r="AO359" s="52">
        <f t="shared" si="183"/>
        <v>-9.0078635385149042E-4</v>
      </c>
      <c r="AP359" s="56">
        <f t="shared" si="184"/>
        <v>1</v>
      </c>
      <c r="AQ359" s="53" t="b">
        <f t="shared" si="185"/>
        <v>1</v>
      </c>
    </row>
    <row r="360" spans="1:43">
      <c r="A360" s="48">
        <f>净值底稿!A321</f>
        <v>44312</v>
      </c>
      <c r="B360" s="49">
        <f>净值底稿!X321</f>
        <v>1.2050716178972083</v>
      </c>
      <c r="C360" s="49">
        <f>净值底稿!U321</f>
        <v>1.3134074885265901</v>
      </c>
      <c r="D360" s="49">
        <f>净值底稿!V321</f>
        <v>1.458</v>
      </c>
      <c r="E360" s="49">
        <f>净值底稿!W321</f>
        <v>1.3539000000000001</v>
      </c>
      <c r="F360" s="50">
        <f t="shared" si="186"/>
        <v>-2.8985637021697874E-3</v>
      </c>
      <c r="G360" s="50">
        <f t="shared" si="187"/>
        <v>-3.7694412847023573E-3</v>
      </c>
      <c r="H360" s="50">
        <f t="shared" si="188"/>
        <v>-8.2236842105265495E-4</v>
      </c>
      <c r="I360" s="50">
        <f t="shared" si="189"/>
        <v>-2.7253977607540891E-3</v>
      </c>
      <c r="J360" s="51">
        <f t="shared" si="190"/>
        <v>0.10926129540426953</v>
      </c>
      <c r="K360" s="51">
        <f t="shared" si="191"/>
        <v>0.11105516402039384</v>
      </c>
      <c r="L360" s="51">
        <f t="shared" si="192"/>
        <v>0.80104557789839059</v>
      </c>
      <c r="M360" s="51">
        <f t="shared" si="193"/>
        <v>5.5577102028047679E-2</v>
      </c>
      <c r="N360" s="51">
        <f t="shared" si="164"/>
        <v>1.0769391393511016</v>
      </c>
      <c r="O360" s="52">
        <f t="shared" si="165"/>
        <v>0.20457651818413133</v>
      </c>
      <c r="P360" s="53" t="b">
        <f t="shared" si="166"/>
        <v>0</v>
      </c>
      <c r="Q360" s="53" t="b">
        <f t="shared" si="167"/>
        <v>0</v>
      </c>
      <c r="R360" s="53" t="b">
        <f t="shared" si="168"/>
        <v>0</v>
      </c>
      <c r="S360" s="53" t="b">
        <f t="shared" si="194"/>
        <v>0</v>
      </c>
      <c r="T360" s="54" t="str">
        <f t="shared" si="195"/>
        <v>不调</v>
      </c>
      <c r="U360" s="51">
        <f t="shared" si="169"/>
        <v>0.10926129540426953</v>
      </c>
      <c r="V360" s="51">
        <f t="shared" si="170"/>
        <v>0.11105516402039384</v>
      </c>
      <c r="W360" s="51">
        <f t="shared" si="171"/>
        <v>0.80104557789839059</v>
      </c>
      <c r="X360" s="51">
        <f t="shared" si="172"/>
        <v>5.5577102028047679E-2</v>
      </c>
      <c r="Y360" s="51">
        <f t="shared" si="196"/>
        <v>0.99995880187477393</v>
      </c>
      <c r="Z360" s="51">
        <f t="shared" si="173"/>
        <v>0.1092567940437391</v>
      </c>
      <c r="AA360" s="51">
        <f t="shared" si="174"/>
        <v>0.11105058875583952</v>
      </c>
      <c r="AB360" s="51">
        <f t="shared" si="175"/>
        <v>0.80101257632236056</v>
      </c>
      <c r="AC360" s="51">
        <f t="shared" si="176"/>
        <v>5.5574812355638624E-2</v>
      </c>
      <c r="AD360" s="78">
        <f t="shared" si="177"/>
        <v>1.0768947714775778</v>
      </c>
      <c r="AE360" s="51">
        <f t="shared" si="197"/>
        <v>1.0794605043774186</v>
      </c>
      <c r="AF360" s="50">
        <f t="shared" si="178"/>
        <v>-2.3768659338958553E-3</v>
      </c>
      <c r="AG360" s="50">
        <f t="shared" si="198"/>
        <v>-1.4774104111818787E-3</v>
      </c>
      <c r="AH360" s="48">
        <f t="shared" si="199"/>
        <v>44286</v>
      </c>
      <c r="AI360" s="55">
        <f t="shared" si="179"/>
        <v>2021</v>
      </c>
      <c r="AJ360" s="55">
        <f t="shared" si="180"/>
        <v>4</v>
      </c>
      <c r="AK360" s="53">
        <f t="shared" si="181"/>
        <v>0</v>
      </c>
      <c r="AL360" s="51">
        <f t="shared" si="200"/>
        <v>1.0691039785209679</v>
      </c>
      <c r="AM360" s="52" t="str">
        <f t="shared" si="182"/>
        <v/>
      </c>
      <c r="AN360" s="51">
        <f t="shared" si="201"/>
        <v>1.0794605043774186</v>
      </c>
      <c r="AO360" s="52">
        <f t="shared" si="183"/>
        <v>-2.3768659338958553E-3</v>
      </c>
      <c r="AP360" s="56">
        <f t="shared" si="184"/>
        <v>1</v>
      </c>
      <c r="AQ360" s="53" t="b">
        <f t="shared" si="185"/>
        <v>1</v>
      </c>
    </row>
    <row r="361" spans="1:43">
      <c r="A361" s="48">
        <f>净值底稿!A322</f>
        <v>44313</v>
      </c>
      <c r="B361" s="49">
        <f>净值底稿!X322</f>
        <v>1.2020222898127466</v>
      </c>
      <c r="C361" s="49">
        <f>净值底稿!U322</f>
        <v>1.3121740433213025</v>
      </c>
      <c r="D361" s="49">
        <f>净值底稿!V322</f>
        <v>1.4579</v>
      </c>
      <c r="E361" s="49">
        <f>净值底稿!W322</f>
        <v>1.3542000000000001</v>
      </c>
      <c r="F361" s="50">
        <f t="shared" si="186"/>
        <v>-2.5304123333206308E-3</v>
      </c>
      <c r="G361" s="50">
        <f t="shared" si="187"/>
        <v>-9.3911845033811669E-4</v>
      </c>
      <c r="H361" s="50">
        <f t="shared" si="188"/>
        <v>-6.8587105624184908E-5</v>
      </c>
      <c r="I361" s="50">
        <f t="shared" si="189"/>
        <v>2.2158209616662816E-4</v>
      </c>
      <c r="J361" s="51">
        <f t="shared" si="190"/>
        <v>0.10898032930459176</v>
      </c>
      <c r="K361" s="51">
        <f t="shared" si="191"/>
        <v>0.110946299099018</v>
      </c>
      <c r="L361" s="51">
        <f t="shared" si="192"/>
        <v>0.80095763718818203</v>
      </c>
      <c r="M361" s="51">
        <f t="shared" si="193"/>
        <v>5.558712673905445E-2</v>
      </c>
      <c r="N361" s="51">
        <f t="shared" si="164"/>
        <v>1.0764713923308462</v>
      </c>
      <c r="O361" s="52">
        <f t="shared" si="165"/>
        <v>0.20430327268373594</v>
      </c>
      <c r="P361" s="53" t="b">
        <f t="shared" si="166"/>
        <v>0</v>
      </c>
      <c r="Q361" s="53" t="b">
        <f t="shared" si="167"/>
        <v>0</v>
      </c>
      <c r="R361" s="53" t="b">
        <f t="shared" si="168"/>
        <v>0</v>
      </c>
      <c r="S361" s="53" t="b">
        <f t="shared" si="194"/>
        <v>0</v>
      </c>
      <c r="T361" s="54" t="str">
        <f t="shared" si="195"/>
        <v>不调</v>
      </c>
      <c r="U361" s="51">
        <f t="shared" si="169"/>
        <v>0.10898032930459176</v>
      </c>
      <c r="V361" s="51">
        <f t="shared" si="170"/>
        <v>0.110946299099018</v>
      </c>
      <c r="W361" s="51">
        <f t="shared" si="171"/>
        <v>0.80095763718818203</v>
      </c>
      <c r="X361" s="51">
        <f t="shared" si="172"/>
        <v>5.558712673905445E-2</v>
      </c>
      <c r="Y361" s="51">
        <f t="shared" si="196"/>
        <v>0.99998626710299976</v>
      </c>
      <c r="Z361" s="51">
        <f t="shared" si="173"/>
        <v>0.10897883268895436</v>
      </c>
      <c r="AA361" s="51">
        <f t="shared" si="174"/>
        <v>0.11094477548491992</v>
      </c>
      <c r="AB361" s="51">
        <f t="shared" si="175"/>
        <v>0.80094663771944896</v>
      </c>
      <c r="AC361" s="51">
        <f t="shared" si="176"/>
        <v>5.55863633667684E-2</v>
      </c>
      <c r="AD361" s="78">
        <f t="shared" si="177"/>
        <v>1.0764566092600916</v>
      </c>
      <c r="AE361" s="51">
        <f t="shared" si="197"/>
        <v>1.0794605043774186</v>
      </c>
      <c r="AF361" s="50">
        <f t="shared" si="178"/>
        <v>-2.782774455522552E-3</v>
      </c>
      <c r="AG361" s="50">
        <f t="shared" si="198"/>
        <v>-4.0687561040442244E-4</v>
      </c>
      <c r="AH361" s="48">
        <f t="shared" si="199"/>
        <v>44286</v>
      </c>
      <c r="AI361" s="55">
        <f t="shared" si="179"/>
        <v>2021</v>
      </c>
      <c r="AJ361" s="55">
        <f t="shared" si="180"/>
        <v>4</v>
      </c>
      <c r="AK361" s="53">
        <f t="shared" si="181"/>
        <v>0</v>
      </c>
      <c r="AL361" s="51">
        <f t="shared" si="200"/>
        <v>1.0691039785209679</v>
      </c>
      <c r="AM361" s="52" t="str">
        <f t="shared" si="182"/>
        <v/>
      </c>
      <c r="AN361" s="51">
        <f t="shared" si="201"/>
        <v>1.0794605043774186</v>
      </c>
      <c r="AO361" s="52">
        <f t="shared" si="183"/>
        <v>-2.782774455522552E-3</v>
      </c>
      <c r="AP361" s="56">
        <f t="shared" si="184"/>
        <v>1</v>
      </c>
      <c r="AQ361" s="53" t="b">
        <f t="shared" si="185"/>
        <v>1</v>
      </c>
    </row>
    <row r="362" spans="1:43">
      <c r="A362" s="48">
        <f>净值底稿!A323</f>
        <v>44314</v>
      </c>
      <c r="B362" s="49">
        <f>净值底稿!X323</f>
        <v>1.2102937590866167</v>
      </c>
      <c r="C362" s="49">
        <f>净值底稿!U323</f>
        <v>1.3186306044199676</v>
      </c>
      <c r="D362" s="49">
        <f>净值底稿!V323</f>
        <v>1.4588000000000001</v>
      </c>
      <c r="E362" s="49">
        <f>净值底稿!W323</f>
        <v>1.3439000000000001</v>
      </c>
      <c r="F362" s="50">
        <f t="shared" si="186"/>
        <v>6.8812944185574487E-3</v>
      </c>
      <c r="G362" s="50">
        <f t="shared" si="187"/>
        <v>4.9205066443187562E-3</v>
      </c>
      <c r="H362" s="50">
        <f t="shared" si="188"/>
        <v>6.1732629124100491E-4</v>
      </c>
      <c r="I362" s="50">
        <f t="shared" si="189"/>
        <v>-7.6059666223600164E-3</v>
      </c>
      <c r="J362" s="51">
        <f t="shared" si="190"/>
        <v>0.10972874812207777</v>
      </c>
      <c r="K362" s="51">
        <f t="shared" si="191"/>
        <v>0.11149067998984592</v>
      </c>
      <c r="L362" s="51">
        <f t="shared" si="192"/>
        <v>0.8014410831367943</v>
      </c>
      <c r="M362" s="51">
        <f t="shared" si="193"/>
        <v>5.5163575342342383E-2</v>
      </c>
      <c r="N362" s="51">
        <f t="shared" si="164"/>
        <v>1.0778240865910602</v>
      </c>
      <c r="O362" s="52">
        <f t="shared" si="165"/>
        <v>0.20524632067891158</v>
      </c>
      <c r="P362" s="53" t="b">
        <f t="shared" si="166"/>
        <v>0</v>
      </c>
      <c r="Q362" s="53" t="b">
        <f t="shared" si="167"/>
        <v>0</v>
      </c>
      <c r="R362" s="53" t="b">
        <f t="shared" si="168"/>
        <v>0</v>
      </c>
      <c r="S362" s="53" t="b">
        <f t="shared" si="194"/>
        <v>0</v>
      </c>
      <c r="T362" s="54" t="str">
        <f t="shared" si="195"/>
        <v>不调</v>
      </c>
      <c r="U362" s="51">
        <f t="shared" si="169"/>
        <v>0.10972874812207777</v>
      </c>
      <c r="V362" s="51">
        <f t="shared" si="170"/>
        <v>0.11149067998984592</v>
      </c>
      <c r="W362" s="51">
        <f t="shared" si="171"/>
        <v>0.8014410831367943</v>
      </c>
      <c r="X362" s="51">
        <f t="shared" si="172"/>
        <v>5.5163575342342383E-2</v>
      </c>
      <c r="Y362" s="51">
        <f t="shared" si="196"/>
        <v>0.99998626710299976</v>
      </c>
      <c r="Z362" s="51">
        <f t="shared" si="173"/>
        <v>0.10972724122848183</v>
      </c>
      <c r="AA362" s="51">
        <f t="shared" si="174"/>
        <v>0.11148914889982113</v>
      </c>
      <c r="AB362" s="51">
        <f t="shared" si="175"/>
        <v>0.80143007702894786</v>
      </c>
      <c r="AC362" s="51">
        <f t="shared" si="176"/>
        <v>5.5162817786644044E-2</v>
      </c>
      <c r="AD362" s="78">
        <f t="shared" si="177"/>
        <v>1.0778092849438949</v>
      </c>
      <c r="AE362" s="51">
        <f t="shared" si="197"/>
        <v>1.0794605043774186</v>
      </c>
      <c r="AF362" s="50">
        <f t="shared" si="178"/>
        <v>-1.5296710040132444E-3</v>
      </c>
      <c r="AG362" s="50">
        <f t="shared" si="198"/>
        <v>1.2566002866880588E-3</v>
      </c>
      <c r="AH362" s="48">
        <f t="shared" si="199"/>
        <v>44286</v>
      </c>
      <c r="AI362" s="55">
        <f t="shared" si="179"/>
        <v>2021</v>
      </c>
      <c r="AJ362" s="55">
        <f t="shared" si="180"/>
        <v>4</v>
      </c>
      <c r="AK362" s="53">
        <f t="shared" si="181"/>
        <v>0</v>
      </c>
      <c r="AL362" s="51">
        <f t="shared" si="200"/>
        <v>1.0691039785209679</v>
      </c>
      <c r="AM362" s="52" t="str">
        <f t="shared" si="182"/>
        <v/>
      </c>
      <c r="AN362" s="51">
        <f t="shared" si="201"/>
        <v>1.0794605043774186</v>
      </c>
      <c r="AO362" s="52">
        <f t="shared" si="183"/>
        <v>-1.5296710040132444E-3</v>
      </c>
      <c r="AP362" s="56">
        <f t="shared" si="184"/>
        <v>1</v>
      </c>
      <c r="AQ362" s="53" t="b">
        <f t="shared" si="185"/>
        <v>1</v>
      </c>
    </row>
    <row r="363" spans="1:43">
      <c r="A363" s="48">
        <f>净值底稿!A324</f>
        <v>44315</v>
      </c>
      <c r="B363" s="49">
        <f>净值底稿!X324</f>
        <v>1.2197680886817974</v>
      </c>
      <c r="C363" s="49">
        <f>净值底稿!U324</f>
        <v>1.3195706089430788</v>
      </c>
      <c r="D363" s="49">
        <f>净值底稿!V324</f>
        <v>1.4597</v>
      </c>
      <c r="E363" s="49">
        <f>净值底稿!W324</f>
        <v>1.3524</v>
      </c>
      <c r="F363" s="50">
        <f t="shared" si="186"/>
        <v>7.8281239773811961E-3</v>
      </c>
      <c r="G363" s="50">
        <f t="shared" si="187"/>
        <v>7.1286417891425202E-4</v>
      </c>
      <c r="H363" s="50">
        <f t="shared" si="188"/>
        <v>6.1694543460366624E-4</v>
      </c>
      <c r="I363" s="50">
        <f t="shared" si="189"/>
        <v>6.3248753627500598E-3</v>
      </c>
      <c r="J363" s="51">
        <f t="shared" si="190"/>
        <v>0.1105861996765144</v>
      </c>
      <c r="K363" s="51">
        <f t="shared" si="191"/>
        <v>0.11156862552040946</v>
      </c>
      <c r="L363" s="51">
        <f t="shared" si="192"/>
        <v>0.80192451565612488</v>
      </c>
      <c r="M363" s="51">
        <f t="shared" si="193"/>
        <v>5.5511715733802661E-2</v>
      </c>
      <c r="N363" s="51">
        <f t="shared" ref="N363:N426" si="202">SUM(J363:M363)</f>
        <v>1.0795910565868516</v>
      </c>
      <c r="O363" s="52">
        <f t="shared" ref="O363:O426" si="203">IFERROR((J363+K363)/N363,0)</f>
        <v>0.20577682988526297</v>
      </c>
      <c r="P363" s="53" t="b">
        <f t="shared" ref="P363:P426" si="204">AND(MONTH(A363)=12,OR(A364="",YEAR(A363)&lt;&gt;YEAR(A364)))</f>
        <v>0</v>
      </c>
      <c r="Q363" s="53" t="b">
        <f t="shared" ref="Q363:Q426" si="205">AND(MOD(MONTH(A363),3)=0,OR(A364="",MONTH(A363)&lt;&gt;MONTH(A364)))</f>
        <v>0</v>
      </c>
      <c r="R363" s="53" t="b">
        <f t="shared" ref="R363:R426" si="206">OR(O363&gt;$E$7,O363&lt;$E$6)</f>
        <v>0</v>
      </c>
      <c r="S363" s="53" t="b">
        <f t="shared" si="194"/>
        <v>0</v>
      </c>
      <c r="T363" s="54" t="str">
        <f t="shared" si="195"/>
        <v>不调</v>
      </c>
      <c r="U363" s="51">
        <f t="shared" ref="U363:U426" si="207">IF(OR(T363="年末+季度",T363="季度+动态"),N363*$E$5/2,IF(T363="季度",(J363+K363)/2,IF(T363="动态",N363*$E$5*IF(J363+K363=0,0.5,J363/(J363+K363)),J363)))</f>
        <v>0.1105861996765144</v>
      </c>
      <c r="V363" s="51">
        <f t="shared" ref="V363:V426" si="208">IF(OR(T363="年末+季度",T363="季度+动态"),N363*$E$5/2,IF(T363="季度",(J363+K363)/2,IF(T363="动态",N363*$E$5*IF(J363+K363=0,0.5,K363/(J363+K363)),K363)))</f>
        <v>0.11156862552040946</v>
      </c>
      <c r="W363" s="51">
        <f t="shared" ref="W363:W426" si="209">IF(OR(T363="年末+季度",T363="季度+动态",T363="动态"),N363*(1-$E$5)*IF(L363+M363=0,$B$7/($B$7+$B$8),L363/(L363+M363)),L363)</f>
        <v>0.80192451565612488</v>
      </c>
      <c r="X363" s="51">
        <f t="shared" ref="X363:X426" si="210">IF(OR(T363="年末+季度",T363="季度+动态",T363="动态"),N363*(1-$E$5)*IF(L363+M363=0,$B$8/($B$7+$B$8),M363/(L363+M363)),M363)</f>
        <v>5.5511715733802661E-2</v>
      </c>
      <c r="Y363" s="51">
        <f t="shared" si="196"/>
        <v>0.99998626710299976</v>
      </c>
      <c r="Z363" s="51">
        <f t="shared" ref="Z363:Z426" si="211">U363*Y363</f>
        <v>0.11058468100762459</v>
      </c>
      <c r="AA363" s="51">
        <f t="shared" ref="AA363:AA426" si="212">V363*Y363</f>
        <v>0.11156709335996673</v>
      </c>
      <c r="AB363" s="51">
        <f t="shared" ref="AB363:AB426" si="213">W363*Y363</f>
        <v>0.80191350290934937</v>
      </c>
      <c r="AC363" s="51">
        <f t="shared" ref="AC363:AC426" si="214">X363*Y363</f>
        <v>5.5510953397128179E-2</v>
      </c>
      <c r="AD363" s="78">
        <f t="shared" ref="AD363:AD426" si="215">SUM(Z363:AC363)</f>
        <v>1.0795762306740688</v>
      </c>
      <c r="AE363" s="51">
        <f t="shared" si="197"/>
        <v>1.0795762306740688</v>
      </c>
      <c r="AF363" s="50">
        <f t="shared" ref="AF363:AF426" si="216">AD363/AE363-1</f>
        <v>0</v>
      </c>
      <c r="AG363" s="50">
        <f t="shared" si="198"/>
        <v>1.6393862577142038E-3</v>
      </c>
      <c r="AH363" s="48">
        <f t="shared" si="199"/>
        <v>44286</v>
      </c>
      <c r="AI363" s="55">
        <f t="shared" ref="AI363:AI426" si="217">YEAR(A363)</f>
        <v>2021</v>
      </c>
      <c r="AJ363" s="55">
        <f t="shared" ref="AJ363:AJ426" si="218">MONTH(A363)</f>
        <v>4</v>
      </c>
      <c r="AK363" s="53">
        <f t="shared" ref="AK363:AK426" si="219">IF(MONTH(A363)&lt;&gt;MONTH(A364),1,0)</f>
        <v>0</v>
      </c>
      <c r="AL363" s="51">
        <f t="shared" si="200"/>
        <v>1.0691039785209679</v>
      </c>
      <c r="AM363" s="52" t="str">
        <f t="shared" ref="AM363:AM426" si="220">IF(AK363,AD363/AL363-1,"")</f>
        <v/>
      </c>
      <c r="AN363" s="51">
        <f t="shared" si="201"/>
        <v>1.0795762306740688</v>
      </c>
      <c r="AO363" s="52">
        <f t="shared" ref="AO363:AO426" si="221">AD363/AN363-1</f>
        <v>0</v>
      </c>
      <c r="AP363" s="56">
        <f t="shared" ref="AP363:AP426" si="222">IFERROR(SUM(Z363:AC363)/AD363,0)</f>
        <v>1</v>
      </c>
      <c r="AQ363" s="53" t="b">
        <f t="shared" ref="AQ363:AQ426" si="223">AND(B363&gt;0,C363&gt;0,D363&gt;0,E363&gt;0)</f>
        <v>1</v>
      </c>
    </row>
    <row r="364" spans="1:43">
      <c r="A364" s="48">
        <f>净值底稿!A325</f>
        <v>44316</v>
      </c>
      <c r="B364" s="49">
        <f>净值底稿!X325</f>
        <v>1.2113533362668609</v>
      </c>
      <c r="C364" s="49">
        <f>净值底稿!U325</f>
        <v>1.3133701126572337</v>
      </c>
      <c r="D364" s="49">
        <f>净值底稿!V325</f>
        <v>1.4608000000000001</v>
      </c>
      <c r="E364" s="49">
        <f>净值底稿!W325</f>
        <v>1.3467</v>
      </c>
      <c r="F364" s="50">
        <f t="shared" ref="F364:F427" si="224">IFERROR(B364/B363-1,0)</f>
        <v>-6.8986494178826518E-3</v>
      </c>
      <c r="G364" s="50">
        <f t="shared" ref="G364:G427" si="225">IFERROR(C364/C363-1,0)</f>
        <v>-4.6988741972749937E-3</v>
      </c>
      <c r="H364" s="50">
        <f t="shared" ref="H364:H427" si="226">IFERROR(D364/D363-1,0)</f>
        <v>7.5357950263765794E-4</v>
      </c>
      <c r="I364" s="50">
        <f t="shared" ref="I364:I427" si="227">IFERROR(E364/E363-1,0)</f>
        <v>-4.214729370008885E-3</v>
      </c>
      <c r="J364" s="51">
        <f t="shared" ref="J364:J427" si="228">Z363*(1+F364)</f>
        <v>0.1098217960623646</v>
      </c>
      <c r="K364" s="51">
        <f t="shared" ref="K364:K427" si="229">AA363*(1+G364)</f>
        <v>0.11104285362371261</v>
      </c>
      <c r="L364" s="51">
        <f t="shared" ref="L364:L427" si="230">AB363*(1+H364)</f>
        <v>0.80251780848803023</v>
      </c>
      <c r="M364" s="51">
        <f t="shared" ref="M364:M427" si="231">AC363*(1+I364)</f>
        <v>5.5276989751488106E-2</v>
      </c>
      <c r="N364" s="51">
        <f t="shared" si="202"/>
        <v>1.0786594479255955</v>
      </c>
      <c r="O364" s="52">
        <f t="shared" si="203"/>
        <v>0.20475846209925577</v>
      </c>
      <c r="P364" s="53" t="b">
        <f t="shared" si="204"/>
        <v>0</v>
      </c>
      <c r="Q364" s="53" t="b">
        <f t="shared" si="205"/>
        <v>0</v>
      </c>
      <c r="R364" s="53" t="b">
        <f t="shared" si="206"/>
        <v>0</v>
      </c>
      <c r="S364" s="53" t="b">
        <f t="shared" ref="S364:S427" si="232">AND(OR(P364,Q364,R364),A364-AH363&gt;$E$8)</f>
        <v>0</v>
      </c>
      <c r="T364" s="54" t="str">
        <f t="shared" ref="T364:T427" si="233">IF(NOT(OR(P364,Q364,R364)),"不调",IF(NOT(S364),"间隔规则跳过",IF(P364,"年末+季度",IF(AND(Q364,R364),"季度+动态",IF(Q364,"季度","动态")))))</f>
        <v>不调</v>
      </c>
      <c r="U364" s="51">
        <f t="shared" si="207"/>
        <v>0.1098217960623646</v>
      </c>
      <c r="V364" s="51">
        <f t="shared" si="208"/>
        <v>0.11104285362371261</v>
      </c>
      <c r="W364" s="51">
        <f t="shared" si="209"/>
        <v>0.80251780848803023</v>
      </c>
      <c r="X364" s="51">
        <f t="shared" si="210"/>
        <v>5.5276989751488106E-2</v>
      </c>
      <c r="Y364" s="51">
        <f t="shared" ref="Y364:Y427" si="234">POWER(1-$H$5,(A364-A363)/$H$8)</f>
        <v>0.99998626710299976</v>
      </c>
      <c r="Z364" s="51">
        <f t="shared" si="211"/>
        <v>0.1098202878909509</v>
      </c>
      <c r="AA364" s="51">
        <f t="shared" si="212"/>
        <v>0.11104132868364118</v>
      </c>
      <c r="AB364" s="51">
        <f t="shared" si="213"/>
        <v>0.80250678759362537</v>
      </c>
      <c r="AC364" s="51">
        <f t="shared" si="214"/>
        <v>5.5276230638281368E-2</v>
      </c>
      <c r="AD364" s="78">
        <f t="shared" si="215"/>
        <v>1.0786446348064989</v>
      </c>
      <c r="AE364" s="51">
        <f t="shared" ref="AE364:AE427" si="235">MAX(AE363,AD364)</f>
        <v>1.0795762306740688</v>
      </c>
      <c r="AF364" s="50">
        <f t="shared" si="216"/>
        <v>-8.6292736084814248E-4</v>
      </c>
      <c r="AG364" s="50">
        <f t="shared" ref="AG364:AG427" si="236">AD364/AD363-1</f>
        <v>-8.6292736084814248E-4</v>
      </c>
      <c r="AH364" s="48">
        <f t="shared" ref="AH364:AH427" si="237">IF(OR(T364="年末+季度",T364="季度+动态",T364="季度",T364="动态"),A364,AH363)</f>
        <v>44286</v>
      </c>
      <c r="AI364" s="55">
        <f t="shared" si="217"/>
        <v>2021</v>
      </c>
      <c r="AJ364" s="55">
        <f t="shared" si="218"/>
        <v>4</v>
      </c>
      <c r="AK364" s="53">
        <f t="shared" si="219"/>
        <v>1</v>
      </c>
      <c r="AL364" s="51">
        <f t="shared" ref="AL364:AL427" si="238">IF(AK363,AD363,AL363)</f>
        <v>1.0691039785209679</v>
      </c>
      <c r="AM364" s="52">
        <f t="shared" si="220"/>
        <v>8.9239741664133287E-3</v>
      </c>
      <c r="AN364" s="51">
        <f t="shared" ref="AN364:AN427" si="239">IF(AI364&lt;&gt;AI363,AD364,MAX(AN363,AD364))</f>
        <v>1.0795762306740688</v>
      </c>
      <c r="AO364" s="52">
        <f t="shared" si="221"/>
        <v>-8.6292736084814248E-4</v>
      </c>
      <c r="AP364" s="56">
        <f t="shared" si="222"/>
        <v>1</v>
      </c>
      <c r="AQ364" s="53" t="b">
        <f t="shared" si="223"/>
        <v>1</v>
      </c>
    </row>
    <row r="365" spans="1:43">
      <c r="A365" s="48">
        <f>净值底稿!A326</f>
        <v>44322</v>
      </c>
      <c r="B365" s="49">
        <f>净值底稿!X326</f>
        <v>1.2255802514588152</v>
      </c>
      <c r="C365" s="49">
        <f>净值底稿!U326</f>
        <v>1.312769890469595</v>
      </c>
      <c r="D365" s="49">
        <f>净值底稿!V326</f>
        <v>1.4621</v>
      </c>
      <c r="E365" s="49">
        <f>净值底稿!W326</f>
        <v>1.3625</v>
      </c>
      <c r="F365" s="50">
        <f t="shared" si="224"/>
        <v>1.1744645237696361E-2</v>
      </c>
      <c r="G365" s="50">
        <f t="shared" si="225"/>
        <v>-4.5700917194180235E-4</v>
      </c>
      <c r="H365" s="50">
        <f t="shared" si="226"/>
        <v>8.8992332968218513E-4</v>
      </c>
      <c r="I365" s="50">
        <f t="shared" si="227"/>
        <v>1.1732382861810331E-2</v>
      </c>
      <c r="J365" s="51">
        <f t="shared" si="228"/>
        <v>0.11111008821213179</v>
      </c>
      <c r="K365" s="51">
        <f t="shared" si="229"/>
        <v>0.11099058177796815</v>
      </c>
      <c r="L365" s="51">
        <f t="shared" si="230"/>
        <v>0.80322095710613328</v>
      </c>
      <c r="M365" s="51">
        <f t="shared" si="231"/>
        <v>5.5924752539287415E-2</v>
      </c>
      <c r="N365" s="51">
        <f t="shared" si="202"/>
        <v>1.0812463796355207</v>
      </c>
      <c r="O365" s="52">
        <f t="shared" si="203"/>
        <v>0.20541171205120545</v>
      </c>
      <c r="P365" s="53" t="b">
        <f t="shared" si="204"/>
        <v>0</v>
      </c>
      <c r="Q365" s="53" t="b">
        <f t="shared" si="205"/>
        <v>0</v>
      </c>
      <c r="R365" s="53" t="b">
        <f t="shared" si="206"/>
        <v>0</v>
      </c>
      <c r="S365" s="53" t="b">
        <f t="shared" si="232"/>
        <v>0</v>
      </c>
      <c r="T365" s="54" t="str">
        <f t="shared" si="233"/>
        <v>不调</v>
      </c>
      <c r="U365" s="51">
        <f t="shared" si="207"/>
        <v>0.11111008821213179</v>
      </c>
      <c r="V365" s="51">
        <f t="shared" si="208"/>
        <v>0.11099058177796815</v>
      </c>
      <c r="W365" s="51">
        <f t="shared" si="209"/>
        <v>0.80322095710613328</v>
      </c>
      <c r="X365" s="51">
        <f t="shared" si="210"/>
        <v>5.5924752539287415E-2</v>
      </c>
      <c r="Y365" s="51">
        <f t="shared" si="234"/>
        <v>0.99991760544683339</v>
      </c>
      <c r="Z365" s="51">
        <f t="shared" si="211"/>
        <v>0.11110093334606125</v>
      </c>
      <c r="AA365" s="51">
        <f t="shared" si="212"/>
        <v>0.11098143675857686</v>
      </c>
      <c r="AB365" s="51">
        <f t="shared" si="213"/>
        <v>0.80315477607427843</v>
      </c>
      <c r="AC365" s="51">
        <f t="shared" si="214"/>
        <v>5.5920144644290987E-2</v>
      </c>
      <c r="AD365" s="78">
        <f t="shared" si="215"/>
        <v>1.0811572908232074</v>
      </c>
      <c r="AE365" s="51">
        <f t="shared" si="235"/>
        <v>1.0811572908232074</v>
      </c>
      <c r="AF365" s="50">
        <f t="shared" si="216"/>
        <v>0</v>
      </c>
      <c r="AG365" s="50">
        <f t="shared" si="236"/>
        <v>2.3294567419411827E-3</v>
      </c>
      <c r="AH365" s="48">
        <f t="shared" si="237"/>
        <v>44286</v>
      </c>
      <c r="AI365" s="55">
        <f t="shared" si="217"/>
        <v>2021</v>
      </c>
      <c r="AJ365" s="55">
        <f t="shared" si="218"/>
        <v>5</v>
      </c>
      <c r="AK365" s="53">
        <f t="shared" si="219"/>
        <v>0</v>
      </c>
      <c r="AL365" s="51">
        <f t="shared" si="238"/>
        <v>1.0786446348064989</v>
      </c>
      <c r="AM365" s="52" t="str">
        <f t="shared" si="220"/>
        <v/>
      </c>
      <c r="AN365" s="51">
        <f t="shared" si="239"/>
        <v>1.0811572908232074</v>
      </c>
      <c r="AO365" s="52">
        <f t="shared" si="221"/>
        <v>0</v>
      </c>
      <c r="AP365" s="56">
        <f t="shared" si="222"/>
        <v>1</v>
      </c>
      <c r="AQ365" s="53" t="b">
        <f t="shared" si="223"/>
        <v>1</v>
      </c>
    </row>
    <row r="366" spans="1:43">
      <c r="A366" s="48">
        <f>净值底稿!A327</f>
        <v>44323</v>
      </c>
      <c r="B366" s="49">
        <f>净值底稿!X327</f>
        <v>1.2295774721171877</v>
      </c>
      <c r="C366" s="49">
        <f>净值底稿!U327</f>
        <v>1.3017573784895748</v>
      </c>
      <c r="D366" s="49">
        <f>净值底稿!V327</f>
        <v>1.462</v>
      </c>
      <c r="E366" s="49">
        <f>净值底稿!W327</f>
        <v>1.3786</v>
      </c>
      <c r="F366" s="50">
        <f t="shared" si="224"/>
        <v>3.2614923858429457E-3</v>
      </c>
      <c r="G366" s="50">
        <f t="shared" si="225"/>
        <v>-8.3887603303278713E-3</v>
      </c>
      <c r="H366" s="50">
        <f t="shared" si="226"/>
        <v>-6.8394774639157774E-5</v>
      </c>
      <c r="I366" s="50">
        <f t="shared" si="227"/>
        <v>1.1816513761467862E-2</v>
      </c>
      <c r="J366" s="51">
        <f t="shared" si="228"/>
        <v>0.11146328819422947</v>
      </c>
      <c r="K366" s="51">
        <f t="shared" si="229"/>
        <v>0.11005044008449372</v>
      </c>
      <c r="L366" s="51">
        <f t="shared" si="230"/>
        <v>0.80309984448436844</v>
      </c>
      <c r="M366" s="51">
        <f t="shared" si="231"/>
        <v>5.6580925803023527E-2</v>
      </c>
      <c r="N366" s="51">
        <f t="shared" si="202"/>
        <v>1.081194498566115</v>
      </c>
      <c r="O366" s="52">
        <f t="shared" si="203"/>
        <v>0.20487870459246293</v>
      </c>
      <c r="P366" s="53" t="b">
        <f t="shared" si="204"/>
        <v>0</v>
      </c>
      <c r="Q366" s="53" t="b">
        <f t="shared" si="205"/>
        <v>0</v>
      </c>
      <c r="R366" s="53" t="b">
        <f t="shared" si="206"/>
        <v>0</v>
      </c>
      <c r="S366" s="53" t="b">
        <f t="shared" si="232"/>
        <v>0</v>
      </c>
      <c r="T366" s="54" t="str">
        <f t="shared" si="233"/>
        <v>不调</v>
      </c>
      <c r="U366" s="51">
        <f t="shared" si="207"/>
        <v>0.11146328819422947</v>
      </c>
      <c r="V366" s="51">
        <f t="shared" si="208"/>
        <v>0.11005044008449372</v>
      </c>
      <c r="W366" s="51">
        <f t="shared" si="209"/>
        <v>0.80309984448436844</v>
      </c>
      <c r="X366" s="51">
        <f t="shared" si="210"/>
        <v>5.6580925803023527E-2</v>
      </c>
      <c r="Y366" s="51">
        <f t="shared" si="234"/>
        <v>0.99998626710299976</v>
      </c>
      <c r="Z366" s="51">
        <f t="shared" si="211"/>
        <v>0.11146175748037339</v>
      </c>
      <c r="AA366" s="51">
        <f t="shared" si="212"/>
        <v>0.1100489287731352</v>
      </c>
      <c r="AB366" s="51">
        <f t="shared" si="213"/>
        <v>0.80308881559692324</v>
      </c>
      <c r="AC366" s="51">
        <f t="shared" si="214"/>
        <v>5.6580148782997296E-2</v>
      </c>
      <c r="AD366" s="78">
        <f t="shared" si="215"/>
        <v>1.0811796506334292</v>
      </c>
      <c r="AE366" s="51">
        <f t="shared" si="235"/>
        <v>1.0811796506334292</v>
      </c>
      <c r="AF366" s="50">
        <f t="shared" si="216"/>
        <v>0</v>
      </c>
      <c r="AG366" s="50">
        <f t="shared" si="236"/>
        <v>2.0681366542651958E-5</v>
      </c>
      <c r="AH366" s="48">
        <f t="shared" si="237"/>
        <v>44286</v>
      </c>
      <c r="AI366" s="55">
        <f t="shared" si="217"/>
        <v>2021</v>
      </c>
      <c r="AJ366" s="55">
        <f t="shared" si="218"/>
        <v>5</v>
      </c>
      <c r="AK366" s="53">
        <f t="shared" si="219"/>
        <v>0</v>
      </c>
      <c r="AL366" s="51">
        <f t="shared" si="238"/>
        <v>1.0786446348064989</v>
      </c>
      <c r="AM366" s="52" t="str">
        <f t="shared" si="220"/>
        <v/>
      </c>
      <c r="AN366" s="51">
        <f t="shared" si="239"/>
        <v>1.0811796506334292</v>
      </c>
      <c r="AO366" s="52">
        <f t="shared" si="221"/>
        <v>0</v>
      </c>
      <c r="AP366" s="56">
        <f t="shared" si="222"/>
        <v>1</v>
      </c>
      <c r="AQ366" s="53" t="b">
        <f t="shared" si="223"/>
        <v>1</v>
      </c>
    </row>
    <row r="367" spans="1:43">
      <c r="A367" s="48">
        <f>净值底稿!A328</f>
        <v>44326</v>
      </c>
      <c r="B367" s="49">
        <f>净值底稿!X328</f>
        <v>1.2389626122910602</v>
      </c>
      <c r="C367" s="49">
        <f>净值底稿!U328</f>
        <v>1.3066081312030948</v>
      </c>
      <c r="D367" s="49">
        <f>净值底稿!V328</f>
        <v>1.4632000000000001</v>
      </c>
      <c r="E367" s="49">
        <f>净值底稿!W328</f>
        <v>1.3822000000000001</v>
      </c>
      <c r="F367" s="50">
        <f t="shared" si="224"/>
        <v>7.6328172780462111E-3</v>
      </c>
      <c r="G367" s="50">
        <f t="shared" si="225"/>
        <v>3.7263109037632969E-3</v>
      </c>
      <c r="H367" s="50">
        <f t="shared" si="226"/>
        <v>8.2079343365260016E-4</v>
      </c>
      <c r="I367" s="50">
        <f t="shared" si="227"/>
        <v>2.6113448425939545E-3</v>
      </c>
      <c r="J367" s="51">
        <f t="shared" si="228"/>
        <v>0.11231252470871098</v>
      </c>
      <c r="K367" s="51">
        <f t="shared" si="229"/>
        <v>0.11045900529637</v>
      </c>
      <c r="L367" s="51">
        <f t="shared" si="230"/>
        <v>0.80374798562340499</v>
      </c>
      <c r="M367" s="51">
        <f t="shared" si="231"/>
        <v>5.6727899062714977E-2</v>
      </c>
      <c r="N367" s="51">
        <f t="shared" si="202"/>
        <v>1.083247414691201</v>
      </c>
      <c r="O367" s="52">
        <f t="shared" si="203"/>
        <v>0.20565156859256017</v>
      </c>
      <c r="P367" s="53" t="b">
        <f t="shared" si="204"/>
        <v>0</v>
      </c>
      <c r="Q367" s="53" t="b">
        <f t="shared" si="205"/>
        <v>0</v>
      </c>
      <c r="R367" s="53" t="b">
        <f t="shared" si="206"/>
        <v>0</v>
      </c>
      <c r="S367" s="53" t="b">
        <f t="shared" si="232"/>
        <v>0</v>
      </c>
      <c r="T367" s="54" t="str">
        <f t="shared" si="233"/>
        <v>不调</v>
      </c>
      <c r="U367" s="51">
        <f t="shared" si="207"/>
        <v>0.11231252470871098</v>
      </c>
      <c r="V367" s="51">
        <f t="shared" si="208"/>
        <v>0.11045900529637</v>
      </c>
      <c r="W367" s="51">
        <f t="shared" si="209"/>
        <v>0.80374798562340499</v>
      </c>
      <c r="X367" s="51">
        <f t="shared" si="210"/>
        <v>5.6727899062714977E-2</v>
      </c>
      <c r="Y367" s="51">
        <f t="shared" si="234"/>
        <v>0.99995880187477393</v>
      </c>
      <c r="Z367" s="51">
        <f t="shared" si="211"/>
        <v>0.11230789764325357</v>
      </c>
      <c r="AA367" s="51">
        <f t="shared" si="212"/>
        <v>0.11045445459243745</v>
      </c>
      <c r="AB367" s="51">
        <f t="shared" si="213"/>
        <v>0.80371487271324304</v>
      </c>
      <c r="AC367" s="51">
        <f t="shared" si="214"/>
        <v>5.6725561979625583E-2</v>
      </c>
      <c r="AD367" s="78">
        <f t="shared" si="215"/>
        <v>1.0832027869285596</v>
      </c>
      <c r="AE367" s="51">
        <f t="shared" si="235"/>
        <v>1.0832027869285596</v>
      </c>
      <c r="AF367" s="50">
        <f t="shared" si="216"/>
        <v>0</v>
      </c>
      <c r="AG367" s="50">
        <f t="shared" si="236"/>
        <v>1.8712304601229413E-3</v>
      </c>
      <c r="AH367" s="48">
        <f t="shared" si="237"/>
        <v>44286</v>
      </c>
      <c r="AI367" s="55">
        <f t="shared" si="217"/>
        <v>2021</v>
      </c>
      <c r="AJ367" s="55">
        <f t="shared" si="218"/>
        <v>5</v>
      </c>
      <c r="AK367" s="53">
        <f t="shared" si="219"/>
        <v>0</v>
      </c>
      <c r="AL367" s="51">
        <f t="shared" si="238"/>
        <v>1.0786446348064989</v>
      </c>
      <c r="AM367" s="52" t="str">
        <f t="shared" si="220"/>
        <v/>
      </c>
      <c r="AN367" s="51">
        <f t="shared" si="239"/>
        <v>1.0832027869285596</v>
      </c>
      <c r="AO367" s="52">
        <f t="shared" si="221"/>
        <v>0</v>
      </c>
      <c r="AP367" s="56">
        <f t="shared" si="222"/>
        <v>1</v>
      </c>
      <c r="AQ367" s="53" t="b">
        <f t="shared" si="223"/>
        <v>1</v>
      </c>
    </row>
    <row r="368" spans="1:43">
      <c r="A368" s="48">
        <f>净值底稿!A329</f>
        <v>44327</v>
      </c>
      <c r="B368" s="49">
        <f>净值底稿!X329</f>
        <v>1.2334261753524307</v>
      </c>
      <c r="C368" s="49">
        <f>净值底稿!U329</f>
        <v>1.3061402578567813</v>
      </c>
      <c r="D368" s="49">
        <f>净值底稿!V329</f>
        <v>1.4641</v>
      </c>
      <c r="E368" s="49">
        <f>净值底稿!W329</f>
        <v>1.3821000000000001</v>
      </c>
      <c r="F368" s="50">
        <f t="shared" si="224"/>
        <v>-4.4686069488341085E-3</v>
      </c>
      <c r="G368" s="50">
        <f t="shared" si="225"/>
        <v>-3.5808237767709361E-4</v>
      </c>
      <c r="H368" s="50">
        <f t="shared" si="226"/>
        <v>6.1509021323113977E-4</v>
      </c>
      <c r="I368" s="50">
        <f t="shared" si="227"/>
        <v>-7.2348430039115286E-5</v>
      </c>
      <c r="J368" s="51">
        <f t="shared" si="228"/>
        <v>0.11180603779143597</v>
      </c>
      <c r="K368" s="51">
        <f t="shared" si="229"/>
        <v>0.11041490279871197</v>
      </c>
      <c r="L368" s="51">
        <f t="shared" si="230"/>
        <v>0.80420922986567722</v>
      </c>
      <c r="M368" s="51">
        <f t="shared" si="231"/>
        <v>5.6721457974273269E-2</v>
      </c>
      <c r="N368" s="51">
        <f t="shared" si="202"/>
        <v>1.0831516284300984</v>
      </c>
      <c r="O368" s="52">
        <f t="shared" si="203"/>
        <v>0.20516143331864922</v>
      </c>
      <c r="P368" s="53" t="b">
        <f t="shared" si="204"/>
        <v>0</v>
      </c>
      <c r="Q368" s="53" t="b">
        <f t="shared" si="205"/>
        <v>0</v>
      </c>
      <c r="R368" s="53" t="b">
        <f t="shared" si="206"/>
        <v>0</v>
      </c>
      <c r="S368" s="53" t="b">
        <f t="shared" si="232"/>
        <v>0</v>
      </c>
      <c r="T368" s="54" t="str">
        <f t="shared" si="233"/>
        <v>不调</v>
      </c>
      <c r="U368" s="51">
        <f t="shared" si="207"/>
        <v>0.11180603779143597</v>
      </c>
      <c r="V368" s="51">
        <f t="shared" si="208"/>
        <v>0.11041490279871197</v>
      </c>
      <c r="W368" s="51">
        <f t="shared" si="209"/>
        <v>0.80420922986567722</v>
      </c>
      <c r="X368" s="51">
        <f t="shared" si="210"/>
        <v>5.6721457974273269E-2</v>
      </c>
      <c r="Y368" s="51">
        <f t="shared" si="234"/>
        <v>0.99998626710299976</v>
      </c>
      <c r="Z368" s="51">
        <f t="shared" si="211"/>
        <v>0.11180450237063498</v>
      </c>
      <c r="AA368" s="51">
        <f t="shared" si="212"/>
        <v>0.11041338648222454</v>
      </c>
      <c r="AB368" s="51">
        <f t="shared" si="213"/>
        <v>0.80419818574315682</v>
      </c>
      <c r="AC368" s="51">
        <f t="shared" si="214"/>
        <v>5.6720679024333205E-2</v>
      </c>
      <c r="AD368" s="78">
        <f t="shared" si="215"/>
        <v>1.0831367536203496</v>
      </c>
      <c r="AE368" s="51">
        <f t="shared" si="235"/>
        <v>1.0832027869285596</v>
      </c>
      <c r="AF368" s="50">
        <f t="shared" si="216"/>
        <v>-6.0961169050632869E-5</v>
      </c>
      <c r="AG368" s="50">
        <f t="shared" si="236"/>
        <v>-6.0961169050632869E-5</v>
      </c>
      <c r="AH368" s="48">
        <f t="shared" si="237"/>
        <v>44286</v>
      </c>
      <c r="AI368" s="55">
        <f t="shared" si="217"/>
        <v>2021</v>
      </c>
      <c r="AJ368" s="55">
        <f t="shared" si="218"/>
        <v>5</v>
      </c>
      <c r="AK368" s="53">
        <f t="shared" si="219"/>
        <v>0</v>
      </c>
      <c r="AL368" s="51">
        <f t="shared" si="238"/>
        <v>1.0786446348064989</v>
      </c>
      <c r="AM368" s="52" t="str">
        <f t="shared" si="220"/>
        <v/>
      </c>
      <c r="AN368" s="51">
        <f t="shared" si="239"/>
        <v>1.0832027869285596</v>
      </c>
      <c r="AO368" s="52">
        <f t="shared" si="221"/>
        <v>-6.0961169050632869E-5</v>
      </c>
      <c r="AP368" s="56">
        <f t="shared" si="222"/>
        <v>1</v>
      </c>
      <c r="AQ368" s="53" t="b">
        <f t="shared" si="223"/>
        <v>1</v>
      </c>
    </row>
    <row r="369" spans="1:43">
      <c r="A369" s="48">
        <f>净值底稿!A330</f>
        <v>44328</v>
      </c>
      <c r="B369" s="49">
        <f>净值底稿!X330</f>
        <v>1.2448184432609237</v>
      </c>
      <c r="C369" s="49">
        <f>净值底稿!U330</f>
        <v>1.3184497530274975</v>
      </c>
      <c r="D369" s="49">
        <f>净值底稿!V330</f>
        <v>1.4644999999999999</v>
      </c>
      <c r="E369" s="49">
        <f>净值底稿!W330</f>
        <v>1.3837999999999999</v>
      </c>
      <c r="F369" s="50">
        <f t="shared" si="224"/>
        <v>9.2362786976187827E-3</v>
      </c>
      <c r="G369" s="50">
        <f t="shared" si="225"/>
        <v>9.4243287400961329E-3</v>
      </c>
      <c r="H369" s="50">
        <f t="shared" si="226"/>
        <v>2.732053821459246E-4</v>
      </c>
      <c r="I369" s="50">
        <f t="shared" si="227"/>
        <v>1.2300123001227625E-3</v>
      </c>
      <c r="J369" s="51">
        <f t="shared" si="228"/>
        <v>0.11283715991417874</v>
      </c>
      <c r="K369" s="51">
        <f t="shared" si="229"/>
        <v>0.11145395853374031</v>
      </c>
      <c r="L369" s="51">
        <f t="shared" si="230"/>
        <v>0.80441789701581379</v>
      </c>
      <c r="M369" s="51">
        <f t="shared" si="231"/>
        <v>5.6790446157204452E-2</v>
      </c>
      <c r="N369" s="51">
        <f t="shared" si="202"/>
        <v>1.0854994616209372</v>
      </c>
      <c r="O369" s="52">
        <f t="shared" si="203"/>
        <v>0.20662480855862719</v>
      </c>
      <c r="P369" s="53" t="b">
        <f t="shared" si="204"/>
        <v>0</v>
      </c>
      <c r="Q369" s="53" t="b">
        <f t="shared" si="205"/>
        <v>0</v>
      </c>
      <c r="R369" s="53" t="b">
        <f t="shared" si="206"/>
        <v>0</v>
      </c>
      <c r="S369" s="53" t="b">
        <f t="shared" si="232"/>
        <v>0</v>
      </c>
      <c r="T369" s="54" t="str">
        <f t="shared" si="233"/>
        <v>不调</v>
      </c>
      <c r="U369" s="51">
        <f t="shared" si="207"/>
        <v>0.11283715991417874</v>
      </c>
      <c r="V369" s="51">
        <f t="shared" si="208"/>
        <v>0.11145395853374031</v>
      </c>
      <c r="W369" s="51">
        <f t="shared" si="209"/>
        <v>0.80441789701581379</v>
      </c>
      <c r="X369" s="51">
        <f t="shared" si="210"/>
        <v>5.6790446157204452E-2</v>
      </c>
      <c r="Y369" s="51">
        <f t="shared" si="234"/>
        <v>0.99998626710299976</v>
      </c>
      <c r="Z369" s="51">
        <f t="shared" si="211"/>
        <v>0.11283561033308384</v>
      </c>
      <c r="AA369" s="51">
        <f t="shared" si="212"/>
        <v>0.1114524279480075</v>
      </c>
      <c r="AB369" s="51">
        <f t="shared" si="213"/>
        <v>0.80440685002768897</v>
      </c>
      <c r="AC369" s="51">
        <f t="shared" si="214"/>
        <v>5.6789666259856778E-2</v>
      </c>
      <c r="AD369" s="78">
        <f t="shared" si="215"/>
        <v>1.0854845545686371</v>
      </c>
      <c r="AE369" s="51">
        <f t="shared" si="235"/>
        <v>1.0854845545686371</v>
      </c>
      <c r="AF369" s="50">
        <f t="shared" si="216"/>
        <v>0</v>
      </c>
      <c r="AG369" s="50">
        <f t="shared" si="236"/>
        <v>2.1675942030774387E-3</v>
      </c>
      <c r="AH369" s="48">
        <f t="shared" si="237"/>
        <v>44286</v>
      </c>
      <c r="AI369" s="55">
        <f t="shared" si="217"/>
        <v>2021</v>
      </c>
      <c r="AJ369" s="55">
        <f t="shared" si="218"/>
        <v>5</v>
      </c>
      <c r="AK369" s="53">
        <f t="shared" si="219"/>
        <v>0</v>
      </c>
      <c r="AL369" s="51">
        <f t="shared" si="238"/>
        <v>1.0786446348064989</v>
      </c>
      <c r="AM369" s="52" t="str">
        <f t="shared" si="220"/>
        <v/>
      </c>
      <c r="AN369" s="51">
        <f t="shared" si="239"/>
        <v>1.0854845545686371</v>
      </c>
      <c r="AO369" s="52">
        <f t="shared" si="221"/>
        <v>0</v>
      </c>
      <c r="AP369" s="56">
        <f t="shared" si="222"/>
        <v>1</v>
      </c>
      <c r="AQ369" s="53" t="b">
        <f t="shared" si="223"/>
        <v>1</v>
      </c>
    </row>
    <row r="370" spans="1:43">
      <c r="A370" s="48">
        <f>净值底稿!A331</f>
        <v>44329</v>
      </c>
      <c r="B370" s="49">
        <f>净值底稿!X331</f>
        <v>1.2396224803843763</v>
      </c>
      <c r="C370" s="49">
        <f>净值底稿!U331</f>
        <v>1.3054822209810801</v>
      </c>
      <c r="D370" s="49">
        <f>净值底稿!V331</f>
        <v>1.4644999999999999</v>
      </c>
      <c r="E370" s="49">
        <f>净值底稿!W331</f>
        <v>1.3774999999999999</v>
      </c>
      <c r="F370" s="50">
        <f t="shared" si="224"/>
        <v>-4.1740728575133668E-3</v>
      </c>
      <c r="G370" s="50">
        <f t="shared" si="225"/>
        <v>-9.8354389438357614E-3</v>
      </c>
      <c r="H370" s="50">
        <f t="shared" si="226"/>
        <v>0</v>
      </c>
      <c r="I370" s="50">
        <f t="shared" si="227"/>
        <v>-4.5526810232692227E-3</v>
      </c>
      <c r="J370" s="51">
        <f t="shared" si="228"/>
        <v>0.11236462627463156</v>
      </c>
      <c r="K370" s="51">
        <f t="shared" si="229"/>
        <v>0.11035624439778262</v>
      </c>
      <c r="L370" s="51">
        <f t="shared" si="230"/>
        <v>0.80440685002768897</v>
      </c>
      <c r="M370" s="51">
        <f t="shared" si="231"/>
        <v>5.6531121023957735E-2</v>
      </c>
      <c r="N370" s="51">
        <f t="shared" si="202"/>
        <v>1.0836588417240609</v>
      </c>
      <c r="O370" s="52">
        <f t="shared" si="203"/>
        <v>0.20552674153248598</v>
      </c>
      <c r="P370" s="53" t="b">
        <f t="shared" si="204"/>
        <v>0</v>
      </c>
      <c r="Q370" s="53" t="b">
        <f t="shared" si="205"/>
        <v>0</v>
      </c>
      <c r="R370" s="53" t="b">
        <f t="shared" si="206"/>
        <v>0</v>
      </c>
      <c r="S370" s="53" t="b">
        <f t="shared" si="232"/>
        <v>0</v>
      </c>
      <c r="T370" s="54" t="str">
        <f t="shared" si="233"/>
        <v>不调</v>
      </c>
      <c r="U370" s="51">
        <f t="shared" si="207"/>
        <v>0.11236462627463156</v>
      </c>
      <c r="V370" s="51">
        <f t="shared" si="208"/>
        <v>0.11035624439778262</v>
      </c>
      <c r="W370" s="51">
        <f t="shared" si="209"/>
        <v>0.80440685002768897</v>
      </c>
      <c r="X370" s="51">
        <f t="shared" si="210"/>
        <v>5.6531121023957735E-2</v>
      </c>
      <c r="Y370" s="51">
        <f t="shared" si="234"/>
        <v>0.99998626710299976</v>
      </c>
      <c r="Z370" s="51">
        <f t="shared" si="211"/>
        <v>0.11236308318279246</v>
      </c>
      <c r="AA370" s="51">
        <f t="shared" si="212"/>
        <v>0.11035472888684497</v>
      </c>
      <c r="AB370" s="51">
        <f t="shared" si="213"/>
        <v>0.80439580319127124</v>
      </c>
      <c r="AC370" s="51">
        <f t="shared" si="214"/>
        <v>5.6530344687895404E-2</v>
      </c>
      <c r="AD370" s="78">
        <f t="shared" si="215"/>
        <v>1.0836439599488039</v>
      </c>
      <c r="AE370" s="51">
        <f t="shared" si="235"/>
        <v>1.0854845545686371</v>
      </c>
      <c r="AF370" s="50">
        <f t="shared" si="216"/>
        <v>-1.6956433070248744E-3</v>
      </c>
      <c r="AG370" s="50">
        <f t="shared" si="236"/>
        <v>-1.6956433070248744E-3</v>
      </c>
      <c r="AH370" s="48">
        <f t="shared" si="237"/>
        <v>44286</v>
      </c>
      <c r="AI370" s="55">
        <f t="shared" si="217"/>
        <v>2021</v>
      </c>
      <c r="AJ370" s="55">
        <f t="shared" si="218"/>
        <v>5</v>
      </c>
      <c r="AK370" s="53">
        <f t="shared" si="219"/>
        <v>0</v>
      </c>
      <c r="AL370" s="51">
        <f t="shared" si="238"/>
        <v>1.0786446348064989</v>
      </c>
      <c r="AM370" s="52" t="str">
        <f t="shared" si="220"/>
        <v/>
      </c>
      <c r="AN370" s="51">
        <f t="shared" si="239"/>
        <v>1.0854845545686371</v>
      </c>
      <c r="AO370" s="52">
        <f t="shared" si="221"/>
        <v>-1.6956433070248744E-3</v>
      </c>
      <c r="AP370" s="56">
        <f t="shared" si="222"/>
        <v>1</v>
      </c>
      <c r="AQ370" s="53" t="b">
        <f t="shared" si="223"/>
        <v>1</v>
      </c>
    </row>
    <row r="371" spans="1:43">
      <c r="A371" s="48">
        <f>净值底稿!A332</f>
        <v>44330</v>
      </c>
      <c r="B371" s="49">
        <f>净值底稿!X332</f>
        <v>1.2423542445156828</v>
      </c>
      <c r="C371" s="49">
        <f>净值底稿!U332</f>
        <v>1.3242105280605689</v>
      </c>
      <c r="D371" s="49">
        <f>净值底稿!V332</f>
        <v>1.4648000000000001</v>
      </c>
      <c r="E371" s="49">
        <f>净值底稿!W332</f>
        <v>1.3832</v>
      </c>
      <c r="F371" s="50">
        <f t="shared" si="224"/>
        <v>2.2037065110818155E-3</v>
      </c>
      <c r="G371" s="50">
        <f t="shared" si="225"/>
        <v>1.4345892099100643E-2</v>
      </c>
      <c r="H371" s="50">
        <f t="shared" si="226"/>
        <v>2.0484807101417424E-4</v>
      </c>
      <c r="I371" s="50">
        <f t="shared" si="227"/>
        <v>4.1379310344826781E-3</v>
      </c>
      <c r="J371" s="51">
        <f t="shared" si="228"/>
        <v>0.11261069844080761</v>
      </c>
      <c r="K371" s="51">
        <f t="shared" si="229"/>
        <v>0.11193786592008115</v>
      </c>
      <c r="L371" s="51">
        <f t="shared" si="230"/>
        <v>0.8045605821198869</v>
      </c>
      <c r="M371" s="51">
        <f t="shared" si="231"/>
        <v>5.6764263355569451E-2</v>
      </c>
      <c r="N371" s="51">
        <f t="shared" si="202"/>
        <v>1.0858734098363449</v>
      </c>
      <c r="O371" s="52">
        <f t="shared" si="203"/>
        <v>0.20679073852147381</v>
      </c>
      <c r="P371" s="53" t="b">
        <f t="shared" si="204"/>
        <v>0</v>
      </c>
      <c r="Q371" s="53" t="b">
        <f t="shared" si="205"/>
        <v>0</v>
      </c>
      <c r="R371" s="53" t="b">
        <f t="shared" si="206"/>
        <v>0</v>
      </c>
      <c r="S371" s="53" t="b">
        <f t="shared" si="232"/>
        <v>0</v>
      </c>
      <c r="T371" s="54" t="str">
        <f t="shared" si="233"/>
        <v>不调</v>
      </c>
      <c r="U371" s="51">
        <f t="shared" si="207"/>
        <v>0.11261069844080761</v>
      </c>
      <c r="V371" s="51">
        <f t="shared" si="208"/>
        <v>0.11193786592008115</v>
      </c>
      <c r="W371" s="51">
        <f t="shared" si="209"/>
        <v>0.8045605821198869</v>
      </c>
      <c r="X371" s="51">
        <f t="shared" si="210"/>
        <v>5.6764263355569451E-2</v>
      </c>
      <c r="Y371" s="51">
        <f t="shared" si="234"/>
        <v>0.99998626710299976</v>
      </c>
      <c r="Z371" s="51">
        <f t="shared" si="211"/>
        <v>0.1126091519696848</v>
      </c>
      <c r="AA371" s="51">
        <f t="shared" si="212"/>
        <v>0.11193632868889804</v>
      </c>
      <c r="AB371" s="51">
        <f t="shared" si="213"/>
        <v>0.80454953317228217</v>
      </c>
      <c r="AC371" s="51">
        <f t="shared" si="214"/>
        <v>5.6763483817787494E-2</v>
      </c>
      <c r="AD371" s="78">
        <f t="shared" si="215"/>
        <v>1.0858584976486525</v>
      </c>
      <c r="AE371" s="51">
        <f t="shared" si="235"/>
        <v>1.0858584976486525</v>
      </c>
      <c r="AF371" s="50">
        <f t="shared" si="216"/>
        <v>0</v>
      </c>
      <c r="AG371" s="50">
        <f t="shared" si="236"/>
        <v>2.0436026791983419E-3</v>
      </c>
      <c r="AH371" s="48">
        <f t="shared" si="237"/>
        <v>44286</v>
      </c>
      <c r="AI371" s="55">
        <f t="shared" si="217"/>
        <v>2021</v>
      </c>
      <c r="AJ371" s="55">
        <f t="shared" si="218"/>
        <v>5</v>
      </c>
      <c r="AK371" s="53">
        <f t="shared" si="219"/>
        <v>0</v>
      </c>
      <c r="AL371" s="51">
        <f t="shared" si="238"/>
        <v>1.0786446348064989</v>
      </c>
      <c r="AM371" s="52" t="str">
        <f t="shared" si="220"/>
        <v/>
      </c>
      <c r="AN371" s="51">
        <f t="shared" si="239"/>
        <v>1.0858584976486525</v>
      </c>
      <c r="AO371" s="52">
        <f t="shared" si="221"/>
        <v>0</v>
      </c>
      <c r="AP371" s="56">
        <f t="shared" si="222"/>
        <v>1</v>
      </c>
      <c r="AQ371" s="53" t="b">
        <f t="shared" si="223"/>
        <v>1</v>
      </c>
    </row>
    <row r="372" spans="1:43">
      <c r="A372" s="48">
        <f>净值底稿!A333</f>
        <v>44333</v>
      </c>
      <c r="B372" s="49">
        <f>净值底稿!X333</f>
        <v>1.2479098154796375</v>
      </c>
      <c r="C372" s="49">
        <f>净值底稿!U333</f>
        <v>1.3281322918065388</v>
      </c>
      <c r="D372" s="49">
        <f>净值底稿!V333</f>
        <v>1.4646999999999999</v>
      </c>
      <c r="E372" s="49">
        <f>净值底稿!W333</f>
        <v>1.3993</v>
      </c>
      <c r="F372" s="50">
        <f t="shared" si="224"/>
        <v>4.4718090580682102E-3</v>
      </c>
      <c r="G372" s="50">
        <f t="shared" si="225"/>
        <v>2.961586290749052E-3</v>
      </c>
      <c r="H372" s="50">
        <f t="shared" si="226"/>
        <v>-6.8268705625484927E-5</v>
      </c>
      <c r="I372" s="50">
        <f t="shared" si="227"/>
        <v>1.1639676113360364E-2</v>
      </c>
      <c r="J372" s="51">
        <f t="shared" si="228"/>
        <v>0.1131127185954842</v>
      </c>
      <c r="K372" s="51">
        <f t="shared" si="229"/>
        <v>0.11226783778537985</v>
      </c>
      <c r="L372" s="51">
        <f t="shared" si="230"/>
        <v>0.80449460761704095</v>
      </c>
      <c r="M372" s="51">
        <f t="shared" si="231"/>
        <v>5.7424192384492513E-2</v>
      </c>
      <c r="N372" s="51">
        <f t="shared" si="202"/>
        <v>1.0872993563823976</v>
      </c>
      <c r="O372" s="52">
        <f t="shared" si="203"/>
        <v>0.207284732634017</v>
      </c>
      <c r="P372" s="53" t="b">
        <f t="shared" si="204"/>
        <v>0</v>
      </c>
      <c r="Q372" s="53" t="b">
        <f t="shared" si="205"/>
        <v>0</v>
      </c>
      <c r="R372" s="53" t="b">
        <f t="shared" si="206"/>
        <v>0</v>
      </c>
      <c r="S372" s="53" t="b">
        <f t="shared" si="232"/>
        <v>0</v>
      </c>
      <c r="T372" s="54" t="str">
        <f t="shared" si="233"/>
        <v>不调</v>
      </c>
      <c r="U372" s="51">
        <f t="shared" si="207"/>
        <v>0.1131127185954842</v>
      </c>
      <c r="V372" s="51">
        <f t="shared" si="208"/>
        <v>0.11226783778537985</v>
      </c>
      <c r="W372" s="51">
        <f t="shared" si="209"/>
        <v>0.80449460761704095</v>
      </c>
      <c r="X372" s="51">
        <f t="shared" si="210"/>
        <v>5.7424192384492513E-2</v>
      </c>
      <c r="Y372" s="51">
        <f t="shared" si="234"/>
        <v>0.99995880187477393</v>
      </c>
      <c r="Z372" s="51">
        <f t="shared" si="211"/>
        <v>0.11310805856353885</v>
      </c>
      <c r="AA372" s="51">
        <f t="shared" si="212"/>
        <v>0.11226321256093991</v>
      </c>
      <c r="AB372" s="51">
        <f t="shared" si="213"/>
        <v>0.80446146394745266</v>
      </c>
      <c r="AC372" s="51">
        <f t="shared" si="214"/>
        <v>5.7421826615423652E-2</v>
      </c>
      <c r="AD372" s="78">
        <f t="shared" si="215"/>
        <v>1.087254561687355</v>
      </c>
      <c r="AE372" s="51">
        <f t="shared" si="235"/>
        <v>1.087254561687355</v>
      </c>
      <c r="AF372" s="50">
        <f t="shared" si="216"/>
        <v>0</v>
      </c>
      <c r="AG372" s="50">
        <f t="shared" si="236"/>
        <v>1.2856776842706807E-3</v>
      </c>
      <c r="AH372" s="48">
        <f t="shared" si="237"/>
        <v>44286</v>
      </c>
      <c r="AI372" s="55">
        <f t="shared" si="217"/>
        <v>2021</v>
      </c>
      <c r="AJ372" s="55">
        <f t="shared" si="218"/>
        <v>5</v>
      </c>
      <c r="AK372" s="53">
        <f t="shared" si="219"/>
        <v>0</v>
      </c>
      <c r="AL372" s="51">
        <f t="shared" si="238"/>
        <v>1.0786446348064989</v>
      </c>
      <c r="AM372" s="52" t="str">
        <f t="shared" si="220"/>
        <v/>
      </c>
      <c r="AN372" s="51">
        <f t="shared" si="239"/>
        <v>1.087254561687355</v>
      </c>
      <c r="AO372" s="52">
        <f t="shared" si="221"/>
        <v>0</v>
      </c>
      <c r="AP372" s="56">
        <f t="shared" si="222"/>
        <v>1</v>
      </c>
      <c r="AQ372" s="53" t="b">
        <f t="shared" si="223"/>
        <v>1</v>
      </c>
    </row>
    <row r="373" spans="1:43">
      <c r="A373" s="48">
        <f>净值底稿!A334</f>
        <v>44334</v>
      </c>
      <c r="B373" s="49">
        <f>净值底稿!X334</f>
        <v>1.2520542284919356</v>
      </c>
      <c r="C373" s="49">
        <f>净值底稿!U334</f>
        <v>1.332187494986075</v>
      </c>
      <c r="D373" s="49">
        <f>净值底稿!V334</f>
        <v>1.4651000000000001</v>
      </c>
      <c r="E373" s="49">
        <f>净值底稿!W334</f>
        <v>1.409</v>
      </c>
      <c r="F373" s="50">
        <f t="shared" si="224"/>
        <v>3.321083752118037E-3</v>
      </c>
      <c r="G373" s="50">
        <f t="shared" si="225"/>
        <v>3.0533126892202667E-3</v>
      </c>
      <c r="H373" s="50">
        <f t="shared" si="226"/>
        <v>2.7309346623893838E-4</v>
      </c>
      <c r="I373" s="50">
        <f t="shared" si="227"/>
        <v>6.9320374472952029E-3</v>
      </c>
      <c r="J373" s="51">
        <f t="shared" si="228"/>
        <v>0.11348369989906784</v>
      </c>
      <c r="K373" s="51">
        <f t="shared" si="229"/>
        <v>0.11260598725238485</v>
      </c>
      <c r="L373" s="51">
        <f t="shared" si="230"/>
        <v>0.80468115711709776</v>
      </c>
      <c r="M373" s="51">
        <f t="shared" si="231"/>
        <v>5.7819876867813862E-2</v>
      </c>
      <c r="N373" s="51">
        <f t="shared" si="202"/>
        <v>1.0885907211363641</v>
      </c>
      <c r="O373" s="52">
        <f t="shared" si="203"/>
        <v>0.20769025746925432</v>
      </c>
      <c r="P373" s="53" t="b">
        <f t="shared" si="204"/>
        <v>0</v>
      </c>
      <c r="Q373" s="53" t="b">
        <f t="shared" si="205"/>
        <v>0</v>
      </c>
      <c r="R373" s="53" t="b">
        <f t="shared" si="206"/>
        <v>0</v>
      </c>
      <c r="S373" s="53" t="b">
        <f t="shared" si="232"/>
        <v>0</v>
      </c>
      <c r="T373" s="54" t="str">
        <f t="shared" si="233"/>
        <v>不调</v>
      </c>
      <c r="U373" s="51">
        <f t="shared" si="207"/>
        <v>0.11348369989906784</v>
      </c>
      <c r="V373" s="51">
        <f t="shared" si="208"/>
        <v>0.11260598725238485</v>
      </c>
      <c r="W373" s="51">
        <f t="shared" si="209"/>
        <v>0.80468115711709776</v>
      </c>
      <c r="X373" s="51">
        <f t="shared" si="210"/>
        <v>5.7819876867813862E-2</v>
      </c>
      <c r="Y373" s="51">
        <f t="shared" si="234"/>
        <v>0.99998626710299976</v>
      </c>
      <c r="Z373" s="51">
        <f t="shared" si="211"/>
        <v>0.11348214143910593</v>
      </c>
      <c r="AA373" s="51">
        <f t="shared" si="212"/>
        <v>0.1126044408459603</v>
      </c>
      <c r="AB373" s="51">
        <f t="shared" si="213"/>
        <v>0.80467010651364901</v>
      </c>
      <c r="AC373" s="51">
        <f t="shared" si="214"/>
        <v>5.7819082833400266E-2</v>
      </c>
      <c r="AD373" s="78">
        <f t="shared" si="215"/>
        <v>1.0885757716321154</v>
      </c>
      <c r="AE373" s="51">
        <f t="shared" si="235"/>
        <v>1.0885757716321154</v>
      </c>
      <c r="AF373" s="50">
        <f t="shared" si="216"/>
        <v>0</v>
      </c>
      <c r="AG373" s="50">
        <f t="shared" si="236"/>
        <v>1.2151799507835737E-3</v>
      </c>
      <c r="AH373" s="48">
        <f t="shared" si="237"/>
        <v>44286</v>
      </c>
      <c r="AI373" s="55">
        <f t="shared" si="217"/>
        <v>2021</v>
      </c>
      <c r="AJ373" s="55">
        <f t="shared" si="218"/>
        <v>5</v>
      </c>
      <c r="AK373" s="53">
        <f t="shared" si="219"/>
        <v>0</v>
      </c>
      <c r="AL373" s="51">
        <f t="shared" si="238"/>
        <v>1.0786446348064989</v>
      </c>
      <c r="AM373" s="52" t="str">
        <f t="shared" si="220"/>
        <v/>
      </c>
      <c r="AN373" s="51">
        <f t="shared" si="239"/>
        <v>1.0885757716321154</v>
      </c>
      <c r="AO373" s="52">
        <f t="shared" si="221"/>
        <v>0</v>
      </c>
      <c r="AP373" s="56">
        <f t="shared" si="222"/>
        <v>1</v>
      </c>
      <c r="AQ373" s="53" t="b">
        <f t="shared" si="223"/>
        <v>1</v>
      </c>
    </row>
    <row r="374" spans="1:43">
      <c r="A374" s="48">
        <f>净值底稿!A335</f>
        <v>44335</v>
      </c>
      <c r="B374" s="49">
        <f>净值底稿!X335</f>
        <v>1.2480029141138056</v>
      </c>
      <c r="C374" s="49">
        <f>净值底稿!U335</f>
        <v>1.3302782851536212</v>
      </c>
      <c r="D374" s="49">
        <f>净值底稿!V335</f>
        <v>1.4661999999999999</v>
      </c>
      <c r="E374" s="49">
        <f>净值底稿!W335</f>
        <v>1.4111</v>
      </c>
      <c r="F374" s="50">
        <f t="shared" si="224"/>
        <v>-3.2357339530011409E-3</v>
      </c>
      <c r="G374" s="50">
        <f t="shared" si="225"/>
        <v>-1.4331389835435804E-3</v>
      </c>
      <c r="H374" s="50">
        <f t="shared" si="226"/>
        <v>7.5080199303800832E-4</v>
      </c>
      <c r="I374" s="50">
        <f t="shared" si="227"/>
        <v>1.4904187366926447E-3</v>
      </c>
      <c r="J374" s="51">
        <f t="shared" si="228"/>
        <v>0.11311494342099214</v>
      </c>
      <c r="K374" s="51">
        <f t="shared" si="229"/>
        <v>0.11244306303206383</v>
      </c>
      <c r="L374" s="51">
        <f t="shared" si="230"/>
        <v>0.80527425443335754</v>
      </c>
      <c r="M374" s="51">
        <f t="shared" si="231"/>
        <v>5.7905257477793549E-2</v>
      </c>
      <c r="N374" s="51">
        <f t="shared" si="202"/>
        <v>1.0887375183642072</v>
      </c>
      <c r="O374" s="52">
        <f t="shared" si="203"/>
        <v>0.20717390798835475</v>
      </c>
      <c r="P374" s="53" t="b">
        <f t="shared" si="204"/>
        <v>0</v>
      </c>
      <c r="Q374" s="53" t="b">
        <f t="shared" si="205"/>
        <v>0</v>
      </c>
      <c r="R374" s="53" t="b">
        <f t="shared" si="206"/>
        <v>0</v>
      </c>
      <c r="S374" s="53" t="b">
        <f t="shared" si="232"/>
        <v>0</v>
      </c>
      <c r="T374" s="54" t="str">
        <f t="shared" si="233"/>
        <v>不调</v>
      </c>
      <c r="U374" s="51">
        <f t="shared" si="207"/>
        <v>0.11311494342099214</v>
      </c>
      <c r="V374" s="51">
        <f t="shared" si="208"/>
        <v>0.11244306303206383</v>
      </c>
      <c r="W374" s="51">
        <f t="shared" si="209"/>
        <v>0.80527425443335754</v>
      </c>
      <c r="X374" s="51">
        <f t="shared" si="210"/>
        <v>5.7905257477793549E-2</v>
      </c>
      <c r="Y374" s="51">
        <f t="shared" si="234"/>
        <v>0.99998626710299976</v>
      </c>
      <c r="Z374" s="51">
        <f t="shared" si="211"/>
        <v>0.11311339002512495</v>
      </c>
      <c r="AA374" s="51">
        <f t="shared" si="212"/>
        <v>0.11244151886306082</v>
      </c>
      <c r="AB374" s="51">
        <f t="shared" si="213"/>
        <v>0.80526319568496441</v>
      </c>
      <c r="AC374" s="51">
        <f t="shared" si="214"/>
        <v>5.7904462270856834E-2</v>
      </c>
      <c r="AD374" s="78">
        <f t="shared" si="215"/>
        <v>1.088722566844007</v>
      </c>
      <c r="AE374" s="51">
        <f t="shared" si="235"/>
        <v>1.088722566844007</v>
      </c>
      <c r="AF374" s="50">
        <f t="shared" si="216"/>
        <v>0</v>
      </c>
      <c r="AG374" s="50">
        <f t="shared" si="236"/>
        <v>1.3485070650753883E-4</v>
      </c>
      <c r="AH374" s="48">
        <f t="shared" si="237"/>
        <v>44286</v>
      </c>
      <c r="AI374" s="55">
        <f t="shared" si="217"/>
        <v>2021</v>
      </c>
      <c r="AJ374" s="55">
        <f t="shared" si="218"/>
        <v>5</v>
      </c>
      <c r="AK374" s="53">
        <f t="shared" si="219"/>
        <v>0</v>
      </c>
      <c r="AL374" s="51">
        <f t="shared" si="238"/>
        <v>1.0786446348064989</v>
      </c>
      <c r="AM374" s="52" t="str">
        <f t="shared" si="220"/>
        <v/>
      </c>
      <c r="AN374" s="51">
        <f t="shared" si="239"/>
        <v>1.088722566844007</v>
      </c>
      <c r="AO374" s="52">
        <f t="shared" si="221"/>
        <v>0</v>
      </c>
      <c r="AP374" s="56">
        <f t="shared" si="222"/>
        <v>1</v>
      </c>
      <c r="AQ374" s="53" t="b">
        <f t="shared" si="223"/>
        <v>1</v>
      </c>
    </row>
    <row r="375" spans="1:43">
      <c r="A375" s="48">
        <f>净值底稿!A336</f>
        <v>44336</v>
      </c>
      <c r="B375" s="49">
        <f>净值底稿!X336</f>
        <v>1.2343099607186441</v>
      </c>
      <c r="C375" s="49">
        <f>净值底稿!U336</f>
        <v>1.3265634801967501</v>
      </c>
      <c r="D375" s="49">
        <f>净值底稿!V336</f>
        <v>1.4674</v>
      </c>
      <c r="E375" s="49">
        <f>净值底稿!W336</f>
        <v>1.4125000000000001</v>
      </c>
      <c r="F375" s="50">
        <f t="shared" si="224"/>
        <v>-1.0971892164919117E-2</v>
      </c>
      <c r="G375" s="50">
        <f t="shared" si="225"/>
        <v>-2.792502139085995E-3</v>
      </c>
      <c r="H375" s="50">
        <f t="shared" si="226"/>
        <v>8.1844223161930962E-4</v>
      </c>
      <c r="I375" s="50">
        <f t="shared" si="227"/>
        <v>9.9213379632923093E-4</v>
      </c>
      <c r="J375" s="51">
        <f t="shared" si="228"/>
        <v>0.11187232210736084</v>
      </c>
      <c r="K375" s="51">
        <f t="shared" si="229"/>
        <v>0.11212752568111364</v>
      </c>
      <c r="L375" s="51">
        <f t="shared" si="230"/>
        <v>0.8059222570918817</v>
      </c>
      <c r="M375" s="51">
        <f t="shared" si="231"/>
        <v>5.7961911244834019E-2</v>
      </c>
      <c r="N375" s="51">
        <f t="shared" si="202"/>
        <v>1.0878840161251901</v>
      </c>
      <c r="O375" s="52">
        <f t="shared" si="203"/>
        <v>0.205904163006562</v>
      </c>
      <c r="P375" s="53" t="b">
        <f t="shared" si="204"/>
        <v>0</v>
      </c>
      <c r="Q375" s="53" t="b">
        <f t="shared" si="205"/>
        <v>0</v>
      </c>
      <c r="R375" s="53" t="b">
        <f t="shared" si="206"/>
        <v>0</v>
      </c>
      <c r="S375" s="53" t="b">
        <f t="shared" si="232"/>
        <v>0</v>
      </c>
      <c r="T375" s="54" t="str">
        <f t="shared" si="233"/>
        <v>不调</v>
      </c>
      <c r="U375" s="51">
        <f t="shared" si="207"/>
        <v>0.11187232210736084</v>
      </c>
      <c r="V375" s="51">
        <f t="shared" si="208"/>
        <v>0.11212752568111364</v>
      </c>
      <c r="W375" s="51">
        <f t="shared" si="209"/>
        <v>0.8059222570918817</v>
      </c>
      <c r="X375" s="51">
        <f t="shared" si="210"/>
        <v>5.7961911244834019E-2</v>
      </c>
      <c r="Y375" s="51">
        <f t="shared" si="234"/>
        <v>0.99998626710299976</v>
      </c>
      <c r="Z375" s="51">
        <f t="shared" si="211"/>
        <v>0.11187078577628416</v>
      </c>
      <c r="AA375" s="51">
        <f t="shared" si="212"/>
        <v>0.11212598584535258</v>
      </c>
      <c r="AB375" s="51">
        <f t="shared" si="213"/>
        <v>0.80591118944453488</v>
      </c>
      <c r="AC375" s="51">
        <f t="shared" si="214"/>
        <v>5.7961115259876954E-2</v>
      </c>
      <c r="AD375" s="78">
        <f t="shared" si="215"/>
        <v>1.0878690763260486</v>
      </c>
      <c r="AE375" s="51">
        <f t="shared" si="235"/>
        <v>1.088722566844007</v>
      </c>
      <c r="AF375" s="50">
        <f t="shared" si="216"/>
        <v>-7.8393756495065414E-4</v>
      </c>
      <c r="AG375" s="50">
        <f t="shared" si="236"/>
        <v>-7.8393756495065414E-4</v>
      </c>
      <c r="AH375" s="48">
        <f t="shared" si="237"/>
        <v>44286</v>
      </c>
      <c r="AI375" s="55">
        <f t="shared" si="217"/>
        <v>2021</v>
      </c>
      <c r="AJ375" s="55">
        <f t="shared" si="218"/>
        <v>5</v>
      </c>
      <c r="AK375" s="53">
        <f t="shared" si="219"/>
        <v>0</v>
      </c>
      <c r="AL375" s="51">
        <f t="shared" si="238"/>
        <v>1.0786446348064989</v>
      </c>
      <c r="AM375" s="52" t="str">
        <f t="shared" si="220"/>
        <v/>
      </c>
      <c r="AN375" s="51">
        <f t="shared" si="239"/>
        <v>1.088722566844007</v>
      </c>
      <c r="AO375" s="52">
        <f t="shared" si="221"/>
        <v>-7.8393756495065414E-4</v>
      </c>
      <c r="AP375" s="56">
        <f t="shared" si="222"/>
        <v>1</v>
      </c>
      <c r="AQ375" s="53" t="b">
        <f t="shared" si="223"/>
        <v>1</v>
      </c>
    </row>
    <row r="376" spans="1:43">
      <c r="A376" s="48">
        <f>净值底稿!A337</f>
        <v>44337</v>
      </c>
      <c r="B376" s="49">
        <f>净值底稿!X337</f>
        <v>1.2364924452778567</v>
      </c>
      <c r="C376" s="49">
        <f>净值底稿!U337</f>
        <v>1.32421111944679</v>
      </c>
      <c r="D376" s="49">
        <f>净值底稿!V337</f>
        <v>1.4683999999999999</v>
      </c>
      <c r="E376" s="49">
        <f>净值底稿!W337</f>
        <v>1.4134</v>
      </c>
      <c r="F376" s="50">
        <f t="shared" si="224"/>
        <v>1.7681819224257822E-3</v>
      </c>
      <c r="G376" s="50">
        <f t="shared" si="225"/>
        <v>-1.773274166729788E-3</v>
      </c>
      <c r="H376" s="50">
        <f t="shared" si="226"/>
        <v>6.8147744309654534E-4</v>
      </c>
      <c r="I376" s="50">
        <f t="shared" si="227"/>
        <v>6.3716814159286983E-4</v>
      </c>
      <c r="J376" s="51">
        <f t="shared" si="228"/>
        <v>0.11206859367734136</v>
      </c>
      <c r="K376" s="51">
        <f t="shared" si="229"/>
        <v>0.11192715573123391</v>
      </c>
      <c r="L376" s="51">
        <f t="shared" si="230"/>
        <v>0.80646039974128048</v>
      </c>
      <c r="M376" s="51">
        <f t="shared" si="231"/>
        <v>5.799804623597174E-2</v>
      </c>
      <c r="N376" s="51">
        <f t="shared" si="202"/>
        <v>1.0884541953858273</v>
      </c>
      <c r="O376" s="52">
        <f t="shared" si="203"/>
        <v>0.20579253620238458</v>
      </c>
      <c r="P376" s="53" t="b">
        <f t="shared" si="204"/>
        <v>0</v>
      </c>
      <c r="Q376" s="53" t="b">
        <f t="shared" si="205"/>
        <v>0</v>
      </c>
      <c r="R376" s="53" t="b">
        <f t="shared" si="206"/>
        <v>0</v>
      </c>
      <c r="S376" s="53" t="b">
        <f t="shared" si="232"/>
        <v>0</v>
      </c>
      <c r="T376" s="54" t="str">
        <f t="shared" si="233"/>
        <v>不调</v>
      </c>
      <c r="U376" s="51">
        <f t="shared" si="207"/>
        <v>0.11206859367734136</v>
      </c>
      <c r="V376" s="51">
        <f t="shared" si="208"/>
        <v>0.11192715573123391</v>
      </c>
      <c r="W376" s="51">
        <f t="shared" si="209"/>
        <v>0.80646039974128048</v>
      </c>
      <c r="X376" s="51">
        <f t="shared" si="210"/>
        <v>5.799804623597174E-2</v>
      </c>
      <c r="Y376" s="51">
        <f t="shared" si="234"/>
        <v>0.99998626710299976</v>
      </c>
      <c r="Z376" s="51">
        <f t="shared" si="211"/>
        <v>0.11206705465088743</v>
      </c>
      <c r="AA376" s="51">
        <f t="shared" si="212"/>
        <v>0.11192561864713273</v>
      </c>
      <c r="AB376" s="51">
        <f t="shared" si="213"/>
        <v>0.80644932470367603</v>
      </c>
      <c r="AC376" s="51">
        <f t="shared" si="214"/>
        <v>5.7997249754776568E-2</v>
      </c>
      <c r="AD376" s="78">
        <f t="shared" si="215"/>
        <v>1.0884392477564726</v>
      </c>
      <c r="AE376" s="51">
        <f t="shared" si="235"/>
        <v>1.088722566844007</v>
      </c>
      <c r="AF376" s="50">
        <f t="shared" si="216"/>
        <v>-2.6023074763270593E-4</v>
      </c>
      <c r="AG376" s="50">
        <f t="shared" si="236"/>
        <v>5.241176928658664E-4</v>
      </c>
      <c r="AH376" s="48">
        <f t="shared" si="237"/>
        <v>44286</v>
      </c>
      <c r="AI376" s="55">
        <f t="shared" si="217"/>
        <v>2021</v>
      </c>
      <c r="AJ376" s="55">
        <f t="shared" si="218"/>
        <v>5</v>
      </c>
      <c r="AK376" s="53">
        <f t="shared" si="219"/>
        <v>0</v>
      </c>
      <c r="AL376" s="51">
        <f t="shared" si="238"/>
        <v>1.0786446348064989</v>
      </c>
      <c r="AM376" s="52" t="str">
        <f t="shared" si="220"/>
        <v/>
      </c>
      <c r="AN376" s="51">
        <f t="shared" si="239"/>
        <v>1.088722566844007</v>
      </c>
      <c r="AO376" s="52">
        <f t="shared" si="221"/>
        <v>-2.6023074763270593E-4</v>
      </c>
      <c r="AP376" s="56">
        <f t="shared" si="222"/>
        <v>1</v>
      </c>
      <c r="AQ376" s="53" t="b">
        <f t="shared" si="223"/>
        <v>1</v>
      </c>
    </row>
    <row r="377" spans="1:43">
      <c r="A377" s="48">
        <f>净值底稿!A338</f>
        <v>44340</v>
      </c>
      <c r="B377" s="49">
        <f>净值底稿!X338</f>
        <v>1.2429900134379874</v>
      </c>
      <c r="C377" s="49">
        <f>净值底稿!U338</f>
        <v>1.3295979561074676</v>
      </c>
      <c r="D377" s="49">
        <f>净值底稿!V338</f>
        <v>1.4690000000000001</v>
      </c>
      <c r="E377" s="49">
        <f>净值底稿!W338</f>
        <v>1.4185000000000001</v>
      </c>
      <c r="F377" s="50">
        <f t="shared" si="224"/>
        <v>5.2548385434498801E-3</v>
      </c>
      <c r="G377" s="50">
        <f t="shared" si="225"/>
        <v>4.0679590901848695E-3</v>
      </c>
      <c r="H377" s="50">
        <f t="shared" si="226"/>
        <v>4.0860800871711511E-4</v>
      </c>
      <c r="I377" s="50">
        <f t="shared" si="227"/>
        <v>3.6083203622472304E-3</v>
      </c>
      <c r="J377" s="51">
        <f t="shared" si="228"/>
        <v>0.11265594892911782</v>
      </c>
      <c r="K377" s="51">
        <f t="shared" si="229"/>
        <v>0.11238092748493289</v>
      </c>
      <c r="L377" s="51">
        <f t="shared" si="230"/>
        <v>0.80677884635637442</v>
      </c>
      <c r="M377" s="51">
        <f t="shared" si="231"/>
        <v>5.8206522412021067E-2</v>
      </c>
      <c r="N377" s="51">
        <f t="shared" si="202"/>
        <v>1.0900222451824462</v>
      </c>
      <c r="O377" s="52">
        <f t="shared" si="203"/>
        <v>0.20645163656855864</v>
      </c>
      <c r="P377" s="53" t="b">
        <f t="shared" si="204"/>
        <v>0</v>
      </c>
      <c r="Q377" s="53" t="b">
        <f t="shared" si="205"/>
        <v>0</v>
      </c>
      <c r="R377" s="53" t="b">
        <f t="shared" si="206"/>
        <v>0</v>
      </c>
      <c r="S377" s="53" t="b">
        <f t="shared" si="232"/>
        <v>0</v>
      </c>
      <c r="T377" s="54" t="str">
        <f t="shared" si="233"/>
        <v>不调</v>
      </c>
      <c r="U377" s="51">
        <f t="shared" si="207"/>
        <v>0.11265594892911782</v>
      </c>
      <c r="V377" s="51">
        <f t="shared" si="208"/>
        <v>0.11238092748493289</v>
      </c>
      <c r="W377" s="51">
        <f t="shared" si="209"/>
        <v>0.80677884635637442</v>
      </c>
      <c r="X377" s="51">
        <f t="shared" si="210"/>
        <v>5.8206522412021067E-2</v>
      </c>
      <c r="Y377" s="51">
        <f t="shared" si="234"/>
        <v>0.99995880187477393</v>
      </c>
      <c r="Z377" s="51">
        <f t="shared" si="211"/>
        <v>0.11265130771522637</v>
      </c>
      <c r="AA377" s="51">
        <f t="shared" si="212"/>
        <v>0.11237629760140934</v>
      </c>
      <c r="AB377" s="51">
        <f t="shared" si="213"/>
        <v>0.80674560858043254</v>
      </c>
      <c r="AC377" s="51">
        <f t="shared" si="214"/>
        <v>5.8204124412421759E-2</v>
      </c>
      <c r="AD377" s="78">
        <f t="shared" si="215"/>
        <v>1.0899773383094902</v>
      </c>
      <c r="AE377" s="51">
        <f t="shared" si="235"/>
        <v>1.0899773383094902</v>
      </c>
      <c r="AF377" s="50">
        <f t="shared" si="216"/>
        <v>0</v>
      </c>
      <c r="AG377" s="50">
        <f t="shared" si="236"/>
        <v>1.4131156664811684E-3</v>
      </c>
      <c r="AH377" s="48">
        <f t="shared" si="237"/>
        <v>44286</v>
      </c>
      <c r="AI377" s="55">
        <f t="shared" si="217"/>
        <v>2021</v>
      </c>
      <c r="AJ377" s="55">
        <f t="shared" si="218"/>
        <v>5</v>
      </c>
      <c r="AK377" s="53">
        <f t="shared" si="219"/>
        <v>0</v>
      </c>
      <c r="AL377" s="51">
        <f t="shared" si="238"/>
        <v>1.0786446348064989</v>
      </c>
      <c r="AM377" s="52" t="str">
        <f t="shared" si="220"/>
        <v/>
      </c>
      <c r="AN377" s="51">
        <f t="shared" si="239"/>
        <v>1.0899773383094902</v>
      </c>
      <c r="AO377" s="52">
        <f t="shared" si="221"/>
        <v>0</v>
      </c>
      <c r="AP377" s="56">
        <f t="shared" si="222"/>
        <v>1</v>
      </c>
      <c r="AQ377" s="53" t="b">
        <f t="shared" si="223"/>
        <v>1</v>
      </c>
    </row>
    <row r="378" spans="1:43">
      <c r="A378" s="48">
        <f>净值底稿!A339</f>
        <v>44341</v>
      </c>
      <c r="B378" s="49">
        <f>净值底稿!X339</f>
        <v>1.2592806842882163</v>
      </c>
      <c r="C378" s="49">
        <f>净值底稿!U339</f>
        <v>1.3507668803747364</v>
      </c>
      <c r="D378" s="49">
        <f>净值底稿!V339</f>
        <v>1.4690000000000001</v>
      </c>
      <c r="E378" s="49">
        <f>净值底稿!W339</f>
        <v>1.4139999999999999</v>
      </c>
      <c r="F378" s="50">
        <f t="shared" si="224"/>
        <v>1.3106035184603293E-2</v>
      </c>
      <c r="G378" s="50">
        <f t="shared" si="225"/>
        <v>1.5921297238785659E-2</v>
      </c>
      <c r="H378" s="50">
        <f t="shared" si="226"/>
        <v>0</v>
      </c>
      <c r="I378" s="50">
        <f t="shared" si="227"/>
        <v>-3.1723651744801629E-3</v>
      </c>
      <c r="J378" s="51">
        <f t="shared" si="228"/>
        <v>0.11412771971773369</v>
      </c>
      <c r="K378" s="51">
        <f t="shared" si="229"/>
        <v>0.11416547403811561</v>
      </c>
      <c r="L378" s="51">
        <f t="shared" si="230"/>
        <v>0.80674560858043254</v>
      </c>
      <c r="M378" s="51">
        <f t="shared" si="231"/>
        <v>5.8019479675124684E-2</v>
      </c>
      <c r="N378" s="51">
        <f t="shared" si="202"/>
        <v>1.0930582820114065</v>
      </c>
      <c r="O378" s="52">
        <f t="shared" si="203"/>
        <v>0.20885729289361624</v>
      </c>
      <c r="P378" s="53" t="b">
        <f t="shared" si="204"/>
        <v>0</v>
      </c>
      <c r="Q378" s="53" t="b">
        <f t="shared" si="205"/>
        <v>0</v>
      </c>
      <c r="R378" s="53" t="b">
        <f t="shared" si="206"/>
        <v>0</v>
      </c>
      <c r="S378" s="53" t="b">
        <f t="shared" si="232"/>
        <v>0</v>
      </c>
      <c r="T378" s="54" t="str">
        <f t="shared" si="233"/>
        <v>不调</v>
      </c>
      <c r="U378" s="51">
        <f t="shared" si="207"/>
        <v>0.11412771971773369</v>
      </c>
      <c r="V378" s="51">
        <f t="shared" si="208"/>
        <v>0.11416547403811561</v>
      </c>
      <c r="W378" s="51">
        <f t="shared" si="209"/>
        <v>0.80674560858043254</v>
      </c>
      <c r="X378" s="51">
        <f t="shared" si="210"/>
        <v>5.8019479675124684E-2</v>
      </c>
      <c r="Y378" s="51">
        <f t="shared" si="234"/>
        <v>0.99998626710299976</v>
      </c>
      <c r="Z378" s="51">
        <f t="shared" si="211"/>
        <v>0.11412615241351394</v>
      </c>
      <c r="AA378" s="51">
        <f t="shared" si="212"/>
        <v>0.11416390621541966</v>
      </c>
      <c r="AB378" s="51">
        <f t="shared" si="213"/>
        <v>0.8067345296260845</v>
      </c>
      <c r="AC378" s="51">
        <f t="shared" si="214"/>
        <v>5.8018682899586296E-2</v>
      </c>
      <c r="AD378" s="78">
        <f t="shared" si="215"/>
        <v>1.0930432711546043</v>
      </c>
      <c r="AE378" s="51">
        <f t="shared" si="235"/>
        <v>1.0930432711546043</v>
      </c>
      <c r="AF378" s="50">
        <f t="shared" si="216"/>
        <v>0</v>
      </c>
      <c r="AG378" s="50">
        <f t="shared" si="236"/>
        <v>2.8128409071965788E-3</v>
      </c>
      <c r="AH378" s="48">
        <f t="shared" si="237"/>
        <v>44286</v>
      </c>
      <c r="AI378" s="55">
        <f t="shared" si="217"/>
        <v>2021</v>
      </c>
      <c r="AJ378" s="55">
        <f t="shared" si="218"/>
        <v>5</v>
      </c>
      <c r="AK378" s="53">
        <f t="shared" si="219"/>
        <v>0</v>
      </c>
      <c r="AL378" s="51">
        <f t="shared" si="238"/>
        <v>1.0786446348064989</v>
      </c>
      <c r="AM378" s="52" t="str">
        <f t="shared" si="220"/>
        <v/>
      </c>
      <c r="AN378" s="51">
        <f t="shared" si="239"/>
        <v>1.0930432711546043</v>
      </c>
      <c r="AO378" s="52">
        <f t="shared" si="221"/>
        <v>0</v>
      </c>
      <c r="AP378" s="56">
        <f t="shared" si="222"/>
        <v>1</v>
      </c>
      <c r="AQ378" s="53" t="b">
        <f t="shared" si="223"/>
        <v>1</v>
      </c>
    </row>
    <row r="379" spans="1:43">
      <c r="A379" s="48">
        <f>净值底稿!A340</f>
        <v>44342</v>
      </c>
      <c r="B379" s="49">
        <f>净值底稿!X340</f>
        <v>1.2643398602580727</v>
      </c>
      <c r="C379" s="49">
        <f>净值底稿!U340</f>
        <v>1.3552629912323775</v>
      </c>
      <c r="D379" s="49">
        <f>净值底稿!V340</f>
        <v>1.4696</v>
      </c>
      <c r="E379" s="49">
        <f>净值底稿!W340</f>
        <v>1.4269000000000001</v>
      </c>
      <c r="F379" s="50">
        <f t="shared" si="224"/>
        <v>4.0175125633059583E-3</v>
      </c>
      <c r="G379" s="50">
        <f t="shared" si="225"/>
        <v>3.3285616659433082E-3</v>
      </c>
      <c r="H379" s="50">
        <f t="shared" si="226"/>
        <v>4.08441116405589E-4</v>
      </c>
      <c r="I379" s="50">
        <f t="shared" si="227"/>
        <v>9.1230551626593215E-3</v>
      </c>
      <c r="J379" s="51">
        <f t="shared" si="228"/>
        <v>0.11458465566463701</v>
      </c>
      <c r="K379" s="51">
        <f t="shared" si="229"/>
        <v>0.11454390781728266</v>
      </c>
      <c r="L379" s="51">
        <f t="shared" si="230"/>
        <v>0.8070640331780079</v>
      </c>
      <c r="M379" s="51">
        <f t="shared" si="231"/>
        <v>5.8547990544144064E-2</v>
      </c>
      <c r="N379" s="51">
        <f t="shared" si="202"/>
        <v>1.0947405872040716</v>
      </c>
      <c r="O379" s="52">
        <f t="shared" si="203"/>
        <v>0.20929941408960259</v>
      </c>
      <c r="P379" s="53" t="b">
        <f t="shared" si="204"/>
        <v>0</v>
      </c>
      <c r="Q379" s="53" t="b">
        <f t="shared" si="205"/>
        <v>0</v>
      </c>
      <c r="R379" s="53" t="b">
        <f t="shared" si="206"/>
        <v>0</v>
      </c>
      <c r="S379" s="53" t="b">
        <f t="shared" si="232"/>
        <v>0</v>
      </c>
      <c r="T379" s="54" t="str">
        <f t="shared" si="233"/>
        <v>不调</v>
      </c>
      <c r="U379" s="51">
        <f t="shared" si="207"/>
        <v>0.11458465566463701</v>
      </c>
      <c r="V379" s="51">
        <f t="shared" si="208"/>
        <v>0.11454390781728266</v>
      </c>
      <c r="W379" s="51">
        <f t="shared" si="209"/>
        <v>0.8070640331780079</v>
      </c>
      <c r="X379" s="51">
        <f t="shared" si="210"/>
        <v>5.8547990544144064E-2</v>
      </c>
      <c r="Y379" s="51">
        <f t="shared" si="234"/>
        <v>0.99998626710299976</v>
      </c>
      <c r="Z379" s="51">
        <f t="shared" si="211"/>
        <v>0.11458308208536296</v>
      </c>
      <c r="AA379" s="51">
        <f t="shared" si="212"/>
        <v>0.1145423347975946</v>
      </c>
      <c r="AB379" s="51">
        <f t="shared" si="213"/>
        <v>0.8070529498507677</v>
      </c>
      <c r="AC379" s="51">
        <f t="shared" si="214"/>
        <v>5.8547186510620353E-2</v>
      </c>
      <c r="AD379" s="78">
        <f t="shared" si="215"/>
        <v>1.0947255532443456</v>
      </c>
      <c r="AE379" s="51">
        <f t="shared" si="235"/>
        <v>1.0947255532443456</v>
      </c>
      <c r="AF379" s="50">
        <f t="shared" si="216"/>
        <v>0</v>
      </c>
      <c r="AG379" s="50">
        <f t="shared" si="236"/>
        <v>1.5390809624253876E-3</v>
      </c>
      <c r="AH379" s="48">
        <f t="shared" si="237"/>
        <v>44286</v>
      </c>
      <c r="AI379" s="55">
        <f t="shared" si="217"/>
        <v>2021</v>
      </c>
      <c r="AJ379" s="55">
        <f t="shared" si="218"/>
        <v>5</v>
      </c>
      <c r="AK379" s="53">
        <f t="shared" si="219"/>
        <v>0</v>
      </c>
      <c r="AL379" s="51">
        <f t="shared" si="238"/>
        <v>1.0786446348064989</v>
      </c>
      <c r="AM379" s="52" t="str">
        <f t="shared" si="220"/>
        <v/>
      </c>
      <c r="AN379" s="51">
        <f t="shared" si="239"/>
        <v>1.0947255532443456</v>
      </c>
      <c r="AO379" s="52">
        <f t="shared" si="221"/>
        <v>0</v>
      </c>
      <c r="AP379" s="56">
        <f t="shared" si="222"/>
        <v>1</v>
      </c>
      <c r="AQ379" s="53" t="b">
        <f t="shared" si="223"/>
        <v>1</v>
      </c>
    </row>
    <row r="380" spans="1:43">
      <c r="A380" s="48">
        <f>净值底稿!A341</f>
        <v>44343</v>
      </c>
      <c r="B380" s="49">
        <f>净值底稿!X341</f>
        <v>1.2707530182098417</v>
      </c>
      <c r="C380" s="49">
        <f>净值底稿!U341</f>
        <v>1.3668613221615062</v>
      </c>
      <c r="D380" s="49">
        <f>净值底稿!V341</f>
        <v>1.4695</v>
      </c>
      <c r="E380" s="49">
        <f>净值底稿!W341</f>
        <v>1.4174</v>
      </c>
      <c r="F380" s="50">
        <f t="shared" si="224"/>
        <v>5.0723370775165311E-3</v>
      </c>
      <c r="G380" s="50">
        <f t="shared" si="225"/>
        <v>8.557992805944048E-3</v>
      </c>
      <c r="H380" s="50">
        <f t="shared" si="226"/>
        <v>-6.8045726728360734E-5</v>
      </c>
      <c r="I380" s="50">
        <f t="shared" si="227"/>
        <v>-6.6577896138482195E-3</v>
      </c>
      <c r="J380" s="51">
        <f t="shared" si="228"/>
        <v>0.11516428610108066</v>
      </c>
      <c r="K380" s="51">
        <f t="shared" si="229"/>
        <v>0.11552258727476844</v>
      </c>
      <c r="L380" s="51">
        <f t="shared" si="230"/>
        <v>0.80699803334628684</v>
      </c>
      <c r="M380" s="51">
        <f t="shared" si="231"/>
        <v>5.8157391660349909E-2</v>
      </c>
      <c r="N380" s="51">
        <f t="shared" si="202"/>
        <v>1.0958422983824858</v>
      </c>
      <c r="O380" s="52">
        <f t="shared" si="203"/>
        <v>0.21051101396282443</v>
      </c>
      <c r="P380" s="53" t="b">
        <f t="shared" si="204"/>
        <v>0</v>
      </c>
      <c r="Q380" s="53" t="b">
        <f t="shared" si="205"/>
        <v>0</v>
      </c>
      <c r="R380" s="53" t="b">
        <f t="shared" si="206"/>
        <v>0</v>
      </c>
      <c r="S380" s="53" t="b">
        <f t="shared" si="232"/>
        <v>0</v>
      </c>
      <c r="T380" s="54" t="str">
        <f t="shared" si="233"/>
        <v>不调</v>
      </c>
      <c r="U380" s="51">
        <f t="shared" si="207"/>
        <v>0.11516428610108066</v>
      </c>
      <c r="V380" s="51">
        <f t="shared" si="208"/>
        <v>0.11552258727476844</v>
      </c>
      <c r="W380" s="51">
        <f t="shared" si="209"/>
        <v>0.80699803334628684</v>
      </c>
      <c r="X380" s="51">
        <f t="shared" si="210"/>
        <v>5.8157391660349909E-2</v>
      </c>
      <c r="Y380" s="51">
        <f t="shared" si="234"/>
        <v>0.99998626710299976</v>
      </c>
      <c r="Z380" s="51">
        <f t="shared" si="211"/>
        <v>0.11516270456180153</v>
      </c>
      <c r="AA380" s="51">
        <f t="shared" si="212"/>
        <v>0.1155210008149762</v>
      </c>
      <c r="AB380" s="51">
        <f t="shared" si="213"/>
        <v>0.8069869509254155</v>
      </c>
      <c r="AC380" s="51">
        <f t="shared" si="214"/>
        <v>5.8156592990880433E-2</v>
      </c>
      <c r="AD380" s="78">
        <f t="shared" si="215"/>
        <v>1.0958272492930738</v>
      </c>
      <c r="AE380" s="51">
        <f t="shared" si="235"/>
        <v>1.0958272492930738</v>
      </c>
      <c r="AF380" s="50">
        <f t="shared" si="216"/>
        <v>0</v>
      </c>
      <c r="AG380" s="50">
        <f t="shared" si="236"/>
        <v>1.0063673451883304E-3</v>
      </c>
      <c r="AH380" s="48">
        <f t="shared" si="237"/>
        <v>44286</v>
      </c>
      <c r="AI380" s="55">
        <f t="shared" si="217"/>
        <v>2021</v>
      </c>
      <c r="AJ380" s="55">
        <f t="shared" si="218"/>
        <v>5</v>
      </c>
      <c r="AK380" s="53">
        <f t="shared" si="219"/>
        <v>0</v>
      </c>
      <c r="AL380" s="51">
        <f t="shared" si="238"/>
        <v>1.0786446348064989</v>
      </c>
      <c r="AM380" s="52" t="str">
        <f t="shared" si="220"/>
        <v/>
      </c>
      <c r="AN380" s="51">
        <f t="shared" si="239"/>
        <v>1.0958272492930738</v>
      </c>
      <c r="AO380" s="52">
        <f t="shared" si="221"/>
        <v>0</v>
      </c>
      <c r="AP380" s="56">
        <f t="shared" si="222"/>
        <v>1</v>
      </c>
      <c r="AQ380" s="53" t="b">
        <f t="shared" si="223"/>
        <v>1</v>
      </c>
    </row>
    <row r="381" spans="1:43">
      <c r="A381" s="48">
        <f>净值底稿!A342</f>
        <v>44344</v>
      </c>
      <c r="B381" s="49">
        <f>净值底稿!X342</f>
        <v>1.2747000342745689</v>
      </c>
      <c r="C381" s="49">
        <f>净值底稿!U342</f>
        <v>1.3644702457539413</v>
      </c>
      <c r="D381" s="49">
        <f>净值底稿!V342</f>
        <v>1.4693000000000001</v>
      </c>
      <c r="E381" s="49">
        <f>净值底稿!W342</f>
        <v>1.4112</v>
      </c>
      <c r="F381" s="50">
        <f t="shared" si="224"/>
        <v>3.1060450049431587E-3</v>
      </c>
      <c r="G381" s="50">
        <f t="shared" si="225"/>
        <v>-1.7493189461120773E-3</v>
      </c>
      <c r="H381" s="50">
        <f t="shared" si="226"/>
        <v>-1.3610071452874184E-4</v>
      </c>
      <c r="I381" s="50">
        <f t="shared" si="227"/>
        <v>-4.3742062932129455E-3</v>
      </c>
      <c r="J381" s="51">
        <f t="shared" si="228"/>
        <v>0.11552040510506145</v>
      </c>
      <c r="K381" s="51">
        <f t="shared" si="229"/>
        <v>0.11531891773957673</v>
      </c>
      <c r="L381" s="51">
        <f t="shared" si="230"/>
        <v>0.80687711942477913</v>
      </c>
      <c r="M381" s="51">
        <f t="shared" si="231"/>
        <v>5.7902204055827904E-2</v>
      </c>
      <c r="N381" s="51">
        <f t="shared" si="202"/>
        <v>1.0956186463252453</v>
      </c>
      <c r="O381" s="52">
        <f t="shared" si="203"/>
        <v>0.21069313087987662</v>
      </c>
      <c r="P381" s="53" t="b">
        <f t="shared" si="204"/>
        <v>0</v>
      </c>
      <c r="Q381" s="53" t="b">
        <f t="shared" si="205"/>
        <v>0</v>
      </c>
      <c r="R381" s="53" t="b">
        <f t="shared" si="206"/>
        <v>0</v>
      </c>
      <c r="S381" s="53" t="b">
        <f t="shared" si="232"/>
        <v>0</v>
      </c>
      <c r="T381" s="54" t="str">
        <f t="shared" si="233"/>
        <v>不调</v>
      </c>
      <c r="U381" s="51">
        <f t="shared" si="207"/>
        <v>0.11552040510506145</v>
      </c>
      <c r="V381" s="51">
        <f t="shared" si="208"/>
        <v>0.11531891773957673</v>
      </c>
      <c r="W381" s="51">
        <f t="shared" si="209"/>
        <v>0.80687711942477913</v>
      </c>
      <c r="X381" s="51">
        <f t="shared" si="210"/>
        <v>5.7902204055827904E-2</v>
      </c>
      <c r="Y381" s="51">
        <f t="shared" si="234"/>
        <v>0.99998626710299976</v>
      </c>
      <c r="Z381" s="51">
        <f t="shared" si="211"/>
        <v>0.11551881867523672</v>
      </c>
      <c r="AA381" s="51">
        <f t="shared" si="212"/>
        <v>0.11531733407675723</v>
      </c>
      <c r="AB381" s="51">
        <f t="shared" si="213"/>
        <v>0.8068660386644062</v>
      </c>
      <c r="AC381" s="51">
        <f t="shared" si="214"/>
        <v>5.7901408890823521E-2</v>
      </c>
      <c r="AD381" s="78">
        <f t="shared" si="215"/>
        <v>1.0956036003072238</v>
      </c>
      <c r="AE381" s="51">
        <f t="shared" si="235"/>
        <v>1.0958272492930738</v>
      </c>
      <c r="AF381" s="50">
        <f t="shared" si="216"/>
        <v>-2.0409146240363274E-4</v>
      </c>
      <c r="AG381" s="50">
        <f t="shared" si="236"/>
        <v>-2.0409146240363274E-4</v>
      </c>
      <c r="AH381" s="48">
        <f t="shared" si="237"/>
        <v>44286</v>
      </c>
      <c r="AI381" s="55">
        <f t="shared" si="217"/>
        <v>2021</v>
      </c>
      <c r="AJ381" s="55">
        <f t="shared" si="218"/>
        <v>5</v>
      </c>
      <c r="AK381" s="53">
        <f t="shared" si="219"/>
        <v>0</v>
      </c>
      <c r="AL381" s="51">
        <f t="shared" si="238"/>
        <v>1.0786446348064989</v>
      </c>
      <c r="AM381" s="52" t="str">
        <f t="shared" si="220"/>
        <v/>
      </c>
      <c r="AN381" s="51">
        <f t="shared" si="239"/>
        <v>1.0958272492930738</v>
      </c>
      <c r="AO381" s="52">
        <f t="shared" si="221"/>
        <v>-2.0409146240363274E-4</v>
      </c>
      <c r="AP381" s="56">
        <f t="shared" si="222"/>
        <v>1</v>
      </c>
      <c r="AQ381" s="53" t="b">
        <f t="shared" si="223"/>
        <v>1</v>
      </c>
    </row>
    <row r="382" spans="1:43">
      <c r="A382" s="48">
        <f>净值底稿!A343</f>
        <v>44347</v>
      </c>
      <c r="B382" s="49">
        <f>净值底稿!X343</f>
        <v>1.281712885275283</v>
      </c>
      <c r="C382" s="49">
        <f>净值底稿!U343</f>
        <v>1.3802520431142162</v>
      </c>
      <c r="D382" s="49">
        <f>净值底稿!V343</f>
        <v>1.4698</v>
      </c>
      <c r="E382" s="49">
        <f>净值底稿!W343</f>
        <v>1.4192</v>
      </c>
      <c r="F382" s="50">
        <f t="shared" si="224"/>
        <v>5.5015696337570308E-3</v>
      </c>
      <c r="G382" s="50">
        <f t="shared" si="225"/>
        <v>1.1566245148537213E-2</v>
      </c>
      <c r="H382" s="50">
        <f t="shared" si="226"/>
        <v>3.402981011364492E-4</v>
      </c>
      <c r="I382" s="50">
        <f t="shared" si="227"/>
        <v>5.6689342403628551E-3</v>
      </c>
      <c r="J382" s="51">
        <f t="shared" si="228"/>
        <v>0.11615435350018789</v>
      </c>
      <c r="K382" s="51">
        <f t="shared" si="229"/>
        <v>0.11665112263256477</v>
      </c>
      <c r="L382" s="51">
        <f t="shared" si="230"/>
        <v>0.80714061364523515</v>
      </c>
      <c r="M382" s="51">
        <f t="shared" si="231"/>
        <v>5.8229648170249962E-2</v>
      </c>
      <c r="N382" s="51">
        <f t="shared" si="202"/>
        <v>1.0981757379482378</v>
      </c>
      <c r="O382" s="52">
        <f t="shared" si="203"/>
        <v>0.21199291523933292</v>
      </c>
      <c r="P382" s="53" t="b">
        <f t="shared" si="204"/>
        <v>0</v>
      </c>
      <c r="Q382" s="53" t="b">
        <f t="shared" si="205"/>
        <v>0</v>
      </c>
      <c r="R382" s="53" t="b">
        <f t="shared" si="206"/>
        <v>0</v>
      </c>
      <c r="S382" s="53" t="b">
        <f t="shared" si="232"/>
        <v>0</v>
      </c>
      <c r="T382" s="54" t="str">
        <f t="shared" si="233"/>
        <v>不调</v>
      </c>
      <c r="U382" s="51">
        <f t="shared" si="207"/>
        <v>0.11615435350018789</v>
      </c>
      <c r="V382" s="51">
        <f t="shared" si="208"/>
        <v>0.11665112263256477</v>
      </c>
      <c r="W382" s="51">
        <f t="shared" si="209"/>
        <v>0.80714061364523515</v>
      </c>
      <c r="X382" s="51">
        <f t="shared" si="210"/>
        <v>5.8229648170249962E-2</v>
      </c>
      <c r="Y382" s="51">
        <f t="shared" si="234"/>
        <v>0.99995880187477393</v>
      </c>
      <c r="Z382" s="51">
        <f t="shared" si="211"/>
        <v>0.11614956815858683</v>
      </c>
      <c r="AA382" s="51">
        <f t="shared" si="212"/>
        <v>0.1166463168250068</v>
      </c>
      <c r="AB382" s="51">
        <f t="shared" si="213"/>
        <v>0.80710736096515912</v>
      </c>
      <c r="AC382" s="51">
        <f t="shared" si="214"/>
        <v>5.8227249217912773E-2</v>
      </c>
      <c r="AD382" s="78">
        <f t="shared" si="215"/>
        <v>1.0981304951666655</v>
      </c>
      <c r="AE382" s="51">
        <f t="shared" si="235"/>
        <v>1.0981304951666655</v>
      </c>
      <c r="AF382" s="50">
        <f t="shared" si="216"/>
        <v>0</v>
      </c>
      <c r="AG382" s="50">
        <f t="shared" si="236"/>
        <v>2.3063951768076407E-3</v>
      </c>
      <c r="AH382" s="48">
        <f t="shared" si="237"/>
        <v>44286</v>
      </c>
      <c r="AI382" s="55">
        <f t="shared" si="217"/>
        <v>2021</v>
      </c>
      <c r="AJ382" s="55">
        <f t="shared" si="218"/>
        <v>5</v>
      </c>
      <c r="AK382" s="53">
        <f t="shared" si="219"/>
        <v>1</v>
      </c>
      <c r="AL382" s="51">
        <f t="shared" si="238"/>
        <v>1.0786446348064989</v>
      </c>
      <c r="AM382" s="52">
        <f t="shared" si="220"/>
        <v>1.8065134457987853E-2</v>
      </c>
      <c r="AN382" s="51">
        <f t="shared" si="239"/>
        <v>1.0981304951666655</v>
      </c>
      <c r="AO382" s="52">
        <f t="shared" si="221"/>
        <v>0</v>
      </c>
      <c r="AP382" s="56">
        <f t="shared" si="222"/>
        <v>1</v>
      </c>
      <c r="AQ382" s="53" t="b">
        <f t="shared" si="223"/>
        <v>1</v>
      </c>
    </row>
    <row r="383" spans="1:43">
      <c r="A383" s="48">
        <f>净值底稿!A344</f>
        <v>44348</v>
      </c>
      <c r="B383" s="49">
        <f>净值底稿!X344</f>
        <v>1.2814775594328753</v>
      </c>
      <c r="C383" s="49">
        <f>净值底稿!U344</f>
        <v>1.3877802949780313</v>
      </c>
      <c r="D383" s="49">
        <f>净值底稿!V344</f>
        <v>1.4702</v>
      </c>
      <c r="E383" s="49">
        <f>净值底稿!W344</f>
        <v>1.4277</v>
      </c>
      <c r="F383" s="50">
        <f t="shared" si="224"/>
        <v>-1.8360261889471818E-4</v>
      </c>
      <c r="G383" s="50">
        <f t="shared" si="225"/>
        <v>5.454258808289314E-3</v>
      </c>
      <c r="H383" s="50">
        <f t="shared" si="226"/>
        <v>2.7214587018642433E-4</v>
      </c>
      <c r="I383" s="50">
        <f t="shared" si="227"/>
        <v>5.9892897406990109E-3</v>
      </c>
      <c r="J383" s="51">
        <f t="shared" si="228"/>
        <v>0.11612824279368943</v>
      </c>
      <c r="K383" s="51">
        <f t="shared" si="229"/>
        <v>0.11728253602600409</v>
      </c>
      <c r="L383" s="51">
        <f t="shared" si="230"/>
        <v>0.80732701190024281</v>
      </c>
      <c r="M383" s="51">
        <f t="shared" si="231"/>
        <v>5.8575989084282742E-2</v>
      </c>
      <c r="N383" s="51">
        <f t="shared" si="202"/>
        <v>1.099313779804219</v>
      </c>
      <c r="O383" s="52">
        <f t="shared" si="203"/>
        <v>0.21232407262398054</v>
      </c>
      <c r="P383" s="53" t="b">
        <f t="shared" si="204"/>
        <v>0</v>
      </c>
      <c r="Q383" s="53" t="b">
        <f t="shared" si="205"/>
        <v>0</v>
      </c>
      <c r="R383" s="53" t="b">
        <f t="shared" si="206"/>
        <v>0</v>
      </c>
      <c r="S383" s="53" t="b">
        <f t="shared" si="232"/>
        <v>0</v>
      </c>
      <c r="T383" s="54" t="str">
        <f t="shared" si="233"/>
        <v>不调</v>
      </c>
      <c r="U383" s="51">
        <f t="shared" si="207"/>
        <v>0.11612824279368943</v>
      </c>
      <c r="V383" s="51">
        <f t="shared" si="208"/>
        <v>0.11728253602600409</v>
      </c>
      <c r="W383" s="51">
        <f t="shared" si="209"/>
        <v>0.80732701190024281</v>
      </c>
      <c r="X383" s="51">
        <f t="shared" si="210"/>
        <v>5.8575989084282742E-2</v>
      </c>
      <c r="Y383" s="51">
        <f t="shared" si="234"/>
        <v>0.99998626710299976</v>
      </c>
      <c r="Z383" s="51">
        <f t="shared" si="211"/>
        <v>0.11612664801649232</v>
      </c>
      <c r="AA383" s="51">
        <f t="shared" si="212"/>
        <v>0.11728092539701693</v>
      </c>
      <c r="AB383" s="51">
        <f t="shared" si="213"/>
        <v>0.80731592496154292</v>
      </c>
      <c r="AC383" s="51">
        <f t="shared" si="214"/>
        <v>5.8575184666257961E-2</v>
      </c>
      <c r="AD383" s="78">
        <f t="shared" si="215"/>
        <v>1.0992986830413101</v>
      </c>
      <c r="AE383" s="51">
        <f t="shared" si="235"/>
        <v>1.0992986830413101</v>
      </c>
      <c r="AF383" s="50">
        <f t="shared" si="216"/>
        <v>0</v>
      </c>
      <c r="AG383" s="50">
        <f t="shared" si="236"/>
        <v>1.0637969528997093E-3</v>
      </c>
      <c r="AH383" s="48">
        <f t="shared" si="237"/>
        <v>44286</v>
      </c>
      <c r="AI383" s="55">
        <f t="shared" si="217"/>
        <v>2021</v>
      </c>
      <c r="AJ383" s="55">
        <f t="shared" si="218"/>
        <v>6</v>
      </c>
      <c r="AK383" s="53">
        <f t="shared" si="219"/>
        <v>0</v>
      </c>
      <c r="AL383" s="51">
        <f t="shared" si="238"/>
        <v>1.0981304951666655</v>
      </c>
      <c r="AM383" s="52" t="str">
        <f t="shared" si="220"/>
        <v/>
      </c>
      <c r="AN383" s="51">
        <f t="shared" si="239"/>
        <v>1.0992986830413101</v>
      </c>
      <c r="AO383" s="52">
        <f t="shared" si="221"/>
        <v>0</v>
      </c>
      <c r="AP383" s="56">
        <f t="shared" si="222"/>
        <v>1</v>
      </c>
      <c r="AQ383" s="53" t="b">
        <f t="shared" si="223"/>
        <v>1</v>
      </c>
    </row>
    <row r="384" spans="1:43">
      <c r="A384" s="48">
        <f>净值底稿!A345</f>
        <v>44349</v>
      </c>
      <c r="B384" s="49">
        <f>净值底稿!X345</f>
        <v>1.28043080885418</v>
      </c>
      <c r="C384" s="49">
        <f>净值底稿!U345</f>
        <v>1.374937503743795</v>
      </c>
      <c r="D384" s="49">
        <f>净值底稿!V345</f>
        <v>1.4697</v>
      </c>
      <c r="E384" s="49">
        <f>净值底稿!W345</f>
        <v>1.4081999999999999</v>
      </c>
      <c r="F384" s="50">
        <f t="shared" si="224"/>
        <v>-8.1683098622387096E-4</v>
      </c>
      <c r="G384" s="50">
        <f t="shared" si="225"/>
        <v>-9.2541962735100958E-3</v>
      </c>
      <c r="H384" s="50">
        <f t="shared" si="226"/>
        <v>-3.4008978370281273E-4</v>
      </c>
      <c r="I384" s="50">
        <f t="shared" si="227"/>
        <v>-1.365833158226526E-2</v>
      </c>
      <c r="J384" s="51">
        <f t="shared" si="228"/>
        <v>0.11603179217206613</v>
      </c>
      <c r="K384" s="51">
        <f t="shared" si="229"/>
        <v>0.11619558469425403</v>
      </c>
      <c r="L384" s="51">
        <f t="shared" si="230"/>
        <v>0.80704136506324287</v>
      </c>
      <c r="M384" s="51">
        <f t="shared" si="231"/>
        <v>5.777514537159379E-2</v>
      </c>
      <c r="N384" s="51">
        <f t="shared" si="202"/>
        <v>1.0970438873011568</v>
      </c>
      <c r="O384" s="52">
        <f t="shared" si="203"/>
        <v>0.21168467328834392</v>
      </c>
      <c r="P384" s="53" t="b">
        <f t="shared" si="204"/>
        <v>0</v>
      </c>
      <c r="Q384" s="53" t="b">
        <f t="shared" si="205"/>
        <v>0</v>
      </c>
      <c r="R384" s="53" t="b">
        <f t="shared" si="206"/>
        <v>0</v>
      </c>
      <c r="S384" s="53" t="b">
        <f t="shared" si="232"/>
        <v>0</v>
      </c>
      <c r="T384" s="54" t="str">
        <f t="shared" si="233"/>
        <v>不调</v>
      </c>
      <c r="U384" s="51">
        <f t="shared" si="207"/>
        <v>0.11603179217206613</v>
      </c>
      <c r="V384" s="51">
        <f t="shared" si="208"/>
        <v>0.11619558469425403</v>
      </c>
      <c r="W384" s="51">
        <f t="shared" si="209"/>
        <v>0.80704136506324287</v>
      </c>
      <c r="X384" s="51">
        <f t="shared" si="210"/>
        <v>5.777514537159379E-2</v>
      </c>
      <c r="Y384" s="51">
        <f t="shared" si="234"/>
        <v>0.99998626710299976</v>
      </c>
      <c r="Z384" s="51">
        <f t="shared" si="211"/>
        <v>0.11603019871941549</v>
      </c>
      <c r="AA384" s="51">
        <f t="shared" si="212"/>
        <v>0.11619398899225754</v>
      </c>
      <c r="AB384" s="51">
        <f t="shared" si="213"/>
        <v>0.80703028204730154</v>
      </c>
      <c r="AC384" s="51">
        <f t="shared" si="214"/>
        <v>5.7774351951473228E-2</v>
      </c>
      <c r="AD384" s="78">
        <f t="shared" si="215"/>
        <v>1.0970288217104478</v>
      </c>
      <c r="AE384" s="51">
        <f t="shared" si="235"/>
        <v>1.0992986830413101</v>
      </c>
      <c r="AF384" s="50">
        <f t="shared" si="216"/>
        <v>-2.0648267535284814E-3</v>
      </c>
      <c r="AG384" s="50">
        <f t="shared" si="236"/>
        <v>-2.0648267535284814E-3</v>
      </c>
      <c r="AH384" s="48">
        <f t="shared" si="237"/>
        <v>44286</v>
      </c>
      <c r="AI384" s="55">
        <f t="shared" si="217"/>
        <v>2021</v>
      </c>
      <c r="AJ384" s="55">
        <f t="shared" si="218"/>
        <v>6</v>
      </c>
      <c r="AK384" s="53">
        <f t="shared" si="219"/>
        <v>0</v>
      </c>
      <c r="AL384" s="51">
        <f t="shared" si="238"/>
        <v>1.0981304951666655</v>
      </c>
      <c r="AM384" s="52" t="str">
        <f t="shared" si="220"/>
        <v/>
      </c>
      <c r="AN384" s="51">
        <f t="shared" si="239"/>
        <v>1.0992986830413101</v>
      </c>
      <c r="AO384" s="52">
        <f t="shared" si="221"/>
        <v>-2.0648267535284814E-3</v>
      </c>
      <c r="AP384" s="56">
        <f t="shared" si="222"/>
        <v>1</v>
      </c>
      <c r="AQ384" s="53" t="b">
        <f t="shared" si="223"/>
        <v>1</v>
      </c>
    </row>
    <row r="385" spans="1:43">
      <c r="A385" s="48">
        <f>净值底稿!A346</f>
        <v>44350</v>
      </c>
      <c r="B385" s="49">
        <f>净值底稿!X346</f>
        <v>1.278370869431791</v>
      </c>
      <c r="C385" s="49">
        <f>净值底稿!U346</f>
        <v>1.37192870341234</v>
      </c>
      <c r="D385" s="49">
        <f>净值底稿!V346</f>
        <v>1.4702999999999999</v>
      </c>
      <c r="E385" s="49">
        <f>净值底稿!W346</f>
        <v>1.3991</v>
      </c>
      <c r="F385" s="50">
        <f t="shared" si="224"/>
        <v>-1.6087862055056412E-3</v>
      </c>
      <c r="G385" s="50">
        <f t="shared" si="225"/>
        <v>-2.1883178859128938E-3</v>
      </c>
      <c r="H385" s="50">
        <f t="shared" si="226"/>
        <v>4.0824658093474575E-4</v>
      </c>
      <c r="I385" s="50">
        <f t="shared" si="227"/>
        <v>-6.4621502627466576E-3</v>
      </c>
      <c r="J385" s="51">
        <f t="shared" si="228"/>
        <v>0.11584353093629361</v>
      </c>
      <c r="K385" s="51">
        <f t="shared" si="229"/>
        <v>0.11593971960791022</v>
      </c>
      <c r="L385" s="51">
        <f t="shared" si="230"/>
        <v>0.80735974940065813</v>
      </c>
      <c r="M385" s="51">
        <f t="shared" si="231"/>
        <v>5.7401005407829997E-2</v>
      </c>
      <c r="N385" s="51">
        <f t="shared" si="202"/>
        <v>1.096544005352692</v>
      </c>
      <c r="O385" s="52">
        <f t="shared" si="203"/>
        <v>0.21137615035308424</v>
      </c>
      <c r="P385" s="53" t="b">
        <f t="shared" si="204"/>
        <v>0</v>
      </c>
      <c r="Q385" s="53" t="b">
        <f t="shared" si="205"/>
        <v>0</v>
      </c>
      <c r="R385" s="53" t="b">
        <f t="shared" si="206"/>
        <v>0</v>
      </c>
      <c r="S385" s="53" t="b">
        <f t="shared" si="232"/>
        <v>0</v>
      </c>
      <c r="T385" s="54" t="str">
        <f t="shared" si="233"/>
        <v>不调</v>
      </c>
      <c r="U385" s="51">
        <f t="shared" si="207"/>
        <v>0.11584353093629361</v>
      </c>
      <c r="V385" s="51">
        <f t="shared" si="208"/>
        <v>0.11593971960791022</v>
      </c>
      <c r="W385" s="51">
        <f t="shared" si="209"/>
        <v>0.80735974940065813</v>
      </c>
      <c r="X385" s="51">
        <f t="shared" si="210"/>
        <v>5.7401005407829997E-2</v>
      </c>
      <c r="Y385" s="51">
        <f t="shared" si="234"/>
        <v>0.99998626710299976</v>
      </c>
      <c r="Z385" s="51">
        <f t="shared" si="211"/>
        <v>0.11584194006901512</v>
      </c>
      <c r="AA385" s="51">
        <f t="shared" si="212"/>
        <v>0.11593812741968261</v>
      </c>
      <c r="AB385" s="51">
        <f t="shared" si="213"/>
        <v>0.80734866201237743</v>
      </c>
      <c r="AC385" s="51">
        <f t="shared" si="214"/>
        <v>5.7400217125735023E-2</v>
      </c>
      <c r="AD385" s="78">
        <f t="shared" si="215"/>
        <v>1.0965289466268102</v>
      </c>
      <c r="AE385" s="51">
        <f t="shared" si="235"/>
        <v>1.0992986830413101</v>
      </c>
      <c r="AF385" s="50">
        <f t="shared" si="216"/>
        <v>-2.5195485605760126E-3</v>
      </c>
      <c r="AG385" s="50">
        <f t="shared" si="236"/>
        <v>-4.5566267152230555E-4</v>
      </c>
      <c r="AH385" s="48">
        <f t="shared" si="237"/>
        <v>44286</v>
      </c>
      <c r="AI385" s="55">
        <f t="shared" si="217"/>
        <v>2021</v>
      </c>
      <c r="AJ385" s="55">
        <f t="shared" si="218"/>
        <v>6</v>
      </c>
      <c r="AK385" s="53">
        <f t="shared" si="219"/>
        <v>0</v>
      </c>
      <c r="AL385" s="51">
        <f t="shared" si="238"/>
        <v>1.0981304951666655</v>
      </c>
      <c r="AM385" s="52" t="str">
        <f t="shared" si="220"/>
        <v/>
      </c>
      <c r="AN385" s="51">
        <f t="shared" si="239"/>
        <v>1.0992986830413101</v>
      </c>
      <c r="AO385" s="52">
        <f t="shared" si="221"/>
        <v>-2.5195485605760126E-3</v>
      </c>
      <c r="AP385" s="56">
        <f t="shared" si="222"/>
        <v>1</v>
      </c>
      <c r="AQ385" s="53" t="b">
        <f t="shared" si="223"/>
        <v>1</v>
      </c>
    </row>
    <row r="386" spans="1:43">
      <c r="A386" s="48">
        <f>净值底稿!A347</f>
        <v>44351</v>
      </c>
      <c r="B386" s="49">
        <f>净值底稿!X347</f>
        <v>1.2756680037570503</v>
      </c>
      <c r="C386" s="49">
        <f>净值底稿!U347</f>
        <v>1.3780169097850288</v>
      </c>
      <c r="D386" s="49">
        <f>净值底稿!V347</f>
        <v>1.4689000000000001</v>
      </c>
      <c r="E386" s="49">
        <f>净值底稿!W347</f>
        <v>1.3869</v>
      </c>
      <c r="F386" s="50">
        <f t="shared" si="224"/>
        <v>-2.1143048072912451E-3</v>
      </c>
      <c r="G386" s="50">
        <f t="shared" si="225"/>
        <v>4.4376988086523017E-3</v>
      </c>
      <c r="H386" s="50">
        <f t="shared" si="226"/>
        <v>-9.5218662857909919E-4</v>
      </c>
      <c r="I386" s="50">
        <f t="shared" si="227"/>
        <v>-8.7198913587306359E-3</v>
      </c>
      <c r="J386" s="51">
        <f t="shared" si="228"/>
        <v>0.11559701489824126</v>
      </c>
      <c r="K386" s="51">
        <f t="shared" si="229"/>
        <v>0.11645262590961031</v>
      </c>
      <c r="L386" s="51">
        <f t="shared" si="230"/>
        <v>0.80657991541180807</v>
      </c>
      <c r="M386" s="51">
        <f t="shared" si="231"/>
        <v>5.6899693468431066E-2</v>
      </c>
      <c r="N386" s="51">
        <f t="shared" si="202"/>
        <v>1.0955292496880908</v>
      </c>
      <c r="O386" s="52">
        <f t="shared" si="203"/>
        <v>0.21181510295039466</v>
      </c>
      <c r="P386" s="53" t="b">
        <f t="shared" si="204"/>
        <v>0</v>
      </c>
      <c r="Q386" s="53" t="b">
        <f t="shared" si="205"/>
        <v>0</v>
      </c>
      <c r="R386" s="53" t="b">
        <f t="shared" si="206"/>
        <v>0</v>
      </c>
      <c r="S386" s="53" t="b">
        <f t="shared" si="232"/>
        <v>0</v>
      </c>
      <c r="T386" s="54" t="str">
        <f t="shared" si="233"/>
        <v>不调</v>
      </c>
      <c r="U386" s="51">
        <f t="shared" si="207"/>
        <v>0.11559701489824126</v>
      </c>
      <c r="V386" s="51">
        <f t="shared" si="208"/>
        <v>0.11645262590961031</v>
      </c>
      <c r="W386" s="51">
        <f t="shared" si="209"/>
        <v>0.80657991541180807</v>
      </c>
      <c r="X386" s="51">
        <f t="shared" si="210"/>
        <v>5.6899693468431066E-2</v>
      </c>
      <c r="Y386" s="51">
        <f t="shared" si="234"/>
        <v>0.99998626710299976</v>
      </c>
      <c r="Z386" s="51">
        <f t="shared" si="211"/>
        <v>0.11559542741634213</v>
      </c>
      <c r="AA386" s="51">
        <f t="shared" si="212"/>
        <v>0.11645102667769329</v>
      </c>
      <c r="AB386" s="51">
        <f t="shared" si="213"/>
        <v>0.8065688387329073</v>
      </c>
      <c r="AC386" s="51">
        <f t="shared" si="214"/>
        <v>5.6898912070801319E-2</v>
      </c>
      <c r="AD386" s="78">
        <f t="shared" si="215"/>
        <v>1.095514204897744</v>
      </c>
      <c r="AE386" s="51">
        <f t="shared" si="235"/>
        <v>1.0992986830413101</v>
      </c>
      <c r="AF386" s="50">
        <f t="shared" si="216"/>
        <v>-3.4426295618730229E-3</v>
      </c>
      <c r="AG386" s="50">
        <f t="shared" si="236"/>
        <v>-9.2541262334011609E-4</v>
      </c>
      <c r="AH386" s="48">
        <f t="shared" si="237"/>
        <v>44286</v>
      </c>
      <c r="AI386" s="55">
        <f t="shared" si="217"/>
        <v>2021</v>
      </c>
      <c r="AJ386" s="55">
        <f t="shared" si="218"/>
        <v>6</v>
      </c>
      <c r="AK386" s="53">
        <f t="shared" si="219"/>
        <v>0</v>
      </c>
      <c r="AL386" s="51">
        <f t="shared" si="238"/>
        <v>1.0981304951666655</v>
      </c>
      <c r="AM386" s="52" t="str">
        <f t="shared" si="220"/>
        <v/>
      </c>
      <c r="AN386" s="51">
        <f t="shared" si="239"/>
        <v>1.0992986830413101</v>
      </c>
      <c r="AO386" s="52">
        <f t="shared" si="221"/>
        <v>-3.4426295618730229E-3</v>
      </c>
      <c r="AP386" s="56">
        <f t="shared" si="222"/>
        <v>1</v>
      </c>
      <c r="AQ386" s="53" t="b">
        <f t="shared" si="223"/>
        <v>1</v>
      </c>
    </row>
    <row r="387" spans="1:43">
      <c r="A387" s="48">
        <f>净值底稿!A348</f>
        <v>44354</v>
      </c>
      <c r="B387" s="49">
        <f>净值底稿!X348</f>
        <v>1.2688776319104478</v>
      </c>
      <c r="C387" s="49">
        <f>净值底稿!U348</f>
        <v>1.3883211222052387</v>
      </c>
      <c r="D387" s="49">
        <f>净值底稿!V348</f>
        <v>1.4679</v>
      </c>
      <c r="E387" s="49">
        <f>净值底稿!W348</f>
        <v>1.3943000000000001</v>
      </c>
      <c r="F387" s="50">
        <f t="shared" si="224"/>
        <v>-5.3229929939480058E-3</v>
      </c>
      <c r="G387" s="50">
        <f t="shared" si="225"/>
        <v>7.477566020447135E-3</v>
      </c>
      <c r="H387" s="50">
        <f t="shared" si="226"/>
        <v>-6.8078153720474432E-4</v>
      </c>
      <c r="I387" s="50">
        <f t="shared" si="227"/>
        <v>5.3356406373927801E-3</v>
      </c>
      <c r="J387" s="51">
        <f t="shared" si="228"/>
        <v>0.11498011376607252</v>
      </c>
      <c r="K387" s="51">
        <f t="shared" si="229"/>
        <v>0.11732179691782459</v>
      </c>
      <c r="L387" s="51">
        <f t="shared" si="230"/>
        <v>0.80601974155901324</v>
      </c>
      <c r="M387" s="51">
        <f t="shared" si="231"/>
        <v>5.7202504218269723E-2</v>
      </c>
      <c r="N387" s="51">
        <f t="shared" si="202"/>
        <v>1.0955241564611802</v>
      </c>
      <c r="O387" s="52">
        <f t="shared" si="203"/>
        <v>0.21204636092579734</v>
      </c>
      <c r="P387" s="53" t="b">
        <f t="shared" si="204"/>
        <v>0</v>
      </c>
      <c r="Q387" s="53" t="b">
        <f t="shared" si="205"/>
        <v>0</v>
      </c>
      <c r="R387" s="53" t="b">
        <f t="shared" si="206"/>
        <v>0</v>
      </c>
      <c r="S387" s="53" t="b">
        <f t="shared" si="232"/>
        <v>0</v>
      </c>
      <c r="T387" s="54" t="str">
        <f t="shared" si="233"/>
        <v>不调</v>
      </c>
      <c r="U387" s="51">
        <f t="shared" si="207"/>
        <v>0.11498011376607252</v>
      </c>
      <c r="V387" s="51">
        <f t="shared" si="208"/>
        <v>0.11732179691782459</v>
      </c>
      <c r="W387" s="51">
        <f t="shared" si="209"/>
        <v>0.80601974155901324</v>
      </c>
      <c r="X387" s="51">
        <f t="shared" si="210"/>
        <v>5.7202504218269723E-2</v>
      </c>
      <c r="Y387" s="51">
        <f t="shared" si="234"/>
        <v>0.99995880187477393</v>
      </c>
      <c r="Z387" s="51">
        <f t="shared" si="211"/>
        <v>0.11497537680094708</v>
      </c>
      <c r="AA387" s="51">
        <f t="shared" si="212"/>
        <v>0.11731696347974342</v>
      </c>
      <c r="AB387" s="51">
        <f t="shared" si="213"/>
        <v>0.80598653505676576</v>
      </c>
      <c r="AC387" s="51">
        <f t="shared" si="214"/>
        <v>5.7200147582337692E-2</v>
      </c>
      <c r="AD387" s="78">
        <f t="shared" si="215"/>
        <v>1.0954790229197939</v>
      </c>
      <c r="AE387" s="51">
        <f t="shared" si="235"/>
        <v>1.0992986830413101</v>
      </c>
      <c r="AF387" s="50">
        <f t="shared" si="216"/>
        <v>-3.4746335827026131E-3</v>
      </c>
      <c r="AG387" s="50">
        <f t="shared" si="236"/>
        <v>-3.211457943019802E-5</v>
      </c>
      <c r="AH387" s="48">
        <f t="shared" si="237"/>
        <v>44286</v>
      </c>
      <c r="AI387" s="55">
        <f t="shared" si="217"/>
        <v>2021</v>
      </c>
      <c r="AJ387" s="55">
        <f t="shared" si="218"/>
        <v>6</v>
      </c>
      <c r="AK387" s="53">
        <f t="shared" si="219"/>
        <v>0</v>
      </c>
      <c r="AL387" s="51">
        <f t="shared" si="238"/>
        <v>1.0981304951666655</v>
      </c>
      <c r="AM387" s="52" t="str">
        <f t="shared" si="220"/>
        <v/>
      </c>
      <c r="AN387" s="51">
        <f t="shared" si="239"/>
        <v>1.0992986830413101</v>
      </c>
      <c r="AO387" s="52">
        <f t="shared" si="221"/>
        <v>-3.4746335827026131E-3</v>
      </c>
      <c r="AP387" s="56">
        <f t="shared" si="222"/>
        <v>1</v>
      </c>
      <c r="AQ387" s="53" t="b">
        <f t="shared" si="223"/>
        <v>1</v>
      </c>
    </row>
    <row r="388" spans="1:43">
      <c r="A388" s="48">
        <f>净值底稿!A349</f>
        <v>44355</v>
      </c>
      <c r="B388" s="49">
        <f>净值底稿!X349</f>
        <v>1.2682427329811605</v>
      </c>
      <c r="C388" s="49">
        <f>净值底稿!U349</f>
        <v>1.3790777503354612</v>
      </c>
      <c r="D388" s="49">
        <f>净值底稿!V349</f>
        <v>1.4675</v>
      </c>
      <c r="E388" s="49">
        <f>净值底稿!W349</f>
        <v>1.3984000000000001</v>
      </c>
      <c r="F388" s="50">
        <f t="shared" si="224"/>
        <v>-5.0036261442432117E-4</v>
      </c>
      <c r="G388" s="50">
        <f t="shared" si="225"/>
        <v>-6.657949462798074E-3</v>
      </c>
      <c r="H388" s="50">
        <f t="shared" si="226"/>
        <v>-2.724981265753712E-4</v>
      </c>
      <c r="I388" s="50">
        <f t="shared" si="227"/>
        <v>2.9405436419709385E-3</v>
      </c>
      <c r="J388" s="51">
        <f t="shared" si="228"/>
        <v>0.11491784742081654</v>
      </c>
      <c r="K388" s="51">
        <f t="shared" si="229"/>
        <v>0.11653587306576636</v>
      </c>
      <c r="L388" s="51">
        <f t="shared" si="230"/>
        <v>0.80576690523591787</v>
      </c>
      <c r="M388" s="51">
        <f t="shared" si="231"/>
        <v>5.7368347112630731E-2</v>
      </c>
      <c r="N388" s="51">
        <f t="shared" si="202"/>
        <v>1.0945889728351315</v>
      </c>
      <c r="O388" s="52">
        <f t="shared" si="203"/>
        <v>0.21145263311678256</v>
      </c>
      <c r="P388" s="53" t="b">
        <f t="shared" si="204"/>
        <v>0</v>
      </c>
      <c r="Q388" s="53" t="b">
        <f t="shared" si="205"/>
        <v>0</v>
      </c>
      <c r="R388" s="53" t="b">
        <f t="shared" si="206"/>
        <v>0</v>
      </c>
      <c r="S388" s="53" t="b">
        <f t="shared" si="232"/>
        <v>0</v>
      </c>
      <c r="T388" s="54" t="str">
        <f t="shared" si="233"/>
        <v>不调</v>
      </c>
      <c r="U388" s="51">
        <f t="shared" si="207"/>
        <v>0.11491784742081654</v>
      </c>
      <c r="V388" s="51">
        <f t="shared" si="208"/>
        <v>0.11653587306576636</v>
      </c>
      <c r="W388" s="51">
        <f t="shared" si="209"/>
        <v>0.80576690523591787</v>
      </c>
      <c r="X388" s="51">
        <f t="shared" si="210"/>
        <v>5.7368347112630731E-2</v>
      </c>
      <c r="Y388" s="51">
        <f t="shared" si="234"/>
        <v>0.99998626710299976</v>
      </c>
      <c r="Z388" s="51">
        <f t="shared" si="211"/>
        <v>0.11491626926585442</v>
      </c>
      <c r="AA388" s="51">
        <f t="shared" si="212"/>
        <v>0.11653427269062472</v>
      </c>
      <c r="AB388" s="51">
        <f t="shared" si="213"/>
        <v>0.80575583972200204</v>
      </c>
      <c r="AC388" s="51">
        <f t="shared" si="214"/>
        <v>5.7367559279028757E-2</v>
      </c>
      <c r="AD388" s="78">
        <f t="shared" si="215"/>
        <v>1.0945739409575099</v>
      </c>
      <c r="AE388" s="51">
        <f t="shared" si="235"/>
        <v>1.0992986830413101</v>
      </c>
      <c r="AF388" s="50">
        <f t="shared" si="216"/>
        <v>-4.2979602874886336E-3</v>
      </c>
      <c r="AG388" s="50">
        <f t="shared" si="236"/>
        <v>-8.2619743815059987E-4</v>
      </c>
      <c r="AH388" s="48">
        <f t="shared" si="237"/>
        <v>44286</v>
      </c>
      <c r="AI388" s="55">
        <f t="shared" si="217"/>
        <v>2021</v>
      </c>
      <c r="AJ388" s="55">
        <f t="shared" si="218"/>
        <v>6</v>
      </c>
      <c r="AK388" s="53">
        <f t="shared" si="219"/>
        <v>0</v>
      </c>
      <c r="AL388" s="51">
        <f t="shared" si="238"/>
        <v>1.0981304951666655</v>
      </c>
      <c r="AM388" s="52" t="str">
        <f t="shared" si="220"/>
        <v/>
      </c>
      <c r="AN388" s="51">
        <f t="shared" si="239"/>
        <v>1.0992986830413101</v>
      </c>
      <c r="AO388" s="52">
        <f t="shared" si="221"/>
        <v>-4.2979602874886336E-3</v>
      </c>
      <c r="AP388" s="56">
        <f t="shared" si="222"/>
        <v>1</v>
      </c>
      <c r="AQ388" s="53" t="b">
        <f t="shared" si="223"/>
        <v>1</v>
      </c>
    </row>
    <row r="389" spans="1:43">
      <c r="A389" s="48">
        <f>净值底稿!A350</f>
        <v>44356</v>
      </c>
      <c r="B389" s="49">
        <f>净值底稿!X350</f>
        <v>1.271236001260666</v>
      </c>
      <c r="C389" s="49">
        <f>净值底稿!U350</f>
        <v>1.38345265825188</v>
      </c>
      <c r="D389" s="49">
        <f>净值底稿!V350</f>
        <v>1.4677</v>
      </c>
      <c r="E389" s="49">
        <f>净值底稿!W350</f>
        <v>1.4006000000000001</v>
      </c>
      <c r="F389" s="50">
        <f t="shared" si="224"/>
        <v>2.3601698646988911E-3</v>
      </c>
      <c r="G389" s="50">
        <f t="shared" si="225"/>
        <v>3.172343194830507E-3</v>
      </c>
      <c r="H389" s="50">
        <f t="shared" si="226"/>
        <v>1.3628620102212885E-4</v>
      </c>
      <c r="I389" s="50">
        <f t="shared" si="227"/>
        <v>1.5732265446224414E-3</v>
      </c>
      <c r="J389" s="51">
        <f t="shared" si="228"/>
        <v>0.11518749118153931</v>
      </c>
      <c r="K389" s="51">
        <f t="shared" si="229"/>
        <v>0.11690395939755935</v>
      </c>
      <c r="L389" s="51">
        <f t="shared" si="230"/>
        <v>0.8058656531243491</v>
      </c>
      <c r="M389" s="51">
        <f t="shared" si="231"/>
        <v>5.7457811446086728E-2</v>
      </c>
      <c r="N389" s="51">
        <f t="shared" si="202"/>
        <v>1.0954149151495345</v>
      </c>
      <c r="O389" s="52">
        <f t="shared" si="203"/>
        <v>0.21187537924606037</v>
      </c>
      <c r="P389" s="53" t="b">
        <f t="shared" si="204"/>
        <v>0</v>
      </c>
      <c r="Q389" s="53" t="b">
        <f t="shared" si="205"/>
        <v>0</v>
      </c>
      <c r="R389" s="53" t="b">
        <f t="shared" si="206"/>
        <v>0</v>
      </c>
      <c r="S389" s="53" t="b">
        <f t="shared" si="232"/>
        <v>0</v>
      </c>
      <c r="T389" s="54" t="str">
        <f t="shared" si="233"/>
        <v>不调</v>
      </c>
      <c r="U389" s="51">
        <f t="shared" si="207"/>
        <v>0.11518749118153931</v>
      </c>
      <c r="V389" s="51">
        <f t="shared" si="208"/>
        <v>0.11690395939755935</v>
      </c>
      <c r="W389" s="51">
        <f t="shared" si="209"/>
        <v>0.8058656531243491</v>
      </c>
      <c r="X389" s="51">
        <f t="shared" si="210"/>
        <v>5.7457811446086728E-2</v>
      </c>
      <c r="Y389" s="51">
        <f t="shared" si="234"/>
        <v>0.99998626710299976</v>
      </c>
      <c r="Z389" s="51">
        <f t="shared" si="211"/>
        <v>0.1151859093235872</v>
      </c>
      <c r="AA389" s="51">
        <f t="shared" si="212"/>
        <v>0.11690235396752602</v>
      </c>
      <c r="AB389" s="51">
        <f t="shared" si="213"/>
        <v>0.8058545862543387</v>
      </c>
      <c r="AC389" s="51">
        <f t="shared" si="214"/>
        <v>5.7457022383880278E-2</v>
      </c>
      <c r="AD389" s="78">
        <f t="shared" si="215"/>
        <v>1.0953998719293321</v>
      </c>
      <c r="AE389" s="51">
        <f t="shared" si="235"/>
        <v>1.0992986830413101</v>
      </c>
      <c r="AF389" s="50">
        <f t="shared" si="216"/>
        <v>-3.5466349338212355E-3</v>
      </c>
      <c r="AG389" s="50">
        <f t="shared" si="236"/>
        <v>7.5456845893806523E-4</v>
      </c>
      <c r="AH389" s="48">
        <f t="shared" si="237"/>
        <v>44286</v>
      </c>
      <c r="AI389" s="55">
        <f t="shared" si="217"/>
        <v>2021</v>
      </c>
      <c r="AJ389" s="55">
        <f t="shared" si="218"/>
        <v>6</v>
      </c>
      <c r="AK389" s="53">
        <f t="shared" si="219"/>
        <v>0</v>
      </c>
      <c r="AL389" s="51">
        <f t="shared" si="238"/>
        <v>1.0981304951666655</v>
      </c>
      <c r="AM389" s="52" t="str">
        <f t="shared" si="220"/>
        <v/>
      </c>
      <c r="AN389" s="51">
        <f t="shared" si="239"/>
        <v>1.0992986830413101</v>
      </c>
      <c r="AO389" s="52">
        <f t="shared" si="221"/>
        <v>-3.5466349338212355E-3</v>
      </c>
      <c r="AP389" s="56">
        <f t="shared" si="222"/>
        <v>1</v>
      </c>
      <c r="AQ389" s="53" t="b">
        <f t="shared" si="223"/>
        <v>1</v>
      </c>
    </row>
    <row r="390" spans="1:43">
      <c r="A390" s="48">
        <f>净值底稿!A351</f>
        <v>44357</v>
      </c>
      <c r="B390" s="49">
        <f>净值底稿!X351</f>
        <v>1.2723115372463456</v>
      </c>
      <c r="C390" s="49">
        <f>净值底稿!U351</f>
        <v>1.3950583659759137</v>
      </c>
      <c r="D390" s="49">
        <f>净值底稿!V351</f>
        <v>1.4681</v>
      </c>
      <c r="E390" s="49">
        <f>净值底稿!W351</f>
        <v>1.3960999999999999</v>
      </c>
      <c r="F390" s="50">
        <f t="shared" si="224"/>
        <v>8.4605532301873509E-4</v>
      </c>
      <c r="G390" s="50">
        <f t="shared" si="225"/>
        <v>8.3889446124585376E-3</v>
      </c>
      <c r="H390" s="50">
        <f t="shared" si="226"/>
        <v>2.7253525924919586E-4</v>
      </c>
      <c r="I390" s="50">
        <f t="shared" si="227"/>
        <v>-3.2129087533915301E-3</v>
      </c>
      <c r="J390" s="51">
        <f t="shared" si="228"/>
        <v>0.11528336297530718</v>
      </c>
      <c r="K390" s="51">
        <f t="shared" si="229"/>
        <v>0.11788304134002561</v>
      </c>
      <c r="L390" s="51">
        <f t="shared" si="230"/>
        <v>0.80607421004292068</v>
      </c>
      <c r="M390" s="51">
        <f t="shared" si="231"/>
        <v>5.7272418213719298E-2</v>
      </c>
      <c r="N390" s="51">
        <f t="shared" si="202"/>
        <v>1.0965130325719727</v>
      </c>
      <c r="O390" s="52">
        <f t="shared" si="203"/>
        <v>0.21264353216889675</v>
      </c>
      <c r="P390" s="53" t="b">
        <f t="shared" si="204"/>
        <v>0</v>
      </c>
      <c r="Q390" s="53" t="b">
        <f t="shared" si="205"/>
        <v>0</v>
      </c>
      <c r="R390" s="53" t="b">
        <f t="shared" si="206"/>
        <v>0</v>
      </c>
      <c r="S390" s="53" t="b">
        <f t="shared" si="232"/>
        <v>0</v>
      </c>
      <c r="T390" s="54" t="str">
        <f t="shared" si="233"/>
        <v>不调</v>
      </c>
      <c r="U390" s="51">
        <f t="shared" si="207"/>
        <v>0.11528336297530718</v>
      </c>
      <c r="V390" s="51">
        <f t="shared" si="208"/>
        <v>0.11788304134002561</v>
      </c>
      <c r="W390" s="51">
        <f t="shared" si="209"/>
        <v>0.80607421004292068</v>
      </c>
      <c r="X390" s="51">
        <f t="shared" si="210"/>
        <v>5.7272418213719298E-2</v>
      </c>
      <c r="Y390" s="51">
        <f t="shared" si="234"/>
        <v>0.99998626710299976</v>
      </c>
      <c r="Z390" s="51">
        <f t="shared" si="211"/>
        <v>0.1152817798007576</v>
      </c>
      <c r="AA390" s="51">
        <f t="shared" si="212"/>
        <v>0.11788142246436081</v>
      </c>
      <c r="AB390" s="51">
        <f t="shared" si="213"/>
        <v>0.80606314030881965</v>
      </c>
      <c r="AC390" s="51">
        <f t="shared" si="214"/>
        <v>5.7271631697499013E-2</v>
      </c>
      <c r="AD390" s="78">
        <f t="shared" si="215"/>
        <v>1.0964979742714371</v>
      </c>
      <c r="AE390" s="51">
        <f t="shared" si="235"/>
        <v>1.0992986830413101</v>
      </c>
      <c r="AF390" s="50">
        <f t="shared" si="216"/>
        <v>-2.5477232103330305E-3</v>
      </c>
      <c r="AG390" s="50">
        <f t="shared" si="236"/>
        <v>1.0024671083546099E-3</v>
      </c>
      <c r="AH390" s="48">
        <f t="shared" si="237"/>
        <v>44286</v>
      </c>
      <c r="AI390" s="55">
        <f t="shared" si="217"/>
        <v>2021</v>
      </c>
      <c r="AJ390" s="55">
        <f t="shared" si="218"/>
        <v>6</v>
      </c>
      <c r="AK390" s="53">
        <f t="shared" si="219"/>
        <v>0</v>
      </c>
      <c r="AL390" s="51">
        <f t="shared" si="238"/>
        <v>1.0981304951666655</v>
      </c>
      <c r="AM390" s="52" t="str">
        <f t="shared" si="220"/>
        <v/>
      </c>
      <c r="AN390" s="51">
        <f t="shared" si="239"/>
        <v>1.0992986830413101</v>
      </c>
      <c r="AO390" s="52">
        <f t="shared" si="221"/>
        <v>-2.5477232103330305E-3</v>
      </c>
      <c r="AP390" s="56">
        <f t="shared" si="222"/>
        <v>1</v>
      </c>
      <c r="AQ390" s="53" t="b">
        <f t="shared" si="223"/>
        <v>1</v>
      </c>
    </row>
    <row r="391" spans="1:43">
      <c r="A391" s="48">
        <f>净值底稿!A352</f>
        <v>44358</v>
      </c>
      <c r="B391" s="49">
        <f>净值底稿!X352</f>
        <v>1.2686650101574803</v>
      </c>
      <c r="C391" s="49">
        <f>净值底稿!U352</f>
        <v>1.3861797318911513</v>
      </c>
      <c r="D391" s="49">
        <f>净值底稿!V352</f>
        <v>1.4675</v>
      </c>
      <c r="E391" s="49">
        <f>净值底稿!W352</f>
        <v>1.4077</v>
      </c>
      <c r="F391" s="50">
        <f t="shared" si="224"/>
        <v>-2.8660646249875077E-3</v>
      </c>
      <c r="G391" s="50">
        <f t="shared" si="225"/>
        <v>-6.3643459666660185E-3</v>
      </c>
      <c r="H391" s="50">
        <f t="shared" si="226"/>
        <v>-4.0869150602818038E-4</v>
      </c>
      <c r="I391" s="50">
        <f t="shared" si="227"/>
        <v>8.3088603968197727E-3</v>
      </c>
      <c r="J391" s="51">
        <f t="shared" si="228"/>
        <v>0.11495137476976505</v>
      </c>
      <c r="K391" s="51">
        <f t="shared" si="229"/>
        <v>0.11713118430875491</v>
      </c>
      <c r="L391" s="51">
        <f t="shared" si="230"/>
        <v>0.80573370915005305</v>
      </c>
      <c r="M391" s="51">
        <f t="shared" si="231"/>
        <v>5.7747493689971612E-2</v>
      </c>
      <c r="N391" s="51">
        <f t="shared" si="202"/>
        <v>1.0955637619185445</v>
      </c>
      <c r="O391" s="52">
        <f t="shared" si="203"/>
        <v>0.21183847727137159</v>
      </c>
      <c r="P391" s="53" t="b">
        <f t="shared" si="204"/>
        <v>0</v>
      </c>
      <c r="Q391" s="53" t="b">
        <f t="shared" si="205"/>
        <v>0</v>
      </c>
      <c r="R391" s="53" t="b">
        <f t="shared" si="206"/>
        <v>0</v>
      </c>
      <c r="S391" s="53" t="b">
        <f t="shared" si="232"/>
        <v>0</v>
      </c>
      <c r="T391" s="54" t="str">
        <f t="shared" si="233"/>
        <v>不调</v>
      </c>
      <c r="U391" s="51">
        <f t="shared" si="207"/>
        <v>0.11495137476976505</v>
      </c>
      <c r="V391" s="51">
        <f t="shared" si="208"/>
        <v>0.11713118430875491</v>
      </c>
      <c r="W391" s="51">
        <f t="shared" si="209"/>
        <v>0.80573370915005305</v>
      </c>
      <c r="X391" s="51">
        <f t="shared" si="210"/>
        <v>5.7747493689971612E-2</v>
      </c>
      <c r="Y391" s="51">
        <f t="shared" si="234"/>
        <v>0.99998626710299976</v>
      </c>
      <c r="Z391" s="51">
        <f t="shared" si="211"/>
        <v>0.1149497961543753</v>
      </c>
      <c r="AA391" s="51">
        <f t="shared" si="212"/>
        <v>0.11712957575826528</v>
      </c>
      <c r="AB391" s="51">
        <f t="shared" si="213"/>
        <v>0.80572264409201566</v>
      </c>
      <c r="AC391" s="51">
        <f t="shared" si="214"/>
        <v>5.7746700649588742E-2</v>
      </c>
      <c r="AD391" s="78">
        <f t="shared" si="215"/>
        <v>1.0955487166542448</v>
      </c>
      <c r="AE391" s="51">
        <f t="shared" si="235"/>
        <v>1.0992986830413101</v>
      </c>
      <c r="AF391" s="50">
        <f t="shared" si="216"/>
        <v>-3.4112352219786146E-3</v>
      </c>
      <c r="AG391" s="50">
        <f t="shared" si="236"/>
        <v>-8.6571762052101153E-4</v>
      </c>
      <c r="AH391" s="48">
        <f t="shared" si="237"/>
        <v>44286</v>
      </c>
      <c r="AI391" s="55">
        <f t="shared" si="217"/>
        <v>2021</v>
      </c>
      <c r="AJ391" s="55">
        <f t="shared" si="218"/>
        <v>6</v>
      </c>
      <c r="AK391" s="53">
        <f t="shared" si="219"/>
        <v>0</v>
      </c>
      <c r="AL391" s="51">
        <f t="shared" si="238"/>
        <v>1.0981304951666655</v>
      </c>
      <c r="AM391" s="52" t="str">
        <f t="shared" si="220"/>
        <v/>
      </c>
      <c r="AN391" s="51">
        <f t="shared" si="239"/>
        <v>1.0992986830413101</v>
      </c>
      <c r="AO391" s="52">
        <f t="shared" si="221"/>
        <v>-3.4112352219786146E-3</v>
      </c>
      <c r="AP391" s="56">
        <f t="shared" si="222"/>
        <v>1</v>
      </c>
      <c r="AQ391" s="53" t="b">
        <f t="shared" si="223"/>
        <v>1</v>
      </c>
    </row>
    <row r="392" spans="1:43">
      <c r="A392" s="48">
        <f>净值底稿!A353</f>
        <v>44362</v>
      </c>
      <c r="B392" s="49">
        <f>净值底稿!X353</f>
        <v>1.2574884990695609</v>
      </c>
      <c r="C392" s="49">
        <f>净值底稿!U353</f>
        <v>1.3762506800610574</v>
      </c>
      <c r="D392" s="49">
        <f>净值底稿!V353</f>
        <v>1.468</v>
      </c>
      <c r="E392" s="49">
        <f>净值底稿!W353</f>
        <v>1.3855999999999999</v>
      </c>
      <c r="F392" s="50">
        <f t="shared" si="224"/>
        <v>-8.8096629121442449E-3</v>
      </c>
      <c r="G392" s="50">
        <f t="shared" si="225"/>
        <v>-7.1628891994747201E-3</v>
      </c>
      <c r="H392" s="50">
        <f t="shared" si="226"/>
        <v>3.4071550255543315E-4</v>
      </c>
      <c r="I392" s="50">
        <f t="shared" si="227"/>
        <v>-1.5699367763017724E-2</v>
      </c>
      <c r="J392" s="51">
        <f t="shared" si="228"/>
        <v>0.11393712719843556</v>
      </c>
      <c r="K392" s="51">
        <f t="shared" si="229"/>
        <v>0.11629058958512735</v>
      </c>
      <c r="L392" s="51">
        <f t="shared" si="230"/>
        <v>0.80599716628761775</v>
      </c>
      <c r="M392" s="51">
        <f t="shared" si="231"/>
        <v>5.6840113958989955E-2</v>
      </c>
      <c r="N392" s="51">
        <f t="shared" si="202"/>
        <v>1.0930649970301707</v>
      </c>
      <c r="O392" s="52">
        <f t="shared" si="203"/>
        <v>0.21062582500499574</v>
      </c>
      <c r="P392" s="53" t="b">
        <f t="shared" si="204"/>
        <v>0</v>
      </c>
      <c r="Q392" s="53" t="b">
        <f t="shared" si="205"/>
        <v>0</v>
      </c>
      <c r="R392" s="53" t="b">
        <f t="shared" si="206"/>
        <v>0</v>
      </c>
      <c r="S392" s="53" t="b">
        <f t="shared" si="232"/>
        <v>0</v>
      </c>
      <c r="T392" s="54" t="str">
        <f t="shared" si="233"/>
        <v>不调</v>
      </c>
      <c r="U392" s="51">
        <f t="shared" si="207"/>
        <v>0.11393712719843556</v>
      </c>
      <c r="V392" s="51">
        <f t="shared" si="208"/>
        <v>0.11629058958512735</v>
      </c>
      <c r="W392" s="51">
        <f t="shared" si="209"/>
        <v>0.80599716628761775</v>
      </c>
      <c r="X392" s="51">
        <f t="shared" si="210"/>
        <v>5.6840113958989955E-2</v>
      </c>
      <c r="Y392" s="51">
        <f t="shared" si="234"/>
        <v>0.99994506954354323</v>
      </c>
      <c r="Z392" s="51">
        <f t="shared" si="211"/>
        <v>0.11393086858003118</v>
      </c>
      <c r="AA392" s="51">
        <f t="shared" si="212"/>
        <v>0.11628420168995982</v>
      </c>
      <c r="AB392" s="51">
        <f t="shared" si="213"/>
        <v>0.80595289249537072</v>
      </c>
      <c r="AC392" s="51">
        <f t="shared" si="214"/>
        <v>5.6836991705585135E-2</v>
      </c>
      <c r="AD392" s="78">
        <f t="shared" si="215"/>
        <v>1.0930049544709468</v>
      </c>
      <c r="AE392" s="51">
        <f t="shared" si="235"/>
        <v>1.0992986830413101</v>
      </c>
      <c r="AF392" s="50">
        <f t="shared" si="216"/>
        <v>-5.7252216048790938E-3</v>
      </c>
      <c r="AG392" s="50">
        <f t="shared" si="236"/>
        <v>-2.3219069536830617E-3</v>
      </c>
      <c r="AH392" s="48">
        <f t="shared" si="237"/>
        <v>44286</v>
      </c>
      <c r="AI392" s="55">
        <f t="shared" si="217"/>
        <v>2021</v>
      </c>
      <c r="AJ392" s="55">
        <f t="shared" si="218"/>
        <v>6</v>
      </c>
      <c r="AK392" s="53">
        <f t="shared" si="219"/>
        <v>0</v>
      </c>
      <c r="AL392" s="51">
        <f t="shared" si="238"/>
        <v>1.0981304951666655</v>
      </c>
      <c r="AM392" s="52" t="str">
        <f t="shared" si="220"/>
        <v/>
      </c>
      <c r="AN392" s="51">
        <f t="shared" si="239"/>
        <v>1.0992986830413101</v>
      </c>
      <c r="AO392" s="52">
        <f t="shared" si="221"/>
        <v>-5.7252216048790938E-3</v>
      </c>
      <c r="AP392" s="56">
        <f t="shared" si="222"/>
        <v>1</v>
      </c>
      <c r="AQ392" s="53" t="b">
        <f t="shared" si="223"/>
        <v>1</v>
      </c>
    </row>
    <row r="393" spans="1:43">
      <c r="A393" s="48">
        <f>净值底稿!A354</f>
        <v>44363</v>
      </c>
      <c r="B393" s="49">
        <f>净值底稿!X354</f>
        <v>1.2534637979866612</v>
      </c>
      <c r="C393" s="49">
        <f>净值底稿!U354</f>
        <v>1.3528103685644775</v>
      </c>
      <c r="D393" s="49">
        <f>净值底稿!V354</f>
        <v>1.4677</v>
      </c>
      <c r="E393" s="49">
        <f>净值底稿!W354</f>
        <v>1.3825000000000001</v>
      </c>
      <c r="F393" s="50">
        <f t="shared" si="224"/>
        <v>-3.2005867933406762E-3</v>
      </c>
      <c r="G393" s="50">
        <f t="shared" si="225"/>
        <v>-1.7032007203469646E-2</v>
      </c>
      <c r="H393" s="50">
        <f t="shared" si="226"/>
        <v>-2.0435967302445679E-4</v>
      </c>
      <c r="I393" s="50">
        <f t="shared" si="227"/>
        <v>-2.2372979214779765E-3</v>
      </c>
      <c r="J393" s="51">
        <f t="shared" si="228"/>
        <v>0.1135662229467001</v>
      </c>
      <c r="K393" s="51">
        <f t="shared" si="229"/>
        <v>0.11430364832912671</v>
      </c>
      <c r="L393" s="51">
        <f t="shared" si="230"/>
        <v>0.80578818822578724</v>
      </c>
      <c r="M393" s="51">
        <f t="shared" si="231"/>
        <v>5.6709830422179169E-2</v>
      </c>
      <c r="N393" s="51">
        <f t="shared" si="202"/>
        <v>1.0903678899237932</v>
      </c>
      <c r="O393" s="52">
        <f t="shared" si="203"/>
        <v>0.2089843926821367</v>
      </c>
      <c r="P393" s="53" t="b">
        <f t="shared" si="204"/>
        <v>0</v>
      </c>
      <c r="Q393" s="53" t="b">
        <f t="shared" si="205"/>
        <v>0</v>
      </c>
      <c r="R393" s="53" t="b">
        <f t="shared" si="206"/>
        <v>0</v>
      </c>
      <c r="S393" s="53" t="b">
        <f t="shared" si="232"/>
        <v>0</v>
      </c>
      <c r="T393" s="54" t="str">
        <f t="shared" si="233"/>
        <v>不调</v>
      </c>
      <c r="U393" s="51">
        <f t="shared" si="207"/>
        <v>0.1135662229467001</v>
      </c>
      <c r="V393" s="51">
        <f t="shared" si="208"/>
        <v>0.11430364832912671</v>
      </c>
      <c r="W393" s="51">
        <f t="shared" si="209"/>
        <v>0.80578818822578724</v>
      </c>
      <c r="X393" s="51">
        <f t="shared" si="210"/>
        <v>5.6709830422179169E-2</v>
      </c>
      <c r="Y393" s="51">
        <f t="shared" si="234"/>
        <v>0.99998626710299976</v>
      </c>
      <c r="Z393" s="51">
        <f t="shared" si="211"/>
        <v>0.11356466335345766</v>
      </c>
      <c r="AA393" s="51">
        <f t="shared" si="212"/>
        <v>0.11430207860889745</v>
      </c>
      <c r="AB393" s="51">
        <f t="shared" si="213"/>
        <v>0.80577712241959432</v>
      </c>
      <c r="AC393" s="51">
        <f t="shared" si="214"/>
        <v>5.6709051631919083E-2</v>
      </c>
      <c r="AD393" s="78">
        <f t="shared" si="215"/>
        <v>1.0903529160138685</v>
      </c>
      <c r="AE393" s="51">
        <f t="shared" si="235"/>
        <v>1.0992986830413101</v>
      </c>
      <c r="AF393" s="50">
        <f t="shared" si="216"/>
        <v>-8.1377037609944303E-3</v>
      </c>
      <c r="AG393" s="50">
        <f t="shared" si="236"/>
        <v>-2.4263736831476868E-3</v>
      </c>
      <c r="AH393" s="48">
        <f t="shared" si="237"/>
        <v>44286</v>
      </c>
      <c r="AI393" s="55">
        <f t="shared" si="217"/>
        <v>2021</v>
      </c>
      <c r="AJ393" s="55">
        <f t="shared" si="218"/>
        <v>6</v>
      </c>
      <c r="AK393" s="53">
        <f t="shared" si="219"/>
        <v>0</v>
      </c>
      <c r="AL393" s="51">
        <f t="shared" si="238"/>
        <v>1.0981304951666655</v>
      </c>
      <c r="AM393" s="52" t="str">
        <f t="shared" si="220"/>
        <v/>
      </c>
      <c r="AN393" s="51">
        <f t="shared" si="239"/>
        <v>1.0992986830413101</v>
      </c>
      <c r="AO393" s="52">
        <f t="shared" si="221"/>
        <v>-8.1377037609944303E-3</v>
      </c>
      <c r="AP393" s="56">
        <f t="shared" si="222"/>
        <v>1</v>
      </c>
      <c r="AQ393" s="53" t="b">
        <f t="shared" si="223"/>
        <v>1</v>
      </c>
    </row>
    <row r="394" spans="1:43">
      <c r="A394" s="48">
        <f>净值底稿!A355</f>
        <v>44364</v>
      </c>
      <c r="B394" s="49">
        <f>净值底稿!X355</f>
        <v>1.2525812016825331</v>
      </c>
      <c r="C394" s="49">
        <f>净值底稿!U355</f>
        <v>1.3683098245613676</v>
      </c>
      <c r="D394" s="49">
        <f>净值底稿!V355</f>
        <v>1.4672000000000001</v>
      </c>
      <c r="E394" s="49">
        <f>净值底稿!W355</f>
        <v>1.3576999999999999</v>
      </c>
      <c r="F394" s="50">
        <f t="shared" si="224"/>
        <v>-7.0412588344859195E-4</v>
      </c>
      <c r="G394" s="50">
        <f t="shared" si="225"/>
        <v>1.1457227381644897E-2</v>
      </c>
      <c r="H394" s="50">
        <f t="shared" si="226"/>
        <v>-3.406690740613838E-4</v>
      </c>
      <c r="I394" s="50">
        <f t="shared" si="227"/>
        <v>-1.7938517179023616E-2</v>
      </c>
      <c r="J394" s="51">
        <f t="shared" si="228"/>
        <v>0.11348469953454536</v>
      </c>
      <c r="K394" s="51">
        <f t="shared" si="229"/>
        <v>0.11561166351371424</v>
      </c>
      <c r="L394" s="51">
        <f t="shared" si="230"/>
        <v>0.80550261907339982</v>
      </c>
      <c r="M394" s="51">
        <f t="shared" si="231"/>
        <v>5.5691775335013766E-2</v>
      </c>
      <c r="N394" s="51">
        <f t="shared" si="202"/>
        <v>1.0902907574566731</v>
      </c>
      <c r="O394" s="52">
        <f t="shared" si="203"/>
        <v>0.21012409899050585</v>
      </c>
      <c r="P394" s="53" t="b">
        <f t="shared" si="204"/>
        <v>0</v>
      </c>
      <c r="Q394" s="53" t="b">
        <f t="shared" si="205"/>
        <v>0</v>
      </c>
      <c r="R394" s="53" t="b">
        <f t="shared" si="206"/>
        <v>0</v>
      </c>
      <c r="S394" s="53" t="b">
        <f t="shared" si="232"/>
        <v>0</v>
      </c>
      <c r="T394" s="54" t="str">
        <f t="shared" si="233"/>
        <v>不调</v>
      </c>
      <c r="U394" s="51">
        <f t="shared" si="207"/>
        <v>0.11348469953454536</v>
      </c>
      <c r="V394" s="51">
        <f t="shared" si="208"/>
        <v>0.11561166351371424</v>
      </c>
      <c r="W394" s="51">
        <f t="shared" si="209"/>
        <v>0.80550261907339982</v>
      </c>
      <c r="X394" s="51">
        <f t="shared" si="210"/>
        <v>5.5691775335013766E-2</v>
      </c>
      <c r="Y394" s="51">
        <f t="shared" si="234"/>
        <v>0.99998626710299976</v>
      </c>
      <c r="Z394" s="51">
        <f t="shared" si="211"/>
        <v>0.11348314106085555</v>
      </c>
      <c r="AA394" s="51">
        <f t="shared" si="212"/>
        <v>0.11561007583064718</v>
      </c>
      <c r="AB394" s="51">
        <f t="shared" si="213"/>
        <v>0.80549155718889864</v>
      </c>
      <c r="AC394" s="51">
        <f t="shared" si="214"/>
        <v>5.5691010525599327E-2</v>
      </c>
      <c r="AD394" s="78">
        <f t="shared" si="215"/>
        <v>1.0902757846060007</v>
      </c>
      <c r="AE394" s="51">
        <f t="shared" si="235"/>
        <v>1.0992986830413101</v>
      </c>
      <c r="AF394" s="50">
        <f t="shared" si="216"/>
        <v>-8.2078679566381929E-3</v>
      </c>
      <c r="AG394" s="50">
        <f t="shared" si="236"/>
        <v>-7.073985563299523E-5</v>
      </c>
      <c r="AH394" s="48">
        <f t="shared" si="237"/>
        <v>44286</v>
      </c>
      <c r="AI394" s="55">
        <f t="shared" si="217"/>
        <v>2021</v>
      </c>
      <c r="AJ394" s="55">
        <f t="shared" si="218"/>
        <v>6</v>
      </c>
      <c r="AK394" s="53">
        <f t="shared" si="219"/>
        <v>0</v>
      </c>
      <c r="AL394" s="51">
        <f t="shared" si="238"/>
        <v>1.0981304951666655</v>
      </c>
      <c r="AM394" s="52" t="str">
        <f t="shared" si="220"/>
        <v/>
      </c>
      <c r="AN394" s="51">
        <f t="shared" si="239"/>
        <v>1.0992986830413101</v>
      </c>
      <c r="AO394" s="52">
        <f t="shared" si="221"/>
        <v>-8.2078679566381929E-3</v>
      </c>
      <c r="AP394" s="56">
        <f t="shared" si="222"/>
        <v>1</v>
      </c>
      <c r="AQ394" s="53" t="b">
        <f t="shared" si="223"/>
        <v>1</v>
      </c>
    </row>
    <row r="395" spans="1:43">
      <c r="A395" s="48">
        <f>净值底稿!A356</f>
        <v>44365</v>
      </c>
      <c r="B395" s="49">
        <f>净值底稿!X356</f>
        <v>1.2473111611475616</v>
      </c>
      <c r="C395" s="49">
        <f>净值底稿!U356</f>
        <v>1.3773082504789163</v>
      </c>
      <c r="D395" s="49">
        <f>净值底稿!V356</f>
        <v>1.4676</v>
      </c>
      <c r="E395" s="49">
        <f>净值底稿!W356</f>
        <v>1.3460000000000001</v>
      </c>
      <c r="F395" s="50">
        <f t="shared" si="224"/>
        <v>-4.2073444243714286E-3</v>
      </c>
      <c r="G395" s="50">
        <f t="shared" si="225"/>
        <v>6.5763073216500434E-3</v>
      </c>
      <c r="H395" s="50">
        <f t="shared" si="226"/>
        <v>2.7262813522344054E-4</v>
      </c>
      <c r="I395" s="50">
        <f t="shared" si="227"/>
        <v>-8.6175149149295693E-3</v>
      </c>
      <c r="J395" s="51">
        <f t="shared" si="228"/>
        <v>0.113005678400053</v>
      </c>
      <c r="K395" s="51">
        <f t="shared" si="229"/>
        <v>0.11637036321878878</v>
      </c>
      <c r="L395" s="51">
        <f t="shared" si="230"/>
        <v>0.80571115685007333</v>
      </c>
      <c r="M395" s="51">
        <f t="shared" si="231"/>
        <v>5.5211092411767478E-2</v>
      </c>
      <c r="N395" s="51">
        <f t="shared" si="202"/>
        <v>1.0902982908806826</v>
      </c>
      <c r="O395" s="52">
        <f t="shared" si="203"/>
        <v>0.21037916278265878</v>
      </c>
      <c r="P395" s="53" t="b">
        <f t="shared" si="204"/>
        <v>0</v>
      </c>
      <c r="Q395" s="53" t="b">
        <f t="shared" si="205"/>
        <v>0</v>
      </c>
      <c r="R395" s="53" t="b">
        <f t="shared" si="206"/>
        <v>0</v>
      </c>
      <c r="S395" s="53" t="b">
        <f t="shared" si="232"/>
        <v>0</v>
      </c>
      <c r="T395" s="54" t="str">
        <f t="shared" si="233"/>
        <v>不调</v>
      </c>
      <c r="U395" s="51">
        <f t="shared" si="207"/>
        <v>0.113005678400053</v>
      </c>
      <c r="V395" s="51">
        <f t="shared" si="208"/>
        <v>0.11637036321878878</v>
      </c>
      <c r="W395" s="51">
        <f t="shared" si="209"/>
        <v>0.80571115685007333</v>
      </c>
      <c r="X395" s="51">
        <f t="shared" si="210"/>
        <v>5.5211092411767478E-2</v>
      </c>
      <c r="Y395" s="51">
        <f t="shared" si="234"/>
        <v>0.99998626710299976</v>
      </c>
      <c r="Z395" s="51">
        <f t="shared" si="211"/>
        <v>0.11300412650471109</v>
      </c>
      <c r="AA395" s="51">
        <f t="shared" si="212"/>
        <v>0.11636876511657682</v>
      </c>
      <c r="AB395" s="51">
        <f t="shared" si="213"/>
        <v>0.80570009210174431</v>
      </c>
      <c r="AC395" s="51">
        <f t="shared" si="214"/>
        <v>5.5210334203522116E-2</v>
      </c>
      <c r="AD395" s="78">
        <f t="shared" si="215"/>
        <v>1.0902833179265543</v>
      </c>
      <c r="AE395" s="51">
        <f t="shared" si="235"/>
        <v>1.0992986830413101</v>
      </c>
      <c r="AF395" s="50">
        <f t="shared" si="216"/>
        <v>-8.2010151143034893E-3</v>
      </c>
      <c r="AG395" s="50">
        <f t="shared" si="236"/>
        <v>6.9095550501163672E-6</v>
      </c>
      <c r="AH395" s="48">
        <f t="shared" si="237"/>
        <v>44286</v>
      </c>
      <c r="AI395" s="55">
        <f t="shared" si="217"/>
        <v>2021</v>
      </c>
      <c r="AJ395" s="55">
        <f t="shared" si="218"/>
        <v>6</v>
      </c>
      <c r="AK395" s="53">
        <f t="shared" si="219"/>
        <v>0</v>
      </c>
      <c r="AL395" s="51">
        <f t="shared" si="238"/>
        <v>1.0981304951666655</v>
      </c>
      <c r="AM395" s="52" t="str">
        <f t="shared" si="220"/>
        <v/>
      </c>
      <c r="AN395" s="51">
        <f t="shared" si="239"/>
        <v>1.0992986830413101</v>
      </c>
      <c r="AO395" s="52">
        <f t="shared" si="221"/>
        <v>-8.2010151143034893E-3</v>
      </c>
      <c r="AP395" s="56">
        <f t="shared" si="222"/>
        <v>1</v>
      </c>
      <c r="AQ395" s="53" t="b">
        <f t="shared" si="223"/>
        <v>1</v>
      </c>
    </row>
    <row r="396" spans="1:43">
      <c r="A396" s="48">
        <f>净值底稿!A357</f>
        <v>44368</v>
      </c>
      <c r="B396" s="49">
        <f>净值底稿!X357</f>
        <v>1.2470382484298517</v>
      </c>
      <c r="C396" s="49">
        <f>净值底稿!U357</f>
        <v>1.3887609008394599</v>
      </c>
      <c r="D396" s="49">
        <f>净值底稿!V357</f>
        <v>1.4690000000000001</v>
      </c>
      <c r="E396" s="49">
        <f>净值底稿!W357</f>
        <v>1.3446</v>
      </c>
      <c r="F396" s="50">
        <f t="shared" si="224"/>
        <v>-2.1880083030667574E-4</v>
      </c>
      <c r="G396" s="50">
        <f t="shared" si="225"/>
        <v>8.3152412370732787E-3</v>
      </c>
      <c r="H396" s="50">
        <f t="shared" si="226"/>
        <v>9.5393840283453102E-4</v>
      </c>
      <c r="I396" s="50">
        <f t="shared" si="227"/>
        <v>-1.0401188707280795E-3</v>
      </c>
      <c r="J396" s="51">
        <f t="shared" si="228"/>
        <v>0.11297940110800378</v>
      </c>
      <c r="K396" s="51">
        <f t="shared" si="229"/>
        <v>0.11733639947098147</v>
      </c>
      <c r="L396" s="51">
        <f t="shared" si="230"/>
        <v>0.80646868036076746</v>
      </c>
      <c r="M396" s="51">
        <f t="shared" si="231"/>
        <v>5.515290889305783E-2</v>
      </c>
      <c r="N396" s="51">
        <f t="shared" si="202"/>
        <v>1.0919373898328106</v>
      </c>
      <c r="O396" s="52">
        <f t="shared" si="203"/>
        <v>0.21092399868663669</v>
      </c>
      <c r="P396" s="53" t="b">
        <f t="shared" si="204"/>
        <v>0</v>
      </c>
      <c r="Q396" s="53" t="b">
        <f t="shared" si="205"/>
        <v>0</v>
      </c>
      <c r="R396" s="53" t="b">
        <f t="shared" si="206"/>
        <v>0</v>
      </c>
      <c r="S396" s="53" t="b">
        <f t="shared" si="232"/>
        <v>0</v>
      </c>
      <c r="T396" s="54" t="str">
        <f t="shared" si="233"/>
        <v>不调</v>
      </c>
      <c r="U396" s="51">
        <f t="shared" si="207"/>
        <v>0.11297940110800378</v>
      </c>
      <c r="V396" s="51">
        <f t="shared" si="208"/>
        <v>0.11733639947098147</v>
      </c>
      <c r="W396" s="51">
        <f t="shared" si="209"/>
        <v>0.80646868036076746</v>
      </c>
      <c r="X396" s="51">
        <f t="shared" si="210"/>
        <v>5.515290889305783E-2</v>
      </c>
      <c r="Y396" s="51">
        <f t="shared" si="234"/>
        <v>0.99995880187477393</v>
      </c>
      <c r="Z396" s="51">
        <f t="shared" si="211"/>
        <v>0.11297474656848897</v>
      </c>
      <c r="AA396" s="51">
        <f t="shared" si="212"/>
        <v>0.11733156543130249</v>
      </c>
      <c r="AB396" s="51">
        <f t="shared" si="213"/>
        <v>0.80643545536308303</v>
      </c>
      <c r="AC396" s="51">
        <f t="shared" si="214"/>
        <v>5.5150636696610668E-2</v>
      </c>
      <c r="AD396" s="78">
        <f t="shared" si="215"/>
        <v>1.0918924040594851</v>
      </c>
      <c r="AE396" s="51">
        <f t="shared" si="235"/>
        <v>1.0992986830413101</v>
      </c>
      <c r="AF396" s="50">
        <f t="shared" si="216"/>
        <v>-6.7372763163281446E-3</v>
      </c>
      <c r="AG396" s="50">
        <f t="shared" si="236"/>
        <v>1.4758422021816653E-3</v>
      </c>
      <c r="AH396" s="48">
        <f t="shared" si="237"/>
        <v>44286</v>
      </c>
      <c r="AI396" s="55">
        <f t="shared" si="217"/>
        <v>2021</v>
      </c>
      <c r="AJ396" s="55">
        <f t="shared" si="218"/>
        <v>6</v>
      </c>
      <c r="AK396" s="53">
        <f t="shared" si="219"/>
        <v>0</v>
      </c>
      <c r="AL396" s="51">
        <f t="shared" si="238"/>
        <v>1.0981304951666655</v>
      </c>
      <c r="AM396" s="52" t="str">
        <f t="shared" si="220"/>
        <v/>
      </c>
      <c r="AN396" s="51">
        <f t="shared" si="239"/>
        <v>1.0992986830413101</v>
      </c>
      <c r="AO396" s="52">
        <f t="shared" si="221"/>
        <v>-6.7372763163281446E-3</v>
      </c>
      <c r="AP396" s="56">
        <f t="shared" si="222"/>
        <v>1</v>
      </c>
      <c r="AQ396" s="53" t="b">
        <f t="shared" si="223"/>
        <v>1</v>
      </c>
    </row>
    <row r="397" spans="1:43">
      <c r="A397" s="48">
        <f>净值底稿!A358</f>
        <v>44369</v>
      </c>
      <c r="B397" s="49">
        <f>净值底稿!X358</f>
        <v>1.2516676478738067</v>
      </c>
      <c r="C397" s="49">
        <f>净值底稿!U358</f>
        <v>1.3979993805574451</v>
      </c>
      <c r="D397" s="49">
        <f>净值底稿!V358</f>
        <v>1.4693000000000001</v>
      </c>
      <c r="E397" s="49">
        <f>净值底稿!W358</f>
        <v>1.3483000000000001</v>
      </c>
      <c r="F397" s="50">
        <f t="shared" si="224"/>
        <v>3.7123155202207769E-3</v>
      </c>
      <c r="G397" s="50">
        <f t="shared" si="225"/>
        <v>6.6523184173754579E-3</v>
      </c>
      <c r="H397" s="50">
        <f t="shared" si="226"/>
        <v>2.0422055820290552E-4</v>
      </c>
      <c r="I397" s="50">
        <f t="shared" si="227"/>
        <v>2.7517477316674199E-3</v>
      </c>
      <c r="J397" s="51">
        <f t="shared" si="228"/>
        <v>0.11339414447356817</v>
      </c>
      <c r="K397" s="51">
        <f t="shared" si="229"/>
        <v>0.11811209236496063</v>
      </c>
      <c r="L397" s="51">
        <f t="shared" si="230"/>
        <v>0.80660014606193187</v>
      </c>
      <c r="M397" s="51">
        <f t="shared" si="231"/>
        <v>5.530239733604058E-2</v>
      </c>
      <c r="N397" s="51">
        <f t="shared" si="202"/>
        <v>1.0934087802365011</v>
      </c>
      <c r="O397" s="52">
        <f t="shared" si="203"/>
        <v>0.21172889867269465</v>
      </c>
      <c r="P397" s="53" t="b">
        <f t="shared" si="204"/>
        <v>0</v>
      </c>
      <c r="Q397" s="53" t="b">
        <f t="shared" si="205"/>
        <v>0</v>
      </c>
      <c r="R397" s="53" t="b">
        <f t="shared" si="206"/>
        <v>0</v>
      </c>
      <c r="S397" s="53" t="b">
        <f t="shared" si="232"/>
        <v>0</v>
      </c>
      <c r="T397" s="54" t="str">
        <f t="shared" si="233"/>
        <v>不调</v>
      </c>
      <c r="U397" s="51">
        <f t="shared" si="207"/>
        <v>0.11339414447356817</v>
      </c>
      <c r="V397" s="51">
        <f t="shared" si="208"/>
        <v>0.11811209236496063</v>
      </c>
      <c r="W397" s="51">
        <f t="shared" si="209"/>
        <v>0.80660014606193187</v>
      </c>
      <c r="X397" s="51">
        <f t="shared" si="210"/>
        <v>5.530239733604058E-2</v>
      </c>
      <c r="Y397" s="51">
        <f t="shared" si="234"/>
        <v>0.99998626710299976</v>
      </c>
      <c r="Z397" s="51">
        <f t="shared" si="211"/>
        <v>0.11339258724346168</v>
      </c>
      <c r="AA397" s="51">
        <f t="shared" si="212"/>
        <v>0.11811047034376171</v>
      </c>
      <c r="AB397" s="51">
        <f t="shared" si="213"/>
        <v>0.80658906910520567</v>
      </c>
      <c r="AC397" s="51">
        <f t="shared" si="214"/>
        <v>5.5301637873914102E-2</v>
      </c>
      <c r="AD397" s="78">
        <f t="shared" si="215"/>
        <v>1.0933937645663432</v>
      </c>
      <c r="AE397" s="51">
        <f t="shared" si="235"/>
        <v>1.0992986830413101</v>
      </c>
      <c r="AF397" s="50">
        <f t="shared" si="216"/>
        <v>-5.3715323833831707E-3</v>
      </c>
      <c r="AG397" s="50">
        <f t="shared" si="236"/>
        <v>1.3750077400267458E-3</v>
      </c>
      <c r="AH397" s="48">
        <f t="shared" si="237"/>
        <v>44286</v>
      </c>
      <c r="AI397" s="55">
        <f t="shared" si="217"/>
        <v>2021</v>
      </c>
      <c r="AJ397" s="55">
        <f t="shared" si="218"/>
        <v>6</v>
      </c>
      <c r="AK397" s="53">
        <f t="shared" si="219"/>
        <v>0</v>
      </c>
      <c r="AL397" s="51">
        <f t="shared" si="238"/>
        <v>1.0981304951666655</v>
      </c>
      <c r="AM397" s="52" t="str">
        <f t="shared" si="220"/>
        <v/>
      </c>
      <c r="AN397" s="51">
        <f t="shared" si="239"/>
        <v>1.0992986830413101</v>
      </c>
      <c r="AO397" s="52">
        <f t="shared" si="221"/>
        <v>-5.3715323833831707E-3</v>
      </c>
      <c r="AP397" s="56">
        <f t="shared" si="222"/>
        <v>1</v>
      </c>
      <c r="AQ397" s="53" t="b">
        <f t="shared" si="223"/>
        <v>1</v>
      </c>
    </row>
    <row r="398" spans="1:43">
      <c r="A398" s="48">
        <f>净值底稿!A359</f>
        <v>44370</v>
      </c>
      <c r="B398" s="49">
        <f>净值底稿!X359</f>
        <v>1.2639021120904466</v>
      </c>
      <c r="C398" s="49">
        <f>净值底稿!U359</f>
        <v>1.4068987116706562</v>
      </c>
      <c r="D398" s="49">
        <f>净值底稿!V359</f>
        <v>1.47</v>
      </c>
      <c r="E398" s="49">
        <f>净值底稿!W359</f>
        <v>1.3495999999999999</v>
      </c>
      <c r="F398" s="50">
        <f t="shared" si="224"/>
        <v>9.7745309926500212E-3</v>
      </c>
      <c r="G398" s="50">
        <f t="shared" si="225"/>
        <v>6.3657618429433516E-3</v>
      </c>
      <c r="H398" s="50">
        <f t="shared" si="226"/>
        <v>4.7641734159120652E-4</v>
      </c>
      <c r="I398" s="50">
        <f t="shared" si="227"/>
        <v>9.6417711191865152E-4</v>
      </c>
      <c r="J398" s="51">
        <f t="shared" si="228"/>
        <v>0.11450094660180968</v>
      </c>
      <c r="K398" s="51">
        <f t="shared" si="229"/>
        <v>0.11886233346912813</v>
      </c>
      <c r="L398" s="51">
        <f t="shared" si="230"/>
        <v>0.80697334212526528</v>
      </c>
      <c r="M398" s="51">
        <f t="shared" si="231"/>
        <v>5.5354958447403742E-2</v>
      </c>
      <c r="N398" s="51">
        <f t="shared" si="202"/>
        <v>1.0956915806436069</v>
      </c>
      <c r="O398" s="52">
        <f t="shared" si="203"/>
        <v>0.21298263507132245</v>
      </c>
      <c r="P398" s="53" t="b">
        <f t="shared" si="204"/>
        <v>0</v>
      </c>
      <c r="Q398" s="53" t="b">
        <f t="shared" si="205"/>
        <v>0</v>
      </c>
      <c r="R398" s="53" t="b">
        <f t="shared" si="206"/>
        <v>0</v>
      </c>
      <c r="S398" s="53" t="b">
        <f t="shared" si="232"/>
        <v>0</v>
      </c>
      <c r="T398" s="54" t="str">
        <f t="shared" si="233"/>
        <v>不调</v>
      </c>
      <c r="U398" s="51">
        <f t="shared" si="207"/>
        <v>0.11450094660180968</v>
      </c>
      <c r="V398" s="51">
        <f t="shared" si="208"/>
        <v>0.11886233346912813</v>
      </c>
      <c r="W398" s="51">
        <f t="shared" si="209"/>
        <v>0.80697334212526528</v>
      </c>
      <c r="X398" s="51">
        <f t="shared" si="210"/>
        <v>5.5354958447403742E-2</v>
      </c>
      <c r="Y398" s="51">
        <f t="shared" si="234"/>
        <v>0.99998626710299976</v>
      </c>
      <c r="Z398" s="51">
        <f t="shared" si="211"/>
        <v>0.11449937417210357</v>
      </c>
      <c r="AA398" s="51">
        <f t="shared" si="212"/>
        <v>0.11886070114494539</v>
      </c>
      <c r="AB398" s="51">
        <f t="shared" si="213"/>
        <v>0.80696226004347593</v>
      </c>
      <c r="AC398" s="51">
        <f t="shared" si="214"/>
        <v>5.5354198263460934E-2</v>
      </c>
      <c r="AD398" s="78">
        <f t="shared" si="215"/>
        <v>1.0956765336239858</v>
      </c>
      <c r="AE398" s="51">
        <f t="shared" si="235"/>
        <v>1.0992986830413101</v>
      </c>
      <c r="AF398" s="50">
        <f t="shared" si="216"/>
        <v>-3.2949638466802655E-3</v>
      </c>
      <c r="AG398" s="50">
        <f t="shared" si="236"/>
        <v>2.0877831314027873E-3</v>
      </c>
      <c r="AH398" s="48">
        <f t="shared" si="237"/>
        <v>44286</v>
      </c>
      <c r="AI398" s="55">
        <f t="shared" si="217"/>
        <v>2021</v>
      </c>
      <c r="AJ398" s="55">
        <f t="shared" si="218"/>
        <v>6</v>
      </c>
      <c r="AK398" s="53">
        <f t="shared" si="219"/>
        <v>0</v>
      </c>
      <c r="AL398" s="51">
        <f t="shared" si="238"/>
        <v>1.0981304951666655</v>
      </c>
      <c r="AM398" s="52" t="str">
        <f t="shared" si="220"/>
        <v/>
      </c>
      <c r="AN398" s="51">
        <f t="shared" si="239"/>
        <v>1.0992986830413101</v>
      </c>
      <c r="AO398" s="52">
        <f t="shared" si="221"/>
        <v>-3.2949638466802655E-3</v>
      </c>
      <c r="AP398" s="56">
        <f t="shared" si="222"/>
        <v>1</v>
      </c>
      <c r="AQ398" s="53" t="b">
        <f t="shared" si="223"/>
        <v>1</v>
      </c>
    </row>
    <row r="399" spans="1:43">
      <c r="A399" s="48">
        <f>净值底稿!A360</f>
        <v>44371</v>
      </c>
      <c r="B399" s="49">
        <f>净值底稿!X360</f>
        <v>1.2630717794279962</v>
      </c>
      <c r="C399" s="49">
        <f>净值底稿!U360</f>
        <v>1.3997537161350675</v>
      </c>
      <c r="D399" s="49">
        <f>净值底稿!V360</f>
        <v>1.4705999999999999</v>
      </c>
      <c r="E399" s="49">
        <f>净值底稿!W360</f>
        <v>1.3443000000000001</v>
      </c>
      <c r="F399" s="50">
        <f t="shared" si="224"/>
        <v>-6.5695962884104731E-4</v>
      </c>
      <c r="G399" s="50">
        <f t="shared" si="225"/>
        <v>-5.0785429514710323E-3</v>
      </c>
      <c r="H399" s="50">
        <f t="shared" si="226"/>
        <v>4.0816326530612734E-4</v>
      </c>
      <c r="I399" s="50">
        <f t="shared" si="227"/>
        <v>-3.9270895080022461E-3</v>
      </c>
      <c r="J399" s="51">
        <f t="shared" si="228"/>
        <v>0.11442415270574494</v>
      </c>
      <c r="K399" s="51">
        <f t="shared" si="229"/>
        <v>0.11825706196893881</v>
      </c>
      <c r="L399" s="51">
        <f t="shared" si="230"/>
        <v>0.80729163239451407</v>
      </c>
      <c r="M399" s="51">
        <f t="shared" si="231"/>
        <v>5.5136817372236621E-2</v>
      </c>
      <c r="N399" s="51">
        <f t="shared" si="202"/>
        <v>1.0951096644414344</v>
      </c>
      <c r="O399" s="52">
        <f t="shared" si="203"/>
        <v>0.21247298077071017</v>
      </c>
      <c r="P399" s="53" t="b">
        <f t="shared" si="204"/>
        <v>0</v>
      </c>
      <c r="Q399" s="53" t="b">
        <f t="shared" si="205"/>
        <v>0</v>
      </c>
      <c r="R399" s="53" t="b">
        <f t="shared" si="206"/>
        <v>0</v>
      </c>
      <c r="S399" s="53" t="b">
        <f t="shared" si="232"/>
        <v>0</v>
      </c>
      <c r="T399" s="54" t="str">
        <f t="shared" si="233"/>
        <v>不调</v>
      </c>
      <c r="U399" s="51">
        <f t="shared" si="207"/>
        <v>0.11442415270574494</v>
      </c>
      <c r="V399" s="51">
        <f t="shared" si="208"/>
        <v>0.11825706196893881</v>
      </c>
      <c r="W399" s="51">
        <f t="shared" si="209"/>
        <v>0.80729163239451407</v>
      </c>
      <c r="X399" s="51">
        <f t="shared" si="210"/>
        <v>5.5136817372236621E-2</v>
      </c>
      <c r="Y399" s="51">
        <f t="shared" si="234"/>
        <v>0.99998626710299976</v>
      </c>
      <c r="Z399" s="51">
        <f t="shared" si="211"/>
        <v>0.11442258133064148</v>
      </c>
      <c r="AA399" s="51">
        <f t="shared" si="212"/>
        <v>0.11825543795688724</v>
      </c>
      <c r="AB399" s="51">
        <f t="shared" si="213"/>
        <v>0.8072805459416772</v>
      </c>
      <c r="AC399" s="51">
        <f t="shared" si="214"/>
        <v>5.513606018400273E-2</v>
      </c>
      <c r="AD399" s="78">
        <f t="shared" si="215"/>
        <v>1.0950946254132088</v>
      </c>
      <c r="AE399" s="51">
        <f t="shared" si="235"/>
        <v>1.0992986830413101</v>
      </c>
      <c r="AF399" s="50">
        <f t="shared" si="216"/>
        <v>-3.8243088006530979E-3</v>
      </c>
      <c r="AG399" s="50">
        <f t="shared" si="236"/>
        <v>-5.3109489244262953E-4</v>
      </c>
      <c r="AH399" s="48">
        <f t="shared" si="237"/>
        <v>44286</v>
      </c>
      <c r="AI399" s="55">
        <f t="shared" si="217"/>
        <v>2021</v>
      </c>
      <c r="AJ399" s="55">
        <f t="shared" si="218"/>
        <v>6</v>
      </c>
      <c r="AK399" s="53">
        <f t="shared" si="219"/>
        <v>0</v>
      </c>
      <c r="AL399" s="51">
        <f t="shared" si="238"/>
        <v>1.0981304951666655</v>
      </c>
      <c r="AM399" s="52" t="str">
        <f t="shared" si="220"/>
        <v/>
      </c>
      <c r="AN399" s="51">
        <f t="shared" si="239"/>
        <v>1.0992986830413101</v>
      </c>
      <c r="AO399" s="52">
        <f t="shared" si="221"/>
        <v>-3.8243088006530979E-3</v>
      </c>
      <c r="AP399" s="56">
        <f t="shared" si="222"/>
        <v>1</v>
      </c>
      <c r="AQ399" s="53" t="b">
        <f t="shared" si="223"/>
        <v>1</v>
      </c>
    </row>
    <row r="400" spans="1:43">
      <c r="A400" s="48">
        <f>净值底稿!A361</f>
        <v>44372</v>
      </c>
      <c r="B400" s="49">
        <f>净值底稿!X361</f>
        <v>1.2700254355561484</v>
      </c>
      <c r="C400" s="49">
        <f>净值底稿!U361</f>
        <v>1.4144312782608064</v>
      </c>
      <c r="D400" s="49">
        <f>净值底稿!V361</f>
        <v>1.4712000000000001</v>
      </c>
      <c r="E400" s="49">
        <f>净值底稿!W361</f>
        <v>1.3452</v>
      </c>
      <c r="F400" s="50">
        <f t="shared" si="224"/>
        <v>5.5053530934729977E-3</v>
      </c>
      <c r="G400" s="50">
        <f t="shared" si="225"/>
        <v>1.0485817581014079E-2</v>
      </c>
      <c r="H400" s="50">
        <f t="shared" si="226"/>
        <v>4.0799673602620601E-4</v>
      </c>
      <c r="I400" s="50">
        <f t="shared" si="227"/>
        <v>6.6949341664801487E-4</v>
      </c>
      <c r="J400" s="51">
        <f t="shared" si="228"/>
        <v>0.1150525180427333</v>
      </c>
      <c r="K400" s="51">
        <f t="shared" si="229"/>
        <v>0.11949544290726609</v>
      </c>
      <c r="L400" s="51">
        <f t="shared" si="230"/>
        <v>0.80760991376947888</v>
      </c>
      <c r="M400" s="51">
        <f t="shared" si="231"/>
        <v>5.5172973413315826E-2</v>
      </c>
      <c r="N400" s="51">
        <f t="shared" si="202"/>
        <v>1.0973308481327939</v>
      </c>
      <c r="O400" s="52">
        <f t="shared" si="203"/>
        <v>0.2137440693926573</v>
      </c>
      <c r="P400" s="53" t="b">
        <f t="shared" si="204"/>
        <v>0</v>
      </c>
      <c r="Q400" s="53" t="b">
        <f t="shared" si="205"/>
        <v>0</v>
      </c>
      <c r="R400" s="53" t="b">
        <f t="shared" si="206"/>
        <v>0</v>
      </c>
      <c r="S400" s="53" t="b">
        <f t="shared" si="232"/>
        <v>0</v>
      </c>
      <c r="T400" s="54" t="str">
        <f t="shared" si="233"/>
        <v>不调</v>
      </c>
      <c r="U400" s="51">
        <f t="shared" si="207"/>
        <v>0.1150525180427333</v>
      </c>
      <c r="V400" s="51">
        <f t="shared" si="208"/>
        <v>0.11949544290726609</v>
      </c>
      <c r="W400" s="51">
        <f t="shared" si="209"/>
        <v>0.80760991376947888</v>
      </c>
      <c r="X400" s="51">
        <f t="shared" si="210"/>
        <v>5.5172973413315826E-2</v>
      </c>
      <c r="Y400" s="51">
        <f t="shared" si="234"/>
        <v>0.99998626710299976</v>
      </c>
      <c r="Z400" s="51">
        <f t="shared" si="211"/>
        <v>0.1150509380383534</v>
      </c>
      <c r="AA400" s="51">
        <f t="shared" si="212"/>
        <v>0.11949380188865664</v>
      </c>
      <c r="AB400" s="51">
        <f t="shared" si="213"/>
        <v>0.80759882294571672</v>
      </c>
      <c r="AC400" s="51">
        <f t="shared" si="214"/>
        <v>5.5172215728554741E-2</v>
      </c>
      <c r="AD400" s="78">
        <f t="shared" si="215"/>
        <v>1.0973157786012815</v>
      </c>
      <c r="AE400" s="51">
        <f t="shared" si="235"/>
        <v>1.0992986830413101</v>
      </c>
      <c r="AF400" s="50">
        <f t="shared" si="216"/>
        <v>-1.8037904262221405E-3</v>
      </c>
      <c r="AG400" s="50">
        <f t="shared" si="236"/>
        <v>2.0282751248410502E-3</v>
      </c>
      <c r="AH400" s="48">
        <f t="shared" si="237"/>
        <v>44286</v>
      </c>
      <c r="AI400" s="55">
        <f t="shared" si="217"/>
        <v>2021</v>
      </c>
      <c r="AJ400" s="55">
        <f t="shared" si="218"/>
        <v>6</v>
      </c>
      <c r="AK400" s="53">
        <f t="shared" si="219"/>
        <v>0</v>
      </c>
      <c r="AL400" s="51">
        <f t="shared" si="238"/>
        <v>1.0981304951666655</v>
      </c>
      <c r="AM400" s="52" t="str">
        <f t="shared" si="220"/>
        <v/>
      </c>
      <c r="AN400" s="51">
        <f t="shared" si="239"/>
        <v>1.0992986830413101</v>
      </c>
      <c r="AO400" s="52">
        <f t="shared" si="221"/>
        <v>-1.8037904262221405E-3</v>
      </c>
      <c r="AP400" s="56">
        <f t="shared" si="222"/>
        <v>1</v>
      </c>
      <c r="AQ400" s="53" t="b">
        <f t="shared" si="223"/>
        <v>1</v>
      </c>
    </row>
    <row r="401" spans="1:43">
      <c r="A401" s="48">
        <f>净值底稿!A362</f>
        <v>44375</v>
      </c>
      <c r="B401" s="49">
        <f>净值底稿!X362</f>
        <v>1.2533676773415385</v>
      </c>
      <c r="C401" s="49">
        <f>净值底稿!U362</f>
        <v>1.4219844486750437</v>
      </c>
      <c r="D401" s="49">
        <f>净值底稿!V362</f>
        <v>1.4712000000000001</v>
      </c>
      <c r="E401" s="49">
        <f>净值底稿!W362</f>
        <v>1.3466</v>
      </c>
      <c r="F401" s="50">
        <f t="shared" si="224"/>
        <v>-1.3116082362016224E-2</v>
      </c>
      <c r="G401" s="50">
        <f t="shared" si="225"/>
        <v>5.3400759233241946E-3</v>
      </c>
      <c r="H401" s="50">
        <f t="shared" si="226"/>
        <v>0</v>
      </c>
      <c r="I401" s="50">
        <f t="shared" si="227"/>
        <v>1.0407374368124334E-3</v>
      </c>
      <c r="J401" s="51">
        <f t="shared" si="228"/>
        <v>0.11354192045921513</v>
      </c>
      <c r="K401" s="51">
        <f t="shared" si="229"/>
        <v>0.12013190786310873</v>
      </c>
      <c r="L401" s="51">
        <f t="shared" si="230"/>
        <v>0.80759882294571672</v>
      </c>
      <c r="M401" s="51">
        <f t="shared" si="231"/>
        <v>5.5229635518935338E-2</v>
      </c>
      <c r="N401" s="51">
        <f t="shared" si="202"/>
        <v>1.096502286786976</v>
      </c>
      <c r="O401" s="52">
        <f t="shared" si="203"/>
        <v>0.21310838211477534</v>
      </c>
      <c r="P401" s="53" t="b">
        <f t="shared" si="204"/>
        <v>0</v>
      </c>
      <c r="Q401" s="53" t="b">
        <f t="shared" si="205"/>
        <v>0</v>
      </c>
      <c r="R401" s="53" t="b">
        <f t="shared" si="206"/>
        <v>0</v>
      </c>
      <c r="S401" s="53" t="b">
        <f t="shared" si="232"/>
        <v>0</v>
      </c>
      <c r="T401" s="54" t="str">
        <f t="shared" si="233"/>
        <v>不调</v>
      </c>
      <c r="U401" s="51">
        <f t="shared" si="207"/>
        <v>0.11354192045921513</v>
      </c>
      <c r="V401" s="51">
        <f t="shared" si="208"/>
        <v>0.12013190786310873</v>
      </c>
      <c r="W401" s="51">
        <f t="shared" si="209"/>
        <v>0.80759882294571672</v>
      </c>
      <c r="X401" s="51">
        <f t="shared" si="210"/>
        <v>5.5229635518935338E-2</v>
      </c>
      <c r="Y401" s="51">
        <f t="shared" si="234"/>
        <v>0.99995880187477393</v>
      </c>
      <c r="Z401" s="51">
        <f t="shared" si="211"/>
        <v>0.11353724274495765</v>
      </c>
      <c r="AA401" s="51">
        <f t="shared" si="212"/>
        <v>0.12012695865372494</v>
      </c>
      <c r="AB401" s="51">
        <f t="shared" si="213"/>
        <v>0.80756555138827657</v>
      </c>
      <c r="AC401" s="51">
        <f t="shared" si="214"/>
        <v>5.5227360161495036E-2</v>
      </c>
      <c r="AD401" s="78">
        <f t="shared" si="215"/>
        <v>1.0964571129484542</v>
      </c>
      <c r="AE401" s="51">
        <f t="shared" si="235"/>
        <v>1.0992986830413101</v>
      </c>
      <c r="AF401" s="50">
        <f t="shared" si="216"/>
        <v>-2.5848935659547045E-3</v>
      </c>
      <c r="AG401" s="50">
        <f t="shared" si="236"/>
        <v>-7.8251463213430128E-4</v>
      </c>
      <c r="AH401" s="48">
        <f t="shared" si="237"/>
        <v>44286</v>
      </c>
      <c r="AI401" s="55">
        <f t="shared" si="217"/>
        <v>2021</v>
      </c>
      <c r="AJ401" s="55">
        <f t="shared" si="218"/>
        <v>6</v>
      </c>
      <c r="AK401" s="53">
        <f t="shared" si="219"/>
        <v>0</v>
      </c>
      <c r="AL401" s="51">
        <f t="shared" si="238"/>
        <v>1.0981304951666655</v>
      </c>
      <c r="AM401" s="52" t="str">
        <f t="shared" si="220"/>
        <v/>
      </c>
      <c r="AN401" s="51">
        <f t="shared" si="239"/>
        <v>1.0992986830413101</v>
      </c>
      <c r="AO401" s="52">
        <f t="shared" si="221"/>
        <v>-2.5848935659547045E-3</v>
      </c>
      <c r="AP401" s="56">
        <f t="shared" si="222"/>
        <v>1</v>
      </c>
      <c r="AQ401" s="53" t="b">
        <f t="shared" si="223"/>
        <v>1</v>
      </c>
    </row>
    <row r="402" spans="1:43">
      <c r="A402" s="48">
        <f>净值底稿!A363</f>
        <v>44376</v>
      </c>
      <c r="B402" s="49">
        <f>净值底稿!X363</f>
        <v>1.2490122666348666</v>
      </c>
      <c r="C402" s="49">
        <f>净值底稿!U363</f>
        <v>1.4114378509391412</v>
      </c>
      <c r="D402" s="49">
        <f>净值底稿!V363</f>
        <v>1.4719</v>
      </c>
      <c r="E402" s="49">
        <f>净值底稿!W363</f>
        <v>1.3401000000000001</v>
      </c>
      <c r="F402" s="50">
        <f t="shared" si="224"/>
        <v>-3.4749665125479723E-3</v>
      </c>
      <c r="G402" s="50">
        <f t="shared" si="225"/>
        <v>-7.4168165100043648E-3</v>
      </c>
      <c r="H402" s="50">
        <f t="shared" si="226"/>
        <v>4.758020663404583E-4</v>
      </c>
      <c r="I402" s="50">
        <f t="shared" si="227"/>
        <v>-4.8269716322589806E-3</v>
      </c>
      <c r="J402" s="51">
        <f t="shared" si="228"/>
        <v>0.11314270462849189</v>
      </c>
      <c r="K402" s="51">
        <f t="shared" si="229"/>
        <v>0.11923599904348538</v>
      </c>
      <c r="L402" s="51">
        <f t="shared" si="230"/>
        <v>0.8079497927463325</v>
      </c>
      <c r="M402" s="51">
        <f t="shared" si="231"/>
        <v>5.4960779260670951E-2</v>
      </c>
      <c r="N402" s="51">
        <f t="shared" si="202"/>
        <v>1.0952892756789807</v>
      </c>
      <c r="O402" s="52">
        <f t="shared" si="203"/>
        <v>0.21216194555353735</v>
      </c>
      <c r="P402" s="53" t="b">
        <f t="shared" si="204"/>
        <v>0</v>
      </c>
      <c r="Q402" s="53" t="b">
        <f t="shared" si="205"/>
        <v>0</v>
      </c>
      <c r="R402" s="53" t="b">
        <f t="shared" si="206"/>
        <v>0</v>
      </c>
      <c r="S402" s="53" t="b">
        <f t="shared" si="232"/>
        <v>0</v>
      </c>
      <c r="T402" s="54" t="str">
        <f t="shared" si="233"/>
        <v>不调</v>
      </c>
      <c r="U402" s="51">
        <f t="shared" si="207"/>
        <v>0.11314270462849189</v>
      </c>
      <c r="V402" s="51">
        <f t="shared" si="208"/>
        <v>0.11923599904348538</v>
      </c>
      <c r="W402" s="51">
        <f t="shared" si="209"/>
        <v>0.8079497927463325</v>
      </c>
      <c r="X402" s="51">
        <f t="shared" si="210"/>
        <v>5.4960779260670951E-2</v>
      </c>
      <c r="Y402" s="51">
        <f t="shared" si="234"/>
        <v>0.99998626710299976</v>
      </c>
      <c r="Z402" s="51">
        <f t="shared" si="211"/>
        <v>0.1131411508513829</v>
      </c>
      <c r="AA402" s="51">
        <f t="shared" si="212"/>
        <v>0.1192343615877918</v>
      </c>
      <c r="AB402" s="51">
        <f t="shared" si="213"/>
        <v>0.8079386972550473</v>
      </c>
      <c r="AC402" s="51">
        <f t="shared" si="214"/>
        <v>5.4960024489950313E-2</v>
      </c>
      <c r="AD402" s="78">
        <f t="shared" si="215"/>
        <v>1.0952742341841724</v>
      </c>
      <c r="AE402" s="51">
        <f t="shared" si="235"/>
        <v>1.0992986830413101</v>
      </c>
      <c r="AF402" s="50">
        <f t="shared" si="216"/>
        <v>-3.6609239319779219E-3</v>
      </c>
      <c r="AG402" s="50">
        <f t="shared" si="236"/>
        <v>-1.0788189983107488E-3</v>
      </c>
      <c r="AH402" s="48">
        <f t="shared" si="237"/>
        <v>44286</v>
      </c>
      <c r="AI402" s="55">
        <f t="shared" si="217"/>
        <v>2021</v>
      </c>
      <c r="AJ402" s="55">
        <f t="shared" si="218"/>
        <v>6</v>
      </c>
      <c r="AK402" s="53">
        <f t="shared" si="219"/>
        <v>0</v>
      </c>
      <c r="AL402" s="51">
        <f t="shared" si="238"/>
        <v>1.0981304951666655</v>
      </c>
      <c r="AM402" s="52" t="str">
        <f t="shared" si="220"/>
        <v/>
      </c>
      <c r="AN402" s="51">
        <f t="shared" si="239"/>
        <v>1.0992986830413101</v>
      </c>
      <c r="AO402" s="52">
        <f t="shared" si="221"/>
        <v>-3.6609239319779219E-3</v>
      </c>
      <c r="AP402" s="56">
        <f t="shared" si="222"/>
        <v>1</v>
      </c>
      <c r="AQ402" s="53" t="b">
        <f t="shared" si="223"/>
        <v>1</v>
      </c>
    </row>
    <row r="403" spans="1:43">
      <c r="A403" s="48">
        <f>净值底稿!A364</f>
        <v>44377</v>
      </c>
      <c r="B403" s="49">
        <f>净值底稿!X364</f>
        <v>1.256142448570019</v>
      </c>
      <c r="C403" s="49">
        <f>净值底稿!U364</f>
        <v>1.4261439068172175</v>
      </c>
      <c r="D403" s="49">
        <f>净值底稿!V364</f>
        <v>1.4724999999999999</v>
      </c>
      <c r="E403" s="49">
        <f>净值底稿!W364</f>
        <v>1.3275999999999999</v>
      </c>
      <c r="F403" s="50">
        <f t="shared" si="224"/>
        <v>5.7086564524804206E-3</v>
      </c>
      <c r="G403" s="50">
        <f t="shared" si="225"/>
        <v>1.0419201857376326E-2</v>
      </c>
      <c r="H403" s="50">
        <f t="shared" si="226"/>
        <v>4.0763638834162563E-4</v>
      </c>
      <c r="I403" s="50">
        <f t="shared" si="227"/>
        <v>-9.3276621147676542E-3</v>
      </c>
      <c r="J403" s="51">
        <f t="shared" si="228"/>
        <v>0.11378703481223171</v>
      </c>
      <c r="K403" s="51">
        <f t="shared" si="229"/>
        <v>0.1204766884695104</v>
      </c>
      <c r="L403" s="51">
        <f t="shared" si="230"/>
        <v>0.80826804246759776</v>
      </c>
      <c r="M403" s="51">
        <f t="shared" si="231"/>
        <v>5.4447375951688699E-2</v>
      </c>
      <c r="N403" s="51">
        <f t="shared" si="202"/>
        <v>1.0969791417010286</v>
      </c>
      <c r="O403" s="52">
        <f t="shared" si="203"/>
        <v>0.21355348919258529</v>
      </c>
      <c r="P403" s="53" t="b">
        <f t="shared" si="204"/>
        <v>0</v>
      </c>
      <c r="Q403" s="53" t="b">
        <f t="shared" si="205"/>
        <v>1</v>
      </c>
      <c r="R403" s="53" t="b">
        <f t="shared" si="206"/>
        <v>0</v>
      </c>
      <c r="S403" s="53" t="b">
        <f t="shared" si="232"/>
        <v>1</v>
      </c>
      <c r="T403" s="54" t="str">
        <f t="shared" si="233"/>
        <v>季度</v>
      </c>
      <c r="U403" s="51">
        <f t="shared" si="207"/>
        <v>0.11713186164087105</v>
      </c>
      <c r="V403" s="51">
        <f t="shared" si="208"/>
        <v>0.11713186164087105</v>
      </c>
      <c r="W403" s="51">
        <f t="shared" si="209"/>
        <v>0.80826804246759776</v>
      </c>
      <c r="X403" s="51">
        <f t="shared" si="210"/>
        <v>5.4447375951688699E-2</v>
      </c>
      <c r="Y403" s="51">
        <f t="shared" si="234"/>
        <v>0.99998626710299976</v>
      </c>
      <c r="Z403" s="51">
        <f t="shared" si="211"/>
        <v>0.11713025308107969</v>
      </c>
      <c r="AA403" s="51">
        <f t="shared" si="212"/>
        <v>0.11713025308107969</v>
      </c>
      <c r="AB403" s="51">
        <f t="shared" si="213"/>
        <v>0.80825694260582193</v>
      </c>
      <c r="AC403" s="51">
        <f t="shared" si="214"/>
        <v>5.4446628231482823E-2</v>
      </c>
      <c r="AD403" s="78">
        <f t="shared" si="215"/>
        <v>1.0969640769994642</v>
      </c>
      <c r="AE403" s="51">
        <f t="shared" si="235"/>
        <v>1.0992986830413101</v>
      </c>
      <c r="AF403" s="50">
        <f t="shared" si="216"/>
        <v>-2.1237231317215999E-3</v>
      </c>
      <c r="AG403" s="50">
        <f t="shared" si="236"/>
        <v>1.5428490532789496E-3</v>
      </c>
      <c r="AH403" s="48">
        <f t="shared" si="237"/>
        <v>44377</v>
      </c>
      <c r="AI403" s="55">
        <f t="shared" si="217"/>
        <v>2021</v>
      </c>
      <c r="AJ403" s="55">
        <f t="shared" si="218"/>
        <v>6</v>
      </c>
      <c r="AK403" s="53">
        <f t="shared" si="219"/>
        <v>1</v>
      </c>
      <c r="AL403" s="51">
        <f t="shared" si="238"/>
        <v>1.0981304951666655</v>
      </c>
      <c r="AM403" s="52">
        <f t="shared" si="220"/>
        <v>-1.0621853890181443E-3</v>
      </c>
      <c r="AN403" s="51">
        <f t="shared" si="239"/>
        <v>1.0992986830413101</v>
      </c>
      <c r="AO403" s="52">
        <f t="shared" si="221"/>
        <v>-2.1237231317215999E-3</v>
      </c>
      <c r="AP403" s="56">
        <f t="shared" si="222"/>
        <v>1</v>
      </c>
      <c r="AQ403" s="53" t="b">
        <f t="shared" si="223"/>
        <v>1</v>
      </c>
    </row>
    <row r="404" spans="1:43">
      <c r="A404" s="48">
        <f>净值底稿!A365</f>
        <v>44378</v>
      </c>
      <c r="B404" s="49">
        <f>净值底稿!X365</f>
        <v>1.2618296880860429</v>
      </c>
      <c r="C404" s="49">
        <f>净值底稿!U365</f>
        <v>1.410877729217145</v>
      </c>
      <c r="D404" s="49">
        <f>净值底稿!V365</f>
        <v>1.4728000000000001</v>
      </c>
      <c r="E404" s="49">
        <f>净值底稿!W365</f>
        <v>1.343</v>
      </c>
      <c r="F404" s="50">
        <f t="shared" si="224"/>
        <v>4.5275434505840373E-3</v>
      </c>
      <c r="G404" s="50">
        <f t="shared" si="225"/>
        <v>-1.0704514128691667E-2</v>
      </c>
      <c r="H404" s="50">
        <f t="shared" si="226"/>
        <v>2.0373514431248907E-4</v>
      </c>
      <c r="I404" s="50">
        <f t="shared" si="227"/>
        <v>1.1599879481771769E-2</v>
      </c>
      <c r="J404" s="51">
        <f t="shared" si="228"/>
        <v>0.11766056539128218</v>
      </c>
      <c r="K404" s="51">
        <f t="shared" si="229"/>
        <v>0.11587643063207605</v>
      </c>
      <c r="L404" s="51">
        <f t="shared" si="230"/>
        <v>0.80842161295066528</v>
      </c>
      <c r="M404" s="51">
        <f t="shared" si="231"/>
        <v>5.5078202557156855E-2</v>
      </c>
      <c r="N404" s="51">
        <f t="shared" si="202"/>
        <v>1.0970368115311804</v>
      </c>
      <c r="O404" s="52">
        <f t="shared" si="203"/>
        <v>0.21287981731205613</v>
      </c>
      <c r="P404" s="53" t="b">
        <f t="shared" si="204"/>
        <v>0</v>
      </c>
      <c r="Q404" s="53" t="b">
        <f t="shared" si="205"/>
        <v>0</v>
      </c>
      <c r="R404" s="53" t="b">
        <f t="shared" si="206"/>
        <v>0</v>
      </c>
      <c r="S404" s="53" t="b">
        <f t="shared" si="232"/>
        <v>0</v>
      </c>
      <c r="T404" s="54" t="str">
        <f t="shared" si="233"/>
        <v>不调</v>
      </c>
      <c r="U404" s="51">
        <f t="shared" si="207"/>
        <v>0.11766056539128218</v>
      </c>
      <c r="V404" s="51">
        <f t="shared" si="208"/>
        <v>0.11587643063207605</v>
      </c>
      <c r="W404" s="51">
        <f t="shared" si="209"/>
        <v>0.80842161295066528</v>
      </c>
      <c r="X404" s="51">
        <f t="shared" si="210"/>
        <v>5.5078202557156855E-2</v>
      </c>
      <c r="Y404" s="51">
        <f t="shared" si="234"/>
        <v>0.99998626710299976</v>
      </c>
      <c r="Z404" s="51">
        <f t="shared" si="211"/>
        <v>0.11765894957085668</v>
      </c>
      <c r="AA404" s="51">
        <f t="shared" si="212"/>
        <v>0.11587483931298942</v>
      </c>
      <c r="AB404" s="51">
        <f t="shared" si="213"/>
        <v>0.80841051097992189</v>
      </c>
      <c r="AC404" s="51">
        <f t="shared" si="214"/>
        <v>5.5077446173874181E-2</v>
      </c>
      <c r="AD404" s="78">
        <f t="shared" si="215"/>
        <v>1.0970217460376421</v>
      </c>
      <c r="AE404" s="51">
        <f t="shared" si="235"/>
        <v>1.0992986830413101</v>
      </c>
      <c r="AF404" s="50">
        <f t="shared" si="216"/>
        <v>-2.0712632870336645E-3</v>
      </c>
      <c r="AG404" s="50">
        <f t="shared" si="236"/>
        <v>5.257149198145683E-5</v>
      </c>
      <c r="AH404" s="48">
        <f t="shared" si="237"/>
        <v>44377</v>
      </c>
      <c r="AI404" s="55">
        <f t="shared" si="217"/>
        <v>2021</v>
      </c>
      <c r="AJ404" s="55">
        <f t="shared" si="218"/>
        <v>7</v>
      </c>
      <c r="AK404" s="53">
        <f t="shared" si="219"/>
        <v>0</v>
      </c>
      <c r="AL404" s="51">
        <f t="shared" si="238"/>
        <v>1.0969640769994642</v>
      </c>
      <c r="AM404" s="52" t="str">
        <f t="shared" si="220"/>
        <v/>
      </c>
      <c r="AN404" s="51">
        <f t="shared" si="239"/>
        <v>1.0992986830413101</v>
      </c>
      <c r="AO404" s="52">
        <f t="shared" si="221"/>
        <v>-2.0712632870336645E-3</v>
      </c>
      <c r="AP404" s="56">
        <f t="shared" si="222"/>
        <v>1</v>
      </c>
      <c r="AQ404" s="53" t="b">
        <f t="shared" si="223"/>
        <v>1</v>
      </c>
    </row>
    <row r="405" spans="1:43">
      <c r="A405" s="48">
        <f>净值底稿!A366</f>
        <v>44379</v>
      </c>
      <c r="B405" s="49">
        <f>净值底稿!X366</f>
        <v>1.2512019085241268</v>
      </c>
      <c r="C405" s="49">
        <f>净值底稿!U366</f>
        <v>1.3952989083870162</v>
      </c>
      <c r="D405" s="49">
        <f>净值底稿!V366</f>
        <v>1.4736</v>
      </c>
      <c r="E405" s="49">
        <f>净值底稿!W366</f>
        <v>1.3462000000000001</v>
      </c>
      <c r="F405" s="50">
        <f t="shared" si="224"/>
        <v>-8.4225150686035866E-3</v>
      </c>
      <c r="G405" s="50">
        <f t="shared" si="225"/>
        <v>-1.1041935461532204E-2</v>
      </c>
      <c r="H405" s="50">
        <f t="shared" si="226"/>
        <v>5.4318305268874489E-4</v>
      </c>
      <c r="I405" s="50">
        <f t="shared" si="227"/>
        <v>2.3827252419956757E-3</v>
      </c>
      <c r="J405" s="51">
        <f t="shared" si="228"/>
        <v>0.11666796529514006</v>
      </c>
      <c r="K405" s="51">
        <f t="shared" si="229"/>
        <v>0.11459535681567998</v>
      </c>
      <c r="L405" s="51">
        <f t="shared" si="230"/>
        <v>0.80884962586910158</v>
      </c>
      <c r="M405" s="51">
        <f t="shared" si="231"/>
        <v>5.5208680595137331E-2</v>
      </c>
      <c r="N405" s="51">
        <f t="shared" si="202"/>
        <v>1.0953216285750589</v>
      </c>
      <c r="O405" s="52">
        <f t="shared" si="203"/>
        <v>0.21113736465852351</v>
      </c>
      <c r="P405" s="53" t="b">
        <f t="shared" si="204"/>
        <v>0</v>
      </c>
      <c r="Q405" s="53" t="b">
        <f t="shared" si="205"/>
        <v>0</v>
      </c>
      <c r="R405" s="53" t="b">
        <f t="shared" si="206"/>
        <v>0</v>
      </c>
      <c r="S405" s="53" t="b">
        <f t="shared" si="232"/>
        <v>0</v>
      </c>
      <c r="T405" s="54" t="str">
        <f t="shared" si="233"/>
        <v>不调</v>
      </c>
      <c r="U405" s="51">
        <f t="shared" si="207"/>
        <v>0.11666796529514006</v>
      </c>
      <c r="V405" s="51">
        <f t="shared" si="208"/>
        <v>0.11459535681567998</v>
      </c>
      <c r="W405" s="51">
        <f t="shared" si="209"/>
        <v>0.80884962586910158</v>
      </c>
      <c r="X405" s="51">
        <f t="shared" si="210"/>
        <v>5.5208680595137331E-2</v>
      </c>
      <c r="Y405" s="51">
        <f t="shared" si="234"/>
        <v>0.99998626710299976</v>
      </c>
      <c r="Z405" s="51">
        <f t="shared" si="211"/>
        <v>0.11666636310598943</v>
      </c>
      <c r="AA405" s="51">
        <f t="shared" si="212"/>
        <v>0.11459378308944812</v>
      </c>
      <c r="AB405" s="51">
        <f t="shared" si="213"/>
        <v>0.80883851802050089</v>
      </c>
      <c r="AC405" s="51">
        <f t="shared" si="214"/>
        <v>5.5207922420013197E-2</v>
      </c>
      <c r="AD405" s="78">
        <f t="shared" si="215"/>
        <v>1.0953065866359517</v>
      </c>
      <c r="AE405" s="51">
        <f t="shared" si="235"/>
        <v>1.0992986830413101</v>
      </c>
      <c r="AF405" s="50">
        <f t="shared" si="216"/>
        <v>-3.6314938487089776E-3</v>
      </c>
      <c r="AG405" s="50">
        <f t="shared" si="236"/>
        <v>-1.5634689174444105E-3</v>
      </c>
      <c r="AH405" s="48">
        <f t="shared" si="237"/>
        <v>44377</v>
      </c>
      <c r="AI405" s="55">
        <f t="shared" si="217"/>
        <v>2021</v>
      </c>
      <c r="AJ405" s="55">
        <f t="shared" si="218"/>
        <v>7</v>
      </c>
      <c r="AK405" s="53">
        <f t="shared" si="219"/>
        <v>0</v>
      </c>
      <c r="AL405" s="51">
        <f t="shared" si="238"/>
        <v>1.0969640769994642</v>
      </c>
      <c r="AM405" s="52" t="str">
        <f t="shared" si="220"/>
        <v/>
      </c>
      <c r="AN405" s="51">
        <f t="shared" si="239"/>
        <v>1.0992986830413101</v>
      </c>
      <c r="AO405" s="52">
        <f t="shared" si="221"/>
        <v>-3.6314938487089776E-3</v>
      </c>
      <c r="AP405" s="56">
        <f t="shared" si="222"/>
        <v>1</v>
      </c>
      <c r="AQ405" s="53" t="b">
        <f t="shared" si="223"/>
        <v>1</v>
      </c>
    </row>
    <row r="406" spans="1:43">
      <c r="A406" s="48">
        <f>净值底稿!A367</f>
        <v>44382</v>
      </c>
      <c r="B406" s="49">
        <f>净值底稿!X367</f>
        <v>1.2492346528190741</v>
      </c>
      <c r="C406" s="49">
        <f>净值底稿!U367</f>
        <v>1.4095385473353326</v>
      </c>
      <c r="D406" s="49">
        <f>净值底稿!V367</f>
        <v>1.4743999999999999</v>
      </c>
      <c r="E406" s="49">
        <f>净值底稿!W367</f>
        <v>1.3512999999999999</v>
      </c>
      <c r="F406" s="50">
        <f t="shared" si="224"/>
        <v>-1.5722927623833538E-3</v>
      </c>
      <c r="G406" s="50">
        <f t="shared" si="225"/>
        <v>1.0205439753964596E-2</v>
      </c>
      <c r="H406" s="50">
        <f t="shared" si="226"/>
        <v>5.4288816503800241E-4</v>
      </c>
      <c r="I406" s="50">
        <f t="shared" si="227"/>
        <v>3.7884415391471471E-3</v>
      </c>
      <c r="J406" s="51">
        <f t="shared" si="228"/>
        <v>0.11648292942766431</v>
      </c>
      <c r="K406" s="51">
        <f t="shared" si="229"/>
        <v>0.11576326303894637</v>
      </c>
      <c r="L406" s="51">
        <f t="shared" si="230"/>
        <v>0.80927762687936111</v>
      </c>
      <c r="M406" s="51">
        <f t="shared" si="231"/>
        <v>5.5417074406599189E-2</v>
      </c>
      <c r="N406" s="51">
        <f t="shared" si="202"/>
        <v>1.0969408937525709</v>
      </c>
      <c r="O406" s="52">
        <f t="shared" si="203"/>
        <v>0.21172170149670505</v>
      </c>
      <c r="P406" s="53" t="b">
        <f t="shared" si="204"/>
        <v>0</v>
      </c>
      <c r="Q406" s="53" t="b">
        <f t="shared" si="205"/>
        <v>0</v>
      </c>
      <c r="R406" s="53" t="b">
        <f t="shared" si="206"/>
        <v>0</v>
      </c>
      <c r="S406" s="53" t="b">
        <f t="shared" si="232"/>
        <v>0</v>
      </c>
      <c r="T406" s="54" t="str">
        <f t="shared" si="233"/>
        <v>不调</v>
      </c>
      <c r="U406" s="51">
        <f t="shared" si="207"/>
        <v>0.11648292942766431</v>
      </c>
      <c r="V406" s="51">
        <f t="shared" si="208"/>
        <v>0.11576326303894637</v>
      </c>
      <c r="W406" s="51">
        <f t="shared" si="209"/>
        <v>0.80927762687936111</v>
      </c>
      <c r="X406" s="51">
        <f t="shared" si="210"/>
        <v>5.5417074406599189E-2</v>
      </c>
      <c r="Y406" s="51">
        <f t="shared" si="234"/>
        <v>0.99995880187477393</v>
      </c>
      <c r="Z406" s="51">
        <f t="shared" si="211"/>
        <v>0.11647813054935105</v>
      </c>
      <c r="AA406" s="51">
        <f t="shared" si="212"/>
        <v>0.11575849380953911</v>
      </c>
      <c r="AB406" s="51">
        <f t="shared" si="213"/>
        <v>0.80924428615834632</v>
      </c>
      <c r="AC406" s="51">
        <f t="shared" si="214"/>
        <v>5.5414791327028125E-2</v>
      </c>
      <c r="AD406" s="78">
        <f t="shared" si="215"/>
        <v>1.0968957018442647</v>
      </c>
      <c r="AE406" s="51">
        <f t="shared" si="235"/>
        <v>1.0992986830413101</v>
      </c>
      <c r="AF406" s="50">
        <f t="shared" si="216"/>
        <v>-2.1859220192981255E-3</v>
      </c>
      <c r="AG406" s="50">
        <f t="shared" si="236"/>
        <v>1.4508405479360942E-3</v>
      </c>
      <c r="AH406" s="48">
        <f t="shared" si="237"/>
        <v>44377</v>
      </c>
      <c r="AI406" s="55">
        <f t="shared" si="217"/>
        <v>2021</v>
      </c>
      <c r="AJ406" s="55">
        <f t="shared" si="218"/>
        <v>7</v>
      </c>
      <c r="AK406" s="53">
        <f t="shared" si="219"/>
        <v>0</v>
      </c>
      <c r="AL406" s="51">
        <f t="shared" si="238"/>
        <v>1.0969640769994642</v>
      </c>
      <c r="AM406" s="52" t="str">
        <f t="shared" si="220"/>
        <v/>
      </c>
      <c r="AN406" s="51">
        <f t="shared" si="239"/>
        <v>1.0992986830413101</v>
      </c>
      <c r="AO406" s="52">
        <f t="shared" si="221"/>
        <v>-2.1859220192981255E-3</v>
      </c>
      <c r="AP406" s="56">
        <f t="shared" si="222"/>
        <v>1</v>
      </c>
      <c r="AQ406" s="53" t="b">
        <f t="shared" si="223"/>
        <v>1</v>
      </c>
    </row>
    <row r="407" spans="1:43">
      <c r="A407" s="48">
        <f>净值底稿!A368</f>
        <v>44383</v>
      </c>
      <c r="B407" s="49">
        <f>净值底稿!X368</f>
        <v>1.2527252790555996</v>
      </c>
      <c r="C407" s="49">
        <f>净值底稿!U368</f>
        <v>1.4076393755329213</v>
      </c>
      <c r="D407" s="49">
        <f>净值底稿!V368</f>
        <v>1.4742999999999999</v>
      </c>
      <c r="E407" s="49">
        <f>净值底稿!W368</f>
        <v>1.3634999999999999</v>
      </c>
      <c r="F407" s="50">
        <f t="shared" si="224"/>
        <v>2.794211822933601E-3</v>
      </c>
      <c r="G407" s="50">
        <f t="shared" si="225"/>
        <v>-1.3473713124069198E-3</v>
      </c>
      <c r="H407" s="50">
        <f t="shared" si="226"/>
        <v>-6.7824199674437757E-5</v>
      </c>
      <c r="I407" s="50">
        <f t="shared" si="227"/>
        <v>9.0283430770368156E-3</v>
      </c>
      <c r="J407" s="51">
        <f t="shared" si="228"/>
        <v>0.11680359511884525</v>
      </c>
      <c r="K407" s="51">
        <f t="shared" si="229"/>
        <v>0.11560252413581269</v>
      </c>
      <c r="L407" s="51">
        <f t="shared" si="230"/>
        <v>0.80918939981229654</v>
      </c>
      <c r="M407" s="51">
        <f t="shared" si="231"/>
        <v>5.5915095074670941E-2</v>
      </c>
      <c r="N407" s="51">
        <f t="shared" si="202"/>
        <v>1.0975106141416253</v>
      </c>
      <c r="O407" s="52">
        <f t="shared" si="203"/>
        <v>0.21175751401404461</v>
      </c>
      <c r="P407" s="53" t="b">
        <f t="shared" si="204"/>
        <v>0</v>
      </c>
      <c r="Q407" s="53" t="b">
        <f t="shared" si="205"/>
        <v>0</v>
      </c>
      <c r="R407" s="53" t="b">
        <f t="shared" si="206"/>
        <v>0</v>
      </c>
      <c r="S407" s="53" t="b">
        <f t="shared" si="232"/>
        <v>0</v>
      </c>
      <c r="T407" s="54" t="str">
        <f t="shared" si="233"/>
        <v>不调</v>
      </c>
      <c r="U407" s="51">
        <f t="shared" si="207"/>
        <v>0.11680359511884525</v>
      </c>
      <c r="V407" s="51">
        <f t="shared" si="208"/>
        <v>0.11560252413581269</v>
      </c>
      <c r="W407" s="51">
        <f t="shared" si="209"/>
        <v>0.80918939981229654</v>
      </c>
      <c r="X407" s="51">
        <f t="shared" si="210"/>
        <v>5.5915095074670941E-2</v>
      </c>
      <c r="Y407" s="51">
        <f t="shared" si="234"/>
        <v>0.99998626710299976</v>
      </c>
      <c r="Z407" s="51">
        <f t="shared" si="211"/>
        <v>0.11680199106710422</v>
      </c>
      <c r="AA407" s="51">
        <f t="shared" si="212"/>
        <v>0.11560093657825576</v>
      </c>
      <c r="AB407" s="51">
        <f t="shared" si="213"/>
        <v>0.80917828729761521</v>
      </c>
      <c r="AC407" s="51">
        <f t="shared" si="214"/>
        <v>5.5914327198429523E-2</v>
      </c>
      <c r="AD407" s="78">
        <f t="shared" si="215"/>
        <v>1.0974955421414048</v>
      </c>
      <c r="AE407" s="51">
        <f t="shared" si="235"/>
        <v>1.0992986830413101</v>
      </c>
      <c r="AF407" s="50">
        <f t="shared" si="216"/>
        <v>-1.6402647685492822E-3</v>
      </c>
      <c r="AG407" s="50">
        <f t="shared" si="236"/>
        <v>5.4685262794951228E-4</v>
      </c>
      <c r="AH407" s="48">
        <f t="shared" si="237"/>
        <v>44377</v>
      </c>
      <c r="AI407" s="55">
        <f t="shared" si="217"/>
        <v>2021</v>
      </c>
      <c r="AJ407" s="55">
        <f t="shared" si="218"/>
        <v>7</v>
      </c>
      <c r="AK407" s="53">
        <f t="shared" si="219"/>
        <v>0</v>
      </c>
      <c r="AL407" s="51">
        <f t="shared" si="238"/>
        <v>1.0969640769994642</v>
      </c>
      <c r="AM407" s="52" t="str">
        <f t="shared" si="220"/>
        <v/>
      </c>
      <c r="AN407" s="51">
        <f t="shared" si="239"/>
        <v>1.0992986830413101</v>
      </c>
      <c r="AO407" s="52">
        <f t="shared" si="221"/>
        <v>-1.6402647685492822E-3</v>
      </c>
      <c r="AP407" s="56">
        <f t="shared" si="222"/>
        <v>1</v>
      </c>
      <c r="AQ407" s="53" t="b">
        <f t="shared" si="223"/>
        <v>1</v>
      </c>
    </row>
    <row r="408" spans="1:43">
      <c r="A408" s="48">
        <f>净值底稿!A369</f>
        <v>44384</v>
      </c>
      <c r="B408" s="49">
        <f>净值底稿!X369</f>
        <v>1.2513055658144654</v>
      </c>
      <c r="C408" s="49">
        <f>净值底稿!U369</f>
        <v>1.424227652305615</v>
      </c>
      <c r="D408" s="49">
        <f>净值底稿!V369</f>
        <v>1.4756</v>
      </c>
      <c r="E408" s="49">
        <f>净值底稿!W369</f>
        <v>1.3617999999999999</v>
      </c>
      <c r="F408" s="50">
        <f t="shared" si="224"/>
        <v>-1.1332997464571504E-3</v>
      </c>
      <c r="G408" s="50">
        <f t="shared" si="225"/>
        <v>1.1784464871489986E-2</v>
      </c>
      <c r="H408" s="50">
        <f t="shared" si="226"/>
        <v>8.8177440141090635E-4</v>
      </c>
      <c r="I408" s="50">
        <f t="shared" si="227"/>
        <v>-1.2467913458013014E-3</v>
      </c>
      <c r="J408" s="51">
        <f t="shared" si="228"/>
        <v>0.11666961940024217</v>
      </c>
      <c r="K408" s="51">
        <f t="shared" si="229"/>
        <v>0.11696323175447357</v>
      </c>
      <c r="L408" s="51">
        <f t="shared" si="230"/>
        <v>0.8098917999975318</v>
      </c>
      <c r="M408" s="51">
        <f t="shared" si="231"/>
        <v>5.5844613699172221E-2</v>
      </c>
      <c r="N408" s="51">
        <f t="shared" si="202"/>
        <v>1.0993692648514197</v>
      </c>
      <c r="O408" s="52">
        <f t="shared" si="203"/>
        <v>0.21251535641783775</v>
      </c>
      <c r="P408" s="53" t="b">
        <f t="shared" si="204"/>
        <v>0</v>
      </c>
      <c r="Q408" s="53" t="b">
        <f t="shared" si="205"/>
        <v>0</v>
      </c>
      <c r="R408" s="53" t="b">
        <f t="shared" si="206"/>
        <v>0</v>
      </c>
      <c r="S408" s="53" t="b">
        <f t="shared" si="232"/>
        <v>0</v>
      </c>
      <c r="T408" s="54" t="str">
        <f t="shared" si="233"/>
        <v>不调</v>
      </c>
      <c r="U408" s="51">
        <f t="shared" si="207"/>
        <v>0.11666961940024217</v>
      </c>
      <c r="V408" s="51">
        <f t="shared" si="208"/>
        <v>0.11696323175447357</v>
      </c>
      <c r="W408" s="51">
        <f t="shared" si="209"/>
        <v>0.8098917999975318</v>
      </c>
      <c r="X408" s="51">
        <f t="shared" si="210"/>
        <v>5.5844613699172221E-2</v>
      </c>
      <c r="Y408" s="51">
        <f t="shared" si="234"/>
        <v>0.99998626710299976</v>
      </c>
      <c r="Z408" s="51">
        <f t="shared" si="211"/>
        <v>0.1166680171883759</v>
      </c>
      <c r="AA408" s="51">
        <f t="shared" si="212"/>
        <v>0.11696162551045906</v>
      </c>
      <c r="AB408" s="51">
        <f t="shared" si="213"/>
        <v>0.80988067783686113</v>
      </c>
      <c r="AC408" s="51">
        <f t="shared" si="214"/>
        <v>5.5843846790844275E-2</v>
      </c>
      <c r="AD408" s="78">
        <f t="shared" si="215"/>
        <v>1.0993541673265403</v>
      </c>
      <c r="AE408" s="51">
        <f t="shared" si="235"/>
        <v>1.0993541673265403</v>
      </c>
      <c r="AF408" s="50">
        <f t="shared" si="216"/>
        <v>0</v>
      </c>
      <c r="AG408" s="50">
        <f t="shared" si="236"/>
        <v>1.6935150201240479E-3</v>
      </c>
      <c r="AH408" s="48">
        <f t="shared" si="237"/>
        <v>44377</v>
      </c>
      <c r="AI408" s="55">
        <f t="shared" si="217"/>
        <v>2021</v>
      </c>
      <c r="AJ408" s="55">
        <f t="shared" si="218"/>
        <v>7</v>
      </c>
      <c r="AK408" s="53">
        <f t="shared" si="219"/>
        <v>0</v>
      </c>
      <c r="AL408" s="51">
        <f t="shared" si="238"/>
        <v>1.0969640769994642</v>
      </c>
      <c r="AM408" s="52" t="str">
        <f t="shared" si="220"/>
        <v/>
      </c>
      <c r="AN408" s="51">
        <f t="shared" si="239"/>
        <v>1.0993541673265403</v>
      </c>
      <c r="AO408" s="52">
        <f t="shared" si="221"/>
        <v>0</v>
      </c>
      <c r="AP408" s="56">
        <f t="shared" si="222"/>
        <v>1</v>
      </c>
      <c r="AQ408" s="53" t="b">
        <f t="shared" si="223"/>
        <v>1</v>
      </c>
    </row>
    <row r="409" spans="1:43">
      <c r="A409" s="48">
        <f>净值底稿!A370</f>
        <v>44385</v>
      </c>
      <c r="B409" s="49">
        <f>净值底稿!X370</f>
        <v>1.2324826069082113</v>
      </c>
      <c r="C409" s="49">
        <f>净值底稿!U370</f>
        <v>1.4198374718198201</v>
      </c>
      <c r="D409" s="49">
        <f>净值底稿!V370</f>
        <v>1.4792000000000001</v>
      </c>
      <c r="E409" s="49">
        <f>净值底稿!W370</f>
        <v>1.3636999999999999</v>
      </c>
      <c r="F409" s="50">
        <f t="shared" si="224"/>
        <v>-1.5042655783283676E-2</v>
      </c>
      <c r="G409" s="50">
        <f t="shared" si="225"/>
        <v>-3.0824991206200858E-3</v>
      </c>
      <c r="H409" s="50">
        <f t="shared" si="226"/>
        <v>2.4396855516399807E-3</v>
      </c>
      <c r="I409" s="50">
        <f t="shared" si="227"/>
        <v>1.3952122191218663E-3</v>
      </c>
      <c r="J409" s="51">
        <f t="shared" si="228"/>
        <v>0.11491302036489294</v>
      </c>
      <c r="K409" s="51">
        <f t="shared" si="229"/>
        <v>0.11660109140267677</v>
      </c>
      <c r="L409" s="51">
        <f t="shared" si="230"/>
        <v>0.81185653202513208</v>
      </c>
      <c r="M409" s="51">
        <f t="shared" si="231"/>
        <v>5.5921760808249628E-2</v>
      </c>
      <c r="N409" s="51">
        <f t="shared" si="202"/>
        <v>1.0992924046009513</v>
      </c>
      <c r="O409" s="52">
        <f t="shared" si="203"/>
        <v>0.21060284852200947</v>
      </c>
      <c r="P409" s="53" t="b">
        <f t="shared" si="204"/>
        <v>0</v>
      </c>
      <c r="Q409" s="53" t="b">
        <f t="shared" si="205"/>
        <v>0</v>
      </c>
      <c r="R409" s="53" t="b">
        <f t="shared" si="206"/>
        <v>0</v>
      </c>
      <c r="S409" s="53" t="b">
        <f t="shared" si="232"/>
        <v>0</v>
      </c>
      <c r="T409" s="54" t="str">
        <f t="shared" si="233"/>
        <v>不调</v>
      </c>
      <c r="U409" s="51">
        <f t="shared" si="207"/>
        <v>0.11491302036489294</v>
      </c>
      <c r="V409" s="51">
        <f t="shared" si="208"/>
        <v>0.11660109140267677</v>
      </c>
      <c r="W409" s="51">
        <f t="shared" si="209"/>
        <v>0.81185653202513208</v>
      </c>
      <c r="X409" s="51">
        <f t="shared" si="210"/>
        <v>5.5921760808249628E-2</v>
      </c>
      <c r="Y409" s="51">
        <f t="shared" si="234"/>
        <v>0.99998626710299976</v>
      </c>
      <c r="Z409" s="51">
        <f t="shared" si="211"/>
        <v>0.11491144227622029</v>
      </c>
      <c r="AA409" s="51">
        <f t="shared" si="212"/>
        <v>0.11659949013189842</v>
      </c>
      <c r="AB409" s="51">
        <f t="shared" si="213"/>
        <v>0.81184538288299879</v>
      </c>
      <c r="AC409" s="51">
        <f t="shared" si="214"/>
        <v>5.5920992840468378E-2</v>
      </c>
      <c r="AD409" s="78">
        <f t="shared" si="215"/>
        <v>1.0992773081315859</v>
      </c>
      <c r="AE409" s="51">
        <f t="shared" si="235"/>
        <v>1.0993541673265403</v>
      </c>
      <c r="AF409" s="50">
        <f t="shared" si="216"/>
        <v>-6.9913042801683645E-5</v>
      </c>
      <c r="AG409" s="50">
        <f t="shared" si="236"/>
        <v>-6.9913042801683645E-5</v>
      </c>
      <c r="AH409" s="48">
        <f t="shared" si="237"/>
        <v>44377</v>
      </c>
      <c r="AI409" s="55">
        <f t="shared" si="217"/>
        <v>2021</v>
      </c>
      <c r="AJ409" s="55">
        <f t="shared" si="218"/>
        <v>7</v>
      </c>
      <c r="AK409" s="53">
        <f t="shared" si="219"/>
        <v>0</v>
      </c>
      <c r="AL409" s="51">
        <f t="shared" si="238"/>
        <v>1.0969640769994642</v>
      </c>
      <c r="AM409" s="52" t="str">
        <f t="shared" si="220"/>
        <v/>
      </c>
      <c r="AN409" s="51">
        <f t="shared" si="239"/>
        <v>1.0993541673265403</v>
      </c>
      <c r="AO409" s="52">
        <f t="shared" si="221"/>
        <v>-6.9913042801683645E-5</v>
      </c>
      <c r="AP409" s="56">
        <f t="shared" si="222"/>
        <v>1</v>
      </c>
      <c r="AQ409" s="53" t="b">
        <f t="shared" si="223"/>
        <v>1</v>
      </c>
    </row>
    <row r="410" spans="1:43">
      <c r="A410" s="48">
        <f>净值底稿!A371</f>
        <v>44386</v>
      </c>
      <c r="B410" s="49">
        <f>净值底稿!X371</f>
        <v>1.2446600282772959</v>
      </c>
      <c r="C410" s="49">
        <f>净值底稿!U371</f>
        <v>1.426740797896225</v>
      </c>
      <c r="D410" s="49">
        <f>净值底稿!V371</f>
        <v>1.4789000000000001</v>
      </c>
      <c r="E410" s="49">
        <f>净值底稿!W371</f>
        <v>1.3665</v>
      </c>
      <c r="F410" s="50">
        <f t="shared" si="224"/>
        <v>9.8804001783301398E-3</v>
      </c>
      <c r="G410" s="50">
        <f t="shared" si="225"/>
        <v>4.8620537303869504E-3</v>
      </c>
      <c r="H410" s="50">
        <f t="shared" si="226"/>
        <v>-2.0281233098973228E-4</v>
      </c>
      <c r="I410" s="50">
        <f t="shared" si="227"/>
        <v>2.0532375155826177E-3</v>
      </c>
      <c r="J410" s="51">
        <f t="shared" si="228"/>
        <v>0.11604681331097842</v>
      </c>
      <c r="K410" s="51">
        <f t="shared" si="229"/>
        <v>0.11716640311785544</v>
      </c>
      <c r="L410" s="51">
        <f t="shared" si="230"/>
        <v>0.811680730628493</v>
      </c>
      <c r="M410" s="51">
        <f t="shared" si="231"/>
        <v>5.6035811920877053E-2</v>
      </c>
      <c r="N410" s="51">
        <f t="shared" si="202"/>
        <v>1.1009297589782039</v>
      </c>
      <c r="O410" s="52">
        <f t="shared" si="203"/>
        <v>0.21183296620602204</v>
      </c>
      <c r="P410" s="53" t="b">
        <f t="shared" si="204"/>
        <v>0</v>
      </c>
      <c r="Q410" s="53" t="b">
        <f t="shared" si="205"/>
        <v>0</v>
      </c>
      <c r="R410" s="53" t="b">
        <f t="shared" si="206"/>
        <v>0</v>
      </c>
      <c r="S410" s="53" t="b">
        <f t="shared" si="232"/>
        <v>0</v>
      </c>
      <c r="T410" s="54" t="str">
        <f t="shared" si="233"/>
        <v>不调</v>
      </c>
      <c r="U410" s="51">
        <f t="shared" si="207"/>
        <v>0.11604681331097842</v>
      </c>
      <c r="V410" s="51">
        <f t="shared" si="208"/>
        <v>0.11716640311785544</v>
      </c>
      <c r="W410" s="51">
        <f t="shared" si="209"/>
        <v>0.811680730628493</v>
      </c>
      <c r="X410" s="51">
        <f t="shared" si="210"/>
        <v>5.6035811920877053E-2</v>
      </c>
      <c r="Y410" s="51">
        <f t="shared" si="234"/>
        <v>0.99998626710299976</v>
      </c>
      <c r="Z410" s="51">
        <f t="shared" si="211"/>
        <v>0.11604521965204402</v>
      </c>
      <c r="AA410" s="51">
        <f t="shared" si="212"/>
        <v>0.11716479408370953</v>
      </c>
      <c r="AB410" s="51">
        <f t="shared" si="213"/>
        <v>0.81166958390062216</v>
      </c>
      <c r="AC410" s="51">
        <f t="shared" si="214"/>
        <v>5.603504238684362E-2</v>
      </c>
      <c r="AD410" s="78">
        <f t="shared" si="215"/>
        <v>1.1009146400232195</v>
      </c>
      <c r="AE410" s="51">
        <f t="shared" si="235"/>
        <v>1.1009146400232195</v>
      </c>
      <c r="AF410" s="50">
        <f t="shared" si="216"/>
        <v>0</v>
      </c>
      <c r="AG410" s="50">
        <f t="shared" si="236"/>
        <v>1.4894621034400313E-3</v>
      </c>
      <c r="AH410" s="48">
        <f t="shared" si="237"/>
        <v>44377</v>
      </c>
      <c r="AI410" s="55">
        <f t="shared" si="217"/>
        <v>2021</v>
      </c>
      <c r="AJ410" s="55">
        <f t="shared" si="218"/>
        <v>7</v>
      </c>
      <c r="AK410" s="53">
        <f t="shared" si="219"/>
        <v>0</v>
      </c>
      <c r="AL410" s="51">
        <f t="shared" si="238"/>
        <v>1.0969640769994642</v>
      </c>
      <c r="AM410" s="52" t="str">
        <f t="shared" si="220"/>
        <v/>
      </c>
      <c r="AN410" s="51">
        <f t="shared" si="239"/>
        <v>1.1009146400232195</v>
      </c>
      <c r="AO410" s="52">
        <f t="shared" si="221"/>
        <v>0</v>
      </c>
      <c r="AP410" s="56">
        <f t="shared" si="222"/>
        <v>1</v>
      </c>
      <c r="AQ410" s="53" t="b">
        <f t="shared" si="223"/>
        <v>1</v>
      </c>
    </row>
    <row r="411" spans="1:43">
      <c r="A411" s="48">
        <f>净值底稿!A372</f>
        <v>44389</v>
      </c>
      <c r="B411" s="49">
        <f>净值底稿!X372</f>
        <v>1.2406089399983291</v>
      </c>
      <c r="C411" s="49">
        <f>净值底稿!U372</f>
        <v>1.4496941419149501</v>
      </c>
      <c r="D411" s="49">
        <f>净值底稿!V372</f>
        <v>1.4825999999999999</v>
      </c>
      <c r="E411" s="49">
        <f>净值底稿!W372</f>
        <v>1.3627</v>
      </c>
      <c r="F411" s="50">
        <f t="shared" si="224"/>
        <v>-3.2547749481228738E-3</v>
      </c>
      <c r="G411" s="50">
        <f t="shared" si="225"/>
        <v>1.6087956587889307E-2</v>
      </c>
      <c r="H411" s="50">
        <f t="shared" si="226"/>
        <v>2.5018594901615732E-3</v>
      </c>
      <c r="I411" s="50">
        <f t="shared" si="227"/>
        <v>-2.7808269301135002E-3</v>
      </c>
      <c r="J411" s="51">
        <f t="shared" si="228"/>
        <v>0.11566751857827114</v>
      </c>
      <c r="K411" s="51">
        <f t="shared" si="229"/>
        <v>0.11904973620455724</v>
      </c>
      <c r="L411" s="51">
        <f t="shared" si="230"/>
        <v>0.81370026715197941</v>
      </c>
      <c r="M411" s="51">
        <f t="shared" si="231"/>
        <v>5.5879218631944234E-2</v>
      </c>
      <c r="N411" s="51">
        <f t="shared" si="202"/>
        <v>1.1042967405667521</v>
      </c>
      <c r="O411" s="52">
        <f t="shared" si="203"/>
        <v>0.21254907866735687</v>
      </c>
      <c r="P411" s="53" t="b">
        <f t="shared" si="204"/>
        <v>0</v>
      </c>
      <c r="Q411" s="53" t="b">
        <f t="shared" si="205"/>
        <v>0</v>
      </c>
      <c r="R411" s="53" t="b">
        <f t="shared" si="206"/>
        <v>0</v>
      </c>
      <c r="S411" s="53" t="b">
        <f t="shared" si="232"/>
        <v>0</v>
      </c>
      <c r="T411" s="54" t="str">
        <f t="shared" si="233"/>
        <v>不调</v>
      </c>
      <c r="U411" s="51">
        <f t="shared" si="207"/>
        <v>0.11566751857827114</v>
      </c>
      <c r="V411" s="51">
        <f t="shared" si="208"/>
        <v>0.11904973620455724</v>
      </c>
      <c r="W411" s="51">
        <f t="shared" si="209"/>
        <v>0.81370026715197941</v>
      </c>
      <c r="X411" s="51">
        <f t="shared" si="210"/>
        <v>5.5879218631944234E-2</v>
      </c>
      <c r="Y411" s="51">
        <f t="shared" si="234"/>
        <v>0.99995880187477393</v>
      </c>
      <c r="Z411" s="51">
        <f t="shared" si="211"/>
        <v>0.11566275329335617</v>
      </c>
      <c r="AA411" s="51">
        <f t="shared" si="212"/>
        <v>0.11904483157861695</v>
      </c>
      <c r="AB411" s="51">
        <f t="shared" si="213"/>
        <v>0.81366674422647678</v>
      </c>
      <c r="AC411" s="51">
        <f t="shared" si="214"/>
        <v>5.5876916512897501E-2</v>
      </c>
      <c r="AD411" s="78">
        <f t="shared" si="215"/>
        <v>1.1042512456113474</v>
      </c>
      <c r="AE411" s="51">
        <f t="shared" si="235"/>
        <v>1.1042512456113474</v>
      </c>
      <c r="AF411" s="50">
        <f t="shared" si="216"/>
        <v>0</v>
      </c>
      <c r="AG411" s="50">
        <f t="shared" si="236"/>
        <v>3.0307577598001068E-3</v>
      </c>
      <c r="AH411" s="48">
        <f t="shared" si="237"/>
        <v>44377</v>
      </c>
      <c r="AI411" s="55">
        <f t="shared" si="217"/>
        <v>2021</v>
      </c>
      <c r="AJ411" s="55">
        <f t="shared" si="218"/>
        <v>7</v>
      </c>
      <c r="AK411" s="53">
        <f t="shared" si="219"/>
        <v>0</v>
      </c>
      <c r="AL411" s="51">
        <f t="shared" si="238"/>
        <v>1.0969640769994642</v>
      </c>
      <c r="AM411" s="52" t="str">
        <f t="shared" si="220"/>
        <v/>
      </c>
      <c r="AN411" s="51">
        <f t="shared" si="239"/>
        <v>1.1042512456113474</v>
      </c>
      <c r="AO411" s="52">
        <f t="shared" si="221"/>
        <v>0</v>
      </c>
      <c r="AP411" s="56">
        <f t="shared" si="222"/>
        <v>1</v>
      </c>
      <c r="AQ411" s="53" t="b">
        <f t="shared" si="223"/>
        <v>1</v>
      </c>
    </row>
    <row r="412" spans="1:43">
      <c r="A412" s="48">
        <f>净值底稿!A373</f>
        <v>44390</v>
      </c>
      <c r="B412" s="49">
        <f>净值底稿!X373</f>
        <v>1.248475186986425</v>
      </c>
      <c r="C412" s="49">
        <f>净值底稿!U373</f>
        <v>1.4603985787437588</v>
      </c>
      <c r="D412" s="49">
        <f>净值底稿!V373</f>
        <v>1.484</v>
      </c>
      <c r="E412" s="49">
        <f>净值底稿!W373</f>
        <v>1.3669</v>
      </c>
      <c r="F412" s="50">
        <f t="shared" si="224"/>
        <v>6.3406338085121305E-3</v>
      </c>
      <c r="G412" s="50">
        <f t="shared" si="225"/>
        <v>7.3839277674592196E-3</v>
      </c>
      <c r="H412" s="50">
        <f t="shared" si="226"/>
        <v>9.442870632672129E-4</v>
      </c>
      <c r="I412" s="50">
        <f t="shared" si="227"/>
        <v>3.0821163865855095E-3</v>
      </c>
      <c r="J412" s="51">
        <f t="shared" si="228"/>
        <v>0.11639612845727362</v>
      </c>
      <c r="K412" s="51">
        <f t="shared" si="229"/>
        <v>0.1199238500160828</v>
      </c>
      <c r="L412" s="51">
        <f t="shared" si="230"/>
        <v>0.81443507920686065</v>
      </c>
      <c r="M412" s="51">
        <f t="shared" si="231"/>
        <v>5.6049135672913773E-2</v>
      </c>
      <c r="N412" s="51">
        <f t="shared" si="202"/>
        <v>1.106804193353131</v>
      </c>
      <c r="O412" s="52">
        <f t="shared" si="203"/>
        <v>0.21351561540204378</v>
      </c>
      <c r="P412" s="53" t="b">
        <f t="shared" si="204"/>
        <v>0</v>
      </c>
      <c r="Q412" s="53" t="b">
        <f t="shared" si="205"/>
        <v>0</v>
      </c>
      <c r="R412" s="53" t="b">
        <f t="shared" si="206"/>
        <v>0</v>
      </c>
      <c r="S412" s="53" t="b">
        <f t="shared" si="232"/>
        <v>0</v>
      </c>
      <c r="T412" s="54" t="str">
        <f t="shared" si="233"/>
        <v>不调</v>
      </c>
      <c r="U412" s="51">
        <f t="shared" si="207"/>
        <v>0.11639612845727362</v>
      </c>
      <c r="V412" s="51">
        <f t="shared" si="208"/>
        <v>0.1199238500160828</v>
      </c>
      <c r="W412" s="51">
        <f t="shared" si="209"/>
        <v>0.81443507920686065</v>
      </c>
      <c r="X412" s="51">
        <f t="shared" si="210"/>
        <v>5.6049135672913773E-2</v>
      </c>
      <c r="Y412" s="51">
        <f t="shared" si="234"/>
        <v>0.99998626710299976</v>
      </c>
      <c r="Z412" s="51">
        <f t="shared" si="211"/>
        <v>0.11639453000123029</v>
      </c>
      <c r="AA412" s="51">
        <f t="shared" si="212"/>
        <v>0.11992220311420265</v>
      </c>
      <c r="AB412" s="51">
        <f t="shared" si="213"/>
        <v>0.81442389465380449</v>
      </c>
      <c r="AC412" s="51">
        <f t="shared" si="214"/>
        <v>5.6048365955906627E-2</v>
      </c>
      <c r="AD412" s="78">
        <f t="shared" si="215"/>
        <v>1.1067889937251441</v>
      </c>
      <c r="AE412" s="51">
        <f t="shared" si="235"/>
        <v>1.1067889937251441</v>
      </c>
      <c r="AF412" s="50">
        <f t="shared" si="216"/>
        <v>0</v>
      </c>
      <c r="AG412" s="50">
        <f t="shared" si="236"/>
        <v>2.2981618756443556E-3</v>
      </c>
      <c r="AH412" s="48">
        <f t="shared" si="237"/>
        <v>44377</v>
      </c>
      <c r="AI412" s="55">
        <f t="shared" si="217"/>
        <v>2021</v>
      </c>
      <c r="AJ412" s="55">
        <f t="shared" si="218"/>
        <v>7</v>
      </c>
      <c r="AK412" s="53">
        <f t="shared" si="219"/>
        <v>0</v>
      </c>
      <c r="AL412" s="51">
        <f t="shared" si="238"/>
        <v>1.0969640769994642</v>
      </c>
      <c r="AM412" s="52" t="str">
        <f t="shared" si="220"/>
        <v/>
      </c>
      <c r="AN412" s="51">
        <f t="shared" si="239"/>
        <v>1.1067889937251441</v>
      </c>
      <c r="AO412" s="52">
        <f t="shared" si="221"/>
        <v>0</v>
      </c>
      <c r="AP412" s="56">
        <f t="shared" si="222"/>
        <v>1</v>
      </c>
      <c r="AQ412" s="53" t="b">
        <f t="shared" si="223"/>
        <v>1</v>
      </c>
    </row>
    <row r="413" spans="1:43">
      <c r="A413" s="48">
        <f>净值底稿!A374</f>
        <v>44391</v>
      </c>
      <c r="B413" s="49">
        <f>净值底稿!X374</f>
        <v>1.2483100496692585</v>
      </c>
      <c r="C413" s="49">
        <f>净值底稿!U374</f>
        <v>1.4469949374836788</v>
      </c>
      <c r="D413" s="49">
        <f>净值底稿!V374</f>
        <v>1.4845999999999999</v>
      </c>
      <c r="E413" s="49">
        <f>净值底稿!W374</f>
        <v>1.37</v>
      </c>
      <c r="F413" s="50">
        <f t="shared" si="224"/>
        <v>-1.3227120481673627E-4</v>
      </c>
      <c r="G413" s="50">
        <f t="shared" si="225"/>
        <v>-9.1780706001575174E-3</v>
      </c>
      <c r="H413" s="50">
        <f t="shared" si="226"/>
        <v>4.0431266846363556E-4</v>
      </c>
      <c r="I413" s="50">
        <f t="shared" si="227"/>
        <v>2.2679054795522458E-3</v>
      </c>
      <c r="J413" s="51">
        <f t="shared" si="228"/>
        <v>0.11637913435651295</v>
      </c>
      <c r="K413" s="51">
        <f t="shared" si="229"/>
        <v>0.11882154866749407</v>
      </c>
      <c r="L413" s="51">
        <f t="shared" si="230"/>
        <v>0.81475317655191248</v>
      </c>
      <c r="M413" s="51">
        <f t="shared" si="231"/>
        <v>5.6175478352177975E-2</v>
      </c>
      <c r="N413" s="51">
        <f t="shared" si="202"/>
        <v>1.1061293379280974</v>
      </c>
      <c r="O413" s="52">
        <f t="shared" si="203"/>
        <v>0.21263397955302762</v>
      </c>
      <c r="P413" s="53" t="b">
        <f t="shared" si="204"/>
        <v>0</v>
      </c>
      <c r="Q413" s="53" t="b">
        <f t="shared" si="205"/>
        <v>0</v>
      </c>
      <c r="R413" s="53" t="b">
        <f t="shared" si="206"/>
        <v>0</v>
      </c>
      <c r="S413" s="53" t="b">
        <f t="shared" si="232"/>
        <v>0</v>
      </c>
      <c r="T413" s="54" t="str">
        <f t="shared" si="233"/>
        <v>不调</v>
      </c>
      <c r="U413" s="51">
        <f t="shared" si="207"/>
        <v>0.11637913435651295</v>
      </c>
      <c r="V413" s="51">
        <f t="shared" si="208"/>
        <v>0.11882154866749407</v>
      </c>
      <c r="W413" s="51">
        <f t="shared" si="209"/>
        <v>0.81475317655191248</v>
      </c>
      <c r="X413" s="51">
        <f t="shared" si="210"/>
        <v>5.6175478352177975E-2</v>
      </c>
      <c r="Y413" s="51">
        <f t="shared" si="234"/>
        <v>0.99998626710299976</v>
      </c>
      <c r="Z413" s="51">
        <f t="shared" si="211"/>
        <v>0.11637753613384785</v>
      </c>
      <c r="AA413" s="51">
        <f t="shared" si="212"/>
        <v>0.11881991690340481</v>
      </c>
      <c r="AB413" s="51">
        <f t="shared" si="213"/>
        <v>0.81474198763045824</v>
      </c>
      <c r="AC413" s="51">
        <f t="shared" si="214"/>
        <v>5.6174706900119824E-2</v>
      </c>
      <c r="AD413" s="78">
        <f t="shared" si="215"/>
        <v>1.1061141475678307</v>
      </c>
      <c r="AE413" s="51">
        <f t="shared" si="235"/>
        <v>1.1067889937251441</v>
      </c>
      <c r="AF413" s="50">
        <f t="shared" si="216"/>
        <v>-6.0973334677105751E-4</v>
      </c>
      <c r="AG413" s="50">
        <f t="shared" si="236"/>
        <v>-6.0973334677105751E-4</v>
      </c>
      <c r="AH413" s="48">
        <f t="shared" si="237"/>
        <v>44377</v>
      </c>
      <c r="AI413" s="55">
        <f t="shared" si="217"/>
        <v>2021</v>
      </c>
      <c r="AJ413" s="55">
        <f t="shared" si="218"/>
        <v>7</v>
      </c>
      <c r="AK413" s="53">
        <f t="shared" si="219"/>
        <v>0</v>
      </c>
      <c r="AL413" s="51">
        <f t="shared" si="238"/>
        <v>1.0969640769994642</v>
      </c>
      <c r="AM413" s="52" t="str">
        <f t="shared" si="220"/>
        <v/>
      </c>
      <c r="AN413" s="51">
        <f t="shared" si="239"/>
        <v>1.1067889937251441</v>
      </c>
      <c r="AO413" s="52">
        <f t="shared" si="221"/>
        <v>-6.0973334677105751E-4</v>
      </c>
      <c r="AP413" s="56">
        <f t="shared" si="222"/>
        <v>1</v>
      </c>
      <c r="AQ413" s="53" t="b">
        <f t="shared" si="223"/>
        <v>1</v>
      </c>
    </row>
    <row r="414" spans="1:43">
      <c r="A414" s="48">
        <f>净值底稿!A375</f>
        <v>44392</v>
      </c>
      <c r="B414" s="49">
        <f>净值底稿!X375</f>
        <v>1.2538666036758122</v>
      </c>
      <c r="C414" s="49">
        <f>净值底稿!U375</f>
        <v>1.4544073319175901</v>
      </c>
      <c r="D414" s="49">
        <f>净值底稿!V375</f>
        <v>1.4837</v>
      </c>
      <c r="E414" s="49">
        <f>净值底稿!W375</f>
        <v>1.3801000000000001</v>
      </c>
      <c r="F414" s="50">
        <f t="shared" si="224"/>
        <v>4.451261133422646E-3</v>
      </c>
      <c r="G414" s="50">
        <f t="shared" si="225"/>
        <v>5.1226125550940527E-3</v>
      </c>
      <c r="H414" s="50">
        <f t="shared" si="226"/>
        <v>-6.0622389869313675E-4</v>
      </c>
      <c r="I414" s="50">
        <f t="shared" si="227"/>
        <v>7.3722627737227153E-3</v>
      </c>
      <c r="J414" s="51">
        <f t="shared" si="228"/>
        <v>0.11689556293724394</v>
      </c>
      <c r="K414" s="51">
        <f t="shared" si="229"/>
        <v>0.11942858530152942</v>
      </c>
      <c r="L414" s="51">
        <f t="shared" si="230"/>
        <v>0.81424807156628787</v>
      </c>
      <c r="M414" s="51">
        <f t="shared" si="231"/>
        <v>5.6588841600624364E-2</v>
      </c>
      <c r="N414" s="51">
        <f t="shared" si="202"/>
        <v>1.1071610614056855</v>
      </c>
      <c r="O414" s="52">
        <f t="shared" si="203"/>
        <v>0.21345055970332716</v>
      </c>
      <c r="P414" s="53" t="b">
        <f t="shared" si="204"/>
        <v>0</v>
      </c>
      <c r="Q414" s="53" t="b">
        <f t="shared" si="205"/>
        <v>0</v>
      </c>
      <c r="R414" s="53" t="b">
        <f t="shared" si="206"/>
        <v>0</v>
      </c>
      <c r="S414" s="53" t="b">
        <f t="shared" si="232"/>
        <v>0</v>
      </c>
      <c r="T414" s="54" t="str">
        <f t="shared" si="233"/>
        <v>不调</v>
      </c>
      <c r="U414" s="51">
        <f t="shared" si="207"/>
        <v>0.11689556293724394</v>
      </c>
      <c r="V414" s="51">
        <f t="shared" si="208"/>
        <v>0.11942858530152942</v>
      </c>
      <c r="W414" s="51">
        <f t="shared" si="209"/>
        <v>0.81424807156628787</v>
      </c>
      <c r="X414" s="51">
        <f t="shared" si="210"/>
        <v>5.6588841600624364E-2</v>
      </c>
      <c r="Y414" s="51">
        <f t="shared" si="234"/>
        <v>0.99998626710299976</v>
      </c>
      <c r="Z414" s="51">
        <f t="shared" si="211"/>
        <v>0.11689395762251834</v>
      </c>
      <c r="AA414" s="51">
        <f t="shared" si="212"/>
        <v>0.11942694520106859</v>
      </c>
      <c r="AB414" s="51">
        <f t="shared" si="213"/>
        <v>0.8142368895813884</v>
      </c>
      <c r="AC414" s="51">
        <f t="shared" si="214"/>
        <v>5.6588064471891297E-2</v>
      </c>
      <c r="AD414" s="78">
        <f t="shared" si="215"/>
        <v>1.1071458568768666</v>
      </c>
      <c r="AE414" s="51">
        <f t="shared" si="235"/>
        <v>1.1071458568768666</v>
      </c>
      <c r="AF414" s="50">
        <f t="shared" si="216"/>
        <v>0</v>
      </c>
      <c r="AG414" s="50">
        <f t="shared" si="236"/>
        <v>9.327331282260598E-4</v>
      </c>
      <c r="AH414" s="48">
        <f t="shared" si="237"/>
        <v>44377</v>
      </c>
      <c r="AI414" s="55">
        <f t="shared" si="217"/>
        <v>2021</v>
      </c>
      <c r="AJ414" s="55">
        <f t="shared" si="218"/>
        <v>7</v>
      </c>
      <c r="AK414" s="53">
        <f t="shared" si="219"/>
        <v>0</v>
      </c>
      <c r="AL414" s="51">
        <f t="shared" si="238"/>
        <v>1.0969640769994642</v>
      </c>
      <c r="AM414" s="52" t="str">
        <f t="shared" si="220"/>
        <v/>
      </c>
      <c r="AN414" s="51">
        <f t="shared" si="239"/>
        <v>1.1071458568768666</v>
      </c>
      <c r="AO414" s="52">
        <f t="shared" si="221"/>
        <v>0</v>
      </c>
      <c r="AP414" s="56">
        <f t="shared" si="222"/>
        <v>1</v>
      </c>
      <c r="AQ414" s="53" t="b">
        <f t="shared" si="223"/>
        <v>1</v>
      </c>
    </row>
    <row r="415" spans="1:43">
      <c r="A415" s="48">
        <f>净值底稿!A376</f>
        <v>44393</v>
      </c>
      <c r="B415" s="49">
        <f>净值底稿!X376</f>
        <v>1.2578207971573336</v>
      </c>
      <c r="C415" s="49">
        <f>净值底稿!U376</f>
        <v>1.4505824973220525</v>
      </c>
      <c r="D415" s="49">
        <f>净值底稿!V376</f>
        <v>1.4845999999999999</v>
      </c>
      <c r="E415" s="49">
        <f>净值底稿!W376</f>
        <v>1.3756999999999999</v>
      </c>
      <c r="F415" s="50">
        <f t="shared" si="224"/>
        <v>3.1535998087273143E-3</v>
      </c>
      <c r="G415" s="50">
        <f t="shared" si="225"/>
        <v>-2.6298235106493317E-3</v>
      </c>
      <c r="H415" s="50">
        <f t="shared" si="226"/>
        <v>6.0659162903542452E-4</v>
      </c>
      <c r="I415" s="50">
        <f t="shared" si="227"/>
        <v>-3.1881747699443741E-3</v>
      </c>
      <c r="J415" s="51">
        <f t="shared" si="228"/>
        <v>0.11726259438491808</v>
      </c>
      <c r="K415" s="51">
        <f t="shared" si="229"/>
        <v>0.11911287341277378</v>
      </c>
      <c r="L415" s="51">
        <f t="shared" si="230"/>
        <v>0.81473079886266031</v>
      </c>
      <c r="M415" s="51">
        <f t="shared" si="231"/>
        <v>5.6407651832462026E-2</v>
      </c>
      <c r="N415" s="51">
        <f t="shared" si="202"/>
        <v>1.1075139184928142</v>
      </c>
      <c r="O415" s="52">
        <f t="shared" si="203"/>
        <v>0.2134288913672244</v>
      </c>
      <c r="P415" s="53" t="b">
        <f t="shared" si="204"/>
        <v>0</v>
      </c>
      <c r="Q415" s="53" t="b">
        <f t="shared" si="205"/>
        <v>0</v>
      </c>
      <c r="R415" s="53" t="b">
        <f t="shared" si="206"/>
        <v>0</v>
      </c>
      <c r="S415" s="53" t="b">
        <f t="shared" si="232"/>
        <v>0</v>
      </c>
      <c r="T415" s="54" t="str">
        <f t="shared" si="233"/>
        <v>不调</v>
      </c>
      <c r="U415" s="51">
        <f t="shared" si="207"/>
        <v>0.11726259438491808</v>
      </c>
      <c r="V415" s="51">
        <f t="shared" si="208"/>
        <v>0.11911287341277378</v>
      </c>
      <c r="W415" s="51">
        <f t="shared" si="209"/>
        <v>0.81473079886266031</v>
      </c>
      <c r="X415" s="51">
        <f t="shared" si="210"/>
        <v>5.6407651832462026E-2</v>
      </c>
      <c r="Y415" s="51">
        <f t="shared" si="234"/>
        <v>0.99998626710299976</v>
      </c>
      <c r="Z415" s="51">
        <f t="shared" si="211"/>
        <v>0.11726098402978741</v>
      </c>
      <c r="AA415" s="51">
        <f t="shared" si="212"/>
        <v>0.1191112376479518</v>
      </c>
      <c r="AB415" s="51">
        <f t="shared" si="213"/>
        <v>0.81471961024851658</v>
      </c>
      <c r="AC415" s="51">
        <f t="shared" si="214"/>
        <v>5.6406877191989384E-2</v>
      </c>
      <c r="AD415" s="78">
        <f t="shared" si="215"/>
        <v>1.1074987091182453</v>
      </c>
      <c r="AE415" s="51">
        <f t="shared" si="235"/>
        <v>1.1074987091182453</v>
      </c>
      <c r="AF415" s="50">
        <f t="shared" si="216"/>
        <v>0</v>
      </c>
      <c r="AG415" s="50">
        <f t="shared" si="236"/>
        <v>3.1870438676806501E-4</v>
      </c>
      <c r="AH415" s="48">
        <f t="shared" si="237"/>
        <v>44377</v>
      </c>
      <c r="AI415" s="55">
        <f t="shared" si="217"/>
        <v>2021</v>
      </c>
      <c r="AJ415" s="55">
        <f t="shared" si="218"/>
        <v>7</v>
      </c>
      <c r="AK415" s="53">
        <f t="shared" si="219"/>
        <v>0</v>
      </c>
      <c r="AL415" s="51">
        <f t="shared" si="238"/>
        <v>1.0969640769994642</v>
      </c>
      <c r="AM415" s="52" t="str">
        <f t="shared" si="220"/>
        <v/>
      </c>
      <c r="AN415" s="51">
        <f t="shared" si="239"/>
        <v>1.1074987091182453</v>
      </c>
      <c r="AO415" s="52">
        <f t="shared" si="221"/>
        <v>0</v>
      </c>
      <c r="AP415" s="56">
        <f t="shared" si="222"/>
        <v>1</v>
      </c>
      <c r="AQ415" s="53" t="b">
        <f t="shared" si="223"/>
        <v>1</v>
      </c>
    </row>
    <row r="416" spans="1:43">
      <c r="A416" s="48">
        <f>净值底稿!A377</f>
        <v>44396</v>
      </c>
      <c r="B416" s="49">
        <f>净值底稿!X377</f>
        <v>1.2590041085435568</v>
      </c>
      <c r="C416" s="49">
        <f>净值底稿!U377</f>
        <v>1.4481137745721913</v>
      </c>
      <c r="D416" s="49">
        <f>净值底稿!V377</f>
        <v>1.4852000000000001</v>
      </c>
      <c r="E416" s="49">
        <f>净值底稿!W377</f>
        <v>1.3660000000000001</v>
      </c>
      <c r="F416" s="50">
        <f t="shared" si="224"/>
        <v>9.4076309510660039E-4</v>
      </c>
      <c r="G416" s="50">
        <f t="shared" si="225"/>
        <v>-1.7018837290666555E-3</v>
      </c>
      <c r="H416" s="50">
        <f t="shared" si="226"/>
        <v>4.0414926579557253E-4</v>
      </c>
      <c r="I416" s="50">
        <f t="shared" si="227"/>
        <v>-7.0509558770079916E-3</v>
      </c>
      <c r="J416" s="51">
        <f t="shared" si="228"/>
        <v>0.11737129883605851</v>
      </c>
      <c r="K416" s="51">
        <f t="shared" si="229"/>
        <v>0.11890852417064976</v>
      </c>
      <c r="L416" s="51">
        <f t="shared" si="230"/>
        <v>0.81504887858082775</v>
      </c>
      <c r="M416" s="51">
        <f t="shared" si="231"/>
        <v>5.6009154789748855E-2</v>
      </c>
      <c r="N416" s="51">
        <f t="shared" si="202"/>
        <v>1.1073378563772849</v>
      </c>
      <c r="O416" s="52">
        <f t="shared" si="203"/>
        <v>0.21337645204301997</v>
      </c>
      <c r="P416" s="53" t="b">
        <f t="shared" si="204"/>
        <v>0</v>
      </c>
      <c r="Q416" s="53" t="b">
        <f t="shared" si="205"/>
        <v>0</v>
      </c>
      <c r="R416" s="53" t="b">
        <f t="shared" si="206"/>
        <v>0</v>
      </c>
      <c r="S416" s="53" t="b">
        <f t="shared" si="232"/>
        <v>0</v>
      </c>
      <c r="T416" s="54" t="str">
        <f t="shared" si="233"/>
        <v>不调</v>
      </c>
      <c r="U416" s="51">
        <f t="shared" si="207"/>
        <v>0.11737129883605851</v>
      </c>
      <c r="V416" s="51">
        <f t="shared" si="208"/>
        <v>0.11890852417064976</v>
      </c>
      <c r="W416" s="51">
        <f t="shared" si="209"/>
        <v>0.81504887858082775</v>
      </c>
      <c r="X416" s="51">
        <f t="shared" si="210"/>
        <v>5.6009154789748855E-2</v>
      </c>
      <c r="Y416" s="51">
        <f t="shared" si="234"/>
        <v>0.99995880187477393</v>
      </c>
      <c r="Z416" s="51">
        <f t="shared" si="211"/>
        <v>0.11736646335859112</v>
      </c>
      <c r="AA416" s="51">
        <f t="shared" si="212"/>
        <v>0.11890362536238053</v>
      </c>
      <c r="AB416" s="51">
        <f t="shared" si="213"/>
        <v>0.81501530009506262</v>
      </c>
      <c r="AC416" s="51">
        <f t="shared" si="214"/>
        <v>5.600684731757602E-2</v>
      </c>
      <c r="AD416" s="78">
        <f t="shared" si="215"/>
        <v>1.1072922361336104</v>
      </c>
      <c r="AE416" s="51">
        <f t="shared" si="235"/>
        <v>1.1074987091182453</v>
      </c>
      <c r="AF416" s="50">
        <f t="shared" si="216"/>
        <v>-1.8643180613664434E-4</v>
      </c>
      <c r="AG416" s="50">
        <f t="shared" si="236"/>
        <v>-1.8643180613664434E-4</v>
      </c>
      <c r="AH416" s="48">
        <f t="shared" si="237"/>
        <v>44377</v>
      </c>
      <c r="AI416" s="55">
        <f t="shared" si="217"/>
        <v>2021</v>
      </c>
      <c r="AJ416" s="55">
        <f t="shared" si="218"/>
        <v>7</v>
      </c>
      <c r="AK416" s="53">
        <f t="shared" si="219"/>
        <v>0</v>
      </c>
      <c r="AL416" s="51">
        <f t="shared" si="238"/>
        <v>1.0969640769994642</v>
      </c>
      <c r="AM416" s="52" t="str">
        <f t="shared" si="220"/>
        <v/>
      </c>
      <c r="AN416" s="51">
        <f t="shared" si="239"/>
        <v>1.1074987091182453</v>
      </c>
      <c r="AO416" s="52">
        <f t="shared" si="221"/>
        <v>-1.8643180613664434E-4</v>
      </c>
      <c r="AP416" s="56">
        <f t="shared" si="222"/>
        <v>1</v>
      </c>
      <c r="AQ416" s="53" t="b">
        <f t="shared" si="223"/>
        <v>1</v>
      </c>
    </row>
    <row r="417" spans="1:43">
      <c r="A417" s="48">
        <f>净值底稿!A378</f>
        <v>44397</v>
      </c>
      <c r="B417" s="49">
        <f>净值底稿!X378</f>
        <v>1.2559400107228149</v>
      </c>
      <c r="C417" s="49">
        <f>净值底稿!U378</f>
        <v>1.4508505150052062</v>
      </c>
      <c r="D417" s="49">
        <f>净值底稿!V378</f>
        <v>1.4863</v>
      </c>
      <c r="E417" s="49">
        <f>净值底稿!W378</f>
        <v>1.3727</v>
      </c>
      <c r="F417" s="50">
        <f t="shared" si="224"/>
        <v>-2.4337472768746204E-3</v>
      </c>
      <c r="G417" s="50">
        <f t="shared" si="225"/>
        <v>1.8898656176538076E-3</v>
      </c>
      <c r="H417" s="50">
        <f t="shared" si="226"/>
        <v>7.4064099111215143E-4</v>
      </c>
      <c r="I417" s="50">
        <f t="shared" si="227"/>
        <v>4.9048316251829593E-3</v>
      </c>
      <c r="J417" s="51">
        <f t="shared" si="228"/>
        <v>0.11708082304799575</v>
      </c>
      <c r="K417" s="51">
        <f t="shared" si="229"/>
        <v>0.11912833723576728</v>
      </c>
      <c r="L417" s="51">
        <f t="shared" si="230"/>
        <v>0.81561893383469664</v>
      </c>
      <c r="M417" s="51">
        <f t="shared" si="231"/>
        <v>5.6281551473526058E-2</v>
      </c>
      <c r="N417" s="51">
        <f t="shared" si="202"/>
        <v>1.1081096455919857</v>
      </c>
      <c r="O417" s="52">
        <f t="shared" si="203"/>
        <v>0.21316406839647439</v>
      </c>
      <c r="P417" s="53" t="b">
        <f t="shared" si="204"/>
        <v>0</v>
      </c>
      <c r="Q417" s="53" t="b">
        <f t="shared" si="205"/>
        <v>0</v>
      </c>
      <c r="R417" s="53" t="b">
        <f t="shared" si="206"/>
        <v>0</v>
      </c>
      <c r="S417" s="53" t="b">
        <f t="shared" si="232"/>
        <v>0</v>
      </c>
      <c r="T417" s="54" t="str">
        <f t="shared" si="233"/>
        <v>不调</v>
      </c>
      <c r="U417" s="51">
        <f t="shared" si="207"/>
        <v>0.11708082304799575</v>
      </c>
      <c r="V417" s="51">
        <f t="shared" si="208"/>
        <v>0.11912833723576728</v>
      </c>
      <c r="W417" s="51">
        <f t="shared" si="209"/>
        <v>0.81561893383469664</v>
      </c>
      <c r="X417" s="51">
        <f t="shared" si="210"/>
        <v>5.6281551473526058E-2</v>
      </c>
      <c r="Y417" s="51">
        <f t="shared" si="234"/>
        <v>0.99998626710299976</v>
      </c>
      <c r="Z417" s="51">
        <f t="shared" si="211"/>
        <v>0.11707921518911213</v>
      </c>
      <c r="AA417" s="51">
        <f t="shared" si="212"/>
        <v>0.11912670125858221</v>
      </c>
      <c r="AB417" s="51">
        <f t="shared" si="213"/>
        <v>0.81560773302388678</v>
      </c>
      <c r="AC417" s="51">
        <f t="shared" si="214"/>
        <v>5.628077856477666E-2</v>
      </c>
      <c r="AD417" s="78">
        <f t="shared" si="215"/>
        <v>1.1080944280363578</v>
      </c>
      <c r="AE417" s="51">
        <f t="shared" si="235"/>
        <v>1.1080944280363578</v>
      </c>
      <c r="AF417" s="50">
        <f t="shared" si="216"/>
        <v>0</v>
      </c>
      <c r="AG417" s="50">
        <f t="shared" si="236"/>
        <v>7.2446268163894878E-4</v>
      </c>
      <c r="AH417" s="48">
        <f t="shared" si="237"/>
        <v>44377</v>
      </c>
      <c r="AI417" s="55">
        <f t="shared" si="217"/>
        <v>2021</v>
      </c>
      <c r="AJ417" s="55">
        <f t="shared" si="218"/>
        <v>7</v>
      </c>
      <c r="AK417" s="53">
        <f t="shared" si="219"/>
        <v>0</v>
      </c>
      <c r="AL417" s="51">
        <f t="shared" si="238"/>
        <v>1.0969640769994642</v>
      </c>
      <c r="AM417" s="52" t="str">
        <f t="shared" si="220"/>
        <v/>
      </c>
      <c r="AN417" s="51">
        <f t="shared" si="239"/>
        <v>1.1080944280363578</v>
      </c>
      <c r="AO417" s="52">
        <f t="shared" si="221"/>
        <v>0</v>
      </c>
      <c r="AP417" s="56">
        <f t="shared" si="222"/>
        <v>1</v>
      </c>
      <c r="AQ417" s="53" t="b">
        <f t="shared" si="223"/>
        <v>1</v>
      </c>
    </row>
    <row r="418" spans="1:43">
      <c r="A418" s="48">
        <f>净值底稿!A379</f>
        <v>44398</v>
      </c>
      <c r="B418" s="49">
        <f>净值底稿!X379</f>
        <v>1.2501835858038257</v>
      </c>
      <c r="C418" s="49">
        <f>净值底稿!U379</f>
        <v>1.4702696856038249</v>
      </c>
      <c r="D418" s="49">
        <f>净值底稿!V379</f>
        <v>1.4874000000000001</v>
      </c>
      <c r="E418" s="49">
        <f>净值底稿!W379</f>
        <v>1.3676999999999999</v>
      </c>
      <c r="F418" s="50">
        <f t="shared" si="224"/>
        <v>-4.5833597702459317E-3</v>
      </c>
      <c r="G418" s="50">
        <f t="shared" si="225"/>
        <v>1.3384680501387747E-2</v>
      </c>
      <c r="H418" s="50">
        <f t="shared" si="226"/>
        <v>7.4009284801190844E-4</v>
      </c>
      <c r="I418" s="50">
        <f t="shared" si="227"/>
        <v>-3.6424564726452724E-3</v>
      </c>
      <c r="J418" s="51">
        <f t="shared" si="228"/>
        <v>0.11654259902428239</v>
      </c>
      <c r="K418" s="51">
        <f t="shared" si="229"/>
        <v>0.12072117409411261</v>
      </c>
      <c r="L418" s="51">
        <f t="shared" si="230"/>
        <v>0.81621135847388093</v>
      </c>
      <c r="M418" s="51">
        <f t="shared" si="231"/>
        <v>5.6075778278607873E-2</v>
      </c>
      <c r="N418" s="51">
        <f t="shared" si="202"/>
        <v>1.1095509098708838</v>
      </c>
      <c r="O418" s="52">
        <f t="shared" si="203"/>
        <v>0.21383766261433187</v>
      </c>
      <c r="P418" s="53" t="b">
        <f t="shared" si="204"/>
        <v>0</v>
      </c>
      <c r="Q418" s="53" t="b">
        <f t="shared" si="205"/>
        <v>0</v>
      </c>
      <c r="R418" s="53" t="b">
        <f t="shared" si="206"/>
        <v>0</v>
      </c>
      <c r="S418" s="53" t="b">
        <f t="shared" si="232"/>
        <v>0</v>
      </c>
      <c r="T418" s="54" t="str">
        <f t="shared" si="233"/>
        <v>不调</v>
      </c>
      <c r="U418" s="51">
        <f t="shared" si="207"/>
        <v>0.11654259902428239</v>
      </c>
      <c r="V418" s="51">
        <f t="shared" si="208"/>
        <v>0.12072117409411261</v>
      </c>
      <c r="W418" s="51">
        <f t="shared" si="209"/>
        <v>0.81621135847388093</v>
      </c>
      <c r="X418" s="51">
        <f t="shared" si="210"/>
        <v>5.6075778278607873E-2</v>
      </c>
      <c r="Y418" s="51">
        <f t="shared" si="234"/>
        <v>0.99998626710299976</v>
      </c>
      <c r="Z418" s="51">
        <f t="shared" si="211"/>
        <v>0.11654099855677386</v>
      </c>
      <c r="AA418" s="51">
        <f t="shared" si="212"/>
        <v>0.12071951624266303</v>
      </c>
      <c r="AB418" s="51">
        <f t="shared" si="213"/>
        <v>0.81620014952736464</v>
      </c>
      <c r="AC418" s="51">
        <f t="shared" si="214"/>
        <v>5.6075008195720567E-2</v>
      </c>
      <c r="AD418" s="78">
        <f t="shared" si="215"/>
        <v>1.1095356725225221</v>
      </c>
      <c r="AE418" s="51">
        <f t="shared" si="235"/>
        <v>1.1095356725225221</v>
      </c>
      <c r="AF418" s="50">
        <f t="shared" si="216"/>
        <v>0</v>
      </c>
      <c r="AG418" s="50">
        <f t="shared" si="236"/>
        <v>1.3006513251025975E-3</v>
      </c>
      <c r="AH418" s="48">
        <f t="shared" si="237"/>
        <v>44377</v>
      </c>
      <c r="AI418" s="55">
        <f t="shared" si="217"/>
        <v>2021</v>
      </c>
      <c r="AJ418" s="55">
        <f t="shared" si="218"/>
        <v>7</v>
      </c>
      <c r="AK418" s="53">
        <f t="shared" si="219"/>
        <v>0</v>
      </c>
      <c r="AL418" s="51">
        <f t="shared" si="238"/>
        <v>1.0969640769994642</v>
      </c>
      <c r="AM418" s="52" t="str">
        <f t="shared" si="220"/>
        <v/>
      </c>
      <c r="AN418" s="51">
        <f t="shared" si="239"/>
        <v>1.1095356725225221</v>
      </c>
      <c r="AO418" s="52">
        <f t="shared" si="221"/>
        <v>0</v>
      </c>
      <c r="AP418" s="56">
        <f t="shared" si="222"/>
        <v>1</v>
      </c>
      <c r="AQ418" s="53" t="b">
        <f t="shared" si="223"/>
        <v>1</v>
      </c>
    </row>
    <row r="419" spans="1:43">
      <c r="A419" s="48">
        <f>净值底稿!A380</f>
        <v>44399</v>
      </c>
      <c r="B419" s="49">
        <f>净值底稿!X380</f>
        <v>1.2615120885312252</v>
      </c>
      <c r="C419" s="49">
        <f>净值底稿!U380</f>
        <v>1.4817569350989488</v>
      </c>
      <c r="D419" s="49">
        <f>净值底稿!V380</f>
        <v>1.4876</v>
      </c>
      <c r="E419" s="49">
        <f>净值底稿!W380</f>
        <v>1.3602000000000001</v>
      </c>
      <c r="F419" s="50">
        <f t="shared" si="224"/>
        <v>9.0614713359202792E-3</v>
      </c>
      <c r="G419" s="50">
        <f t="shared" si="225"/>
        <v>7.8130220650003412E-3</v>
      </c>
      <c r="H419" s="50">
        <f t="shared" si="226"/>
        <v>1.344628210300236E-4</v>
      </c>
      <c r="I419" s="50">
        <f t="shared" si="227"/>
        <v>-5.4836586970825607E-3</v>
      </c>
      <c r="J419" s="51">
        <f t="shared" si="228"/>
        <v>0.11759703147465558</v>
      </c>
      <c r="K419" s="51">
        <f t="shared" si="229"/>
        <v>0.12166270048674312</v>
      </c>
      <c r="L419" s="51">
        <f t="shared" si="230"/>
        <v>0.81630989810199517</v>
      </c>
      <c r="M419" s="51">
        <f t="shared" si="231"/>
        <v>5.576751198933913E-2</v>
      </c>
      <c r="N419" s="51">
        <f t="shared" si="202"/>
        <v>1.1113371420527329</v>
      </c>
      <c r="O419" s="52">
        <f t="shared" si="203"/>
        <v>0.21528996279154849</v>
      </c>
      <c r="P419" s="53" t="b">
        <f t="shared" si="204"/>
        <v>0</v>
      </c>
      <c r="Q419" s="53" t="b">
        <f t="shared" si="205"/>
        <v>0</v>
      </c>
      <c r="R419" s="53" t="b">
        <f t="shared" si="206"/>
        <v>0</v>
      </c>
      <c r="S419" s="53" t="b">
        <f t="shared" si="232"/>
        <v>0</v>
      </c>
      <c r="T419" s="54" t="str">
        <f t="shared" si="233"/>
        <v>不调</v>
      </c>
      <c r="U419" s="51">
        <f t="shared" si="207"/>
        <v>0.11759703147465558</v>
      </c>
      <c r="V419" s="51">
        <f t="shared" si="208"/>
        <v>0.12166270048674312</v>
      </c>
      <c r="W419" s="51">
        <f t="shared" si="209"/>
        <v>0.81630989810199517</v>
      </c>
      <c r="X419" s="51">
        <f t="shared" si="210"/>
        <v>5.576751198933913E-2</v>
      </c>
      <c r="Y419" s="51">
        <f t="shared" si="234"/>
        <v>0.99998626710299976</v>
      </c>
      <c r="Z419" s="51">
        <f t="shared" si="211"/>
        <v>0.1175954165267348</v>
      </c>
      <c r="AA419" s="51">
        <f t="shared" si="212"/>
        <v>0.12166102970540855</v>
      </c>
      <c r="AB419" s="51">
        <f t="shared" si="213"/>
        <v>0.81629868780224424</v>
      </c>
      <c r="AC419" s="51">
        <f t="shared" si="214"/>
        <v>5.576674613984102E-2</v>
      </c>
      <c r="AD419" s="78">
        <f t="shared" si="215"/>
        <v>1.1113218801742286</v>
      </c>
      <c r="AE419" s="51">
        <f t="shared" si="235"/>
        <v>1.1113218801742286</v>
      </c>
      <c r="AF419" s="50">
        <f t="shared" si="216"/>
        <v>0</v>
      </c>
      <c r="AG419" s="50">
        <f t="shared" si="236"/>
        <v>1.609869512032569E-3</v>
      </c>
      <c r="AH419" s="48">
        <f t="shared" si="237"/>
        <v>44377</v>
      </c>
      <c r="AI419" s="55">
        <f t="shared" si="217"/>
        <v>2021</v>
      </c>
      <c r="AJ419" s="55">
        <f t="shared" si="218"/>
        <v>7</v>
      </c>
      <c r="AK419" s="53">
        <f t="shared" si="219"/>
        <v>0</v>
      </c>
      <c r="AL419" s="51">
        <f t="shared" si="238"/>
        <v>1.0969640769994642</v>
      </c>
      <c r="AM419" s="52" t="str">
        <f t="shared" si="220"/>
        <v/>
      </c>
      <c r="AN419" s="51">
        <f t="shared" si="239"/>
        <v>1.1113218801742286</v>
      </c>
      <c r="AO419" s="52">
        <f t="shared" si="221"/>
        <v>0</v>
      </c>
      <c r="AP419" s="56">
        <f t="shared" si="222"/>
        <v>1</v>
      </c>
      <c r="AQ419" s="53" t="b">
        <f t="shared" si="223"/>
        <v>1</v>
      </c>
    </row>
    <row r="420" spans="1:43">
      <c r="A420" s="48">
        <f>净值底稿!A381</f>
        <v>44400</v>
      </c>
      <c r="B420" s="49">
        <f>净值底稿!X381</f>
        <v>1.2552716602302481</v>
      </c>
      <c r="C420" s="49">
        <f>净值底稿!U381</f>
        <v>1.4678599952867351</v>
      </c>
      <c r="D420" s="49">
        <f>净值底稿!V381</f>
        <v>1.4891000000000001</v>
      </c>
      <c r="E420" s="49">
        <f>净值底稿!W381</f>
        <v>1.3649</v>
      </c>
      <c r="F420" s="50">
        <f t="shared" si="224"/>
        <v>-4.946784384954106E-3</v>
      </c>
      <c r="G420" s="50">
        <f t="shared" si="225"/>
        <v>-9.3786905821269251E-3</v>
      </c>
      <c r="H420" s="50">
        <f t="shared" si="226"/>
        <v>1.0083355740790889E-3</v>
      </c>
      <c r="I420" s="50">
        <f t="shared" si="227"/>
        <v>3.4553742096750106E-3</v>
      </c>
      <c r="J420" s="51">
        <f t="shared" si="228"/>
        <v>0.11701369735651818</v>
      </c>
      <c r="K420" s="51">
        <f t="shared" si="229"/>
        <v>0.12052000855189858</v>
      </c>
      <c r="L420" s="51">
        <f t="shared" si="230"/>
        <v>0.81712179080822933</v>
      </c>
      <c r="M420" s="51">
        <f t="shared" si="231"/>
        <v>5.5959441116210117E-2</v>
      </c>
      <c r="N420" s="51">
        <f t="shared" si="202"/>
        <v>1.1106149378328563</v>
      </c>
      <c r="O420" s="52">
        <f t="shared" si="203"/>
        <v>0.21387584284785191</v>
      </c>
      <c r="P420" s="53" t="b">
        <f t="shared" si="204"/>
        <v>0</v>
      </c>
      <c r="Q420" s="53" t="b">
        <f t="shared" si="205"/>
        <v>0</v>
      </c>
      <c r="R420" s="53" t="b">
        <f t="shared" si="206"/>
        <v>0</v>
      </c>
      <c r="S420" s="53" t="b">
        <f t="shared" si="232"/>
        <v>0</v>
      </c>
      <c r="T420" s="54" t="str">
        <f t="shared" si="233"/>
        <v>不调</v>
      </c>
      <c r="U420" s="51">
        <f t="shared" si="207"/>
        <v>0.11701369735651818</v>
      </c>
      <c r="V420" s="51">
        <f t="shared" si="208"/>
        <v>0.12052000855189858</v>
      </c>
      <c r="W420" s="51">
        <f t="shared" si="209"/>
        <v>0.81712179080822933</v>
      </c>
      <c r="X420" s="51">
        <f t="shared" si="210"/>
        <v>5.5959441116210117E-2</v>
      </c>
      <c r="Y420" s="51">
        <f t="shared" si="234"/>
        <v>0.99998626710299976</v>
      </c>
      <c r="Z420" s="51">
        <f t="shared" si="211"/>
        <v>0.11701209041946477</v>
      </c>
      <c r="AA420" s="51">
        <f t="shared" si="212"/>
        <v>0.12051835346303467</v>
      </c>
      <c r="AB420" s="51">
        <f t="shared" si="213"/>
        <v>0.81711056935883952</v>
      </c>
      <c r="AC420" s="51">
        <f t="shared" si="214"/>
        <v>5.5958672630969077E-2</v>
      </c>
      <c r="AD420" s="78">
        <f t="shared" si="215"/>
        <v>1.110599685872308</v>
      </c>
      <c r="AE420" s="51">
        <f t="shared" si="235"/>
        <v>1.1113218801742286</v>
      </c>
      <c r="AF420" s="50">
        <f t="shared" si="216"/>
        <v>-6.498515999769916E-4</v>
      </c>
      <c r="AG420" s="50">
        <f t="shared" si="236"/>
        <v>-6.498515999769916E-4</v>
      </c>
      <c r="AH420" s="48">
        <f t="shared" si="237"/>
        <v>44377</v>
      </c>
      <c r="AI420" s="55">
        <f t="shared" si="217"/>
        <v>2021</v>
      </c>
      <c r="AJ420" s="55">
        <f t="shared" si="218"/>
        <v>7</v>
      </c>
      <c r="AK420" s="53">
        <f t="shared" si="219"/>
        <v>0</v>
      </c>
      <c r="AL420" s="51">
        <f t="shared" si="238"/>
        <v>1.0969640769994642</v>
      </c>
      <c r="AM420" s="52" t="str">
        <f t="shared" si="220"/>
        <v/>
      </c>
      <c r="AN420" s="51">
        <f t="shared" si="239"/>
        <v>1.1113218801742286</v>
      </c>
      <c r="AO420" s="52">
        <f t="shared" si="221"/>
        <v>-6.498515999769916E-4</v>
      </c>
      <c r="AP420" s="56">
        <f t="shared" si="222"/>
        <v>1</v>
      </c>
      <c r="AQ420" s="53" t="b">
        <f t="shared" si="223"/>
        <v>1</v>
      </c>
    </row>
    <row r="421" spans="1:43">
      <c r="A421" s="48">
        <f>净值底稿!A382</f>
        <v>44403</v>
      </c>
      <c r="B421" s="49">
        <f>净值底稿!X382</f>
        <v>1.233703336438815</v>
      </c>
      <c r="C421" s="49">
        <f>净值底稿!U382</f>
        <v>1.4407915363522399</v>
      </c>
      <c r="D421" s="49">
        <f>净值底稿!V382</f>
        <v>1.4915</v>
      </c>
      <c r="E421" s="49">
        <f>净值底稿!W382</f>
        <v>1.3694</v>
      </c>
      <c r="F421" s="50">
        <f t="shared" si="224"/>
        <v>-1.7182196073379785E-2</v>
      </c>
      <c r="G421" s="50">
        <f t="shared" si="225"/>
        <v>-1.8440763438891561E-2</v>
      </c>
      <c r="H421" s="50">
        <f t="shared" si="226"/>
        <v>1.6117117722114216E-3</v>
      </c>
      <c r="I421" s="50">
        <f t="shared" si="227"/>
        <v>3.2969448311230831E-3</v>
      </c>
      <c r="J421" s="51">
        <f t="shared" si="228"/>
        <v>0.11500156573892148</v>
      </c>
      <c r="K421" s="51">
        <f t="shared" si="229"/>
        <v>0.11829590301677813</v>
      </c>
      <c r="L421" s="51">
        <f t="shared" si="230"/>
        <v>0.8184275160826735</v>
      </c>
      <c r="M421" s="51">
        <f t="shared" si="231"/>
        <v>5.6143165287456262E-2</v>
      </c>
      <c r="N421" s="51">
        <f t="shared" si="202"/>
        <v>1.1078681501258294</v>
      </c>
      <c r="O421" s="52">
        <f t="shared" si="203"/>
        <v>0.21058234116505847</v>
      </c>
      <c r="P421" s="53" t="b">
        <f t="shared" si="204"/>
        <v>0</v>
      </c>
      <c r="Q421" s="53" t="b">
        <f t="shared" si="205"/>
        <v>0</v>
      </c>
      <c r="R421" s="53" t="b">
        <f t="shared" si="206"/>
        <v>0</v>
      </c>
      <c r="S421" s="53" t="b">
        <f t="shared" si="232"/>
        <v>0</v>
      </c>
      <c r="T421" s="54" t="str">
        <f t="shared" si="233"/>
        <v>不调</v>
      </c>
      <c r="U421" s="51">
        <f t="shared" si="207"/>
        <v>0.11500156573892148</v>
      </c>
      <c r="V421" s="51">
        <f t="shared" si="208"/>
        <v>0.11829590301677813</v>
      </c>
      <c r="W421" s="51">
        <f t="shared" si="209"/>
        <v>0.8184275160826735</v>
      </c>
      <c r="X421" s="51">
        <f t="shared" si="210"/>
        <v>5.6143165287456262E-2</v>
      </c>
      <c r="Y421" s="51">
        <f t="shared" si="234"/>
        <v>0.99995880187477393</v>
      </c>
      <c r="Z421" s="51">
        <f t="shared" si="211"/>
        <v>0.11499682789001497</v>
      </c>
      <c r="AA421" s="51">
        <f t="shared" si="212"/>
        <v>0.11829102944735191</v>
      </c>
      <c r="AB421" s="51">
        <f t="shared" si="213"/>
        <v>0.81839379840337745</v>
      </c>
      <c r="AC421" s="51">
        <f t="shared" si="214"/>
        <v>5.6140852294302164E-2</v>
      </c>
      <c r="AD421" s="78">
        <f t="shared" si="215"/>
        <v>1.1078225080350463</v>
      </c>
      <c r="AE421" s="51">
        <f t="shared" si="235"/>
        <v>1.1113218801742286</v>
      </c>
      <c r="AF421" s="50">
        <f t="shared" si="216"/>
        <v>-3.1488376154653608E-3</v>
      </c>
      <c r="AG421" s="50">
        <f t="shared" si="236"/>
        <v>-2.5006110415746186E-3</v>
      </c>
      <c r="AH421" s="48">
        <f t="shared" si="237"/>
        <v>44377</v>
      </c>
      <c r="AI421" s="55">
        <f t="shared" si="217"/>
        <v>2021</v>
      </c>
      <c r="AJ421" s="55">
        <f t="shared" si="218"/>
        <v>7</v>
      </c>
      <c r="AK421" s="53">
        <f t="shared" si="219"/>
        <v>0</v>
      </c>
      <c r="AL421" s="51">
        <f t="shared" si="238"/>
        <v>1.0969640769994642</v>
      </c>
      <c r="AM421" s="52" t="str">
        <f t="shared" si="220"/>
        <v/>
      </c>
      <c r="AN421" s="51">
        <f t="shared" si="239"/>
        <v>1.1113218801742286</v>
      </c>
      <c r="AO421" s="52">
        <f t="shared" si="221"/>
        <v>-3.1488376154653608E-3</v>
      </c>
      <c r="AP421" s="56">
        <f t="shared" si="222"/>
        <v>1</v>
      </c>
      <c r="AQ421" s="53" t="b">
        <f t="shared" si="223"/>
        <v>1</v>
      </c>
    </row>
    <row r="422" spans="1:43">
      <c r="A422" s="48">
        <f>净值底稿!A383</f>
        <v>44404</v>
      </c>
      <c r="B422" s="49">
        <f>净值底稿!X383</f>
        <v>1.2038738759305194</v>
      </c>
      <c r="C422" s="49">
        <f>净值底稿!U383</f>
        <v>1.4028817395638637</v>
      </c>
      <c r="D422" s="49">
        <f>净值底稿!V383</f>
        <v>1.4903</v>
      </c>
      <c r="E422" s="49">
        <f>净值底稿!W383</f>
        <v>1.365</v>
      </c>
      <c r="F422" s="50">
        <f t="shared" si="224"/>
        <v>-2.4178795361290639E-2</v>
      </c>
      <c r="G422" s="50">
        <f t="shared" si="225"/>
        <v>-2.6311784759893264E-2</v>
      </c>
      <c r="H422" s="50">
        <f t="shared" si="226"/>
        <v>-8.0455916862220977E-4</v>
      </c>
      <c r="I422" s="50">
        <f t="shared" si="227"/>
        <v>-3.2130860230757952E-3</v>
      </c>
      <c r="J422" s="51">
        <f t="shared" si="228"/>
        <v>0.11221634312126474</v>
      </c>
      <c r="K422" s="51">
        <f t="shared" si="229"/>
        <v>0.11517858134150699</v>
      </c>
      <c r="L422" s="51">
        <f t="shared" si="230"/>
        <v>0.81773535216932847</v>
      </c>
      <c r="M422" s="51">
        <f t="shared" si="231"/>
        <v>5.596046690647178E-2</v>
      </c>
      <c r="N422" s="51">
        <f t="shared" si="202"/>
        <v>1.1010907435385719</v>
      </c>
      <c r="O422" s="52">
        <f t="shared" si="203"/>
        <v>0.20651787856466158</v>
      </c>
      <c r="P422" s="53" t="b">
        <f t="shared" si="204"/>
        <v>0</v>
      </c>
      <c r="Q422" s="53" t="b">
        <f t="shared" si="205"/>
        <v>0</v>
      </c>
      <c r="R422" s="53" t="b">
        <f t="shared" si="206"/>
        <v>0</v>
      </c>
      <c r="S422" s="53" t="b">
        <f t="shared" si="232"/>
        <v>0</v>
      </c>
      <c r="T422" s="54" t="str">
        <f t="shared" si="233"/>
        <v>不调</v>
      </c>
      <c r="U422" s="51">
        <f t="shared" si="207"/>
        <v>0.11221634312126474</v>
      </c>
      <c r="V422" s="51">
        <f t="shared" si="208"/>
        <v>0.11517858134150699</v>
      </c>
      <c r="W422" s="51">
        <f t="shared" si="209"/>
        <v>0.81773535216932847</v>
      </c>
      <c r="X422" s="51">
        <f t="shared" si="210"/>
        <v>5.596046690647178E-2</v>
      </c>
      <c r="Y422" s="51">
        <f t="shared" si="234"/>
        <v>0.99998626710299976</v>
      </c>
      <c r="Z422" s="51">
        <f t="shared" si="211"/>
        <v>0.11221480206578292</v>
      </c>
      <c r="AA422" s="51">
        <f t="shared" si="212"/>
        <v>0.11517699960591279</v>
      </c>
      <c r="AB422" s="51">
        <f t="shared" si="213"/>
        <v>0.81772412229396363</v>
      </c>
      <c r="AC422" s="51">
        <f t="shared" si="214"/>
        <v>5.5959698407143668E-2</v>
      </c>
      <c r="AD422" s="78">
        <f t="shared" si="215"/>
        <v>1.1010756223728031</v>
      </c>
      <c r="AE422" s="51">
        <f t="shared" si="235"/>
        <v>1.1113218801742286</v>
      </c>
      <c r="AF422" s="50">
        <f t="shared" si="216"/>
        <v>-9.2198830817756816E-3</v>
      </c>
      <c r="AG422" s="50">
        <f t="shared" si="236"/>
        <v>-6.0902225882828454E-3</v>
      </c>
      <c r="AH422" s="48">
        <f t="shared" si="237"/>
        <v>44377</v>
      </c>
      <c r="AI422" s="55">
        <f t="shared" si="217"/>
        <v>2021</v>
      </c>
      <c r="AJ422" s="55">
        <f t="shared" si="218"/>
        <v>7</v>
      </c>
      <c r="AK422" s="53">
        <f t="shared" si="219"/>
        <v>0</v>
      </c>
      <c r="AL422" s="51">
        <f t="shared" si="238"/>
        <v>1.0969640769994642</v>
      </c>
      <c r="AM422" s="52" t="str">
        <f t="shared" si="220"/>
        <v/>
      </c>
      <c r="AN422" s="51">
        <f t="shared" si="239"/>
        <v>1.1113218801742286</v>
      </c>
      <c r="AO422" s="52">
        <f t="shared" si="221"/>
        <v>-9.2198830817756816E-3</v>
      </c>
      <c r="AP422" s="56">
        <f t="shared" si="222"/>
        <v>1</v>
      </c>
      <c r="AQ422" s="53" t="b">
        <f t="shared" si="223"/>
        <v>1</v>
      </c>
    </row>
    <row r="423" spans="1:43">
      <c r="A423" s="48">
        <f>净值底稿!A384</f>
        <v>44405</v>
      </c>
      <c r="B423" s="49">
        <f>净值底稿!X384</f>
        <v>1.1997346570338605</v>
      </c>
      <c r="C423" s="49">
        <f>净值底稿!U384</f>
        <v>1.3818008667005364</v>
      </c>
      <c r="D423" s="49">
        <f>净值底稿!V384</f>
        <v>1.4892000000000001</v>
      </c>
      <c r="E423" s="49">
        <f>净值底稿!W384</f>
        <v>1.3706</v>
      </c>
      <c r="F423" s="50">
        <f t="shared" si="224"/>
        <v>-3.4382496201768031E-3</v>
      </c>
      <c r="G423" s="50">
        <f t="shared" si="225"/>
        <v>-1.5026835312491271E-2</v>
      </c>
      <c r="H423" s="50">
        <f t="shared" si="226"/>
        <v>-7.3810642152583039E-4</v>
      </c>
      <c r="I423" s="50">
        <f t="shared" si="227"/>
        <v>4.1025641025640436E-3</v>
      </c>
      <c r="J423" s="51">
        <f t="shared" si="228"/>
        <v>0.11182897956520203</v>
      </c>
      <c r="K423" s="51">
        <f t="shared" si="229"/>
        <v>0.11344625380104786</v>
      </c>
      <c r="L423" s="51">
        <f t="shared" si="230"/>
        <v>0.81712055486826185</v>
      </c>
      <c r="M423" s="51">
        <f t="shared" si="231"/>
        <v>5.6189276657019123E-2</v>
      </c>
      <c r="N423" s="51">
        <f t="shared" si="202"/>
        <v>1.098585064891531</v>
      </c>
      <c r="O423" s="52">
        <f t="shared" si="203"/>
        <v>0.20505943560091314</v>
      </c>
      <c r="P423" s="53" t="b">
        <f t="shared" si="204"/>
        <v>0</v>
      </c>
      <c r="Q423" s="53" t="b">
        <f t="shared" si="205"/>
        <v>0</v>
      </c>
      <c r="R423" s="53" t="b">
        <f t="shared" si="206"/>
        <v>0</v>
      </c>
      <c r="S423" s="53" t="b">
        <f t="shared" si="232"/>
        <v>0</v>
      </c>
      <c r="T423" s="54" t="str">
        <f t="shared" si="233"/>
        <v>不调</v>
      </c>
      <c r="U423" s="51">
        <f t="shared" si="207"/>
        <v>0.11182897956520203</v>
      </c>
      <c r="V423" s="51">
        <f t="shared" si="208"/>
        <v>0.11344625380104786</v>
      </c>
      <c r="W423" s="51">
        <f t="shared" si="209"/>
        <v>0.81712055486826185</v>
      </c>
      <c r="X423" s="51">
        <f t="shared" si="210"/>
        <v>5.6189276657019123E-2</v>
      </c>
      <c r="Y423" s="51">
        <f t="shared" si="234"/>
        <v>0.99998626710299976</v>
      </c>
      <c r="Z423" s="51">
        <f t="shared" si="211"/>
        <v>0.11182744382934402</v>
      </c>
      <c r="AA423" s="51">
        <f t="shared" si="212"/>
        <v>0.11344469585532935</v>
      </c>
      <c r="AB423" s="51">
        <f t="shared" si="213"/>
        <v>0.81710933343584502</v>
      </c>
      <c r="AC423" s="51">
        <f t="shared" si="214"/>
        <v>5.6188505015470278E-2</v>
      </c>
      <c r="AD423" s="78">
        <f t="shared" si="215"/>
        <v>1.0985699781359886</v>
      </c>
      <c r="AE423" s="51">
        <f t="shared" si="235"/>
        <v>1.1113218801742286</v>
      </c>
      <c r="AF423" s="50">
        <f t="shared" si="216"/>
        <v>-1.1474535205084679E-2</v>
      </c>
      <c r="AG423" s="50">
        <f t="shared" si="236"/>
        <v>-2.2756331953066589E-3</v>
      </c>
      <c r="AH423" s="48">
        <f t="shared" si="237"/>
        <v>44377</v>
      </c>
      <c r="AI423" s="55">
        <f t="shared" si="217"/>
        <v>2021</v>
      </c>
      <c r="AJ423" s="55">
        <f t="shared" si="218"/>
        <v>7</v>
      </c>
      <c r="AK423" s="53">
        <f t="shared" si="219"/>
        <v>0</v>
      </c>
      <c r="AL423" s="51">
        <f t="shared" si="238"/>
        <v>1.0969640769994642</v>
      </c>
      <c r="AM423" s="52" t="str">
        <f t="shared" si="220"/>
        <v/>
      </c>
      <c r="AN423" s="51">
        <f t="shared" si="239"/>
        <v>1.1113218801742286</v>
      </c>
      <c r="AO423" s="52">
        <f t="shared" si="221"/>
        <v>-1.1474535205084679E-2</v>
      </c>
      <c r="AP423" s="56">
        <f t="shared" si="222"/>
        <v>1</v>
      </c>
      <c r="AQ423" s="53" t="b">
        <f t="shared" si="223"/>
        <v>1</v>
      </c>
    </row>
    <row r="424" spans="1:43">
      <c r="A424" s="48">
        <f>净值底稿!A385</f>
        <v>44406</v>
      </c>
      <c r="B424" s="49">
        <f>净值底稿!X385</f>
        <v>1.2055536752807452</v>
      </c>
      <c r="C424" s="49">
        <f>净值底稿!U385</f>
        <v>1.4197846249162676</v>
      </c>
      <c r="D424" s="49">
        <f>净值底稿!V385</f>
        <v>1.4905999999999999</v>
      </c>
      <c r="E424" s="49">
        <f>净值底稿!W385</f>
        <v>1.3735999999999999</v>
      </c>
      <c r="F424" s="50">
        <f t="shared" si="224"/>
        <v>4.8502543564685752E-3</v>
      </c>
      <c r="G424" s="50">
        <f t="shared" si="225"/>
        <v>2.7488590527829704E-2</v>
      </c>
      <c r="H424" s="50">
        <f t="shared" si="226"/>
        <v>9.4010206822447984E-4</v>
      </c>
      <c r="I424" s="50">
        <f t="shared" si="227"/>
        <v>2.188822413541347E-3</v>
      </c>
      <c r="J424" s="51">
        <f t="shared" si="228"/>
        <v>0.11236983537595005</v>
      </c>
      <c r="K424" s="51">
        <f t="shared" si="229"/>
        <v>0.11656313064725067</v>
      </c>
      <c r="L424" s="51">
        <f t="shared" si="230"/>
        <v>0.81787749961017353</v>
      </c>
      <c r="M424" s="51">
        <f t="shared" si="231"/>
        <v>5.6311491674631522E-2</v>
      </c>
      <c r="N424" s="51">
        <f t="shared" si="202"/>
        <v>1.1031219573080058</v>
      </c>
      <c r="O424" s="52">
        <f t="shared" si="203"/>
        <v>0.20753187306857288</v>
      </c>
      <c r="P424" s="53" t="b">
        <f t="shared" si="204"/>
        <v>0</v>
      </c>
      <c r="Q424" s="53" t="b">
        <f t="shared" si="205"/>
        <v>0</v>
      </c>
      <c r="R424" s="53" t="b">
        <f t="shared" si="206"/>
        <v>0</v>
      </c>
      <c r="S424" s="53" t="b">
        <f t="shared" si="232"/>
        <v>0</v>
      </c>
      <c r="T424" s="54" t="str">
        <f t="shared" si="233"/>
        <v>不调</v>
      </c>
      <c r="U424" s="51">
        <f t="shared" si="207"/>
        <v>0.11236983537595005</v>
      </c>
      <c r="V424" s="51">
        <f t="shared" si="208"/>
        <v>0.11656313064725067</v>
      </c>
      <c r="W424" s="51">
        <f t="shared" si="209"/>
        <v>0.81787749961017353</v>
      </c>
      <c r="X424" s="51">
        <f t="shared" si="210"/>
        <v>5.6311491674631522E-2</v>
      </c>
      <c r="Y424" s="51">
        <f t="shared" si="234"/>
        <v>0.99998626710299976</v>
      </c>
      <c r="Z424" s="51">
        <f t="shared" si="211"/>
        <v>0.1123682922125749</v>
      </c>
      <c r="AA424" s="51">
        <f t="shared" si="212"/>
        <v>0.11656152989778347</v>
      </c>
      <c r="AB424" s="51">
        <f t="shared" si="213"/>
        <v>0.81786626778271254</v>
      </c>
      <c r="AC424" s="51">
        <f t="shared" si="214"/>
        <v>5.6310718354716426E-2</v>
      </c>
      <c r="AD424" s="78">
        <f t="shared" si="215"/>
        <v>1.1031068082477873</v>
      </c>
      <c r="AE424" s="51">
        <f t="shared" si="235"/>
        <v>1.1113218801742286</v>
      </c>
      <c r="AF424" s="50">
        <f t="shared" si="216"/>
        <v>-7.3921624985493484E-3</v>
      </c>
      <c r="AG424" s="50">
        <f t="shared" si="236"/>
        <v>4.1297597805254327E-3</v>
      </c>
      <c r="AH424" s="48">
        <f t="shared" si="237"/>
        <v>44377</v>
      </c>
      <c r="AI424" s="55">
        <f t="shared" si="217"/>
        <v>2021</v>
      </c>
      <c r="AJ424" s="55">
        <f t="shared" si="218"/>
        <v>7</v>
      </c>
      <c r="AK424" s="53">
        <f t="shared" si="219"/>
        <v>0</v>
      </c>
      <c r="AL424" s="51">
        <f t="shared" si="238"/>
        <v>1.0969640769994642</v>
      </c>
      <c r="AM424" s="52" t="str">
        <f t="shared" si="220"/>
        <v/>
      </c>
      <c r="AN424" s="51">
        <f t="shared" si="239"/>
        <v>1.1113218801742286</v>
      </c>
      <c r="AO424" s="52">
        <f t="shared" si="221"/>
        <v>-7.3921624985493484E-3</v>
      </c>
      <c r="AP424" s="56">
        <f t="shared" si="222"/>
        <v>1</v>
      </c>
      <c r="AQ424" s="53" t="b">
        <f t="shared" si="223"/>
        <v>1</v>
      </c>
    </row>
    <row r="425" spans="1:43">
      <c r="A425" s="48">
        <f>净值底稿!A386</f>
        <v>44407</v>
      </c>
      <c r="B425" s="49">
        <f>净值底稿!X386</f>
        <v>1.2086330908838574</v>
      </c>
      <c r="C425" s="49">
        <f>净值底稿!U386</f>
        <v>1.4236811530183713</v>
      </c>
      <c r="D425" s="49">
        <f>净值底稿!V386</f>
        <v>1.4925999999999999</v>
      </c>
      <c r="E425" s="49">
        <f>净值底稿!W386</f>
        <v>1.3812</v>
      </c>
      <c r="F425" s="50">
        <f t="shared" si="224"/>
        <v>2.5543579404667671E-3</v>
      </c>
      <c r="G425" s="50">
        <f t="shared" si="225"/>
        <v>2.7444501325921689E-3</v>
      </c>
      <c r="H425" s="50">
        <f t="shared" si="226"/>
        <v>1.3417415805716537E-3</v>
      </c>
      <c r="I425" s="50">
        <f t="shared" si="227"/>
        <v>5.5329062317996947E-3</v>
      </c>
      <c r="J425" s="51">
        <f t="shared" si="228"/>
        <v>0.11265532105204477</v>
      </c>
      <c r="K425" s="51">
        <f t="shared" si="229"/>
        <v>0.11688142720396659</v>
      </c>
      <c r="L425" s="51">
        <f t="shared" si="230"/>
        <v>0.81896363296154351</v>
      </c>
      <c r="M425" s="51">
        <f t="shared" si="231"/>
        <v>5.6622280279218354E-2</v>
      </c>
      <c r="N425" s="51">
        <f t="shared" si="202"/>
        <v>1.1051226614967733</v>
      </c>
      <c r="O425" s="52">
        <f t="shared" si="203"/>
        <v>0.20770250783304706</v>
      </c>
      <c r="P425" s="53" t="b">
        <f t="shared" si="204"/>
        <v>0</v>
      </c>
      <c r="Q425" s="53" t="b">
        <f t="shared" si="205"/>
        <v>0</v>
      </c>
      <c r="R425" s="53" t="b">
        <f t="shared" si="206"/>
        <v>0</v>
      </c>
      <c r="S425" s="53" t="b">
        <f t="shared" si="232"/>
        <v>0</v>
      </c>
      <c r="T425" s="54" t="str">
        <f t="shared" si="233"/>
        <v>不调</v>
      </c>
      <c r="U425" s="51">
        <f t="shared" si="207"/>
        <v>0.11265532105204477</v>
      </c>
      <c r="V425" s="51">
        <f t="shared" si="208"/>
        <v>0.11688142720396659</v>
      </c>
      <c r="W425" s="51">
        <f t="shared" si="209"/>
        <v>0.81896363296154351</v>
      </c>
      <c r="X425" s="51">
        <f t="shared" si="210"/>
        <v>5.6622280279218354E-2</v>
      </c>
      <c r="Y425" s="51">
        <f t="shared" si="234"/>
        <v>0.99998626710299976</v>
      </c>
      <c r="Z425" s="51">
        <f t="shared" si="211"/>
        <v>0.11265377396812423</v>
      </c>
      <c r="AA425" s="51">
        <f t="shared" si="212"/>
        <v>0.11687982208336556</v>
      </c>
      <c r="AB425" s="51">
        <f t="shared" si="213"/>
        <v>0.81895238621832511</v>
      </c>
      <c r="AC425" s="51">
        <f t="shared" si="214"/>
        <v>5.6621502691275361E-2</v>
      </c>
      <c r="AD425" s="78">
        <f t="shared" si="215"/>
        <v>1.1051074849610902</v>
      </c>
      <c r="AE425" s="51">
        <f t="shared" si="235"/>
        <v>1.1113218801742286</v>
      </c>
      <c r="AF425" s="50">
        <f t="shared" si="216"/>
        <v>-5.5918949532102191E-3</v>
      </c>
      <c r="AG425" s="50">
        <f t="shared" si="236"/>
        <v>1.8136745221262185E-3</v>
      </c>
      <c r="AH425" s="48">
        <f t="shared" si="237"/>
        <v>44377</v>
      </c>
      <c r="AI425" s="55">
        <f t="shared" si="217"/>
        <v>2021</v>
      </c>
      <c r="AJ425" s="55">
        <f t="shared" si="218"/>
        <v>7</v>
      </c>
      <c r="AK425" s="53">
        <f t="shared" si="219"/>
        <v>1</v>
      </c>
      <c r="AL425" s="51">
        <f t="shared" si="238"/>
        <v>1.0969640769994642</v>
      </c>
      <c r="AM425" s="52">
        <f t="shared" si="220"/>
        <v>7.4235867266507771E-3</v>
      </c>
      <c r="AN425" s="51">
        <f t="shared" si="239"/>
        <v>1.1113218801742286</v>
      </c>
      <c r="AO425" s="52">
        <f t="shared" si="221"/>
        <v>-5.5918949532102191E-3</v>
      </c>
      <c r="AP425" s="56">
        <f t="shared" si="222"/>
        <v>1</v>
      </c>
      <c r="AQ425" s="53" t="b">
        <f t="shared" si="223"/>
        <v>1</v>
      </c>
    </row>
    <row r="426" spans="1:43">
      <c r="A426" s="48">
        <f>净值底稿!A387</f>
        <v>44410</v>
      </c>
      <c r="B426" s="49">
        <f>净值底稿!X387</f>
        <v>1.2086077797002936</v>
      </c>
      <c r="C426" s="49">
        <f>净值底稿!U387</f>
        <v>1.450821915710635</v>
      </c>
      <c r="D426" s="49">
        <f>净值底稿!V387</f>
        <v>1.4941</v>
      </c>
      <c r="E426" s="49">
        <f>净值底稿!W387</f>
        <v>1.3647</v>
      </c>
      <c r="F426" s="50">
        <f t="shared" si="224"/>
        <v>-2.0941991208611732E-5</v>
      </c>
      <c r="G426" s="50">
        <f t="shared" si="225"/>
        <v>1.9063792924927103E-2</v>
      </c>
      <c r="H426" s="50">
        <f t="shared" si="226"/>
        <v>1.004957791772787E-3</v>
      </c>
      <c r="I426" s="50">
        <f t="shared" si="227"/>
        <v>-1.194613379669851E-2</v>
      </c>
      <c r="J426" s="51">
        <f t="shared" si="228"/>
        <v>0.11265141477378017</v>
      </c>
      <c r="K426" s="51">
        <f t="shared" si="229"/>
        <v>0.11910799480866516</v>
      </c>
      <c r="L426" s="51">
        <f t="shared" si="230"/>
        <v>0.8197753987999461</v>
      </c>
      <c r="M426" s="51">
        <f t="shared" si="231"/>
        <v>5.5945094644355257E-2</v>
      </c>
      <c r="N426" s="51">
        <f t="shared" si="202"/>
        <v>1.1074799030267466</v>
      </c>
      <c r="O426" s="52">
        <f t="shared" si="203"/>
        <v>0.2092673726620646</v>
      </c>
      <c r="P426" s="53" t="b">
        <f t="shared" si="204"/>
        <v>0</v>
      </c>
      <c r="Q426" s="53" t="b">
        <f t="shared" si="205"/>
        <v>0</v>
      </c>
      <c r="R426" s="53" t="b">
        <f t="shared" si="206"/>
        <v>0</v>
      </c>
      <c r="S426" s="53" t="b">
        <f t="shared" si="232"/>
        <v>0</v>
      </c>
      <c r="T426" s="54" t="str">
        <f t="shared" si="233"/>
        <v>不调</v>
      </c>
      <c r="U426" s="51">
        <f t="shared" si="207"/>
        <v>0.11265141477378017</v>
      </c>
      <c r="V426" s="51">
        <f t="shared" si="208"/>
        <v>0.11910799480866516</v>
      </c>
      <c r="W426" s="51">
        <f t="shared" si="209"/>
        <v>0.8197753987999461</v>
      </c>
      <c r="X426" s="51">
        <f t="shared" si="210"/>
        <v>5.5945094644355257E-2</v>
      </c>
      <c r="Y426" s="51">
        <f t="shared" si="234"/>
        <v>0.99995880187477393</v>
      </c>
      <c r="Z426" s="51">
        <f t="shared" si="211"/>
        <v>0.11264677374668743</v>
      </c>
      <c r="AA426" s="51">
        <f t="shared" si="212"/>
        <v>0.11910308778257961</v>
      </c>
      <c r="AB426" s="51">
        <f t="shared" si="213"/>
        <v>0.81974162559040908</v>
      </c>
      <c r="AC426" s="51">
        <f t="shared" si="214"/>
        <v>5.5942789811340314E-2</v>
      </c>
      <c r="AD426" s="78">
        <f t="shared" si="215"/>
        <v>1.1074342769310164</v>
      </c>
      <c r="AE426" s="51">
        <f t="shared" si="235"/>
        <v>1.1113218801742286</v>
      </c>
      <c r="AF426" s="50">
        <f t="shared" si="216"/>
        <v>-3.4981793417068197E-3</v>
      </c>
      <c r="AG426" s="50">
        <f t="shared" si="236"/>
        <v>2.1054892864182939E-3</v>
      </c>
      <c r="AH426" s="48">
        <f t="shared" si="237"/>
        <v>44377</v>
      </c>
      <c r="AI426" s="55">
        <f t="shared" si="217"/>
        <v>2021</v>
      </c>
      <c r="AJ426" s="55">
        <f t="shared" si="218"/>
        <v>8</v>
      </c>
      <c r="AK426" s="53">
        <f t="shared" si="219"/>
        <v>0</v>
      </c>
      <c r="AL426" s="51">
        <f t="shared" si="238"/>
        <v>1.1051074849610902</v>
      </c>
      <c r="AM426" s="52" t="str">
        <f t="shared" si="220"/>
        <v/>
      </c>
      <c r="AN426" s="51">
        <f t="shared" si="239"/>
        <v>1.1113218801742286</v>
      </c>
      <c r="AO426" s="52">
        <f t="shared" si="221"/>
        <v>-3.4981793417068197E-3</v>
      </c>
      <c r="AP426" s="56">
        <f t="shared" si="222"/>
        <v>1</v>
      </c>
      <c r="AQ426" s="53" t="b">
        <f t="shared" si="223"/>
        <v>1</v>
      </c>
    </row>
    <row r="427" spans="1:43">
      <c r="A427" s="48">
        <f>净值底稿!A388</f>
        <v>44411</v>
      </c>
      <c r="B427" s="49">
        <f>净值底稿!X388</f>
        <v>1.1997832146113749</v>
      </c>
      <c r="C427" s="49">
        <f>净值底稿!U388</f>
        <v>1.4358547334910061</v>
      </c>
      <c r="D427" s="49">
        <f>净值底稿!V388</f>
        <v>1.4938</v>
      </c>
      <c r="E427" s="49">
        <f>净值底稿!W388</f>
        <v>1.3668</v>
      </c>
      <c r="F427" s="50">
        <f t="shared" si="224"/>
        <v>-7.3014299900560076E-3</v>
      </c>
      <c r="G427" s="50">
        <f t="shared" si="225"/>
        <v>-1.0316346932419895E-2</v>
      </c>
      <c r="H427" s="50">
        <f t="shared" si="226"/>
        <v>-2.0078977310755697E-4</v>
      </c>
      <c r="I427" s="50">
        <f t="shared" si="227"/>
        <v>1.5387997362057426E-3</v>
      </c>
      <c r="J427" s="51">
        <f t="shared" si="228"/>
        <v>0.11182429121457031</v>
      </c>
      <c r="K427" s="51">
        <f t="shared" si="229"/>
        <v>0.11787437900829206</v>
      </c>
      <c r="L427" s="51">
        <f t="shared" si="230"/>
        <v>0.81957702985539993</v>
      </c>
      <c r="M427" s="51">
        <f t="shared" si="231"/>
        <v>5.6028874561544616E-2</v>
      </c>
      <c r="N427" s="51">
        <f t="shared" ref="N427:N490" si="240">SUM(J427:M427)</f>
        <v>1.1053045746398069</v>
      </c>
      <c r="O427" s="52">
        <f t="shared" ref="O427:O490" si="241">IFERROR((J427+K427)/N427,0)</f>
        <v>0.20781481909428978</v>
      </c>
      <c r="P427" s="53" t="b">
        <f t="shared" ref="P427:P490" si="242">AND(MONTH(A427)=12,OR(A428="",YEAR(A427)&lt;&gt;YEAR(A428)))</f>
        <v>0</v>
      </c>
      <c r="Q427" s="53" t="b">
        <f t="shared" ref="Q427:Q490" si="243">AND(MOD(MONTH(A427),3)=0,OR(A428="",MONTH(A427)&lt;&gt;MONTH(A428)))</f>
        <v>0</v>
      </c>
      <c r="R427" s="53" t="b">
        <f t="shared" ref="R427:R490" si="244">OR(O427&gt;$E$7,O427&lt;$E$6)</f>
        <v>0</v>
      </c>
      <c r="S427" s="53" t="b">
        <f t="shared" si="232"/>
        <v>0</v>
      </c>
      <c r="T427" s="54" t="str">
        <f t="shared" si="233"/>
        <v>不调</v>
      </c>
      <c r="U427" s="51">
        <f t="shared" ref="U427:U490" si="245">IF(OR(T427="年末+季度",T427="季度+动态"),N427*$E$5/2,IF(T427="季度",(J427+K427)/2,IF(T427="动态",N427*$E$5*IF(J427+K427=0,0.5,J427/(J427+K427)),J427)))</f>
        <v>0.11182429121457031</v>
      </c>
      <c r="V427" s="51">
        <f t="shared" ref="V427:V490" si="246">IF(OR(T427="年末+季度",T427="季度+动态"),N427*$E$5/2,IF(T427="季度",(J427+K427)/2,IF(T427="动态",N427*$E$5*IF(J427+K427=0,0.5,K427/(J427+K427)),K427)))</f>
        <v>0.11787437900829206</v>
      </c>
      <c r="W427" s="51">
        <f t="shared" ref="W427:W490" si="247">IF(OR(T427="年末+季度",T427="季度+动态",T427="动态"),N427*(1-$E$5)*IF(L427+M427=0,$B$7/($B$7+$B$8),L427/(L427+M427)),L427)</f>
        <v>0.81957702985539993</v>
      </c>
      <c r="X427" s="51">
        <f t="shared" ref="X427:X490" si="248">IF(OR(T427="年末+季度",T427="季度+动态",T427="动态"),N427*(1-$E$5)*IF(L427+M427=0,$B$8/($B$7+$B$8),M427/(L427+M427)),M427)</f>
        <v>5.6028874561544616E-2</v>
      </c>
      <c r="Y427" s="51">
        <f t="shared" si="234"/>
        <v>0.99998626710299976</v>
      </c>
      <c r="Z427" s="51">
        <f t="shared" ref="Z427:Z490" si="249">U427*Y427</f>
        <v>0.11182275554309694</v>
      </c>
      <c r="AA427" s="51">
        <f t="shared" ref="AA427:AA490" si="250">V427*Y427</f>
        <v>0.11787276025158618</v>
      </c>
      <c r="AB427" s="51">
        <f t="shared" ref="AB427:AB490" si="251">W427*Y427</f>
        <v>0.81956577468846514</v>
      </c>
      <c r="AC427" s="51">
        <f t="shared" ref="AC427:AC490" si="252">X427*Y427</f>
        <v>5.6028105122781224E-2</v>
      </c>
      <c r="AD427" s="78">
        <f t="shared" ref="AD427:AD490" si="253">SUM(Z427:AC427)</f>
        <v>1.1052893956059293</v>
      </c>
      <c r="AE427" s="51">
        <f t="shared" si="235"/>
        <v>1.1113218801742286</v>
      </c>
      <c r="AF427" s="50">
        <f t="shared" ref="AF427:AF490" si="254">AD427/AE427-1</f>
        <v>-5.4282064232853422E-3</v>
      </c>
      <c r="AG427" s="50">
        <f t="shared" si="236"/>
        <v>-1.9368023635958354E-3</v>
      </c>
      <c r="AH427" s="48">
        <f t="shared" si="237"/>
        <v>44377</v>
      </c>
      <c r="AI427" s="55">
        <f t="shared" ref="AI427:AI490" si="255">YEAR(A427)</f>
        <v>2021</v>
      </c>
      <c r="AJ427" s="55">
        <f t="shared" ref="AJ427:AJ490" si="256">MONTH(A427)</f>
        <v>8</v>
      </c>
      <c r="AK427" s="53">
        <f t="shared" ref="AK427:AK490" si="257">IF(MONTH(A427)&lt;&gt;MONTH(A428),1,0)</f>
        <v>0</v>
      </c>
      <c r="AL427" s="51">
        <f t="shared" si="238"/>
        <v>1.1051074849610902</v>
      </c>
      <c r="AM427" s="52" t="str">
        <f t="shared" ref="AM427:AM490" si="258">IF(AK427,AD427/AL427-1,"")</f>
        <v/>
      </c>
      <c r="AN427" s="51">
        <f t="shared" si="239"/>
        <v>1.1113218801742286</v>
      </c>
      <c r="AO427" s="52">
        <f t="shared" ref="AO427:AO490" si="259">AD427/AN427-1</f>
        <v>-5.4282064232853422E-3</v>
      </c>
      <c r="AP427" s="56">
        <f t="shared" ref="AP427:AP490" si="260">IFERROR(SUM(Z427:AC427)/AD427,0)</f>
        <v>1</v>
      </c>
      <c r="AQ427" s="53" t="b">
        <f t="shared" ref="AQ427:AQ490" si="261">AND(B427&gt;0,C427&gt;0,D427&gt;0,E427&gt;0)</f>
        <v>1</v>
      </c>
    </row>
    <row r="428" spans="1:43">
      <c r="A428" s="48">
        <f>净值底稿!A389</f>
        <v>44412</v>
      </c>
      <c r="B428" s="49">
        <f>净值底稿!X389</f>
        <v>1.2094217185678697</v>
      </c>
      <c r="C428" s="49">
        <f>净值底稿!U389</f>
        <v>1.4617075352559676</v>
      </c>
      <c r="D428" s="49">
        <f>净值底稿!V389</f>
        <v>1.4939</v>
      </c>
      <c r="E428" s="49">
        <f>净值底稿!W389</f>
        <v>1.3687</v>
      </c>
      <c r="F428" s="50">
        <f t="shared" ref="F428:F491" si="262">IFERROR(B428/B427-1,0)</f>
        <v>8.0335379251132988E-3</v>
      </c>
      <c r="G428" s="50">
        <f t="shared" ref="G428:G491" si="263">IFERROR(C428/C427-1,0)</f>
        <v>1.8005165259375122E-2</v>
      </c>
      <c r="H428" s="50">
        <f t="shared" ref="H428:H491" si="264">IFERROR(D428/D427-1,0)</f>
        <v>6.6943365912397468E-5</v>
      </c>
      <c r="I428" s="50">
        <f t="shared" ref="I428:I491" si="265">IFERROR(E428/E427-1,0)</f>
        <v>1.3901082821188293E-3</v>
      </c>
      <c r="J428" s="51">
        <f t="shared" ref="J428:J491" si="266">Z427*(1+F428)</f>
        <v>0.11272108789064308</v>
      </c>
      <c r="K428" s="51">
        <f t="shared" ref="K428:K491" si="267">AA427*(1+G428)</f>
        <v>0.11999507877949468</v>
      </c>
      <c r="L428" s="51">
        <f t="shared" ref="L428:L491" si="268">AB427*(1+H428)</f>
        <v>0.81962063918000938</v>
      </c>
      <c r="M428" s="51">
        <f t="shared" ref="M428:M491" si="269">AC427*(1+I428)</f>
        <v>5.610599025574383E-2</v>
      </c>
      <c r="N428" s="51">
        <f t="shared" si="240"/>
        <v>1.1084427961058911</v>
      </c>
      <c r="O428" s="52">
        <f t="shared" si="241"/>
        <v>0.20994873843530854</v>
      </c>
      <c r="P428" s="53" t="b">
        <f t="shared" si="242"/>
        <v>0</v>
      </c>
      <c r="Q428" s="53" t="b">
        <f t="shared" si="243"/>
        <v>0</v>
      </c>
      <c r="R428" s="53" t="b">
        <f t="shared" si="244"/>
        <v>0</v>
      </c>
      <c r="S428" s="53" t="b">
        <f t="shared" ref="S428:S491" si="270">AND(OR(P428,Q428,R428),A428-AH427&gt;$E$8)</f>
        <v>0</v>
      </c>
      <c r="T428" s="54" t="str">
        <f t="shared" ref="T428:T491" si="271">IF(NOT(OR(P428,Q428,R428)),"不调",IF(NOT(S428),"间隔规则跳过",IF(P428,"年末+季度",IF(AND(Q428,R428),"季度+动态",IF(Q428,"季度","动态")))))</f>
        <v>不调</v>
      </c>
      <c r="U428" s="51">
        <f t="shared" si="245"/>
        <v>0.11272108789064308</v>
      </c>
      <c r="V428" s="51">
        <f t="shared" si="246"/>
        <v>0.11999507877949468</v>
      </c>
      <c r="W428" s="51">
        <f t="shared" si="247"/>
        <v>0.81962063918000938</v>
      </c>
      <c r="X428" s="51">
        <f t="shared" si="248"/>
        <v>5.610599025574383E-2</v>
      </c>
      <c r="Y428" s="51">
        <f t="shared" ref="Y428:Y491" si="272">POWER(1-$H$5,(A428-A427)/$H$8)</f>
        <v>0.99998626710299976</v>
      </c>
      <c r="Z428" s="51">
        <f t="shared" si="249"/>
        <v>0.11271953990355332</v>
      </c>
      <c r="AA428" s="51">
        <f t="shared" si="250"/>
        <v>0.11999343089943727</v>
      </c>
      <c r="AB428" s="51">
        <f t="shared" si="251"/>
        <v>0.81960938341419221</v>
      </c>
      <c r="AC428" s="51">
        <f t="shared" si="252"/>
        <v>5.6105219757958555E-2</v>
      </c>
      <c r="AD428" s="78">
        <f t="shared" si="253"/>
        <v>1.1084275739751415</v>
      </c>
      <c r="AE428" s="51">
        <f t="shared" ref="AE428:AE491" si="273">MAX(AE427,AD428)</f>
        <v>1.1113218801742286</v>
      </c>
      <c r="AF428" s="50">
        <f t="shared" si="254"/>
        <v>-2.6043815484253496E-3</v>
      </c>
      <c r="AG428" s="50">
        <f t="shared" ref="AG428:AG491" si="274">AD428/AD427-1</f>
        <v>2.8392368385039557E-3</v>
      </c>
      <c r="AH428" s="48">
        <f t="shared" ref="AH428:AH491" si="275">IF(OR(T428="年末+季度",T428="季度+动态",T428="季度",T428="动态"),A428,AH427)</f>
        <v>44377</v>
      </c>
      <c r="AI428" s="55">
        <f t="shared" si="255"/>
        <v>2021</v>
      </c>
      <c r="AJ428" s="55">
        <f t="shared" si="256"/>
        <v>8</v>
      </c>
      <c r="AK428" s="53">
        <f t="shared" si="257"/>
        <v>0</v>
      </c>
      <c r="AL428" s="51">
        <f t="shared" ref="AL428:AL491" si="276">IF(AK427,AD427,AL427)</f>
        <v>1.1051074849610902</v>
      </c>
      <c r="AM428" s="52" t="str">
        <f t="shared" si="258"/>
        <v/>
      </c>
      <c r="AN428" s="51">
        <f t="shared" ref="AN428:AN491" si="277">IF(AI428&lt;&gt;AI427,AD428,MAX(AN427,AD428))</f>
        <v>1.1113218801742286</v>
      </c>
      <c r="AO428" s="52">
        <f t="shared" si="259"/>
        <v>-2.6043815484253496E-3</v>
      </c>
      <c r="AP428" s="56">
        <f t="shared" si="260"/>
        <v>1</v>
      </c>
      <c r="AQ428" s="53" t="b">
        <f t="shared" si="261"/>
        <v>1</v>
      </c>
    </row>
    <row r="429" spans="1:43">
      <c r="A429" s="48">
        <f>净值底稿!A390</f>
        <v>44413</v>
      </c>
      <c r="B429" s="49">
        <f>净值底稿!X390</f>
        <v>1.2078607611540249</v>
      </c>
      <c r="C429" s="49">
        <f>净值底稿!U390</f>
        <v>1.4519440997290887</v>
      </c>
      <c r="D429" s="49">
        <f>净值底稿!V390</f>
        <v>1.4956</v>
      </c>
      <c r="E429" s="49">
        <f>净值底稿!W390</f>
        <v>1.3665</v>
      </c>
      <c r="F429" s="50">
        <f t="shared" si="262"/>
        <v>-1.290664281846432E-3</v>
      </c>
      <c r="G429" s="50">
        <f t="shared" si="263"/>
        <v>-6.6794726656240755E-3</v>
      </c>
      <c r="H429" s="50">
        <f t="shared" si="264"/>
        <v>1.1379610415691577E-3</v>
      </c>
      <c r="I429" s="50">
        <f t="shared" si="265"/>
        <v>-1.6073646525900376E-3</v>
      </c>
      <c r="J429" s="51">
        <f t="shared" si="266"/>
        <v>0.11257405681953364</v>
      </c>
      <c r="K429" s="51">
        <f t="shared" si="267"/>
        <v>0.11919193805769003</v>
      </c>
      <c r="L429" s="51">
        <f t="shared" si="268"/>
        <v>0.82054206696182208</v>
      </c>
      <c r="M429" s="51">
        <f t="shared" si="269"/>
        <v>5.6015038210893819E-2</v>
      </c>
      <c r="N429" s="51">
        <f t="shared" si="240"/>
        <v>1.1083231000499394</v>
      </c>
      <c r="O429" s="52">
        <f t="shared" si="241"/>
        <v>0.20911410658749296</v>
      </c>
      <c r="P429" s="53" t="b">
        <f t="shared" si="242"/>
        <v>0</v>
      </c>
      <c r="Q429" s="53" t="b">
        <f t="shared" si="243"/>
        <v>0</v>
      </c>
      <c r="R429" s="53" t="b">
        <f t="shared" si="244"/>
        <v>0</v>
      </c>
      <c r="S429" s="53" t="b">
        <f t="shared" si="270"/>
        <v>0</v>
      </c>
      <c r="T429" s="54" t="str">
        <f t="shared" si="271"/>
        <v>不调</v>
      </c>
      <c r="U429" s="51">
        <f t="shared" si="245"/>
        <v>0.11257405681953364</v>
      </c>
      <c r="V429" s="51">
        <f t="shared" si="246"/>
        <v>0.11919193805769003</v>
      </c>
      <c r="W429" s="51">
        <f t="shared" si="247"/>
        <v>0.82054206696182208</v>
      </c>
      <c r="X429" s="51">
        <f t="shared" si="248"/>
        <v>5.6015038210893819E-2</v>
      </c>
      <c r="Y429" s="51">
        <f t="shared" si="272"/>
        <v>0.99998626710299976</v>
      </c>
      <c r="Z429" s="51">
        <f t="shared" si="249"/>
        <v>0.11257251085160644</v>
      </c>
      <c r="AA429" s="51">
        <f t="shared" si="250"/>
        <v>0.11919030120708142</v>
      </c>
      <c r="AB429" s="51">
        <f t="shared" si="251"/>
        <v>0.82053079854213218</v>
      </c>
      <c r="AC429" s="51">
        <f t="shared" si="252"/>
        <v>5.6014268962143607E-2</v>
      </c>
      <c r="AD429" s="78">
        <f t="shared" si="253"/>
        <v>1.1083078795629637</v>
      </c>
      <c r="AE429" s="51">
        <f t="shared" si="273"/>
        <v>1.1113218801742286</v>
      </c>
      <c r="AF429" s="50">
        <f t="shared" si="254"/>
        <v>-2.712086088678789E-3</v>
      </c>
      <c r="AG429" s="50">
        <f t="shared" si="274"/>
        <v>-1.079857764170189E-4</v>
      </c>
      <c r="AH429" s="48">
        <f t="shared" si="275"/>
        <v>44377</v>
      </c>
      <c r="AI429" s="55">
        <f t="shared" si="255"/>
        <v>2021</v>
      </c>
      <c r="AJ429" s="55">
        <f t="shared" si="256"/>
        <v>8</v>
      </c>
      <c r="AK429" s="53">
        <f t="shared" si="257"/>
        <v>0</v>
      </c>
      <c r="AL429" s="51">
        <f t="shared" si="276"/>
        <v>1.1051074849610902</v>
      </c>
      <c r="AM429" s="52" t="str">
        <f t="shared" si="258"/>
        <v/>
      </c>
      <c r="AN429" s="51">
        <f t="shared" si="277"/>
        <v>1.1113218801742286</v>
      </c>
      <c r="AO429" s="52">
        <f t="shared" si="259"/>
        <v>-2.712086088678789E-3</v>
      </c>
      <c r="AP429" s="56">
        <f t="shared" si="260"/>
        <v>1</v>
      </c>
      <c r="AQ429" s="53" t="b">
        <f t="shared" si="261"/>
        <v>1</v>
      </c>
    </row>
    <row r="430" spans="1:43">
      <c r="A430" s="48">
        <f>净值底稿!A391</f>
        <v>44414</v>
      </c>
      <c r="B430" s="49">
        <f>净值底稿!X391</f>
        <v>1.2145609605437893</v>
      </c>
      <c r="C430" s="49">
        <f>净值底稿!U391</f>
        <v>1.45733185948333</v>
      </c>
      <c r="D430" s="49">
        <f>净值底稿!V391</f>
        <v>1.4958</v>
      </c>
      <c r="E430" s="49">
        <f>净值底稿!W391</f>
        <v>1.3589</v>
      </c>
      <c r="F430" s="50">
        <f t="shared" si="262"/>
        <v>5.5471620614306882E-3</v>
      </c>
      <c r="G430" s="50">
        <f t="shared" si="263"/>
        <v>3.7107212014888535E-3</v>
      </c>
      <c r="H430" s="50">
        <f t="shared" si="264"/>
        <v>1.3372559507884851E-4</v>
      </c>
      <c r="I430" s="50">
        <f t="shared" si="265"/>
        <v>-5.5616538602268895E-3</v>
      </c>
      <c r="J430" s="51">
        <f t="shared" si="266"/>
        <v>0.11319696881296247</v>
      </c>
      <c r="K430" s="51">
        <f t="shared" si="267"/>
        <v>0.11963258318478238</v>
      </c>
      <c r="L430" s="51">
        <f t="shared" si="268"/>
        <v>0.82064052451144776</v>
      </c>
      <c r="M430" s="51">
        <f t="shared" si="269"/>
        <v>5.5702736986942517E-2</v>
      </c>
      <c r="N430" s="51">
        <f t="shared" si="240"/>
        <v>1.1091728134961352</v>
      </c>
      <c r="O430" s="52">
        <f t="shared" si="241"/>
        <v>0.20991278289977319</v>
      </c>
      <c r="P430" s="53" t="b">
        <f t="shared" si="242"/>
        <v>0</v>
      </c>
      <c r="Q430" s="53" t="b">
        <f t="shared" si="243"/>
        <v>0</v>
      </c>
      <c r="R430" s="53" t="b">
        <f t="shared" si="244"/>
        <v>0</v>
      </c>
      <c r="S430" s="53" t="b">
        <f t="shared" si="270"/>
        <v>0</v>
      </c>
      <c r="T430" s="54" t="str">
        <f t="shared" si="271"/>
        <v>不调</v>
      </c>
      <c r="U430" s="51">
        <f t="shared" si="245"/>
        <v>0.11319696881296247</v>
      </c>
      <c r="V430" s="51">
        <f t="shared" si="246"/>
        <v>0.11963258318478238</v>
      </c>
      <c r="W430" s="51">
        <f t="shared" si="247"/>
        <v>0.82064052451144776</v>
      </c>
      <c r="X430" s="51">
        <f t="shared" si="248"/>
        <v>5.5702736986942517E-2</v>
      </c>
      <c r="Y430" s="51">
        <f t="shared" si="272"/>
        <v>0.99998626710299976</v>
      </c>
      <c r="Z430" s="51">
        <f t="shared" si="249"/>
        <v>0.11319541429064903</v>
      </c>
      <c r="AA430" s="51">
        <f t="shared" si="250"/>
        <v>0.11963094028283963</v>
      </c>
      <c r="AB430" s="51">
        <f t="shared" si="251"/>
        <v>0.82062925473965043</v>
      </c>
      <c r="AC430" s="51">
        <f t="shared" si="252"/>
        <v>5.5701972026992841E-2</v>
      </c>
      <c r="AD430" s="78">
        <f t="shared" si="253"/>
        <v>1.109157581340132</v>
      </c>
      <c r="AE430" s="51">
        <f t="shared" si="273"/>
        <v>1.1113218801742286</v>
      </c>
      <c r="AF430" s="50">
        <f t="shared" si="254"/>
        <v>-1.9474995253015992E-3</v>
      </c>
      <c r="AG430" s="50">
        <f t="shared" si="274"/>
        <v>7.6666582710149811E-4</v>
      </c>
      <c r="AH430" s="48">
        <f t="shared" si="275"/>
        <v>44377</v>
      </c>
      <c r="AI430" s="55">
        <f t="shared" si="255"/>
        <v>2021</v>
      </c>
      <c r="AJ430" s="55">
        <f t="shared" si="256"/>
        <v>8</v>
      </c>
      <c r="AK430" s="53">
        <f t="shared" si="257"/>
        <v>0</v>
      </c>
      <c r="AL430" s="51">
        <f t="shared" si="276"/>
        <v>1.1051074849610902</v>
      </c>
      <c r="AM430" s="52" t="str">
        <f t="shared" si="258"/>
        <v/>
      </c>
      <c r="AN430" s="51">
        <f t="shared" si="277"/>
        <v>1.1113218801742286</v>
      </c>
      <c r="AO430" s="52">
        <f t="shared" si="259"/>
        <v>-1.9474995253015992E-3</v>
      </c>
      <c r="AP430" s="56">
        <f t="shared" si="260"/>
        <v>1</v>
      </c>
      <c r="AQ430" s="53" t="b">
        <f t="shared" si="261"/>
        <v>1</v>
      </c>
    </row>
    <row r="431" spans="1:43">
      <c r="A431" s="48">
        <f>净值底稿!A392</f>
        <v>44417</v>
      </c>
      <c r="B431" s="49">
        <f>净值底稿!X392</f>
        <v>1.2284756390274862</v>
      </c>
      <c r="C431" s="49">
        <f>净值底稿!U392</f>
        <v>1.4671156046793563</v>
      </c>
      <c r="D431" s="49">
        <f>净值底稿!V392</f>
        <v>1.4936</v>
      </c>
      <c r="E431" s="49">
        <f>净值底稿!W392</f>
        <v>1.3252999999999999</v>
      </c>
      <c r="F431" s="50">
        <f t="shared" si="262"/>
        <v>1.1456550091538453E-2</v>
      </c>
      <c r="G431" s="50">
        <f t="shared" si="263"/>
        <v>6.7134641518746818E-3</v>
      </c>
      <c r="H431" s="50">
        <f t="shared" si="264"/>
        <v>-1.470784864286645E-3</v>
      </c>
      <c r="I431" s="50">
        <f t="shared" si="265"/>
        <v>-2.4725881227463442E-2</v>
      </c>
      <c r="J431" s="51">
        <f t="shared" si="266"/>
        <v>0.11449224322460229</v>
      </c>
      <c r="K431" s="51">
        <f t="shared" si="267"/>
        <v>0.12043407831188353</v>
      </c>
      <c r="L431" s="51">
        <f t="shared" si="268"/>
        <v>0.81942228565258857</v>
      </c>
      <c r="M431" s="51">
        <f t="shared" si="269"/>
        <v>5.4324691682517925E-2</v>
      </c>
      <c r="N431" s="51">
        <f t="shared" si="240"/>
        <v>1.1086732988715924</v>
      </c>
      <c r="O431" s="52">
        <f t="shared" si="241"/>
        <v>0.21189860148665421</v>
      </c>
      <c r="P431" s="53" t="b">
        <f t="shared" si="242"/>
        <v>0</v>
      </c>
      <c r="Q431" s="53" t="b">
        <f t="shared" si="243"/>
        <v>0</v>
      </c>
      <c r="R431" s="53" t="b">
        <f t="shared" si="244"/>
        <v>0</v>
      </c>
      <c r="S431" s="53" t="b">
        <f t="shared" si="270"/>
        <v>0</v>
      </c>
      <c r="T431" s="54" t="str">
        <f t="shared" si="271"/>
        <v>不调</v>
      </c>
      <c r="U431" s="51">
        <f t="shared" si="245"/>
        <v>0.11449224322460229</v>
      </c>
      <c r="V431" s="51">
        <f t="shared" si="246"/>
        <v>0.12043407831188353</v>
      </c>
      <c r="W431" s="51">
        <f t="shared" si="247"/>
        <v>0.81942228565258857</v>
      </c>
      <c r="X431" s="51">
        <f t="shared" si="248"/>
        <v>5.4324691682517925E-2</v>
      </c>
      <c r="Y431" s="51">
        <f t="shared" si="272"/>
        <v>0.99995880187477393</v>
      </c>
      <c r="Z431" s="51">
        <f t="shared" si="249"/>
        <v>0.1144875263588285</v>
      </c>
      <c r="AA431" s="51">
        <f t="shared" si="250"/>
        <v>0.12042911665364375</v>
      </c>
      <c r="AB431" s="51">
        <f t="shared" si="251"/>
        <v>0.81938852699065123</v>
      </c>
      <c r="AC431" s="51">
        <f t="shared" si="252"/>
        <v>5.4322453607067119E-2</v>
      </c>
      <c r="AD431" s="78">
        <f t="shared" si="253"/>
        <v>1.1086276236101906</v>
      </c>
      <c r="AE431" s="51">
        <f t="shared" si="273"/>
        <v>1.1113218801742286</v>
      </c>
      <c r="AF431" s="50">
        <f t="shared" si="254"/>
        <v>-2.4243710234658211E-3</v>
      </c>
      <c r="AG431" s="50">
        <f t="shared" si="274"/>
        <v>-4.7780201736624672E-4</v>
      </c>
      <c r="AH431" s="48">
        <f t="shared" si="275"/>
        <v>44377</v>
      </c>
      <c r="AI431" s="55">
        <f t="shared" si="255"/>
        <v>2021</v>
      </c>
      <c r="AJ431" s="55">
        <f t="shared" si="256"/>
        <v>8</v>
      </c>
      <c r="AK431" s="53">
        <f t="shared" si="257"/>
        <v>0</v>
      </c>
      <c r="AL431" s="51">
        <f t="shared" si="276"/>
        <v>1.1051074849610902</v>
      </c>
      <c r="AM431" s="52" t="str">
        <f t="shared" si="258"/>
        <v/>
      </c>
      <c r="AN431" s="51">
        <f t="shared" si="277"/>
        <v>1.1113218801742286</v>
      </c>
      <c r="AO431" s="52">
        <f t="shared" si="259"/>
        <v>-2.4243710234658211E-3</v>
      </c>
      <c r="AP431" s="56">
        <f t="shared" si="260"/>
        <v>1</v>
      </c>
      <c r="AQ431" s="53" t="b">
        <f t="shared" si="261"/>
        <v>1</v>
      </c>
    </row>
    <row r="432" spans="1:43">
      <c r="A432" s="48">
        <f>净值底稿!A393</f>
        <v>44418</v>
      </c>
      <c r="B432" s="49">
        <f>净值底稿!X393</f>
        <v>1.231535279589278</v>
      </c>
      <c r="C432" s="49">
        <f>净值底稿!U393</f>
        <v>1.4769963676170113</v>
      </c>
      <c r="D432" s="49">
        <f>净值底稿!V393</f>
        <v>1.4933000000000001</v>
      </c>
      <c r="E432" s="49">
        <f>净值底稿!W393</f>
        <v>1.3183</v>
      </c>
      <c r="F432" s="50">
        <f t="shared" si="262"/>
        <v>2.4905992960624346E-3</v>
      </c>
      <c r="G432" s="50">
        <f t="shared" si="263"/>
        <v>6.7348223317509337E-3</v>
      </c>
      <c r="H432" s="50">
        <f t="shared" si="264"/>
        <v>-2.0085698982319489E-4</v>
      </c>
      <c r="I432" s="50">
        <f t="shared" si="265"/>
        <v>-5.2818229834753483E-3</v>
      </c>
      <c r="J432" s="51">
        <f t="shared" si="266"/>
        <v>0.11477266891138573</v>
      </c>
      <c r="K432" s="51">
        <f t="shared" si="267"/>
        <v>0.12124018535787576</v>
      </c>
      <c r="L432" s="51">
        <f t="shared" si="268"/>
        <v>0.81922394707762425</v>
      </c>
      <c r="M432" s="51">
        <f t="shared" si="269"/>
        <v>5.4035532023086537E-2</v>
      </c>
      <c r="N432" s="51">
        <f t="shared" si="240"/>
        <v>1.1092723333699723</v>
      </c>
      <c r="O432" s="52">
        <f t="shared" si="241"/>
        <v>0.21276367143517752</v>
      </c>
      <c r="P432" s="53" t="b">
        <f t="shared" si="242"/>
        <v>0</v>
      </c>
      <c r="Q432" s="53" t="b">
        <f t="shared" si="243"/>
        <v>0</v>
      </c>
      <c r="R432" s="53" t="b">
        <f t="shared" si="244"/>
        <v>0</v>
      </c>
      <c r="S432" s="53" t="b">
        <f t="shared" si="270"/>
        <v>0</v>
      </c>
      <c r="T432" s="54" t="str">
        <f t="shared" si="271"/>
        <v>不调</v>
      </c>
      <c r="U432" s="51">
        <f t="shared" si="245"/>
        <v>0.11477266891138573</v>
      </c>
      <c r="V432" s="51">
        <f t="shared" si="246"/>
        <v>0.12124018535787576</v>
      </c>
      <c r="W432" s="51">
        <f t="shared" si="247"/>
        <v>0.81922394707762425</v>
      </c>
      <c r="X432" s="51">
        <f t="shared" si="248"/>
        <v>5.4035532023086537E-2</v>
      </c>
      <c r="Y432" s="51">
        <f t="shared" si="272"/>
        <v>0.99998626710299976</v>
      </c>
      <c r="Z432" s="51">
        <f t="shared" si="249"/>
        <v>0.11477109275014512</v>
      </c>
      <c r="AA432" s="51">
        <f t="shared" si="250"/>
        <v>0.12123852037889794</v>
      </c>
      <c r="AB432" s="51">
        <f t="shared" si="251"/>
        <v>0.81921269675953889</v>
      </c>
      <c r="AC432" s="51">
        <f t="shared" si="252"/>
        <v>5.4034789958690911E-2</v>
      </c>
      <c r="AD432" s="78">
        <f t="shared" si="253"/>
        <v>1.1092570998472728</v>
      </c>
      <c r="AE432" s="51">
        <f t="shared" si="273"/>
        <v>1.1113218801742286</v>
      </c>
      <c r="AF432" s="50">
        <f t="shared" si="254"/>
        <v>-1.8579498557448337E-3</v>
      </c>
      <c r="AG432" s="50">
        <f t="shared" si="274"/>
        <v>5.6779772006065876E-4</v>
      </c>
      <c r="AH432" s="48">
        <f t="shared" si="275"/>
        <v>44377</v>
      </c>
      <c r="AI432" s="55">
        <f t="shared" si="255"/>
        <v>2021</v>
      </c>
      <c r="AJ432" s="55">
        <f t="shared" si="256"/>
        <v>8</v>
      </c>
      <c r="AK432" s="53">
        <f t="shared" si="257"/>
        <v>0</v>
      </c>
      <c r="AL432" s="51">
        <f t="shared" si="276"/>
        <v>1.1051074849610902</v>
      </c>
      <c r="AM432" s="52" t="str">
        <f t="shared" si="258"/>
        <v/>
      </c>
      <c r="AN432" s="51">
        <f t="shared" si="277"/>
        <v>1.1113218801742286</v>
      </c>
      <c r="AO432" s="52">
        <f t="shared" si="259"/>
        <v>-1.8579498557448337E-3</v>
      </c>
      <c r="AP432" s="56">
        <f t="shared" si="260"/>
        <v>1</v>
      </c>
      <c r="AQ432" s="53" t="b">
        <f t="shared" si="261"/>
        <v>1</v>
      </c>
    </row>
    <row r="433" spans="1:43">
      <c r="A433" s="48">
        <f>净值底稿!A394</f>
        <v>44419</v>
      </c>
      <c r="B433" s="49">
        <f>净值底稿!X394</f>
        <v>1.2538477887195543</v>
      </c>
      <c r="C433" s="49">
        <f>净值底稿!U394</f>
        <v>1.48723765112844</v>
      </c>
      <c r="D433" s="49">
        <f>净值底稿!V394</f>
        <v>1.4931000000000001</v>
      </c>
      <c r="E433" s="49">
        <f>净值底稿!W394</f>
        <v>1.3144</v>
      </c>
      <c r="F433" s="50">
        <f t="shared" si="262"/>
        <v>1.8117636985371277E-2</v>
      </c>
      <c r="G433" s="50">
        <f t="shared" si="263"/>
        <v>6.9338582923883507E-3</v>
      </c>
      <c r="H433" s="50">
        <f t="shared" si="264"/>
        <v>-1.3393156097230019E-4</v>
      </c>
      <c r="I433" s="50">
        <f t="shared" si="265"/>
        <v>-2.9583554577865545E-3</v>
      </c>
      <c r="J433" s="51">
        <f t="shared" si="266"/>
        <v>0.11685047374500662</v>
      </c>
      <c r="K433" s="51">
        <f t="shared" si="267"/>
        <v>0.12207917109878406</v>
      </c>
      <c r="L433" s="51">
        <f t="shared" si="268"/>
        <v>0.81910297832429357</v>
      </c>
      <c r="M433" s="51">
        <f t="shared" si="269"/>
        <v>5.3874935842906264E-2</v>
      </c>
      <c r="N433" s="51">
        <f t="shared" si="240"/>
        <v>1.1119075590109906</v>
      </c>
      <c r="O433" s="52">
        <f t="shared" si="241"/>
        <v>0.21488265180633512</v>
      </c>
      <c r="P433" s="53" t="b">
        <f t="shared" si="242"/>
        <v>0</v>
      </c>
      <c r="Q433" s="53" t="b">
        <f t="shared" si="243"/>
        <v>0</v>
      </c>
      <c r="R433" s="53" t="b">
        <f t="shared" si="244"/>
        <v>0</v>
      </c>
      <c r="S433" s="53" t="b">
        <f t="shared" si="270"/>
        <v>0</v>
      </c>
      <c r="T433" s="54" t="str">
        <f t="shared" si="271"/>
        <v>不调</v>
      </c>
      <c r="U433" s="51">
        <f t="shared" si="245"/>
        <v>0.11685047374500662</v>
      </c>
      <c r="V433" s="51">
        <f t="shared" si="246"/>
        <v>0.12207917109878406</v>
      </c>
      <c r="W433" s="51">
        <f t="shared" si="247"/>
        <v>0.81910297832429357</v>
      </c>
      <c r="X433" s="51">
        <f t="shared" si="248"/>
        <v>5.3874935842906264E-2</v>
      </c>
      <c r="Y433" s="51">
        <f t="shared" si="272"/>
        <v>0.99998626710299976</v>
      </c>
      <c r="Z433" s="51">
        <f t="shared" si="249"/>
        <v>0.11684886904948626</v>
      </c>
      <c r="AA433" s="51">
        <f t="shared" si="250"/>
        <v>0.12207749459810149</v>
      </c>
      <c r="AB433" s="51">
        <f t="shared" si="251"/>
        <v>0.81909172966745969</v>
      </c>
      <c r="AC433" s="51">
        <f t="shared" si="252"/>
        <v>5.387419598396144E-2</v>
      </c>
      <c r="AD433" s="78">
        <f t="shared" si="253"/>
        <v>1.1118922892990089</v>
      </c>
      <c r="AE433" s="51">
        <f t="shared" si="273"/>
        <v>1.1118922892990089</v>
      </c>
      <c r="AF433" s="50">
        <f t="shared" si="254"/>
        <v>0</v>
      </c>
      <c r="AG433" s="50">
        <f t="shared" si="274"/>
        <v>2.3756345143959301E-3</v>
      </c>
      <c r="AH433" s="48">
        <f t="shared" si="275"/>
        <v>44377</v>
      </c>
      <c r="AI433" s="55">
        <f t="shared" si="255"/>
        <v>2021</v>
      </c>
      <c r="AJ433" s="55">
        <f t="shared" si="256"/>
        <v>8</v>
      </c>
      <c r="AK433" s="53">
        <f t="shared" si="257"/>
        <v>0</v>
      </c>
      <c r="AL433" s="51">
        <f t="shared" si="276"/>
        <v>1.1051074849610902</v>
      </c>
      <c r="AM433" s="52" t="str">
        <f t="shared" si="258"/>
        <v/>
      </c>
      <c r="AN433" s="51">
        <f t="shared" si="277"/>
        <v>1.1118922892990089</v>
      </c>
      <c r="AO433" s="52">
        <f t="shared" si="259"/>
        <v>0</v>
      </c>
      <c r="AP433" s="56">
        <f t="shared" si="260"/>
        <v>1</v>
      </c>
      <c r="AQ433" s="53" t="b">
        <f t="shared" si="261"/>
        <v>1</v>
      </c>
    </row>
    <row r="434" spans="1:43">
      <c r="A434" s="48">
        <f>净值底稿!A395</f>
        <v>44420</v>
      </c>
      <c r="B434" s="49">
        <f>净值底稿!X395</f>
        <v>1.2655766415569465</v>
      </c>
      <c r="C434" s="49">
        <f>净值底稿!U395</f>
        <v>1.4926508701723149</v>
      </c>
      <c r="D434" s="49">
        <f>净值底稿!V395</f>
        <v>1.4943</v>
      </c>
      <c r="E434" s="49">
        <f>净值底稿!W395</f>
        <v>1.3298000000000001</v>
      </c>
      <c r="F434" s="50">
        <f t="shared" si="262"/>
        <v>9.3542876120313867E-3</v>
      </c>
      <c r="G434" s="50">
        <f t="shared" si="263"/>
        <v>3.6397807974857255E-3</v>
      </c>
      <c r="H434" s="50">
        <f t="shared" si="264"/>
        <v>8.0369700622862084E-4</v>
      </c>
      <c r="I434" s="50">
        <f t="shared" si="265"/>
        <v>1.1716372489348759E-2</v>
      </c>
      <c r="J434" s="51">
        <f t="shared" si="266"/>
        <v>0.11794190697771574</v>
      </c>
      <c r="K434" s="51">
        <f t="shared" si="267"/>
        <v>0.12252182991874483</v>
      </c>
      <c r="L434" s="51">
        <f t="shared" si="268"/>
        <v>0.81975003123842005</v>
      </c>
      <c r="M434" s="51">
        <f t="shared" si="269"/>
        <v>5.4505406131673706E-2</v>
      </c>
      <c r="N434" s="51">
        <f t="shared" si="240"/>
        <v>1.1147191742665543</v>
      </c>
      <c r="O434" s="52">
        <f t="shared" si="241"/>
        <v>0.21571687510863638</v>
      </c>
      <c r="P434" s="53" t="b">
        <f t="shared" si="242"/>
        <v>0</v>
      </c>
      <c r="Q434" s="53" t="b">
        <f t="shared" si="243"/>
        <v>0</v>
      </c>
      <c r="R434" s="53" t="b">
        <f t="shared" si="244"/>
        <v>0</v>
      </c>
      <c r="S434" s="53" t="b">
        <f t="shared" si="270"/>
        <v>0</v>
      </c>
      <c r="T434" s="54" t="str">
        <f t="shared" si="271"/>
        <v>不调</v>
      </c>
      <c r="U434" s="51">
        <f t="shared" si="245"/>
        <v>0.11794190697771574</v>
      </c>
      <c r="V434" s="51">
        <f t="shared" si="246"/>
        <v>0.12252182991874483</v>
      </c>
      <c r="W434" s="51">
        <f t="shared" si="247"/>
        <v>0.81975003123842005</v>
      </c>
      <c r="X434" s="51">
        <f t="shared" si="248"/>
        <v>5.4505406131673706E-2</v>
      </c>
      <c r="Y434" s="51">
        <f t="shared" si="272"/>
        <v>0.99998626710299976</v>
      </c>
      <c r="Z434" s="51">
        <f t="shared" si="249"/>
        <v>0.1179402872936552</v>
      </c>
      <c r="AA434" s="51">
        <f t="shared" si="250"/>
        <v>0.12252014733907428</v>
      </c>
      <c r="AB434" s="51">
        <f t="shared" si="251"/>
        <v>0.81973877369567516</v>
      </c>
      <c r="AC434" s="51">
        <f t="shared" si="252"/>
        <v>5.4504657614545343E-2</v>
      </c>
      <c r="AD434" s="78">
        <f t="shared" si="253"/>
        <v>1.11470386594295</v>
      </c>
      <c r="AE434" s="51">
        <f t="shared" si="273"/>
        <v>1.11470386594295</v>
      </c>
      <c r="AF434" s="50">
        <f t="shared" si="254"/>
        <v>0</v>
      </c>
      <c r="AG434" s="50">
        <f t="shared" si="274"/>
        <v>2.5286411921372487E-3</v>
      </c>
      <c r="AH434" s="48">
        <f t="shared" si="275"/>
        <v>44377</v>
      </c>
      <c r="AI434" s="55">
        <f t="shared" si="255"/>
        <v>2021</v>
      </c>
      <c r="AJ434" s="55">
        <f t="shared" si="256"/>
        <v>8</v>
      </c>
      <c r="AK434" s="53">
        <f t="shared" si="257"/>
        <v>0</v>
      </c>
      <c r="AL434" s="51">
        <f t="shared" si="276"/>
        <v>1.1051074849610902</v>
      </c>
      <c r="AM434" s="52" t="str">
        <f t="shared" si="258"/>
        <v/>
      </c>
      <c r="AN434" s="51">
        <f t="shared" si="277"/>
        <v>1.11470386594295</v>
      </c>
      <c r="AO434" s="52">
        <f t="shared" si="259"/>
        <v>0</v>
      </c>
      <c r="AP434" s="56">
        <f t="shared" si="260"/>
        <v>1</v>
      </c>
      <c r="AQ434" s="53" t="b">
        <f t="shared" si="261"/>
        <v>1</v>
      </c>
    </row>
    <row r="435" spans="1:43">
      <c r="A435" s="48">
        <f>净值底稿!A396</f>
        <v>44421</v>
      </c>
      <c r="B435" s="49">
        <f>净值底稿!X396</f>
        <v>1.2638799933356608</v>
      </c>
      <c r="C435" s="49">
        <f>净值底稿!U396</f>
        <v>1.4915981158709337</v>
      </c>
      <c r="D435" s="49">
        <f>净值底稿!V396</f>
        <v>1.4938</v>
      </c>
      <c r="E435" s="49">
        <f>净值底稿!W396</f>
        <v>1.3331</v>
      </c>
      <c r="F435" s="50">
        <f t="shared" si="262"/>
        <v>-1.3406127812207735E-3</v>
      </c>
      <c r="G435" s="50">
        <f t="shared" si="263"/>
        <v>-7.052917212044818E-4</v>
      </c>
      <c r="H435" s="50">
        <f t="shared" si="264"/>
        <v>-3.3460483169378552E-4</v>
      </c>
      <c r="I435" s="50">
        <f t="shared" si="265"/>
        <v>2.4815761768686162E-3</v>
      </c>
      <c r="J435" s="51">
        <f t="shared" si="266"/>
        <v>0.11778217503708847</v>
      </c>
      <c r="K435" s="51">
        <f t="shared" si="267"/>
        <v>0.12243373489347528</v>
      </c>
      <c r="L435" s="51">
        <f t="shared" si="268"/>
        <v>0.81946448514126979</v>
      </c>
      <c r="M435" s="51">
        <f t="shared" si="269"/>
        <v>5.4639915074409982E-2</v>
      </c>
      <c r="N435" s="51">
        <f t="shared" si="240"/>
        <v>1.1143203101462436</v>
      </c>
      <c r="O435" s="52">
        <f t="shared" si="241"/>
        <v>0.21557168773046753</v>
      </c>
      <c r="P435" s="53" t="b">
        <f t="shared" si="242"/>
        <v>0</v>
      </c>
      <c r="Q435" s="53" t="b">
        <f t="shared" si="243"/>
        <v>0</v>
      </c>
      <c r="R435" s="53" t="b">
        <f t="shared" si="244"/>
        <v>0</v>
      </c>
      <c r="S435" s="53" t="b">
        <f t="shared" si="270"/>
        <v>0</v>
      </c>
      <c r="T435" s="54" t="str">
        <f t="shared" si="271"/>
        <v>不调</v>
      </c>
      <c r="U435" s="51">
        <f t="shared" si="245"/>
        <v>0.11778217503708847</v>
      </c>
      <c r="V435" s="51">
        <f t="shared" si="246"/>
        <v>0.12243373489347528</v>
      </c>
      <c r="W435" s="51">
        <f t="shared" si="247"/>
        <v>0.81946448514126979</v>
      </c>
      <c r="X435" s="51">
        <f t="shared" si="248"/>
        <v>5.4639915074409982E-2</v>
      </c>
      <c r="Y435" s="51">
        <f t="shared" si="272"/>
        <v>0.99998626710299976</v>
      </c>
      <c r="Z435" s="51">
        <f t="shared" si="249"/>
        <v>0.11778055754661022</v>
      </c>
      <c r="AA435" s="51">
        <f t="shared" si="250"/>
        <v>0.12243205352360463</v>
      </c>
      <c r="AB435" s="51">
        <f t="shared" si="251"/>
        <v>0.81945323151990002</v>
      </c>
      <c r="AC435" s="51">
        <f t="shared" si="252"/>
        <v>5.4639164710084162E-2</v>
      </c>
      <c r="AD435" s="78">
        <f t="shared" si="253"/>
        <v>1.114305007300199</v>
      </c>
      <c r="AE435" s="51">
        <f t="shared" si="273"/>
        <v>1.11470386594295</v>
      </c>
      <c r="AF435" s="50">
        <f t="shared" si="254"/>
        <v>-3.5781578851312723E-4</v>
      </c>
      <c r="AG435" s="50">
        <f t="shared" si="274"/>
        <v>-3.5781578851312723E-4</v>
      </c>
      <c r="AH435" s="48">
        <f t="shared" si="275"/>
        <v>44377</v>
      </c>
      <c r="AI435" s="55">
        <f t="shared" si="255"/>
        <v>2021</v>
      </c>
      <c r="AJ435" s="55">
        <f t="shared" si="256"/>
        <v>8</v>
      </c>
      <c r="AK435" s="53">
        <f t="shared" si="257"/>
        <v>0</v>
      </c>
      <c r="AL435" s="51">
        <f t="shared" si="276"/>
        <v>1.1051074849610902</v>
      </c>
      <c r="AM435" s="52" t="str">
        <f t="shared" si="258"/>
        <v/>
      </c>
      <c r="AN435" s="51">
        <f t="shared" si="277"/>
        <v>1.11470386594295</v>
      </c>
      <c r="AO435" s="52">
        <f t="shared" si="259"/>
        <v>-3.5781578851312723E-4</v>
      </c>
      <c r="AP435" s="56">
        <f t="shared" si="260"/>
        <v>1</v>
      </c>
      <c r="AQ435" s="53" t="b">
        <f t="shared" si="261"/>
        <v>1</v>
      </c>
    </row>
    <row r="436" spans="1:43">
      <c r="A436" s="48">
        <f>净值底稿!A397</f>
        <v>44424</v>
      </c>
      <c r="B436" s="49">
        <f>净值底稿!X397</f>
        <v>1.2706541573271977</v>
      </c>
      <c r="C436" s="49">
        <f>净值底稿!U397</f>
        <v>1.4834119975207751</v>
      </c>
      <c r="D436" s="49">
        <f>净值底稿!V397</f>
        <v>1.4939</v>
      </c>
      <c r="E436" s="49">
        <f>净值底稿!W397</f>
        <v>1.3454999999999999</v>
      </c>
      <c r="F436" s="50">
        <f t="shared" si="262"/>
        <v>5.3598158268637341E-3</v>
      </c>
      <c r="G436" s="50">
        <f t="shared" si="263"/>
        <v>-5.488152782613831E-3</v>
      </c>
      <c r="H436" s="50">
        <f t="shared" si="264"/>
        <v>6.6943365912397468E-5</v>
      </c>
      <c r="I436" s="50">
        <f t="shared" si="265"/>
        <v>9.3016277848623208E-3</v>
      </c>
      <c r="J436" s="51">
        <f t="shared" si="266"/>
        <v>0.11841183964304539</v>
      </c>
      <c r="K436" s="51">
        <f t="shared" si="267"/>
        <v>0.12176012770837794</v>
      </c>
      <c r="L436" s="51">
        <f t="shared" si="268"/>
        <v>0.81950808847742573</v>
      </c>
      <c r="M436" s="51">
        <f t="shared" si="269"/>
        <v>5.5147397882693149E-2</v>
      </c>
      <c r="N436" s="51">
        <f t="shared" si="240"/>
        <v>1.1148274537115421</v>
      </c>
      <c r="O436" s="52">
        <f t="shared" si="241"/>
        <v>0.21543420603056571</v>
      </c>
      <c r="P436" s="53" t="b">
        <f t="shared" si="242"/>
        <v>0</v>
      </c>
      <c r="Q436" s="53" t="b">
        <f t="shared" si="243"/>
        <v>0</v>
      </c>
      <c r="R436" s="53" t="b">
        <f t="shared" si="244"/>
        <v>0</v>
      </c>
      <c r="S436" s="53" t="b">
        <f t="shared" si="270"/>
        <v>0</v>
      </c>
      <c r="T436" s="54" t="str">
        <f t="shared" si="271"/>
        <v>不调</v>
      </c>
      <c r="U436" s="51">
        <f t="shared" si="245"/>
        <v>0.11841183964304539</v>
      </c>
      <c r="V436" s="51">
        <f t="shared" si="246"/>
        <v>0.12176012770837794</v>
      </c>
      <c r="W436" s="51">
        <f t="shared" si="247"/>
        <v>0.81950808847742573</v>
      </c>
      <c r="X436" s="51">
        <f t="shared" si="248"/>
        <v>5.5147397882693149E-2</v>
      </c>
      <c r="Y436" s="51">
        <f t="shared" si="272"/>
        <v>0.99995880187477393</v>
      </c>
      <c r="Z436" s="51">
        <f t="shared" si="249"/>
        <v>0.11840696129724752</v>
      </c>
      <c r="AA436" s="51">
        <f t="shared" si="250"/>
        <v>0.12175511141938906</v>
      </c>
      <c r="AB436" s="51">
        <f t="shared" si="251"/>
        <v>0.81947432628057282</v>
      </c>
      <c r="AC436" s="51">
        <f t="shared" si="252"/>
        <v>5.5145125913289288E-2</v>
      </c>
      <c r="AD436" s="78">
        <f t="shared" si="253"/>
        <v>1.1147815249104986</v>
      </c>
      <c r="AE436" s="51">
        <f t="shared" si="273"/>
        <v>1.1147815249104986</v>
      </c>
      <c r="AF436" s="50">
        <f t="shared" si="254"/>
        <v>0</v>
      </c>
      <c r="AG436" s="50">
        <f t="shared" si="274"/>
        <v>4.2763660503886136E-4</v>
      </c>
      <c r="AH436" s="48">
        <f t="shared" si="275"/>
        <v>44377</v>
      </c>
      <c r="AI436" s="55">
        <f t="shared" si="255"/>
        <v>2021</v>
      </c>
      <c r="AJ436" s="55">
        <f t="shared" si="256"/>
        <v>8</v>
      </c>
      <c r="AK436" s="53">
        <f t="shared" si="257"/>
        <v>0</v>
      </c>
      <c r="AL436" s="51">
        <f t="shared" si="276"/>
        <v>1.1051074849610902</v>
      </c>
      <c r="AM436" s="52" t="str">
        <f t="shared" si="258"/>
        <v/>
      </c>
      <c r="AN436" s="51">
        <f t="shared" si="277"/>
        <v>1.1147815249104986</v>
      </c>
      <c r="AO436" s="52">
        <f t="shared" si="259"/>
        <v>0</v>
      </c>
      <c r="AP436" s="56">
        <f t="shared" si="260"/>
        <v>1</v>
      </c>
      <c r="AQ436" s="53" t="b">
        <f t="shared" si="261"/>
        <v>1</v>
      </c>
    </row>
    <row r="437" spans="1:43">
      <c r="A437" s="48">
        <f>净值底稿!A398</f>
        <v>44425</v>
      </c>
      <c r="B437" s="49">
        <f>净值底稿!X398</f>
        <v>1.2536490695806395</v>
      </c>
      <c r="C437" s="49">
        <f>净值底稿!U398</f>
        <v>1.4467845647952688</v>
      </c>
      <c r="D437" s="49">
        <f>净值底稿!V398</f>
        <v>1.4943</v>
      </c>
      <c r="E437" s="49">
        <f>净值底稿!W398</f>
        <v>1.3583000000000001</v>
      </c>
      <c r="F437" s="50">
        <f t="shared" si="262"/>
        <v>-1.3382939526462634E-2</v>
      </c>
      <c r="G437" s="50">
        <f t="shared" si="263"/>
        <v>-2.4691341843480874E-2</v>
      </c>
      <c r="H437" s="50">
        <f t="shared" si="264"/>
        <v>2.6775553919278217E-4</v>
      </c>
      <c r="I437" s="50">
        <f t="shared" si="265"/>
        <v>9.5131921218878368E-3</v>
      </c>
      <c r="J437" s="51">
        <f t="shared" si="266"/>
        <v>0.11682232809469426</v>
      </c>
      <c r="K437" s="51">
        <f t="shared" si="267"/>
        <v>0.11874881434214182</v>
      </c>
      <c r="L437" s="51">
        <f t="shared" si="268"/>
        <v>0.81969374507066073</v>
      </c>
      <c r="M437" s="51">
        <f t="shared" si="269"/>
        <v>5.5669732090688102E-2</v>
      </c>
      <c r="N437" s="51">
        <f t="shared" si="240"/>
        <v>1.1109346195981848</v>
      </c>
      <c r="O437" s="52">
        <f t="shared" si="241"/>
        <v>0.21204771035224382</v>
      </c>
      <c r="P437" s="53" t="b">
        <f t="shared" si="242"/>
        <v>0</v>
      </c>
      <c r="Q437" s="53" t="b">
        <f t="shared" si="243"/>
        <v>0</v>
      </c>
      <c r="R437" s="53" t="b">
        <f t="shared" si="244"/>
        <v>0</v>
      </c>
      <c r="S437" s="53" t="b">
        <f t="shared" si="270"/>
        <v>0</v>
      </c>
      <c r="T437" s="54" t="str">
        <f t="shared" si="271"/>
        <v>不调</v>
      </c>
      <c r="U437" s="51">
        <f t="shared" si="245"/>
        <v>0.11682232809469426</v>
      </c>
      <c r="V437" s="51">
        <f t="shared" si="246"/>
        <v>0.11874881434214182</v>
      </c>
      <c r="W437" s="51">
        <f t="shared" si="247"/>
        <v>0.81969374507066073</v>
      </c>
      <c r="X437" s="51">
        <f t="shared" si="248"/>
        <v>5.5669732090688102E-2</v>
      </c>
      <c r="Y437" s="51">
        <f t="shared" si="272"/>
        <v>0.99998626710299976</v>
      </c>
      <c r="Z437" s="51">
        <f t="shared" si="249"/>
        <v>0.1168207237856952</v>
      </c>
      <c r="AA437" s="51">
        <f t="shared" si="250"/>
        <v>0.11874718357690556</v>
      </c>
      <c r="AB437" s="51">
        <f t="shared" si="251"/>
        <v>0.81968248830088797</v>
      </c>
      <c r="AC437" s="51">
        <f t="shared" si="252"/>
        <v>5.5668967583991272E-2</v>
      </c>
      <c r="AD437" s="78">
        <f t="shared" si="253"/>
        <v>1.1109193632474799</v>
      </c>
      <c r="AE437" s="51">
        <f t="shared" si="273"/>
        <v>1.1147815249104986</v>
      </c>
      <c r="AF437" s="50">
        <f t="shared" si="254"/>
        <v>-3.4645009597991105E-3</v>
      </c>
      <c r="AG437" s="50">
        <f t="shared" si="274"/>
        <v>-3.4645009597991105E-3</v>
      </c>
      <c r="AH437" s="48">
        <f t="shared" si="275"/>
        <v>44377</v>
      </c>
      <c r="AI437" s="55">
        <f t="shared" si="255"/>
        <v>2021</v>
      </c>
      <c r="AJ437" s="55">
        <f t="shared" si="256"/>
        <v>8</v>
      </c>
      <c r="AK437" s="53">
        <f t="shared" si="257"/>
        <v>0</v>
      </c>
      <c r="AL437" s="51">
        <f t="shared" si="276"/>
        <v>1.1051074849610902</v>
      </c>
      <c r="AM437" s="52" t="str">
        <f t="shared" si="258"/>
        <v/>
      </c>
      <c r="AN437" s="51">
        <f t="shared" si="277"/>
        <v>1.1147815249104986</v>
      </c>
      <c r="AO437" s="52">
        <f t="shared" si="259"/>
        <v>-3.4645009597991105E-3</v>
      </c>
      <c r="AP437" s="56">
        <f t="shared" si="260"/>
        <v>1</v>
      </c>
      <c r="AQ437" s="53" t="b">
        <f t="shared" si="261"/>
        <v>1</v>
      </c>
    </row>
    <row r="438" spans="1:43">
      <c r="A438" s="48">
        <f>净值底稿!A399</f>
        <v>44426</v>
      </c>
      <c r="B438" s="49">
        <f>净值底稿!X399</f>
        <v>1.2594116888738236</v>
      </c>
      <c r="C438" s="49">
        <f>净值底稿!U399</f>
        <v>1.4583865340870787</v>
      </c>
      <c r="D438" s="49">
        <f>净值底稿!V399</f>
        <v>1.4957</v>
      </c>
      <c r="E438" s="49">
        <f>净值底稿!W399</f>
        <v>1.3567</v>
      </c>
      <c r="F438" s="50">
        <f t="shared" si="262"/>
        <v>4.5966765604601445E-3</v>
      </c>
      <c r="G438" s="50">
        <f t="shared" si="263"/>
        <v>8.0191409102099431E-3</v>
      </c>
      <c r="H438" s="50">
        <f t="shared" si="264"/>
        <v>9.3689352874259946E-4</v>
      </c>
      <c r="I438" s="50">
        <f t="shared" si="265"/>
        <v>-1.1779430170065774E-3</v>
      </c>
      <c r="J438" s="51">
        <f t="shared" si="266"/>
        <v>0.1173577108684969</v>
      </c>
      <c r="K438" s="51">
        <f t="shared" si="267"/>
        <v>0.11969943397469933</v>
      </c>
      <c r="L438" s="51">
        <f t="shared" si="268"/>
        <v>0.82045044351980068</v>
      </c>
      <c r="M438" s="51">
        <f t="shared" si="269"/>
        <v>5.5603392712361741E-2</v>
      </c>
      <c r="N438" s="51">
        <f t="shared" si="240"/>
        <v>1.1131109810753588</v>
      </c>
      <c r="O438" s="52">
        <f t="shared" si="241"/>
        <v>0.21296811268017418</v>
      </c>
      <c r="P438" s="53" t="b">
        <f t="shared" si="242"/>
        <v>0</v>
      </c>
      <c r="Q438" s="53" t="b">
        <f t="shared" si="243"/>
        <v>0</v>
      </c>
      <c r="R438" s="53" t="b">
        <f t="shared" si="244"/>
        <v>0</v>
      </c>
      <c r="S438" s="53" t="b">
        <f t="shared" si="270"/>
        <v>0</v>
      </c>
      <c r="T438" s="54" t="str">
        <f t="shared" si="271"/>
        <v>不调</v>
      </c>
      <c r="U438" s="51">
        <f t="shared" si="245"/>
        <v>0.1173577108684969</v>
      </c>
      <c r="V438" s="51">
        <f t="shared" si="246"/>
        <v>0.11969943397469933</v>
      </c>
      <c r="W438" s="51">
        <f t="shared" si="247"/>
        <v>0.82045044351980068</v>
      </c>
      <c r="X438" s="51">
        <f t="shared" si="248"/>
        <v>5.5603392712361741E-2</v>
      </c>
      <c r="Y438" s="51">
        <f t="shared" si="272"/>
        <v>0.99998626710299976</v>
      </c>
      <c r="Z438" s="51">
        <f t="shared" si="249"/>
        <v>0.11735609920714137</v>
      </c>
      <c r="AA438" s="51">
        <f t="shared" si="250"/>
        <v>0.11969779015470157</v>
      </c>
      <c r="AB438" s="51">
        <f t="shared" si="251"/>
        <v>0.82043917635836605</v>
      </c>
      <c r="AC438" s="51">
        <f t="shared" si="252"/>
        <v>5.5602629116696757E-2</v>
      </c>
      <c r="AD438" s="78">
        <f t="shared" si="253"/>
        <v>1.1130956948369057</v>
      </c>
      <c r="AE438" s="51">
        <f t="shared" si="273"/>
        <v>1.1147815249104986</v>
      </c>
      <c r="AF438" s="50">
        <f t="shared" si="254"/>
        <v>-1.5122515362175903E-3</v>
      </c>
      <c r="AG438" s="50">
        <f t="shared" si="274"/>
        <v>1.9590365074417804E-3</v>
      </c>
      <c r="AH438" s="48">
        <f t="shared" si="275"/>
        <v>44377</v>
      </c>
      <c r="AI438" s="55">
        <f t="shared" si="255"/>
        <v>2021</v>
      </c>
      <c r="AJ438" s="55">
        <f t="shared" si="256"/>
        <v>8</v>
      </c>
      <c r="AK438" s="53">
        <f t="shared" si="257"/>
        <v>0</v>
      </c>
      <c r="AL438" s="51">
        <f t="shared" si="276"/>
        <v>1.1051074849610902</v>
      </c>
      <c r="AM438" s="52" t="str">
        <f t="shared" si="258"/>
        <v/>
      </c>
      <c r="AN438" s="51">
        <f t="shared" si="277"/>
        <v>1.1147815249104986</v>
      </c>
      <c r="AO438" s="52">
        <f t="shared" si="259"/>
        <v>-1.5122515362175903E-3</v>
      </c>
      <c r="AP438" s="56">
        <f t="shared" si="260"/>
        <v>1</v>
      </c>
      <c r="AQ438" s="53" t="b">
        <f t="shared" si="261"/>
        <v>1</v>
      </c>
    </row>
    <row r="439" spans="1:43">
      <c r="A439" s="48">
        <f>净值底稿!A400</f>
        <v>44427</v>
      </c>
      <c r="B439" s="49">
        <f>净值底稿!X400</f>
        <v>1.2485943508768025</v>
      </c>
      <c r="C439" s="49">
        <f>净值底稿!U400</f>
        <v>1.4582101728611112</v>
      </c>
      <c r="D439" s="49">
        <f>净值底稿!V400</f>
        <v>1.4964999999999999</v>
      </c>
      <c r="E439" s="49">
        <f>净值底稿!W400</f>
        <v>1.3517999999999999</v>
      </c>
      <c r="F439" s="50">
        <f t="shared" si="262"/>
        <v>-8.5891993004242329E-3</v>
      </c>
      <c r="G439" s="50">
        <f t="shared" si="263"/>
        <v>-1.2092900053961575E-4</v>
      </c>
      <c r="H439" s="50">
        <f t="shared" si="264"/>
        <v>5.3486661763724186E-4</v>
      </c>
      <c r="I439" s="50">
        <f t="shared" si="265"/>
        <v>-3.6117048721162615E-3</v>
      </c>
      <c r="J439" s="51">
        <f t="shared" si="266"/>
        <v>0.11634810428193088</v>
      </c>
      <c r="K439" s="51">
        <f t="shared" si="267"/>
        <v>0.11968331522057137</v>
      </c>
      <c r="L439" s="51">
        <f t="shared" si="268"/>
        <v>0.82087800188560189</v>
      </c>
      <c r="M439" s="51">
        <f t="shared" si="269"/>
        <v>5.5401808830213513E-2</v>
      </c>
      <c r="N439" s="51">
        <f t="shared" si="240"/>
        <v>1.1123112302183176</v>
      </c>
      <c r="O439" s="52">
        <f t="shared" si="241"/>
        <v>0.21219907979907335</v>
      </c>
      <c r="P439" s="53" t="b">
        <f t="shared" si="242"/>
        <v>0</v>
      </c>
      <c r="Q439" s="53" t="b">
        <f t="shared" si="243"/>
        <v>0</v>
      </c>
      <c r="R439" s="53" t="b">
        <f t="shared" si="244"/>
        <v>0</v>
      </c>
      <c r="S439" s="53" t="b">
        <f t="shared" si="270"/>
        <v>0</v>
      </c>
      <c r="T439" s="54" t="str">
        <f t="shared" si="271"/>
        <v>不调</v>
      </c>
      <c r="U439" s="51">
        <f t="shared" si="245"/>
        <v>0.11634810428193088</v>
      </c>
      <c r="V439" s="51">
        <f t="shared" si="246"/>
        <v>0.11968331522057137</v>
      </c>
      <c r="W439" s="51">
        <f t="shared" si="247"/>
        <v>0.82087800188560189</v>
      </c>
      <c r="X439" s="51">
        <f t="shared" si="248"/>
        <v>5.5401808830213513E-2</v>
      </c>
      <c r="Y439" s="51">
        <f t="shared" si="272"/>
        <v>0.99998626710299976</v>
      </c>
      <c r="Z439" s="51">
        <f t="shared" si="249"/>
        <v>0.1163465064853986</v>
      </c>
      <c r="AA439" s="51">
        <f t="shared" si="250"/>
        <v>0.11968167162193079</v>
      </c>
      <c r="AB439" s="51">
        <f t="shared" si="251"/>
        <v>0.82086672885255219</v>
      </c>
      <c r="AC439" s="51">
        <f t="shared" si="252"/>
        <v>5.5401048002879219E-2</v>
      </c>
      <c r="AD439" s="78">
        <f t="shared" si="253"/>
        <v>1.1122959549627609</v>
      </c>
      <c r="AE439" s="51">
        <f t="shared" si="273"/>
        <v>1.1147815249104986</v>
      </c>
      <c r="AF439" s="50">
        <f t="shared" si="254"/>
        <v>-2.22964759658828E-3</v>
      </c>
      <c r="AG439" s="50">
        <f t="shared" si="274"/>
        <v>-7.1848258676632248E-4</v>
      </c>
      <c r="AH439" s="48">
        <f t="shared" si="275"/>
        <v>44377</v>
      </c>
      <c r="AI439" s="55">
        <f t="shared" si="255"/>
        <v>2021</v>
      </c>
      <c r="AJ439" s="55">
        <f t="shared" si="256"/>
        <v>8</v>
      </c>
      <c r="AK439" s="53">
        <f t="shared" si="257"/>
        <v>0</v>
      </c>
      <c r="AL439" s="51">
        <f t="shared" si="276"/>
        <v>1.1051074849610902</v>
      </c>
      <c r="AM439" s="52" t="str">
        <f t="shared" si="258"/>
        <v/>
      </c>
      <c r="AN439" s="51">
        <f t="shared" si="277"/>
        <v>1.1147815249104986</v>
      </c>
      <c r="AO439" s="52">
        <f t="shared" si="259"/>
        <v>-2.22964759658828E-3</v>
      </c>
      <c r="AP439" s="56">
        <f t="shared" si="260"/>
        <v>1</v>
      </c>
      <c r="AQ439" s="53" t="b">
        <f t="shared" si="261"/>
        <v>1</v>
      </c>
    </row>
    <row r="440" spans="1:43">
      <c r="A440" s="48">
        <f>净值底稿!A401</f>
        <v>44428</v>
      </c>
      <c r="B440" s="49">
        <f>净值底稿!X401</f>
        <v>1.2503851536580124</v>
      </c>
      <c r="C440" s="49">
        <f>净值底稿!U401</f>
        <v>1.451628100958775</v>
      </c>
      <c r="D440" s="49">
        <f>净值底稿!V401</f>
        <v>1.4962</v>
      </c>
      <c r="E440" s="49">
        <f>净值底稿!W401</f>
        <v>1.3573</v>
      </c>
      <c r="F440" s="50">
        <f t="shared" si="262"/>
        <v>1.4342550724759651E-3</v>
      </c>
      <c r="G440" s="50">
        <f t="shared" si="263"/>
        <v>-4.5138019366726123E-3</v>
      </c>
      <c r="H440" s="50">
        <f t="shared" si="264"/>
        <v>-2.0046775810222961E-4</v>
      </c>
      <c r="I440" s="50">
        <f t="shared" si="265"/>
        <v>4.0686492084627268E-3</v>
      </c>
      <c r="J440" s="51">
        <f t="shared" si="266"/>
        <v>0.11651337705249014</v>
      </c>
      <c r="K440" s="51">
        <f t="shared" si="267"/>
        <v>0.1191414522607795</v>
      </c>
      <c r="L440" s="51">
        <f t="shared" si="268"/>
        <v>0.82070217153971836</v>
      </c>
      <c r="M440" s="51">
        <f t="shared" si="269"/>
        <v>5.562645543298414E-2</v>
      </c>
      <c r="N440" s="51">
        <f t="shared" si="240"/>
        <v>1.1119834562859723</v>
      </c>
      <c r="O440" s="52">
        <f t="shared" si="241"/>
        <v>0.21192296340483105</v>
      </c>
      <c r="P440" s="53" t="b">
        <f t="shared" si="242"/>
        <v>0</v>
      </c>
      <c r="Q440" s="53" t="b">
        <f t="shared" si="243"/>
        <v>0</v>
      </c>
      <c r="R440" s="53" t="b">
        <f t="shared" si="244"/>
        <v>0</v>
      </c>
      <c r="S440" s="53" t="b">
        <f t="shared" si="270"/>
        <v>0</v>
      </c>
      <c r="T440" s="54" t="str">
        <f t="shared" si="271"/>
        <v>不调</v>
      </c>
      <c r="U440" s="51">
        <f t="shared" si="245"/>
        <v>0.11651337705249014</v>
      </c>
      <c r="V440" s="51">
        <f t="shared" si="246"/>
        <v>0.1191414522607795</v>
      </c>
      <c r="W440" s="51">
        <f t="shared" si="247"/>
        <v>0.82070217153971836</v>
      </c>
      <c r="X440" s="51">
        <f t="shared" si="248"/>
        <v>5.562645543298414E-2</v>
      </c>
      <c r="Y440" s="51">
        <f t="shared" si="272"/>
        <v>0.99998626710299976</v>
      </c>
      <c r="Z440" s="51">
        <f t="shared" si="249"/>
        <v>0.11651177698628393</v>
      </c>
      <c r="AA440" s="51">
        <f t="shared" si="250"/>
        <v>0.11913981610348715</v>
      </c>
      <c r="AB440" s="51">
        <f t="shared" si="251"/>
        <v>0.82069090092132868</v>
      </c>
      <c r="AC440" s="51">
        <f t="shared" si="252"/>
        <v>5.5625691520601192E-2</v>
      </c>
      <c r="AD440" s="78">
        <f t="shared" si="253"/>
        <v>1.111968185531701</v>
      </c>
      <c r="AE440" s="51">
        <f t="shared" si="273"/>
        <v>1.1147815249104986</v>
      </c>
      <c r="AF440" s="50">
        <f t="shared" si="254"/>
        <v>-2.5236688229324233E-3</v>
      </c>
      <c r="AG440" s="50">
        <f t="shared" si="274"/>
        <v>-2.9467825500717471E-4</v>
      </c>
      <c r="AH440" s="48">
        <f t="shared" si="275"/>
        <v>44377</v>
      </c>
      <c r="AI440" s="55">
        <f t="shared" si="255"/>
        <v>2021</v>
      </c>
      <c r="AJ440" s="55">
        <f t="shared" si="256"/>
        <v>8</v>
      </c>
      <c r="AK440" s="53">
        <f t="shared" si="257"/>
        <v>0</v>
      </c>
      <c r="AL440" s="51">
        <f t="shared" si="276"/>
        <v>1.1051074849610902</v>
      </c>
      <c r="AM440" s="52" t="str">
        <f t="shared" si="258"/>
        <v/>
      </c>
      <c r="AN440" s="51">
        <f t="shared" si="277"/>
        <v>1.1147815249104986</v>
      </c>
      <c r="AO440" s="52">
        <f t="shared" si="259"/>
        <v>-2.5236688229324233E-3</v>
      </c>
      <c r="AP440" s="56">
        <f t="shared" si="260"/>
        <v>1</v>
      </c>
      <c r="AQ440" s="53" t="b">
        <f t="shared" si="261"/>
        <v>1</v>
      </c>
    </row>
    <row r="441" spans="1:43">
      <c r="A441" s="48">
        <f>净值底稿!A402</f>
        <v>44431</v>
      </c>
      <c r="B441" s="49">
        <f>净值底稿!X402</f>
        <v>1.2623420189280394</v>
      </c>
      <c r="C441" s="49">
        <f>净值底稿!U402</f>
        <v>1.4794019651883539</v>
      </c>
      <c r="D441" s="49">
        <f>净值底稿!V402</f>
        <v>1.4961</v>
      </c>
      <c r="E441" s="49">
        <f>净值底稿!W402</f>
        <v>1.3546</v>
      </c>
      <c r="F441" s="50">
        <f t="shared" si="262"/>
        <v>9.5625457764330068E-3</v>
      </c>
      <c r="G441" s="50">
        <f t="shared" si="263"/>
        <v>1.9132906156359653E-2</v>
      </c>
      <c r="H441" s="50">
        <f t="shared" si="264"/>
        <v>-6.6835984494084677E-5</v>
      </c>
      <c r="I441" s="50">
        <f t="shared" si="265"/>
        <v>-1.989243350769887E-3</v>
      </c>
      <c r="J441" s="51">
        <f t="shared" si="266"/>
        <v>0.11762592618720882</v>
      </c>
      <c r="K441" s="51">
        <f t="shared" si="267"/>
        <v>0.12141930702448112</v>
      </c>
      <c r="L441" s="51">
        <f t="shared" si="268"/>
        <v>0.82063604923700029</v>
      </c>
      <c r="M441" s="51">
        <f t="shared" si="269"/>
        <v>5.5515038483611862E-2</v>
      </c>
      <c r="N441" s="51">
        <f t="shared" si="240"/>
        <v>1.1151963209323021</v>
      </c>
      <c r="O441" s="52">
        <f t="shared" si="241"/>
        <v>0.21435260207086099</v>
      </c>
      <c r="P441" s="53" t="b">
        <f t="shared" si="242"/>
        <v>0</v>
      </c>
      <c r="Q441" s="53" t="b">
        <f t="shared" si="243"/>
        <v>0</v>
      </c>
      <c r="R441" s="53" t="b">
        <f t="shared" si="244"/>
        <v>0</v>
      </c>
      <c r="S441" s="53" t="b">
        <f t="shared" si="270"/>
        <v>0</v>
      </c>
      <c r="T441" s="54" t="str">
        <f t="shared" si="271"/>
        <v>不调</v>
      </c>
      <c r="U441" s="51">
        <f t="shared" si="245"/>
        <v>0.11762592618720882</v>
      </c>
      <c r="V441" s="51">
        <f t="shared" si="246"/>
        <v>0.12141930702448112</v>
      </c>
      <c r="W441" s="51">
        <f t="shared" si="247"/>
        <v>0.82063604923700029</v>
      </c>
      <c r="X441" s="51">
        <f t="shared" si="248"/>
        <v>5.5515038483611862E-2</v>
      </c>
      <c r="Y441" s="51">
        <f t="shared" si="272"/>
        <v>0.99995880187477393</v>
      </c>
      <c r="Z441" s="51">
        <f t="shared" si="249"/>
        <v>0.11762108021957193</v>
      </c>
      <c r="AA441" s="51">
        <f t="shared" si="250"/>
        <v>0.12141430477666545</v>
      </c>
      <c r="AB441" s="51">
        <f t="shared" si="251"/>
        <v>0.82060224057027875</v>
      </c>
      <c r="AC441" s="51">
        <f t="shared" si="252"/>
        <v>5.5512751368104483E-2</v>
      </c>
      <c r="AD441" s="78">
        <f t="shared" si="253"/>
        <v>1.1151503769346205</v>
      </c>
      <c r="AE441" s="51">
        <f t="shared" si="273"/>
        <v>1.1151503769346205</v>
      </c>
      <c r="AF441" s="50">
        <f t="shared" si="254"/>
        <v>0</v>
      </c>
      <c r="AG441" s="50">
        <f t="shared" si="274"/>
        <v>2.8617647917668076E-3</v>
      </c>
      <c r="AH441" s="48">
        <f t="shared" si="275"/>
        <v>44377</v>
      </c>
      <c r="AI441" s="55">
        <f t="shared" si="255"/>
        <v>2021</v>
      </c>
      <c r="AJ441" s="55">
        <f t="shared" si="256"/>
        <v>8</v>
      </c>
      <c r="AK441" s="53">
        <f t="shared" si="257"/>
        <v>0</v>
      </c>
      <c r="AL441" s="51">
        <f t="shared" si="276"/>
        <v>1.1051074849610902</v>
      </c>
      <c r="AM441" s="52" t="str">
        <f t="shared" si="258"/>
        <v/>
      </c>
      <c r="AN441" s="51">
        <f t="shared" si="277"/>
        <v>1.1151503769346205</v>
      </c>
      <c r="AO441" s="52">
        <f t="shared" si="259"/>
        <v>0</v>
      </c>
      <c r="AP441" s="56">
        <f t="shared" si="260"/>
        <v>1</v>
      </c>
      <c r="AQ441" s="53" t="b">
        <f t="shared" si="261"/>
        <v>1</v>
      </c>
    </row>
    <row r="442" spans="1:43">
      <c r="A442" s="48">
        <f>净值底稿!A403</f>
        <v>44432</v>
      </c>
      <c r="B442" s="49">
        <f>净值底稿!X403</f>
        <v>1.2672328094635419</v>
      </c>
      <c r="C442" s="49">
        <f>净值底稿!U403</f>
        <v>1.4935683919777663</v>
      </c>
      <c r="D442" s="49">
        <f>净值底稿!V403</f>
        <v>1.4964999999999999</v>
      </c>
      <c r="E442" s="49">
        <f>净值底稿!W403</f>
        <v>1.3648</v>
      </c>
      <c r="F442" s="50">
        <f t="shared" si="262"/>
        <v>3.874378308071913E-3</v>
      </c>
      <c r="G442" s="50">
        <f t="shared" si="263"/>
        <v>9.5757793505490962E-3</v>
      </c>
      <c r="H442" s="50">
        <f t="shared" si="264"/>
        <v>2.6736180736586235E-4</v>
      </c>
      <c r="I442" s="50">
        <f t="shared" si="265"/>
        <v>7.5298981249076746E-3</v>
      </c>
      <c r="J442" s="51">
        <f t="shared" si="266"/>
        <v>0.11807678878134663</v>
      </c>
      <c r="K442" s="51">
        <f t="shared" si="267"/>
        <v>0.12257694136920712</v>
      </c>
      <c r="L442" s="51">
        <f t="shared" si="268"/>
        <v>0.82082163826844612</v>
      </c>
      <c r="M442" s="51">
        <f t="shared" si="269"/>
        <v>5.5930756730539641E-2</v>
      </c>
      <c r="N442" s="51">
        <f t="shared" si="240"/>
        <v>1.1174061251495395</v>
      </c>
      <c r="O442" s="52">
        <f t="shared" si="241"/>
        <v>0.21536818595687193</v>
      </c>
      <c r="P442" s="53" t="b">
        <f t="shared" si="242"/>
        <v>0</v>
      </c>
      <c r="Q442" s="53" t="b">
        <f t="shared" si="243"/>
        <v>0</v>
      </c>
      <c r="R442" s="53" t="b">
        <f t="shared" si="244"/>
        <v>0</v>
      </c>
      <c r="S442" s="53" t="b">
        <f t="shared" si="270"/>
        <v>0</v>
      </c>
      <c r="T442" s="54" t="str">
        <f t="shared" si="271"/>
        <v>不调</v>
      </c>
      <c r="U442" s="51">
        <f t="shared" si="245"/>
        <v>0.11807678878134663</v>
      </c>
      <c r="V442" s="51">
        <f t="shared" si="246"/>
        <v>0.12257694136920712</v>
      </c>
      <c r="W442" s="51">
        <f t="shared" si="247"/>
        <v>0.82082163826844612</v>
      </c>
      <c r="X442" s="51">
        <f t="shared" si="248"/>
        <v>5.5930756730539641E-2</v>
      </c>
      <c r="Y442" s="51">
        <f t="shared" si="272"/>
        <v>0.99998626710299976</v>
      </c>
      <c r="Z442" s="51">
        <f t="shared" si="249"/>
        <v>0.11807516724496818</v>
      </c>
      <c r="AA442" s="51">
        <f t="shared" si="250"/>
        <v>0.12257525803269669</v>
      </c>
      <c r="AB442" s="51">
        <f t="shared" si="251"/>
        <v>0.82081036600943225</v>
      </c>
      <c r="AC442" s="51">
        <f t="shared" si="252"/>
        <v>5.5929988639218317E-2</v>
      </c>
      <c r="AD442" s="78">
        <f t="shared" si="253"/>
        <v>1.1173907799263154</v>
      </c>
      <c r="AE442" s="51">
        <f t="shared" si="273"/>
        <v>1.1173907799263154</v>
      </c>
      <c r="AF442" s="50">
        <f t="shared" si="254"/>
        <v>0</v>
      </c>
      <c r="AG442" s="50">
        <f t="shared" si="274"/>
        <v>2.0090590812096298E-3</v>
      </c>
      <c r="AH442" s="48">
        <f t="shared" si="275"/>
        <v>44377</v>
      </c>
      <c r="AI442" s="55">
        <f t="shared" si="255"/>
        <v>2021</v>
      </c>
      <c r="AJ442" s="55">
        <f t="shared" si="256"/>
        <v>8</v>
      </c>
      <c r="AK442" s="53">
        <f t="shared" si="257"/>
        <v>0</v>
      </c>
      <c r="AL442" s="51">
        <f t="shared" si="276"/>
        <v>1.1051074849610902</v>
      </c>
      <c r="AM442" s="52" t="str">
        <f t="shared" si="258"/>
        <v/>
      </c>
      <c r="AN442" s="51">
        <f t="shared" si="277"/>
        <v>1.1173907799263154</v>
      </c>
      <c r="AO442" s="52">
        <f t="shared" si="259"/>
        <v>0</v>
      </c>
      <c r="AP442" s="56">
        <f t="shared" si="260"/>
        <v>1</v>
      </c>
      <c r="AQ442" s="53" t="b">
        <f t="shared" si="261"/>
        <v>1</v>
      </c>
    </row>
    <row r="443" spans="1:43">
      <c r="A443" s="48">
        <f>净值底稿!A404</f>
        <v>44433</v>
      </c>
      <c r="B443" s="49">
        <f>净值底稿!X404</f>
        <v>1.2743896247806712</v>
      </c>
      <c r="C443" s="49">
        <f>净值底稿!U404</f>
        <v>1.5062293909408488</v>
      </c>
      <c r="D443" s="49">
        <f>净值底稿!V404</f>
        <v>1.4970000000000001</v>
      </c>
      <c r="E443" s="49">
        <f>净值底稿!W404</f>
        <v>1.3574999999999999</v>
      </c>
      <c r="F443" s="50">
        <f t="shared" si="262"/>
        <v>5.6475931365436161E-3</v>
      </c>
      <c r="G443" s="50">
        <f t="shared" si="263"/>
        <v>8.4770131927585091E-3</v>
      </c>
      <c r="H443" s="50">
        <f t="shared" si="264"/>
        <v>3.3411293017060473E-4</v>
      </c>
      <c r="I443" s="50">
        <f t="shared" si="265"/>
        <v>-5.3487690504103735E-3</v>
      </c>
      <c r="J443" s="51">
        <f t="shared" si="266"/>
        <v>0.1187420077490971</v>
      </c>
      <c r="K443" s="51">
        <f t="shared" si="267"/>
        <v>0.12361433011214563</v>
      </c>
      <c r="L443" s="51">
        <f t="shared" si="268"/>
        <v>0.82108460936593408</v>
      </c>
      <c r="M443" s="51">
        <f t="shared" si="269"/>
        <v>5.5630832046995066E-2</v>
      </c>
      <c r="N443" s="51">
        <f t="shared" si="240"/>
        <v>1.119071779274172</v>
      </c>
      <c r="O443" s="52">
        <f t="shared" si="241"/>
        <v>0.21656907300301562</v>
      </c>
      <c r="P443" s="53" t="b">
        <f t="shared" si="242"/>
        <v>0</v>
      </c>
      <c r="Q443" s="53" t="b">
        <f t="shared" si="243"/>
        <v>0</v>
      </c>
      <c r="R443" s="53" t="b">
        <f t="shared" si="244"/>
        <v>0</v>
      </c>
      <c r="S443" s="53" t="b">
        <f t="shared" si="270"/>
        <v>0</v>
      </c>
      <c r="T443" s="54" t="str">
        <f t="shared" si="271"/>
        <v>不调</v>
      </c>
      <c r="U443" s="51">
        <f t="shared" si="245"/>
        <v>0.1187420077490971</v>
      </c>
      <c r="V443" s="51">
        <f t="shared" si="246"/>
        <v>0.12361433011214563</v>
      </c>
      <c r="W443" s="51">
        <f t="shared" si="247"/>
        <v>0.82108460936593408</v>
      </c>
      <c r="X443" s="51">
        <f t="shared" si="248"/>
        <v>5.5630832046995066E-2</v>
      </c>
      <c r="Y443" s="51">
        <f t="shared" si="272"/>
        <v>0.99998626710299976</v>
      </c>
      <c r="Z443" s="51">
        <f t="shared" si="249"/>
        <v>0.11874037707733508</v>
      </c>
      <c r="AA443" s="51">
        <f t="shared" si="250"/>
        <v>0.12361263252928245</v>
      </c>
      <c r="AB443" s="51">
        <f t="shared" si="251"/>
        <v>0.82107333349556522</v>
      </c>
      <c r="AC443" s="51">
        <f t="shared" si="252"/>
        <v>5.5630068074508529E-2</v>
      </c>
      <c r="AD443" s="78">
        <f t="shared" si="253"/>
        <v>1.1190564111766914</v>
      </c>
      <c r="AE443" s="51">
        <f t="shared" si="273"/>
        <v>1.1190564111766914</v>
      </c>
      <c r="AF443" s="50">
        <f t="shared" si="254"/>
        <v>0</v>
      </c>
      <c r="AG443" s="50">
        <f t="shared" si="274"/>
        <v>1.4906434528534351E-3</v>
      </c>
      <c r="AH443" s="48">
        <f t="shared" si="275"/>
        <v>44377</v>
      </c>
      <c r="AI443" s="55">
        <f t="shared" si="255"/>
        <v>2021</v>
      </c>
      <c r="AJ443" s="55">
        <f t="shared" si="256"/>
        <v>8</v>
      </c>
      <c r="AK443" s="53">
        <f t="shared" si="257"/>
        <v>0</v>
      </c>
      <c r="AL443" s="51">
        <f t="shared" si="276"/>
        <v>1.1051074849610902</v>
      </c>
      <c r="AM443" s="52" t="str">
        <f t="shared" si="258"/>
        <v/>
      </c>
      <c r="AN443" s="51">
        <f t="shared" si="277"/>
        <v>1.1190564111766914</v>
      </c>
      <c r="AO443" s="52">
        <f t="shared" si="259"/>
        <v>0</v>
      </c>
      <c r="AP443" s="56">
        <f t="shared" si="260"/>
        <v>1</v>
      </c>
      <c r="AQ443" s="53" t="b">
        <f t="shared" si="261"/>
        <v>1</v>
      </c>
    </row>
    <row r="444" spans="1:43">
      <c r="A444" s="48">
        <f>净值底稿!A405</f>
        <v>44434</v>
      </c>
      <c r="B444" s="49">
        <f>净值底稿!X405</f>
        <v>1.2811021956957991</v>
      </c>
      <c r="C444" s="49">
        <f>净值底稿!U405</f>
        <v>1.4928819543597149</v>
      </c>
      <c r="D444" s="49">
        <f>净值底稿!V405</f>
        <v>1.4954000000000001</v>
      </c>
      <c r="E444" s="49">
        <f>净值底稿!W405</f>
        <v>1.3531</v>
      </c>
      <c r="F444" s="50">
        <f t="shared" si="262"/>
        <v>5.267283085644392E-3</v>
      </c>
      <c r="G444" s="50">
        <f t="shared" si="263"/>
        <v>-8.8614899306914685E-3</v>
      </c>
      <c r="H444" s="50">
        <f t="shared" si="264"/>
        <v>-1.0688042752171611E-3</v>
      </c>
      <c r="I444" s="50">
        <f t="shared" si="265"/>
        <v>-3.2412523020257655E-3</v>
      </c>
      <c r="J444" s="51">
        <f t="shared" si="266"/>
        <v>0.11936581625709757</v>
      </c>
      <c r="K444" s="51">
        <f t="shared" si="267"/>
        <v>0.12251724043081795</v>
      </c>
      <c r="L444" s="51">
        <f t="shared" si="268"/>
        <v>0.82019576680645834</v>
      </c>
      <c r="M444" s="51">
        <f t="shared" si="269"/>
        <v>5.5449756988300181E-2</v>
      </c>
      <c r="N444" s="51">
        <f t="shared" si="240"/>
        <v>1.117528580482674</v>
      </c>
      <c r="O444" s="52">
        <f t="shared" si="241"/>
        <v>0.21644462693154864</v>
      </c>
      <c r="P444" s="53" t="b">
        <f t="shared" si="242"/>
        <v>0</v>
      </c>
      <c r="Q444" s="53" t="b">
        <f t="shared" si="243"/>
        <v>0</v>
      </c>
      <c r="R444" s="53" t="b">
        <f t="shared" si="244"/>
        <v>0</v>
      </c>
      <c r="S444" s="53" t="b">
        <f t="shared" si="270"/>
        <v>0</v>
      </c>
      <c r="T444" s="54" t="str">
        <f t="shared" si="271"/>
        <v>不调</v>
      </c>
      <c r="U444" s="51">
        <f t="shared" si="245"/>
        <v>0.11936581625709757</v>
      </c>
      <c r="V444" s="51">
        <f t="shared" si="246"/>
        <v>0.12251724043081795</v>
      </c>
      <c r="W444" s="51">
        <f t="shared" si="247"/>
        <v>0.82019576680645834</v>
      </c>
      <c r="X444" s="51">
        <f t="shared" si="248"/>
        <v>5.5449756988300181E-2</v>
      </c>
      <c r="Y444" s="51">
        <f t="shared" si="272"/>
        <v>0.99998626710299976</v>
      </c>
      <c r="Z444" s="51">
        <f t="shared" si="249"/>
        <v>0.11936417701863755</v>
      </c>
      <c r="AA444" s="51">
        <f t="shared" si="250"/>
        <v>0.12251555791417436</v>
      </c>
      <c r="AB444" s="51">
        <f t="shared" si="251"/>
        <v>0.82018450314247271</v>
      </c>
      <c r="AC444" s="51">
        <f t="shared" si="252"/>
        <v>5.5448995502498773E-2</v>
      </c>
      <c r="AD444" s="78">
        <f t="shared" si="253"/>
        <v>1.1175132335777835</v>
      </c>
      <c r="AE444" s="51">
        <f t="shared" si="273"/>
        <v>1.1190564111766914</v>
      </c>
      <c r="AF444" s="50">
        <f t="shared" si="254"/>
        <v>-1.3789989347232634E-3</v>
      </c>
      <c r="AG444" s="50">
        <f t="shared" si="274"/>
        <v>-1.3789989347232634E-3</v>
      </c>
      <c r="AH444" s="48">
        <f t="shared" si="275"/>
        <v>44377</v>
      </c>
      <c r="AI444" s="55">
        <f t="shared" si="255"/>
        <v>2021</v>
      </c>
      <c r="AJ444" s="55">
        <f t="shared" si="256"/>
        <v>8</v>
      </c>
      <c r="AK444" s="53">
        <f t="shared" si="257"/>
        <v>0</v>
      </c>
      <c r="AL444" s="51">
        <f t="shared" si="276"/>
        <v>1.1051074849610902</v>
      </c>
      <c r="AM444" s="52" t="str">
        <f t="shared" si="258"/>
        <v/>
      </c>
      <c r="AN444" s="51">
        <f t="shared" si="277"/>
        <v>1.1190564111766914</v>
      </c>
      <c r="AO444" s="52">
        <f t="shared" si="259"/>
        <v>-1.3789989347232634E-3</v>
      </c>
      <c r="AP444" s="56">
        <f t="shared" si="260"/>
        <v>1</v>
      </c>
      <c r="AQ444" s="53" t="b">
        <f t="shared" si="261"/>
        <v>1</v>
      </c>
    </row>
    <row r="445" spans="1:43">
      <c r="A445" s="48">
        <f>净值底稿!A406</f>
        <v>44435</v>
      </c>
      <c r="B445" s="49">
        <f>净值底稿!X406</f>
        <v>1.2923859542178489</v>
      </c>
      <c r="C445" s="49">
        <f>净值底稿!U406</f>
        <v>1.5016977960289761</v>
      </c>
      <c r="D445" s="49">
        <f>净值底稿!V406</f>
        <v>1.4959</v>
      </c>
      <c r="E445" s="49">
        <f>净值底稿!W406</f>
        <v>1.3641000000000001</v>
      </c>
      <c r="F445" s="50">
        <f t="shared" si="262"/>
        <v>8.807851988670734E-3</v>
      </c>
      <c r="G445" s="50">
        <f t="shared" si="263"/>
        <v>5.9052503404679602E-3</v>
      </c>
      <c r="H445" s="50">
        <f t="shared" si="264"/>
        <v>3.3435870001330414E-4</v>
      </c>
      <c r="I445" s="50">
        <f t="shared" si="265"/>
        <v>8.1294804522948905E-3</v>
      </c>
      <c r="J445" s="51">
        <f t="shared" si="266"/>
        <v>0.12041551902256721</v>
      </c>
      <c r="K445" s="51">
        <f t="shared" si="267"/>
        <v>0.12323904295425966</v>
      </c>
      <c r="L445" s="51">
        <f t="shared" si="268"/>
        <v>0.82045873896671451</v>
      </c>
      <c r="M445" s="51">
        <f t="shared" si="269"/>
        <v>5.5899767027535727E-2</v>
      </c>
      <c r="N445" s="51">
        <f t="shared" si="240"/>
        <v>1.1200130679710771</v>
      </c>
      <c r="O445" s="52">
        <f t="shared" si="241"/>
        <v>0.21754617775863214</v>
      </c>
      <c r="P445" s="53" t="b">
        <f t="shared" si="242"/>
        <v>0</v>
      </c>
      <c r="Q445" s="53" t="b">
        <f t="shared" si="243"/>
        <v>0</v>
      </c>
      <c r="R445" s="53" t="b">
        <f t="shared" si="244"/>
        <v>0</v>
      </c>
      <c r="S445" s="53" t="b">
        <f t="shared" si="270"/>
        <v>0</v>
      </c>
      <c r="T445" s="54" t="str">
        <f t="shared" si="271"/>
        <v>不调</v>
      </c>
      <c r="U445" s="51">
        <f t="shared" si="245"/>
        <v>0.12041551902256721</v>
      </c>
      <c r="V445" s="51">
        <f t="shared" si="246"/>
        <v>0.12323904295425966</v>
      </c>
      <c r="W445" s="51">
        <f t="shared" si="247"/>
        <v>0.82045873896671451</v>
      </c>
      <c r="X445" s="51">
        <f t="shared" si="248"/>
        <v>5.5899767027535727E-2</v>
      </c>
      <c r="Y445" s="51">
        <f t="shared" si="272"/>
        <v>0.99998626710299976</v>
      </c>
      <c r="Z445" s="51">
        <f t="shared" si="249"/>
        <v>0.12041386536864725</v>
      </c>
      <c r="AA445" s="51">
        <f t="shared" si="250"/>
        <v>0.12323735052517637</v>
      </c>
      <c r="AB445" s="51">
        <f t="shared" si="251"/>
        <v>0.82044747169135934</v>
      </c>
      <c r="AC445" s="51">
        <f t="shared" si="252"/>
        <v>5.5898999361792802E-2</v>
      </c>
      <c r="AD445" s="78">
        <f t="shared" si="253"/>
        <v>1.1199976869469759</v>
      </c>
      <c r="AE445" s="51">
        <f t="shared" si="273"/>
        <v>1.1199976869469759</v>
      </c>
      <c r="AF445" s="50">
        <f t="shared" si="254"/>
        <v>0</v>
      </c>
      <c r="AG445" s="50">
        <f t="shared" si="274"/>
        <v>2.2231981640505882E-3</v>
      </c>
      <c r="AH445" s="48">
        <f t="shared" si="275"/>
        <v>44377</v>
      </c>
      <c r="AI445" s="55">
        <f t="shared" si="255"/>
        <v>2021</v>
      </c>
      <c r="AJ445" s="55">
        <f t="shared" si="256"/>
        <v>8</v>
      </c>
      <c r="AK445" s="53">
        <f t="shared" si="257"/>
        <v>0</v>
      </c>
      <c r="AL445" s="51">
        <f t="shared" si="276"/>
        <v>1.1051074849610902</v>
      </c>
      <c r="AM445" s="52" t="str">
        <f t="shared" si="258"/>
        <v/>
      </c>
      <c r="AN445" s="51">
        <f t="shared" si="277"/>
        <v>1.1199976869469759</v>
      </c>
      <c r="AO445" s="52">
        <f t="shared" si="259"/>
        <v>0</v>
      </c>
      <c r="AP445" s="56">
        <f t="shared" si="260"/>
        <v>1</v>
      </c>
      <c r="AQ445" s="53" t="b">
        <f t="shared" si="261"/>
        <v>1</v>
      </c>
    </row>
    <row r="446" spans="1:43">
      <c r="A446" s="48">
        <f>净值底稿!A407</f>
        <v>44438</v>
      </c>
      <c r="B446" s="49">
        <f>净值底稿!X407</f>
        <v>1.2980838252873406</v>
      </c>
      <c r="C446" s="49">
        <f>净值底稿!U407</f>
        <v>1.5090111797368126</v>
      </c>
      <c r="D446" s="49">
        <f>净值底稿!V407</f>
        <v>1.4965999999999999</v>
      </c>
      <c r="E446" s="49">
        <f>净值底稿!W407</f>
        <v>1.3684000000000001</v>
      </c>
      <c r="F446" s="50">
        <f t="shared" si="262"/>
        <v>4.408799902920757E-3</v>
      </c>
      <c r="G446" s="50">
        <f t="shared" si="263"/>
        <v>4.8700768737730549E-3</v>
      </c>
      <c r="H446" s="50">
        <f t="shared" si="264"/>
        <v>4.6794571829655851E-4</v>
      </c>
      <c r="I446" s="50">
        <f t="shared" si="265"/>
        <v>3.1522615644015151E-3</v>
      </c>
      <c r="J446" s="51">
        <f t="shared" si="266"/>
        <v>0.12094474600659486</v>
      </c>
      <c r="K446" s="51">
        <f t="shared" si="267"/>
        <v>0.12383752589595409</v>
      </c>
      <c r="L446" s="51">
        <f t="shared" si="268"/>
        <v>0.82083139657282456</v>
      </c>
      <c r="M446" s="51">
        <f t="shared" si="269"/>
        <v>5.607520762896949E-2</v>
      </c>
      <c r="N446" s="51">
        <f t="shared" si="240"/>
        <v>1.1216888761043429</v>
      </c>
      <c r="O446" s="52">
        <f t="shared" si="241"/>
        <v>0.21822653065142689</v>
      </c>
      <c r="P446" s="53" t="b">
        <f t="shared" si="242"/>
        <v>0</v>
      </c>
      <c r="Q446" s="53" t="b">
        <f t="shared" si="243"/>
        <v>0</v>
      </c>
      <c r="R446" s="53" t="b">
        <f t="shared" si="244"/>
        <v>0</v>
      </c>
      <c r="S446" s="53" t="b">
        <f t="shared" si="270"/>
        <v>0</v>
      </c>
      <c r="T446" s="54" t="str">
        <f t="shared" si="271"/>
        <v>不调</v>
      </c>
      <c r="U446" s="51">
        <f t="shared" si="245"/>
        <v>0.12094474600659486</v>
      </c>
      <c r="V446" s="51">
        <f t="shared" si="246"/>
        <v>0.12383752589595409</v>
      </c>
      <c r="W446" s="51">
        <f t="shared" si="247"/>
        <v>0.82083139657282456</v>
      </c>
      <c r="X446" s="51">
        <f t="shared" si="248"/>
        <v>5.607520762896949E-2</v>
      </c>
      <c r="Y446" s="51">
        <f t="shared" si="272"/>
        <v>0.99995880187477393</v>
      </c>
      <c r="Z446" s="51">
        <f t="shared" si="249"/>
        <v>0.12093976330980344</v>
      </c>
      <c r="AA446" s="51">
        <f t="shared" si="250"/>
        <v>0.12383242402205455</v>
      </c>
      <c r="AB446" s="51">
        <f t="shared" si="251"/>
        <v>0.82079757985815904</v>
      </c>
      <c r="AC446" s="51">
        <f t="shared" si="252"/>
        <v>5.6072897435543514E-2</v>
      </c>
      <c r="AD446" s="78">
        <f t="shared" si="253"/>
        <v>1.1216426646255606</v>
      </c>
      <c r="AE446" s="51">
        <f t="shared" si="273"/>
        <v>1.1216426646255606</v>
      </c>
      <c r="AF446" s="50">
        <f t="shared" si="254"/>
        <v>0</v>
      </c>
      <c r="AG446" s="50">
        <f t="shared" si="274"/>
        <v>1.4687331034306528E-3</v>
      </c>
      <c r="AH446" s="48">
        <f t="shared" si="275"/>
        <v>44377</v>
      </c>
      <c r="AI446" s="55">
        <f t="shared" si="255"/>
        <v>2021</v>
      </c>
      <c r="AJ446" s="55">
        <f t="shared" si="256"/>
        <v>8</v>
      </c>
      <c r="AK446" s="53">
        <f t="shared" si="257"/>
        <v>0</v>
      </c>
      <c r="AL446" s="51">
        <f t="shared" si="276"/>
        <v>1.1051074849610902</v>
      </c>
      <c r="AM446" s="52" t="str">
        <f t="shared" si="258"/>
        <v/>
      </c>
      <c r="AN446" s="51">
        <f t="shared" si="277"/>
        <v>1.1216426646255606</v>
      </c>
      <c r="AO446" s="52">
        <f t="shared" si="259"/>
        <v>0</v>
      </c>
      <c r="AP446" s="56">
        <f t="shared" si="260"/>
        <v>1</v>
      </c>
      <c r="AQ446" s="53" t="b">
        <f t="shared" si="261"/>
        <v>1</v>
      </c>
    </row>
    <row r="447" spans="1:43">
      <c r="A447" s="48">
        <f>净值底稿!A408</f>
        <v>44439</v>
      </c>
      <c r="B447" s="49">
        <f>净值底稿!X408</f>
        <v>1.3276878575066575</v>
      </c>
      <c r="C447" s="49">
        <f>净值底稿!U408</f>
        <v>1.5094874404088099</v>
      </c>
      <c r="D447" s="49">
        <f>净值底稿!V408</f>
        <v>1.4968999999999999</v>
      </c>
      <c r="E447" s="49">
        <f>净值底稿!W408</f>
        <v>1.3687</v>
      </c>
      <c r="F447" s="50">
        <f t="shared" si="262"/>
        <v>2.2805948000133025E-2</v>
      </c>
      <c r="G447" s="50">
        <f t="shared" si="263"/>
        <v>3.1561109579070212E-4</v>
      </c>
      <c r="H447" s="50">
        <f t="shared" si="264"/>
        <v>2.0045436322324584E-4</v>
      </c>
      <c r="I447" s="50">
        <f t="shared" si="265"/>
        <v>2.1923414206370673E-4</v>
      </c>
      <c r="J447" s="51">
        <f t="shared" si="266"/>
        <v>0.12369790926299522</v>
      </c>
      <c r="K447" s="51">
        <f t="shared" si="267"/>
        <v>0.12387150690909457</v>
      </c>
      <c r="L447" s="51">
        <f t="shared" si="268"/>
        <v>0.82096211231436467</v>
      </c>
      <c r="M447" s="51">
        <f t="shared" si="269"/>
        <v>5.6085190529105822E-2</v>
      </c>
      <c r="N447" s="51">
        <f t="shared" si="240"/>
        <v>1.1246167190155603</v>
      </c>
      <c r="O447" s="52">
        <f t="shared" si="241"/>
        <v>0.22013670256369752</v>
      </c>
      <c r="P447" s="53" t="b">
        <f t="shared" si="242"/>
        <v>0</v>
      </c>
      <c r="Q447" s="53" t="b">
        <f t="shared" si="243"/>
        <v>0</v>
      </c>
      <c r="R447" s="53" t="b">
        <f t="shared" si="244"/>
        <v>0</v>
      </c>
      <c r="S447" s="53" t="b">
        <f t="shared" si="270"/>
        <v>0</v>
      </c>
      <c r="T447" s="54" t="str">
        <f t="shared" si="271"/>
        <v>不调</v>
      </c>
      <c r="U447" s="51">
        <f t="shared" si="245"/>
        <v>0.12369790926299522</v>
      </c>
      <c r="V447" s="51">
        <f t="shared" si="246"/>
        <v>0.12387150690909457</v>
      </c>
      <c r="W447" s="51">
        <f t="shared" si="247"/>
        <v>0.82096211231436467</v>
      </c>
      <c r="X447" s="51">
        <f t="shared" si="248"/>
        <v>5.6085190529105822E-2</v>
      </c>
      <c r="Y447" s="51">
        <f t="shared" si="272"/>
        <v>0.99998626710299976</v>
      </c>
      <c r="Z447" s="51">
        <f t="shared" si="249"/>
        <v>0.12369621053234817</v>
      </c>
      <c r="AA447" s="51">
        <f t="shared" si="250"/>
        <v>0.12386980579444892</v>
      </c>
      <c r="AB447" s="51">
        <f t="shared" si="251"/>
        <v>0.82095083812623515</v>
      </c>
      <c r="AC447" s="51">
        <f t="shared" si="252"/>
        <v>5.6084420316961044E-2</v>
      </c>
      <c r="AD447" s="78">
        <f t="shared" si="253"/>
        <v>1.1246012747699932</v>
      </c>
      <c r="AE447" s="51">
        <f t="shared" si="273"/>
        <v>1.1246012747699932</v>
      </c>
      <c r="AF447" s="50">
        <f t="shared" si="254"/>
        <v>0</v>
      </c>
      <c r="AG447" s="50">
        <f t="shared" si="274"/>
        <v>2.6377475088470437E-3</v>
      </c>
      <c r="AH447" s="48">
        <f t="shared" si="275"/>
        <v>44377</v>
      </c>
      <c r="AI447" s="55">
        <f t="shared" si="255"/>
        <v>2021</v>
      </c>
      <c r="AJ447" s="55">
        <f t="shared" si="256"/>
        <v>8</v>
      </c>
      <c r="AK447" s="53">
        <f t="shared" si="257"/>
        <v>1</v>
      </c>
      <c r="AL447" s="51">
        <f t="shared" si="276"/>
        <v>1.1051074849610902</v>
      </c>
      <c r="AM447" s="52">
        <f t="shared" si="258"/>
        <v>1.7639722899523536E-2</v>
      </c>
      <c r="AN447" s="51">
        <f t="shared" si="277"/>
        <v>1.1246012747699932</v>
      </c>
      <c r="AO447" s="52">
        <f t="shared" si="259"/>
        <v>0</v>
      </c>
      <c r="AP447" s="56">
        <f t="shared" si="260"/>
        <v>1</v>
      </c>
      <c r="AQ447" s="53" t="b">
        <f t="shared" si="261"/>
        <v>1</v>
      </c>
    </row>
    <row r="448" spans="1:43">
      <c r="A448" s="48">
        <f>净值底稿!A409</f>
        <v>44440</v>
      </c>
      <c r="B448" s="49">
        <f>净值底稿!X409</f>
        <v>1.3286036763970419</v>
      </c>
      <c r="C448" s="49">
        <f>净值底稿!U409</f>
        <v>1.4955058357470887</v>
      </c>
      <c r="D448" s="49">
        <f>净值底稿!V409</f>
        <v>1.4981</v>
      </c>
      <c r="E448" s="49">
        <f>净值底稿!W409</f>
        <v>1.3677999999999999</v>
      </c>
      <c r="F448" s="50">
        <f t="shared" si="262"/>
        <v>6.8978479030779027E-4</v>
      </c>
      <c r="G448" s="50">
        <f t="shared" si="263"/>
        <v>-9.2624849253032382E-3</v>
      </c>
      <c r="H448" s="50">
        <f t="shared" si="264"/>
        <v>8.016567572983746E-4</v>
      </c>
      <c r="I448" s="50">
        <f t="shared" si="265"/>
        <v>-6.5755826696878295E-4</v>
      </c>
      <c r="J448" s="51">
        <f t="shared" si="266"/>
        <v>0.1237815342969921</v>
      </c>
      <c r="K448" s="51">
        <f t="shared" si="267"/>
        <v>0.1227224635855776</v>
      </c>
      <c r="L448" s="51">
        <f t="shared" si="268"/>
        <v>0.82160895891302876</v>
      </c>
      <c r="M448" s="51">
        <f t="shared" si="269"/>
        <v>5.6047541542733476E-2</v>
      </c>
      <c r="N448" s="51">
        <f t="shared" si="240"/>
        <v>1.124160498338332</v>
      </c>
      <c r="O448" s="52">
        <f t="shared" si="241"/>
        <v>0.21927829544530114</v>
      </c>
      <c r="P448" s="53" t="b">
        <f t="shared" si="242"/>
        <v>0</v>
      </c>
      <c r="Q448" s="53" t="b">
        <f t="shared" si="243"/>
        <v>0</v>
      </c>
      <c r="R448" s="53" t="b">
        <f t="shared" si="244"/>
        <v>0</v>
      </c>
      <c r="S448" s="53" t="b">
        <f t="shared" si="270"/>
        <v>0</v>
      </c>
      <c r="T448" s="54" t="str">
        <f t="shared" si="271"/>
        <v>不调</v>
      </c>
      <c r="U448" s="51">
        <f t="shared" si="245"/>
        <v>0.1237815342969921</v>
      </c>
      <c r="V448" s="51">
        <f t="shared" si="246"/>
        <v>0.1227224635855776</v>
      </c>
      <c r="W448" s="51">
        <f t="shared" si="247"/>
        <v>0.82160895891302876</v>
      </c>
      <c r="X448" s="51">
        <f t="shared" si="248"/>
        <v>5.6047541542733476E-2</v>
      </c>
      <c r="Y448" s="51">
        <f t="shared" si="272"/>
        <v>0.99998626710299976</v>
      </c>
      <c r="Z448" s="51">
        <f t="shared" si="249"/>
        <v>0.12377983441793107</v>
      </c>
      <c r="AA448" s="51">
        <f t="shared" si="250"/>
        <v>0.12272077825062556</v>
      </c>
      <c r="AB448" s="51">
        <f t="shared" si="251"/>
        <v>0.82159767584182153</v>
      </c>
      <c r="AC448" s="51">
        <f t="shared" si="252"/>
        <v>5.6046771847618353E-2</v>
      </c>
      <c r="AD448" s="78">
        <f t="shared" si="253"/>
        <v>1.1241450603579966</v>
      </c>
      <c r="AE448" s="51">
        <f t="shared" si="273"/>
        <v>1.1246012747699932</v>
      </c>
      <c r="AF448" s="50">
        <f t="shared" si="254"/>
        <v>-4.0566769950522996E-4</v>
      </c>
      <c r="AG448" s="50">
        <f t="shared" si="274"/>
        <v>-4.0566769950522996E-4</v>
      </c>
      <c r="AH448" s="48">
        <f t="shared" si="275"/>
        <v>44377</v>
      </c>
      <c r="AI448" s="55">
        <f t="shared" si="255"/>
        <v>2021</v>
      </c>
      <c r="AJ448" s="55">
        <f t="shared" si="256"/>
        <v>9</v>
      </c>
      <c r="AK448" s="53">
        <f t="shared" si="257"/>
        <v>0</v>
      </c>
      <c r="AL448" s="51">
        <f t="shared" si="276"/>
        <v>1.1246012747699932</v>
      </c>
      <c r="AM448" s="52" t="str">
        <f t="shared" si="258"/>
        <v/>
      </c>
      <c r="AN448" s="51">
        <f t="shared" si="277"/>
        <v>1.1246012747699932</v>
      </c>
      <c r="AO448" s="52">
        <f t="shared" si="259"/>
        <v>-4.0566769950522996E-4</v>
      </c>
      <c r="AP448" s="56">
        <f t="shared" si="260"/>
        <v>1</v>
      </c>
      <c r="AQ448" s="53" t="b">
        <f t="shared" si="261"/>
        <v>1</v>
      </c>
    </row>
    <row r="449" spans="1:43">
      <c r="A449" s="48">
        <f>净值底稿!A410</f>
        <v>44441</v>
      </c>
      <c r="B449" s="49">
        <f>净值底稿!X410</f>
        <v>1.3498974634192409</v>
      </c>
      <c r="C449" s="49">
        <f>净值底稿!U410</f>
        <v>1.5133603649423026</v>
      </c>
      <c r="D449" s="49">
        <f>净值底稿!V410</f>
        <v>1.4981</v>
      </c>
      <c r="E449" s="49">
        <f>净值底稿!W410</f>
        <v>1.3675999999999999</v>
      </c>
      <c r="F449" s="50">
        <f t="shared" si="262"/>
        <v>1.6027192608667473E-2</v>
      </c>
      <c r="G449" s="50">
        <f t="shared" si="263"/>
        <v>1.1938789383790338E-2</v>
      </c>
      <c r="H449" s="50">
        <f t="shared" si="264"/>
        <v>0</v>
      </c>
      <c r="I449" s="50">
        <f t="shared" si="265"/>
        <v>-1.4622020763266352E-4</v>
      </c>
      <c r="J449" s="51">
        <f t="shared" si="266"/>
        <v>0.12576367766521621</v>
      </c>
      <c r="K449" s="51">
        <f t="shared" si="267"/>
        <v>0.12418591577517463</v>
      </c>
      <c r="L449" s="51">
        <f t="shared" si="268"/>
        <v>0.82159767584182153</v>
      </c>
      <c r="M449" s="51">
        <f t="shared" si="269"/>
        <v>5.6038576677001656E-2</v>
      </c>
      <c r="N449" s="51">
        <f t="shared" si="240"/>
        <v>1.1275858459592141</v>
      </c>
      <c r="O449" s="52">
        <f t="shared" si="241"/>
        <v>0.22166790611650847</v>
      </c>
      <c r="P449" s="53" t="b">
        <f t="shared" si="242"/>
        <v>0</v>
      </c>
      <c r="Q449" s="53" t="b">
        <f t="shared" si="243"/>
        <v>0</v>
      </c>
      <c r="R449" s="53" t="b">
        <f t="shared" si="244"/>
        <v>0</v>
      </c>
      <c r="S449" s="53" t="b">
        <f t="shared" si="270"/>
        <v>0</v>
      </c>
      <c r="T449" s="54" t="str">
        <f t="shared" si="271"/>
        <v>不调</v>
      </c>
      <c r="U449" s="51">
        <f t="shared" si="245"/>
        <v>0.12576367766521621</v>
      </c>
      <c r="V449" s="51">
        <f t="shared" si="246"/>
        <v>0.12418591577517463</v>
      </c>
      <c r="W449" s="51">
        <f t="shared" si="247"/>
        <v>0.82159767584182153</v>
      </c>
      <c r="X449" s="51">
        <f t="shared" si="248"/>
        <v>5.6038576677001656E-2</v>
      </c>
      <c r="Y449" s="51">
        <f t="shared" si="272"/>
        <v>0.99998626710299976</v>
      </c>
      <c r="Z449" s="51">
        <f t="shared" si="249"/>
        <v>0.12576195056558445</v>
      </c>
      <c r="AA449" s="51">
        <f t="shared" si="250"/>
        <v>0.1241842103427844</v>
      </c>
      <c r="AB449" s="51">
        <f t="shared" si="251"/>
        <v>0.82158639292556357</v>
      </c>
      <c r="AC449" s="51">
        <f t="shared" si="252"/>
        <v>5.6037807105000108E-2</v>
      </c>
      <c r="AD449" s="78">
        <f t="shared" si="253"/>
        <v>1.1275703609389325</v>
      </c>
      <c r="AE449" s="51">
        <f t="shared" si="273"/>
        <v>1.1275703609389325</v>
      </c>
      <c r="AF449" s="50">
        <f t="shared" si="254"/>
        <v>0</v>
      </c>
      <c r="AG449" s="50">
        <f t="shared" si="274"/>
        <v>3.0470272046965174E-3</v>
      </c>
      <c r="AH449" s="48">
        <f t="shared" si="275"/>
        <v>44377</v>
      </c>
      <c r="AI449" s="55">
        <f t="shared" si="255"/>
        <v>2021</v>
      </c>
      <c r="AJ449" s="55">
        <f t="shared" si="256"/>
        <v>9</v>
      </c>
      <c r="AK449" s="53">
        <f t="shared" si="257"/>
        <v>0</v>
      </c>
      <c r="AL449" s="51">
        <f t="shared" si="276"/>
        <v>1.1246012747699932</v>
      </c>
      <c r="AM449" s="52" t="str">
        <f t="shared" si="258"/>
        <v/>
      </c>
      <c r="AN449" s="51">
        <f t="shared" si="277"/>
        <v>1.1275703609389325</v>
      </c>
      <c r="AO449" s="52">
        <f t="shared" si="259"/>
        <v>0</v>
      </c>
      <c r="AP449" s="56">
        <f t="shared" si="260"/>
        <v>1</v>
      </c>
      <c r="AQ449" s="53" t="b">
        <f t="shared" si="261"/>
        <v>1</v>
      </c>
    </row>
    <row r="450" spans="1:43">
      <c r="A450" s="48">
        <f>净值底稿!A411</f>
        <v>44442</v>
      </c>
      <c r="B450" s="49">
        <f>净值底稿!X411</f>
        <v>1.3445990523870472</v>
      </c>
      <c r="C450" s="49">
        <f>净值底稿!U411</f>
        <v>1.50383230418372</v>
      </c>
      <c r="D450" s="49">
        <f>净值底稿!V411</f>
        <v>1.4982</v>
      </c>
      <c r="E450" s="49">
        <f>净值底稿!W411</f>
        <v>1.3663000000000001</v>
      </c>
      <c r="F450" s="50">
        <f t="shared" si="262"/>
        <v>-3.925047031922646E-3</v>
      </c>
      <c r="G450" s="50">
        <f t="shared" si="263"/>
        <v>-6.2959629307761666E-3</v>
      </c>
      <c r="H450" s="50">
        <f t="shared" si="264"/>
        <v>6.67512182097596E-5</v>
      </c>
      <c r="I450" s="50">
        <f t="shared" si="265"/>
        <v>-9.5057034220524805E-4</v>
      </c>
      <c r="J450" s="51">
        <f t="shared" si="266"/>
        <v>0.12526832899478821</v>
      </c>
      <c r="K450" s="51">
        <f t="shared" si="267"/>
        <v>0.12340235115787852</v>
      </c>
      <c r="L450" s="51">
        <f t="shared" si="268"/>
        <v>0.82164123481815587</v>
      </c>
      <c r="M450" s="51">
        <f t="shared" si="269"/>
        <v>5.5984539227523875E-2</v>
      </c>
      <c r="N450" s="51">
        <f t="shared" si="240"/>
        <v>1.1262964541983465</v>
      </c>
      <c r="O450" s="52">
        <f t="shared" si="241"/>
        <v>0.22078616977415663</v>
      </c>
      <c r="P450" s="53" t="b">
        <f t="shared" si="242"/>
        <v>0</v>
      </c>
      <c r="Q450" s="53" t="b">
        <f t="shared" si="243"/>
        <v>0</v>
      </c>
      <c r="R450" s="53" t="b">
        <f t="shared" si="244"/>
        <v>0</v>
      </c>
      <c r="S450" s="53" t="b">
        <f t="shared" si="270"/>
        <v>0</v>
      </c>
      <c r="T450" s="54" t="str">
        <f t="shared" si="271"/>
        <v>不调</v>
      </c>
      <c r="U450" s="51">
        <f t="shared" si="245"/>
        <v>0.12526832899478821</v>
      </c>
      <c r="V450" s="51">
        <f t="shared" si="246"/>
        <v>0.12340235115787852</v>
      </c>
      <c r="W450" s="51">
        <f t="shared" si="247"/>
        <v>0.82164123481815587</v>
      </c>
      <c r="X450" s="51">
        <f t="shared" si="248"/>
        <v>5.5984539227523875E-2</v>
      </c>
      <c r="Y450" s="51">
        <f t="shared" si="272"/>
        <v>0.99998626710299976</v>
      </c>
      <c r="Z450" s="51">
        <f t="shared" si="249"/>
        <v>0.12526660869772874</v>
      </c>
      <c r="AA450" s="51">
        <f t="shared" si="250"/>
        <v>0.12340065648610049</v>
      </c>
      <c r="AB450" s="51">
        <f t="shared" si="251"/>
        <v>0.82162995130370697</v>
      </c>
      <c r="AC450" s="51">
        <f t="shared" si="252"/>
        <v>5.5983770397613056E-2</v>
      </c>
      <c r="AD450" s="78">
        <f t="shared" si="253"/>
        <v>1.1262809868851493</v>
      </c>
      <c r="AE450" s="51">
        <f t="shared" si="273"/>
        <v>1.1275703609389325</v>
      </c>
      <c r="AF450" s="50">
        <f t="shared" si="254"/>
        <v>-1.1434976463104984E-3</v>
      </c>
      <c r="AG450" s="50">
        <f t="shared" si="274"/>
        <v>-1.1434976463104984E-3</v>
      </c>
      <c r="AH450" s="48">
        <f t="shared" si="275"/>
        <v>44377</v>
      </c>
      <c r="AI450" s="55">
        <f t="shared" si="255"/>
        <v>2021</v>
      </c>
      <c r="AJ450" s="55">
        <f t="shared" si="256"/>
        <v>9</v>
      </c>
      <c r="AK450" s="53">
        <f t="shared" si="257"/>
        <v>0</v>
      </c>
      <c r="AL450" s="51">
        <f t="shared" si="276"/>
        <v>1.1246012747699932</v>
      </c>
      <c r="AM450" s="52" t="str">
        <f t="shared" si="258"/>
        <v/>
      </c>
      <c r="AN450" s="51">
        <f t="shared" si="277"/>
        <v>1.1275703609389325</v>
      </c>
      <c r="AO450" s="52">
        <f t="shared" si="259"/>
        <v>-1.1434976463104984E-3</v>
      </c>
      <c r="AP450" s="56">
        <f t="shared" si="260"/>
        <v>1</v>
      </c>
      <c r="AQ450" s="53" t="b">
        <f t="shared" si="261"/>
        <v>1</v>
      </c>
    </row>
    <row r="451" spans="1:43">
      <c r="A451" s="48">
        <f>净值底稿!A412</f>
        <v>44445</v>
      </c>
      <c r="B451" s="49">
        <f>净值底稿!X412</f>
        <v>1.3599218266520916</v>
      </c>
      <c r="C451" s="49">
        <f>净值底稿!U412</f>
        <v>1.52144210800534</v>
      </c>
      <c r="D451" s="49">
        <f>净值底稿!V412</f>
        <v>1.4984</v>
      </c>
      <c r="E451" s="49">
        <f>净值底稿!W412</f>
        <v>1.3753</v>
      </c>
      <c r="F451" s="50">
        <f t="shared" si="262"/>
        <v>1.1395794335747889E-2</v>
      </c>
      <c r="G451" s="50">
        <f t="shared" si="263"/>
        <v>1.1709951816188946E-2</v>
      </c>
      <c r="H451" s="50">
        <f t="shared" si="264"/>
        <v>1.3349352556391025E-4</v>
      </c>
      <c r="I451" s="50">
        <f t="shared" si="265"/>
        <v>6.5871331332796323E-3</v>
      </c>
      <c r="J451" s="51">
        <f t="shared" si="266"/>
        <v>0.12669412120758466</v>
      </c>
      <c r="K451" s="51">
        <f t="shared" si="267"/>
        <v>0.12484567222763882</v>
      </c>
      <c r="L451" s="51">
        <f t="shared" si="268"/>
        <v>0.82173963358261537</v>
      </c>
      <c r="M451" s="51">
        <f t="shared" si="269"/>
        <v>5.6352542946525093E-2</v>
      </c>
      <c r="N451" s="51">
        <f t="shared" si="240"/>
        <v>1.1296319699643638</v>
      </c>
      <c r="O451" s="52">
        <f t="shared" si="241"/>
        <v>0.2226741099078125</v>
      </c>
      <c r="P451" s="53" t="b">
        <f t="shared" si="242"/>
        <v>0</v>
      </c>
      <c r="Q451" s="53" t="b">
        <f t="shared" si="243"/>
        <v>0</v>
      </c>
      <c r="R451" s="53" t="b">
        <f t="shared" si="244"/>
        <v>0</v>
      </c>
      <c r="S451" s="53" t="b">
        <f t="shared" si="270"/>
        <v>0</v>
      </c>
      <c r="T451" s="54" t="str">
        <f t="shared" si="271"/>
        <v>不调</v>
      </c>
      <c r="U451" s="51">
        <f t="shared" si="245"/>
        <v>0.12669412120758466</v>
      </c>
      <c r="V451" s="51">
        <f t="shared" si="246"/>
        <v>0.12484567222763882</v>
      </c>
      <c r="W451" s="51">
        <f t="shared" si="247"/>
        <v>0.82173963358261537</v>
      </c>
      <c r="X451" s="51">
        <f t="shared" si="248"/>
        <v>5.6352542946525093E-2</v>
      </c>
      <c r="Y451" s="51">
        <f t="shared" si="272"/>
        <v>0.99995880187477393</v>
      </c>
      <c r="Z451" s="51">
        <f t="shared" si="249"/>
        <v>0.12668890164731375</v>
      </c>
      <c r="AA451" s="51">
        <f t="shared" si="250"/>
        <v>0.12484052882000045</v>
      </c>
      <c r="AB451" s="51">
        <f t="shared" si="251"/>
        <v>0.82170577945028778</v>
      </c>
      <c r="AC451" s="51">
        <f t="shared" si="252"/>
        <v>5.6350221327403971E-2</v>
      </c>
      <c r="AD451" s="78">
        <f t="shared" si="253"/>
        <v>1.129585431245006</v>
      </c>
      <c r="AE451" s="51">
        <f t="shared" si="273"/>
        <v>1.129585431245006</v>
      </c>
      <c r="AF451" s="50">
        <f t="shared" si="254"/>
        <v>0</v>
      </c>
      <c r="AG451" s="50">
        <f t="shared" si="274"/>
        <v>2.9339431263910587E-3</v>
      </c>
      <c r="AH451" s="48">
        <f t="shared" si="275"/>
        <v>44377</v>
      </c>
      <c r="AI451" s="55">
        <f t="shared" si="255"/>
        <v>2021</v>
      </c>
      <c r="AJ451" s="55">
        <f t="shared" si="256"/>
        <v>9</v>
      </c>
      <c r="AK451" s="53">
        <f t="shared" si="257"/>
        <v>0</v>
      </c>
      <c r="AL451" s="51">
        <f t="shared" si="276"/>
        <v>1.1246012747699932</v>
      </c>
      <c r="AM451" s="52" t="str">
        <f t="shared" si="258"/>
        <v/>
      </c>
      <c r="AN451" s="51">
        <f t="shared" si="277"/>
        <v>1.129585431245006</v>
      </c>
      <c r="AO451" s="52">
        <f t="shared" si="259"/>
        <v>0</v>
      </c>
      <c r="AP451" s="56">
        <f t="shared" si="260"/>
        <v>1</v>
      </c>
      <c r="AQ451" s="53" t="b">
        <f t="shared" si="261"/>
        <v>1</v>
      </c>
    </row>
    <row r="452" spans="1:43">
      <c r="A452" s="48">
        <f>净值底稿!A413</f>
        <v>44446</v>
      </c>
      <c r="B452" s="49">
        <f>净值底稿!X413</f>
        <v>1.3833997222850276</v>
      </c>
      <c r="C452" s="49">
        <f>净值底稿!U413</f>
        <v>1.5508582334873275</v>
      </c>
      <c r="D452" s="49">
        <f>净值底稿!V413</f>
        <v>1.4979</v>
      </c>
      <c r="E452" s="49">
        <f>净值底稿!W413</f>
        <v>1.3720000000000001</v>
      </c>
      <c r="F452" s="50">
        <f t="shared" si="262"/>
        <v>1.7264150903978592E-2</v>
      </c>
      <c r="G452" s="50">
        <f t="shared" si="263"/>
        <v>1.9334370547002377E-2</v>
      </c>
      <c r="H452" s="50">
        <f t="shared" si="264"/>
        <v>-3.3368926855303904E-4</v>
      </c>
      <c r="I452" s="50">
        <f t="shared" si="265"/>
        <v>-2.3994764778593192E-3</v>
      </c>
      <c r="J452" s="51">
        <f t="shared" si="266"/>
        <v>0.12887607796321227</v>
      </c>
      <c r="K452" s="51">
        <f t="shared" si="267"/>
        <v>0.12725424186349008</v>
      </c>
      <c r="L452" s="51">
        <f t="shared" si="268"/>
        <v>0.8214315850497772</v>
      </c>
      <c r="M452" s="51">
        <f t="shared" si="269"/>
        <v>5.62150102968067E-2</v>
      </c>
      <c r="N452" s="51">
        <f t="shared" si="240"/>
        <v>1.1337769151732862</v>
      </c>
      <c r="O452" s="52">
        <f t="shared" si="241"/>
        <v>0.22590892123390555</v>
      </c>
      <c r="P452" s="53" t="b">
        <f t="shared" si="242"/>
        <v>0</v>
      </c>
      <c r="Q452" s="53" t="b">
        <f t="shared" si="243"/>
        <v>0</v>
      </c>
      <c r="R452" s="53" t="b">
        <f t="shared" si="244"/>
        <v>0</v>
      </c>
      <c r="S452" s="53" t="b">
        <f t="shared" si="270"/>
        <v>0</v>
      </c>
      <c r="T452" s="54" t="str">
        <f t="shared" si="271"/>
        <v>不调</v>
      </c>
      <c r="U452" s="51">
        <f t="shared" si="245"/>
        <v>0.12887607796321227</v>
      </c>
      <c r="V452" s="51">
        <f t="shared" si="246"/>
        <v>0.12725424186349008</v>
      </c>
      <c r="W452" s="51">
        <f t="shared" si="247"/>
        <v>0.8214315850497772</v>
      </c>
      <c r="X452" s="51">
        <f t="shared" si="248"/>
        <v>5.62150102968067E-2</v>
      </c>
      <c r="Y452" s="51">
        <f t="shared" si="272"/>
        <v>0.99998626710299976</v>
      </c>
      <c r="Z452" s="51">
        <f t="shared" si="249"/>
        <v>0.12887430812130779</v>
      </c>
      <c r="AA452" s="51">
        <f t="shared" si="250"/>
        <v>0.12725249429409372</v>
      </c>
      <c r="AB452" s="51">
        <f t="shared" si="251"/>
        <v>0.82142030441442693</v>
      </c>
      <c r="AC452" s="51">
        <f t="shared" si="252"/>
        <v>5.6214238301860425E-2</v>
      </c>
      <c r="AD452" s="78">
        <f t="shared" si="253"/>
        <v>1.133761345131689</v>
      </c>
      <c r="AE452" s="51">
        <f t="shared" si="273"/>
        <v>1.133761345131689</v>
      </c>
      <c r="AF452" s="50">
        <f t="shared" si="254"/>
        <v>0</v>
      </c>
      <c r="AG452" s="50">
        <f t="shared" si="274"/>
        <v>3.6968552985676695E-3</v>
      </c>
      <c r="AH452" s="48">
        <f t="shared" si="275"/>
        <v>44377</v>
      </c>
      <c r="AI452" s="55">
        <f t="shared" si="255"/>
        <v>2021</v>
      </c>
      <c r="AJ452" s="55">
        <f t="shared" si="256"/>
        <v>9</v>
      </c>
      <c r="AK452" s="53">
        <f t="shared" si="257"/>
        <v>0</v>
      </c>
      <c r="AL452" s="51">
        <f t="shared" si="276"/>
        <v>1.1246012747699932</v>
      </c>
      <c r="AM452" s="52" t="str">
        <f t="shared" si="258"/>
        <v/>
      </c>
      <c r="AN452" s="51">
        <f t="shared" si="277"/>
        <v>1.133761345131689</v>
      </c>
      <c r="AO452" s="52">
        <f t="shared" si="259"/>
        <v>0</v>
      </c>
      <c r="AP452" s="56">
        <f t="shared" si="260"/>
        <v>1</v>
      </c>
      <c r="AQ452" s="53" t="b">
        <f t="shared" si="261"/>
        <v>1</v>
      </c>
    </row>
    <row r="453" spans="1:43">
      <c r="A453" s="48">
        <f>净值底稿!A414</f>
        <v>44447</v>
      </c>
      <c r="B453" s="49">
        <f>净值底稿!X414</f>
        <v>1.4004850849349939</v>
      </c>
      <c r="C453" s="49">
        <f>净值底稿!U414</f>
        <v>1.5562425586875561</v>
      </c>
      <c r="D453" s="49">
        <f>净值底稿!V414</f>
        <v>1.4975000000000001</v>
      </c>
      <c r="E453" s="49">
        <f>净值底稿!W414</f>
        <v>1.3585</v>
      </c>
      <c r="F453" s="50">
        <f t="shared" si="262"/>
        <v>1.2350271851830019E-2</v>
      </c>
      <c r="G453" s="50">
        <f t="shared" si="263"/>
        <v>3.4718358415786188E-3</v>
      </c>
      <c r="H453" s="50">
        <f t="shared" si="264"/>
        <v>-2.6704052339943107E-4</v>
      </c>
      <c r="I453" s="50">
        <f t="shared" si="265"/>
        <v>-9.8396501457725938E-3</v>
      </c>
      <c r="J453" s="51">
        <f t="shared" si="266"/>
        <v>0.13046594086132246</v>
      </c>
      <c r="K453" s="51">
        <f t="shared" si="267"/>
        <v>0.12769429406471422</v>
      </c>
      <c r="L453" s="51">
        <f t="shared" si="268"/>
        <v>0.82120095190640519</v>
      </c>
      <c r="M453" s="51">
        <f t="shared" si="269"/>
        <v>5.566110986375903E-2</v>
      </c>
      <c r="N453" s="51">
        <f t="shared" si="240"/>
        <v>1.1350222966962009</v>
      </c>
      <c r="O453" s="52">
        <f t="shared" si="241"/>
        <v>0.22744948330749457</v>
      </c>
      <c r="P453" s="53" t="b">
        <f t="shared" si="242"/>
        <v>0</v>
      </c>
      <c r="Q453" s="53" t="b">
        <f t="shared" si="243"/>
        <v>0</v>
      </c>
      <c r="R453" s="53" t="b">
        <f t="shared" si="244"/>
        <v>0</v>
      </c>
      <c r="S453" s="53" t="b">
        <f t="shared" si="270"/>
        <v>0</v>
      </c>
      <c r="T453" s="54" t="str">
        <f t="shared" si="271"/>
        <v>不调</v>
      </c>
      <c r="U453" s="51">
        <f t="shared" si="245"/>
        <v>0.13046594086132246</v>
      </c>
      <c r="V453" s="51">
        <f t="shared" si="246"/>
        <v>0.12769429406471422</v>
      </c>
      <c r="W453" s="51">
        <f t="shared" si="247"/>
        <v>0.82120095190640519</v>
      </c>
      <c r="X453" s="51">
        <f t="shared" si="248"/>
        <v>5.566110986375903E-2</v>
      </c>
      <c r="Y453" s="51">
        <f t="shared" si="272"/>
        <v>0.99998626710299976</v>
      </c>
      <c r="Z453" s="51">
        <f t="shared" si="249"/>
        <v>0.13046414918599458</v>
      </c>
      <c r="AA453" s="51">
        <f t="shared" si="250"/>
        <v>0.1276925404521263</v>
      </c>
      <c r="AB453" s="51">
        <f t="shared" si="251"/>
        <v>0.82118967443831614</v>
      </c>
      <c r="AC453" s="51">
        <f t="shared" si="252"/>
        <v>5.5660345475470351E-2</v>
      </c>
      <c r="AD453" s="78">
        <f t="shared" si="253"/>
        <v>1.1350067095519074</v>
      </c>
      <c r="AE453" s="51">
        <f t="shared" si="273"/>
        <v>1.1350067095519074</v>
      </c>
      <c r="AF453" s="50">
        <f t="shared" si="254"/>
        <v>0</v>
      </c>
      <c r="AG453" s="50">
        <f t="shared" si="274"/>
        <v>1.0984361264088083E-3</v>
      </c>
      <c r="AH453" s="48">
        <f t="shared" si="275"/>
        <v>44377</v>
      </c>
      <c r="AI453" s="55">
        <f t="shared" si="255"/>
        <v>2021</v>
      </c>
      <c r="AJ453" s="55">
        <f t="shared" si="256"/>
        <v>9</v>
      </c>
      <c r="AK453" s="53">
        <f t="shared" si="257"/>
        <v>0</v>
      </c>
      <c r="AL453" s="51">
        <f t="shared" si="276"/>
        <v>1.1246012747699932</v>
      </c>
      <c r="AM453" s="52" t="str">
        <f t="shared" si="258"/>
        <v/>
      </c>
      <c r="AN453" s="51">
        <f t="shared" si="277"/>
        <v>1.1350067095519074</v>
      </c>
      <c r="AO453" s="52">
        <f t="shared" si="259"/>
        <v>0</v>
      </c>
      <c r="AP453" s="56">
        <f t="shared" si="260"/>
        <v>1</v>
      </c>
      <c r="AQ453" s="53" t="b">
        <f t="shared" si="261"/>
        <v>1</v>
      </c>
    </row>
    <row r="454" spans="1:43">
      <c r="A454" s="48">
        <f>净值底稿!A415</f>
        <v>44448</v>
      </c>
      <c r="B454" s="49">
        <f>净值底稿!X415</f>
        <v>1.4296056618184134</v>
      </c>
      <c r="C454" s="49">
        <f>净值底稿!U415</f>
        <v>1.5621060465788386</v>
      </c>
      <c r="D454" s="49">
        <f>净值底稿!V415</f>
        <v>1.4972000000000001</v>
      </c>
      <c r="E454" s="49">
        <f>净值底稿!W415</f>
        <v>1.3521000000000001</v>
      </c>
      <c r="F454" s="50">
        <f t="shared" si="262"/>
        <v>2.0793207436958339E-2</v>
      </c>
      <c r="G454" s="50">
        <f t="shared" si="263"/>
        <v>3.7677210782793846E-3</v>
      </c>
      <c r="H454" s="50">
        <f t="shared" si="264"/>
        <v>-2.0033388981632871E-4</v>
      </c>
      <c r="I454" s="50">
        <f t="shared" si="265"/>
        <v>-4.7110783952889479E-3</v>
      </c>
      <c r="J454" s="51">
        <f t="shared" si="266"/>
        <v>0.13317691730310524</v>
      </c>
      <c r="K454" s="51">
        <f t="shared" si="267"/>
        <v>0.12817365032832681</v>
      </c>
      <c r="L454" s="51">
        <f t="shared" si="268"/>
        <v>0.82102516231655887</v>
      </c>
      <c r="M454" s="51">
        <f t="shared" si="269"/>
        <v>5.5398125224426546E-2</v>
      </c>
      <c r="N454" s="51">
        <f t="shared" si="240"/>
        <v>1.1377738551724172</v>
      </c>
      <c r="O454" s="52">
        <f t="shared" si="241"/>
        <v>0.22970343925843437</v>
      </c>
      <c r="P454" s="53" t="b">
        <f t="shared" si="242"/>
        <v>0</v>
      </c>
      <c r="Q454" s="53" t="b">
        <f t="shared" si="243"/>
        <v>0</v>
      </c>
      <c r="R454" s="53" t="b">
        <f t="shared" si="244"/>
        <v>0</v>
      </c>
      <c r="S454" s="53" t="b">
        <f t="shared" si="270"/>
        <v>0</v>
      </c>
      <c r="T454" s="54" t="str">
        <f t="shared" si="271"/>
        <v>不调</v>
      </c>
      <c r="U454" s="51">
        <f t="shared" si="245"/>
        <v>0.13317691730310524</v>
      </c>
      <c r="V454" s="51">
        <f t="shared" si="246"/>
        <v>0.12817365032832681</v>
      </c>
      <c r="W454" s="51">
        <f t="shared" si="247"/>
        <v>0.82102516231655887</v>
      </c>
      <c r="X454" s="51">
        <f t="shared" si="248"/>
        <v>5.5398125224426546E-2</v>
      </c>
      <c r="Y454" s="51">
        <f t="shared" si="272"/>
        <v>0.99998626710299976</v>
      </c>
      <c r="Z454" s="51">
        <f t="shared" si="249"/>
        <v>0.1331750883982171</v>
      </c>
      <c r="AA454" s="51">
        <f t="shared" si="250"/>
        <v>0.12817189013278871</v>
      </c>
      <c r="AB454" s="51">
        <f t="shared" si="251"/>
        <v>0.82101388726257019</v>
      </c>
      <c r="AC454" s="51">
        <f t="shared" si="252"/>
        <v>5.5397364447678836E-2</v>
      </c>
      <c r="AD454" s="78">
        <f t="shared" si="253"/>
        <v>1.1377582302412548</v>
      </c>
      <c r="AE454" s="51">
        <f t="shared" si="273"/>
        <v>1.1377582302412548</v>
      </c>
      <c r="AF454" s="50">
        <f t="shared" si="254"/>
        <v>0</v>
      </c>
      <c r="AG454" s="50">
        <f t="shared" si="274"/>
        <v>2.4242329725376877E-3</v>
      </c>
      <c r="AH454" s="48">
        <f t="shared" si="275"/>
        <v>44377</v>
      </c>
      <c r="AI454" s="55">
        <f t="shared" si="255"/>
        <v>2021</v>
      </c>
      <c r="AJ454" s="55">
        <f t="shared" si="256"/>
        <v>9</v>
      </c>
      <c r="AK454" s="53">
        <f t="shared" si="257"/>
        <v>0</v>
      </c>
      <c r="AL454" s="51">
        <f t="shared" si="276"/>
        <v>1.1246012747699932</v>
      </c>
      <c r="AM454" s="52" t="str">
        <f t="shared" si="258"/>
        <v/>
      </c>
      <c r="AN454" s="51">
        <f t="shared" si="277"/>
        <v>1.1377582302412548</v>
      </c>
      <c r="AO454" s="52">
        <f t="shared" si="259"/>
        <v>0</v>
      </c>
      <c r="AP454" s="56">
        <f t="shared" si="260"/>
        <v>1</v>
      </c>
      <c r="AQ454" s="53" t="b">
        <f t="shared" si="261"/>
        <v>1</v>
      </c>
    </row>
    <row r="455" spans="1:43">
      <c r="A455" s="48">
        <f>净值底稿!A416</f>
        <v>44449</v>
      </c>
      <c r="B455" s="49">
        <f>净值底稿!X416</f>
        <v>1.4209794967993417</v>
      </c>
      <c r="C455" s="49">
        <f>净值底稿!U416</f>
        <v>1.5648573127750365</v>
      </c>
      <c r="D455" s="49">
        <f>净值底稿!V416</f>
        <v>1.4971000000000001</v>
      </c>
      <c r="E455" s="49">
        <f>净值底稿!W416</f>
        <v>1.3553999999999999</v>
      </c>
      <c r="F455" s="50">
        <f t="shared" si="262"/>
        <v>-6.0339471572178338E-3</v>
      </c>
      <c r="G455" s="50">
        <f t="shared" si="263"/>
        <v>1.7612544309801859E-3</v>
      </c>
      <c r="H455" s="50">
        <f t="shared" si="264"/>
        <v>-6.6791343841798856E-5</v>
      </c>
      <c r="I455" s="50">
        <f t="shared" si="265"/>
        <v>2.4406478810736765E-3</v>
      </c>
      <c r="J455" s="51">
        <f t="shared" si="266"/>
        <v>0.13237151695216445</v>
      </c>
      <c r="K455" s="51">
        <f t="shared" si="267"/>
        <v>0.12839763344221219</v>
      </c>
      <c r="L455" s="51">
        <f t="shared" si="268"/>
        <v>0.82095905064172714</v>
      </c>
      <c r="M455" s="51">
        <f t="shared" si="269"/>
        <v>5.553256990783513E-2</v>
      </c>
      <c r="N455" s="51">
        <f t="shared" si="240"/>
        <v>1.1372607709439388</v>
      </c>
      <c r="O455" s="52">
        <f t="shared" si="241"/>
        <v>0.22929582823641706</v>
      </c>
      <c r="P455" s="53" t="b">
        <f t="shared" si="242"/>
        <v>0</v>
      </c>
      <c r="Q455" s="53" t="b">
        <f t="shared" si="243"/>
        <v>0</v>
      </c>
      <c r="R455" s="53" t="b">
        <f t="shared" si="244"/>
        <v>0</v>
      </c>
      <c r="S455" s="53" t="b">
        <f t="shared" si="270"/>
        <v>0</v>
      </c>
      <c r="T455" s="54" t="str">
        <f t="shared" si="271"/>
        <v>不调</v>
      </c>
      <c r="U455" s="51">
        <f t="shared" si="245"/>
        <v>0.13237151695216445</v>
      </c>
      <c r="V455" s="51">
        <f t="shared" si="246"/>
        <v>0.12839763344221219</v>
      </c>
      <c r="W455" s="51">
        <f t="shared" si="247"/>
        <v>0.82095905064172714</v>
      </c>
      <c r="X455" s="51">
        <f t="shared" si="248"/>
        <v>5.553256990783513E-2</v>
      </c>
      <c r="Y455" s="51">
        <f t="shared" si="272"/>
        <v>0.99998626710299976</v>
      </c>
      <c r="Z455" s="51">
        <f t="shared" si="249"/>
        <v>0.13236969910775639</v>
      </c>
      <c r="AA455" s="51">
        <f t="shared" si="250"/>
        <v>0.12839587017073706</v>
      </c>
      <c r="AB455" s="51">
        <f t="shared" si="251"/>
        <v>0.82094777649564321</v>
      </c>
      <c r="AC455" s="51">
        <f t="shared" si="252"/>
        <v>5.553180728477243E-2</v>
      </c>
      <c r="AD455" s="78">
        <f t="shared" si="253"/>
        <v>1.1372451530589089</v>
      </c>
      <c r="AE455" s="51">
        <f t="shared" si="273"/>
        <v>1.1377582302412548</v>
      </c>
      <c r="AF455" s="50">
        <f t="shared" si="254"/>
        <v>-4.5095448989806997E-4</v>
      </c>
      <c r="AG455" s="50">
        <f t="shared" si="274"/>
        <v>-4.5095448989806997E-4</v>
      </c>
      <c r="AH455" s="48">
        <f t="shared" si="275"/>
        <v>44377</v>
      </c>
      <c r="AI455" s="55">
        <f t="shared" si="255"/>
        <v>2021</v>
      </c>
      <c r="AJ455" s="55">
        <f t="shared" si="256"/>
        <v>9</v>
      </c>
      <c r="AK455" s="53">
        <f t="shared" si="257"/>
        <v>0</v>
      </c>
      <c r="AL455" s="51">
        <f t="shared" si="276"/>
        <v>1.1246012747699932</v>
      </c>
      <c r="AM455" s="52" t="str">
        <f t="shared" si="258"/>
        <v/>
      </c>
      <c r="AN455" s="51">
        <f t="shared" si="277"/>
        <v>1.1377582302412548</v>
      </c>
      <c r="AO455" s="52">
        <f t="shared" si="259"/>
        <v>-4.5095448989806997E-4</v>
      </c>
      <c r="AP455" s="56">
        <f t="shared" si="260"/>
        <v>1</v>
      </c>
      <c r="AQ455" s="53" t="b">
        <f t="shared" si="261"/>
        <v>1</v>
      </c>
    </row>
    <row r="456" spans="1:43">
      <c r="A456" s="48">
        <f>净值底稿!A417</f>
        <v>44452</v>
      </c>
      <c r="B456" s="49">
        <f>净值底稿!X417</f>
        <v>1.4531607902570565</v>
      </c>
      <c r="C456" s="49">
        <f>净值底稿!U417</f>
        <v>1.5715176881679187</v>
      </c>
      <c r="D456" s="49">
        <f>净值底稿!V417</f>
        <v>1.4964999999999999</v>
      </c>
      <c r="E456" s="49">
        <f>净值底稿!W417</f>
        <v>1.3512</v>
      </c>
      <c r="F456" s="50">
        <f t="shared" si="262"/>
        <v>2.2647260942329606E-2</v>
      </c>
      <c r="G456" s="50">
        <f t="shared" si="263"/>
        <v>4.2562189782473503E-3</v>
      </c>
      <c r="H456" s="50">
        <f t="shared" si="264"/>
        <v>-4.0077483134071112E-4</v>
      </c>
      <c r="I456" s="50">
        <f t="shared" si="265"/>
        <v>-3.0987162461265649E-3</v>
      </c>
      <c r="J456" s="51">
        <f t="shared" si="266"/>
        <v>0.1353675102243074</v>
      </c>
      <c r="K456" s="51">
        <f t="shared" si="267"/>
        <v>0.12894235111008634</v>
      </c>
      <c r="L456" s="51">
        <f t="shared" si="268"/>
        <v>0.82061876128897859</v>
      </c>
      <c r="M456" s="51">
        <f t="shared" si="269"/>
        <v>5.5359729971362334E-2</v>
      </c>
      <c r="N456" s="51">
        <f t="shared" si="240"/>
        <v>1.1402883525947347</v>
      </c>
      <c r="O456" s="52">
        <f t="shared" si="241"/>
        <v>0.23179212585391637</v>
      </c>
      <c r="P456" s="53" t="b">
        <f t="shared" si="242"/>
        <v>0</v>
      </c>
      <c r="Q456" s="53" t="b">
        <f t="shared" si="243"/>
        <v>0</v>
      </c>
      <c r="R456" s="53" t="b">
        <f t="shared" si="244"/>
        <v>0</v>
      </c>
      <c r="S456" s="53" t="b">
        <f t="shared" si="270"/>
        <v>0</v>
      </c>
      <c r="T456" s="54" t="str">
        <f t="shared" si="271"/>
        <v>不调</v>
      </c>
      <c r="U456" s="51">
        <f t="shared" si="245"/>
        <v>0.1353675102243074</v>
      </c>
      <c r="V456" s="51">
        <f t="shared" si="246"/>
        <v>0.12894235111008634</v>
      </c>
      <c r="W456" s="51">
        <f t="shared" si="247"/>
        <v>0.82061876128897859</v>
      </c>
      <c r="X456" s="51">
        <f t="shared" si="248"/>
        <v>5.5359729971362334E-2</v>
      </c>
      <c r="Y456" s="51">
        <f t="shared" si="272"/>
        <v>0.99995880187477393</v>
      </c>
      <c r="Z456" s="51">
        <f t="shared" si="249"/>
        <v>0.13536193333666963</v>
      </c>
      <c r="AA456" s="51">
        <f t="shared" si="250"/>
        <v>0.12893703892695837</v>
      </c>
      <c r="AB456" s="51">
        <f t="shared" si="251"/>
        <v>0.82058495333448811</v>
      </c>
      <c r="AC456" s="51">
        <f t="shared" si="252"/>
        <v>5.5357449254274493E-2</v>
      </c>
      <c r="AD456" s="78">
        <f t="shared" si="253"/>
        <v>1.1402413748523905</v>
      </c>
      <c r="AE456" s="51">
        <f t="shared" si="273"/>
        <v>1.1402413748523905</v>
      </c>
      <c r="AF456" s="50">
        <f t="shared" si="254"/>
        <v>0</v>
      </c>
      <c r="AG456" s="50">
        <f t="shared" si="274"/>
        <v>2.6346314032841267E-3</v>
      </c>
      <c r="AH456" s="48">
        <f t="shared" si="275"/>
        <v>44377</v>
      </c>
      <c r="AI456" s="55">
        <f t="shared" si="255"/>
        <v>2021</v>
      </c>
      <c r="AJ456" s="55">
        <f t="shared" si="256"/>
        <v>9</v>
      </c>
      <c r="AK456" s="53">
        <f t="shared" si="257"/>
        <v>0</v>
      </c>
      <c r="AL456" s="51">
        <f t="shared" si="276"/>
        <v>1.1246012747699932</v>
      </c>
      <c r="AM456" s="52" t="str">
        <f t="shared" si="258"/>
        <v/>
      </c>
      <c r="AN456" s="51">
        <f t="shared" si="277"/>
        <v>1.1402413748523905</v>
      </c>
      <c r="AO456" s="52">
        <f t="shared" si="259"/>
        <v>0</v>
      </c>
      <c r="AP456" s="56">
        <f t="shared" si="260"/>
        <v>1</v>
      </c>
      <c r="AQ456" s="53" t="b">
        <f t="shared" si="261"/>
        <v>1</v>
      </c>
    </row>
    <row r="457" spans="1:43">
      <c r="A457" s="48">
        <f>净值底稿!A418</f>
        <v>44453</v>
      </c>
      <c r="B457" s="49">
        <f>净值底稿!X418</f>
        <v>1.4293667487100732</v>
      </c>
      <c r="C457" s="49">
        <f>净值底稿!U418</f>
        <v>1.5592871579226526</v>
      </c>
      <c r="D457" s="49">
        <f>净值底稿!V418</f>
        <v>1.4961</v>
      </c>
      <c r="E457" s="49">
        <f>净值底稿!W418</f>
        <v>1.3514999999999999</v>
      </c>
      <c r="F457" s="50">
        <f t="shared" si="262"/>
        <v>-1.6373990893859935E-2</v>
      </c>
      <c r="G457" s="50">
        <f t="shared" si="263"/>
        <v>-7.7826233438864634E-3</v>
      </c>
      <c r="H457" s="50">
        <f t="shared" si="264"/>
        <v>-2.6729034413630615E-4</v>
      </c>
      <c r="I457" s="50">
        <f t="shared" si="265"/>
        <v>2.2202486678501998E-4</v>
      </c>
      <c r="J457" s="51">
        <f t="shared" si="266"/>
        <v>0.13314551827283971</v>
      </c>
      <c r="K457" s="51">
        <f t="shared" si="267"/>
        <v>0.12793357051791382</v>
      </c>
      <c r="L457" s="51">
        <f t="shared" si="268"/>
        <v>0.82036561889991821</v>
      </c>
      <c r="M457" s="51">
        <f t="shared" si="269"/>
        <v>5.5369739984570732E-2</v>
      </c>
      <c r="N457" s="51">
        <f t="shared" si="240"/>
        <v>1.1368144476752424</v>
      </c>
      <c r="O457" s="52">
        <f t="shared" si="241"/>
        <v>0.22965848940841124</v>
      </c>
      <c r="P457" s="53" t="b">
        <f t="shared" si="242"/>
        <v>0</v>
      </c>
      <c r="Q457" s="53" t="b">
        <f t="shared" si="243"/>
        <v>0</v>
      </c>
      <c r="R457" s="53" t="b">
        <f t="shared" si="244"/>
        <v>0</v>
      </c>
      <c r="S457" s="53" t="b">
        <f t="shared" si="270"/>
        <v>0</v>
      </c>
      <c r="T457" s="54" t="str">
        <f t="shared" si="271"/>
        <v>不调</v>
      </c>
      <c r="U457" s="51">
        <f t="shared" si="245"/>
        <v>0.13314551827283971</v>
      </c>
      <c r="V457" s="51">
        <f t="shared" si="246"/>
        <v>0.12793357051791382</v>
      </c>
      <c r="W457" s="51">
        <f t="shared" si="247"/>
        <v>0.82036561889991821</v>
      </c>
      <c r="X457" s="51">
        <f t="shared" si="248"/>
        <v>5.5369739984570732E-2</v>
      </c>
      <c r="Y457" s="51">
        <f t="shared" si="272"/>
        <v>0.99998626710299976</v>
      </c>
      <c r="Z457" s="51">
        <f t="shared" si="249"/>
        <v>0.13314368979915123</v>
      </c>
      <c r="AA457" s="51">
        <f t="shared" si="250"/>
        <v>0.12793181361936704</v>
      </c>
      <c r="AB457" s="51">
        <f t="shared" si="251"/>
        <v>0.82035435290337133</v>
      </c>
      <c r="AC457" s="51">
        <f t="shared" si="252"/>
        <v>5.5368979597634593E-2</v>
      </c>
      <c r="AD457" s="78">
        <f t="shared" si="253"/>
        <v>1.1367988359195242</v>
      </c>
      <c r="AE457" s="51">
        <f t="shared" si="273"/>
        <v>1.1402413748523905</v>
      </c>
      <c r="AF457" s="50">
        <f t="shared" si="254"/>
        <v>-3.0191317459532518E-3</v>
      </c>
      <c r="AG457" s="50">
        <f t="shared" si="274"/>
        <v>-3.0191317459532518E-3</v>
      </c>
      <c r="AH457" s="48">
        <f t="shared" si="275"/>
        <v>44377</v>
      </c>
      <c r="AI457" s="55">
        <f t="shared" si="255"/>
        <v>2021</v>
      </c>
      <c r="AJ457" s="55">
        <f t="shared" si="256"/>
        <v>9</v>
      </c>
      <c r="AK457" s="53">
        <f t="shared" si="257"/>
        <v>0</v>
      </c>
      <c r="AL457" s="51">
        <f t="shared" si="276"/>
        <v>1.1246012747699932</v>
      </c>
      <c r="AM457" s="52" t="str">
        <f t="shared" si="258"/>
        <v/>
      </c>
      <c r="AN457" s="51">
        <f t="shared" si="277"/>
        <v>1.1402413748523905</v>
      </c>
      <c r="AO457" s="52">
        <f t="shared" si="259"/>
        <v>-3.0191317459532518E-3</v>
      </c>
      <c r="AP457" s="56">
        <f t="shared" si="260"/>
        <v>1</v>
      </c>
      <c r="AQ457" s="53" t="b">
        <f t="shared" si="261"/>
        <v>1</v>
      </c>
    </row>
    <row r="458" spans="1:43">
      <c r="A458" s="48">
        <f>净值底稿!A419</f>
        <v>44454</v>
      </c>
      <c r="B458" s="49">
        <f>净值底稿!X419</f>
        <v>1.4257971324729182</v>
      </c>
      <c r="C458" s="49">
        <f>净值底稿!U419</f>
        <v>1.5681579665104999</v>
      </c>
      <c r="D458" s="49">
        <f>净值底稿!V419</f>
        <v>1.4958</v>
      </c>
      <c r="E458" s="49">
        <f>净值底稿!W419</f>
        <v>1.3554999999999999</v>
      </c>
      <c r="F458" s="50">
        <f t="shared" si="262"/>
        <v>-2.4973410360751291E-3</v>
      </c>
      <c r="G458" s="50">
        <f t="shared" si="263"/>
        <v>5.6890153572901614E-3</v>
      </c>
      <c r="H458" s="50">
        <f t="shared" si="264"/>
        <v>-2.0052135552428574E-4</v>
      </c>
      <c r="I458" s="50">
        <f t="shared" si="265"/>
        <v>2.9596744358120208E-3</v>
      </c>
      <c r="J458" s="51">
        <f t="shared" si="266"/>
        <v>0.13281118459892136</v>
      </c>
      <c r="K458" s="51">
        <f t="shared" si="267"/>
        <v>0.12865961967173359</v>
      </c>
      <c r="L458" s="51">
        <f t="shared" si="268"/>
        <v>0.82018985433651692</v>
      </c>
      <c r="M458" s="51">
        <f t="shared" si="269"/>
        <v>5.5532853751086707E-2</v>
      </c>
      <c r="N458" s="51">
        <f t="shared" si="240"/>
        <v>1.1371935123582584</v>
      </c>
      <c r="O458" s="52">
        <f t="shared" si="241"/>
        <v>0.22992639461020939</v>
      </c>
      <c r="P458" s="53" t="b">
        <f t="shared" si="242"/>
        <v>0</v>
      </c>
      <c r="Q458" s="53" t="b">
        <f t="shared" si="243"/>
        <v>0</v>
      </c>
      <c r="R458" s="53" t="b">
        <f t="shared" si="244"/>
        <v>0</v>
      </c>
      <c r="S458" s="53" t="b">
        <f t="shared" si="270"/>
        <v>0</v>
      </c>
      <c r="T458" s="54" t="str">
        <f t="shared" si="271"/>
        <v>不调</v>
      </c>
      <c r="U458" s="51">
        <f t="shared" si="245"/>
        <v>0.13281118459892136</v>
      </c>
      <c r="V458" s="51">
        <f t="shared" si="246"/>
        <v>0.12865961967173359</v>
      </c>
      <c r="W458" s="51">
        <f t="shared" si="247"/>
        <v>0.82018985433651692</v>
      </c>
      <c r="X458" s="51">
        <f t="shared" si="248"/>
        <v>5.5532853751086707E-2</v>
      </c>
      <c r="Y458" s="51">
        <f t="shared" si="272"/>
        <v>0.99998626710299976</v>
      </c>
      <c r="Z458" s="51">
        <f t="shared" si="249"/>
        <v>0.13280936071660279</v>
      </c>
      <c r="AA458" s="51">
        <f t="shared" si="250"/>
        <v>0.12865785280242856</v>
      </c>
      <c r="AB458" s="51">
        <f t="shared" si="251"/>
        <v>0.82017859075372668</v>
      </c>
      <c r="AC458" s="51">
        <f t="shared" si="252"/>
        <v>5.5532091124126014E-2</v>
      </c>
      <c r="AD458" s="78">
        <f t="shared" si="253"/>
        <v>1.1371778953968841</v>
      </c>
      <c r="AE458" s="51">
        <f t="shared" si="273"/>
        <v>1.1402413748523905</v>
      </c>
      <c r="AF458" s="50">
        <f t="shared" si="254"/>
        <v>-2.6866938203352619E-3</v>
      </c>
      <c r="AG458" s="50">
        <f t="shared" si="274"/>
        <v>3.3344463891293863E-4</v>
      </c>
      <c r="AH458" s="48">
        <f t="shared" si="275"/>
        <v>44377</v>
      </c>
      <c r="AI458" s="55">
        <f t="shared" si="255"/>
        <v>2021</v>
      </c>
      <c r="AJ458" s="55">
        <f t="shared" si="256"/>
        <v>9</v>
      </c>
      <c r="AK458" s="53">
        <f t="shared" si="257"/>
        <v>0</v>
      </c>
      <c r="AL458" s="51">
        <f t="shared" si="276"/>
        <v>1.1246012747699932</v>
      </c>
      <c r="AM458" s="52" t="str">
        <f t="shared" si="258"/>
        <v/>
      </c>
      <c r="AN458" s="51">
        <f t="shared" si="277"/>
        <v>1.1402413748523905</v>
      </c>
      <c r="AO458" s="52">
        <f t="shared" si="259"/>
        <v>-2.6866938203352619E-3</v>
      </c>
      <c r="AP458" s="56">
        <f t="shared" si="260"/>
        <v>1</v>
      </c>
      <c r="AQ458" s="53" t="b">
        <f t="shared" si="261"/>
        <v>1</v>
      </c>
    </row>
    <row r="459" spans="1:43">
      <c r="A459" s="48">
        <f>净值底稿!A420</f>
        <v>44455</v>
      </c>
      <c r="B459" s="49">
        <f>净值底稿!X420</f>
        <v>1.4161193045400158</v>
      </c>
      <c r="C459" s="49">
        <f>净值底稿!U420</f>
        <v>1.5385533004149061</v>
      </c>
      <c r="D459" s="49">
        <f>净值底稿!V420</f>
        <v>1.4958</v>
      </c>
      <c r="E459" s="49">
        <f>净值底稿!W420</f>
        <v>1.3448</v>
      </c>
      <c r="F459" s="50">
        <f t="shared" si="262"/>
        <v>-6.7876612404998982E-3</v>
      </c>
      <c r="G459" s="50">
        <f t="shared" si="263"/>
        <v>-1.8878624939470012E-2</v>
      </c>
      <c r="H459" s="50">
        <f t="shared" si="264"/>
        <v>0</v>
      </c>
      <c r="I459" s="50">
        <f t="shared" si="265"/>
        <v>-7.8937661379564483E-3</v>
      </c>
      <c r="J459" s="51">
        <f t="shared" si="266"/>
        <v>0.13190789576649115</v>
      </c>
      <c r="K459" s="51">
        <f t="shared" si="267"/>
        <v>0.12622896945385398</v>
      </c>
      <c r="L459" s="51">
        <f t="shared" si="268"/>
        <v>0.82017859075372668</v>
      </c>
      <c r="M459" s="51">
        <f t="shared" si="269"/>
        <v>5.5093733783640478E-2</v>
      </c>
      <c r="N459" s="51">
        <f t="shared" si="240"/>
        <v>1.1334091897577123</v>
      </c>
      <c r="O459" s="52">
        <f t="shared" si="241"/>
        <v>0.22775257828598228</v>
      </c>
      <c r="P459" s="53" t="b">
        <f t="shared" si="242"/>
        <v>0</v>
      </c>
      <c r="Q459" s="53" t="b">
        <f t="shared" si="243"/>
        <v>0</v>
      </c>
      <c r="R459" s="53" t="b">
        <f t="shared" si="244"/>
        <v>0</v>
      </c>
      <c r="S459" s="53" t="b">
        <f t="shared" si="270"/>
        <v>0</v>
      </c>
      <c r="T459" s="54" t="str">
        <f t="shared" si="271"/>
        <v>不调</v>
      </c>
      <c r="U459" s="51">
        <f t="shared" si="245"/>
        <v>0.13190789576649115</v>
      </c>
      <c r="V459" s="51">
        <f t="shared" si="246"/>
        <v>0.12622896945385398</v>
      </c>
      <c r="W459" s="51">
        <f t="shared" si="247"/>
        <v>0.82017859075372668</v>
      </c>
      <c r="X459" s="51">
        <f t="shared" si="248"/>
        <v>5.5093733783640478E-2</v>
      </c>
      <c r="Y459" s="51">
        <f t="shared" si="272"/>
        <v>0.99998626710299976</v>
      </c>
      <c r="Z459" s="51">
        <f t="shared" si="249"/>
        <v>0.13190608428894507</v>
      </c>
      <c r="AA459" s="51">
        <f t="shared" si="250"/>
        <v>0.12622723596441801</v>
      </c>
      <c r="AB459" s="51">
        <f t="shared" si="251"/>
        <v>0.82016732732561803</v>
      </c>
      <c r="AC459" s="51">
        <f t="shared" si="252"/>
        <v>5.509297718706907E-2</v>
      </c>
      <c r="AD459" s="78">
        <f t="shared" si="253"/>
        <v>1.1333936247660503</v>
      </c>
      <c r="AE459" s="51">
        <f t="shared" si="273"/>
        <v>1.1402413748523905</v>
      </c>
      <c r="AF459" s="50">
        <f t="shared" si="254"/>
        <v>-6.0055267571978987E-3</v>
      </c>
      <c r="AG459" s="50">
        <f t="shared" si="274"/>
        <v>-3.3277736457522078E-3</v>
      </c>
      <c r="AH459" s="48">
        <f t="shared" si="275"/>
        <v>44377</v>
      </c>
      <c r="AI459" s="55">
        <f t="shared" si="255"/>
        <v>2021</v>
      </c>
      <c r="AJ459" s="55">
        <f t="shared" si="256"/>
        <v>9</v>
      </c>
      <c r="AK459" s="53">
        <f t="shared" si="257"/>
        <v>0</v>
      </c>
      <c r="AL459" s="51">
        <f t="shared" si="276"/>
        <v>1.1246012747699932</v>
      </c>
      <c r="AM459" s="52" t="str">
        <f t="shared" si="258"/>
        <v/>
      </c>
      <c r="AN459" s="51">
        <f t="shared" si="277"/>
        <v>1.1402413748523905</v>
      </c>
      <c r="AO459" s="52">
        <f t="shared" si="259"/>
        <v>-6.0055267571978987E-3</v>
      </c>
      <c r="AP459" s="56">
        <f t="shared" si="260"/>
        <v>1</v>
      </c>
      <c r="AQ459" s="53" t="b">
        <f t="shared" si="261"/>
        <v>1</v>
      </c>
    </row>
    <row r="460" spans="1:43">
      <c r="A460" s="48">
        <f>净值底稿!A421</f>
        <v>44456</v>
      </c>
      <c r="B460" s="49">
        <f>净值底稿!X421</f>
        <v>1.393225482313474</v>
      </c>
      <c r="C460" s="49">
        <f>净值底稿!U421</f>
        <v>1.5354354247900925</v>
      </c>
      <c r="D460" s="49">
        <f>净值底稿!V421</f>
        <v>1.496</v>
      </c>
      <c r="E460" s="49">
        <f>净值底稿!W421</f>
        <v>1.3322000000000001</v>
      </c>
      <c r="F460" s="50">
        <f t="shared" si="262"/>
        <v>-1.616659143982091E-2</v>
      </c>
      <c r="G460" s="50">
        <f t="shared" si="263"/>
        <v>-2.0264982850920488E-3</v>
      </c>
      <c r="H460" s="50">
        <f t="shared" si="264"/>
        <v>1.3370771493503852E-4</v>
      </c>
      <c r="I460" s="50">
        <f t="shared" si="265"/>
        <v>-9.3694229625223002E-3</v>
      </c>
      <c r="J460" s="51">
        <f t="shared" si="266"/>
        <v>0.12977361251581912</v>
      </c>
      <c r="K460" s="51">
        <f t="shared" si="267"/>
        <v>0.1259714366872042</v>
      </c>
      <c r="L460" s="51">
        <f t="shared" si="268"/>
        <v>0.82027699002481913</v>
      </c>
      <c r="M460" s="51">
        <f t="shared" si="269"/>
        <v>5.4576787781538828E-2</v>
      </c>
      <c r="N460" s="51">
        <f t="shared" si="240"/>
        <v>1.1305988270093812</v>
      </c>
      <c r="O460" s="52">
        <f t="shared" si="241"/>
        <v>0.22620317931826517</v>
      </c>
      <c r="P460" s="53" t="b">
        <f t="shared" si="242"/>
        <v>0</v>
      </c>
      <c r="Q460" s="53" t="b">
        <f t="shared" si="243"/>
        <v>0</v>
      </c>
      <c r="R460" s="53" t="b">
        <f t="shared" si="244"/>
        <v>0</v>
      </c>
      <c r="S460" s="53" t="b">
        <f t="shared" si="270"/>
        <v>0</v>
      </c>
      <c r="T460" s="54" t="str">
        <f t="shared" si="271"/>
        <v>不调</v>
      </c>
      <c r="U460" s="51">
        <f t="shared" si="245"/>
        <v>0.12977361251581912</v>
      </c>
      <c r="V460" s="51">
        <f t="shared" si="246"/>
        <v>0.1259714366872042</v>
      </c>
      <c r="W460" s="51">
        <f t="shared" si="247"/>
        <v>0.82027699002481913</v>
      </c>
      <c r="X460" s="51">
        <f t="shared" si="248"/>
        <v>5.4576787781538828E-2</v>
      </c>
      <c r="Y460" s="51">
        <f t="shared" si="272"/>
        <v>0.99998626710299976</v>
      </c>
      <c r="Z460" s="51">
        <f t="shared" si="249"/>
        <v>0.12977183034816508</v>
      </c>
      <c r="AA460" s="51">
        <f t="shared" si="250"/>
        <v>0.12596970673443922</v>
      </c>
      <c r="AB460" s="51">
        <f t="shared" si="251"/>
        <v>0.82026572524540342</v>
      </c>
      <c r="AC460" s="51">
        <f t="shared" si="252"/>
        <v>5.457603828413362E-2</v>
      </c>
      <c r="AD460" s="78">
        <f t="shared" si="253"/>
        <v>1.1305833006121413</v>
      </c>
      <c r="AE460" s="51">
        <f t="shared" si="273"/>
        <v>1.1402413748523905</v>
      </c>
      <c r="AF460" s="50">
        <f t="shared" si="254"/>
        <v>-8.4702015321094226E-3</v>
      </c>
      <c r="AG460" s="50">
        <f t="shared" si="274"/>
        <v>-2.4795658741146864E-3</v>
      </c>
      <c r="AH460" s="48">
        <f t="shared" si="275"/>
        <v>44377</v>
      </c>
      <c r="AI460" s="55">
        <f t="shared" si="255"/>
        <v>2021</v>
      </c>
      <c r="AJ460" s="55">
        <f t="shared" si="256"/>
        <v>9</v>
      </c>
      <c r="AK460" s="53">
        <f t="shared" si="257"/>
        <v>0</v>
      </c>
      <c r="AL460" s="51">
        <f t="shared" si="276"/>
        <v>1.1246012747699932</v>
      </c>
      <c r="AM460" s="52" t="str">
        <f t="shared" si="258"/>
        <v/>
      </c>
      <c r="AN460" s="51">
        <f t="shared" si="277"/>
        <v>1.1402413748523905</v>
      </c>
      <c r="AO460" s="52">
        <f t="shared" si="259"/>
        <v>-8.4702015321094226E-3</v>
      </c>
      <c r="AP460" s="56">
        <f t="shared" si="260"/>
        <v>1</v>
      </c>
      <c r="AQ460" s="53" t="b">
        <f t="shared" si="261"/>
        <v>1</v>
      </c>
    </row>
    <row r="461" spans="1:43">
      <c r="A461" s="48">
        <f>净值底稿!A422</f>
        <v>44461</v>
      </c>
      <c r="B461" s="49">
        <f>净值底稿!X422</f>
        <v>1.4245758950626484</v>
      </c>
      <c r="C461" s="49">
        <f>净值底稿!U422</f>
        <v>1.5408796028845027</v>
      </c>
      <c r="D461" s="49">
        <f>净值底稿!V422</f>
        <v>1.4971000000000001</v>
      </c>
      <c r="E461" s="49">
        <f>净值底稿!W422</f>
        <v>1.3481000000000001</v>
      </c>
      <c r="F461" s="50">
        <f t="shared" si="262"/>
        <v>2.2502038002575553E-2</v>
      </c>
      <c r="G461" s="50">
        <f t="shared" si="263"/>
        <v>3.5456900410868464E-3</v>
      </c>
      <c r="H461" s="50">
        <f t="shared" si="264"/>
        <v>7.3529411764705621E-4</v>
      </c>
      <c r="I461" s="50">
        <f t="shared" si="265"/>
        <v>1.1935144873142178E-2</v>
      </c>
      <c r="J461" s="51">
        <f t="shared" si="266"/>
        <v>0.13269196100632327</v>
      </c>
      <c r="K461" s="51">
        <f t="shared" si="267"/>
        <v>0.12641635626908615</v>
      </c>
      <c r="L461" s="51">
        <f t="shared" si="268"/>
        <v>0.82086886180808383</v>
      </c>
      <c r="M461" s="51">
        <f t="shared" si="269"/>
        <v>5.522741120765691E-2</v>
      </c>
      <c r="N461" s="51">
        <f t="shared" si="240"/>
        <v>1.1352045902911503</v>
      </c>
      <c r="O461" s="52">
        <f t="shared" si="241"/>
        <v>0.22824812328230182</v>
      </c>
      <c r="P461" s="53" t="b">
        <f t="shared" si="242"/>
        <v>0</v>
      </c>
      <c r="Q461" s="53" t="b">
        <f t="shared" si="243"/>
        <v>0</v>
      </c>
      <c r="R461" s="53" t="b">
        <f t="shared" si="244"/>
        <v>0</v>
      </c>
      <c r="S461" s="53" t="b">
        <f t="shared" si="270"/>
        <v>0</v>
      </c>
      <c r="T461" s="54" t="str">
        <f t="shared" si="271"/>
        <v>不调</v>
      </c>
      <c r="U461" s="51">
        <f t="shared" si="245"/>
        <v>0.13269196100632327</v>
      </c>
      <c r="V461" s="51">
        <f t="shared" si="246"/>
        <v>0.12641635626908615</v>
      </c>
      <c r="W461" s="51">
        <f t="shared" si="247"/>
        <v>0.82086886180808383</v>
      </c>
      <c r="X461" s="51">
        <f t="shared" si="248"/>
        <v>5.522741120765691E-2</v>
      </c>
      <c r="Y461" s="51">
        <f t="shared" si="272"/>
        <v>0.99993133740089724</v>
      </c>
      <c r="Z461" s="51">
        <f t="shared" si="249"/>
        <v>0.13268285003140054</v>
      </c>
      <c r="AA461" s="51">
        <f t="shared" si="250"/>
        <v>0.12640767619349561</v>
      </c>
      <c r="AB461" s="51">
        <f t="shared" si="251"/>
        <v>0.82081249881850959</v>
      </c>
      <c r="AC461" s="51">
        <f t="shared" si="252"/>
        <v>5.5223619150061673E-2</v>
      </c>
      <c r="AD461" s="78">
        <f t="shared" si="253"/>
        <v>1.1351266441934675</v>
      </c>
      <c r="AE461" s="51">
        <f t="shared" si="273"/>
        <v>1.1402413748523905</v>
      </c>
      <c r="AF461" s="50">
        <f t="shared" si="254"/>
        <v>-4.4856560827615244E-3</v>
      </c>
      <c r="AG461" s="50">
        <f t="shared" si="274"/>
        <v>4.0185836628459093E-3</v>
      </c>
      <c r="AH461" s="48">
        <f t="shared" si="275"/>
        <v>44377</v>
      </c>
      <c r="AI461" s="55">
        <f t="shared" si="255"/>
        <v>2021</v>
      </c>
      <c r="AJ461" s="55">
        <f t="shared" si="256"/>
        <v>9</v>
      </c>
      <c r="AK461" s="53">
        <f t="shared" si="257"/>
        <v>0</v>
      </c>
      <c r="AL461" s="51">
        <f t="shared" si="276"/>
        <v>1.1246012747699932</v>
      </c>
      <c r="AM461" s="52" t="str">
        <f t="shared" si="258"/>
        <v/>
      </c>
      <c r="AN461" s="51">
        <f t="shared" si="277"/>
        <v>1.1402413748523905</v>
      </c>
      <c r="AO461" s="52">
        <f t="shared" si="259"/>
        <v>-4.4856560827615244E-3</v>
      </c>
      <c r="AP461" s="56">
        <f t="shared" si="260"/>
        <v>1</v>
      </c>
      <c r="AQ461" s="53" t="b">
        <f t="shared" si="261"/>
        <v>1</v>
      </c>
    </row>
    <row r="462" spans="1:43">
      <c r="A462" s="48">
        <f>净值底稿!A423</f>
        <v>44462</v>
      </c>
      <c r="B462" s="49">
        <f>净值底稿!X423</f>
        <v>1.423641148166424</v>
      </c>
      <c r="C462" s="49">
        <f>净值底稿!U423</f>
        <v>1.5452608601600537</v>
      </c>
      <c r="D462" s="49">
        <f>净值底稿!V423</f>
        <v>1.4972000000000001</v>
      </c>
      <c r="E462" s="49">
        <f>净值底稿!W423</f>
        <v>1.3351999999999999</v>
      </c>
      <c r="F462" s="50">
        <f t="shared" si="262"/>
        <v>-6.5615801830154474E-4</v>
      </c>
      <c r="G462" s="50">
        <f t="shared" si="263"/>
        <v>2.84334821964638E-3</v>
      </c>
      <c r="H462" s="50">
        <f t="shared" si="264"/>
        <v>6.6795805223396343E-5</v>
      </c>
      <c r="I462" s="50">
        <f t="shared" si="265"/>
        <v>-9.5690230695053557E-3</v>
      </c>
      <c r="J462" s="51">
        <f t="shared" si="266"/>
        <v>0.13259578911546133</v>
      </c>
      <c r="K462" s="51">
        <f t="shared" si="267"/>
        <v>0.12676709723455001</v>
      </c>
      <c r="L462" s="51">
        <f t="shared" si="268"/>
        <v>0.82086732565030562</v>
      </c>
      <c r="M462" s="51">
        <f t="shared" si="269"/>
        <v>5.4695183064433155E-2</v>
      </c>
      <c r="N462" s="51">
        <f t="shared" si="240"/>
        <v>1.1349253950647502</v>
      </c>
      <c r="O462" s="52">
        <f t="shared" si="241"/>
        <v>0.22852857771784557</v>
      </c>
      <c r="P462" s="53" t="b">
        <f t="shared" si="242"/>
        <v>0</v>
      </c>
      <c r="Q462" s="53" t="b">
        <f t="shared" si="243"/>
        <v>0</v>
      </c>
      <c r="R462" s="53" t="b">
        <f t="shared" si="244"/>
        <v>0</v>
      </c>
      <c r="S462" s="53" t="b">
        <f t="shared" si="270"/>
        <v>0</v>
      </c>
      <c r="T462" s="54" t="str">
        <f t="shared" si="271"/>
        <v>不调</v>
      </c>
      <c r="U462" s="51">
        <f t="shared" si="245"/>
        <v>0.13259578911546133</v>
      </c>
      <c r="V462" s="51">
        <f t="shared" si="246"/>
        <v>0.12676709723455001</v>
      </c>
      <c r="W462" s="51">
        <f t="shared" si="247"/>
        <v>0.82086732565030562</v>
      </c>
      <c r="X462" s="51">
        <f t="shared" si="248"/>
        <v>5.4695183064433155E-2</v>
      </c>
      <c r="Y462" s="51">
        <f t="shared" si="272"/>
        <v>0.99998626710299976</v>
      </c>
      <c r="Z462" s="51">
        <f t="shared" si="249"/>
        <v>0.13259396819114674</v>
      </c>
      <c r="AA462" s="51">
        <f t="shared" si="250"/>
        <v>0.12676535635506067</v>
      </c>
      <c r="AB462" s="51">
        <f t="shared" si="251"/>
        <v>0.82085605276387164</v>
      </c>
      <c r="AC462" s="51">
        <f t="shared" si="252"/>
        <v>5.469443194111772E-2</v>
      </c>
      <c r="AD462" s="78">
        <f t="shared" si="253"/>
        <v>1.1349098092511969</v>
      </c>
      <c r="AE462" s="51">
        <f t="shared" si="273"/>
        <v>1.1402413748523905</v>
      </c>
      <c r="AF462" s="50">
        <f t="shared" si="254"/>
        <v>-4.6758219082199126E-3</v>
      </c>
      <c r="AG462" s="50">
        <f t="shared" si="274"/>
        <v>-1.9102268753867779E-4</v>
      </c>
      <c r="AH462" s="48">
        <f t="shared" si="275"/>
        <v>44377</v>
      </c>
      <c r="AI462" s="55">
        <f t="shared" si="255"/>
        <v>2021</v>
      </c>
      <c r="AJ462" s="55">
        <f t="shared" si="256"/>
        <v>9</v>
      </c>
      <c r="AK462" s="53">
        <f t="shared" si="257"/>
        <v>0</v>
      </c>
      <c r="AL462" s="51">
        <f t="shared" si="276"/>
        <v>1.1246012747699932</v>
      </c>
      <c r="AM462" s="52" t="str">
        <f t="shared" si="258"/>
        <v/>
      </c>
      <c r="AN462" s="51">
        <f t="shared" si="277"/>
        <v>1.1402413748523905</v>
      </c>
      <c r="AO462" s="52">
        <f t="shared" si="259"/>
        <v>-4.6758219082199126E-3</v>
      </c>
      <c r="AP462" s="56">
        <f t="shared" si="260"/>
        <v>1</v>
      </c>
      <c r="AQ462" s="53" t="b">
        <f t="shared" si="261"/>
        <v>1</v>
      </c>
    </row>
    <row r="463" spans="1:43">
      <c r="A463" s="48">
        <f>净值底稿!A424</f>
        <v>44463</v>
      </c>
      <c r="B463" s="49">
        <f>净值底稿!X424</f>
        <v>1.3859538473153352</v>
      </c>
      <c r="C463" s="49">
        <f>净值底稿!U424</f>
        <v>1.5224365028129463</v>
      </c>
      <c r="D463" s="49">
        <f>净值底稿!V424</f>
        <v>1.4967999999999999</v>
      </c>
      <c r="E463" s="49">
        <f>净值底稿!W424</f>
        <v>1.3282</v>
      </c>
      <c r="F463" s="50">
        <f t="shared" si="262"/>
        <v>-2.6472472293757487E-2</v>
      </c>
      <c r="G463" s="50">
        <f t="shared" si="263"/>
        <v>-1.4770552943885074E-2</v>
      </c>
      <c r="H463" s="50">
        <f t="shared" si="264"/>
        <v>-2.6716537536741747E-4</v>
      </c>
      <c r="I463" s="50">
        <f t="shared" si="265"/>
        <v>-5.2426602756140417E-3</v>
      </c>
      <c r="J463" s="51">
        <f t="shared" si="266"/>
        <v>0.12908387804188726</v>
      </c>
      <c r="K463" s="51">
        <f t="shared" si="267"/>
        <v>0.12489296194756778</v>
      </c>
      <c r="L463" s="51">
        <f t="shared" si="268"/>
        <v>0.82063674844841239</v>
      </c>
      <c r="M463" s="51">
        <f t="shared" si="269"/>
        <v>5.4407687615482744E-2</v>
      </c>
      <c r="N463" s="51">
        <f t="shared" si="240"/>
        <v>1.12902127605335</v>
      </c>
      <c r="O463" s="52">
        <f t="shared" si="241"/>
        <v>0.22495310352101264</v>
      </c>
      <c r="P463" s="53" t="b">
        <f t="shared" si="242"/>
        <v>0</v>
      </c>
      <c r="Q463" s="53" t="b">
        <f t="shared" si="243"/>
        <v>0</v>
      </c>
      <c r="R463" s="53" t="b">
        <f t="shared" si="244"/>
        <v>0</v>
      </c>
      <c r="S463" s="53" t="b">
        <f t="shared" si="270"/>
        <v>0</v>
      </c>
      <c r="T463" s="54" t="str">
        <f t="shared" si="271"/>
        <v>不调</v>
      </c>
      <c r="U463" s="51">
        <f t="shared" si="245"/>
        <v>0.12908387804188726</v>
      </c>
      <c r="V463" s="51">
        <f t="shared" si="246"/>
        <v>0.12489296194756778</v>
      </c>
      <c r="W463" s="51">
        <f t="shared" si="247"/>
        <v>0.82063674844841239</v>
      </c>
      <c r="X463" s="51">
        <f t="shared" si="248"/>
        <v>5.4407687615482744E-2</v>
      </c>
      <c r="Y463" s="51">
        <f t="shared" si="272"/>
        <v>0.99998626710299976</v>
      </c>
      <c r="Z463" s="51">
        <f t="shared" si="249"/>
        <v>0.12908210534628572</v>
      </c>
      <c r="AA463" s="51">
        <f t="shared" si="250"/>
        <v>0.1248912468053853</v>
      </c>
      <c r="AB463" s="51">
        <f t="shared" si="251"/>
        <v>0.82062547872847136</v>
      </c>
      <c r="AC463" s="51">
        <f t="shared" si="252"/>
        <v>5.4406940440312697E-2</v>
      </c>
      <c r="AD463" s="78">
        <f t="shared" si="253"/>
        <v>1.1290057713204551</v>
      </c>
      <c r="AE463" s="51">
        <f t="shared" si="273"/>
        <v>1.1402413748523905</v>
      </c>
      <c r="AF463" s="50">
        <f t="shared" si="254"/>
        <v>-9.8537062237282758E-3</v>
      </c>
      <c r="AG463" s="50">
        <f t="shared" si="274"/>
        <v>-5.2022089179378783E-3</v>
      </c>
      <c r="AH463" s="48">
        <f t="shared" si="275"/>
        <v>44377</v>
      </c>
      <c r="AI463" s="55">
        <f t="shared" si="255"/>
        <v>2021</v>
      </c>
      <c r="AJ463" s="55">
        <f t="shared" si="256"/>
        <v>9</v>
      </c>
      <c r="AK463" s="53">
        <f t="shared" si="257"/>
        <v>0</v>
      </c>
      <c r="AL463" s="51">
        <f t="shared" si="276"/>
        <v>1.1246012747699932</v>
      </c>
      <c r="AM463" s="52" t="str">
        <f t="shared" si="258"/>
        <v/>
      </c>
      <c r="AN463" s="51">
        <f t="shared" si="277"/>
        <v>1.1402413748523905</v>
      </c>
      <c r="AO463" s="52">
        <f t="shared" si="259"/>
        <v>-9.8537062237282758E-3</v>
      </c>
      <c r="AP463" s="56">
        <f t="shared" si="260"/>
        <v>1</v>
      </c>
      <c r="AQ463" s="53" t="b">
        <f t="shared" si="261"/>
        <v>1</v>
      </c>
    </row>
    <row r="464" spans="1:43">
      <c r="A464" s="48">
        <f>净值底稿!A425</f>
        <v>44466</v>
      </c>
      <c r="B464" s="49">
        <f>净值底稿!X425</f>
        <v>1.3581244903408722</v>
      </c>
      <c r="C464" s="49">
        <f>净值底稿!U425</f>
        <v>1.4848547866141888</v>
      </c>
      <c r="D464" s="49">
        <f>净值底稿!V425</f>
        <v>1.4963</v>
      </c>
      <c r="E464" s="49">
        <f>净值底稿!W425</f>
        <v>1.3314999999999999</v>
      </c>
      <c r="F464" s="50">
        <f t="shared" si="262"/>
        <v>-2.0079569769491212E-2</v>
      </c>
      <c r="G464" s="50">
        <f t="shared" si="263"/>
        <v>-2.4685243771624732E-2</v>
      </c>
      <c r="H464" s="50">
        <f t="shared" si="264"/>
        <v>-3.3404596472474957E-4</v>
      </c>
      <c r="I464" s="50">
        <f t="shared" si="265"/>
        <v>2.48456557747323E-3</v>
      </c>
      <c r="J464" s="51">
        <f t="shared" si="266"/>
        <v>0.12649019220599217</v>
      </c>
      <c r="K464" s="51">
        <f t="shared" si="267"/>
        <v>0.12180827593305221</v>
      </c>
      <c r="L464" s="51">
        <f t="shared" si="268"/>
        <v>0.82035135209875176</v>
      </c>
      <c r="M464" s="51">
        <f t="shared" si="269"/>
        <v>5.4542118051706334E-2</v>
      </c>
      <c r="N464" s="51">
        <f t="shared" si="240"/>
        <v>1.1231919382895024</v>
      </c>
      <c r="O464" s="52">
        <f t="shared" si="241"/>
        <v>0.2210650376614843</v>
      </c>
      <c r="P464" s="53" t="b">
        <f t="shared" si="242"/>
        <v>0</v>
      </c>
      <c r="Q464" s="53" t="b">
        <f t="shared" si="243"/>
        <v>0</v>
      </c>
      <c r="R464" s="53" t="b">
        <f t="shared" si="244"/>
        <v>0</v>
      </c>
      <c r="S464" s="53" t="b">
        <f t="shared" si="270"/>
        <v>0</v>
      </c>
      <c r="T464" s="54" t="str">
        <f t="shared" si="271"/>
        <v>不调</v>
      </c>
      <c r="U464" s="51">
        <f t="shared" si="245"/>
        <v>0.12649019220599217</v>
      </c>
      <c r="V464" s="51">
        <f t="shared" si="246"/>
        <v>0.12180827593305221</v>
      </c>
      <c r="W464" s="51">
        <f t="shared" si="247"/>
        <v>0.82035135209875176</v>
      </c>
      <c r="X464" s="51">
        <f t="shared" si="248"/>
        <v>5.4542118051706334E-2</v>
      </c>
      <c r="Y464" s="51">
        <f t="shared" si="272"/>
        <v>0.99995880187477393</v>
      </c>
      <c r="Z464" s="51">
        <f t="shared" si="249"/>
        <v>0.12648498104721378</v>
      </c>
      <c r="AA464" s="51">
        <f t="shared" si="250"/>
        <v>0.12180325766044675</v>
      </c>
      <c r="AB464" s="51">
        <f t="shared" si="251"/>
        <v>0.82031755516101867</v>
      </c>
      <c r="AC464" s="51">
        <f t="shared" si="252"/>
        <v>5.4539871018696742E-2</v>
      </c>
      <c r="AD464" s="78">
        <f t="shared" si="253"/>
        <v>1.1231456648873761</v>
      </c>
      <c r="AE464" s="51">
        <f t="shared" si="273"/>
        <v>1.1402413748523905</v>
      </c>
      <c r="AF464" s="50">
        <f t="shared" si="254"/>
        <v>-1.4993062295452608E-2</v>
      </c>
      <c r="AG464" s="50">
        <f t="shared" si="274"/>
        <v>-5.1905017511337803E-3</v>
      </c>
      <c r="AH464" s="48">
        <f t="shared" si="275"/>
        <v>44377</v>
      </c>
      <c r="AI464" s="55">
        <f t="shared" si="255"/>
        <v>2021</v>
      </c>
      <c r="AJ464" s="55">
        <f t="shared" si="256"/>
        <v>9</v>
      </c>
      <c r="AK464" s="53">
        <f t="shared" si="257"/>
        <v>0</v>
      </c>
      <c r="AL464" s="51">
        <f t="shared" si="276"/>
        <v>1.1246012747699932</v>
      </c>
      <c r="AM464" s="52" t="str">
        <f t="shared" si="258"/>
        <v/>
      </c>
      <c r="AN464" s="51">
        <f t="shared" si="277"/>
        <v>1.1402413748523905</v>
      </c>
      <c r="AO464" s="52">
        <f t="shared" si="259"/>
        <v>-1.4993062295452608E-2</v>
      </c>
      <c r="AP464" s="56">
        <f t="shared" si="260"/>
        <v>1</v>
      </c>
      <c r="AQ464" s="53" t="b">
        <f t="shared" si="261"/>
        <v>1</v>
      </c>
    </row>
    <row r="465" spans="1:43">
      <c r="A465" s="48">
        <f>净值底稿!A426</f>
        <v>44467</v>
      </c>
      <c r="B465" s="49">
        <f>净值底稿!X426</f>
        <v>1.3888597992888263</v>
      </c>
      <c r="C465" s="49">
        <f>净值底稿!U426</f>
        <v>1.4876947457898551</v>
      </c>
      <c r="D465" s="49">
        <f>净值底稿!V426</f>
        <v>1.4957</v>
      </c>
      <c r="E465" s="49">
        <f>净值底稿!W426</f>
        <v>1.3208</v>
      </c>
      <c r="F465" s="50">
        <f t="shared" si="262"/>
        <v>2.2630700768999423E-2</v>
      </c>
      <c r="G465" s="50">
        <f t="shared" si="263"/>
        <v>1.9126174500483373E-3</v>
      </c>
      <c r="H465" s="50">
        <f t="shared" si="264"/>
        <v>-4.0098910646257924E-4</v>
      </c>
      <c r="I465" s="50">
        <f t="shared" si="265"/>
        <v>-8.0360495681561783E-3</v>
      </c>
      <c r="J465" s="51">
        <f t="shared" si="266"/>
        <v>0.12934742480506584</v>
      </c>
      <c r="K465" s="51">
        <f t="shared" si="267"/>
        <v>0.12203622069652086</v>
      </c>
      <c r="L465" s="51">
        <f t="shared" si="268"/>
        <v>0.81998861675755907</v>
      </c>
      <c r="M465" s="51">
        <f t="shared" si="269"/>
        <v>5.4101585911749649E-2</v>
      </c>
      <c r="N465" s="51">
        <f t="shared" si="240"/>
        <v>1.1254738481708955</v>
      </c>
      <c r="O465" s="52">
        <f t="shared" si="241"/>
        <v>0.22335805128669309</v>
      </c>
      <c r="P465" s="53" t="b">
        <f t="shared" si="242"/>
        <v>0</v>
      </c>
      <c r="Q465" s="53" t="b">
        <f t="shared" si="243"/>
        <v>0</v>
      </c>
      <c r="R465" s="53" t="b">
        <f t="shared" si="244"/>
        <v>0</v>
      </c>
      <c r="S465" s="53" t="b">
        <f t="shared" si="270"/>
        <v>0</v>
      </c>
      <c r="T465" s="54" t="str">
        <f t="shared" si="271"/>
        <v>不调</v>
      </c>
      <c r="U465" s="51">
        <f t="shared" si="245"/>
        <v>0.12934742480506584</v>
      </c>
      <c r="V465" s="51">
        <f t="shared" si="246"/>
        <v>0.12203622069652086</v>
      </c>
      <c r="W465" s="51">
        <f t="shared" si="247"/>
        <v>0.81998861675755907</v>
      </c>
      <c r="X465" s="51">
        <f t="shared" si="248"/>
        <v>5.4101585911749649E-2</v>
      </c>
      <c r="Y465" s="51">
        <f t="shared" si="272"/>
        <v>0.99998626710299976</v>
      </c>
      <c r="Z465" s="51">
        <f t="shared" si="249"/>
        <v>0.12934564849020375</v>
      </c>
      <c r="AA465" s="51">
        <f t="shared" si="250"/>
        <v>0.12203454478567173</v>
      </c>
      <c r="AB465" s="51">
        <f t="shared" si="251"/>
        <v>0.81997735593834375</v>
      </c>
      <c r="AC465" s="51">
        <f t="shared" si="252"/>
        <v>5.4100842940242776E-2</v>
      </c>
      <c r="AD465" s="78">
        <f t="shared" si="253"/>
        <v>1.1254583921544621</v>
      </c>
      <c r="AE465" s="51">
        <f t="shared" si="273"/>
        <v>1.1402413748523905</v>
      </c>
      <c r="AF465" s="50">
        <f t="shared" si="254"/>
        <v>-1.2964783618593212E-2</v>
      </c>
      <c r="AG465" s="50">
        <f t="shared" si="274"/>
        <v>2.0591516660644071E-3</v>
      </c>
      <c r="AH465" s="48">
        <f t="shared" si="275"/>
        <v>44377</v>
      </c>
      <c r="AI465" s="55">
        <f t="shared" si="255"/>
        <v>2021</v>
      </c>
      <c r="AJ465" s="55">
        <f t="shared" si="256"/>
        <v>9</v>
      </c>
      <c r="AK465" s="53">
        <f t="shared" si="257"/>
        <v>0</v>
      </c>
      <c r="AL465" s="51">
        <f t="shared" si="276"/>
        <v>1.1246012747699932</v>
      </c>
      <c r="AM465" s="52" t="str">
        <f t="shared" si="258"/>
        <v/>
      </c>
      <c r="AN465" s="51">
        <f t="shared" si="277"/>
        <v>1.1402413748523905</v>
      </c>
      <c r="AO465" s="52">
        <f t="shared" si="259"/>
        <v>-1.2964783618593212E-2</v>
      </c>
      <c r="AP465" s="56">
        <f t="shared" si="260"/>
        <v>1</v>
      </c>
      <c r="AQ465" s="53" t="b">
        <f t="shared" si="261"/>
        <v>1</v>
      </c>
    </row>
    <row r="466" spans="1:43">
      <c r="A466" s="48">
        <f>净值底稿!A427</f>
        <v>44468</v>
      </c>
      <c r="B466" s="49">
        <f>净值底稿!X427</f>
        <v>1.3555549574361487</v>
      </c>
      <c r="C466" s="49">
        <f>净值底稿!U427</f>
        <v>1.4434929638422338</v>
      </c>
      <c r="D466" s="49">
        <f>净值底稿!V427</f>
        <v>1.4961</v>
      </c>
      <c r="E466" s="49">
        <f>净值底稿!W427</f>
        <v>1.3170999999999999</v>
      </c>
      <c r="F466" s="50">
        <f t="shared" si="262"/>
        <v>-2.397998838308335E-2</v>
      </c>
      <c r="G466" s="50">
        <f t="shared" si="263"/>
        <v>-2.9711593774671474E-2</v>
      </c>
      <c r="H466" s="50">
        <f t="shared" si="264"/>
        <v>2.6743330881862093E-4</v>
      </c>
      <c r="I466" s="50">
        <f t="shared" si="265"/>
        <v>-2.8013325257419952E-3</v>
      </c>
      <c r="J466" s="51">
        <f t="shared" si="266"/>
        <v>0.12624394134200628</v>
      </c>
      <c r="K466" s="51">
        <f t="shared" si="267"/>
        <v>0.1184087039645229</v>
      </c>
      <c r="L466" s="51">
        <f t="shared" si="268"/>
        <v>0.82019664519579871</v>
      </c>
      <c r="M466" s="51">
        <f t="shared" si="269"/>
        <v>5.3949288489244213E-2</v>
      </c>
      <c r="N466" s="51">
        <f t="shared" si="240"/>
        <v>1.1187985789915722</v>
      </c>
      <c r="O466" s="52">
        <f t="shared" si="241"/>
        <v>0.21867443336140682</v>
      </c>
      <c r="P466" s="53" t="b">
        <f t="shared" si="242"/>
        <v>0</v>
      </c>
      <c r="Q466" s="53" t="b">
        <f t="shared" si="243"/>
        <v>0</v>
      </c>
      <c r="R466" s="53" t="b">
        <f t="shared" si="244"/>
        <v>0</v>
      </c>
      <c r="S466" s="53" t="b">
        <f t="shared" si="270"/>
        <v>0</v>
      </c>
      <c r="T466" s="54" t="str">
        <f t="shared" si="271"/>
        <v>不调</v>
      </c>
      <c r="U466" s="51">
        <f t="shared" si="245"/>
        <v>0.12624394134200628</v>
      </c>
      <c r="V466" s="51">
        <f t="shared" si="246"/>
        <v>0.1184087039645229</v>
      </c>
      <c r="W466" s="51">
        <f t="shared" si="247"/>
        <v>0.82019664519579871</v>
      </c>
      <c r="X466" s="51">
        <f t="shared" si="248"/>
        <v>5.3949288489244213E-2</v>
      </c>
      <c r="Y466" s="51">
        <f t="shared" si="272"/>
        <v>0.99998626710299976</v>
      </c>
      <c r="Z466" s="51">
        <f t="shared" si="249"/>
        <v>0.12624220764696292</v>
      </c>
      <c r="AA466" s="51">
        <f t="shared" si="250"/>
        <v>0.11840707786998741</v>
      </c>
      <c r="AB466" s="51">
        <f t="shared" si="251"/>
        <v>0.82018538151975029</v>
      </c>
      <c r="AC466" s="51">
        <f t="shared" si="252"/>
        <v>5.3948547609222151E-2</v>
      </c>
      <c r="AD466" s="78">
        <f t="shared" si="253"/>
        <v>1.1187832146459227</v>
      </c>
      <c r="AE466" s="51">
        <f t="shared" si="273"/>
        <v>1.1402413748523905</v>
      </c>
      <c r="AF466" s="50">
        <f t="shared" si="254"/>
        <v>-1.8818962966718922E-2</v>
      </c>
      <c r="AG466" s="50">
        <f t="shared" si="274"/>
        <v>-5.9310744449300179E-3</v>
      </c>
      <c r="AH466" s="48">
        <f t="shared" si="275"/>
        <v>44377</v>
      </c>
      <c r="AI466" s="55">
        <f t="shared" si="255"/>
        <v>2021</v>
      </c>
      <c r="AJ466" s="55">
        <f t="shared" si="256"/>
        <v>9</v>
      </c>
      <c r="AK466" s="53">
        <f t="shared" si="257"/>
        <v>0</v>
      </c>
      <c r="AL466" s="51">
        <f t="shared" si="276"/>
        <v>1.1246012747699932</v>
      </c>
      <c r="AM466" s="52" t="str">
        <f t="shared" si="258"/>
        <v/>
      </c>
      <c r="AN466" s="51">
        <f t="shared" si="277"/>
        <v>1.1402413748523905</v>
      </c>
      <c r="AO466" s="52">
        <f t="shared" si="259"/>
        <v>-1.8818962966718922E-2</v>
      </c>
      <c r="AP466" s="56">
        <f t="shared" si="260"/>
        <v>1</v>
      </c>
      <c r="AQ466" s="53" t="b">
        <f t="shared" si="261"/>
        <v>1</v>
      </c>
    </row>
    <row r="467" spans="1:43">
      <c r="A467" s="48">
        <f>净值底稿!A428</f>
        <v>44469</v>
      </c>
      <c r="B467" s="49">
        <f>净值底稿!X428</f>
        <v>1.3727060283948704</v>
      </c>
      <c r="C467" s="49">
        <f>净值底稿!U428</f>
        <v>1.4722288807296287</v>
      </c>
      <c r="D467" s="49">
        <f>净值底稿!V428</f>
        <v>1.4963</v>
      </c>
      <c r="E467" s="49">
        <f>净值底稿!W428</f>
        <v>1.3120000000000001</v>
      </c>
      <c r="F467" s="50">
        <f t="shared" si="262"/>
        <v>1.265243497848334E-2</v>
      </c>
      <c r="G467" s="50">
        <f t="shared" si="263"/>
        <v>1.9907209530766634E-2</v>
      </c>
      <c r="H467" s="50">
        <f t="shared" si="264"/>
        <v>1.3368090368293117E-4</v>
      </c>
      <c r="I467" s="50">
        <f t="shared" si="265"/>
        <v>-3.8721433452281184E-3</v>
      </c>
      <c r="J467" s="51">
        <f t="shared" si="266"/>
        <v>0.12783947897075632</v>
      </c>
      <c r="K467" s="51">
        <f t="shared" si="267"/>
        <v>0.12076423237907105</v>
      </c>
      <c r="L467" s="51">
        <f t="shared" si="268"/>
        <v>0.8202950246427394</v>
      </c>
      <c r="M467" s="51">
        <f t="shared" si="269"/>
        <v>5.373965109961238E-2</v>
      </c>
      <c r="N467" s="51">
        <f t="shared" si="240"/>
        <v>1.1226383870921792</v>
      </c>
      <c r="O467" s="52">
        <f t="shared" si="241"/>
        <v>0.2214459386105195</v>
      </c>
      <c r="P467" s="53" t="b">
        <f t="shared" si="242"/>
        <v>0</v>
      </c>
      <c r="Q467" s="53" t="b">
        <f t="shared" si="243"/>
        <v>1</v>
      </c>
      <c r="R467" s="53" t="b">
        <f t="shared" si="244"/>
        <v>0</v>
      </c>
      <c r="S467" s="53" t="b">
        <f t="shared" si="270"/>
        <v>1</v>
      </c>
      <c r="T467" s="54" t="str">
        <f t="shared" si="271"/>
        <v>季度</v>
      </c>
      <c r="U467" s="51">
        <f t="shared" si="245"/>
        <v>0.12430185567491368</v>
      </c>
      <c r="V467" s="51">
        <f t="shared" si="246"/>
        <v>0.12430185567491368</v>
      </c>
      <c r="W467" s="51">
        <f t="shared" si="247"/>
        <v>0.8202950246427394</v>
      </c>
      <c r="X467" s="51">
        <f t="shared" si="248"/>
        <v>5.373965109961238E-2</v>
      </c>
      <c r="Y467" s="51">
        <f t="shared" si="272"/>
        <v>0.99998626710299976</v>
      </c>
      <c r="Z467" s="51">
        <f t="shared" si="249"/>
        <v>0.12430014865033276</v>
      </c>
      <c r="AA467" s="51">
        <f t="shared" si="250"/>
        <v>0.12430014865033276</v>
      </c>
      <c r="AB467" s="51">
        <f t="shared" si="251"/>
        <v>0.82028375961565614</v>
      </c>
      <c r="AC467" s="51">
        <f t="shared" si="252"/>
        <v>5.3738913098518998E-2</v>
      </c>
      <c r="AD467" s="78">
        <f t="shared" si="253"/>
        <v>1.1226229700148407</v>
      </c>
      <c r="AE467" s="51">
        <f t="shared" si="273"/>
        <v>1.1402413748523905</v>
      </c>
      <c r="AF467" s="50">
        <f t="shared" si="254"/>
        <v>-1.5451469509980442E-2</v>
      </c>
      <c r="AG467" s="50">
        <f t="shared" si="274"/>
        <v>3.4320816746729044E-3</v>
      </c>
      <c r="AH467" s="48">
        <f t="shared" si="275"/>
        <v>44469</v>
      </c>
      <c r="AI467" s="55">
        <f t="shared" si="255"/>
        <v>2021</v>
      </c>
      <c r="AJ467" s="55">
        <f t="shared" si="256"/>
        <v>9</v>
      </c>
      <c r="AK467" s="53">
        <f t="shared" si="257"/>
        <v>1</v>
      </c>
      <c r="AL467" s="51">
        <f t="shared" si="276"/>
        <v>1.1246012747699932</v>
      </c>
      <c r="AM467" s="52">
        <f t="shared" si="258"/>
        <v>-1.7591165860603164E-3</v>
      </c>
      <c r="AN467" s="51">
        <f t="shared" si="277"/>
        <v>1.1402413748523905</v>
      </c>
      <c r="AO467" s="52">
        <f t="shared" si="259"/>
        <v>-1.5451469509980442E-2</v>
      </c>
      <c r="AP467" s="56">
        <f t="shared" si="260"/>
        <v>1</v>
      </c>
      <c r="AQ467" s="53" t="b">
        <f t="shared" si="261"/>
        <v>1</v>
      </c>
    </row>
    <row r="468" spans="1:43">
      <c r="A468" s="48">
        <f>净值底稿!A429</f>
        <v>44477</v>
      </c>
      <c r="B468" s="49">
        <f>净值底稿!X429</f>
        <v>1.3656094081947197</v>
      </c>
      <c r="C468" s="49">
        <f>净值底稿!U429</f>
        <v>1.4760304078076314</v>
      </c>
      <c r="D468" s="49">
        <f>净值底稿!V429</f>
        <v>1.4958</v>
      </c>
      <c r="E468" s="49">
        <f>净值底稿!W429</f>
        <v>1.3251999999999999</v>
      </c>
      <c r="F468" s="50">
        <f t="shared" si="262"/>
        <v>-5.1698033325088266E-3</v>
      </c>
      <c r="G468" s="50">
        <f t="shared" si="263"/>
        <v>2.5821576575231209E-3</v>
      </c>
      <c r="H468" s="50">
        <f t="shared" si="264"/>
        <v>-3.3415758871879753E-4</v>
      </c>
      <c r="I468" s="50">
        <f t="shared" si="265"/>
        <v>1.0060975609756051E-2</v>
      </c>
      <c r="J468" s="51">
        <f t="shared" si="266"/>
        <v>0.12365754132760892</v>
      </c>
      <c r="K468" s="51">
        <f t="shared" si="267"/>
        <v>0.12462111123100147</v>
      </c>
      <c r="L468" s="51">
        <f t="shared" si="268"/>
        <v>0.82000965557247774</v>
      </c>
      <c r="M468" s="51">
        <f t="shared" si="269"/>
        <v>5.4279578992497995E-2</v>
      </c>
      <c r="N468" s="51">
        <f t="shared" si="240"/>
        <v>1.122567887123586</v>
      </c>
      <c r="O468" s="52">
        <f t="shared" si="241"/>
        <v>0.22117027879248147</v>
      </c>
      <c r="P468" s="53" t="b">
        <f t="shared" si="242"/>
        <v>0</v>
      </c>
      <c r="Q468" s="53" t="b">
        <f t="shared" si="243"/>
        <v>0</v>
      </c>
      <c r="R468" s="53" t="b">
        <f t="shared" si="244"/>
        <v>0</v>
      </c>
      <c r="S468" s="53" t="b">
        <f t="shared" si="270"/>
        <v>0</v>
      </c>
      <c r="T468" s="54" t="str">
        <f t="shared" si="271"/>
        <v>不调</v>
      </c>
      <c r="U468" s="51">
        <f t="shared" si="245"/>
        <v>0.12365754132760892</v>
      </c>
      <c r="V468" s="51">
        <f t="shared" si="246"/>
        <v>0.12462111123100147</v>
      </c>
      <c r="W468" s="51">
        <f t="shared" si="247"/>
        <v>0.82000965557247774</v>
      </c>
      <c r="X468" s="51">
        <f t="shared" si="248"/>
        <v>5.4279578992497995E-2</v>
      </c>
      <c r="Y468" s="51">
        <f t="shared" si="272"/>
        <v>0.99989014210444149</v>
      </c>
      <c r="Z468" s="51">
        <f t="shared" si="249"/>
        <v>0.12364395657034873</v>
      </c>
      <c r="AA468" s="51">
        <f t="shared" si="250"/>
        <v>0.12460742061797947</v>
      </c>
      <c r="AB468" s="51">
        <f t="shared" si="251"/>
        <v>0.81991957103737889</v>
      </c>
      <c r="AC468" s="51">
        <f t="shared" si="252"/>
        <v>5.4273615952178077E-2</v>
      </c>
      <c r="AD468" s="78">
        <f t="shared" si="253"/>
        <v>1.1224445641778853</v>
      </c>
      <c r="AE468" s="51">
        <f t="shared" si="273"/>
        <v>1.1402413748523905</v>
      </c>
      <c r="AF468" s="50">
        <f t="shared" si="254"/>
        <v>-1.560793272986527E-2</v>
      </c>
      <c r="AG468" s="50">
        <f t="shared" si="274"/>
        <v>-1.5891874807538731E-4</v>
      </c>
      <c r="AH468" s="48">
        <f t="shared" si="275"/>
        <v>44469</v>
      </c>
      <c r="AI468" s="55">
        <f t="shared" si="255"/>
        <v>2021</v>
      </c>
      <c r="AJ468" s="55">
        <f t="shared" si="256"/>
        <v>10</v>
      </c>
      <c r="AK468" s="53">
        <f t="shared" si="257"/>
        <v>0</v>
      </c>
      <c r="AL468" s="51">
        <f t="shared" si="276"/>
        <v>1.1226229700148407</v>
      </c>
      <c r="AM468" s="52" t="str">
        <f t="shared" si="258"/>
        <v/>
      </c>
      <c r="AN468" s="51">
        <f t="shared" si="277"/>
        <v>1.1402413748523905</v>
      </c>
      <c r="AO468" s="52">
        <f t="shared" si="259"/>
        <v>-1.560793272986527E-2</v>
      </c>
      <c r="AP468" s="56">
        <f t="shared" si="260"/>
        <v>1</v>
      </c>
      <c r="AQ468" s="53" t="b">
        <f t="shared" si="261"/>
        <v>1</v>
      </c>
    </row>
    <row r="469" spans="1:43">
      <c r="A469" s="48">
        <f>净值底稿!A430</f>
        <v>44480</v>
      </c>
      <c r="B469" s="49">
        <f>净值底稿!X430</f>
        <v>1.3766823951215592</v>
      </c>
      <c r="C469" s="49">
        <f>净值底稿!U430</f>
        <v>1.4708588090400974</v>
      </c>
      <c r="D469" s="49">
        <f>净值底稿!V430</f>
        <v>1.494</v>
      </c>
      <c r="E469" s="49">
        <f>净值底稿!W430</f>
        <v>1.3228</v>
      </c>
      <c r="F469" s="50">
        <f t="shared" si="262"/>
        <v>8.1084582900448066E-3</v>
      </c>
      <c r="G469" s="50">
        <f t="shared" si="263"/>
        <v>-3.5037210210427938E-3</v>
      </c>
      <c r="H469" s="50">
        <f t="shared" si="264"/>
        <v>-1.2033694344163459E-3</v>
      </c>
      <c r="I469" s="50">
        <f t="shared" si="265"/>
        <v>-1.8110473890733392E-3</v>
      </c>
      <c r="J469" s="51">
        <f t="shared" si="266"/>
        <v>0.12464651843501551</v>
      </c>
      <c r="K469" s="51">
        <f t="shared" si="267"/>
        <v>0.12417083097898234</v>
      </c>
      <c r="L469" s="51">
        <f t="shared" si="268"/>
        <v>0.81893290488691273</v>
      </c>
      <c r="M469" s="51">
        <f t="shared" si="269"/>
        <v>5.4175323861712317E-2</v>
      </c>
      <c r="N469" s="51">
        <f t="shared" si="240"/>
        <v>1.1219255781626229</v>
      </c>
      <c r="O469" s="52">
        <f t="shared" si="241"/>
        <v>0.22177705389468519</v>
      </c>
      <c r="P469" s="53" t="b">
        <f t="shared" si="242"/>
        <v>0</v>
      </c>
      <c r="Q469" s="53" t="b">
        <f t="shared" si="243"/>
        <v>0</v>
      </c>
      <c r="R469" s="53" t="b">
        <f t="shared" si="244"/>
        <v>0</v>
      </c>
      <c r="S469" s="53" t="b">
        <f t="shared" si="270"/>
        <v>0</v>
      </c>
      <c r="T469" s="54" t="str">
        <f t="shared" si="271"/>
        <v>不调</v>
      </c>
      <c r="U469" s="51">
        <f t="shared" si="245"/>
        <v>0.12464651843501551</v>
      </c>
      <c r="V469" s="51">
        <f t="shared" si="246"/>
        <v>0.12417083097898234</v>
      </c>
      <c r="W469" s="51">
        <f t="shared" si="247"/>
        <v>0.81893290488691273</v>
      </c>
      <c r="X469" s="51">
        <f t="shared" si="248"/>
        <v>5.4175323861712317E-2</v>
      </c>
      <c r="Y469" s="51">
        <f t="shared" si="272"/>
        <v>0.99995880187477393</v>
      </c>
      <c r="Z469" s="51">
        <f t="shared" si="249"/>
        <v>0.12464138323214002</v>
      </c>
      <c r="AA469" s="51">
        <f t="shared" si="250"/>
        <v>0.12416571537353824</v>
      </c>
      <c r="AB469" s="51">
        <f t="shared" si="251"/>
        <v>0.81889916638654547</v>
      </c>
      <c r="AC469" s="51">
        <f t="shared" si="252"/>
        <v>5.4173091939935698E-2</v>
      </c>
      <c r="AD469" s="78">
        <f t="shared" si="253"/>
        <v>1.1218793569321595</v>
      </c>
      <c r="AE469" s="51">
        <f t="shared" si="273"/>
        <v>1.1402413748523905</v>
      </c>
      <c r="AF469" s="50">
        <f t="shared" si="254"/>
        <v>-1.6103623605666972E-2</v>
      </c>
      <c r="AG469" s="50">
        <f t="shared" si="274"/>
        <v>-5.0355025429682509E-4</v>
      </c>
      <c r="AH469" s="48">
        <f t="shared" si="275"/>
        <v>44469</v>
      </c>
      <c r="AI469" s="55">
        <f t="shared" si="255"/>
        <v>2021</v>
      </c>
      <c r="AJ469" s="55">
        <f t="shared" si="256"/>
        <v>10</v>
      </c>
      <c r="AK469" s="53">
        <f t="shared" si="257"/>
        <v>0</v>
      </c>
      <c r="AL469" s="51">
        <f t="shared" si="276"/>
        <v>1.1226229700148407</v>
      </c>
      <c r="AM469" s="52" t="str">
        <f t="shared" si="258"/>
        <v/>
      </c>
      <c r="AN469" s="51">
        <f t="shared" si="277"/>
        <v>1.1402413748523905</v>
      </c>
      <c r="AO469" s="52">
        <f t="shared" si="259"/>
        <v>-1.6103623605666972E-2</v>
      </c>
      <c r="AP469" s="56">
        <f t="shared" si="260"/>
        <v>1</v>
      </c>
      <c r="AQ469" s="53" t="b">
        <f t="shared" si="261"/>
        <v>1</v>
      </c>
    </row>
    <row r="470" spans="1:43">
      <c r="A470" s="48">
        <f>净值底稿!A431</f>
        <v>44481</v>
      </c>
      <c r="B470" s="49">
        <f>净值底稿!X431</f>
        <v>1.3685955191441781</v>
      </c>
      <c r="C470" s="49">
        <f>净值底稿!U431</f>
        <v>1.4426834596307576</v>
      </c>
      <c r="D470" s="49">
        <f>净值底稿!V431</f>
        <v>1.4936</v>
      </c>
      <c r="E470" s="49">
        <f>净值底稿!W431</f>
        <v>1.3301000000000001</v>
      </c>
      <c r="F470" s="50">
        <f t="shared" si="262"/>
        <v>-5.8741769387318232E-3</v>
      </c>
      <c r="G470" s="50">
        <f t="shared" si="263"/>
        <v>-1.9155713135870167E-2</v>
      </c>
      <c r="H470" s="50">
        <f t="shared" si="264"/>
        <v>-2.6773761713516642E-4</v>
      </c>
      <c r="I470" s="50">
        <f t="shared" si="265"/>
        <v>5.5185969156335002E-3</v>
      </c>
      <c r="J470" s="51">
        <f t="shared" si="266"/>
        <v>0.12390921769314615</v>
      </c>
      <c r="K470" s="51">
        <f t="shared" si="267"/>
        <v>0.12178723254853263</v>
      </c>
      <c r="L470" s="51">
        <f t="shared" si="268"/>
        <v>0.8186799162750632</v>
      </c>
      <c r="M470" s="51">
        <f t="shared" si="269"/>
        <v>5.4472051398025759E-2</v>
      </c>
      <c r="N470" s="51">
        <f t="shared" si="240"/>
        <v>1.1188484179147677</v>
      </c>
      <c r="O470" s="52">
        <f t="shared" si="241"/>
        <v>0.21959762047086848</v>
      </c>
      <c r="P470" s="53" t="b">
        <f t="shared" si="242"/>
        <v>0</v>
      </c>
      <c r="Q470" s="53" t="b">
        <f t="shared" si="243"/>
        <v>0</v>
      </c>
      <c r="R470" s="53" t="b">
        <f t="shared" si="244"/>
        <v>0</v>
      </c>
      <c r="S470" s="53" t="b">
        <f t="shared" si="270"/>
        <v>0</v>
      </c>
      <c r="T470" s="54" t="str">
        <f t="shared" si="271"/>
        <v>不调</v>
      </c>
      <c r="U470" s="51">
        <f t="shared" si="245"/>
        <v>0.12390921769314615</v>
      </c>
      <c r="V470" s="51">
        <f t="shared" si="246"/>
        <v>0.12178723254853263</v>
      </c>
      <c r="W470" s="51">
        <f t="shared" si="247"/>
        <v>0.8186799162750632</v>
      </c>
      <c r="X470" s="51">
        <f t="shared" si="248"/>
        <v>5.4472051398025759E-2</v>
      </c>
      <c r="Y470" s="51">
        <f t="shared" si="272"/>
        <v>0.99998626710299976</v>
      </c>
      <c r="Z470" s="51">
        <f t="shared" si="249"/>
        <v>0.1239075160606222</v>
      </c>
      <c r="AA470" s="51">
        <f t="shared" si="250"/>
        <v>0.1217855600570121</v>
      </c>
      <c r="AB470" s="51">
        <f t="shared" si="251"/>
        <v>0.81866867342809679</v>
      </c>
      <c r="AC470" s="51">
        <f t="shared" si="252"/>
        <v>5.4471303338954516E-2</v>
      </c>
      <c r="AD470" s="78">
        <f t="shared" si="253"/>
        <v>1.1188330528846857</v>
      </c>
      <c r="AE470" s="51">
        <f t="shared" si="273"/>
        <v>1.1402413748523905</v>
      </c>
      <c r="AF470" s="50">
        <f t="shared" si="254"/>
        <v>-1.8775254467920166E-2</v>
      </c>
      <c r="AG470" s="50">
        <f t="shared" si="274"/>
        <v>-2.7153579648742099E-3</v>
      </c>
      <c r="AH470" s="48">
        <f t="shared" si="275"/>
        <v>44469</v>
      </c>
      <c r="AI470" s="55">
        <f t="shared" si="255"/>
        <v>2021</v>
      </c>
      <c r="AJ470" s="55">
        <f t="shared" si="256"/>
        <v>10</v>
      </c>
      <c r="AK470" s="53">
        <f t="shared" si="257"/>
        <v>0</v>
      </c>
      <c r="AL470" s="51">
        <f t="shared" si="276"/>
        <v>1.1226229700148407</v>
      </c>
      <c r="AM470" s="52" t="str">
        <f t="shared" si="258"/>
        <v/>
      </c>
      <c r="AN470" s="51">
        <f t="shared" si="277"/>
        <v>1.1402413748523905</v>
      </c>
      <c r="AO470" s="52">
        <f t="shared" si="259"/>
        <v>-1.8775254467920166E-2</v>
      </c>
      <c r="AP470" s="56">
        <f t="shared" si="260"/>
        <v>1</v>
      </c>
      <c r="AQ470" s="53" t="b">
        <f t="shared" si="261"/>
        <v>1</v>
      </c>
    </row>
    <row r="471" spans="1:43">
      <c r="A471" s="48">
        <f>净值底稿!A432</f>
        <v>44482</v>
      </c>
      <c r="B471" s="49">
        <f>净值底稿!X432</f>
        <v>1.350980538920926</v>
      </c>
      <c r="C471" s="49">
        <f>净值底稿!U432</f>
        <v>1.4529517956248463</v>
      </c>
      <c r="D471" s="49">
        <f>净值底稿!V432</f>
        <v>1.4933000000000001</v>
      </c>
      <c r="E471" s="49">
        <f>净值底稿!W432</f>
        <v>1.3294999999999999</v>
      </c>
      <c r="F471" s="50">
        <f t="shared" si="262"/>
        <v>-1.2870844582530294E-2</v>
      </c>
      <c r="G471" s="50">
        <f t="shared" si="263"/>
        <v>7.1175252793962418E-3</v>
      </c>
      <c r="H471" s="50">
        <f t="shared" si="264"/>
        <v>-2.0085698982319489E-4</v>
      </c>
      <c r="I471" s="50">
        <f t="shared" si="265"/>
        <v>-4.5109390271425021E-4</v>
      </c>
      <c r="J471" s="51">
        <f t="shared" si="266"/>
        <v>0.12231272167879856</v>
      </c>
      <c r="K471" s="51">
        <f t="shared" si="267"/>
        <v>0.12265237185938331</v>
      </c>
      <c r="L471" s="51">
        <f t="shared" si="268"/>
        <v>0.81850423810268946</v>
      </c>
      <c r="M471" s="51">
        <f t="shared" si="269"/>
        <v>5.4446731666145415E-2</v>
      </c>
      <c r="N471" s="51">
        <f t="shared" si="240"/>
        <v>1.1179160633070166</v>
      </c>
      <c r="O471" s="52">
        <f t="shared" si="241"/>
        <v>0.21912655303791476</v>
      </c>
      <c r="P471" s="53" t="b">
        <f t="shared" si="242"/>
        <v>0</v>
      </c>
      <c r="Q471" s="53" t="b">
        <f t="shared" si="243"/>
        <v>0</v>
      </c>
      <c r="R471" s="53" t="b">
        <f t="shared" si="244"/>
        <v>0</v>
      </c>
      <c r="S471" s="53" t="b">
        <f t="shared" si="270"/>
        <v>0</v>
      </c>
      <c r="T471" s="54" t="str">
        <f t="shared" si="271"/>
        <v>不调</v>
      </c>
      <c r="U471" s="51">
        <f t="shared" si="245"/>
        <v>0.12231272167879856</v>
      </c>
      <c r="V471" s="51">
        <f t="shared" si="246"/>
        <v>0.12265237185938331</v>
      </c>
      <c r="W471" s="51">
        <f t="shared" si="247"/>
        <v>0.81850423810268946</v>
      </c>
      <c r="X471" s="51">
        <f t="shared" si="248"/>
        <v>5.4446731666145415E-2</v>
      </c>
      <c r="Y471" s="51">
        <f t="shared" si="272"/>
        <v>0.99998626710299976</v>
      </c>
      <c r="Z471" s="51">
        <f t="shared" si="249"/>
        <v>0.12231104197078993</v>
      </c>
      <c r="AA471" s="51">
        <f t="shared" si="250"/>
        <v>0.12265068748699373</v>
      </c>
      <c r="AB471" s="51">
        <f t="shared" si="251"/>
        <v>0.81849299766829331</v>
      </c>
      <c r="AC471" s="51">
        <f t="shared" si="252"/>
        <v>5.4445983954787447E-2</v>
      </c>
      <c r="AD471" s="78">
        <f t="shared" si="253"/>
        <v>1.1179007110808645</v>
      </c>
      <c r="AE471" s="51">
        <f t="shared" si="273"/>
        <v>1.1402413748523905</v>
      </c>
      <c r="AF471" s="50">
        <f t="shared" si="254"/>
        <v>-1.9592925028192432E-2</v>
      </c>
      <c r="AG471" s="50">
        <f t="shared" si="274"/>
        <v>-8.3331628558647175E-4</v>
      </c>
      <c r="AH471" s="48">
        <f t="shared" si="275"/>
        <v>44469</v>
      </c>
      <c r="AI471" s="55">
        <f t="shared" si="255"/>
        <v>2021</v>
      </c>
      <c r="AJ471" s="55">
        <f t="shared" si="256"/>
        <v>10</v>
      </c>
      <c r="AK471" s="53">
        <f t="shared" si="257"/>
        <v>0</v>
      </c>
      <c r="AL471" s="51">
        <f t="shared" si="276"/>
        <v>1.1226229700148407</v>
      </c>
      <c r="AM471" s="52" t="str">
        <f t="shared" si="258"/>
        <v/>
      </c>
      <c r="AN471" s="51">
        <f t="shared" si="277"/>
        <v>1.1402413748523905</v>
      </c>
      <c r="AO471" s="52">
        <f t="shared" si="259"/>
        <v>-1.9592925028192432E-2</v>
      </c>
      <c r="AP471" s="56">
        <f t="shared" si="260"/>
        <v>1</v>
      </c>
      <c r="AQ471" s="53" t="b">
        <f t="shared" si="261"/>
        <v>1</v>
      </c>
    </row>
    <row r="472" spans="1:43">
      <c r="A472" s="48">
        <f>净值底稿!A433</f>
        <v>44483</v>
      </c>
      <c r="B472" s="49">
        <f>净值底稿!X433</f>
        <v>1.3403397267309052</v>
      </c>
      <c r="C472" s="49">
        <f>净值底稿!U433</f>
        <v>1.4592900637797712</v>
      </c>
      <c r="D472" s="49">
        <f>净值底稿!V433</f>
        <v>1.4934000000000001</v>
      </c>
      <c r="E472" s="49">
        <f>净值底稿!W433</f>
        <v>1.3467</v>
      </c>
      <c r="F472" s="50">
        <f t="shared" si="262"/>
        <v>-7.8763623038714536E-3</v>
      </c>
      <c r="G472" s="50">
        <f t="shared" si="263"/>
        <v>4.3623389117317668E-3</v>
      </c>
      <c r="H472" s="50">
        <f t="shared" si="264"/>
        <v>6.6965780486150095E-5</v>
      </c>
      <c r="I472" s="50">
        <f t="shared" si="265"/>
        <v>1.2937194433997767E-2</v>
      </c>
      <c r="J472" s="51">
        <f t="shared" si="266"/>
        <v>0.12134767589046395</v>
      </c>
      <c r="K472" s="51">
        <f t="shared" si="267"/>
        <v>0.1231857313535689</v>
      </c>
      <c r="L472" s="51">
        <f t="shared" si="268"/>
        <v>0.81854780869070465</v>
      </c>
      <c r="M472" s="51">
        <f t="shared" si="269"/>
        <v>5.5150362235360857E-2</v>
      </c>
      <c r="N472" s="51">
        <f t="shared" si="240"/>
        <v>1.1182315781700984</v>
      </c>
      <c r="O472" s="52">
        <f t="shared" si="241"/>
        <v>0.21867868160564141</v>
      </c>
      <c r="P472" s="53" t="b">
        <f t="shared" si="242"/>
        <v>0</v>
      </c>
      <c r="Q472" s="53" t="b">
        <f t="shared" si="243"/>
        <v>0</v>
      </c>
      <c r="R472" s="53" t="b">
        <f t="shared" si="244"/>
        <v>0</v>
      </c>
      <c r="S472" s="53" t="b">
        <f t="shared" si="270"/>
        <v>0</v>
      </c>
      <c r="T472" s="54" t="str">
        <f t="shared" si="271"/>
        <v>不调</v>
      </c>
      <c r="U472" s="51">
        <f t="shared" si="245"/>
        <v>0.12134767589046395</v>
      </c>
      <c r="V472" s="51">
        <f t="shared" si="246"/>
        <v>0.1231857313535689</v>
      </c>
      <c r="W472" s="51">
        <f t="shared" si="247"/>
        <v>0.81854780869070465</v>
      </c>
      <c r="X472" s="51">
        <f t="shared" si="248"/>
        <v>5.5150362235360857E-2</v>
      </c>
      <c r="Y472" s="51">
        <f t="shared" si="272"/>
        <v>0.99998626710299976</v>
      </c>
      <c r="Z472" s="51">
        <f t="shared" si="249"/>
        <v>0.12134600943532974</v>
      </c>
      <c r="AA472" s="51">
        <f t="shared" si="250"/>
        <v>0.12318403965660832</v>
      </c>
      <c r="AB472" s="51">
        <f t="shared" si="251"/>
        <v>0.81853656765795813</v>
      </c>
      <c r="AC472" s="51">
        <f t="shared" si="252"/>
        <v>5.5149604861116752E-2</v>
      </c>
      <c r="AD472" s="78">
        <f t="shared" si="253"/>
        <v>1.118216221611013</v>
      </c>
      <c r="AE472" s="51">
        <f t="shared" si="273"/>
        <v>1.1402413748523905</v>
      </c>
      <c r="AF472" s="50">
        <f t="shared" si="254"/>
        <v>-1.9316219992656203E-2</v>
      </c>
      <c r="AG472" s="50">
        <f t="shared" si="274"/>
        <v>2.8223484162870349E-4</v>
      </c>
      <c r="AH472" s="48">
        <f t="shared" si="275"/>
        <v>44469</v>
      </c>
      <c r="AI472" s="55">
        <f t="shared" si="255"/>
        <v>2021</v>
      </c>
      <c r="AJ472" s="55">
        <f t="shared" si="256"/>
        <v>10</v>
      </c>
      <c r="AK472" s="53">
        <f t="shared" si="257"/>
        <v>0</v>
      </c>
      <c r="AL472" s="51">
        <f t="shared" si="276"/>
        <v>1.1226229700148407</v>
      </c>
      <c r="AM472" s="52" t="str">
        <f t="shared" si="258"/>
        <v/>
      </c>
      <c r="AN472" s="51">
        <f t="shared" si="277"/>
        <v>1.1402413748523905</v>
      </c>
      <c r="AO472" s="52">
        <f t="shared" si="259"/>
        <v>-1.9316219992656203E-2</v>
      </c>
      <c r="AP472" s="56">
        <f t="shared" si="260"/>
        <v>1</v>
      </c>
      <c r="AQ472" s="53" t="b">
        <f t="shared" si="261"/>
        <v>1</v>
      </c>
    </row>
    <row r="473" spans="1:43">
      <c r="A473" s="48">
        <f>净值底稿!A434</f>
        <v>44484</v>
      </c>
      <c r="B473" s="49">
        <f>净值底稿!X434</f>
        <v>1.3471559549363716</v>
      </c>
      <c r="C473" s="49">
        <f>净值底稿!U434</f>
        <v>1.4619098497014675</v>
      </c>
      <c r="D473" s="49">
        <f>净值底稿!V434</f>
        <v>1.4932000000000001</v>
      </c>
      <c r="E473" s="49">
        <f>净值底稿!W434</f>
        <v>1.3441000000000001</v>
      </c>
      <c r="F473" s="50">
        <f t="shared" si="262"/>
        <v>5.0854481662581108E-3</v>
      </c>
      <c r="G473" s="50">
        <f t="shared" si="263"/>
        <v>1.7952468715580761E-3</v>
      </c>
      <c r="H473" s="50">
        <f t="shared" si="264"/>
        <v>-1.3392259274136453E-4</v>
      </c>
      <c r="I473" s="50">
        <f t="shared" si="265"/>
        <v>-1.9306452810573527E-3</v>
      </c>
      <c r="J473" s="51">
        <f t="shared" si="266"/>
        <v>0.12196310827649537</v>
      </c>
      <c r="K473" s="51">
        <f t="shared" si="267"/>
        <v>0.12340518541842772</v>
      </c>
      <c r="L473" s="51">
        <f t="shared" si="268"/>
        <v>0.81842694711856379</v>
      </c>
      <c r="M473" s="51">
        <f t="shared" si="269"/>
        <v>5.5043130536739461E-2</v>
      </c>
      <c r="N473" s="51">
        <f t="shared" si="240"/>
        <v>1.1188383713502261</v>
      </c>
      <c r="O473" s="52">
        <f t="shared" si="241"/>
        <v>0.21930629121953513</v>
      </c>
      <c r="P473" s="53" t="b">
        <f t="shared" si="242"/>
        <v>0</v>
      </c>
      <c r="Q473" s="53" t="b">
        <f t="shared" si="243"/>
        <v>0</v>
      </c>
      <c r="R473" s="53" t="b">
        <f t="shared" si="244"/>
        <v>0</v>
      </c>
      <c r="S473" s="53" t="b">
        <f t="shared" si="270"/>
        <v>0</v>
      </c>
      <c r="T473" s="54" t="str">
        <f t="shared" si="271"/>
        <v>不调</v>
      </c>
      <c r="U473" s="51">
        <f t="shared" si="245"/>
        <v>0.12196310827649537</v>
      </c>
      <c r="V473" s="51">
        <f t="shared" si="246"/>
        <v>0.12340518541842772</v>
      </c>
      <c r="W473" s="51">
        <f t="shared" si="247"/>
        <v>0.81842694711856379</v>
      </c>
      <c r="X473" s="51">
        <f t="shared" si="248"/>
        <v>5.5043130536739461E-2</v>
      </c>
      <c r="Y473" s="51">
        <f t="shared" si="272"/>
        <v>0.99998626710299976</v>
      </c>
      <c r="Z473" s="51">
        <f t="shared" si="249"/>
        <v>0.12196143336969158</v>
      </c>
      <c r="AA473" s="51">
        <f t="shared" si="250"/>
        <v>0.12340349070772708</v>
      </c>
      <c r="AB473" s="51">
        <f t="shared" si="251"/>
        <v>0.8184157077455968</v>
      </c>
      <c r="AC473" s="51">
        <f t="shared" si="252"/>
        <v>5.504237463509723E-2</v>
      </c>
      <c r="AD473" s="78">
        <f t="shared" si="253"/>
        <v>1.1188230064581126</v>
      </c>
      <c r="AE473" s="51">
        <f t="shared" si="273"/>
        <v>1.1402413748523905</v>
      </c>
      <c r="AF473" s="50">
        <f t="shared" si="254"/>
        <v>-1.8784065257279936E-2</v>
      </c>
      <c r="AG473" s="50">
        <f t="shared" si="274"/>
        <v>5.4263641983798294E-4</v>
      </c>
      <c r="AH473" s="48">
        <f t="shared" si="275"/>
        <v>44469</v>
      </c>
      <c r="AI473" s="55">
        <f t="shared" si="255"/>
        <v>2021</v>
      </c>
      <c r="AJ473" s="55">
        <f t="shared" si="256"/>
        <v>10</v>
      </c>
      <c r="AK473" s="53">
        <f t="shared" si="257"/>
        <v>0</v>
      </c>
      <c r="AL473" s="51">
        <f t="shared" si="276"/>
        <v>1.1226229700148407</v>
      </c>
      <c r="AM473" s="52" t="str">
        <f t="shared" si="258"/>
        <v/>
      </c>
      <c r="AN473" s="51">
        <f t="shared" si="277"/>
        <v>1.1402413748523905</v>
      </c>
      <c r="AO473" s="52">
        <f t="shared" si="259"/>
        <v>-1.8784065257279936E-2</v>
      </c>
      <c r="AP473" s="56">
        <f t="shared" si="260"/>
        <v>1</v>
      </c>
      <c r="AQ473" s="53" t="b">
        <f t="shared" si="261"/>
        <v>1</v>
      </c>
    </row>
    <row r="474" spans="1:43">
      <c r="A474" s="48">
        <f>净值底稿!A435</f>
        <v>44487</v>
      </c>
      <c r="B474" s="49">
        <f>净值底稿!X435</f>
        <v>1.3672067634147123</v>
      </c>
      <c r="C474" s="49">
        <f>净值底稿!U435</f>
        <v>1.4696079482079825</v>
      </c>
      <c r="D474" s="49">
        <f>净值底稿!V435</f>
        <v>1.49</v>
      </c>
      <c r="E474" s="49">
        <f>净值底稿!W435</f>
        <v>1.3267</v>
      </c>
      <c r="F474" s="50">
        <f t="shared" si="262"/>
        <v>1.4883806440426417E-2</v>
      </c>
      <c r="G474" s="50">
        <f t="shared" si="263"/>
        <v>5.2657819550823159E-3</v>
      </c>
      <c r="H474" s="50">
        <f t="shared" si="264"/>
        <v>-2.1430484864720656E-3</v>
      </c>
      <c r="I474" s="50">
        <f t="shared" si="265"/>
        <v>-1.2945465367160236E-2</v>
      </c>
      <c r="J474" s="51">
        <f t="shared" si="266"/>
        <v>0.12377668373716302</v>
      </c>
      <c r="K474" s="51">
        <f t="shared" si="267"/>
        <v>0.12405330658229</v>
      </c>
      <c r="L474" s="51">
        <f t="shared" si="268"/>
        <v>0.81666180320180759</v>
      </c>
      <c r="M474" s="51">
        <f t="shared" si="269"/>
        <v>5.4329825480532321E-2</v>
      </c>
      <c r="N474" s="51">
        <f t="shared" si="240"/>
        <v>1.1188216190017928</v>
      </c>
      <c r="O474" s="52">
        <f t="shared" si="241"/>
        <v>0.22150983330172483</v>
      </c>
      <c r="P474" s="53" t="b">
        <f t="shared" si="242"/>
        <v>0</v>
      </c>
      <c r="Q474" s="53" t="b">
        <f t="shared" si="243"/>
        <v>0</v>
      </c>
      <c r="R474" s="53" t="b">
        <f t="shared" si="244"/>
        <v>0</v>
      </c>
      <c r="S474" s="53" t="b">
        <f t="shared" si="270"/>
        <v>0</v>
      </c>
      <c r="T474" s="54" t="str">
        <f t="shared" si="271"/>
        <v>不调</v>
      </c>
      <c r="U474" s="51">
        <f t="shared" si="245"/>
        <v>0.12377668373716302</v>
      </c>
      <c r="V474" s="51">
        <f t="shared" si="246"/>
        <v>0.12405330658229</v>
      </c>
      <c r="W474" s="51">
        <f t="shared" si="247"/>
        <v>0.81666180320180759</v>
      </c>
      <c r="X474" s="51">
        <f t="shared" si="248"/>
        <v>5.4329825480532321E-2</v>
      </c>
      <c r="Y474" s="51">
        <f t="shared" si="272"/>
        <v>0.99995880187477393</v>
      </c>
      <c r="Z474" s="51">
        <f t="shared" si="249"/>
        <v>0.12377158436984635</v>
      </c>
      <c r="AA474" s="51">
        <f t="shared" si="250"/>
        <v>0.1240481958186307</v>
      </c>
      <c r="AB474" s="51">
        <f t="shared" si="251"/>
        <v>0.81662815826657198</v>
      </c>
      <c r="AC474" s="51">
        <f t="shared" si="252"/>
        <v>5.4327587193578664E-2</v>
      </c>
      <c r="AD474" s="78">
        <f t="shared" si="253"/>
        <v>1.1187755256486278</v>
      </c>
      <c r="AE474" s="51">
        <f t="shared" si="273"/>
        <v>1.1402413748523905</v>
      </c>
      <c r="AF474" s="50">
        <f t="shared" si="254"/>
        <v>-1.8825706273412068E-2</v>
      </c>
      <c r="AG474" s="50">
        <f t="shared" si="274"/>
        <v>-4.2438177630166329E-5</v>
      </c>
      <c r="AH474" s="48">
        <f t="shared" si="275"/>
        <v>44469</v>
      </c>
      <c r="AI474" s="55">
        <f t="shared" si="255"/>
        <v>2021</v>
      </c>
      <c r="AJ474" s="55">
        <f t="shared" si="256"/>
        <v>10</v>
      </c>
      <c r="AK474" s="53">
        <f t="shared" si="257"/>
        <v>0</v>
      </c>
      <c r="AL474" s="51">
        <f t="shared" si="276"/>
        <v>1.1226229700148407</v>
      </c>
      <c r="AM474" s="52" t="str">
        <f t="shared" si="258"/>
        <v/>
      </c>
      <c r="AN474" s="51">
        <f t="shared" si="277"/>
        <v>1.1402413748523905</v>
      </c>
      <c r="AO474" s="52">
        <f t="shared" si="259"/>
        <v>-1.8825706273412068E-2</v>
      </c>
      <c r="AP474" s="56">
        <f t="shared" si="260"/>
        <v>1</v>
      </c>
      <c r="AQ474" s="53" t="b">
        <f t="shared" si="261"/>
        <v>1</v>
      </c>
    </row>
    <row r="475" spans="1:43">
      <c r="A475" s="48">
        <f>净值底稿!A436</f>
        <v>44488</v>
      </c>
      <c r="B475" s="49">
        <f>净值底稿!X436</f>
        <v>1.3679227113926615</v>
      </c>
      <c r="C475" s="49">
        <f>净值底稿!U436</f>
        <v>1.4813510894689874</v>
      </c>
      <c r="D475" s="49">
        <f>净值底稿!V436</f>
        <v>1.4905999999999999</v>
      </c>
      <c r="E475" s="49">
        <f>净值底稿!W436</f>
        <v>1.3317000000000001</v>
      </c>
      <c r="F475" s="50">
        <f t="shared" si="262"/>
        <v>5.2365742849391772E-4</v>
      </c>
      <c r="G475" s="50">
        <f t="shared" si="263"/>
        <v>7.9906625949623944E-3</v>
      </c>
      <c r="H475" s="50">
        <f t="shared" si="264"/>
        <v>4.0268456375835981E-4</v>
      </c>
      <c r="I475" s="50">
        <f t="shared" si="265"/>
        <v>3.7687495289064898E-3</v>
      </c>
      <c r="J475" s="51">
        <f t="shared" si="266"/>
        <v>0.12383639827943808</v>
      </c>
      <c r="K475" s="51">
        <f t="shared" si="267"/>
        <v>0.1250394230969312</v>
      </c>
      <c r="L475" s="51">
        <f t="shared" si="268"/>
        <v>0.81695700182023634</v>
      </c>
      <c r="M475" s="51">
        <f t="shared" si="269"/>
        <v>5.4532334262221087E-2</v>
      </c>
      <c r="N475" s="51">
        <f t="shared" si="240"/>
        <v>1.1203651574588267</v>
      </c>
      <c r="O475" s="52">
        <f t="shared" si="241"/>
        <v>0.22213813034034435</v>
      </c>
      <c r="P475" s="53" t="b">
        <f t="shared" si="242"/>
        <v>0</v>
      </c>
      <c r="Q475" s="53" t="b">
        <f t="shared" si="243"/>
        <v>0</v>
      </c>
      <c r="R475" s="53" t="b">
        <f t="shared" si="244"/>
        <v>0</v>
      </c>
      <c r="S475" s="53" t="b">
        <f t="shared" si="270"/>
        <v>0</v>
      </c>
      <c r="T475" s="54" t="str">
        <f t="shared" si="271"/>
        <v>不调</v>
      </c>
      <c r="U475" s="51">
        <f t="shared" si="245"/>
        <v>0.12383639827943808</v>
      </c>
      <c r="V475" s="51">
        <f t="shared" si="246"/>
        <v>0.1250394230969312</v>
      </c>
      <c r="W475" s="51">
        <f t="shared" si="247"/>
        <v>0.81695700182023634</v>
      </c>
      <c r="X475" s="51">
        <f t="shared" si="248"/>
        <v>5.4532334262221087E-2</v>
      </c>
      <c r="Y475" s="51">
        <f t="shared" si="272"/>
        <v>0.99998626710299976</v>
      </c>
      <c r="Z475" s="51">
        <f t="shared" si="249"/>
        <v>0.12383469764693564</v>
      </c>
      <c r="AA475" s="51">
        <f t="shared" si="250"/>
        <v>0.12503770594341285</v>
      </c>
      <c r="AB475" s="51">
        <f t="shared" si="251"/>
        <v>0.81694578263387674</v>
      </c>
      <c r="AC475" s="51">
        <f t="shared" si="252"/>
        <v>5.4531585375291479E-2</v>
      </c>
      <c r="AD475" s="78">
        <f t="shared" si="253"/>
        <v>1.1203497715995168</v>
      </c>
      <c r="AE475" s="51">
        <f t="shared" si="273"/>
        <v>1.1402413748523905</v>
      </c>
      <c r="AF475" s="50">
        <f t="shared" si="254"/>
        <v>-1.7445081095613491E-2</v>
      </c>
      <c r="AG475" s="50">
        <f t="shared" si="274"/>
        <v>1.4071151136205717E-3</v>
      </c>
      <c r="AH475" s="48">
        <f t="shared" si="275"/>
        <v>44469</v>
      </c>
      <c r="AI475" s="55">
        <f t="shared" si="255"/>
        <v>2021</v>
      </c>
      <c r="AJ475" s="55">
        <f t="shared" si="256"/>
        <v>10</v>
      </c>
      <c r="AK475" s="53">
        <f t="shared" si="257"/>
        <v>0</v>
      </c>
      <c r="AL475" s="51">
        <f t="shared" si="276"/>
        <v>1.1226229700148407</v>
      </c>
      <c r="AM475" s="52" t="str">
        <f t="shared" si="258"/>
        <v/>
      </c>
      <c r="AN475" s="51">
        <f t="shared" si="277"/>
        <v>1.1402413748523905</v>
      </c>
      <c r="AO475" s="52">
        <f t="shared" si="259"/>
        <v>-1.7445081095613491E-2</v>
      </c>
      <c r="AP475" s="56">
        <f t="shared" si="260"/>
        <v>1</v>
      </c>
      <c r="AQ475" s="53" t="b">
        <f t="shared" si="261"/>
        <v>1</v>
      </c>
    </row>
    <row r="476" spans="1:43">
      <c r="A476" s="48">
        <f>净值底稿!A437</f>
        <v>44489</v>
      </c>
      <c r="B476" s="49">
        <f>净值底稿!X437</f>
        <v>1.3467788569619097</v>
      </c>
      <c r="C476" s="49">
        <f>净值底稿!U437</f>
        <v>1.4822425018229313</v>
      </c>
      <c r="D476" s="49">
        <f>净值底稿!V437</f>
        <v>1.4912000000000001</v>
      </c>
      <c r="E476" s="49">
        <f>净值底稿!W437</f>
        <v>1.3271999999999999</v>
      </c>
      <c r="F476" s="50">
        <f t="shared" si="262"/>
        <v>-1.5456907217532456E-2</v>
      </c>
      <c r="G476" s="50">
        <f t="shared" si="263"/>
        <v>6.0175630225733912E-4</v>
      </c>
      <c r="H476" s="50">
        <f t="shared" si="264"/>
        <v>4.0252247417149611E-4</v>
      </c>
      <c r="I476" s="50">
        <f t="shared" si="265"/>
        <v>-3.3791394458212443E-3</v>
      </c>
      <c r="J476" s="51">
        <f t="shared" si="266"/>
        <v>0.12192059621509577</v>
      </c>
      <c r="K476" s="51">
        <f t="shared" si="267"/>
        <v>0.12511294817098409</v>
      </c>
      <c r="L476" s="51">
        <f t="shared" si="268"/>
        <v>0.8172746216715665</v>
      </c>
      <c r="M476" s="51">
        <f t="shared" si="269"/>
        <v>5.4347315544106663E-2</v>
      </c>
      <c r="N476" s="51">
        <f t="shared" si="240"/>
        <v>1.1186554816017531</v>
      </c>
      <c r="O476" s="52">
        <f t="shared" si="241"/>
        <v>0.22083076375969077</v>
      </c>
      <c r="P476" s="53" t="b">
        <f t="shared" si="242"/>
        <v>0</v>
      </c>
      <c r="Q476" s="53" t="b">
        <f t="shared" si="243"/>
        <v>0</v>
      </c>
      <c r="R476" s="53" t="b">
        <f t="shared" si="244"/>
        <v>0</v>
      </c>
      <c r="S476" s="53" t="b">
        <f t="shared" si="270"/>
        <v>0</v>
      </c>
      <c r="T476" s="54" t="str">
        <f t="shared" si="271"/>
        <v>不调</v>
      </c>
      <c r="U476" s="51">
        <f t="shared" si="245"/>
        <v>0.12192059621509577</v>
      </c>
      <c r="V476" s="51">
        <f t="shared" si="246"/>
        <v>0.12511294817098409</v>
      </c>
      <c r="W476" s="51">
        <f t="shared" si="247"/>
        <v>0.8172746216715665</v>
      </c>
      <c r="X476" s="51">
        <f t="shared" si="248"/>
        <v>5.4347315544106663E-2</v>
      </c>
      <c r="Y476" s="51">
        <f t="shared" si="272"/>
        <v>0.99998626710299976</v>
      </c>
      <c r="Z476" s="51">
        <f t="shared" si="249"/>
        <v>0.12191892189210574</v>
      </c>
      <c r="AA476" s="51">
        <f t="shared" si="250"/>
        <v>0.12511123000775345</v>
      </c>
      <c r="AB476" s="51">
        <f t="shared" si="251"/>
        <v>0.81726339812336612</v>
      </c>
      <c r="AC476" s="51">
        <f t="shared" si="252"/>
        <v>5.4346569198020056E-2</v>
      </c>
      <c r="AD476" s="78">
        <f t="shared" si="253"/>
        <v>1.1186401192212454</v>
      </c>
      <c r="AE476" s="51">
        <f t="shared" si="273"/>
        <v>1.1402413748523905</v>
      </c>
      <c r="AF476" s="50">
        <f t="shared" si="254"/>
        <v>-1.8944458697564337E-2</v>
      </c>
      <c r="AG476" s="50">
        <f t="shared" si="274"/>
        <v>-1.5259987743206915E-3</v>
      </c>
      <c r="AH476" s="48">
        <f t="shared" si="275"/>
        <v>44469</v>
      </c>
      <c r="AI476" s="55">
        <f t="shared" si="255"/>
        <v>2021</v>
      </c>
      <c r="AJ476" s="55">
        <f t="shared" si="256"/>
        <v>10</v>
      </c>
      <c r="AK476" s="53">
        <f t="shared" si="257"/>
        <v>0</v>
      </c>
      <c r="AL476" s="51">
        <f t="shared" si="276"/>
        <v>1.1226229700148407</v>
      </c>
      <c r="AM476" s="52" t="str">
        <f t="shared" si="258"/>
        <v/>
      </c>
      <c r="AN476" s="51">
        <f t="shared" si="277"/>
        <v>1.1402413748523905</v>
      </c>
      <c r="AO476" s="52">
        <f t="shared" si="259"/>
        <v>-1.8944458697564337E-2</v>
      </c>
      <c r="AP476" s="56">
        <f t="shared" si="260"/>
        <v>1</v>
      </c>
      <c r="AQ476" s="53" t="b">
        <f t="shared" si="261"/>
        <v>1</v>
      </c>
    </row>
    <row r="477" spans="1:43">
      <c r="A477" s="48">
        <f>净值底稿!A438</f>
        <v>44490</v>
      </c>
      <c r="B477" s="49">
        <f>净值底稿!X438</f>
        <v>1.3618753358228175</v>
      </c>
      <c r="C477" s="49">
        <f>净值底稿!U438</f>
        <v>1.4812153081199724</v>
      </c>
      <c r="D477" s="49">
        <f>净值底稿!V438</f>
        <v>1.4925999999999999</v>
      </c>
      <c r="E477" s="49">
        <f>净值底稿!W438</f>
        <v>1.333</v>
      </c>
      <c r="F477" s="50">
        <f t="shared" si="262"/>
        <v>1.1209322735406424E-2</v>
      </c>
      <c r="G477" s="50">
        <f t="shared" si="263"/>
        <v>-6.9299976332859448E-4</v>
      </c>
      <c r="H477" s="50">
        <f t="shared" si="264"/>
        <v>9.3884120171661145E-4</v>
      </c>
      <c r="I477" s="50">
        <f t="shared" si="265"/>
        <v>4.3701024713682646E-3</v>
      </c>
      <c r="J477" s="51">
        <f t="shared" si="266"/>
        <v>0.12328555043514716</v>
      </c>
      <c r="K477" s="51">
        <f t="shared" si="267"/>
        <v>0.12502452795496832</v>
      </c>
      <c r="L477" s="51">
        <f t="shared" si="268"/>
        <v>0.81803067867417922</v>
      </c>
      <c r="M477" s="51">
        <f t="shared" si="269"/>
        <v>5.458406927438271E-2</v>
      </c>
      <c r="N477" s="51">
        <f t="shared" si="240"/>
        <v>1.1209248263386773</v>
      </c>
      <c r="O477" s="52">
        <f t="shared" si="241"/>
        <v>0.22152250762540507</v>
      </c>
      <c r="P477" s="53" t="b">
        <f t="shared" si="242"/>
        <v>0</v>
      </c>
      <c r="Q477" s="53" t="b">
        <f t="shared" si="243"/>
        <v>0</v>
      </c>
      <c r="R477" s="53" t="b">
        <f t="shared" si="244"/>
        <v>0</v>
      </c>
      <c r="S477" s="53" t="b">
        <f t="shared" si="270"/>
        <v>0</v>
      </c>
      <c r="T477" s="54" t="str">
        <f t="shared" si="271"/>
        <v>不调</v>
      </c>
      <c r="U477" s="51">
        <f t="shared" si="245"/>
        <v>0.12328555043514716</v>
      </c>
      <c r="V477" s="51">
        <f t="shared" si="246"/>
        <v>0.12502452795496832</v>
      </c>
      <c r="W477" s="51">
        <f t="shared" si="247"/>
        <v>0.81803067867417922</v>
      </c>
      <c r="X477" s="51">
        <f t="shared" si="248"/>
        <v>5.458406927438271E-2</v>
      </c>
      <c r="Y477" s="51">
        <f t="shared" si="272"/>
        <v>0.99998626710299976</v>
      </c>
      <c r="Z477" s="51">
        <f t="shared" si="249"/>
        <v>0.12328385736738141</v>
      </c>
      <c r="AA477" s="51">
        <f t="shared" si="250"/>
        <v>0.1250228110060034</v>
      </c>
      <c r="AB477" s="51">
        <f t="shared" si="251"/>
        <v>0.81801944474312593</v>
      </c>
      <c r="AC477" s="51">
        <f t="shared" si="252"/>
        <v>5.4583319676981511E-2</v>
      </c>
      <c r="AD477" s="78">
        <f t="shared" si="253"/>
        <v>1.1209094327934923</v>
      </c>
      <c r="AE477" s="51">
        <f t="shared" si="273"/>
        <v>1.1402413748523905</v>
      </c>
      <c r="AF477" s="50">
        <f t="shared" si="254"/>
        <v>-1.6954254147636738E-2</v>
      </c>
      <c r="AG477" s="50">
        <f t="shared" si="274"/>
        <v>2.028635960085845E-3</v>
      </c>
      <c r="AH477" s="48">
        <f t="shared" si="275"/>
        <v>44469</v>
      </c>
      <c r="AI477" s="55">
        <f t="shared" si="255"/>
        <v>2021</v>
      </c>
      <c r="AJ477" s="55">
        <f t="shared" si="256"/>
        <v>10</v>
      </c>
      <c r="AK477" s="53">
        <f t="shared" si="257"/>
        <v>0</v>
      </c>
      <c r="AL477" s="51">
        <f t="shared" si="276"/>
        <v>1.1226229700148407</v>
      </c>
      <c r="AM477" s="52" t="str">
        <f t="shared" si="258"/>
        <v/>
      </c>
      <c r="AN477" s="51">
        <f t="shared" si="277"/>
        <v>1.1402413748523905</v>
      </c>
      <c r="AO477" s="52">
        <f t="shared" si="259"/>
        <v>-1.6954254147636738E-2</v>
      </c>
      <c r="AP477" s="56">
        <f t="shared" si="260"/>
        <v>1</v>
      </c>
      <c r="AQ477" s="53" t="b">
        <f t="shared" si="261"/>
        <v>1</v>
      </c>
    </row>
    <row r="478" spans="1:43">
      <c r="A478" s="48">
        <f>净值底稿!A439</f>
        <v>44491</v>
      </c>
      <c r="B478" s="49">
        <f>净值底稿!X439</f>
        <v>1.3383076298322558</v>
      </c>
      <c r="C478" s="49">
        <f>净值底稿!U439</f>
        <v>1.4698481614373038</v>
      </c>
      <c r="D478" s="49">
        <f>净值底稿!V439</f>
        <v>1.4926999999999999</v>
      </c>
      <c r="E478" s="49">
        <f>净值底稿!W439</f>
        <v>1.3388</v>
      </c>
      <c r="F478" s="50">
        <f t="shared" si="262"/>
        <v>-1.7305332852894706E-2</v>
      </c>
      <c r="G478" s="50">
        <f t="shared" si="263"/>
        <v>-7.6742028119438643E-3</v>
      </c>
      <c r="H478" s="50">
        <f t="shared" si="264"/>
        <v>6.6997186118245011E-5</v>
      </c>
      <c r="I478" s="50">
        <f t="shared" si="265"/>
        <v>4.3510877719430407E-3</v>
      </c>
      <c r="J478" s="51">
        <f t="shared" si="266"/>
        <v>0.12115038918025009</v>
      </c>
      <c r="K478" s="51">
        <f t="shared" si="267"/>
        <v>0.12406336059822401</v>
      </c>
      <c r="L478" s="51">
        <f t="shared" si="268"/>
        <v>0.81807424974411369</v>
      </c>
      <c r="M478" s="51">
        <f t="shared" si="269"/>
        <v>5.4820816491780083E-2</v>
      </c>
      <c r="N478" s="51">
        <f t="shared" si="240"/>
        <v>1.1181088160143677</v>
      </c>
      <c r="O478" s="52">
        <f t="shared" si="241"/>
        <v>0.21931116745199072</v>
      </c>
      <c r="P478" s="53" t="b">
        <f t="shared" si="242"/>
        <v>0</v>
      </c>
      <c r="Q478" s="53" t="b">
        <f t="shared" si="243"/>
        <v>0</v>
      </c>
      <c r="R478" s="53" t="b">
        <f t="shared" si="244"/>
        <v>0</v>
      </c>
      <c r="S478" s="53" t="b">
        <f t="shared" si="270"/>
        <v>0</v>
      </c>
      <c r="T478" s="54" t="str">
        <f t="shared" si="271"/>
        <v>不调</v>
      </c>
      <c r="U478" s="51">
        <f t="shared" si="245"/>
        <v>0.12115038918025009</v>
      </c>
      <c r="V478" s="51">
        <f t="shared" si="246"/>
        <v>0.12406336059822401</v>
      </c>
      <c r="W478" s="51">
        <f t="shared" si="247"/>
        <v>0.81807424974411369</v>
      </c>
      <c r="X478" s="51">
        <f t="shared" si="248"/>
        <v>5.4820816491780083E-2</v>
      </c>
      <c r="Y478" s="51">
        <f t="shared" si="272"/>
        <v>0.99998626710299976</v>
      </c>
      <c r="Z478" s="51">
        <f t="shared" si="249"/>
        <v>0.12114872543443393</v>
      </c>
      <c r="AA478" s="51">
        <f t="shared" si="250"/>
        <v>0.12406165684887141</v>
      </c>
      <c r="AB478" s="51">
        <f t="shared" si="251"/>
        <v>0.81806301521470337</v>
      </c>
      <c r="AC478" s="51">
        <f t="shared" si="252"/>
        <v>5.4820063643153734E-2</v>
      </c>
      <c r="AD478" s="78">
        <f t="shared" si="253"/>
        <v>1.1180934611411624</v>
      </c>
      <c r="AE478" s="51">
        <f t="shared" si="273"/>
        <v>1.1402413748523905</v>
      </c>
      <c r="AF478" s="50">
        <f t="shared" si="254"/>
        <v>-1.9423881819843003E-2</v>
      </c>
      <c r="AG478" s="50">
        <f t="shared" si="274"/>
        <v>-2.5122204969870721E-3</v>
      </c>
      <c r="AH478" s="48">
        <f t="shared" si="275"/>
        <v>44469</v>
      </c>
      <c r="AI478" s="55">
        <f t="shared" si="255"/>
        <v>2021</v>
      </c>
      <c r="AJ478" s="55">
        <f t="shared" si="256"/>
        <v>10</v>
      </c>
      <c r="AK478" s="53">
        <f t="shared" si="257"/>
        <v>0</v>
      </c>
      <c r="AL478" s="51">
        <f t="shared" si="276"/>
        <v>1.1226229700148407</v>
      </c>
      <c r="AM478" s="52" t="str">
        <f t="shared" si="258"/>
        <v/>
      </c>
      <c r="AN478" s="51">
        <f t="shared" si="277"/>
        <v>1.1402413748523905</v>
      </c>
      <c r="AO478" s="52">
        <f t="shared" si="259"/>
        <v>-1.9423881819843003E-2</v>
      </c>
      <c r="AP478" s="56">
        <f t="shared" si="260"/>
        <v>1</v>
      </c>
      <c r="AQ478" s="53" t="b">
        <f t="shared" si="261"/>
        <v>1</v>
      </c>
    </row>
    <row r="479" spans="1:43">
      <c r="A479" s="48">
        <f>净值底稿!A440</f>
        <v>44494</v>
      </c>
      <c r="B479" s="49">
        <f>净值底稿!X440</f>
        <v>1.3412235321767951</v>
      </c>
      <c r="C479" s="49">
        <f>净值底稿!U440</f>
        <v>1.48449025645696</v>
      </c>
      <c r="D479" s="49">
        <f>净值底稿!V440</f>
        <v>1.4934000000000001</v>
      </c>
      <c r="E479" s="49">
        <f>净值底稿!W440</f>
        <v>1.3376999999999999</v>
      </c>
      <c r="F479" s="50">
        <f t="shared" si="262"/>
        <v>2.1787982669609907E-3</v>
      </c>
      <c r="G479" s="50">
        <f t="shared" si="263"/>
        <v>9.9616378098117409E-3</v>
      </c>
      <c r="H479" s="50">
        <f t="shared" si="264"/>
        <v>4.6894888457171824E-4</v>
      </c>
      <c r="I479" s="50">
        <f t="shared" si="265"/>
        <v>-8.216313116223839E-4</v>
      </c>
      <c r="J479" s="51">
        <f t="shared" si="266"/>
        <v>0.12141268406745501</v>
      </c>
      <c r="K479" s="51">
        <f t="shared" si="267"/>
        <v>0.12529751414048501</v>
      </c>
      <c r="L479" s="51">
        <f t="shared" si="268"/>
        <v>0.81844664495319763</v>
      </c>
      <c r="M479" s="51">
        <f t="shared" si="269"/>
        <v>5.4775021762359384E-2</v>
      </c>
      <c r="N479" s="51">
        <f t="shared" si="240"/>
        <v>1.1199318649234971</v>
      </c>
      <c r="O479" s="52">
        <f t="shared" si="241"/>
        <v>0.22029036402566587</v>
      </c>
      <c r="P479" s="53" t="b">
        <f t="shared" si="242"/>
        <v>0</v>
      </c>
      <c r="Q479" s="53" t="b">
        <f t="shared" si="243"/>
        <v>0</v>
      </c>
      <c r="R479" s="53" t="b">
        <f t="shared" si="244"/>
        <v>0</v>
      </c>
      <c r="S479" s="53" t="b">
        <f t="shared" si="270"/>
        <v>0</v>
      </c>
      <c r="T479" s="54" t="str">
        <f t="shared" si="271"/>
        <v>不调</v>
      </c>
      <c r="U479" s="51">
        <f t="shared" si="245"/>
        <v>0.12141268406745501</v>
      </c>
      <c r="V479" s="51">
        <f t="shared" si="246"/>
        <v>0.12529751414048501</v>
      </c>
      <c r="W479" s="51">
        <f t="shared" si="247"/>
        <v>0.81844664495319763</v>
      </c>
      <c r="X479" s="51">
        <f t="shared" si="248"/>
        <v>5.4775021762359384E-2</v>
      </c>
      <c r="Y479" s="51">
        <f t="shared" si="272"/>
        <v>0.99995880187477393</v>
      </c>
      <c r="Z479" s="51">
        <f t="shared" si="249"/>
        <v>0.12140768209249277</v>
      </c>
      <c r="AA479" s="51">
        <f t="shared" si="250"/>
        <v>0.12529235211780693</v>
      </c>
      <c r="AB479" s="51">
        <f t="shared" si="251"/>
        <v>0.81841292648582797</v>
      </c>
      <c r="AC479" s="51">
        <f t="shared" si="252"/>
        <v>5.4772765134153557E-2</v>
      </c>
      <c r="AD479" s="78">
        <f t="shared" si="253"/>
        <v>1.1198857258302812</v>
      </c>
      <c r="AE479" s="51">
        <f t="shared" si="273"/>
        <v>1.1402413748523905</v>
      </c>
      <c r="AF479" s="50">
        <f t="shared" si="254"/>
        <v>-1.7852052618897885E-2</v>
      </c>
      <c r="AG479" s="50">
        <f t="shared" si="274"/>
        <v>1.6029650037392429E-3</v>
      </c>
      <c r="AH479" s="48">
        <f t="shared" si="275"/>
        <v>44469</v>
      </c>
      <c r="AI479" s="55">
        <f t="shared" si="255"/>
        <v>2021</v>
      </c>
      <c r="AJ479" s="55">
        <f t="shared" si="256"/>
        <v>10</v>
      </c>
      <c r="AK479" s="53">
        <f t="shared" si="257"/>
        <v>0</v>
      </c>
      <c r="AL479" s="51">
        <f t="shared" si="276"/>
        <v>1.1226229700148407</v>
      </c>
      <c r="AM479" s="52" t="str">
        <f t="shared" si="258"/>
        <v/>
      </c>
      <c r="AN479" s="51">
        <f t="shared" si="277"/>
        <v>1.1402413748523905</v>
      </c>
      <c r="AO479" s="52">
        <f t="shared" si="259"/>
        <v>-1.7852052618897885E-2</v>
      </c>
      <c r="AP479" s="56">
        <f t="shared" si="260"/>
        <v>1</v>
      </c>
      <c r="AQ479" s="53" t="b">
        <f t="shared" si="261"/>
        <v>1</v>
      </c>
    </row>
    <row r="480" spans="1:43">
      <c r="A480" s="48">
        <f>净值底稿!A441</f>
        <v>44495</v>
      </c>
      <c r="B480" s="49">
        <f>净值底稿!X441</f>
        <v>1.3325771571198946</v>
      </c>
      <c r="C480" s="49">
        <f>净值底稿!U441</f>
        <v>1.4804802408371875</v>
      </c>
      <c r="D480" s="49">
        <f>净值底稿!V441</f>
        <v>1.4943</v>
      </c>
      <c r="E480" s="49">
        <f>净值底稿!W441</f>
        <v>1.341</v>
      </c>
      <c r="F480" s="50">
        <f t="shared" si="262"/>
        <v>-6.4466323841392281E-3</v>
      </c>
      <c r="G480" s="50">
        <f t="shared" si="263"/>
        <v>-2.7012744626180307E-3</v>
      </c>
      <c r="H480" s="50">
        <f t="shared" si="264"/>
        <v>6.0265166733630693E-4</v>
      </c>
      <c r="I480" s="50">
        <f t="shared" si="265"/>
        <v>2.4669208342678051E-3</v>
      </c>
      <c r="J480" s="51">
        <f t="shared" si="266"/>
        <v>0.12062501139743202</v>
      </c>
      <c r="K480" s="51">
        <f t="shared" si="267"/>
        <v>0.12495390308666975</v>
      </c>
      <c r="L480" s="51">
        <f t="shared" si="268"/>
        <v>0.81890614440054421</v>
      </c>
      <c r="M480" s="51">
        <f t="shared" si="269"/>
        <v>5.4907885209613455E-2</v>
      </c>
      <c r="N480" s="51">
        <f t="shared" si="240"/>
        <v>1.1193929440942594</v>
      </c>
      <c r="O480" s="52">
        <f t="shared" si="241"/>
        <v>0.21938579815045056</v>
      </c>
      <c r="P480" s="53" t="b">
        <f t="shared" si="242"/>
        <v>0</v>
      </c>
      <c r="Q480" s="53" t="b">
        <f t="shared" si="243"/>
        <v>0</v>
      </c>
      <c r="R480" s="53" t="b">
        <f t="shared" si="244"/>
        <v>0</v>
      </c>
      <c r="S480" s="53" t="b">
        <f t="shared" si="270"/>
        <v>0</v>
      </c>
      <c r="T480" s="54" t="str">
        <f t="shared" si="271"/>
        <v>不调</v>
      </c>
      <c r="U480" s="51">
        <f t="shared" si="245"/>
        <v>0.12062501139743202</v>
      </c>
      <c r="V480" s="51">
        <f t="shared" si="246"/>
        <v>0.12495390308666975</v>
      </c>
      <c r="W480" s="51">
        <f t="shared" si="247"/>
        <v>0.81890614440054421</v>
      </c>
      <c r="X480" s="51">
        <f t="shared" si="248"/>
        <v>5.4907885209613455E-2</v>
      </c>
      <c r="Y480" s="51">
        <f t="shared" si="272"/>
        <v>0.99998626710299976</v>
      </c>
      <c r="Z480" s="51">
        <f t="shared" si="249"/>
        <v>0.12062335486657484</v>
      </c>
      <c r="AA480" s="51">
        <f t="shared" si="250"/>
        <v>0.12495218710758887</v>
      </c>
      <c r="AB480" s="51">
        <f t="shared" si="251"/>
        <v>0.81889489844681029</v>
      </c>
      <c r="AC480" s="51">
        <f t="shared" si="252"/>
        <v>5.490713116528137E-2</v>
      </c>
      <c r="AD480" s="78">
        <f t="shared" si="253"/>
        <v>1.1193775715862553</v>
      </c>
      <c r="AE480" s="51">
        <f t="shared" si="273"/>
        <v>1.1402413748523905</v>
      </c>
      <c r="AF480" s="50">
        <f t="shared" si="254"/>
        <v>-1.8297707596197421E-2</v>
      </c>
      <c r="AG480" s="50">
        <f t="shared" si="274"/>
        <v>-4.5375544335046758E-4</v>
      </c>
      <c r="AH480" s="48">
        <f t="shared" si="275"/>
        <v>44469</v>
      </c>
      <c r="AI480" s="55">
        <f t="shared" si="255"/>
        <v>2021</v>
      </c>
      <c r="AJ480" s="55">
        <f t="shared" si="256"/>
        <v>10</v>
      </c>
      <c r="AK480" s="53">
        <f t="shared" si="257"/>
        <v>0</v>
      </c>
      <c r="AL480" s="51">
        <f t="shared" si="276"/>
        <v>1.1226229700148407</v>
      </c>
      <c r="AM480" s="52" t="str">
        <f t="shared" si="258"/>
        <v/>
      </c>
      <c r="AN480" s="51">
        <f t="shared" si="277"/>
        <v>1.1402413748523905</v>
      </c>
      <c r="AO480" s="52">
        <f t="shared" si="259"/>
        <v>-1.8297707596197421E-2</v>
      </c>
      <c r="AP480" s="56">
        <f t="shared" si="260"/>
        <v>1</v>
      </c>
      <c r="AQ480" s="53" t="b">
        <f t="shared" si="261"/>
        <v>1</v>
      </c>
    </row>
    <row r="481" spans="1:43">
      <c r="A481" s="48">
        <f>净值底稿!A442</f>
        <v>44496</v>
      </c>
      <c r="B481" s="49">
        <f>净值底稿!X442</f>
        <v>1.3105473452182457</v>
      </c>
      <c r="C481" s="49">
        <f>净值底稿!U442</f>
        <v>1.4651075687794637</v>
      </c>
      <c r="D481" s="49">
        <f>净值底稿!V442</f>
        <v>1.4951000000000001</v>
      </c>
      <c r="E481" s="49">
        <f>净值底稿!W442</f>
        <v>1.3301000000000001</v>
      </c>
      <c r="F481" s="50">
        <f t="shared" si="262"/>
        <v>-1.6531734604592785E-2</v>
      </c>
      <c r="G481" s="50">
        <f t="shared" si="263"/>
        <v>-1.0383571245119017E-2</v>
      </c>
      <c r="H481" s="50">
        <f t="shared" si="264"/>
        <v>5.3536773071005683E-4</v>
      </c>
      <c r="I481" s="50">
        <f t="shared" si="265"/>
        <v>-8.1282624906785506E-3</v>
      </c>
      <c r="J481" s="51">
        <f t="shared" si="266"/>
        <v>0.11862924157680502</v>
      </c>
      <c r="K481" s="51">
        <f t="shared" si="267"/>
        <v>0.12365473717052379</v>
      </c>
      <c r="L481" s="51">
        <f t="shared" si="268"/>
        <v>0.81933330835028184</v>
      </c>
      <c r="M481" s="51">
        <f t="shared" si="269"/>
        <v>5.4460831590559845E-2</v>
      </c>
      <c r="N481" s="51">
        <f t="shared" si="240"/>
        <v>1.1160781186881705</v>
      </c>
      <c r="O481" s="52">
        <f t="shared" si="241"/>
        <v>0.21708514367444773</v>
      </c>
      <c r="P481" s="53" t="b">
        <f t="shared" si="242"/>
        <v>0</v>
      </c>
      <c r="Q481" s="53" t="b">
        <f t="shared" si="243"/>
        <v>0</v>
      </c>
      <c r="R481" s="53" t="b">
        <f t="shared" si="244"/>
        <v>0</v>
      </c>
      <c r="S481" s="53" t="b">
        <f t="shared" si="270"/>
        <v>0</v>
      </c>
      <c r="T481" s="54" t="str">
        <f t="shared" si="271"/>
        <v>不调</v>
      </c>
      <c r="U481" s="51">
        <f t="shared" si="245"/>
        <v>0.11862924157680502</v>
      </c>
      <c r="V481" s="51">
        <f t="shared" si="246"/>
        <v>0.12365473717052379</v>
      </c>
      <c r="W481" s="51">
        <f t="shared" si="247"/>
        <v>0.81933330835028184</v>
      </c>
      <c r="X481" s="51">
        <f t="shared" si="248"/>
        <v>5.4460831590559845E-2</v>
      </c>
      <c r="Y481" s="51">
        <f t="shared" si="272"/>
        <v>0.99998626710299976</v>
      </c>
      <c r="Z481" s="51">
        <f t="shared" si="249"/>
        <v>0.11862761245364922</v>
      </c>
      <c r="AA481" s="51">
        <f t="shared" si="250"/>
        <v>0.12365303903275464</v>
      </c>
      <c r="AB481" s="51">
        <f t="shared" si="251"/>
        <v>0.8193220565303494</v>
      </c>
      <c r="AC481" s="51">
        <f t="shared" si="252"/>
        <v>5.4460083685569066E-2</v>
      </c>
      <c r="AD481" s="78">
        <f t="shared" si="253"/>
        <v>1.1160627917023225</v>
      </c>
      <c r="AE481" s="51">
        <f t="shared" si="273"/>
        <v>1.1402413748523905</v>
      </c>
      <c r="AF481" s="50">
        <f t="shared" si="254"/>
        <v>-2.1204793724660331E-2</v>
      </c>
      <c r="AG481" s="50">
        <f t="shared" si="274"/>
        <v>-2.9612705918660165E-3</v>
      </c>
      <c r="AH481" s="48">
        <f t="shared" si="275"/>
        <v>44469</v>
      </c>
      <c r="AI481" s="55">
        <f t="shared" si="255"/>
        <v>2021</v>
      </c>
      <c r="AJ481" s="55">
        <f t="shared" si="256"/>
        <v>10</v>
      </c>
      <c r="AK481" s="53">
        <f t="shared" si="257"/>
        <v>0</v>
      </c>
      <c r="AL481" s="51">
        <f t="shared" si="276"/>
        <v>1.1226229700148407</v>
      </c>
      <c r="AM481" s="52" t="str">
        <f t="shared" si="258"/>
        <v/>
      </c>
      <c r="AN481" s="51">
        <f t="shared" si="277"/>
        <v>1.1402413748523905</v>
      </c>
      <c r="AO481" s="52">
        <f t="shared" si="259"/>
        <v>-2.1204793724660331E-2</v>
      </c>
      <c r="AP481" s="56">
        <f t="shared" si="260"/>
        <v>1</v>
      </c>
      <c r="AQ481" s="53" t="b">
        <f t="shared" si="261"/>
        <v>1</v>
      </c>
    </row>
    <row r="482" spans="1:43">
      <c r="A482" s="48">
        <f>净值底稿!A443</f>
        <v>44497</v>
      </c>
      <c r="B482" s="49">
        <f>净值底稿!X443</f>
        <v>1.2795857609529018</v>
      </c>
      <c r="C482" s="49">
        <f>净值底稿!U443</f>
        <v>1.4390484581477989</v>
      </c>
      <c r="D482" s="49">
        <f>净值底稿!V443</f>
        <v>1.4961</v>
      </c>
      <c r="E482" s="49">
        <f>净值底稿!W443</f>
        <v>1.3448</v>
      </c>
      <c r="F482" s="50">
        <f t="shared" si="262"/>
        <v>-2.3624926164104276E-2</v>
      </c>
      <c r="G482" s="50">
        <f t="shared" si="263"/>
        <v>-1.7786482840556062E-2</v>
      </c>
      <c r="H482" s="50">
        <f t="shared" si="264"/>
        <v>6.688515818338292E-4</v>
      </c>
      <c r="I482" s="50">
        <f t="shared" si="265"/>
        <v>1.1051800616495022E-2</v>
      </c>
      <c r="J482" s="51">
        <f t="shared" si="266"/>
        <v>0.11582504386840778</v>
      </c>
      <c r="K482" s="51">
        <f t="shared" si="267"/>
        <v>0.12145368637581594</v>
      </c>
      <c r="L482" s="51">
        <f t="shared" si="268"/>
        <v>0.81987006138389107</v>
      </c>
      <c r="M482" s="51">
        <f t="shared" si="269"/>
        <v>5.5061965672019611E-2</v>
      </c>
      <c r="N482" s="51">
        <f t="shared" si="240"/>
        <v>1.1122107573001345</v>
      </c>
      <c r="O482" s="52">
        <f t="shared" si="241"/>
        <v>0.21333971883189862</v>
      </c>
      <c r="P482" s="53" t="b">
        <f t="shared" si="242"/>
        <v>0</v>
      </c>
      <c r="Q482" s="53" t="b">
        <f t="shared" si="243"/>
        <v>0</v>
      </c>
      <c r="R482" s="53" t="b">
        <f t="shared" si="244"/>
        <v>0</v>
      </c>
      <c r="S482" s="53" t="b">
        <f t="shared" si="270"/>
        <v>0</v>
      </c>
      <c r="T482" s="54" t="str">
        <f t="shared" si="271"/>
        <v>不调</v>
      </c>
      <c r="U482" s="51">
        <f t="shared" si="245"/>
        <v>0.11582504386840778</v>
      </c>
      <c r="V482" s="51">
        <f t="shared" si="246"/>
        <v>0.12145368637581594</v>
      </c>
      <c r="W482" s="51">
        <f t="shared" si="247"/>
        <v>0.81987006138389107</v>
      </c>
      <c r="X482" s="51">
        <f t="shared" si="248"/>
        <v>5.5061965672019611E-2</v>
      </c>
      <c r="Y482" s="51">
        <f t="shared" si="272"/>
        <v>0.99998626710299976</v>
      </c>
      <c r="Z482" s="51">
        <f t="shared" si="249"/>
        <v>0.11582345325501028</v>
      </c>
      <c r="AA482" s="51">
        <f t="shared" si="250"/>
        <v>0.12145201846485064</v>
      </c>
      <c r="AB482" s="51">
        <f t="shared" si="251"/>
        <v>0.81985880219278451</v>
      </c>
      <c r="AC482" s="51">
        <f t="shared" si="252"/>
        <v>5.5061209511716405E-2</v>
      </c>
      <c r="AD482" s="78">
        <f t="shared" si="253"/>
        <v>1.1121954834243619</v>
      </c>
      <c r="AE482" s="51">
        <f t="shared" si="273"/>
        <v>1.1402413748523905</v>
      </c>
      <c r="AF482" s="50">
        <f t="shared" si="254"/>
        <v>-2.4596451283535714E-2</v>
      </c>
      <c r="AG482" s="50">
        <f t="shared" si="274"/>
        <v>-3.4651350324669261E-3</v>
      </c>
      <c r="AH482" s="48">
        <f t="shared" si="275"/>
        <v>44469</v>
      </c>
      <c r="AI482" s="55">
        <f t="shared" si="255"/>
        <v>2021</v>
      </c>
      <c r="AJ482" s="55">
        <f t="shared" si="256"/>
        <v>10</v>
      </c>
      <c r="AK482" s="53">
        <f t="shared" si="257"/>
        <v>0</v>
      </c>
      <c r="AL482" s="51">
        <f t="shared" si="276"/>
        <v>1.1226229700148407</v>
      </c>
      <c r="AM482" s="52" t="str">
        <f t="shared" si="258"/>
        <v/>
      </c>
      <c r="AN482" s="51">
        <f t="shared" si="277"/>
        <v>1.1402413748523905</v>
      </c>
      <c r="AO482" s="52">
        <f t="shared" si="259"/>
        <v>-2.4596451283535714E-2</v>
      </c>
      <c r="AP482" s="56">
        <f t="shared" si="260"/>
        <v>1</v>
      </c>
      <c r="AQ482" s="53" t="b">
        <f t="shared" si="261"/>
        <v>1</v>
      </c>
    </row>
    <row r="483" spans="1:43">
      <c r="A483" s="48">
        <f>净值底稿!A444</f>
        <v>44498</v>
      </c>
      <c r="B483" s="49">
        <f>净值底稿!X444</f>
        <v>1.275364002085315</v>
      </c>
      <c r="C483" s="49">
        <f>净值底稿!U444</f>
        <v>1.4554810478741227</v>
      </c>
      <c r="D483" s="49">
        <f>净值底稿!V444</f>
        <v>1.4964999999999999</v>
      </c>
      <c r="E483" s="49">
        <f>净值底稿!W444</f>
        <v>1.3399000000000001</v>
      </c>
      <c r="F483" s="50">
        <f t="shared" si="262"/>
        <v>-3.2993168542629903E-3</v>
      </c>
      <c r="G483" s="50">
        <f t="shared" si="263"/>
        <v>1.1419066281808332E-2</v>
      </c>
      <c r="H483" s="50">
        <f t="shared" si="264"/>
        <v>2.6736180736586235E-4</v>
      </c>
      <c r="I483" s="50">
        <f t="shared" si="265"/>
        <v>-3.643664485425302E-3</v>
      </c>
      <c r="J483" s="51">
        <f t="shared" si="266"/>
        <v>0.11544131498356709</v>
      </c>
      <c r="K483" s="51">
        <f t="shared" si="267"/>
        <v>0.12283888711376018</v>
      </c>
      <c r="L483" s="51">
        <f t="shared" si="268"/>
        <v>0.82007800112392359</v>
      </c>
      <c r="M483" s="51">
        <f t="shared" si="269"/>
        <v>5.4860584938094002E-2</v>
      </c>
      <c r="N483" s="51">
        <f t="shared" si="240"/>
        <v>1.1132187881593449</v>
      </c>
      <c r="O483" s="52">
        <f t="shared" si="241"/>
        <v>0.21404615573485999</v>
      </c>
      <c r="P483" s="53" t="b">
        <f t="shared" si="242"/>
        <v>0</v>
      </c>
      <c r="Q483" s="53" t="b">
        <f t="shared" si="243"/>
        <v>0</v>
      </c>
      <c r="R483" s="53" t="b">
        <f t="shared" si="244"/>
        <v>0</v>
      </c>
      <c r="S483" s="53" t="b">
        <f t="shared" si="270"/>
        <v>0</v>
      </c>
      <c r="T483" s="54" t="str">
        <f t="shared" si="271"/>
        <v>不调</v>
      </c>
      <c r="U483" s="51">
        <f t="shared" si="245"/>
        <v>0.11544131498356709</v>
      </c>
      <c r="V483" s="51">
        <f t="shared" si="246"/>
        <v>0.12283888711376018</v>
      </c>
      <c r="W483" s="51">
        <f t="shared" si="247"/>
        <v>0.82007800112392359</v>
      </c>
      <c r="X483" s="51">
        <f t="shared" si="248"/>
        <v>5.4860584938094002E-2</v>
      </c>
      <c r="Y483" s="51">
        <f t="shared" si="272"/>
        <v>0.99998626710299976</v>
      </c>
      <c r="Z483" s="51">
        <f t="shared" si="249"/>
        <v>0.11543972963987885</v>
      </c>
      <c r="AA483" s="51">
        <f t="shared" si="250"/>
        <v>0.12283720017997582</v>
      </c>
      <c r="AB483" s="51">
        <f t="shared" si="251"/>
        <v>0.82006673907720196</v>
      </c>
      <c r="AC483" s="51">
        <f t="shared" si="252"/>
        <v>5.4859831543331676E-2</v>
      </c>
      <c r="AD483" s="78">
        <f t="shared" si="253"/>
        <v>1.1132035004403884</v>
      </c>
      <c r="AE483" s="51">
        <f t="shared" si="273"/>
        <v>1.1402413748523905</v>
      </c>
      <c r="AF483" s="50">
        <f t="shared" si="254"/>
        <v>-2.3712413010361311E-2</v>
      </c>
      <c r="AG483" s="50">
        <f t="shared" si="274"/>
        <v>9.0633079440571862E-4</v>
      </c>
      <c r="AH483" s="48">
        <f t="shared" si="275"/>
        <v>44469</v>
      </c>
      <c r="AI483" s="55">
        <f t="shared" si="255"/>
        <v>2021</v>
      </c>
      <c r="AJ483" s="55">
        <f t="shared" si="256"/>
        <v>10</v>
      </c>
      <c r="AK483" s="53">
        <f t="shared" si="257"/>
        <v>1</v>
      </c>
      <c r="AL483" s="51">
        <f t="shared" si="276"/>
        <v>1.1226229700148407</v>
      </c>
      <c r="AM483" s="52">
        <f t="shared" si="258"/>
        <v>-8.3905904529352204E-3</v>
      </c>
      <c r="AN483" s="51">
        <f t="shared" si="277"/>
        <v>1.1402413748523905</v>
      </c>
      <c r="AO483" s="52">
        <f t="shared" si="259"/>
        <v>-2.3712413010361311E-2</v>
      </c>
      <c r="AP483" s="56">
        <f t="shared" si="260"/>
        <v>1</v>
      </c>
      <c r="AQ483" s="53" t="b">
        <f t="shared" si="261"/>
        <v>1</v>
      </c>
    </row>
    <row r="484" spans="1:43">
      <c r="A484" s="48">
        <f>净值底稿!A445</f>
        <v>44501</v>
      </c>
      <c r="B484" s="49">
        <f>净值底稿!X445</f>
        <v>1.2854408579368664</v>
      </c>
      <c r="C484" s="49">
        <f>净值底稿!U445</f>
        <v>1.46409138773986</v>
      </c>
      <c r="D484" s="49">
        <f>净值底稿!V445</f>
        <v>1.4983</v>
      </c>
      <c r="E484" s="49">
        <f>净值底稿!W445</f>
        <v>1.3337000000000001</v>
      </c>
      <c r="F484" s="50">
        <f t="shared" si="262"/>
        <v>7.9011606373355914E-3</v>
      </c>
      <c r="G484" s="50">
        <f t="shared" si="263"/>
        <v>5.9158034921262814E-3</v>
      </c>
      <c r="H484" s="50">
        <f t="shared" si="264"/>
        <v>1.2028065486133777E-3</v>
      </c>
      <c r="I484" s="50">
        <f t="shared" si="265"/>
        <v>-4.6272109858944699E-3</v>
      </c>
      <c r="J484" s="51">
        <f t="shared" si="266"/>
        <v>0.11635183748769412</v>
      </c>
      <c r="K484" s="51">
        <f t="shared" si="267"/>
        <v>0.12356388091776353</v>
      </c>
      <c r="L484" s="51">
        <f t="shared" si="268"/>
        <v>0.82105312072126402</v>
      </c>
      <c r="M484" s="51">
        <f t="shared" si="269"/>
        <v>5.460598352813005E-2</v>
      </c>
      <c r="N484" s="51">
        <f t="shared" si="240"/>
        <v>1.1155748226548519</v>
      </c>
      <c r="O484" s="52">
        <f t="shared" si="241"/>
        <v>0.21506017663118709</v>
      </c>
      <c r="P484" s="53" t="b">
        <f t="shared" si="242"/>
        <v>0</v>
      </c>
      <c r="Q484" s="53" t="b">
        <f t="shared" si="243"/>
        <v>0</v>
      </c>
      <c r="R484" s="53" t="b">
        <f t="shared" si="244"/>
        <v>0</v>
      </c>
      <c r="S484" s="53" t="b">
        <f t="shared" si="270"/>
        <v>0</v>
      </c>
      <c r="T484" s="54" t="str">
        <f t="shared" si="271"/>
        <v>不调</v>
      </c>
      <c r="U484" s="51">
        <f t="shared" si="245"/>
        <v>0.11635183748769412</v>
      </c>
      <c r="V484" s="51">
        <f t="shared" si="246"/>
        <v>0.12356388091776353</v>
      </c>
      <c r="W484" s="51">
        <f t="shared" si="247"/>
        <v>0.82105312072126402</v>
      </c>
      <c r="X484" s="51">
        <f t="shared" si="248"/>
        <v>5.460598352813005E-2</v>
      </c>
      <c r="Y484" s="51">
        <f t="shared" si="272"/>
        <v>0.99995880187477393</v>
      </c>
      <c r="Z484" s="51">
        <f t="shared" si="249"/>
        <v>0.11634704401012302</v>
      </c>
      <c r="AA484" s="51">
        <f t="shared" si="250"/>
        <v>0.12355879031752406</v>
      </c>
      <c r="AB484" s="51">
        <f t="shared" si="251"/>
        <v>0.82101929487197933</v>
      </c>
      <c r="AC484" s="51">
        <f t="shared" si="252"/>
        <v>5.4603733863982568E-2</v>
      </c>
      <c r="AD484" s="78">
        <f t="shared" si="253"/>
        <v>1.1155288630636091</v>
      </c>
      <c r="AE484" s="51">
        <f t="shared" si="273"/>
        <v>1.1402413748523905</v>
      </c>
      <c r="AF484" s="50">
        <f t="shared" si="254"/>
        <v>-2.1673053034038992E-2</v>
      </c>
      <c r="AG484" s="50">
        <f t="shared" si="274"/>
        <v>2.0888926618545245E-3</v>
      </c>
      <c r="AH484" s="48">
        <f t="shared" si="275"/>
        <v>44469</v>
      </c>
      <c r="AI484" s="55">
        <f t="shared" si="255"/>
        <v>2021</v>
      </c>
      <c r="AJ484" s="55">
        <f t="shared" si="256"/>
        <v>11</v>
      </c>
      <c r="AK484" s="53">
        <f t="shared" si="257"/>
        <v>0</v>
      </c>
      <c r="AL484" s="51">
        <f t="shared" si="276"/>
        <v>1.1132035004403884</v>
      </c>
      <c r="AM484" s="52" t="str">
        <f t="shared" si="258"/>
        <v/>
      </c>
      <c r="AN484" s="51">
        <f t="shared" si="277"/>
        <v>1.1402413748523905</v>
      </c>
      <c r="AO484" s="52">
        <f t="shared" si="259"/>
        <v>-2.1673053034038992E-2</v>
      </c>
      <c r="AP484" s="56">
        <f t="shared" si="260"/>
        <v>1</v>
      </c>
      <c r="AQ484" s="53" t="b">
        <f t="shared" si="261"/>
        <v>1</v>
      </c>
    </row>
    <row r="485" spans="1:43">
      <c r="A485" s="48">
        <f>净值底稿!A446</f>
        <v>44502</v>
      </c>
      <c r="B485" s="49">
        <f>净值底稿!X446</f>
        <v>1.2601526834637207</v>
      </c>
      <c r="C485" s="49">
        <f>净值底稿!U446</f>
        <v>1.4456738543429251</v>
      </c>
      <c r="D485" s="49">
        <f>净值底稿!V446</f>
        <v>1.4998</v>
      </c>
      <c r="E485" s="49">
        <f>净值底稿!W446</f>
        <v>1.3396999999999999</v>
      </c>
      <c r="F485" s="50">
        <f t="shared" si="262"/>
        <v>-1.9672763874748145E-2</v>
      </c>
      <c r="G485" s="50">
        <f t="shared" si="263"/>
        <v>-1.2579497120986716E-2</v>
      </c>
      <c r="H485" s="50">
        <f t="shared" si="264"/>
        <v>1.0011346192351223E-3</v>
      </c>
      <c r="I485" s="50">
        <f t="shared" si="265"/>
        <v>4.498762840218884E-3</v>
      </c>
      <c r="J485" s="51">
        <f t="shared" si="266"/>
        <v>0.11405817608578694</v>
      </c>
      <c r="K485" s="51">
        <f t="shared" si="267"/>
        <v>0.12200448287045217</v>
      </c>
      <c r="L485" s="51">
        <f t="shared" si="268"/>
        <v>0.8218412457111357</v>
      </c>
      <c r="M485" s="51">
        <f t="shared" si="269"/>
        <v>5.4849383112827055E-2</v>
      </c>
      <c r="N485" s="51">
        <f t="shared" si="240"/>
        <v>1.112753287780202</v>
      </c>
      <c r="O485" s="52">
        <f t="shared" si="241"/>
        <v>0.21214285461888269</v>
      </c>
      <c r="P485" s="53" t="b">
        <f t="shared" si="242"/>
        <v>0</v>
      </c>
      <c r="Q485" s="53" t="b">
        <f t="shared" si="243"/>
        <v>0</v>
      </c>
      <c r="R485" s="53" t="b">
        <f t="shared" si="244"/>
        <v>0</v>
      </c>
      <c r="S485" s="53" t="b">
        <f t="shared" si="270"/>
        <v>0</v>
      </c>
      <c r="T485" s="54" t="str">
        <f t="shared" si="271"/>
        <v>不调</v>
      </c>
      <c r="U485" s="51">
        <f t="shared" si="245"/>
        <v>0.11405817608578694</v>
      </c>
      <c r="V485" s="51">
        <f t="shared" si="246"/>
        <v>0.12200448287045217</v>
      </c>
      <c r="W485" s="51">
        <f t="shared" si="247"/>
        <v>0.8218412457111357</v>
      </c>
      <c r="X485" s="51">
        <f t="shared" si="248"/>
        <v>5.4849383112827055E-2</v>
      </c>
      <c r="Y485" s="51">
        <f t="shared" si="272"/>
        <v>0.99998626710299976</v>
      </c>
      <c r="Z485" s="51">
        <f t="shared" si="249"/>
        <v>0.11405660973660273</v>
      </c>
      <c r="AA485" s="51">
        <f t="shared" si="250"/>
        <v>0.12200280739545534</v>
      </c>
      <c r="AB485" s="51">
        <f t="shared" si="251"/>
        <v>0.82182995944995785</v>
      </c>
      <c r="AC485" s="51">
        <f t="shared" si="252"/>
        <v>5.4848629871898237E-2</v>
      </c>
      <c r="AD485" s="78">
        <f t="shared" si="253"/>
        <v>1.1127380064539141</v>
      </c>
      <c r="AE485" s="51">
        <f t="shared" si="273"/>
        <v>1.1402413748523905</v>
      </c>
      <c r="AF485" s="50">
        <f t="shared" si="254"/>
        <v>-2.4120654630723992E-2</v>
      </c>
      <c r="AG485" s="50">
        <f t="shared" si="274"/>
        <v>-2.5018237556224676E-3</v>
      </c>
      <c r="AH485" s="48">
        <f t="shared" si="275"/>
        <v>44469</v>
      </c>
      <c r="AI485" s="55">
        <f t="shared" si="255"/>
        <v>2021</v>
      </c>
      <c r="AJ485" s="55">
        <f t="shared" si="256"/>
        <v>11</v>
      </c>
      <c r="AK485" s="53">
        <f t="shared" si="257"/>
        <v>0</v>
      </c>
      <c r="AL485" s="51">
        <f t="shared" si="276"/>
        <v>1.1132035004403884</v>
      </c>
      <c r="AM485" s="52" t="str">
        <f t="shared" si="258"/>
        <v/>
      </c>
      <c r="AN485" s="51">
        <f t="shared" si="277"/>
        <v>1.1402413748523905</v>
      </c>
      <c r="AO485" s="52">
        <f t="shared" si="259"/>
        <v>-2.4120654630723992E-2</v>
      </c>
      <c r="AP485" s="56">
        <f t="shared" si="260"/>
        <v>1</v>
      </c>
      <c r="AQ485" s="53" t="b">
        <f t="shared" si="261"/>
        <v>1</v>
      </c>
    </row>
    <row r="486" spans="1:43">
      <c r="A486" s="48">
        <f>净值底稿!A447</f>
        <v>44503</v>
      </c>
      <c r="B486" s="49">
        <f>净值底稿!X447</f>
        <v>1.2800892002274651</v>
      </c>
      <c r="C486" s="49">
        <f>净值底稿!U447</f>
        <v>1.446218393592545</v>
      </c>
      <c r="D486" s="49">
        <f>净值底稿!V447</f>
        <v>1.5001</v>
      </c>
      <c r="E486" s="49">
        <f>净值底稿!W447</f>
        <v>1.3294999999999999</v>
      </c>
      <c r="F486" s="50">
        <f t="shared" si="262"/>
        <v>1.5820715239796002E-2</v>
      </c>
      <c r="G486" s="50">
        <f t="shared" si="263"/>
        <v>3.7666811776682074E-4</v>
      </c>
      <c r="H486" s="50">
        <f t="shared" si="264"/>
        <v>2.0002667022267495E-4</v>
      </c>
      <c r="I486" s="50">
        <f t="shared" si="265"/>
        <v>-7.6136448458610229E-3</v>
      </c>
      <c r="J486" s="51">
        <f t="shared" si="266"/>
        <v>0.11586106688046206</v>
      </c>
      <c r="K486" s="51">
        <f t="shared" si="267"/>
        <v>0.12204876196327925</v>
      </c>
      <c r="L486" s="51">
        <f t="shared" si="268"/>
        <v>0.82199434736023591</v>
      </c>
      <c r="M486" s="51">
        <f t="shared" si="269"/>
        <v>5.4431031883771519E-2</v>
      </c>
      <c r="N486" s="51">
        <f t="shared" si="240"/>
        <v>1.1143352080877487</v>
      </c>
      <c r="O486" s="52">
        <f t="shared" si="241"/>
        <v>0.21349933764724685</v>
      </c>
      <c r="P486" s="53" t="b">
        <f t="shared" si="242"/>
        <v>0</v>
      </c>
      <c r="Q486" s="53" t="b">
        <f t="shared" si="243"/>
        <v>0</v>
      </c>
      <c r="R486" s="53" t="b">
        <f t="shared" si="244"/>
        <v>0</v>
      </c>
      <c r="S486" s="53" t="b">
        <f t="shared" si="270"/>
        <v>0</v>
      </c>
      <c r="T486" s="54" t="str">
        <f t="shared" si="271"/>
        <v>不调</v>
      </c>
      <c r="U486" s="51">
        <f t="shared" si="245"/>
        <v>0.11586106688046206</v>
      </c>
      <c r="V486" s="51">
        <f t="shared" si="246"/>
        <v>0.12204876196327925</v>
      </c>
      <c r="W486" s="51">
        <f t="shared" si="247"/>
        <v>0.82199434736023591</v>
      </c>
      <c r="X486" s="51">
        <f t="shared" si="248"/>
        <v>5.4431031883771519E-2</v>
      </c>
      <c r="Y486" s="51">
        <f t="shared" si="272"/>
        <v>0.99998626710299976</v>
      </c>
      <c r="Z486" s="51">
        <f t="shared" si="249"/>
        <v>0.11585947577236426</v>
      </c>
      <c r="AA486" s="51">
        <f t="shared" si="250"/>
        <v>0.1220470858802022</v>
      </c>
      <c r="AB486" s="51">
        <f t="shared" si="251"/>
        <v>0.82198305899652879</v>
      </c>
      <c r="AC486" s="51">
        <f t="shared" si="252"/>
        <v>5.4430284388017044E-2</v>
      </c>
      <c r="AD486" s="78">
        <f t="shared" si="253"/>
        <v>1.1143199050371124</v>
      </c>
      <c r="AE486" s="51">
        <f t="shared" si="273"/>
        <v>1.1402413748523905</v>
      </c>
      <c r="AF486" s="50">
        <f t="shared" si="254"/>
        <v>-2.2733318038589689E-2</v>
      </c>
      <c r="AG486" s="50">
        <f t="shared" si="274"/>
        <v>1.4216271701184002E-3</v>
      </c>
      <c r="AH486" s="48">
        <f t="shared" si="275"/>
        <v>44469</v>
      </c>
      <c r="AI486" s="55">
        <f t="shared" si="255"/>
        <v>2021</v>
      </c>
      <c r="AJ486" s="55">
        <f t="shared" si="256"/>
        <v>11</v>
      </c>
      <c r="AK486" s="53">
        <f t="shared" si="257"/>
        <v>0</v>
      </c>
      <c r="AL486" s="51">
        <f t="shared" si="276"/>
        <v>1.1132035004403884</v>
      </c>
      <c r="AM486" s="52" t="str">
        <f t="shared" si="258"/>
        <v/>
      </c>
      <c r="AN486" s="51">
        <f t="shared" si="277"/>
        <v>1.1402413748523905</v>
      </c>
      <c r="AO486" s="52">
        <f t="shared" si="259"/>
        <v>-2.2733318038589689E-2</v>
      </c>
      <c r="AP486" s="56">
        <f t="shared" si="260"/>
        <v>1</v>
      </c>
      <c r="AQ486" s="53" t="b">
        <f t="shared" si="261"/>
        <v>1</v>
      </c>
    </row>
    <row r="487" spans="1:43">
      <c r="A487" s="48">
        <f>净值底稿!A448</f>
        <v>44504</v>
      </c>
      <c r="B487" s="49">
        <f>净值底稿!X448</f>
        <v>1.2803411258842332</v>
      </c>
      <c r="C487" s="49">
        <f>净值底稿!U448</f>
        <v>1.4623783717621688</v>
      </c>
      <c r="D487" s="49">
        <f>净值底稿!V448</f>
        <v>1.5013000000000001</v>
      </c>
      <c r="E487" s="49">
        <f>净值底稿!W448</f>
        <v>1.3257000000000001</v>
      </c>
      <c r="F487" s="50">
        <f t="shared" si="262"/>
        <v>1.9680320459181111E-4</v>
      </c>
      <c r="G487" s="50">
        <f t="shared" si="263"/>
        <v>1.117395425284351E-2</v>
      </c>
      <c r="H487" s="50">
        <f t="shared" si="264"/>
        <v>7.9994667022198485E-4</v>
      </c>
      <c r="I487" s="50">
        <f t="shared" si="265"/>
        <v>-2.8582173749528428E-3</v>
      </c>
      <c r="J487" s="51">
        <f t="shared" si="266"/>
        <v>0.11588227728847859</v>
      </c>
      <c r="K487" s="51">
        <f t="shared" si="267"/>
        <v>0.12341083443452044</v>
      </c>
      <c r="L487" s="51">
        <f t="shared" si="268"/>
        <v>0.82264060160755192</v>
      </c>
      <c r="M487" s="51">
        <f t="shared" si="269"/>
        <v>5.4274710803455591E-2</v>
      </c>
      <c r="N487" s="51">
        <f t="shared" si="240"/>
        <v>1.1162084241340064</v>
      </c>
      <c r="O487" s="52">
        <f t="shared" si="241"/>
        <v>0.21438031334394472</v>
      </c>
      <c r="P487" s="53" t="b">
        <f t="shared" si="242"/>
        <v>0</v>
      </c>
      <c r="Q487" s="53" t="b">
        <f t="shared" si="243"/>
        <v>0</v>
      </c>
      <c r="R487" s="53" t="b">
        <f t="shared" si="244"/>
        <v>0</v>
      </c>
      <c r="S487" s="53" t="b">
        <f t="shared" si="270"/>
        <v>0</v>
      </c>
      <c r="T487" s="54" t="str">
        <f t="shared" si="271"/>
        <v>不调</v>
      </c>
      <c r="U487" s="51">
        <f t="shared" si="245"/>
        <v>0.11588227728847859</v>
      </c>
      <c r="V487" s="51">
        <f t="shared" si="246"/>
        <v>0.12341083443452044</v>
      </c>
      <c r="W487" s="51">
        <f t="shared" si="247"/>
        <v>0.82264060160755192</v>
      </c>
      <c r="X487" s="51">
        <f t="shared" si="248"/>
        <v>5.4274710803455591E-2</v>
      </c>
      <c r="Y487" s="51">
        <f t="shared" si="272"/>
        <v>0.99998626710299976</v>
      </c>
      <c r="Z487" s="51">
        <f t="shared" si="249"/>
        <v>0.11588068588910044</v>
      </c>
      <c r="AA487" s="51">
        <f t="shared" si="250"/>
        <v>0.12340913964624244</v>
      </c>
      <c r="AB487" s="51">
        <f t="shared" si="251"/>
        <v>0.8226293043689018</v>
      </c>
      <c r="AC487" s="51">
        <f t="shared" si="252"/>
        <v>5.4273965454442408E-2</v>
      </c>
      <c r="AD487" s="78">
        <f t="shared" si="253"/>
        <v>1.1161930953586872</v>
      </c>
      <c r="AE487" s="51">
        <f t="shared" si="273"/>
        <v>1.1402413748523905</v>
      </c>
      <c r="AF487" s="50">
        <f t="shared" si="254"/>
        <v>-2.1090516467898279E-2</v>
      </c>
      <c r="AG487" s="50">
        <f t="shared" si="274"/>
        <v>1.6810166569827256E-3</v>
      </c>
      <c r="AH487" s="48">
        <f t="shared" si="275"/>
        <v>44469</v>
      </c>
      <c r="AI487" s="55">
        <f t="shared" si="255"/>
        <v>2021</v>
      </c>
      <c r="AJ487" s="55">
        <f t="shared" si="256"/>
        <v>11</v>
      </c>
      <c r="AK487" s="53">
        <f t="shared" si="257"/>
        <v>0</v>
      </c>
      <c r="AL487" s="51">
        <f t="shared" si="276"/>
        <v>1.1132035004403884</v>
      </c>
      <c r="AM487" s="52" t="str">
        <f t="shared" si="258"/>
        <v/>
      </c>
      <c r="AN487" s="51">
        <f t="shared" si="277"/>
        <v>1.1402413748523905</v>
      </c>
      <c r="AO487" s="52">
        <f t="shared" si="259"/>
        <v>-2.1090516467898279E-2</v>
      </c>
      <c r="AP487" s="56">
        <f t="shared" si="260"/>
        <v>1</v>
      </c>
      <c r="AQ487" s="53" t="b">
        <f t="shared" si="261"/>
        <v>1</v>
      </c>
    </row>
    <row r="488" spans="1:43">
      <c r="A488" s="48">
        <f>净值底稿!A449</f>
        <v>44505</v>
      </c>
      <c r="B488" s="49">
        <f>净值底稿!X449</f>
        <v>1.2603028949578114</v>
      </c>
      <c r="C488" s="49">
        <f>净值底稿!U449</f>
        <v>1.4468882729369987</v>
      </c>
      <c r="D488" s="49">
        <f>净值底稿!V449</f>
        <v>1.5033000000000001</v>
      </c>
      <c r="E488" s="49">
        <f>净值底稿!W449</f>
        <v>1.3415999999999999</v>
      </c>
      <c r="F488" s="50">
        <f t="shared" si="262"/>
        <v>-1.5650696928588337E-2</v>
      </c>
      <c r="G488" s="50">
        <f t="shared" si="263"/>
        <v>-1.059240147712559E-2</v>
      </c>
      <c r="H488" s="50">
        <f t="shared" si="264"/>
        <v>1.3321787783919792E-3</v>
      </c>
      <c r="I488" s="50">
        <f t="shared" si="265"/>
        <v>1.1993663724824577E-2</v>
      </c>
      <c r="J488" s="51">
        <f t="shared" si="266"/>
        <v>0.11406707239437319</v>
      </c>
      <c r="K488" s="51">
        <f t="shared" si="267"/>
        <v>0.12210194049316278</v>
      </c>
      <c r="L488" s="51">
        <f t="shared" si="268"/>
        <v>0.82372519367066543</v>
      </c>
      <c r="M488" s="51">
        <f t="shared" si="269"/>
        <v>5.4924909145115733E-2</v>
      </c>
      <c r="N488" s="51">
        <f t="shared" si="240"/>
        <v>1.1148191157033172</v>
      </c>
      <c r="O488" s="52">
        <f t="shared" si="241"/>
        <v>0.21184514111828953</v>
      </c>
      <c r="P488" s="53" t="b">
        <f t="shared" si="242"/>
        <v>0</v>
      </c>
      <c r="Q488" s="53" t="b">
        <f t="shared" si="243"/>
        <v>0</v>
      </c>
      <c r="R488" s="53" t="b">
        <f t="shared" si="244"/>
        <v>0</v>
      </c>
      <c r="S488" s="53" t="b">
        <f t="shared" si="270"/>
        <v>0</v>
      </c>
      <c r="T488" s="54" t="str">
        <f t="shared" si="271"/>
        <v>不调</v>
      </c>
      <c r="U488" s="51">
        <f t="shared" si="245"/>
        <v>0.11406707239437319</v>
      </c>
      <c r="V488" s="51">
        <f t="shared" si="246"/>
        <v>0.12210194049316278</v>
      </c>
      <c r="W488" s="51">
        <f t="shared" si="247"/>
        <v>0.82372519367066543</v>
      </c>
      <c r="X488" s="51">
        <f t="shared" si="248"/>
        <v>5.4924909145115733E-2</v>
      </c>
      <c r="Y488" s="51">
        <f t="shared" si="272"/>
        <v>0.99998626710299976</v>
      </c>
      <c r="Z488" s="51">
        <f t="shared" si="249"/>
        <v>0.11406550592301688</v>
      </c>
      <c r="AA488" s="51">
        <f t="shared" si="250"/>
        <v>0.12210026367979046</v>
      </c>
      <c r="AB488" s="51">
        <f t="shared" si="251"/>
        <v>0.8237138815374242</v>
      </c>
      <c r="AC488" s="51">
        <f t="shared" si="252"/>
        <v>5.4924154866995693E-2</v>
      </c>
      <c r="AD488" s="78">
        <f t="shared" si="253"/>
        <v>1.1148038060072272</v>
      </c>
      <c r="AE488" s="51">
        <f t="shared" si="273"/>
        <v>1.1402413748523905</v>
      </c>
      <c r="AF488" s="50">
        <f t="shared" si="254"/>
        <v>-2.2308933359356797E-2</v>
      </c>
      <c r="AG488" s="50">
        <f t="shared" si="274"/>
        <v>-1.2446675734125723E-3</v>
      </c>
      <c r="AH488" s="48">
        <f t="shared" si="275"/>
        <v>44469</v>
      </c>
      <c r="AI488" s="55">
        <f t="shared" si="255"/>
        <v>2021</v>
      </c>
      <c r="AJ488" s="55">
        <f t="shared" si="256"/>
        <v>11</v>
      </c>
      <c r="AK488" s="53">
        <f t="shared" si="257"/>
        <v>0</v>
      </c>
      <c r="AL488" s="51">
        <f t="shared" si="276"/>
        <v>1.1132035004403884</v>
      </c>
      <c r="AM488" s="52" t="str">
        <f t="shared" si="258"/>
        <v/>
      </c>
      <c r="AN488" s="51">
        <f t="shared" si="277"/>
        <v>1.1402413748523905</v>
      </c>
      <c r="AO488" s="52">
        <f t="shared" si="259"/>
        <v>-2.2308933359356797E-2</v>
      </c>
      <c r="AP488" s="56">
        <f t="shared" si="260"/>
        <v>1</v>
      </c>
      <c r="AQ488" s="53" t="b">
        <f t="shared" si="261"/>
        <v>1</v>
      </c>
    </row>
    <row r="489" spans="1:43">
      <c r="A489" s="48">
        <f>净值底稿!A450</f>
        <v>44508</v>
      </c>
      <c r="B489" s="49">
        <f>净值底稿!X450</f>
        <v>1.2650663410709362</v>
      </c>
      <c r="C489" s="49">
        <f>净值底稿!U450</f>
        <v>1.4532674181466874</v>
      </c>
      <c r="D489" s="49">
        <f>净值底稿!V450</f>
        <v>1.5035000000000001</v>
      </c>
      <c r="E489" s="49">
        <f>净值底稿!W450</f>
        <v>1.3553999999999999</v>
      </c>
      <c r="F489" s="50">
        <f t="shared" si="262"/>
        <v>3.7796041984685669E-3</v>
      </c>
      <c r="G489" s="50">
        <f t="shared" si="263"/>
        <v>4.4088720110639912E-3</v>
      </c>
      <c r="H489" s="50">
        <f t="shared" si="264"/>
        <v>1.3304064391661541E-4</v>
      </c>
      <c r="I489" s="50">
        <f t="shared" si="265"/>
        <v>1.0286225402504456E-2</v>
      </c>
      <c r="J489" s="51">
        <f t="shared" si="266"/>
        <v>0.11449662838810395</v>
      </c>
      <c r="K489" s="51">
        <f t="shared" si="267"/>
        <v>0.12263858811487183</v>
      </c>
      <c r="L489" s="51">
        <f t="shared" si="268"/>
        <v>0.82382346896262704</v>
      </c>
      <c r="M489" s="51">
        <f t="shared" si="269"/>
        <v>5.5489117103999674E-2</v>
      </c>
      <c r="N489" s="51">
        <f t="shared" si="240"/>
        <v>1.1164478025696025</v>
      </c>
      <c r="O489" s="52">
        <f t="shared" si="241"/>
        <v>0.21240152558604916</v>
      </c>
      <c r="P489" s="53" t="b">
        <f t="shared" si="242"/>
        <v>0</v>
      </c>
      <c r="Q489" s="53" t="b">
        <f t="shared" si="243"/>
        <v>0</v>
      </c>
      <c r="R489" s="53" t="b">
        <f t="shared" si="244"/>
        <v>0</v>
      </c>
      <c r="S489" s="53" t="b">
        <f t="shared" si="270"/>
        <v>0</v>
      </c>
      <c r="T489" s="54" t="str">
        <f t="shared" si="271"/>
        <v>不调</v>
      </c>
      <c r="U489" s="51">
        <f t="shared" si="245"/>
        <v>0.11449662838810395</v>
      </c>
      <c r="V489" s="51">
        <f t="shared" si="246"/>
        <v>0.12263858811487183</v>
      </c>
      <c r="W489" s="51">
        <f t="shared" si="247"/>
        <v>0.82382346896262704</v>
      </c>
      <c r="X489" s="51">
        <f t="shared" si="248"/>
        <v>5.5489117103999674E-2</v>
      </c>
      <c r="Y489" s="51">
        <f t="shared" si="272"/>
        <v>0.99995880187477393</v>
      </c>
      <c r="Z489" s="51">
        <f t="shared" si="249"/>
        <v>0.11449191134166965</v>
      </c>
      <c r="AA489" s="51">
        <f t="shared" si="250"/>
        <v>0.12263353563496113</v>
      </c>
      <c r="AB489" s="51">
        <f t="shared" si="251"/>
        <v>0.82378952898018853</v>
      </c>
      <c r="AC489" s="51">
        <f t="shared" si="252"/>
        <v>5.5486831056404541E-2</v>
      </c>
      <c r="AD489" s="78">
        <f t="shared" si="253"/>
        <v>1.1164018070132238</v>
      </c>
      <c r="AE489" s="51">
        <f t="shared" si="273"/>
        <v>1.1402413748523905</v>
      </c>
      <c r="AF489" s="50">
        <f t="shared" si="254"/>
        <v>-2.0907474825014871E-2</v>
      </c>
      <c r="AG489" s="50">
        <f t="shared" si="274"/>
        <v>1.433436984503933E-3</v>
      </c>
      <c r="AH489" s="48">
        <f t="shared" si="275"/>
        <v>44469</v>
      </c>
      <c r="AI489" s="55">
        <f t="shared" si="255"/>
        <v>2021</v>
      </c>
      <c r="AJ489" s="55">
        <f t="shared" si="256"/>
        <v>11</v>
      </c>
      <c r="AK489" s="53">
        <f t="shared" si="257"/>
        <v>0</v>
      </c>
      <c r="AL489" s="51">
        <f t="shared" si="276"/>
        <v>1.1132035004403884</v>
      </c>
      <c r="AM489" s="52" t="str">
        <f t="shared" si="258"/>
        <v/>
      </c>
      <c r="AN489" s="51">
        <f t="shared" si="277"/>
        <v>1.1402413748523905</v>
      </c>
      <c r="AO489" s="52">
        <f t="shared" si="259"/>
        <v>-2.0907474825014871E-2</v>
      </c>
      <c r="AP489" s="56">
        <f t="shared" si="260"/>
        <v>1</v>
      </c>
      <c r="AQ489" s="53" t="b">
        <f t="shared" si="261"/>
        <v>1</v>
      </c>
    </row>
    <row r="490" spans="1:43">
      <c r="A490" s="48">
        <f>净值底稿!A451</f>
        <v>44509</v>
      </c>
      <c r="B490" s="49">
        <f>净值底稿!X451</f>
        <v>1.2630468217242055</v>
      </c>
      <c r="C490" s="49">
        <f>净值底稿!U451</f>
        <v>1.4665117582593825</v>
      </c>
      <c r="D490" s="49">
        <f>净值底稿!V451</f>
        <v>1.5033000000000001</v>
      </c>
      <c r="E490" s="49">
        <f>净值底稿!W451</f>
        <v>1.3603000000000001</v>
      </c>
      <c r="F490" s="50">
        <f t="shared" si="262"/>
        <v>-1.5963742620969112E-3</v>
      </c>
      <c r="G490" s="50">
        <f t="shared" si="263"/>
        <v>9.1134913969139753E-3</v>
      </c>
      <c r="H490" s="50">
        <f t="shared" si="264"/>
        <v>-1.3302294645822776E-4</v>
      </c>
      <c r="I490" s="50">
        <f t="shared" si="265"/>
        <v>3.6151689538144183E-3</v>
      </c>
      <c r="J490" s="51">
        <f t="shared" si="266"/>
        <v>0.11430913940118553</v>
      </c>
      <c r="K490" s="51">
        <f t="shared" si="267"/>
        <v>0.12375115530694349</v>
      </c>
      <c r="L490" s="51">
        <f t="shared" si="268"/>
        <v>0.82367994606978212</v>
      </c>
      <c r="M490" s="51">
        <f t="shared" si="269"/>
        <v>5.5687425325385204E-2</v>
      </c>
      <c r="N490" s="51">
        <f t="shared" si="240"/>
        <v>1.1174276661032962</v>
      </c>
      <c r="O490" s="52">
        <f t="shared" si="241"/>
        <v>0.2130431364191071</v>
      </c>
      <c r="P490" s="53" t="b">
        <f t="shared" si="242"/>
        <v>0</v>
      </c>
      <c r="Q490" s="53" t="b">
        <f t="shared" si="243"/>
        <v>0</v>
      </c>
      <c r="R490" s="53" t="b">
        <f t="shared" si="244"/>
        <v>0</v>
      </c>
      <c r="S490" s="53" t="b">
        <f t="shared" si="270"/>
        <v>0</v>
      </c>
      <c r="T490" s="54" t="str">
        <f t="shared" si="271"/>
        <v>不调</v>
      </c>
      <c r="U490" s="51">
        <f t="shared" si="245"/>
        <v>0.11430913940118553</v>
      </c>
      <c r="V490" s="51">
        <f t="shared" si="246"/>
        <v>0.12375115530694349</v>
      </c>
      <c r="W490" s="51">
        <f t="shared" si="247"/>
        <v>0.82367994606978212</v>
      </c>
      <c r="X490" s="51">
        <f t="shared" si="248"/>
        <v>5.5687425325385204E-2</v>
      </c>
      <c r="Y490" s="51">
        <f t="shared" si="272"/>
        <v>0.99998626710299976</v>
      </c>
      <c r="Z490" s="51">
        <f t="shared" si="249"/>
        <v>0.11430756960554796</v>
      </c>
      <c r="AA490" s="51">
        <f t="shared" si="250"/>
        <v>0.12374945584507399</v>
      </c>
      <c r="AB490" s="51">
        <f t="shared" si="251"/>
        <v>0.82366863455792161</v>
      </c>
      <c r="AC490" s="51">
        <f t="shared" si="252"/>
        <v>5.5686660575709E-2</v>
      </c>
      <c r="AD490" s="78">
        <f t="shared" si="253"/>
        <v>1.1174123205842525</v>
      </c>
      <c r="AE490" s="51">
        <f t="shared" si="273"/>
        <v>1.1402413748523905</v>
      </c>
      <c r="AF490" s="50">
        <f t="shared" si="254"/>
        <v>-2.0021247054899494E-2</v>
      </c>
      <c r="AG490" s="50">
        <f t="shared" si="274"/>
        <v>9.051522173115778E-4</v>
      </c>
      <c r="AH490" s="48">
        <f t="shared" si="275"/>
        <v>44469</v>
      </c>
      <c r="AI490" s="55">
        <f t="shared" si="255"/>
        <v>2021</v>
      </c>
      <c r="AJ490" s="55">
        <f t="shared" si="256"/>
        <v>11</v>
      </c>
      <c r="AK490" s="53">
        <f t="shared" si="257"/>
        <v>0</v>
      </c>
      <c r="AL490" s="51">
        <f t="shared" si="276"/>
        <v>1.1132035004403884</v>
      </c>
      <c r="AM490" s="52" t="str">
        <f t="shared" si="258"/>
        <v/>
      </c>
      <c r="AN490" s="51">
        <f t="shared" si="277"/>
        <v>1.1402413748523905</v>
      </c>
      <c r="AO490" s="52">
        <f t="shared" si="259"/>
        <v>-2.0021247054899494E-2</v>
      </c>
      <c r="AP490" s="56">
        <f t="shared" si="260"/>
        <v>1</v>
      </c>
      <c r="AQ490" s="53" t="b">
        <f t="shared" si="261"/>
        <v>1</v>
      </c>
    </row>
    <row r="491" spans="1:43">
      <c r="A491" s="48">
        <f>净值底稿!A452</f>
        <v>44510</v>
      </c>
      <c r="B491" s="49">
        <f>净值底稿!X452</f>
        <v>1.2610560877844592</v>
      </c>
      <c r="C491" s="49">
        <f>净值底稿!U452</f>
        <v>1.4640528393882675</v>
      </c>
      <c r="D491" s="49">
        <f>净值底稿!V452</f>
        <v>1.5034000000000001</v>
      </c>
      <c r="E491" s="49">
        <f>净值底稿!W452</f>
        <v>1.3595999999999999</v>
      </c>
      <c r="F491" s="50">
        <f t="shared" si="262"/>
        <v>-1.5761362963794268E-3</v>
      </c>
      <c r="G491" s="50">
        <f t="shared" si="263"/>
        <v>-1.6767126872774263E-3</v>
      </c>
      <c r="H491" s="50">
        <f t="shared" si="264"/>
        <v>6.6520321958307704E-5</v>
      </c>
      <c r="I491" s="50">
        <f t="shared" si="265"/>
        <v>-5.1459236933038E-4</v>
      </c>
      <c r="J491" s="51">
        <f t="shared" si="266"/>
        <v>0.11412740529614174</v>
      </c>
      <c r="K491" s="51">
        <f t="shared" si="267"/>
        <v>0.12354196356241488</v>
      </c>
      <c r="L491" s="51">
        <f t="shared" si="268"/>
        <v>0.82372342526067932</v>
      </c>
      <c r="M491" s="51">
        <f t="shared" si="269"/>
        <v>5.5658004645103253E-2</v>
      </c>
      <c r="N491" s="51">
        <f t="shared" ref="N491:N554" si="278">SUM(J491:M491)</f>
        <v>1.117050798764339</v>
      </c>
      <c r="O491" s="52">
        <f t="shared" ref="O491:O554" si="279">IFERROR((J491+K491)/N491,0)</f>
        <v>0.21276504982715386</v>
      </c>
      <c r="P491" s="53" t="b">
        <f t="shared" ref="P491:P554" si="280">AND(MONTH(A491)=12,OR(A492="",YEAR(A491)&lt;&gt;YEAR(A492)))</f>
        <v>0</v>
      </c>
      <c r="Q491" s="53" t="b">
        <f t="shared" ref="Q491:Q554" si="281">AND(MOD(MONTH(A491),3)=0,OR(A492="",MONTH(A491)&lt;&gt;MONTH(A492)))</f>
        <v>0</v>
      </c>
      <c r="R491" s="53" t="b">
        <f t="shared" ref="R491:R554" si="282">OR(O491&gt;$E$7,O491&lt;$E$6)</f>
        <v>0</v>
      </c>
      <c r="S491" s="53" t="b">
        <f t="shared" si="270"/>
        <v>0</v>
      </c>
      <c r="T491" s="54" t="str">
        <f t="shared" si="271"/>
        <v>不调</v>
      </c>
      <c r="U491" s="51">
        <f t="shared" ref="U491:U554" si="283">IF(OR(T491="年末+季度",T491="季度+动态"),N491*$E$5/2,IF(T491="季度",(J491+K491)/2,IF(T491="动态",N491*$E$5*IF(J491+K491=0,0.5,J491/(J491+K491)),J491)))</f>
        <v>0.11412740529614174</v>
      </c>
      <c r="V491" s="51">
        <f t="shared" ref="V491:V554" si="284">IF(OR(T491="年末+季度",T491="季度+动态"),N491*$E$5/2,IF(T491="季度",(J491+K491)/2,IF(T491="动态",N491*$E$5*IF(J491+K491=0,0.5,K491/(J491+K491)),K491)))</f>
        <v>0.12354196356241488</v>
      </c>
      <c r="W491" s="51">
        <f t="shared" ref="W491:W554" si="285">IF(OR(T491="年末+季度",T491="季度+动态",T491="动态"),N491*(1-$E$5)*IF(L491+M491=0,$B$7/($B$7+$B$8),L491/(L491+M491)),L491)</f>
        <v>0.82372342526067932</v>
      </c>
      <c r="X491" s="51">
        <f t="shared" ref="X491:X554" si="286">IF(OR(T491="年末+季度",T491="季度+动态",T491="动态"),N491*(1-$E$5)*IF(L491+M491=0,$B$8/($B$7+$B$8),M491/(L491+M491)),M491)</f>
        <v>5.5658004645103253E-2</v>
      </c>
      <c r="Y491" s="51">
        <f t="shared" si="272"/>
        <v>0.99998626710299976</v>
      </c>
      <c r="Z491" s="51">
        <f t="shared" ref="Z491:Z554" si="287">U491*Y491</f>
        <v>0.1141258379962399</v>
      </c>
      <c r="AA491" s="51">
        <f t="shared" ref="AA491:AA554" si="288">V491*Y491</f>
        <v>0.12354026697335407</v>
      </c>
      <c r="AB491" s="51">
        <f t="shared" ref="AB491:AB554" si="289">W491*Y491</f>
        <v>0.82371211315172355</v>
      </c>
      <c r="AC491" s="51">
        <f t="shared" ref="AC491:AC554" si="290">X491*Y491</f>
        <v>5.5657240299458226E-2</v>
      </c>
      <c r="AD491" s="78">
        <f t="shared" ref="AD491:AD554" si="291">SUM(Z491:AC491)</f>
        <v>1.1170354584207758</v>
      </c>
      <c r="AE491" s="51">
        <f t="shared" si="273"/>
        <v>1.1402413748523905</v>
      </c>
      <c r="AF491" s="50">
        <f t="shared" ref="AF491:AF554" si="292">AD491/AE491-1</f>
        <v>-2.0351757920220037E-2</v>
      </c>
      <c r="AG491" s="50">
        <f t="shared" si="274"/>
        <v>-3.3726329711458725E-4</v>
      </c>
      <c r="AH491" s="48">
        <f t="shared" si="275"/>
        <v>44469</v>
      </c>
      <c r="AI491" s="55">
        <f t="shared" ref="AI491:AI554" si="293">YEAR(A491)</f>
        <v>2021</v>
      </c>
      <c r="AJ491" s="55">
        <f t="shared" ref="AJ491:AJ554" si="294">MONTH(A491)</f>
        <v>11</v>
      </c>
      <c r="AK491" s="53">
        <f t="shared" ref="AK491:AK554" si="295">IF(MONTH(A491)&lt;&gt;MONTH(A492),1,0)</f>
        <v>0</v>
      </c>
      <c r="AL491" s="51">
        <f t="shared" si="276"/>
        <v>1.1132035004403884</v>
      </c>
      <c r="AM491" s="52" t="str">
        <f t="shared" ref="AM491:AM554" si="296">IF(AK491,AD491/AL491-1,"")</f>
        <v/>
      </c>
      <c r="AN491" s="51">
        <f t="shared" si="277"/>
        <v>1.1402413748523905</v>
      </c>
      <c r="AO491" s="52">
        <f t="shared" ref="AO491:AO554" si="297">AD491/AN491-1</f>
        <v>-2.0351757920220037E-2</v>
      </c>
      <c r="AP491" s="56">
        <f t="shared" ref="AP491:AP554" si="298">IFERROR(SUM(Z491:AC491)/AD491,0)</f>
        <v>1</v>
      </c>
      <c r="AQ491" s="53" t="b">
        <f t="shared" ref="AQ491:AQ554" si="299">AND(B491&gt;0,C491&gt;0,D491&gt;0,E491&gt;0)</f>
        <v>1</v>
      </c>
    </row>
    <row r="492" spans="1:43">
      <c r="A492" s="48">
        <f>净值底稿!A453</f>
        <v>44511</v>
      </c>
      <c r="B492" s="49">
        <f>净值底稿!X453</f>
        <v>1.2838539982632233</v>
      </c>
      <c r="C492" s="49">
        <f>净值底稿!U453</f>
        <v>1.4782821178498562</v>
      </c>
      <c r="D492" s="49">
        <f>净值底稿!V453</f>
        <v>1.5026999999999999</v>
      </c>
      <c r="E492" s="49">
        <f>净值底稿!W453</f>
        <v>1.3832</v>
      </c>
      <c r="F492" s="50">
        <f t="shared" ref="F492:F555" si="300">IFERROR(B492/B491-1,0)</f>
        <v>1.8078427041906986E-2</v>
      </c>
      <c r="G492" s="50">
        <f t="shared" ref="G492:G555" si="301">IFERROR(C492/C491-1,0)</f>
        <v>9.7191017146172065E-3</v>
      </c>
      <c r="H492" s="50">
        <f t="shared" ref="H492:H555" si="302">IFERROR(D492/D491-1,0)</f>
        <v>-4.6561128109623429E-4</v>
      </c>
      <c r="I492" s="50">
        <f t="shared" ref="I492:I555" si="303">IFERROR(E492/E491-1,0)</f>
        <v>1.7358046484260203E-2</v>
      </c>
      <c r="J492" s="51">
        <f t="shared" ref="J492:J555" si="304">Z491*(1+F492)</f>
        <v>0.11618905363205143</v>
      </c>
      <c r="K492" s="51">
        <f t="shared" ref="K492:K555" si="305">AA491*(1+G492)</f>
        <v>0.12474096739391907</v>
      </c>
      <c r="L492" s="51">
        <f t="shared" ref="L492:L555" si="306">AB491*(1+H492)</f>
        <v>0.82332858349946447</v>
      </c>
      <c r="M492" s="51">
        <f t="shared" ref="M492:M555" si="307">AC491*(1+I492)</f>
        <v>5.662334126376186E-2</v>
      </c>
      <c r="N492" s="51">
        <f t="shared" si="278"/>
        <v>1.1208819457891968</v>
      </c>
      <c r="O492" s="52">
        <f t="shared" si="279"/>
        <v>0.21494682997711695</v>
      </c>
      <c r="P492" s="53" t="b">
        <f t="shared" si="280"/>
        <v>0</v>
      </c>
      <c r="Q492" s="53" t="b">
        <f t="shared" si="281"/>
        <v>0</v>
      </c>
      <c r="R492" s="53" t="b">
        <f t="shared" si="282"/>
        <v>0</v>
      </c>
      <c r="S492" s="53" t="b">
        <f t="shared" ref="S492:S555" si="308">AND(OR(P492,Q492,R492),A492-AH491&gt;$E$8)</f>
        <v>0</v>
      </c>
      <c r="T492" s="54" t="str">
        <f t="shared" ref="T492:T555" si="309">IF(NOT(OR(P492,Q492,R492)),"不调",IF(NOT(S492),"间隔规则跳过",IF(P492,"年末+季度",IF(AND(Q492,R492),"季度+动态",IF(Q492,"季度","动态")))))</f>
        <v>不调</v>
      </c>
      <c r="U492" s="51">
        <f t="shared" si="283"/>
        <v>0.11618905363205143</v>
      </c>
      <c r="V492" s="51">
        <f t="shared" si="284"/>
        <v>0.12474096739391907</v>
      </c>
      <c r="W492" s="51">
        <f t="shared" si="285"/>
        <v>0.82332858349946447</v>
      </c>
      <c r="X492" s="51">
        <f t="shared" si="286"/>
        <v>5.662334126376186E-2</v>
      </c>
      <c r="Y492" s="51">
        <f t="shared" ref="Y492:Y555" si="310">POWER(1-$H$5,(A492-A491)/$H$8)</f>
        <v>0.99998626710299976</v>
      </c>
      <c r="Z492" s="51">
        <f t="shared" si="287"/>
        <v>0.11618745801974534</v>
      </c>
      <c r="AA492" s="51">
        <f t="shared" si="288"/>
        <v>0.12473925433906215</v>
      </c>
      <c r="AB492" s="51">
        <f t="shared" si="289"/>
        <v>0.82331727681282996</v>
      </c>
      <c r="AC492" s="51">
        <f t="shared" si="290"/>
        <v>5.6622563661248473E-2</v>
      </c>
      <c r="AD492" s="78">
        <f t="shared" si="291"/>
        <v>1.1208665528328858</v>
      </c>
      <c r="AE492" s="51">
        <f t="shared" ref="AE492:AE555" si="311">MAX(AE491,AD492)</f>
        <v>1.1402413748523905</v>
      </c>
      <c r="AF492" s="50">
        <f t="shared" si="292"/>
        <v>-1.6991860185754826E-2</v>
      </c>
      <c r="AG492" s="50">
        <f t="shared" ref="AG492:AG555" si="312">AD492/AD491-1</f>
        <v>3.4296981203500998E-3</v>
      </c>
      <c r="AH492" s="48">
        <f t="shared" ref="AH492:AH555" si="313">IF(OR(T492="年末+季度",T492="季度+动态",T492="季度",T492="动态"),A492,AH491)</f>
        <v>44469</v>
      </c>
      <c r="AI492" s="55">
        <f t="shared" si="293"/>
        <v>2021</v>
      </c>
      <c r="AJ492" s="55">
        <f t="shared" si="294"/>
        <v>11</v>
      </c>
      <c r="AK492" s="53">
        <f t="shared" si="295"/>
        <v>0</v>
      </c>
      <c r="AL492" s="51">
        <f t="shared" ref="AL492:AL555" si="314">IF(AK491,AD491,AL491)</f>
        <v>1.1132035004403884</v>
      </c>
      <c r="AM492" s="52" t="str">
        <f t="shared" si="296"/>
        <v/>
      </c>
      <c r="AN492" s="51">
        <f t="shared" ref="AN492:AN555" si="315">IF(AI492&lt;&gt;AI491,AD492,MAX(AN491,AD492))</f>
        <v>1.1402413748523905</v>
      </c>
      <c r="AO492" s="52">
        <f t="shared" si="297"/>
        <v>-1.6991860185754826E-2</v>
      </c>
      <c r="AP492" s="56">
        <f t="shared" si="298"/>
        <v>1</v>
      </c>
      <c r="AQ492" s="53" t="b">
        <f t="shared" si="299"/>
        <v>1</v>
      </c>
    </row>
    <row r="493" spans="1:43">
      <c r="A493" s="48">
        <f>净值底稿!A454</f>
        <v>44512</v>
      </c>
      <c r="B493" s="49">
        <f>净值底稿!X454</f>
        <v>1.2779090708419556</v>
      </c>
      <c r="C493" s="49">
        <f>净值底稿!U454</f>
        <v>1.4885154656965627</v>
      </c>
      <c r="D493" s="49">
        <f>净值底稿!V454</f>
        <v>1.5028999999999999</v>
      </c>
      <c r="E493" s="49">
        <f>净值底稿!W454</f>
        <v>1.3835</v>
      </c>
      <c r="F493" s="50">
        <f t="shared" si="300"/>
        <v>-4.6305323107689311E-3</v>
      </c>
      <c r="G493" s="50">
        <f t="shared" si="301"/>
        <v>6.9224593351577823E-3</v>
      </c>
      <c r="H493" s="50">
        <f t="shared" si="302"/>
        <v>1.3309376455716837E-4</v>
      </c>
      <c r="I493" s="50">
        <f t="shared" si="303"/>
        <v>2.1688837478306411E-4</v>
      </c>
      <c r="J493" s="51">
        <f t="shared" si="304"/>
        <v>0.1156494482412788</v>
      </c>
      <c r="K493" s="51">
        <f t="shared" si="305"/>
        <v>0.12560275675472221</v>
      </c>
      <c r="L493" s="51">
        <f t="shared" si="306"/>
        <v>0.82342685520862591</v>
      </c>
      <c r="M493" s="51">
        <f t="shared" si="307"/>
        <v>5.6634844437057012E-2</v>
      </c>
      <c r="N493" s="51">
        <f t="shared" si="278"/>
        <v>1.121313904641684</v>
      </c>
      <c r="O493" s="52">
        <f t="shared" si="279"/>
        <v>0.21515135413672873</v>
      </c>
      <c r="P493" s="53" t="b">
        <f t="shared" si="280"/>
        <v>0</v>
      </c>
      <c r="Q493" s="53" t="b">
        <f t="shared" si="281"/>
        <v>0</v>
      </c>
      <c r="R493" s="53" t="b">
        <f t="shared" si="282"/>
        <v>0</v>
      </c>
      <c r="S493" s="53" t="b">
        <f t="shared" si="308"/>
        <v>0</v>
      </c>
      <c r="T493" s="54" t="str">
        <f t="shared" si="309"/>
        <v>不调</v>
      </c>
      <c r="U493" s="51">
        <f t="shared" si="283"/>
        <v>0.1156494482412788</v>
      </c>
      <c r="V493" s="51">
        <f t="shared" si="284"/>
        <v>0.12560275675472221</v>
      </c>
      <c r="W493" s="51">
        <f t="shared" si="285"/>
        <v>0.82342685520862591</v>
      </c>
      <c r="X493" s="51">
        <f t="shared" si="286"/>
        <v>5.6634844437057012E-2</v>
      </c>
      <c r="Y493" s="51">
        <f t="shared" si="310"/>
        <v>0.99998626710299976</v>
      </c>
      <c r="Z493" s="51">
        <f t="shared" si="287"/>
        <v>0.11564786003931797</v>
      </c>
      <c r="AA493" s="51">
        <f t="shared" si="288"/>
        <v>0.12560103186500074</v>
      </c>
      <c r="AB493" s="51">
        <f t="shared" si="289"/>
        <v>0.82341554717243615</v>
      </c>
      <c r="AC493" s="51">
        <f t="shared" si="290"/>
        <v>5.6634066676571733E-2</v>
      </c>
      <c r="AD493" s="78">
        <f t="shared" si="291"/>
        <v>1.1212985057533265</v>
      </c>
      <c r="AE493" s="51">
        <f t="shared" si="311"/>
        <v>1.1402413748523905</v>
      </c>
      <c r="AF493" s="50">
        <f t="shared" si="292"/>
        <v>-1.6613034324873821E-2</v>
      </c>
      <c r="AG493" s="50">
        <f t="shared" si="312"/>
        <v>3.8537408342587121E-4</v>
      </c>
      <c r="AH493" s="48">
        <f t="shared" si="313"/>
        <v>44469</v>
      </c>
      <c r="AI493" s="55">
        <f t="shared" si="293"/>
        <v>2021</v>
      </c>
      <c r="AJ493" s="55">
        <f t="shared" si="294"/>
        <v>11</v>
      </c>
      <c r="AK493" s="53">
        <f t="shared" si="295"/>
        <v>0</v>
      </c>
      <c r="AL493" s="51">
        <f t="shared" si="314"/>
        <v>1.1132035004403884</v>
      </c>
      <c r="AM493" s="52" t="str">
        <f t="shared" si="296"/>
        <v/>
      </c>
      <c r="AN493" s="51">
        <f t="shared" si="315"/>
        <v>1.1402413748523905</v>
      </c>
      <c r="AO493" s="52">
        <f t="shared" si="297"/>
        <v>-1.6613034324873821E-2</v>
      </c>
      <c r="AP493" s="56">
        <f t="shared" si="298"/>
        <v>1</v>
      </c>
      <c r="AQ493" s="53" t="b">
        <f t="shared" si="299"/>
        <v>1</v>
      </c>
    </row>
    <row r="494" spans="1:43">
      <c r="A494" s="48">
        <f>净值底稿!A455</f>
        <v>44515</v>
      </c>
      <c r="B494" s="49">
        <f>净值底稿!X455</f>
        <v>1.2766353608926619</v>
      </c>
      <c r="C494" s="49">
        <f>净值底稿!U455</f>
        <v>1.4826489083498386</v>
      </c>
      <c r="D494" s="49">
        <f>净值底稿!V455</f>
        <v>1.5041</v>
      </c>
      <c r="E494" s="49">
        <f>净值底稿!W455</f>
        <v>1.3779999999999999</v>
      </c>
      <c r="F494" s="50">
        <f t="shared" si="300"/>
        <v>-9.9671406859525025E-4</v>
      </c>
      <c r="G494" s="50">
        <f t="shared" si="301"/>
        <v>-3.9412135660805703E-3</v>
      </c>
      <c r="H494" s="50">
        <f t="shared" si="302"/>
        <v>7.9845631778563408E-4</v>
      </c>
      <c r="I494" s="50">
        <f t="shared" si="303"/>
        <v>-3.9754246476328969E-3</v>
      </c>
      <c r="J494" s="51">
        <f t="shared" si="304"/>
        <v>0.11553259219021385</v>
      </c>
      <c r="K494" s="51">
        <f t="shared" si="305"/>
        <v>0.12510601137430069</v>
      </c>
      <c r="L494" s="51">
        <f t="shared" si="306"/>
        <v>0.82407300851823895</v>
      </c>
      <c r="M494" s="51">
        <f t="shared" si="307"/>
        <v>5.6408922212010007E-2</v>
      </c>
      <c r="N494" s="51">
        <f t="shared" si="278"/>
        <v>1.1211205342947637</v>
      </c>
      <c r="O494" s="52">
        <f t="shared" si="279"/>
        <v>0.21464115249292734</v>
      </c>
      <c r="P494" s="53" t="b">
        <f t="shared" si="280"/>
        <v>0</v>
      </c>
      <c r="Q494" s="53" t="b">
        <f t="shared" si="281"/>
        <v>0</v>
      </c>
      <c r="R494" s="53" t="b">
        <f t="shared" si="282"/>
        <v>0</v>
      </c>
      <c r="S494" s="53" t="b">
        <f t="shared" si="308"/>
        <v>0</v>
      </c>
      <c r="T494" s="54" t="str">
        <f t="shared" si="309"/>
        <v>不调</v>
      </c>
      <c r="U494" s="51">
        <f t="shared" si="283"/>
        <v>0.11553259219021385</v>
      </c>
      <c r="V494" s="51">
        <f t="shared" si="284"/>
        <v>0.12510601137430069</v>
      </c>
      <c r="W494" s="51">
        <f t="shared" si="285"/>
        <v>0.82407300851823895</v>
      </c>
      <c r="X494" s="51">
        <f t="shared" si="286"/>
        <v>5.6408922212010007E-2</v>
      </c>
      <c r="Y494" s="51">
        <f t="shared" si="310"/>
        <v>0.99995880187477393</v>
      </c>
      <c r="Z494" s="51">
        <f t="shared" si="287"/>
        <v>0.1155278324640131</v>
      </c>
      <c r="AA494" s="51">
        <f t="shared" si="288"/>
        <v>0.12510085724117756</v>
      </c>
      <c r="AB494" s="51">
        <f t="shared" si="289"/>
        <v>0.8240390582552386</v>
      </c>
      <c r="AC494" s="51">
        <f t="shared" si="290"/>
        <v>5.6406598270168848E-2</v>
      </c>
      <c r="AD494" s="78">
        <f t="shared" si="291"/>
        <v>1.1210743462305981</v>
      </c>
      <c r="AE494" s="51">
        <f t="shared" si="311"/>
        <v>1.1402413748523905</v>
      </c>
      <c r="AF494" s="50">
        <f t="shared" si="292"/>
        <v>-1.6809623860801981E-2</v>
      </c>
      <c r="AG494" s="50">
        <f t="shared" si="312"/>
        <v>-1.9991065856073131E-4</v>
      </c>
      <c r="AH494" s="48">
        <f t="shared" si="313"/>
        <v>44469</v>
      </c>
      <c r="AI494" s="55">
        <f t="shared" si="293"/>
        <v>2021</v>
      </c>
      <c r="AJ494" s="55">
        <f t="shared" si="294"/>
        <v>11</v>
      </c>
      <c r="AK494" s="53">
        <f t="shared" si="295"/>
        <v>0</v>
      </c>
      <c r="AL494" s="51">
        <f t="shared" si="314"/>
        <v>1.1132035004403884</v>
      </c>
      <c r="AM494" s="52" t="str">
        <f t="shared" si="296"/>
        <v/>
      </c>
      <c r="AN494" s="51">
        <f t="shared" si="315"/>
        <v>1.1402413748523905</v>
      </c>
      <c r="AO494" s="52">
        <f t="shared" si="297"/>
        <v>-1.6809623860801981E-2</v>
      </c>
      <c r="AP494" s="56">
        <f t="shared" si="298"/>
        <v>1</v>
      </c>
      <c r="AQ494" s="53" t="b">
        <f t="shared" si="299"/>
        <v>1</v>
      </c>
    </row>
    <row r="495" spans="1:43">
      <c r="A495" s="48">
        <f>净值底稿!A456</f>
        <v>44516</v>
      </c>
      <c r="B495" s="49">
        <f>净值底稿!X456</f>
        <v>1.269748396115864</v>
      </c>
      <c r="C495" s="49">
        <f>净值底稿!U456</f>
        <v>1.4715107664482039</v>
      </c>
      <c r="D495" s="49">
        <f>净值底稿!V456</f>
        <v>1.5043</v>
      </c>
      <c r="E495" s="49">
        <f>净值底稿!W456</f>
        <v>1.3842000000000001</v>
      </c>
      <c r="F495" s="50">
        <f t="shared" si="300"/>
        <v>-5.3946216654866541E-3</v>
      </c>
      <c r="G495" s="50">
        <f t="shared" si="301"/>
        <v>-7.5123259720545343E-3</v>
      </c>
      <c r="H495" s="50">
        <f t="shared" si="302"/>
        <v>1.3296988232158746E-4</v>
      </c>
      <c r="I495" s="50">
        <f t="shared" si="303"/>
        <v>4.4992743105951583E-3</v>
      </c>
      <c r="J495" s="51">
        <f t="shared" si="304"/>
        <v>0.11490460351603603</v>
      </c>
      <c r="K495" s="51">
        <f t="shared" si="305"/>
        <v>0.12416105882219837</v>
      </c>
      <c r="L495" s="51">
        <f t="shared" si="306"/>
        <v>0.82414863063184318</v>
      </c>
      <c r="M495" s="51">
        <f t="shared" si="307"/>
        <v>5.6660387028713878E-2</v>
      </c>
      <c r="N495" s="51">
        <f t="shared" si="278"/>
        <v>1.1198746799987915</v>
      </c>
      <c r="O495" s="52">
        <f t="shared" si="279"/>
        <v>0.21347537059994282</v>
      </c>
      <c r="P495" s="53" t="b">
        <f t="shared" si="280"/>
        <v>0</v>
      </c>
      <c r="Q495" s="53" t="b">
        <f t="shared" si="281"/>
        <v>0</v>
      </c>
      <c r="R495" s="53" t="b">
        <f t="shared" si="282"/>
        <v>0</v>
      </c>
      <c r="S495" s="53" t="b">
        <f t="shared" si="308"/>
        <v>0</v>
      </c>
      <c r="T495" s="54" t="str">
        <f t="shared" si="309"/>
        <v>不调</v>
      </c>
      <c r="U495" s="51">
        <f t="shared" si="283"/>
        <v>0.11490460351603603</v>
      </c>
      <c r="V495" s="51">
        <f t="shared" si="284"/>
        <v>0.12416105882219837</v>
      </c>
      <c r="W495" s="51">
        <f t="shared" si="285"/>
        <v>0.82414863063184318</v>
      </c>
      <c r="X495" s="51">
        <f t="shared" si="286"/>
        <v>5.6660387028713878E-2</v>
      </c>
      <c r="Y495" s="51">
        <f t="shared" si="310"/>
        <v>0.99998626710299976</v>
      </c>
      <c r="Z495" s="51">
        <f t="shared" si="287"/>
        <v>0.11490302554295109</v>
      </c>
      <c r="AA495" s="51">
        <f t="shared" si="288"/>
        <v>0.12415935373116613</v>
      </c>
      <c r="AB495" s="51">
        <f t="shared" si="289"/>
        <v>0.82413731268358581</v>
      </c>
      <c r="AC495" s="51">
        <f t="shared" si="290"/>
        <v>5.6659608917454821E-2</v>
      </c>
      <c r="AD495" s="78">
        <f t="shared" si="291"/>
        <v>1.1198593008751581</v>
      </c>
      <c r="AE495" s="51">
        <f t="shared" si="311"/>
        <v>1.1402413748523905</v>
      </c>
      <c r="AF495" s="50">
        <f t="shared" si="292"/>
        <v>-1.7875227497222701E-2</v>
      </c>
      <c r="AG495" s="50">
        <f t="shared" si="312"/>
        <v>-1.0838222813013276E-3</v>
      </c>
      <c r="AH495" s="48">
        <f t="shared" si="313"/>
        <v>44469</v>
      </c>
      <c r="AI495" s="55">
        <f t="shared" si="293"/>
        <v>2021</v>
      </c>
      <c r="AJ495" s="55">
        <f t="shared" si="294"/>
        <v>11</v>
      </c>
      <c r="AK495" s="53">
        <f t="shared" si="295"/>
        <v>0</v>
      </c>
      <c r="AL495" s="51">
        <f t="shared" si="314"/>
        <v>1.1132035004403884</v>
      </c>
      <c r="AM495" s="52" t="str">
        <f t="shared" si="296"/>
        <v/>
      </c>
      <c r="AN495" s="51">
        <f t="shared" si="315"/>
        <v>1.1402413748523905</v>
      </c>
      <c r="AO495" s="52">
        <f t="shared" si="297"/>
        <v>-1.7875227497222701E-2</v>
      </c>
      <c r="AP495" s="56">
        <f t="shared" si="298"/>
        <v>1</v>
      </c>
      <c r="AQ495" s="53" t="b">
        <f t="shared" si="299"/>
        <v>1</v>
      </c>
    </row>
    <row r="496" spans="1:43">
      <c r="A496" s="48">
        <f>净值底稿!A457</f>
        <v>44517</v>
      </c>
      <c r="B496" s="49">
        <f>净值底稿!X457</f>
        <v>1.2694821127617879</v>
      </c>
      <c r="C496" s="49">
        <f>净值底稿!U457</f>
        <v>1.488014252995445</v>
      </c>
      <c r="D496" s="49">
        <f>净值底稿!V457</f>
        <v>1.5043</v>
      </c>
      <c r="E496" s="49">
        <f>净值底稿!W457</f>
        <v>1.3815999999999999</v>
      </c>
      <c r="F496" s="50">
        <f t="shared" si="300"/>
        <v>-2.0971347937170925E-4</v>
      </c>
      <c r="G496" s="50">
        <f t="shared" si="301"/>
        <v>1.1215335234736834E-2</v>
      </c>
      <c r="H496" s="50">
        <f t="shared" si="302"/>
        <v>0</v>
      </c>
      <c r="I496" s="50">
        <f t="shared" si="303"/>
        <v>-1.8783412801619548E-3</v>
      </c>
      <c r="J496" s="51">
        <f t="shared" si="304"/>
        <v>0.11487892882967414</v>
      </c>
      <c r="K496" s="51">
        <f t="shared" si="305"/>
        <v>0.12555184250578943</v>
      </c>
      <c r="L496" s="51">
        <f t="shared" si="306"/>
        <v>0.82413731268358581</v>
      </c>
      <c r="M496" s="51">
        <f t="shared" si="307"/>
        <v>5.6553182835107331E-2</v>
      </c>
      <c r="N496" s="51">
        <f t="shared" si="278"/>
        <v>1.1211212668541568</v>
      </c>
      <c r="O496" s="52">
        <f t="shared" si="279"/>
        <v>0.21445563334117046</v>
      </c>
      <c r="P496" s="53" t="b">
        <f t="shared" si="280"/>
        <v>0</v>
      </c>
      <c r="Q496" s="53" t="b">
        <f t="shared" si="281"/>
        <v>0</v>
      </c>
      <c r="R496" s="53" t="b">
        <f t="shared" si="282"/>
        <v>0</v>
      </c>
      <c r="S496" s="53" t="b">
        <f t="shared" si="308"/>
        <v>0</v>
      </c>
      <c r="T496" s="54" t="str">
        <f t="shared" si="309"/>
        <v>不调</v>
      </c>
      <c r="U496" s="51">
        <f t="shared" si="283"/>
        <v>0.11487892882967414</v>
      </c>
      <c r="V496" s="51">
        <f t="shared" si="284"/>
        <v>0.12555184250578943</v>
      </c>
      <c r="W496" s="51">
        <f t="shared" si="285"/>
        <v>0.82413731268358581</v>
      </c>
      <c r="X496" s="51">
        <f t="shared" si="286"/>
        <v>5.6553182835107331E-2</v>
      </c>
      <c r="Y496" s="51">
        <f t="shared" si="310"/>
        <v>0.99998626710299976</v>
      </c>
      <c r="Z496" s="51">
        <f t="shared" si="287"/>
        <v>0.11487735120917703</v>
      </c>
      <c r="AA496" s="51">
        <f t="shared" si="288"/>
        <v>0.12555011831526811</v>
      </c>
      <c r="AB496" s="51">
        <f t="shared" si="289"/>
        <v>0.82412599489075666</v>
      </c>
      <c r="AC496" s="51">
        <f t="shared" si="290"/>
        <v>5.6552406196072422E-2</v>
      </c>
      <c r="AD496" s="78">
        <f t="shared" si="291"/>
        <v>1.1211058706112742</v>
      </c>
      <c r="AE496" s="51">
        <f t="shared" si="311"/>
        <v>1.1402413748523905</v>
      </c>
      <c r="AF496" s="50">
        <f t="shared" si="292"/>
        <v>-1.6781976749083882E-2</v>
      </c>
      <c r="AG496" s="50">
        <f t="shared" si="312"/>
        <v>1.1131485313753409E-3</v>
      </c>
      <c r="AH496" s="48">
        <f t="shared" si="313"/>
        <v>44469</v>
      </c>
      <c r="AI496" s="55">
        <f t="shared" si="293"/>
        <v>2021</v>
      </c>
      <c r="AJ496" s="55">
        <f t="shared" si="294"/>
        <v>11</v>
      </c>
      <c r="AK496" s="53">
        <f t="shared" si="295"/>
        <v>0</v>
      </c>
      <c r="AL496" s="51">
        <f t="shared" si="314"/>
        <v>1.1132035004403884</v>
      </c>
      <c r="AM496" s="52" t="str">
        <f t="shared" si="296"/>
        <v/>
      </c>
      <c r="AN496" s="51">
        <f t="shared" si="315"/>
        <v>1.1402413748523905</v>
      </c>
      <c r="AO496" s="52">
        <f t="shared" si="297"/>
        <v>-1.6781976749083882E-2</v>
      </c>
      <c r="AP496" s="56">
        <f t="shared" si="298"/>
        <v>1</v>
      </c>
      <c r="AQ496" s="53" t="b">
        <f t="shared" si="299"/>
        <v>1</v>
      </c>
    </row>
    <row r="497" spans="1:43">
      <c r="A497" s="48">
        <f>净值底稿!A458</f>
        <v>44518</v>
      </c>
      <c r="B497" s="49">
        <f>净值底稿!X458</f>
        <v>1.2692908901087345</v>
      </c>
      <c r="C497" s="49">
        <f>净值底稿!U458</f>
        <v>1.4823691884758687</v>
      </c>
      <c r="D497" s="49">
        <f>净值底稿!V458</f>
        <v>1.5049999999999999</v>
      </c>
      <c r="E497" s="49">
        <f>净值底稿!W458</f>
        <v>1.3845000000000001</v>
      </c>
      <c r="F497" s="50">
        <f t="shared" si="300"/>
        <v>-1.5063044302165984E-4</v>
      </c>
      <c r="G497" s="50">
        <f t="shared" si="301"/>
        <v>-3.7936898172934441E-3</v>
      </c>
      <c r="H497" s="50">
        <f t="shared" si="302"/>
        <v>4.6533271288962119E-4</v>
      </c>
      <c r="I497" s="50">
        <f t="shared" si="303"/>
        <v>2.0990156340474631E-3</v>
      </c>
      <c r="J497" s="51">
        <f t="shared" si="304"/>
        <v>0.11486004718287124</v>
      </c>
      <c r="K497" s="51">
        <f t="shared" si="305"/>
        <v>0.12507382010985549</v>
      </c>
      <c r="L497" s="51">
        <f t="shared" si="306"/>
        <v>0.82450948767572207</v>
      </c>
      <c r="M497" s="51">
        <f t="shared" si="307"/>
        <v>5.6671110580820978E-2</v>
      </c>
      <c r="N497" s="51">
        <f t="shared" si="278"/>
        <v>1.12111446554927</v>
      </c>
      <c r="O497" s="52">
        <f t="shared" si="279"/>
        <v>0.2140137110577513</v>
      </c>
      <c r="P497" s="53" t="b">
        <f t="shared" si="280"/>
        <v>0</v>
      </c>
      <c r="Q497" s="53" t="b">
        <f t="shared" si="281"/>
        <v>0</v>
      </c>
      <c r="R497" s="53" t="b">
        <f t="shared" si="282"/>
        <v>0</v>
      </c>
      <c r="S497" s="53" t="b">
        <f t="shared" si="308"/>
        <v>0</v>
      </c>
      <c r="T497" s="54" t="str">
        <f t="shared" si="309"/>
        <v>不调</v>
      </c>
      <c r="U497" s="51">
        <f t="shared" si="283"/>
        <v>0.11486004718287124</v>
      </c>
      <c r="V497" s="51">
        <f t="shared" si="284"/>
        <v>0.12507382010985549</v>
      </c>
      <c r="W497" s="51">
        <f t="shared" si="285"/>
        <v>0.82450948767572207</v>
      </c>
      <c r="X497" s="51">
        <f t="shared" si="286"/>
        <v>5.6671110580820978E-2</v>
      </c>
      <c r="Y497" s="51">
        <f t="shared" si="310"/>
        <v>0.99998626710299976</v>
      </c>
      <c r="Z497" s="51">
        <f t="shared" si="287"/>
        <v>0.11485846982167383</v>
      </c>
      <c r="AA497" s="51">
        <f t="shared" si="288"/>
        <v>0.1250721024839665</v>
      </c>
      <c r="AB497" s="51">
        <f t="shared" si="289"/>
        <v>0.82449816477185212</v>
      </c>
      <c r="AC497" s="51">
        <f t="shared" si="290"/>
        <v>5.6670332322296485E-2</v>
      </c>
      <c r="AD497" s="78">
        <f t="shared" si="291"/>
        <v>1.1210990693997891</v>
      </c>
      <c r="AE497" s="51">
        <f t="shared" si="311"/>
        <v>1.1402413748523905</v>
      </c>
      <c r="AF497" s="50">
        <f t="shared" si="292"/>
        <v>-1.6787941461148481E-2</v>
      </c>
      <c r="AG497" s="50">
        <f t="shared" si="312"/>
        <v>-6.0665202666898566E-6</v>
      </c>
      <c r="AH497" s="48">
        <f t="shared" si="313"/>
        <v>44469</v>
      </c>
      <c r="AI497" s="55">
        <f t="shared" si="293"/>
        <v>2021</v>
      </c>
      <c r="AJ497" s="55">
        <f t="shared" si="294"/>
        <v>11</v>
      </c>
      <c r="AK497" s="53">
        <f t="shared" si="295"/>
        <v>0</v>
      </c>
      <c r="AL497" s="51">
        <f t="shared" si="314"/>
        <v>1.1132035004403884</v>
      </c>
      <c r="AM497" s="52" t="str">
        <f t="shared" si="296"/>
        <v/>
      </c>
      <c r="AN497" s="51">
        <f t="shared" si="315"/>
        <v>1.1402413748523905</v>
      </c>
      <c r="AO497" s="52">
        <f t="shared" si="297"/>
        <v>-1.6787941461148481E-2</v>
      </c>
      <c r="AP497" s="56">
        <f t="shared" si="298"/>
        <v>1</v>
      </c>
      <c r="AQ497" s="53" t="b">
        <f t="shared" si="299"/>
        <v>1</v>
      </c>
    </row>
    <row r="498" spans="1:43">
      <c r="A498" s="48">
        <f>净值底稿!A459</f>
        <v>44519</v>
      </c>
      <c r="B498" s="49">
        <f>净值底稿!X459</f>
        <v>1.2850547564992874</v>
      </c>
      <c r="C498" s="49">
        <f>净值底稿!U459</f>
        <v>1.4985551539471449</v>
      </c>
      <c r="D498" s="49">
        <f>净值底稿!V459</f>
        <v>1.5045999999999999</v>
      </c>
      <c r="E498" s="49">
        <f>净值底稿!W459</f>
        <v>1.385</v>
      </c>
      <c r="F498" s="50">
        <f t="shared" si="300"/>
        <v>1.2419427661063853E-2</v>
      </c>
      <c r="G498" s="50">
        <f t="shared" si="301"/>
        <v>1.0918984013637001E-2</v>
      </c>
      <c r="H498" s="50">
        <f t="shared" si="302"/>
        <v>-2.6578073089700283E-4</v>
      </c>
      <c r="I498" s="50">
        <f t="shared" si="303"/>
        <v>3.6114120621166812E-4</v>
      </c>
      <c r="J498" s="51">
        <f t="shared" si="304"/>
        <v>0.1162849462788846</v>
      </c>
      <c r="K498" s="51">
        <f t="shared" si="305"/>
        <v>0.1264377627715409</v>
      </c>
      <c r="L498" s="51">
        <f t="shared" si="306"/>
        <v>0.82427902904699579</v>
      </c>
      <c r="M498" s="51">
        <f t="shared" si="307"/>
        <v>5.6690798314467772E-2</v>
      </c>
      <c r="N498" s="51">
        <f t="shared" si="278"/>
        <v>1.123692536411889</v>
      </c>
      <c r="O498" s="52">
        <f t="shared" si="279"/>
        <v>0.21600455746148658</v>
      </c>
      <c r="P498" s="53" t="b">
        <f t="shared" si="280"/>
        <v>0</v>
      </c>
      <c r="Q498" s="53" t="b">
        <f t="shared" si="281"/>
        <v>0</v>
      </c>
      <c r="R498" s="53" t="b">
        <f t="shared" si="282"/>
        <v>0</v>
      </c>
      <c r="S498" s="53" t="b">
        <f t="shared" si="308"/>
        <v>0</v>
      </c>
      <c r="T498" s="54" t="str">
        <f t="shared" si="309"/>
        <v>不调</v>
      </c>
      <c r="U498" s="51">
        <f t="shared" si="283"/>
        <v>0.1162849462788846</v>
      </c>
      <c r="V498" s="51">
        <f t="shared" si="284"/>
        <v>0.1264377627715409</v>
      </c>
      <c r="W498" s="51">
        <f t="shared" si="285"/>
        <v>0.82427902904699579</v>
      </c>
      <c r="X498" s="51">
        <f t="shared" si="286"/>
        <v>5.6690798314467772E-2</v>
      </c>
      <c r="Y498" s="51">
        <f t="shared" si="310"/>
        <v>0.99998626710299976</v>
      </c>
      <c r="Z498" s="51">
        <f t="shared" si="287"/>
        <v>0.11628334934969467</v>
      </c>
      <c r="AA498" s="51">
        <f t="shared" si="288"/>
        <v>0.12643602641476781</v>
      </c>
      <c r="AB498" s="51">
        <f t="shared" si="289"/>
        <v>0.82426770930799043</v>
      </c>
      <c r="AC498" s="51">
        <f t="shared" si="290"/>
        <v>5.6690019785573656E-2</v>
      </c>
      <c r="AD498" s="78">
        <f t="shared" si="291"/>
        <v>1.1236771048580267</v>
      </c>
      <c r="AE498" s="51">
        <f t="shared" si="311"/>
        <v>1.1402413748523905</v>
      </c>
      <c r="AF498" s="50">
        <f t="shared" si="292"/>
        <v>-1.4526985566111428E-2</v>
      </c>
      <c r="AG498" s="50">
        <f t="shared" si="312"/>
        <v>2.2995607869140677E-3</v>
      </c>
      <c r="AH498" s="48">
        <f t="shared" si="313"/>
        <v>44469</v>
      </c>
      <c r="AI498" s="55">
        <f t="shared" si="293"/>
        <v>2021</v>
      </c>
      <c r="AJ498" s="55">
        <f t="shared" si="294"/>
        <v>11</v>
      </c>
      <c r="AK498" s="53">
        <f t="shared" si="295"/>
        <v>0</v>
      </c>
      <c r="AL498" s="51">
        <f t="shared" si="314"/>
        <v>1.1132035004403884</v>
      </c>
      <c r="AM498" s="52" t="str">
        <f t="shared" si="296"/>
        <v/>
      </c>
      <c r="AN498" s="51">
        <f t="shared" si="315"/>
        <v>1.1402413748523905</v>
      </c>
      <c r="AO498" s="52">
        <f t="shared" si="297"/>
        <v>-1.4526985566111428E-2</v>
      </c>
      <c r="AP498" s="56">
        <f t="shared" si="298"/>
        <v>1</v>
      </c>
      <c r="AQ498" s="53" t="b">
        <f t="shared" si="299"/>
        <v>1</v>
      </c>
    </row>
    <row r="499" spans="1:43">
      <c r="A499" s="48">
        <f>净值底稿!A460</f>
        <v>44522</v>
      </c>
      <c r="B499" s="49">
        <f>净值底稿!X460</f>
        <v>1.2831119419918504</v>
      </c>
      <c r="C499" s="49">
        <f>净值底稿!U460</f>
        <v>1.5173548155276737</v>
      </c>
      <c r="D499" s="49">
        <f>净值底稿!V460</f>
        <v>1.5057</v>
      </c>
      <c r="E499" s="49">
        <f>净值底稿!W460</f>
        <v>1.3705000000000001</v>
      </c>
      <c r="F499" s="50">
        <f t="shared" si="300"/>
        <v>-1.5118534814263507E-3</v>
      </c>
      <c r="G499" s="50">
        <f t="shared" si="301"/>
        <v>1.2545191634095731E-2</v>
      </c>
      <c r="H499" s="50">
        <f t="shared" si="302"/>
        <v>7.3109131995230392E-4</v>
      </c>
      <c r="I499" s="50">
        <f t="shared" si="303"/>
        <v>-1.0469314079422309E-2</v>
      </c>
      <c r="J499" s="51">
        <f t="shared" si="304"/>
        <v>0.11610754596314841</v>
      </c>
      <c r="K499" s="51">
        <f t="shared" si="305"/>
        <v>0.12802219059559466</v>
      </c>
      <c r="L499" s="51">
        <f t="shared" si="306"/>
        <v>0.82487032427558249</v>
      </c>
      <c r="M499" s="51">
        <f t="shared" si="307"/>
        <v>5.6096514163269821E-2</v>
      </c>
      <c r="N499" s="51">
        <f t="shared" si="278"/>
        <v>1.1250965749975954</v>
      </c>
      <c r="O499" s="52">
        <f t="shared" si="279"/>
        <v>0.21698558326805401</v>
      </c>
      <c r="P499" s="53" t="b">
        <f t="shared" si="280"/>
        <v>0</v>
      </c>
      <c r="Q499" s="53" t="b">
        <f t="shared" si="281"/>
        <v>0</v>
      </c>
      <c r="R499" s="53" t="b">
        <f t="shared" si="282"/>
        <v>0</v>
      </c>
      <c r="S499" s="53" t="b">
        <f t="shared" si="308"/>
        <v>0</v>
      </c>
      <c r="T499" s="54" t="str">
        <f t="shared" si="309"/>
        <v>不调</v>
      </c>
      <c r="U499" s="51">
        <f t="shared" si="283"/>
        <v>0.11610754596314841</v>
      </c>
      <c r="V499" s="51">
        <f t="shared" si="284"/>
        <v>0.12802219059559466</v>
      </c>
      <c r="W499" s="51">
        <f t="shared" si="285"/>
        <v>0.82487032427558249</v>
      </c>
      <c r="X499" s="51">
        <f t="shared" si="286"/>
        <v>5.6096514163269821E-2</v>
      </c>
      <c r="Y499" s="51">
        <f t="shared" si="310"/>
        <v>0.99995880187477393</v>
      </c>
      <c r="Z499" s="51">
        <f t="shared" si="287"/>
        <v>0.11610276254993013</v>
      </c>
      <c r="AA499" s="51">
        <f t="shared" si="288"/>
        <v>0.12801691632135478</v>
      </c>
      <c r="AB499" s="51">
        <f t="shared" si="289"/>
        <v>0.82483634116466775</v>
      </c>
      <c r="AC499" s="51">
        <f t="shared" si="290"/>
        <v>5.6094203092054574E-2</v>
      </c>
      <c r="AD499" s="78">
        <f t="shared" si="291"/>
        <v>1.1250502231280073</v>
      </c>
      <c r="AE499" s="51">
        <f t="shared" si="311"/>
        <v>1.1402413748523905</v>
      </c>
      <c r="AF499" s="50">
        <f t="shared" si="292"/>
        <v>-1.3322750831024521E-2</v>
      </c>
      <c r="AG499" s="50">
        <f t="shared" si="312"/>
        <v>1.2219865155604914E-3</v>
      </c>
      <c r="AH499" s="48">
        <f t="shared" si="313"/>
        <v>44469</v>
      </c>
      <c r="AI499" s="55">
        <f t="shared" si="293"/>
        <v>2021</v>
      </c>
      <c r="AJ499" s="55">
        <f t="shared" si="294"/>
        <v>11</v>
      </c>
      <c r="AK499" s="53">
        <f t="shared" si="295"/>
        <v>0</v>
      </c>
      <c r="AL499" s="51">
        <f t="shared" si="314"/>
        <v>1.1132035004403884</v>
      </c>
      <c r="AM499" s="52" t="str">
        <f t="shared" si="296"/>
        <v/>
      </c>
      <c r="AN499" s="51">
        <f t="shared" si="315"/>
        <v>1.1402413748523905</v>
      </c>
      <c r="AO499" s="52">
        <f t="shared" si="297"/>
        <v>-1.3322750831024521E-2</v>
      </c>
      <c r="AP499" s="56">
        <f t="shared" si="298"/>
        <v>1</v>
      </c>
      <c r="AQ499" s="53" t="b">
        <f t="shared" si="299"/>
        <v>1</v>
      </c>
    </row>
    <row r="500" spans="1:43">
      <c r="A500" s="48">
        <f>净值底稿!A461</f>
        <v>44523</v>
      </c>
      <c r="B500" s="49">
        <f>净值底稿!X461</f>
        <v>1.2928875347152164</v>
      </c>
      <c r="C500" s="49">
        <f>净值底稿!U461</f>
        <v>1.5172396198902325</v>
      </c>
      <c r="D500" s="49">
        <f>净值底稿!V461</f>
        <v>1.5059</v>
      </c>
      <c r="E500" s="49">
        <f>净值底稿!W461</f>
        <v>1.3484</v>
      </c>
      <c r="F500" s="50">
        <f t="shared" si="300"/>
        <v>7.6186592949878396E-3</v>
      </c>
      <c r="G500" s="50">
        <f t="shared" si="301"/>
        <v>-7.5918721357925989E-5</v>
      </c>
      <c r="H500" s="50">
        <f t="shared" si="302"/>
        <v>1.3282858471130865E-4</v>
      </c>
      <c r="I500" s="50">
        <f t="shared" si="303"/>
        <v>-1.612550164173665E-2</v>
      </c>
      <c r="J500" s="51">
        <f t="shared" si="304"/>
        <v>0.11698730994100492</v>
      </c>
      <c r="K500" s="51">
        <f t="shared" si="305"/>
        <v>0.12800719744075548</v>
      </c>
      <c r="L500" s="51">
        <f t="shared" si="306"/>
        <v>0.82494590300848314</v>
      </c>
      <c r="M500" s="51">
        <f t="shared" si="307"/>
        <v>5.5189655928001742E-2</v>
      </c>
      <c r="N500" s="51">
        <f t="shared" si="278"/>
        <v>1.1251300663182453</v>
      </c>
      <c r="O500" s="52">
        <f t="shared" si="279"/>
        <v>0.21774772065549194</v>
      </c>
      <c r="P500" s="53" t="b">
        <f t="shared" si="280"/>
        <v>0</v>
      </c>
      <c r="Q500" s="53" t="b">
        <f t="shared" si="281"/>
        <v>0</v>
      </c>
      <c r="R500" s="53" t="b">
        <f t="shared" si="282"/>
        <v>0</v>
      </c>
      <c r="S500" s="53" t="b">
        <f t="shared" si="308"/>
        <v>0</v>
      </c>
      <c r="T500" s="54" t="str">
        <f t="shared" si="309"/>
        <v>不调</v>
      </c>
      <c r="U500" s="51">
        <f t="shared" si="283"/>
        <v>0.11698730994100492</v>
      </c>
      <c r="V500" s="51">
        <f t="shared" si="284"/>
        <v>0.12800719744075548</v>
      </c>
      <c r="W500" s="51">
        <f t="shared" si="285"/>
        <v>0.82494590300848314</v>
      </c>
      <c r="X500" s="51">
        <f t="shared" si="286"/>
        <v>5.5189655928001742E-2</v>
      </c>
      <c r="Y500" s="51">
        <f t="shared" si="310"/>
        <v>0.99998626710299976</v>
      </c>
      <c r="Z500" s="51">
        <f t="shared" si="287"/>
        <v>0.11698570336632717</v>
      </c>
      <c r="AA500" s="51">
        <f t="shared" si="288"/>
        <v>0.12800543953109772</v>
      </c>
      <c r="AB500" s="51">
        <f t="shared" si="289"/>
        <v>0.82493457411136639</v>
      </c>
      <c r="AC500" s="51">
        <f t="shared" si="290"/>
        <v>5.5188898014141403E-2</v>
      </c>
      <c r="AD500" s="78">
        <f t="shared" si="291"/>
        <v>1.1251146150229328</v>
      </c>
      <c r="AE500" s="51">
        <f t="shared" si="311"/>
        <v>1.1402413748523905</v>
      </c>
      <c r="AF500" s="50">
        <f t="shared" si="292"/>
        <v>-1.3266278669651022E-2</v>
      </c>
      <c r="AG500" s="50">
        <f t="shared" si="312"/>
        <v>5.723468481821925E-5</v>
      </c>
      <c r="AH500" s="48">
        <f t="shared" si="313"/>
        <v>44469</v>
      </c>
      <c r="AI500" s="55">
        <f t="shared" si="293"/>
        <v>2021</v>
      </c>
      <c r="AJ500" s="55">
        <f t="shared" si="294"/>
        <v>11</v>
      </c>
      <c r="AK500" s="53">
        <f t="shared" si="295"/>
        <v>0</v>
      </c>
      <c r="AL500" s="51">
        <f t="shared" si="314"/>
        <v>1.1132035004403884</v>
      </c>
      <c r="AM500" s="52" t="str">
        <f t="shared" si="296"/>
        <v/>
      </c>
      <c r="AN500" s="51">
        <f t="shared" si="315"/>
        <v>1.1402413748523905</v>
      </c>
      <c r="AO500" s="52">
        <f t="shared" si="297"/>
        <v>-1.3266278669651022E-2</v>
      </c>
      <c r="AP500" s="56">
        <f t="shared" si="298"/>
        <v>1</v>
      </c>
      <c r="AQ500" s="53" t="b">
        <f t="shared" si="299"/>
        <v>1</v>
      </c>
    </row>
    <row r="501" spans="1:43">
      <c r="A501" s="48">
        <f>净值底稿!A462</f>
        <v>44524</v>
      </c>
      <c r="B501" s="49">
        <f>净值底稿!X462</f>
        <v>1.3052150975660242</v>
      </c>
      <c r="C501" s="49">
        <f>净值底稿!U462</f>
        <v>1.51646882835482</v>
      </c>
      <c r="D501" s="49">
        <f>净值底稿!V462</f>
        <v>1.5072000000000001</v>
      </c>
      <c r="E501" s="49">
        <f>净值底稿!W462</f>
        <v>1.3388</v>
      </c>
      <c r="F501" s="50">
        <f t="shared" si="300"/>
        <v>9.5349073448396382E-3</v>
      </c>
      <c r="G501" s="50">
        <f t="shared" si="301"/>
        <v>-5.0802228290625084E-4</v>
      </c>
      <c r="H501" s="50">
        <f t="shared" si="302"/>
        <v>8.6327113354145446E-4</v>
      </c>
      <c r="I501" s="50">
        <f t="shared" si="303"/>
        <v>-7.1195490952240537E-3</v>
      </c>
      <c r="J501" s="51">
        <f t="shared" si="304"/>
        <v>0.118101151208596</v>
      </c>
      <c r="K501" s="51">
        <f t="shared" si="305"/>
        <v>0.12794040991548272</v>
      </c>
      <c r="L501" s="51">
        <f t="shared" si="306"/>
        <v>0.82564671631625708</v>
      </c>
      <c r="M501" s="51">
        <f t="shared" si="307"/>
        <v>5.4795977945218413E-2</v>
      </c>
      <c r="N501" s="51">
        <f t="shared" si="278"/>
        <v>1.1264842553855543</v>
      </c>
      <c r="O501" s="52">
        <f t="shared" si="279"/>
        <v>0.21841544606397334</v>
      </c>
      <c r="P501" s="53" t="b">
        <f t="shared" si="280"/>
        <v>0</v>
      </c>
      <c r="Q501" s="53" t="b">
        <f t="shared" si="281"/>
        <v>0</v>
      </c>
      <c r="R501" s="53" t="b">
        <f t="shared" si="282"/>
        <v>0</v>
      </c>
      <c r="S501" s="53" t="b">
        <f t="shared" si="308"/>
        <v>0</v>
      </c>
      <c r="T501" s="54" t="str">
        <f t="shared" si="309"/>
        <v>不调</v>
      </c>
      <c r="U501" s="51">
        <f t="shared" si="283"/>
        <v>0.118101151208596</v>
      </c>
      <c r="V501" s="51">
        <f t="shared" si="284"/>
        <v>0.12794040991548272</v>
      </c>
      <c r="W501" s="51">
        <f t="shared" si="285"/>
        <v>0.82564671631625708</v>
      </c>
      <c r="X501" s="51">
        <f t="shared" si="286"/>
        <v>5.4795977945218413E-2</v>
      </c>
      <c r="Y501" s="51">
        <f t="shared" si="310"/>
        <v>0.99998626710299976</v>
      </c>
      <c r="Z501" s="51">
        <f t="shared" si="287"/>
        <v>0.11809952933765085</v>
      </c>
      <c r="AA501" s="51">
        <f t="shared" si="288"/>
        <v>0.12793865292301118</v>
      </c>
      <c r="AB501" s="51">
        <f t="shared" si="289"/>
        <v>0.82563537779494334</v>
      </c>
      <c r="AC501" s="51">
        <f t="shared" si="290"/>
        <v>5.4795225437697263E-2</v>
      </c>
      <c r="AD501" s="78">
        <f t="shared" si="291"/>
        <v>1.1264687854933026</v>
      </c>
      <c r="AE501" s="51">
        <f t="shared" si="311"/>
        <v>1.1402413748523905</v>
      </c>
      <c r="AF501" s="50">
        <f t="shared" si="292"/>
        <v>-1.2078661292983517E-2</v>
      </c>
      <c r="AG501" s="50">
        <f t="shared" si="312"/>
        <v>1.2035844635636117E-3</v>
      </c>
      <c r="AH501" s="48">
        <f t="shared" si="313"/>
        <v>44469</v>
      </c>
      <c r="AI501" s="55">
        <f t="shared" si="293"/>
        <v>2021</v>
      </c>
      <c r="AJ501" s="55">
        <f t="shared" si="294"/>
        <v>11</v>
      </c>
      <c r="AK501" s="53">
        <f t="shared" si="295"/>
        <v>0</v>
      </c>
      <c r="AL501" s="51">
        <f t="shared" si="314"/>
        <v>1.1132035004403884</v>
      </c>
      <c r="AM501" s="52" t="str">
        <f t="shared" si="296"/>
        <v/>
      </c>
      <c r="AN501" s="51">
        <f t="shared" si="315"/>
        <v>1.1402413748523905</v>
      </c>
      <c r="AO501" s="52">
        <f t="shared" si="297"/>
        <v>-1.2078661292983517E-2</v>
      </c>
      <c r="AP501" s="56">
        <f t="shared" si="298"/>
        <v>1</v>
      </c>
      <c r="AQ501" s="53" t="b">
        <f t="shared" si="299"/>
        <v>1</v>
      </c>
    </row>
    <row r="502" spans="1:43">
      <c r="A502" s="48">
        <f>净值底稿!A463</f>
        <v>44525</v>
      </c>
      <c r="B502" s="49">
        <f>净值底稿!X463</f>
        <v>1.302726364653263</v>
      </c>
      <c r="C502" s="49">
        <f>净值底稿!U463</f>
        <v>1.5140570519423513</v>
      </c>
      <c r="D502" s="49">
        <f>净值底稿!V463</f>
        <v>1.5076000000000001</v>
      </c>
      <c r="E502" s="49">
        <f>净值底稿!W463</f>
        <v>1.3382000000000001</v>
      </c>
      <c r="F502" s="50">
        <f t="shared" si="300"/>
        <v>-1.9067607457209368E-3</v>
      </c>
      <c r="G502" s="50">
        <f t="shared" si="301"/>
        <v>-1.5903897049339699E-3</v>
      </c>
      <c r="H502" s="50">
        <f t="shared" si="302"/>
        <v>2.6539278131632038E-4</v>
      </c>
      <c r="I502" s="50">
        <f t="shared" si="303"/>
        <v>-4.4816253361212866E-4</v>
      </c>
      <c r="J502" s="51">
        <f t="shared" si="304"/>
        <v>0.1178743417910217</v>
      </c>
      <c r="K502" s="51">
        <f t="shared" si="305"/>
        <v>0.12773518060653929</v>
      </c>
      <c r="L502" s="51">
        <f t="shared" si="306"/>
        <v>0.82585449546420953</v>
      </c>
      <c r="M502" s="51">
        <f t="shared" si="307"/>
        <v>5.4770668270635259E-2</v>
      </c>
      <c r="N502" s="51">
        <f t="shared" si="278"/>
        <v>1.1262346861324057</v>
      </c>
      <c r="O502" s="52">
        <f t="shared" si="279"/>
        <v>0.21808023267424559</v>
      </c>
      <c r="P502" s="53" t="b">
        <f t="shared" si="280"/>
        <v>0</v>
      </c>
      <c r="Q502" s="53" t="b">
        <f t="shared" si="281"/>
        <v>0</v>
      </c>
      <c r="R502" s="53" t="b">
        <f t="shared" si="282"/>
        <v>0</v>
      </c>
      <c r="S502" s="53" t="b">
        <f t="shared" si="308"/>
        <v>0</v>
      </c>
      <c r="T502" s="54" t="str">
        <f t="shared" si="309"/>
        <v>不调</v>
      </c>
      <c r="U502" s="51">
        <f t="shared" si="283"/>
        <v>0.1178743417910217</v>
      </c>
      <c r="V502" s="51">
        <f t="shared" si="284"/>
        <v>0.12773518060653929</v>
      </c>
      <c r="W502" s="51">
        <f t="shared" si="285"/>
        <v>0.82585449546420953</v>
      </c>
      <c r="X502" s="51">
        <f t="shared" si="286"/>
        <v>5.4770668270635259E-2</v>
      </c>
      <c r="Y502" s="51">
        <f t="shared" si="310"/>
        <v>0.99998626710299976</v>
      </c>
      <c r="Z502" s="51">
        <f t="shared" si="287"/>
        <v>0.11787272303482692</v>
      </c>
      <c r="AA502" s="51">
        <f t="shared" si="288"/>
        <v>0.12773342643246072</v>
      </c>
      <c r="AB502" s="51">
        <f t="shared" si="289"/>
        <v>0.82584315408948616</v>
      </c>
      <c r="AC502" s="51">
        <f t="shared" si="290"/>
        <v>5.4769916110689265E-2</v>
      </c>
      <c r="AD502" s="78">
        <f t="shared" si="291"/>
        <v>1.1262192196674632</v>
      </c>
      <c r="AE502" s="51">
        <f t="shared" si="311"/>
        <v>1.1402413748523905</v>
      </c>
      <c r="AF502" s="50">
        <f t="shared" si="292"/>
        <v>-1.2297532341994266E-2</v>
      </c>
      <c r="AG502" s="50">
        <f t="shared" si="312"/>
        <v>-2.2154704067556263E-4</v>
      </c>
      <c r="AH502" s="48">
        <f t="shared" si="313"/>
        <v>44469</v>
      </c>
      <c r="AI502" s="55">
        <f t="shared" si="293"/>
        <v>2021</v>
      </c>
      <c r="AJ502" s="55">
        <f t="shared" si="294"/>
        <v>11</v>
      </c>
      <c r="AK502" s="53">
        <f t="shared" si="295"/>
        <v>0</v>
      </c>
      <c r="AL502" s="51">
        <f t="shared" si="314"/>
        <v>1.1132035004403884</v>
      </c>
      <c r="AM502" s="52" t="str">
        <f t="shared" si="296"/>
        <v/>
      </c>
      <c r="AN502" s="51">
        <f t="shared" si="315"/>
        <v>1.1402413748523905</v>
      </c>
      <c r="AO502" s="52">
        <f t="shared" si="297"/>
        <v>-1.2297532341994266E-2</v>
      </c>
      <c r="AP502" s="56">
        <f t="shared" si="298"/>
        <v>1</v>
      </c>
      <c r="AQ502" s="53" t="b">
        <f t="shared" si="299"/>
        <v>1</v>
      </c>
    </row>
    <row r="503" spans="1:43">
      <c r="A503" s="48">
        <f>净值底稿!A464</f>
        <v>44526</v>
      </c>
      <c r="B503" s="49">
        <f>净值底稿!X464</f>
        <v>1.2894546124219177</v>
      </c>
      <c r="C503" s="49">
        <f>净值底稿!U464</f>
        <v>1.5125736121483699</v>
      </c>
      <c r="D503" s="49">
        <f>净值底稿!V464</f>
        <v>1.5091000000000001</v>
      </c>
      <c r="E503" s="49">
        <f>净值底稿!W464</f>
        <v>1.3464</v>
      </c>
      <c r="F503" s="50">
        <f t="shared" si="300"/>
        <v>-1.0187674550424686E-2</v>
      </c>
      <c r="G503" s="50">
        <f t="shared" si="301"/>
        <v>-9.7977800247239788E-4</v>
      </c>
      <c r="H503" s="50">
        <f t="shared" si="302"/>
        <v>9.9495887503331382E-4</v>
      </c>
      <c r="I503" s="50">
        <f t="shared" si="303"/>
        <v>6.1276341354057351E-3</v>
      </c>
      <c r="J503" s="51">
        <f t="shared" si="304"/>
        <v>0.11667187409417576</v>
      </c>
      <c r="K503" s="51">
        <f t="shared" si="305"/>
        <v>0.12760827603106176</v>
      </c>
      <c r="L503" s="51">
        <f t="shared" si="306"/>
        <v>0.82666483406503299</v>
      </c>
      <c r="M503" s="51">
        <f t="shared" si="307"/>
        <v>5.5105526118242432E-2</v>
      </c>
      <c r="N503" s="51">
        <f t="shared" si="278"/>
        <v>1.126050510308513</v>
      </c>
      <c r="O503" s="52">
        <f t="shared" si="279"/>
        <v>0.21693533983507554</v>
      </c>
      <c r="P503" s="53" t="b">
        <f t="shared" si="280"/>
        <v>0</v>
      </c>
      <c r="Q503" s="53" t="b">
        <f t="shared" si="281"/>
        <v>0</v>
      </c>
      <c r="R503" s="53" t="b">
        <f t="shared" si="282"/>
        <v>0</v>
      </c>
      <c r="S503" s="53" t="b">
        <f t="shared" si="308"/>
        <v>0</v>
      </c>
      <c r="T503" s="54" t="str">
        <f t="shared" si="309"/>
        <v>不调</v>
      </c>
      <c r="U503" s="51">
        <f t="shared" si="283"/>
        <v>0.11667187409417576</v>
      </c>
      <c r="V503" s="51">
        <f t="shared" si="284"/>
        <v>0.12760827603106176</v>
      </c>
      <c r="W503" s="51">
        <f t="shared" si="285"/>
        <v>0.82666483406503299</v>
      </c>
      <c r="X503" s="51">
        <f t="shared" si="286"/>
        <v>5.5105526118242432E-2</v>
      </c>
      <c r="Y503" s="51">
        <f t="shared" si="310"/>
        <v>0.99998626710299976</v>
      </c>
      <c r="Z503" s="51">
        <f t="shared" si="287"/>
        <v>0.116670271851346</v>
      </c>
      <c r="AA503" s="51">
        <f t="shared" si="288"/>
        <v>0.12760652359975064</v>
      </c>
      <c r="AB503" s="51">
        <f t="shared" si="289"/>
        <v>0.82665348156201301</v>
      </c>
      <c r="AC503" s="51">
        <f t="shared" si="290"/>
        <v>5.5104769359728106E-2</v>
      </c>
      <c r="AD503" s="78">
        <f t="shared" si="291"/>
        <v>1.1260350463728379</v>
      </c>
      <c r="AE503" s="51">
        <f t="shared" si="311"/>
        <v>1.1402413748523905</v>
      </c>
      <c r="AF503" s="50">
        <f t="shared" si="292"/>
        <v>-1.2459053664310105E-2</v>
      </c>
      <c r="AG503" s="50">
        <f t="shared" si="312"/>
        <v>-1.6353236688648742E-4</v>
      </c>
      <c r="AH503" s="48">
        <f t="shared" si="313"/>
        <v>44469</v>
      </c>
      <c r="AI503" s="55">
        <f t="shared" si="293"/>
        <v>2021</v>
      </c>
      <c r="AJ503" s="55">
        <f t="shared" si="294"/>
        <v>11</v>
      </c>
      <c r="AK503" s="53">
        <f t="shared" si="295"/>
        <v>0</v>
      </c>
      <c r="AL503" s="51">
        <f t="shared" si="314"/>
        <v>1.1132035004403884</v>
      </c>
      <c r="AM503" s="52" t="str">
        <f t="shared" si="296"/>
        <v/>
      </c>
      <c r="AN503" s="51">
        <f t="shared" si="315"/>
        <v>1.1402413748523905</v>
      </c>
      <c r="AO503" s="52">
        <f t="shared" si="297"/>
        <v>-1.2459053664310105E-2</v>
      </c>
      <c r="AP503" s="56">
        <f t="shared" si="298"/>
        <v>1</v>
      </c>
      <c r="AQ503" s="53" t="b">
        <f t="shared" si="299"/>
        <v>1</v>
      </c>
    </row>
    <row r="504" spans="1:43">
      <c r="A504" s="48">
        <f>净值底稿!A465</f>
        <v>44529</v>
      </c>
      <c r="B504" s="49">
        <f>净值底稿!X465</f>
        <v>1.2812851563071854</v>
      </c>
      <c r="C504" s="49">
        <f>净值底稿!U465</f>
        <v>1.5195473089867839</v>
      </c>
      <c r="D504" s="49">
        <f>净值底稿!V465</f>
        <v>1.5094000000000001</v>
      </c>
      <c r="E504" s="49">
        <f>净值底稿!W465</f>
        <v>1.3375999999999999</v>
      </c>
      <c r="F504" s="50">
        <f t="shared" si="300"/>
        <v>-6.3355902844753897E-3</v>
      </c>
      <c r="G504" s="50">
        <f t="shared" si="301"/>
        <v>4.6104842649667965E-3</v>
      </c>
      <c r="H504" s="50">
        <f t="shared" si="302"/>
        <v>1.9879398316868802E-4</v>
      </c>
      <c r="I504" s="50">
        <f t="shared" si="303"/>
        <v>-6.5359477124183885E-3</v>
      </c>
      <c r="J504" s="51">
        <f t="shared" si="304"/>
        <v>0.11593109681051751</v>
      </c>
      <c r="K504" s="51">
        <f t="shared" si="305"/>
        <v>0.12819485146891441</v>
      </c>
      <c r="L504" s="51">
        <f t="shared" si="306"/>
        <v>0.82681781530031295</v>
      </c>
      <c r="M504" s="51">
        <f t="shared" si="307"/>
        <v>5.4744607468488048E-2</v>
      </c>
      <c r="N504" s="51">
        <f t="shared" si="278"/>
        <v>1.125688371048233</v>
      </c>
      <c r="O504" s="52">
        <f t="shared" si="279"/>
        <v>0.21686814446888489</v>
      </c>
      <c r="P504" s="53" t="b">
        <f t="shared" si="280"/>
        <v>0</v>
      </c>
      <c r="Q504" s="53" t="b">
        <f t="shared" si="281"/>
        <v>0</v>
      </c>
      <c r="R504" s="53" t="b">
        <f t="shared" si="282"/>
        <v>0</v>
      </c>
      <c r="S504" s="53" t="b">
        <f t="shared" si="308"/>
        <v>0</v>
      </c>
      <c r="T504" s="54" t="str">
        <f t="shared" si="309"/>
        <v>不调</v>
      </c>
      <c r="U504" s="51">
        <f t="shared" si="283"/>
        <v>0.11593109681051751</v>
      </c>
      <c r="V504" s="51">
        <f t="shared" si="284"/>
        <v>0.12819485146891441</v>
      </c>
      <c r="W504" s="51">
        <f t="shared" si="285"/>
        <v>0.82681781530031295</v>
      </c>
      <c r="X504" s="51">
        <f t="shared" si="286"/>
        <v>5.4744607468488048E-2</v>
      </c>
      <c r="Y504" s="51">
        <f t="shared" si="310"/>
        <v>0.99995880187477393</v>
      </c>
      <c r="Z504" s="51">
        <f t="shared" si="287"/>
        <v>0.11592632066667352</v>
      </c>
      <c r="AA504" s="51">
        <f t="shared" si="288"/>
        <v>0.12818957008137025</v>
      </c>
      <c r="AB504" s="51">
        <f t="shared" si="289"/>
        <v>0.82678375195641907</v>
      </c>
      <c r="AC504" s="51">
        <f t="shared" si="290"/>
        <v>5.474235209329411E-2</v>
      </c>
      <c r="AD504" s="78">
        <f t="shared" si="291"/>
        <v>1.125641994797757</v>
      </c>
      <c r="AE504" s="51">
        <f t="shared" si="311"/>
        <v>1.1402413748523905</v>
      </c>
      <c r="AF504" s="50">
        <f t="shared" si="292"/>
        <v>-1.280376276165518E-2</v>
      </c>
      <c r="AG504" s="50">
        <f t="shared" si="312"/>
        <v>-3.4905803007378999E-4</v>
      </c>
      <c r="AH504" s="48">
        <f t="shared" si="313"/>
        <v>44469</v>
      </c>
      <c r="AI504" s="55">
        <f t="shared" si="293"/>
        <v>2021</v>
      </c>
      <c r="AJ504" s="55">
        <f t="shared" si="294"/>
        <v>11</v>
      </c>
      <c r="AK504" s="53">
        <f t="shared" si="295"/>
        <v>0</v>
      </c>
      <c r="AL504" s="51">
        <f t="shared" si="314"/>
        <v>1.1132035004403884</v>
      </c>
      <c r="AM504" s="52" t="str">
        <f t="shared" si="296"/>
        <v/>
      </c>
      <c r="AN504" s="51">
        <f t="shared" si="315"/>
        <v>1.1402413748523905</v>
      </c>
      <c r="AO504" s="52">
        <f t="shared" si="297"/>
        <v>-1.280376276165518E-2</v>
      </c>
      <c r="AP504" s="56">
        <f t="shared" si="298"/>
        <v>1</v>
      </c>
      <c r="AQ504" s="53" t="b">
        <f t="shared" si="299"/>
        <v>1</v>
      </c>
    </row>
    <row r="505" spans="1:43">
      <c r="A505" s="48">
        <f>净值底稿!A466</f>
        <v>44530</v>
      </c>
      <c r="B505" s="49">
        <f>净值底稿!X466</f>
        <v>1.2792644278186924</v>
      </c>
      <c r="C505" s="49">
        <f>净值底稿!U466</f>
        <v>1.5252314807932539</v>
      </c>
      <c r="D505" s="49">
        <f>净值底稿!V466</f>
        <v>1.5093000000000001</v>
      </c>
      <c r="E505" s="49">
        <f>净值底稿!W466</f>
        <v>1.3340000000000001</v>
      </c>
      <c r="F505" s="50">
        <f t="shared" si="300"/>
        <v>-1.5771106677899827E-3</v>
      </c>
      <c r="G505" s="50">
        <f t="shared" si="301"/>
        <v>3.7407007816427917E-3</v>
      </c>
      <c r="H505" s="50">
        <f t="shared" si="302"/>
        <v>-6.6251490658530976E-5</v>
      </c>
      <c r="I505" s="50">
        <f t="shared" si="303"/>
        <v>-2.6913875598084669E-3</v>
      </c>
      <c r="J505" s="51">
        <f t="shared" si="304"/>
        <v>0.11574349202967246</v>
      </c>
      <c r="K505" s="51">
        <f t="shared" si="305"/>
        <v>0.12866908890637208</v>
      </c>
      <c r="L505" s="51">
        <f t="shared" si="306"/>
        <v>0.82672897630039965</v>
      </c>
      <c r="M505" s="51">
        <f t="shared" si="307"/>
        <v>5.4595019207875566E-2</v>
      </c>
      <c r="N505" s="51">
        <f t="shared" si="278"/>
        <v>1.1257365764443197</v>
      </c>
      <c r="O505" s="52">
        <f t="shared" si="279"/>
        <v>0.21711347579025161</v>
      </c>
      <c r="P505" s="53" t="b">
        <f t="shared" si="280"/>
        <v>0</v>
      </c>
      <c r="Q505" s="53" t="b">
        <f t="shared" si="281"/>
        <v>0</v>
      </c>
      <c r="R505" s="53" t="b">
        <f t="shared" si="282"/>
        <v>0</v>
      </c>
      <c r="S505" s="53" t="b">
        <f t="shared" si="308"/>
        <v>0</v>
      </c>
      <c r="T505" s="54" t="str">
        <f t="shared" si="309"/>
        <v>不调</v>
      </c>
      <c r="U505" s="51">
        <f t="shared" si="283"/>
        <v>0.11574349202967246</v>
      </c>
      <c r="V505" s="51">
        <f t="shared" si="284"/>
        <v>0.12866908890637208</v>
      </c>
      <c r="W505" s="51">
        <f t="shared" si="285"/>
        <v>0.82672897630039965</v>
      </c>
      <c r="X505" s="51">
        <f t="shared" si="286"/>
        <v>5.4595019207875566E-2</v>
      </c>
      <c r="Y505" s="51">
        <f t="shared" si="310"/>
        <v>0.99998626710299976</v>
      </c>
      <c r="Z505" s="51">
        <f t="shared" si="287"/>
        <v>0.11574190253621797</v>
      </c>
      <c r="AA505" s="51">
        <f t="shared" si="288"/>
        <v>0.12866732190702701</v>
      </c>
      <c r="AB505" s="51">
        <f t="shared" si="289"/>
        <v>0.82671762291652096</v>
      </c>
      <c r="AC505" s="51">
        <f t="shared" si="290"/>
        <v>5.4594269460100056E-2</v>
      </c>
      <c r="AD505" s="78">
        <f t="shared" si="291"/>
        <v>1.125721116819866</v>
      </c>
      <c r="AE505" s="51">
        <f t="shared" si="311"/>
        <v>1.1402413748523905</v>
      </c>
      <c r="AF505" s="50">
        <f t="shared" si="292"/>
        <v>-1.2734372171334551E-2</v>
      </c>
      <c r="AG505" s="50">
        <f t="shared" si="312"/>
        <v>7.0290574156528507E-5</v>
      </c>
      <c r="AH505" s="48">
        <f t="shared" si="313"/>
        <v>44469</v>
      </c>
      <c r="AI505" s="55">
        <f t="shared" si="293"/>
        <v>2021</v>
      </c>
      <c r="AJ505" s="55">
        <f t="shared" si="294"/>
        <v>11</v>
      </c>
      <c r="AK505" s="53">
        <f t="shared" si="295"/>
        <v>1</v>
      </c>
      <c r="AL505" s="51">
        <f t="shared" si="314"/>
        <v>1.1132035004403884</v>
      </c>
      <c r="AM505" s="52">
        <f t="shared" si="296"/>
        <v>1.1244679319212914E-2</v>
      </c>
      <c r="AN505" s="51">
        <f t="shared" si="315"/>
        <v>1.1402413748523905</v>
      </c>
      <c r="AO505" s="52">
        <f t="shared" si="297"/>
        <v>-1.2734372171334551E-2</v>
      </c>
      <c r="AP505" s="56">
        <f t="shared" si="298"/>
        <v>1</v>
      </c>
      <c r="AQ505" s="53" t="b">
        <f t="shared" si="299"/>
        <v>1</v>
      </c>
    </row>
    <row r="506" spans="1:43">
      <c r="A506" s="48">
        <f>净值底稿!A467</f>
        <v>44531</v>
      </c>
      <c r="B506" s="49">
        <f>净值底稿!X467</f>
        <v>1.2967303425727248</v>
      </c>
      <c r="C506" s="49">
        <f>净值底稿!U467</f>
        <v>1.5295968673676013</v>
      </c>
      <c r="D506" s="49">
        <f>净值底稿!V467</f>
        <v>1.5088999999999999</v>
      </c>
      <c r="E506" s="49">
        <f>净值底稿!W467</f>
        <v>1.3297000000000001</v>
      </c>
      <c r="F506" s="50">
        <f t="shared" si="300"/>
        <v>1.3653091866092204E-2</v>
      </c>
      <c r="G506" s="50">
        <f t="shared" si="301"/>
        <v>2.8621141310805065E-3</v>
      </c>
      <c r="H506" s="50">
        <f t="shared" si="302"/>
        <v>-2.6502352083757064E-4</v>
      </c>
      <c r="I506" s="50">
        <f t="shared" si="303"/>
        <v>-3.2233883058470081E-3</v>
      </c>
      <c r="J506" s="51">
        <f t="shared" si="304"/>
        <v>0.11732213736430123</v>
      </c>
      <c r="K506" s="51">
        <f t="shared" si="305"/>
        <v>0.1290355824672654</v>
      </c>
      <c r="L506" s="51">
        <f t="shared" si="306"/>
        <v>0.8264985233013572</v>
      </c>
      <c r="M506" s="51">
        <f t="shared" si="307"/>
        <v>5.4418290930356106E-2</v>
      </c>
      <c r="N506" s="51">
        <f t="shared" si="278"/>
        <v>1.1272745340632799</v>
      </c>
      <c r="O506" s="52">
        <f t="shared" si="279"/>
        <v>0.21854278828030124</v>
      </c>
      <c r="P506" s="53" t="b">
        <f t="shared" si="280"/>
        <v>0</v>
      </c>
      <c r="Q506" s="53" t="b">
        <f t="shared" si="281"/>
        <v>0</v>
      </c>
      <c r="R506" s="53" t="b">
        <f t="shared" si="282"/>
        <v>0</v>
      </c>
      <c r="S506" s="53" t="b">
        <f t="shared" si="308"/>
        <v>0</v>
      </c>
      <c r="T506" s="54" t="str">
        <f t="shared" si="309"/>
        <v>不调</v>
      </c>
      <c r="U506" s="51">
        <f t="shared" si="283"/>
        <v>0.11732213736430123</v>
      </c>
      <c r="V506" s="51">
        <f t="shared" si="284"/>
        <v>0.1290355824672654</v>
      </c>
      <c r="W506" s="51">
        <f t="shared" si="285"/>
        <v>0.8264985233013572</v>
      </c>
      <c r="X506" s="51">
        <f t="shared" si="286"/>
        <v>5.4418290930356106E-2</v>
      </c>
      <c r="Y506" s="51">
        <f t="shared" si="310"/>
        <v>0.99998626710299976</v>
      </c>
      <c r="Z506" s="51">
        <f t="shared" si="287"/>
        <v>0.11732052619147296</v>
      </c>
      <c r="AA506" s="51">
        <f t="shared" si="288"/>
        <v>0.129033810434902</v>
      </c>
      <c r="AB506" s="51">
        <f t="shared" si="289"/>
        <v>0.82648717308226582</v>
      </c>
      <c r="AC506" s="51">
        <f t="shared" si="290"/>
        <v>5.4417543609571829E-2</v>
      </c>
      <c r="AD506" s="78">
        <f t="shared" si="291"/>
        <v>1.1272590533182125</v>
      </c>
      <c r="AE506" s="51">
        <f t="shared" si="311"/>
        <v>1.1402413748523905</v>
      </c>
      <c r="AF506" s="50">
        <f t="shared" si="292"/>
        <v>-1.1385590648171906E-2</v>
      </c>
      <c r="AG506" s="50">
        <f t="shared" si="312"/>
        <v>1.3661789544210379E-3</v>
      </c>
      <c r="AH506" s="48">
        <f t="shared" si="313"/>
        <v>44469</v>
      </c>
      <c r="AI506" s="55">
        <f t="shared" si="293"/>
        <v>2021</v>
      </c>
      <c r="AJ506" s="55">
        <f t="shared" si="294"/>
        <v>12</v>
      </c>
      <c r="AK506" s="53">
        <f t="shared" si="295"/>
        <v>0</v>
      </c>
      <c r="AL506" s="51">
        <f t="shared" si="314"/>
        <v>1.125721116819866</v>
      </c>
      <c r="AM506" s="52" t="str">
        <f t="shared" si="296"/>
        <v/>
      </c>
      <c r="AN506" s="51">
        <f t="shared" si="315"/>
        <v>1.1402413748523905</v>
      </c>
      <c r="AO506" s="52">
        <f t="shared" si="297"/>
        <v>-1.1385590648171906E-2</v>
      </c>
      <c r="AP506" s="56">
        <f t="shared" si="298"/>
        <v>1</v>
      </c>
      <c r="AQ506" s="53" t="b">
        <f t="shared" si="299"/>
        <v>1</v>
      </c>
    </row>
    <row r="507" spans="1:43">
      <c r="A507" s="48">
        <f>净值底稿!A468</f>
        <v>44532</v>
      </c>
      <c r="B507" s="49">
        <f>净值底稿!X468</f>
        <v>1.3005070272046471</v>
      </c>
      <c r="C507" s="49">
        <f>净值底稿!U468</f>
        <v>1.5173001939415138</v>
      </c>
      <c r="D507" s="49">
        <f>净值底稿!V468</f>
        <v>1.5085</v>
      </c>
      <c r="E507" s="49">
        <f>净值底稿!W468</f>
        <v>1.3238000000000001</v>
      </c>
      <c r="F507" s="50">
        <f t="shared" si="300"/>
        <v>2.9124672323386225E-3</v>
      </c>
      <c r="G507" s="50">
        <f t="shared" si="301"/>
        <v>-8.0391596560012157E-3</v>
      </c>
      <c r="H507" s="50">
        <f t="shared" si="302"/>
        <v>-2.6509377692351954E-4</v>
      </c>
      <c r="I507" s="50">
        <f t="shared" si="303"/>
        <v>-4.4370910731743596E-3</v>
      </c>
      <c r="J507" s="51">
        <f t="shared" si="304"/>
        <v>0.11766221837968635</v>
      </c>
      <c r="K507" s="51">
        <f t="shared" si="305"/>
        <v>0.12799648703179362</v>
      </c>
      <c r="L507" s="51">
        <f t="shared" si="306"/>
        <v>0.82626807647597456</v>
      </c>
      <c r="M507" s="51">
        <f t="shared" si="307"/>
        <v>5.4176088012597719E-2</v>
      </c>
      <c r="N507" s="51">
        <f t="shared" si="278"/>
        <v>1.1261028699000522</v>
      </c>
      <c r="O507" s="52">
        <f t="shared" si="279"/>
        <v>0.21814943552473456</v>
      </c>
      <c r="P507" s="53" t="b">
        <f t="shared" si="280"/>
        <v>0</v>
      </c>
      <c r="Q507" s="53" t="b">
        <f t="shared" si="281"/>
        <v>0</v>
      </c>
      <c r="R507" s="53" t="b">
        <f t="shared" si="282"/>
        <v>0</v>
      </c>
      <c r="S507" s="53" t="b">
        <f t="shared" si="308"/>
        <v>0</v>
      </c>
      <c r="T507" s="54" t="str">
        <f t="shared" si="309"/>
        <v>不调</v>
      </c>
      <c r="U507" s="51">
        <f t="shared" si="283"/>
        <v>0.11766221837968635</v>
      </c>
      <c r="V507" s="51">
        <f t="shared" si="284"/>
        <v>0.12799648703179362</v>
      </c>
      <c r="W507" s="51">
        <f t="shared" si="285"/>
        <v>0.82626807647597456</v>
      </c>
      <c r="X507" s="51">
        <f t="shared" si="286"/>
        <v>5.4176088012597719E-2</v>
      </c>
      <c r="Y507" s="51">
        <f t="shared" si="310"/>
        <v>0.99998626710299976</v>
      </c>
      <c r="Z507" s="51">
        <f t="shared" si="287"/>
        <v>0.11766060253656052</v>
      </c>
      <c r="AA507" s="51">
        <f t="shared" si="288"/>
        <v>0.12799472926922081</v>
      </c>
      <c r="AB507" s="51">
        <f t="shared" si="289"/>
        <v>0.82625672942158568</v>
      </c>
      <c r="AC507" s="51">
        <f t="shared" si="290"/>
        <v>5.4175344017961168E-2</v>
      </c>
      <c r="AD507" s="78">
        <f t="shared" si="291"/>
        <v>1.126087405245328</v>
      </c>
      <c r="AE507" s="51">
        <f t="shared" si="311"/>
        <v>1.1402413748523905</v>
      </c>
      <c r="AF507" s="50">
        <f t="shared" si="292"/>
        <v>-1.2413134551353067E-2</v>
      </c>
      <c r="AG507" s="50">
        <f t="shared" si="312"/>
        <v>-1.0393778337247639E-3</v>
      </c>
      <c r="AH507" s="48">
        <f t="shared" si="313"/>
        <v>44469</v>
      </c>
      <c r="AI507" s="55">
        <f t="shared" si="293"/>
        <v>2021</v>
      </c>
      <c r="AJ507" s="55">
        <f t="shared" si="294"/>
        <v>12</v>
      </c>
      <c r="AK507" s="53">
        <f t="shared" si="295"/>
        <v>0</v>
      </c>
      <c r="AL507" s="51">
        <f t="shared" si="314"/>
        <v>1.125721116819866</v>
      </c>
      <c r="AM507" s="52" t="str">
        <f t="shared" si="296"/>
        <v/>
      </c>
      <c r="AN507" s="51">
        <f t="shared" si="315"/>
        <v>1.1402413748523905</v>
      </c>
      <c r="AO507" s="52">
        <f t="shared" si="297"/>
        <v>-1.2413134551353067E-2</v>
      </c>
      <c r="AP507" s="56">
        <f t="shared" si="298"/>
        <v>1</v>
      </c>
      <c r="AQ507" s="53" t="b">
        <f t="shared" si="299"/>
        <v>1</v>
      </c>
    </row>
    <row r="508" spans="1:43">
      <c r="A508" s="48">
        <f>净值底稿!A469</f>
        <v>44533</v>
      </c>
      <c r="B508" s="49">
        <f>净值底稿!X469</f>
        <v>1.3181717770250354</v>
      </c>
      <c r="C508" s="49">
        <f>净值底稿!U469</f>
        <v>1.5282447453230887</v>
      </c>
      <c r="D508" s="49">
        <f>净值底稿!V469</f>
        <v>1.5081</v>
      </c>
      <c r="E508" s="49">
        <f>净值底稿!W469</f>
        <v>1.3222</v>
      </c>
      <c r="F508" s="50">
        <f t="shared" si="300"/>
        <v>1.3582971449495052E-2</v>
      </c>
      <c r="G508" s="50">
        <f t="shared" si="301"/>
        <v>7.2131747068087115E-3</v>
      </c>
      <c r="H508" s="50">
        <f t="shared" si="302"/>
        <v>-2.6516407026844213E-4</v>
      </c>
      <c r="I508" s="50">
        <f t="shared" si="303"/>
        <v>-1.208641788789877E-3</v>
      </c>
      <c r="J508" s="51">
        <f t="shared" si="304"/>
        <v>0.11925878314154501</v>
      </c>
      <c r="K508" s="51">
        <f t="shared" si="305"/>
        <v>0.1289179776129904</v>
      </c>
      <c r="L508" s="51">
        <f t="shared" si="306"/>
        <v>0.82603763582412559</v>
      </c>
      <c r="M508" s="51">
        <f t="shared" si="307"/>
        <v>5.4109865433258991E-2</v>
      </c>
      <c r="N508" s="51">
        <f t="shared" si="278"/>
        <v>1.12832426201192</v>
      </c>
      <c r="O508" s="52">
        <f t="shared" si="279"/>
        <v>0.21995163013867158</v>
      </c>
      <c r="P508" s="53" t="b">
        <f t="shared" si="280"/>
        <v>0</v>
      </c>
      <c r="Q508" s="53" t="b">
        <f t="shared" si="281"/>
        <v>0</v>
      </c>
      <c r="R508" s="53" t="b">
        <f t="shared" si="282"/>
        <v>0</v>
      </c>
      <c r="S508" s="53" t="b">
        <f t="shared" si="308"/>
        <v>0</v>
      </c>
      <c r="T508" s="54" t="str">
        <f t="shared" si="309"/>
        <v>不调</v>
      </c>
      <c r="U508" s="51">
        <f t="shared" si="283"/>
        <v>0.11925878314154501</v>
      </c>
      <c r="V508" s="51">
        <f t="shared" si="284"/>
        <v>0.1289179776129904</v>
      </c>
      <c r="W508" s="51">
        <f t="shared" si="285"/>
        <v>0.82603763582412559</v>
      </c>
      <c r="X508" s="51">
        <f t="shared" si="286"/>
        <v>5.4109865433258991E-2</v>
      </c>
      <c r="Y508" s="51">
        <f t="shared" si="310"/>
        <v>0.99998626710299976</v>
      </c>
      <c r="Z508" s="51">
        <f t="shared" si="287"/>
        <v>0.11925714537295974</v>
      </c>
      <c r="AA508" s="51">
        <f t="shared" si="288"/>
        <v>0.12891620719568236</v>
      </c>
      <c r="AB508" s="51">
        <f t="shared" si="289"/>
        <v>0.82602629193435451</v>
      </c>
      <c r="AC508" s="51">
        <f t="shared" si="290"/>
        <v>5.4109122348050299E-2</v>
      </c>
      <c r="AD508" s="78">
        <f t="shared" si="291"/>
        <v>1.128308766851047</v>
      </c>
      <c r="AE508" s="51">
        <f t="shared" si="311"/>
        <v>1.1402413748523905</v>
      </c>
      <c r="AF508" s="50">
        <f t="shared" si="292"/>
        <v>-1.0464984225719953E-2</v>
      </c>
      <c r="AG508" s="50">
        <f t="shared" si="312"/>
        <v>1.9726369333070704E-3</v>
      </c>
      <c r="AH508" s="48">
        <f t="shared" si="313"/>
        <v>44469</v>
      </c>
      <c r="AI508" s="55">
        <f t="shared" si="293"/>
        <v>2021</v>
      </c>
      <c r="AJ508" s="55">
        <f t="shared" si="294"/>
        <v>12</v>
      </c>
      <c r="AK508" s="53">
        <f t="shared" si="295"/>
        <v>0</v>
      </c>
      <c r="AL508" s="51">
        <f t="shared" si="314"/>
        <v>1.125721116819866</v>
      </c>
      <c r="AM508" s="52" t="str">
        <f t="shared" si="296"/>
        <v/>
      </c>
      <c r="AN508" s="51">
        <f t="shared" si="315"/>
        <v>1.1402413748523905</v>
      </c>
      <c r="AO508" s="52">
        <f t="shared" si="297"/>
        <v>-1.0464984225719953E-2</v>
      </c>
      <c r="AP508" s="56">
        <f t="shared" si="298"/>
        <v>1</v>
      </c>
      <c r="AQ508" s="53" t="b">
        <f t="shared" si="299"/>
        <v>1</v>
      </c>
    </row>
    <row r="509" spans="1:43">
      <c r="A509" s="48">
        <f>净值底稿!A470</f>
        <v>44536</v>
      </c>
      <c r="B509" s="49">
        <f>净值底稿!X470</f>
        <v>1.3124695818329224</v>
      </c>
      <c r="C509" s="49">
        <f>净值底稿!U470</f>
        <v>1.51131804999784</v>
      </c>
      <c r="D509" s="49">
        <f>净值底稿!V470</f>
        <v>1.5108999999999999</v>
      </c>
      <c r="E509" s="49">
        <f>净值底稿!W470</f>
        <v>1.3318000000000001</v>
      </c>
      <c r="F509" s="50">
        <f t="shared" si="300"/>
        <v>-4.3258362009405138E-3</v>
      </c>
      <c r="G509" s="50">
        <f t="shared" si="301"/>
        <v>-1.1075906118473311E-2</v>
      </c>
      <c r="H509" s="50">
        <f t="shared" si="302"/>
        <v>1.8566408063125373E-3</v>
      </c>
      <c r="I509" s="50">
        <f t="shared" si="303"/>
        <v>7.2606262290122459E-3</v>
      </c>
      <c r="J509" s="51">
        <f t="shared" si="304"/>
        <v>0.11874125849628457</v>
      </c>
      <c r="K509" s="51">
        <f t="shared" si="305"/>
        <v>0.12748834338763335</v>
      </c>
      <c r="L509" s="51">
        <f t="shared" si="306"/>
        <v>0.82755992605504691</v>
      </c>
      <c r="M509" s="51">
        <f t="shared" si="307"/>
        <v>5.4501988460999386E-2</v>
      </c>
      <c r="N509" s="51">
        <f t="shared" si="278"/>
        <v>1.1282915163999643</v>
      </c>
      <c r="O509" s="52">
        <f t="shared" si="279"/>
        <v>0.21823225496683854</v>
      </c>
      <c r="P509" s="53" t="b">
        <f t="shared" si="280"/>
        <v>0</v>
      </c>
      <c r="Q509" s="53" t="b">
        <f t="shared" si="281"/>
        <v>0</v>
      </c>
      <c r="R509" s="53" t="b">
        <f t="shared" si="282"/>
        <v>0</v>
      </c>
      <c r="S509" s="53" t="b">
        <f t="shared" si="308"/>
        <v>0</v>
      </c>
      <c r="T509" s="54" t="str">
        <f t="shared" si="309"/>
        <v>不调</v>
      </c>
      <c r="U509" s="51">
        <f t="shared" si="283"/>
        <v>0.11874125849628457</v>
      </c>
      <c r="V509" s="51">
        <f t="shared" si="284"/>
        <v>0.12748834338763335</v>
      </c>
      <c r="W509" s="51">
        <f t="shared" si="285"/>
        <v>0.82755992605504691</v>
      </c>
      <c r="X509" s="51">
        <f t="shared" si="286"/>
        <v>5.4501988460999386E-2</v>
      </c>
      <c r="Y509" s="51">
        <f t="shared" si="310"/>
        <v>0.99995880187477393</v>
      </c>
      <c r="Z509" s="51">
        <f t="shared" si="287"/>
        <v>0.11873636657904754</v>
      </c>
      <c r="AA509" s="51">
        <f t="shared" si="288"/>
        <v>0.12748309110689759</v>
      </c>
      <c r="AB509" s="51">
        <f t="shared" si="289"/>
        <v>0.82752583213758124</v>
      </c>
      <c r="AC509" s="51">
        <f t="shared" si="290"/>
        <v>5.4499743081253701E-2</v>
      </c>
      <c r="AD509" s="78">
        <f t="shared" si="291"/>
        <v>1.1282450329047802</v>
      </c>
      <c r="AE509" s="51">
        <f t="shared" si="311"/>
        <v>1.1402413748523905</v>
      </c>
      <c r="AF509" s="50">
        <f t="shared" si="292"/>
        <v>-1.0520879361322399E-2</v>
      </c>
      <c r="AG509" s="50">
        <f t="shared" si="312"/>
        <v>-5.6486263458443986E-5</v>
      </c>
      <c r="AH509" s="48">
        <f t="shared" si="313"/>
        <v>44469</v>
      </c>
      <c r="AI509" s="55">
        <f t="shared" si="293"/>
        <v>2021</v>
      </c>
      <c r="AJ509" s="55">
        <f t="shared" si="294"/>
        <v>12</v>
      </c>
      <c r="AK509" s="53">
        <f t="shared" si="295"/>
        <v>0</v>
      </c>
      <c r="AL509" s="51">
        <f t="shared" si="314"/>
        <v>1.125721116819866</v>
      </c>
      <c r="AM509" s="52" t="str">
        <f t="shared" si="296"/>
        <v/>
      </c>
      <c r="AN509" s="51">
        <f t="shared" si="315"/>
        <v>1.1402413748523905</v>
      </c>
      <c r="AO509" s="52">
        <f t="shared" si="297"/>
        <v>-1.0520879361322399E-2</v>
      </c>
      <c r="AP509" s="56">
        <f t="shared" si="298"/>
        <v>1</v>
      </c>
      <c r="AQ509" s="53" t="b">
        <f t="shared" si="299"/>
        <v>1</v>
      </c>
    </row>
    <row r="510" spans="1:43">
      <c r="A510" s="48">
        <f>净值底稿!A471</f>
        <v>44537</v>
      </c>
      <c r="B510" s="49">
        <f>净值底稿!X471</f>
        <v>1.3262702176587231</v>
      </c>
      <c r="C510" s="49">
        <f>净值底稿!U471</f>
        <v>1.4980560721561</v>
      </c>
      <c r="D510" s="49">
        <f>净值底稿!V471</f>
        <v>1.5101</v>
      </c>
      <c r="E510" s="49">
        <f>净值底稿!W471</f>
        <v>1.3302</v>
      </c>
      <c r="F510" s="50">
        <f t="shared" si="300"/>
        <v>1.0515013846284837E-2</v>
      </c>
      <c r="G510" s="50">
        <f t="shared" si="301"/>
        <v>-8.7751071601103181E-3</v>
      </c>
      <c r="H510" s="50">
        <f t="shared" si="302"/>
        <v>-5.2948573697786383E-4</v>
      </c>
      <c r="I510" s="50">
        <f t="shared" si="303"/>
        <v>-1.2013815888272106E-3</v>
      </c>
      <c r="J510" s="51">
        <f t="shared" si="304"/>
        <v>0.11998488111768378</v>
      </c>
      <c r="K510" s="51">
        <f t="shared" si="305"/>
        <v>0.12636441332133247</v>
      </c>
      <c r="L510" s="51">
        <f t="shared" si="306"/>
        <v>0.82708766901248365</v>
      </c>
      <c r="M510" s="51">
        <f t="shared" si="307"/>
        <v>5.4434268093320068E-2</v>
      </c>
      <c r="N510" s="51">
        <f t="shared" si="278"/>
        <v>1.1278712315448201</v>
      </c>
      <c r="O510" s="52">
        <f t="shared" si="279"/>
        <v>0.21841969858704272</v>
      </c>
      <c r="P510" s="53" t="b">
        <f t="shared" si="280"/>
        <v>0</v>
      </c>
      <c r="Q510" s="53" t="b">
        <f t="shared" si="281"/>
        <v>0</v>
      </c>
      <c r="R510" s="53" t="b">
        <f t="shared" si="282"/>
        <v>0</v>
      </c>
      <c r="S510" s="53" t="b">
        <f t="shared" si="308"/>
        <v>0</v>
      </c>
      <c r="T510" s="54" t="str">
        <f t="shared" si="309"/>
        <v>不调</v>
      </c>
      <c r="U510" s="51">
        <f t="shared" si="283"/>
        <v>0.11998488111768378</v>
      </c>
      <c r="V510" s="51">
        <f t="shared" si="284"/>
        <v>0.12636441332133247</v>
      </c>
      <c r="W510" s="51">
        <f t="shared" si="285"/>
        <v>0.82708766901248365</v>
      </c>
      <c r="X510" s="51">
        <f t="shared" si="286"/>
        <v>5.4434268093320068E-2</v>
      </c>
      <c r="Y510" s="51">
        <f t="shared" si="310"/>
        <v>0.99998626710299976</v>
      </c>
      <c r="Z510" s="51">
        <f t="shared" si="287"/>
        <v>0.11998323337766981</v>
      </c>
      <c r="AA510" s="51">
        <f t="shared" si="288"/>
        <v>0.12636267797185982</v>
      </c>
      <c r="AB510" s="51">
        <f t="shared" si="289"/>
        <v>0.82707631070271492</v>
      </c>
      <c r="AC510" s="51">
        <f t="shared" si="290"/>
        <v>5.443352055312306E-2</v>
      </c>
      <c r="AD510" s="78">
        <f t="shared" si="291"/>
        <v>1.1278557426053675</v>
      </c>
      <c r="AE510" s="51">
        <f t="shared" si="311"/>
        <v>1.1402413748523905</v>
      </c>
      <c r="AF510" s="50">
        <f t="shared" si="292"/>
        <v>-1.0862289792480495E-2</v>
      </c>
      <c r="AG510" s="50">
        <f t="shared" si="312"/>
        <v>-3.4504056127815375E-4</v>
      </c>
      <c r="AH510" s="48">
        <f t="shared" si="313"/>
        <v>44469</v>
      </c>
      <c r="AI510" s="55">
        <f t="shared" si="293"/>
        <v>2021</v>
      </c>
      <c r="AJ510" s="55">
        <f t="shared" si="294"/>
        <v>12</v>
      </c>
      <c r="AK510" s="53">
        <f t="shared" si="295"/>
        <v>0</v>
      </c>
      <c r="AL510" s="51">
        <f t="shared" si="314"/>
        <v>1.125721116819866</v>
      </c>
      <c r="AM510" s="52" t="str">
        <f t="shared" si="296"/>
        <v/>
      </c>
      <c r="AN510" s="51">
        <f t="shared" si="315"/>
        <v>1.1402413748523905</v>
      </c>
      <c r="AO510" s="52">
        <f t="shared" si="297"/>
        <v>-1.0862289792480495E-2</v>
      </c>
      <c r="AP510" s="56">
        <f t="shared" si="298"/>
        <v>1</v>
      </c>
      <c r="AQ510" s="53" t="b">
        <f t="shared" si="299"/>
        <v>1</v>
      </c>
    </row>
    <row r="511" spans="1:43">
      <c r="A511" s="48">
        <f>净值底稿!A472</f>
        <v>44538</v>
      </c>
      <c r="B511" s="49">
        <f>净值底稿!X472</f>
        <v>1.3268804492912314</v>
      </c>
      <c r="C511" s="49">
        <f>净值底稿!U472</f>
        <v>1.522318627394565</v>
      </c>
      <c r="D511" s="49">
        <f>净值底稿!V472</f>
        <v>1.5097</v>
      </c>
      <c r="E511" s="49">
        <f>净值底稿!W472</f>
        <v>1.3310999999999999</v>
      </c>
      <c r="F511" s="50">
        <f t="shared" si="300"/>
        <v>4.601110877582304E-4</v>
      </c>
      <c r="G511" s="50">
        <f t="shared" si="301"/>
        <v>1.6196026096369609E-2</v>
      </c>
      <c r="H511" s="50">
        <f t="shared" si="302"/>
        <v>-2.6488312032313388E-4</v>
      </c>
      <c r="I511" s="50">
        <f t="shared" si="303"/>
        <v>6.765899864680236E-4</v>
      </c>
      <c r="J511" s="51">
        <f t="shared" si="304"/>
        <v>0.12003843899369196</v>
      </c>
      <c r="K511" s="51">
        <f t="shared" si="305"/>
        <v>0.12840925120189922</v>
      </c>
      <c r="L511" s="51">
        <f t="shared" si="306"/>
        <v>0.82685723214879059</v>
      </c>
      <c r="M511" s="51">
        <f t="shared" si="307"/>
        <v>5.4470349728057504E-2</v>
      </c>
      <c r="N511" s="51">
        <f t="shared" si="278"/>
        <v>1.1297752720724392</v>
      </c>
      <c r="O511" s="52">
        <f t="shared" si="279"/>
        <v>0.21990894679420914</v>
      </c>
      <c r="P511" s="53" t="b">
        <f t="shared" si="280"/>
        <v>0</v>
      </c>
      <c r="Q511" s="53" t="b">
        <f t="shared" si="281"/>
        <v>0</v>
      </c>
      <c r="R511" s="53" t="b">
        <f t="shared" si="282"/>
        <v>0</v>
      </c>
      <c r="S511" s="53" t="b">
        <f t="shared" si="308"/>
        <v>0</v>
      </c>
      <c r="T511" s="54" t="str">
        <f t="shared" si="309"/>
        <v>不调</v>
      </c>
      <c r="U511" s="51">
        <f t="shared" si="283"/>
        <v>0.12003843899369196</v>
      </c>
      <c r="V511" s="51">
        <f t="shared" si="284"/>
        <v>0.12840925120189922</v>
      </c>
      <c r="W511" s="51">
        <f t="shared" si="285"/>
        <v>0.82685723214879059</v>
      </c>
      <c r="X511" s="51">
        <f t="shared" si="286"/>
        <v>5.4470349728057504E-2</v>
      </c>
      <c r="Y511" s="51">
        <f t="shared" si="310"/>
        <v>0.99998626710299976</v>
      </c>
      <c r="Z511" s="51">
        <f t="shared" si="287"/>
        <v>0.12003679051817319</v>
      </c>
      <c r="AA511" s="51">
        <f t="shared" si="288"/>
        <v>0.1284074877708786</v>
      </c>
      <c r="AB511" s="51">
        <f t="shared" si="289"/>
        <v>0.82684587700358758</v>
      </c>
      <c r="AC511" s="51">
        <f t="shared" si="290"/>
        <v>5.4469601692355124E-2</v>
      </c>
      <c r="AD511" s="78">
        <f t="shared" si="291"/>
        <v>1.1297597569849946</v>
      </c>
      <c r="AE511" s="51">
        <f t="shared" si="311"/>
        <v>1.1402413748523905</v>
      </c>
      <c r="AF511" s="50">
        <f t="shared" si="292"/>
        <v>-9.1924552981186292E-3</v>
      </c>
      <c r="AG511" s="50">
        <f t="shared" si="312"/>
        <v>1.6881719068335688E-3</v>
      </c>
      <c r="AH511" s="48">
        <f t="shared" si="313"/>
        <v>44469</v>
      </c>
      <c r="AI511" s="55">
        <f t="shared" si="293"/>
        <v>2021</v>
      </c>
      <c r="AJ511" s="55">
        <f t="shared" si="294"/>
        <v>12</v>
      </c>
      <c r="AK511" s="53">
        <f t="shared" si="295"/>
        <v>0</v>
      </c>
      <c r="AL511" s="51">
        <f t="shared" si="314"/>
        <v>1.125721116819866</v>
      </c>
      <c r="AM511" s="52" t="str">
        <f t="shared" si="296"/>
        <v/>
      </c>
      <c r="AN511" s="51">
        <f t="shared" si="315"/>
        <v>1.1402413748523905</v>
      </c>
      <c r="AO511" s="52">
        <f t="shared" si="297"/>
        <v>-9.1924552981186292E-3</v>
      </c>
      <c r="AP511" s="56">
        <f t="shared" si="298"/>
        <v>1</v>
      </c>
      <c r="AQ511" s="53" t="b">
        <f t="shared" si="299"/>
        <v>1</v>
      </c>
    </row>
    <row r="512" spans="1:43">
      <c r="A512" s="48">
        <f>净值底稿!A473</f>
        <v>44539</v>
      </c>
      <c r="B512" s="49">
        <f>净值底稿!X473</f>
        <v>1.3320622834474933</v>
      </c>
      <c r="C512" s="49">
        <f>净值底稿!U473</f>
        <v>1.5286214987873663</v>
      </c>
      <c r="D512" s="49">
        <f>净值底稿!V473</f>
        <v>1.5102</v>
      </c>
      <c r="E512" s="49">
        <f>净值底稿!W473</f>
        <v>1.3272999999999999</v>
      </c>
      <c r="F512" s="50">
        <f t="shared" si="300"/>
        <v>3.9052758362894124E-3</v>
      </c>
      <c r="G512" s="50">
        <f t="shared" si="301"/>
        <v>4.140310234256761E-3</v>
      </c>
      <c r="H512" s="50">
        <f t="shared" si="302"/>
        <v>3.3119162747552444E-4</v>
      </c>
      <c r="I512" s="50">
        <f t="shared" si="303"/>
        <v>-2.8547817594470892E-3</v>
      </c>
      <c r="J512" s="51">
        <f t="shared" si="304"/>
        <v>0.12050556729564954</v>
      </c>
      <c r="K512" s="51">
        <f t="shared" si="305"/>
        <v>0.12893913460665157</v>
      </c>
      <c r="L512" s="51">
        <f t="shared" si="306"/>
        <v>0.8271197214352638</v>
      </c>
      <c r="M512" s="51">
        <f t="shared" si="307"/>
        <v>5.4314102866999441E-2</v>
      </c>
      <c r="N512" s="51">
        <f t="shared" si="278"/>
        <v>1.1308785262045642</v>
      </c>
      <c r="O512" s="52">
        <f t="shared" si="279"/>
        <v>0.22057603546464297</v>
      </c>
      <c r="P512" s="53" t="b">
        <f t="shared" si="280"/>
        <v>0</v>
      </c>
      <c r="Q512" s="53" t="b">
        <f t="shared" si="281"/>
        <v>0</v>
      </c>
      <c r="R512" s="53" t="b">
        <f t="shared" si="282"/>
        <v>0</v>
      </c>
      <c r="S512" s="53" t="b">
        <f t="shared" si="308"/>
        <v>0</v>
      </c>
      <c r="T512" s="54" t="str">
        <f t="shared" si="309"/>
        <v>不调</v>
      </c>
      <c r="U512" s="51">
        <f t="shared" si="283"/>
        <v>0.12050556729564954</v>
      </c>
      <c r="V512" s="51">
        <f t="shared" si="284"/>
        <v>0.12893913460665157</v>
      </c>
      <c r="W512" s="51">
        <f t="shared" si="285"/>
        <v>0.8271197214352638</v>
      </c>
      <c r="X512" s="51">
        <f t="shared" si="286"/>
        <v>5.4314102866999441E-2</v>
      </c>
      <c r="Y512" s="51">
        <f t="shared" si="310"/>
        <v>0.99998626710299976</v>
      </c>
      <c r="Z512" s="51">
        <f t="shared" si="287"/>
        <v>0.12050391240510591</v>
      </c>
      <c r="AA512" s="51">
        <f t="shared" si="288"/>
        <v>0.12893736389879673</v>
      </c>
      <c r="AB512" s="51">
        <f t="shared" si="289"/>
        <v>0.82710836268532251</v>
      </c>
      <c r="AC512" s="51">
        <f t="shared" si="290"/>
        <v>5.4313356977019105E-2</v>
      </c>
      <c r="AD512" s="78">
        <f t="shared" si="291"/>
        <v>1.1308629959662442</v>
      </c>
      <c r="AE512" s="51">
        <f t="shared" si="311"/>
        <v>1.1402413748523905</v>
      </c>
      <c r="AF512" s="50">
        <f t="shared" si="292"/>
        <v>-8.2249066671172821E-3</v>
      </c>
      <c r="AG512" s="50">
        <f t="shared" si="312"/>
        <v>9.7652529613356798E-4</v>
      </c>
      <c r="AH512" s="48">
        <f t="shared" si="313"/>
        <v>44469</v>
      </c>
      <c r="AI512" s="55">
        <f t="shared" si="293"/>
        <v>2021</v>
      </c>
      <c r="AJ512" s="55">
        <f t="shared" si="294"/>
        <v>12</v>
      </c>
      <c r="AK512" s="53">
        <f t="shared" si="295"/>
        <v>0</v>
      </c>
      <c r="AL512" s="51">
        <f t="shared" si="314"/>
        <v>1.125721116819866</v>
      </c>
      <c r="AM512" s="52" t="str">
        <f t="shared" si="296"/>
        <v/>
      </c>
      <c r="AN512" s="51">
        <f t="shared" si="315"/>
        <v>1.1402413748523905</v>
      </c>
      <c r="AO512" s="52">
        <f t="shared" si="297"/>
        <v>-8.2249066671172821E-3</v>
      </c>
      <c r="AP512" s="56">
        <f t="shared" si="298"/>
        <v>1</v>
      </c>
      <c r="AQ512" s="53" t="b">
        <f t="shared" si="299"/>
        <v>1</v>
      </c>
    </row>
    <row r="513" spans="1:43">
      <c r="A513" s="48">
        <f>净值底稿!A474</f>
        <v>44540</v>
      </c>
      <c r="B513" s="49">
        <f>净值底稿!X474</f>
        <v>1.3196753925948652</v>
      </c>
      <c r="C513" s="49">
        <f>净值底稿!U474</f>
        <v>1.5303338583028787</v>
      </c>
      <c r="D513" s="49">
        <f>净值底稿!V474</f>
        <v>1.5108999999999999</v>
      </c>
      <c r="E513" s="49">
        <f>净值底稿!W474</f>
        <v>1.3245</v>
      </c>
      <c r="F513" s="50">
        <f t="shared" si="300"/>
        <v>-9.2990327903961223E-3</v>
      </c>
      <c r="G513" s="50">
        <f t="shared" si="301"/>
        <v>1.1201985036000117E-3</v>
      </c>
      <c r="H513" s="50">
        <f t="shared" si="302"/>
        <v>4.6351476625616783E-4</v>
      </c>
      <c r="I513" s="50">
        <f t="shared" si="303"/>
        <v>-2.1095456942664681E-3</v>
      </c>
      <c r="J513" s="51">
        <f t="shared" si="304"/>
        <v>0.11938334257227981</v>
      </c>
      <c r="K513" s="51">
        <f t="shared" si="305"/>
        <v>0.12908179934089428</v>
      </c>
      <c r="L513" s="51">
        <f t="shared" si="306"/>
        <v>0.82749173962472111</v>
      </c>
      <c r="M513" s="51">
        <f t="shared" si="307"/>
        <v>5.4198780468667079E-2</v>
      </c>
      <c r="N513" s="51">
        <f t="shared" si="278"/>
        <v>1.1301556620065623</v>
      </c>
      <c r="O513" s="52">
        <f t="shared" si="279"/>
        <v>0.21985037129489812</v>
      </c>
      <c r="P513" s="53" t="b">
        <f t="shared" si="280"/>
        <v>0</v>
      </c>
      <c r="Q513" s="53" t="b">
        <f t="shared" si="281"/>
        <v>0</v>
      </c>
      <c r="R513" s="53" t="b">
        <f t="shared" si="282"/>
        <v>0</v>
      </c>
      <c r="S513" s="53" t="b">
        <f t="shared" si="308"/>
        <v>0</v>
      </c>
      <c r="T513" s="54" t="str">
        <f t="shared" si="309"/>
        <v>不调</v>
      </c>
      <c r="U513" s="51">
        <f t="shared" si="283"/>
        <v>0.11938334257227981</v>
      </c>
      <c r="V513" s="51">
        <f t="shared" si="284"/>
        <v>0.12908179934089428</v>
      </c>
      <c r="W513" s="51">
        <f t="shared" si="285"/>
        <v>0.82749173962472111</v>
      </c>
      <c r="X513" s="51">
        <f t="shared" si="286"/>
        <v>5.4198780468667079E-2</v>
      </c>
      <c r="Y513" s="51">
        <f t="shared" si="310"/>
        <v>0.99998626710299976</v>
      </c>
      <c r="Z513" s="51">
        <f t="shared" si="287"/>
        <v>0.11938170309313272</v>
      </c>
      <c r="AA513" s="51">
        <f t="shared" si="288"/>
        <v>0.12908002667383933</v>
      </c>
      <c r="AB513" s="51">
        <f t="shared" si="289"/>
        <v>0.82748037576589228</v>
      </c>
      <c r="AC513" s="51">
        <f t="shared" si="290"/>
        <v>5.4198036162397364E-2</v>
      </c>
      <c r="AD513" s="78">
        <f t="shared" si="291"/>
        <v>1.1301401416952617</v>
      </c>
      <c r="AE513" s="51">
        <f t="shared" si="311"/>
        <v>1.1402413748523905</v>
      </c>
      <c r="AF513" s="50">
        <f t="shared" si="292"/>
        <v>-8.8588551335777588E-3</v>
      </c>
      <c r="AG513" s="50">
        <f t="shared" si="312"/>
        <v>-6.3920587512444893E-4</v>
      </c>
      <c r="AH513" s="48">
        <f t="shared" si="313"/>
        <v>44469</v>
      </c>
      <c r="AI513" s="55">
        <f t="shared" si="293"/>
        <v>2021</v>
      </c>
      <c r="AJ513" s="55">
        <f t="shared" si="294"/>
        <v>12</v>
      </c>
      <c r="AK513" s="53">
        <f t="shared" si="295"/>
        <v>0</v>
      </c>
      <c r="AL513" s="51">
        <f t="shared" si="314"/>
        <v>1.125721116819866</v>
      </c>
      <c r="AM513" s="52" t="str">
        <f t="shared" si="296"/>
        <v/>
      </c>
      <c r="AN513" s="51">
        <f t="shared" si="315"/>
        <v>1.1402413748523905</v>
      </c>
      <c r="AO513" s="52">
        <f t="shared" si="297"/>
        <v>-8.8588551335777588E-3</v>
      </c>
      <c r="AP513" s="56">
        <f t="shared" si="298"/>
        <v>1</v>
      </c>
      <c r="AQ513" s="53" t="b">
        <f t="shared" si="299"/>
        <v>1</v>
      </c>
    </row>
    <row r="514" spans="1:43">
      <c r="A514" s="48">
        <f>净值底稿!A475</f>
        <v>44543</v>
      </c>
      <c r="B514" s="49">
        <f>净值底稿!X475</f>
        <v>1.3196662490999429</v>
      </c>
      <c r="C514" s="49">
        <f>净值底稿!U475</f>
        <v>1.5366729980364</v>
      </c>
      <c r="D514" s="49">
        <f>净值底稿!V475</f>
        <v>1.5112000000000001</v>
      </c>
      <c r="E514" s="49">
        <f>净值底稿!W475</f>
        <v>1.3302</v>
      </c>
      <c r="F514" s="50">
        <f t="shared" si="300"/>
        <v>-6.9285939358065818E-6</v>
      </c>
      <c r="G514" s="50">
        <f t="shared" si="301"/>
        <v>4.1423246954435111E-3</v>
      </c>
      <c r="H514" s="50">
        <f t="shared" si="302"/>
        <v>1.9855715136696261E-4</v>
      </c>
      <c r="I514" s="50">
        <f t="shared" si="303"/>
        <v>4.3035107587769961E-3</v>
      </c>
      <c r="J514" s="51">
        <f t="shared" si="304"/>
        <v>0.11938087594578861</v>
      </c>
      <c r="K514" s="51">
        <f t="shared" si="305"/>
        <v>0.12961471805601887</v>
      </c>
      <c r="L514" s="51">
        <f t="shared" si="306"/>
        <v>0.82764467791211638</v>
      </c>
      <c r="M514" s="51">
        <f t="shared" si="307"/>
        <v>5.443127799412683E-2</v>
      </c>
      <c r="N514" s="51">
        <f t="shared" si="278"/>
        <v>1.1310715499080506</v>
      </c>
      <c r="O514" s="52">
        <f t="shared" si="279"/>
        <v>0.22014132883286591</v>
      </c>
      <c r="P514" s="53" t="b">
        <f t="shared" si="280"/>
        <v>0</v>
      </c>
      <c r="Q514" s="53" t="b">
        <f t="shared" si="281"/>
        <v>0</v>
      </c>
      <c r="R514" s="53" t="b">
        <f t="shared" si="282"/>
        <v>0</v>
      </c>
      <c r="S514" s="53" t="b">
        <f t="shared" si="308"/>
        <v>0</v>
      </c>
      <c r="T514" s="54" t="str">
        <f t="shared" si="309"/>
        <v>不调</v>
      </c>
      <c r="U514" s="51">
        <f t="shared" si="283"/>
        <v>0.11938087594578861</v>
      </c>
      <c r="V514" s="51">
        <f t="shared" si="284"/>
        <v>0.12961471805601887</v>
      </c>
      <c r="W514" s="51">
        <f t="shared" si="285"/>
        <v>0.82764467791211638</v>
      </c>
      <c r="X514" s="51">
        <f t="shared" si="286"/>
        <v>5.443127799412683E-2</v>
      </c>
      <c r="Y514" s="51">
        <f t="shared" si="310"/>
        <v>0.99995880187477393</v>
      </c>
      <c r="Z514" s="51">
        <f t="shared" si="287"/>
        <v>0.1193759576775118</v>
      </c>
      <c r="AA514" s="51">
        <f t="shared" si="288"/>
        <v>0.12960937817263327</v>
      </c>
      <c r="AB514" s="51">
        <f t="shared" si="289"/>
        <v>0.82761058050303304</v>
      </c>
      <c r="AC514" s="51">
        <f t="shared" si="290"/>
        <v>5.4429035527519813E-2</v>
      </c>
      <c r="AD514" s="78">
        <f t="shared" si="291"/>
        <v>1.1310249518806981</v>
      </c>
      <c r="AE514" s="51">
        <f t="shared" si="311"/>
        <v>1.1402413748523905</v>
      </c>
      <c r="AF514" s="50">
        <f t="shared" si="292"/>
        <v>-8.0828701492133836E-3</v>
      </c>
      <c r="AG514" s="50">
        <f t="shared" si="312"/>
        <v>7.8292076601149674E-4</v>
      </c>
      <c r="AH514" s="48">
        <f t="shared" si="313"/>
        <v>44469</v>
      </c>
      <c r="AI514" s="55">
        <f t="shared" si="293"/>
        <v>2021</v>
      </c>
      <c r="AJ514" s="55">
        <f t="shared" si="294"/>
        <v>12</v>
      </c>
      <c r="AK514" s="53">
        <f t="shared" si="295"/>
        <v>0</v>
      </c>
      <c r="AL514" s="51">
        <f t="shared" si="314"/>
        <v>1.125721116819866</v>
      </c>
      <c r="AM514" s="52" t="str">
        <f t="shared" si="296"/>
        <v/>
      </c>
      <c r="AN514" s="51">
        <f t="shared" si="315"/>
        <v>1.1402413748523905</v>
      </c>
      <c r="AO514" s="52">
        <f t="shared" si="297"/>
        <v>-8.0828701492133836E-3</v>
      </c>
      <c r="AP514" s="56">
        <f t="shared" si="298"/>
        <v>1</v>
      </c>
      <c r="AQ514" s="53" t="b">
        <f t="shared" si="299"/>
        <v>1</v>
      </c>
    </row>
    <row r="515" spans="1:43">
      <c r="A515" s="48">
        <f>净值底稿!A476</f>
        <v>44544</v>
      </c>
      <c r="B515" s="49">
        <f>净值底稿!X476</f>
        <v>1.3079896599042287</v>
      </c>
      <c r="C515" s="49">
        <f>净值底稿!U476</f>
        <v>1.5353282878789964</v>
      </c>
      <c r="D515" s="49">
        <f>净值底稿!V476</f>
        <v>1.512</v>
      </c>
      <c r="E515" s="49">
        <f>净值底稿!W476</f>
        <v>1.3307</v>
      </c>
      <c r="F515" s="50">
        <f t="shared" si="300"/>
        <v>-8.8481380831539891E-3</v>
      </c>
      <c r="G515" s="50">
        <f t="shared" si="301"/>
        <v>-8.7507892643512442E-4</v>
      </c>
      <c r="H515" s="50">
        <f t="shared" si="302"/>
        <v>5.2938062466911795E-4</v>
      </c>
      <c r="I515" s="50">
        <f t="shared" si="303"/>
        <v>3.7588332581561801E-4</v>
      </c>
      <c r="J515" s="51">
        <f t="shared" si="304"/>
        <v>0.11831970272017243</v>
      </c>
      <c r="K515" s="51">
        <f t="shared" si="305"/>
        <v>0.12949595973712602</v>
      </c>
      <c r="L515" s="51">
        <f t="shared" si="306"/>
        <v>0.82804870150912246</v>
      </c>
      <c r="M515" s="51">
        <f t="shared" si="307"/>
        <v>5.4449494494414837E-2</v>
      </c>
      <c r="N515" s="51">
        <f t="shared" si="278"/>
        <v>1.1303138584608359</v>
      </c>
      <c r="O515" s="52">
        <f t="shared" si="279"/>
        <v>0.21924500049459936</v>
      </c>
      <c r="P515" s="53" t="b">
        <f t="shared" si="280"/>
        <v>0</v>
      </c>
      <c r="Q515" s="53" t="b">
        <f t="shared" si="281"/>
        <v>0</v>
      </c>
      <c r="R515" s="53" t="b">
        <f t="shared" si="282"/>
        <v>0</v>
      </c>
      <c r="S515" s="53" t="b">
        <f t="shared" si="308"/>
        <v>0</v>
      </c>
      <c r="T515" s="54" t="str">
        <f t="shared" si="309"/>
        <v>不调</v>
      </c>
      <c r="U515" s="51">
        <f t="shared" si="283"/>
        <v>0.11831970272017243</v>
      </c>
      <c r="V515" s="51">
        <f t="shared" si="284"/>
        <v>0.12949595973712602</v>
      </c>
      <c r="W515" s="51">
        <f t="shared" si="285"/>
        <v>0.82804870150912246</v>
      </c>
      <c r="X515" s="51">
        <f t="shared" si="286"/>
        <v>5.4449494494414837E-2</v>
      </c>
      <c r="Y515" s="51">
        <f t="shared" si="310"/>
        <v>0.99998626710299976</v>
      </c>
      <c r="Z515" s="51">
        <f t="shared" si="287"/>
        <v>0.11831807784788188</v>
      </c>
      <c r="AA515" s="51">
        <f t="shared" si="288"/>
        <v>0.129494181382449</v>
      </c>
      <c r="AB515" s="51">
        <f t="shared" si="289"/>
        <v>0.82803733000159341</v>
      </c>
      <c r="AC515" s="51">
        <f t="shared" si="290"/>
        <v>5.4448746745115233E-2</v>
      </c>
      <c r="AD515" s="78">
        <f t="shared" si="291"/>
        <v>1.1302983359770395</v>
      </c>
      <c r="AE515" s="51">
        <f t="shared" si="311"/>
        <v>1.1402413748523905</v>
      </c>
      <c r="AF515" s="50">
        <f t="shared" si="292"/>
        <v>-8.7201175949593868E-3</v>
      </c>
      <c r="AG515" s="50">
        <f t="shared" si="312"/>
        <v>-6.4244020651382794E-4</v>
      </c>
      <c r="AH515" s="48">
        <f t="shared" si="313"/>
        <v>44469</v>
      </c>
      <c r="AI515" s="55">
        <f t="shared" si="293"/>
        <v>2021</v>
      </c>
      <c r="AJ515" s="55">
        <f t="shared" si="294"/>
        <v>12</v>
      </c>
      <c r="AK515" s="53">
        <f t="shared" si="295"/>
        <v>0</v>
      </c>
      <c r="AL515" s="51">
        <f t="shared" si="314"/>
        <v>1.125721116819866</v>
      </c>
      <c r="AM515" s="52" t="str">
        <f t="shared" si="296"/>
        <v/>
      </c>
      <c r="AN515" s="51">
        <f t="shared" si="315"/>
        <v>1.1402413748523905</v>
      </c>
      <c r="AO515" s="52">
        <f t="shared" si="297"/>
        <v>-8.7201175949593868E-3</v>
      </c>
      <c r="AP515" s="56">
        <f t="shared" si="298"/>
        <v>1</v>
      </c>
      <c r="AQ515" s="53" t="b">
        <f t="shared" si="299"/>
        <v>1</v>
      </c>
    </row>
    <row r="516" spans="1:43">
      <c r="A516" s="48">
        <f>净值底稿!A477</f>
        <v>44545</v>
      </c>
      <c r="B516" s="49">
        <f>净值底稿!X477</f>
        <v>1.3162539517613048</v>
      </c>
      <c r="C516" s="49">
        <f>净值底稿!U477</f>
        <v>1.5299206700206838</v>
      </c>
      <c r="D516" s="49">
        <f>净值底稿!V477</f>
        <v>1.5124</v>
      </c>
      <c r="E516" s="49">
        <f>净值底稿!W477</f>
        <v>1.3174999999999999</v>
      </c>
      <c r="F516" s="50">
        <f t="shared" si="300"/>
        <v>6.3183158937825112E-3</v>
      </c>
      <c r="G516" s="50">
        <f t="shared" si="301"/>
        <v>-3.5221248126569016E-3</v>
      </c>
      <c r="H516" s="50">
        <f t="shared" si="302"/>
        <v>2.645502645501896E-4</v>
      </c>
      <c r="I516" s="50">
        <f t="shared" si="303"/>
        <v>-9.919591192605437E-3</v>
      </c>
      <c r="J516" s="51">
        <f t="shared" si="304"/>
        <v>0.11906564883966995</v>
      </c>
      <c r="K516" s="51">
        <f t="shared" si="305"/>
        <v>0.12903808671310718</v>
      </c>
      <c r="L516" s="51">
        <f t="shared" si="306"/>
        <v>0.82825638749630281</v>
      </c>
      <c r="M516" s="51">
        <f t="shared" si="307"/>
        <v>5.3908637436453986E-2</v>
      </c>
      <c r="N516" s="51">
        <f t="shared" si="278"/>
        <v>1.1302687604855339</v>
      </c>
      <c r="O516" s="52">
        <f t="shared" si="279"/>
        <v>0.21950861974297003</v>
      </c>
      <c r="P516" s="53" t="b">
        <f t="shared" si="280"/>
        <v>0</v>
      </c>
      <c r="Q516" s="53" t="b">
        <f t="shared" si="281"/>
        <v>0</v>
      </c>
      <c r="R516" s="53" t="b">
        <f t="shared" si="282"/>
        <v>0</v>
      </c>
      <c r="S516" s="53" t="b">
        <f t="shared" si="308"/>
        <v>0</v>
      </c>
      <c r="T516" s="54" t="str">
        <f t="shared" si="309"/>
        <v>不调</v>
      </c>
      <c r="U516" s="51">
        <f t="shared" si="283"/>
        <v>0.11906564883966995</v>
      </c>
      <c r="V516" s="51">
        <f t="shared" si="284"/>
        <v>0.12903808671310718</v>
      </c>
      <c r="W516" s="51">
        <f t="shared" si="285"/>
        <v>0.82825638749630281</v>
      </c>
      <c r="X516" s="51">
        <f t="shared" si="286"/>
        <v>5.3908637436453986E-2</v>
      </c>
      <c r="Y516" s="51">
        <f t="shared" si="310"/>
        <v>0.99998626710299976</v>
      </c>
      <c r="Z516" s="51">
        <f t="shared" si="287"/>
        <v>0.11906401372337817</v>
      </c>
      <c r="AA516" s="51">
        <f t="shared" si="288"/>
        <v>0.12903631464635323</v>
      </c>
      <c r="AB516" s="51">
        <f t="shared" si="289"/>
        <v>0.82824501313664356</v>
      </c>
      <c r="AC516" s="51">
        <f t="shared" si="290"/>
        <v>5.3907897114688651E-2</v>
      </c>
      <c r="AD516" s="78">
        <f t="shared" si="291"/>
        <v>1.1302532386210637</v>
      </c>
      <c r="AE516" s="51">
        <f t="shared" si="311"/>
        <v>1.1402413748523905</v>
      </c>
      <c r="AF516" s="50">
        <f t="shared" si="292"/>
        <v>-8.7596683049847579E-3</v>
      </c>
      <c r="AG516" s="50">
        <f t="shared" si="312"/>
        <v>-3.9898630777690514E-5</v>
      </c>
      <c r="AH516" s="48">
        <f t="shared" si="313"/>
        <v>44469</v>
      </c>
      <c r="AI516" s="55">
        <f t="shared" si="293"/>
        <v>2021</v>
      </c>
      <c r="AJ516" s="55">
        <f t="shared" si="294"/>
        <v>12</v>
      </c>
      <c r="AK516" s="53">
        <f t="shared" si="295"/>
        <v>0</v>
      </c>
      <c r="AL516" s="51">
        <f t="shared" si="314"/>
        <v>1.125721116819866</v>
      </c>
      <c r="AM516" s="52" t="str">
        <f t="shared" si="296"/>
        <v/>
      </c>
      <c r="AN516" s="51">
        <f t="shared" si="315"/>
        <v>1.1402413748523905</v>
      </c>
      <c r="AO516" s="52">
        <f t="shared" si="297"/>
        <v>-8.7596683049847579E-3</v>
      </c>
      <c r="AP516" s="56">
        <f t="shared" si="298"/>
        <v>1</v>
      </c>
      <c r="AQ516" s="53" t="b">
        <f t="shared" si="299"/>
        <v>1</v>
      </c>
    </row>
    <row r="517" spans="1:43">
      <c r="A517" s="48">
        <f>净值底稿!A478</f>
        <v>44546</v>
      </c>
      <c r="B517" s="49">
        <f>净值底稿!X478</f>
        <v>1.3348780956879498</v>
      </c>
      <c r="C517" s="49">
        <f>净值底稿!U478</f>
        <v>1.5405792644809289</v>
      </c>
      <c r="D517" s="49">
        <f>净值底稿!V478</f>
        <v>1.5122</v>
      </c>
      <c r="E517" s="49">
        <f>净值底稿!W478</f>
        <v>1.3290999999999999</v>
      </c>
      <c r="F517" s="50">
        <f t="shared" si="300"/>
        <v>1.4149354614832355E-2</v>
      </c>
      <c r="G517" s="50">
        <f t="shared" si="301"/>
        <v>6.966762832285367E-3</v>
      </c>
      <c r="H517" s="50">
        <f t="shared" si="302"/>
        <v>-1.3224014810897522E-4</v>
      </c>
      <c r="I517" s="50">
        <f t="shared" si="303"/>
        <v>8.8045540796963806E-3</v>
      </c>
      <c r="J517" s="51">
        <f t="shared" si="304"/>
        <v>0.12074869267541552</v>
      </c>
      <c r="K517" s="51">
        <f t="shared" si="305"/>
        <v>0.12993528004724653</v>
      </c>
      <c r="L517" s="51">
        <f t="shared" si="306"/>
        <v>0.82813548589343589</v>
      </c>
      <c r="M517" s="51">
        <f t="shared" si="307"/>
        <v>5.4382532110157637E-2</v>
      </c>
      <c r="N517" s="51">
        <f t="shared" si="278"/>
        <v>1.1332019907262556</v>
      </c>
      <c r="O517" s="52">
        <f t="shared" si="279"/>
        <v>0.22121737763803406</v>
      </c>
      <c r="P517" s="53" t="b">
        <f t="shared" si="280"/>
        <v>0</v>
      </c>
      <c r="Q517" s="53" t="b">
        <f t="shared" si="281"/>
        <v>0</v>
      </c>
      <c r="R517" s="53" t="b">
        <f t="shared" si="282"/>
        <v>0</v>
      </c>
      <c r="S517" s="53" t="b">
        <f t="shared" si="308"/>
        <v>0</v>
      </c>
      <c r="T517" s="54" t="str">
        <f t="shared" si="309"/>
        <v>不调</v>
      </c>
      <c r="U517" s="51">
        <f t="shared" si="283"/>
        <v>0.12074869267541552</v>
      </c>
      <c r="V517" s="51">
        <f t="shared" si="284"/>
        <v>0.12993528004724653</v>
      </c>
      <c r="W517" s="51">
        <f t="shared" si="285"/>
        <v>0.82813548589343589</v>
      </c>
      <c r="X517" s="51">
        <f t="shared" si="286"/>
        <v>5.4382532110157637E-2</v>
      </c>
      <c r="Y517" s="51">
        <f t="shared" si="310"/>
        <v>0.99998626710299976</v>
      </c>
      <c r="Z517" s="51">
        <f t="shared" si="287"/>
        <v>0.1207470344460561</v>
      </c>
      <c r="AA517" s="51">
        <f t="shared" si="288"/>
        <v>0.12993349565942894</v>
      </c>
      <c r="AB517" s="51">
        <f t="shared" si="289"/>
        <v>0.82812411319410584</v>
      </c>
      <c r="AC517" s="51">
        <f t="shared" si="290"/>
        <v>5.4381785280445558E-2</v>
      </c>
      <c r="AD517" s="78">
        <f t="shared" si="291"/>
        <v>1.1331864285800364</v>
      </c>
      <c r="AE517" s="51">
        <f t="shared" si="311"/>
        <v>1.1402413748523905</v>
      </c>
      <c r="AF517" s="50">
        <f t="shared" si="292"/>
        <v>-6.1872393231366951E-3</v>
      </c>
      <c r="AG517" s="50">
        <f t="shared" si="312"/>
        <v>2.5951617378696668E-3</v>
      </c>
      <c r="AH517" s="48">
        <f t="shared" si="313"/>
        <v>44469</v>
      </c>
      <c r="AI517" s="55">
        <f t="shared" si="293"/>
        <v>2021</v>
      </c>
      <c r="AJ517" s="55">
        <f t="shared" si="294"/>
        <v>12</v>
      </c>
      <c r="AK517" s="53">
        <f t="shared" si="295"/>
        <v>0</v>
      </c>
      <c r="AL517" s="51">
        <f t="shared" si="314"/>
        <v>1.125721116819866</v>
      </c>
      <c r="AM517" s="52" t="str">
        <f t="shared" si="296"/>
        <v/>
      </c>
      <c r="AN517" s="51">
        <f t="shared" si="315"/>
        <v>1.1402413748523905</v>
      </c>
      <c r="AO517" s="52">
        <f t="shared" si="297"/>
        <v>-6.1872393231366951E-3</v>
      </c>
      <c r="AP517" s="56">
        <f t="shared" si="298"/>
        <v>1</v>
      </c>
      <c r="AQ517" s="53" t="b">
        <f t="shared" si="299"/>
        <v>1</v>
      </c>
    </row>
    <row r="518" spans="1:43">
      <c r="A518" s="48">
        <f>净值底稿!A479</f>
        <v>44547</v>
      </c>
      <c r="B518" s="49">
        <f>净值底稿!X479</f>
        <v>1.33235102183431</v>
      </c>
      <c r="C518" s="49">
        <f>净值底稿!U479</f>
        <v>1.5213465953686163</v>
      </c>
      <c r="D518" s="49">
        <f>净值底稿!V479</f>
        <v>1.5125</v>
      </c>
      <c r="E518" s="49">
        <f>净值底稿!W479</f>
        <v>1.3454999999999999</v>
      </c>
      <c r="F518" s="50">
        <f t="shared" si="300"/>
        <v>-1.8931120840195437E-3</v>
      </c>
      <c r="G518" s="50">
        <f t="shared" si="301"/>
        <v>-1.2484050354132692E-2</v>
      </c>
      <c r="H518" s="50">
        <f t="shared" si="302"/>
        <v>1.9838645681780065E-4</v>
      </c>
      <c r="I518" s="50">
        <f t="shared" si="303"/>
        <v>1.2339176886615011E-2</v>
      </c>
      <c r="J518" s="51">
        <f t="shared" si="304"/>
        <v>0.12051844677603675</v>
      </c>
      <c r="K518" s="51">
        <f t="shared" si="305"/>
        <v>0.12831139935692815</v>
      </c>
      <c r="L518" s="51">
        <f t="shared" si="306"/>
        <v>0.82828840180272778</v>
      </c>
      <c r="M518" s="51">
        <f t="shared" si="307"/>
        <v>5.5052811748430894E-2</v>
      </c>
      <c r="N518" s="51">
        <f t="shared" si="278"/>
        <v>1.1321710596841235</v>
      </c>
      <c r="O518" s="52">
        <f t="shared" si="279"/>
        <v>0.21978113996518212</v>
      </c>
      <c r="P518" s="53" t="b">
        <f t="shared" si="280"/>
        <v>0</v>
      </c>
      <c r="Q518" s="53" t="b">
        <f t="shared" si="281"/>
        <v>0</v>
      </c>
      <c r="R518" s="53" t="b">
        <f t="shared" si="282"/>
        <v>0</v>
      </c>
      <c r="S518" s="53" t="b">
        <f t="shared" si="308"/>
        <v>0</v>
      </c>
      <c r="T518" s="54" t="str">
        <f t="shared" si="309"/>
        <v>不调</v>
      </c>
      <c r="U518" s="51">
        <f t="shared" si="283"/>
        <v>0.12051844677603675</v>
      </c>
      <c r="V518" s="51">
        <f t="shared" si="284"/>
        <v>0.12831139935692815</v>
      </c>
      <c r="W518" s="51">
        <f t="shared" si="285"/>
        <v>0.82828840180272778</v>
      </c>
      <c r="X518" s="51">
        <f t="shared" si="286"/>
        <v>5.5052811748430894E-2</v>
      </c>
      <c r="Y518" s="51">
        <f t="shared" si="310"/>
        <v>0.99998626710299976</v>
      </c>
      <c r="Z518" s="51">
        <f t="shared" si="287"/>
        <v>0.12051679170862055</v>
      </c>
      <c r="AA518" s="51">
        <f t="shared" si="288"/>
        <v>0.12830963726969682</v>
      </c>
      <c r="AB518" s="51">
        <f t="shared" si="289"/>
        <v>0.82827702700341932</v>
      </c>
      <c r="AC518" s="51">
        <f t="shared" si="290"/>
        <v>5.5052055713837582E-2</v>
      </c>
      <c r="AD518" s="78">
        <f t="shared" si="291"/>
        <v>1.1321555116955744</v>
      </c>
      <c r="AE518" s="51">
        <f t="shared" si="311"/>
        <v>1.1402413748523905</v>
      </c>
      <c r="AF518" s="50">
        <f t="shared" si="292"/>
        <v>-7.0913609479070772E-3</v>
      </c>
      <c r="AG518" s="50">
        <f t="shared" si="312"/>
        <v>-9.09750468644277E-4</v>
      </c>
      <c r="AH518" s="48">
        <f t="shared" si="313"/>
        <v>44469</v>
      </c>
      <c r="AI518" s="55">
        <f t="shared" si="293"/>
        <v>2021</v>
      </c>
      <c r="AJ518" s="55">
        <f t="shared" si="294"/>
        <v>12</v>
      </c>
      <c r="AK518" s="53">
        <f t="shared" si="295"/>
        <v>0</v>
      </c>
      <c r="AL518" s="51">
        <f t="shared" si="314"/>
        <v>1.125721116819866</v>
      </c>
      <c r="AM518" s="52" t="str">
        <f t="shared" si="296"/>
        <v/>
      </c>
      <c r="AN518" s="51">
        <f t="shared" si="315"/>
        <v>1.1402413748523905</v>
      </c>
      <c r="AO518" s="52">
        <f t="shared" si="297"/>
        <v>-7.0913609479070772E-3</v>
      </c>
      <c r="AP518" s="56">
        <f t="shared" si="298"/>
        <v>1</v>
      </c>
      <c r="AQ518" s="53" t="b">
        <f t="shared" si="299"/>
        <v>1</v>
      </c>
    </row>
    <row r="519" spans="1:43">
      <c r="A519" s="48">
        <f>净值底稿!A480</f>
        <v>44550</v>
      </c>
      <c r="B519" s="49">
        <f>净值底稿!X480</f>
        <v>1.3262445472325983</v>
      </c>
      <c r="C519" s="49">
        <f>净值底稿!U480</f>
        <v>1.4970767510652487</v>
      </c>
      <c r="D519" s="49">
        <f>净值底稿!V480</f>
        <v>1.5123</v>
      </c>
      <c r="E519" s="49">
        <f>净值底稿!W480</f>
        <v>1.3425</v>
      </c>
      <c r="F519" s="50">
        <f t="shared" si="300"/>
        <v>-4.5832325728279999E-3</v>
      </c>
      <c r="G519" s="50">
        <f t="shared" si="301"/>
        <v>-1.5952869896479482E-2</v>
      </c>
      <c r="H519" s="50">
        <f t="shared" si="302"/>
        <v>-1.3223140495866037E-4</v>
      </c>
      <c r="I519" s="50">
        <f t="shared" si="303"/>
        <v>-2.2296544035673715E-3</v>
      </c>
      <c r="J519" s="51">
        <f t="shared" si="304"/>
        <v>0.11996443522328887</v>
      </c>
      <c r="K519" s="51">
        <f t="shared" si="305"/>
        <v>0.12626273031986887</v>
      </c>
      <c r="L519" s="51">
        <f t="shared" si="306"/>
        <v>0.82816750276844364</v>
      </c>
      <c r="M519" s="51">
        <f t="shared" si="307"/>
        <v>5.4929308655389787E-2</v>
      </c>
      <c r="N519" s="51">
        <f t="shared" si="278"/>
        <v>1.1293239769669912</v>
      </c>
      <c r="O519" s="52">
        <f t="shared" si="279"/>
        <v>0.21803058339773004</v>
      </c>
      <c r="P519" s="53" t="b">
        <f t="shared" si="280"/>
        <v>0</v>
      </c>
      <c r="Q519" s="53" t="b">
        <f t="shared" si="281"/>
        <v>0</v>
      </c>
      <c r="R519" s="53" t="b">
        <f t="shared" si="282"/>
        <v>0</v>
      </c>
      <c r="S519" s="53" t="b">
        <f t="shared" si="308"/>
        <v>0</v>
      </c>
      <c r="T519" s="54" t="str">
        <f t="shared" si="309"/>
        <v>不调</v>
      </c>
      <c r="U519" s="51">
        <f t="shared" si="283"/>
        <v>0.11996443522328887</v>
      </c>
      <c r="V519" s="51">
        <f t="shared" si="284"/>
        <v>0.12626273031986887</v>
      </c>
      <c r="W519" s="51">
        <f t="shared" si="285"/>
        <v>0.82816750276844364</v>
      </c>
      <c r="X519" s="51">
        <f t="shared" si="286"/>
        <v>5.4929308655389787E-2</v>
      </c>
      <c r="Y519" s="51">
        <f t="shared" si="310"/>
        <v>0.99995880187477393</v>
      </c>
      <c r="Z519" s="51">
        <f t="shared" si="287"/>
        <v>0.11995949291346386</v>
      </c>
      <c r="AA519" s="51">
        <f t="shared" si="288"/>
        <v>0.12625752853209377</v>
      </c>
      <c r="AB519" s="51">
        <f t="shared" si="289"/>
        <v>0.82813338381995638</v>
      </c>
      <c r="AC519" s="51">
        <f t="shared" si="290"/>
        <v>5.4927045670853221E-2</v>
      </c>
      <c r="AD519" s="78">
        <f t="shared" si="291"/>
        <v>1.1292774509363672</v>
      </c>
      <c r="AE519" s="51">
        <f t="shared" si="311"/>
        <v>1.1402413748523905</v>
      </c>
      <c r="AF519" s="50">
        <f t="shared" si="292"/>
        <v>-9.6154412195774697E-3</v>
      </c>
      <c r="AG519" s="50">
        <f t="shared" si="312"/>
        <v>-2.5421072719037374E-3</v>
      </c>
      <c r="AH519" s="48">
        <f t="shared" si="313"/>
        <v>44469</v>
      </c>
      <c r="AI519" s="55">
        <f t="shared" si="293"/>
        <v>2021</v>
      </c>
      <c r="AJ519" s="55">
        <f t="shared" si="294"/>
        <v>12</v>
      </c>
      <c r="AK519" s="53">
        <f t="shared" si="295"/>
        <v>0</v>
      </c>
      <c r="AL519" s="51">
        <f t="shared" si="314"/>
        <v>1.125721116819866</v>
      </c>
      <c r="AM519" s="52" t="str">
        <f t="shared" si="296"/>
        <v/>
      </c>
      <c r="AN519" s="51">
        <f t="shared" si="315"/>
        <v>1.1402413748523905</v>
      </c>
      <c r="AO519" s="52">
        <f t="shared" si="297"/>
        <v>-9.6154412195774697E-3</v>
      </c>
      <c r="AP519" s="56">
        <f t="shared" si="298"/>
        <v>1</v>
      </c>
      <c r="AQ519" s="53" t="b">
        <f t="shared" si="299"/>
        <v>1</v>
      </c>
    </row>
    <row r="520" spans="1:43">
      <c r="A520" s="48">
        <f>净值底稿!A481</f>
        <v>44551</v>
      </c>
      <c r="B520" s="49">
        <f>净值底稿!X481</f>
        <v>1.3458521115604236</v>
      </c>
      <c r="C520" s="49">
        <f>净值底稿!U481</f>
        <v>1.5130236856314325</v>
      </c>
      <c r="D520" s="49">
        <f>净值底稿!V481</f>
        <v>1.5123</v>
      </c>
      <c r="E520" s="49">
        <f>净值底稿!W481</f>
        <v>1.3348</v>
      </c>
      <c r="F520" s="50">
        <f t="shared" si="300"/>
        <v>1.478427516911518E-2</v>
      </c>
      <c r="G520" s="50">
        <f t="shared" si="301"/>
        <v>1.0652048770937617E-2</v>
      </c>
      <c r="H520" s="50">
        <f t="shared" si="302"/>
        <v>0</v>
      </c>
      <c r="I520" s="50">
        <f t="shared" si="303"/>
        <v>-5.7355679702049134E-3</v>
      </c>
      <c r="J520" s="51">
        <f t="shared" si="304"/>
        <v>0.12173300706584403</v>
      </c>
      <c r="K520" s="51">
        <f t="shared" si="305"/>
        <v>0.12760242988371567</v>
      </c>
      <c r="L520" s="51">
        <f t="shared" si="306"/>
        <v>0.82813338381995638</v>
      </c>
      <c r="M520" s="51">
        <f t="shared" si="307"/>
        <v>5.4612007867005492E-2</v>
      </c>
      <c r="N520" s="51">
        <f t="shared" si="278"/>
        <v>1.1320808286365216</v>
      </c>
      <c r="O520" s="52">
        <f t="shared" si="279"/>
        <v>0.22024526044651718</v>
      </c>
      <c r="P520" s="53" t="b">
        <f t="shared" si="280"/>
        <v>0</v>
      </c>
      <c r="Q520" s="53" t="b">
        <f t="shared" si="281"/>
        <v>0</v>
      </c>
      <c r="R520" s="53" t="b">
        <f t="shared" si="282"/>
        <v>0</v>
      </c>
      <c r="S520" s="53" t="b">
        <f t="shared" si="308"/>
        <v>0</v>
      </c>
      <c r="T520" s="54" t="str">
        <f t="shared" si="309"/>
        <v>不调</v>
      </c>
      <c r="U520" s="51">
        <f t="shared" si="283"/>
        <v>0.12173300706584403</v>
      </c>
      <c r="V520" s="51">
        <f t="shared" si="284"/>
        <v>0.12760242988371567</v>
      </c>
      <c r="W520" s="51">
        <f t="shared" si="285"/>
        <v>0.82813338381995638</v>
      </c>
      <c r="X520" s="51">
        <f t="shared" si="286"/>
        <v>5.4612007867005492E-2</v>
      </c>
      <c r="Y520" s="51">
        <f t="shared" si="310"/>
        <v>0.99998626710299976</v>
      </c>
      <c r="Z520" s="51">
        <f t="shared" si="287"/>
        <v>0.12173133531899646</v>
      </c>
      <c r="AA520" s="51">
        <f t="shared" si="288"/>
        <v>0.12760067753268911</v>
      </c>
      <c r="AB520" s="51">
        <f t="shared" si="289"/>
        <v>0.82812201114949391</v>
      </c>
      <c r="AC520" s="51">
        <f t="shared" si="290"/>
        <v>5.4611257885926481E-2</v>
      </c>
      <c r="AD520" s="78">
        <f t="shared" si="291"/>
        <v>1.132065281887106</v>
      </c>
      <c r="AE520" s="51">
        <f t="shared" si="311"/>
        <v>1.1402413748523905</v>
      </c>
      <c r="AF520" s="50">
        <f t="shared" si="292"/>
        <v>-7.1704931478591138E-3</v>
      </c>
      <c r="AG520" s="50">
        <f t="shared" si="312"/>
        <v>2.4686855727324986E-3</v>
      </c>
      <c r="AH520" s="48">
        <f t="shared" si="313"/>
        <v>44469</v>
      </c>
      <c r="AI520" s="55">
        <f t="shared" si="293"/>
        <v>2021</v>
      </c>
      <c r="AJ520" s="55">
        <f t="shared" si="294"/>
        <v>12</v>
      </c>
      <c r="AK520" s="53">
        <f t="shared" si="295"/>
        <v>0</v>
      </c>
      <c r="AL520" s="51">
        <f t="shared" si="314"/>
        <v>1.125721116819866</v>
      </c>
      <c r="AM520" s="52" t="str">
        <f t="shared" si="296"/>
        <v/>
      </c>
      <c r="AN520" s="51">
        <f t="shared" si="315"/>
        <v>1.1402413748523905</v>
      </c>
      <c r="AO520" s="52">
        <f t="shared" si="297"/>
        <v>-7.1704931478591138E-3</v>
      </c>
      <c r="AP520" s="56">
        <f t="shared" si="298"/>
        <v>1</v>
      </c>
      <c r="AQ520" s="53" t="b">
        <f t="shared" si="299"/>
        <v>1</v>
      </c>
    </row>
    <row r="521" spans="1:43">
      <c r="A521" s="48">
        <f>净值底稿!A482</f>
        <v>44552</v>
      </c>
      <c r="B521" s="49">
        <f>净值底稿!X482</f>
        <v>1.3428038795681427</v>
      </c>
      <c r="C521" s="49">
        <f>净值底稿!U482</f>
        <v>1.5206064562156838</v>
      </c>
      <c r="D521" s="49">
        <f>净值底稿!V482</f>
        <v>1.5130999999999999</v>
      </c>
      <c r="E521" s="49">
        <f>净值底稿!W482</f>
        <v>1.331</v>
      </c>
      <c r="F521" s="50">
        <f t="shared" si="300"/>
        <v>-2.2649085780656053E-3</v>
      </c>
      <c r="G521" s="50">
        <f t="shared" si="301"/>
        <v>5.011666807507309E-3</v>
      </c>
      <c r="H521" s="50">
        <f t="shared" si="302"/>
        <v>5.2899556966212735E-4</v>
      </c>
      <c r="I521" s="50">
        <f t="shared" si="303"/>
        <v>-2.8468684447108261E-3</v>
      </c>
      <c r="J521" s="51">
        <f t="shared" si="304"/>
        <v>0.12145562497341308</v>
      </c>
      <c r="K521" s="51">
        <f t="shared" si="305"/>
        <v>0.12824016961289514</v>
      </c>
      <c r="L521" s="51">
        <f t="shared" si="306"/>
        <v>0.82856008402453163</v>
      </c>
      <c r="M521" s="51">
        <f t="shared" si="307"/>
        <v>5.4455786819125072E-2</v>
      </c>
      <c r="N521" s="51">
        <f t="shared" si="278"/>
        <v>1.1327116654299649</v>
      </c>
      <c r="O521" s="52">
        <f t="shared" si="279"/>
        <v>0.22044073722108834</v>
      </c>
      <c r="P521" s="53" t="b">
        <f t="shared" si="280"/>
        <v>0</v>
      </c>
      <c r="Q521" s="53" t="b">
        <f t="shared" si="281"/>
        <v>0</v>
      </c>
      <c r="R521" s="53" t="b">
        <f t="shared" si="282"/>
        <v>0</v>
      </c>
      <c r="S521" s="53" t="b">
        <f t="shared" si="308"/>
        <v>0</v>
      </c>
      <c r="T521" s="54" t="str">
        <f t="shared" si="309"/>
        <v>不调</v>
      </c>
      <c r="U521" s="51">
        <f t="shared" si="283"/>
        <v>0.12145562497341308</v>
      </c>
      <c r="V521" s="51">
        <f t="shared" si="284"/>
        <v>0.12824016961289514</v>
      </c>
      <c r="W521" s="51">
        <f t="shared" si="285"/>
        <v>0.82856008402453163</v>
      </c>
      <c r="X521" s="51">
        <f t="shared" si="286"/>
        <v>5.4455786819125072E-2</v>
      </c>
      <c r="Y521" s="51">
        <f t="shared" si="310"/>
        <v>0.99998626710299976</v>
      </c>
      <c r="Z521" s="51">
        <f t="shared" si="287"/>
        <v>0.12145395703582522</v>
      </c>
      <c r="AA521" s="51">
        <f t="shared" si="288"/>
        <v>0.12823840850385454</v>
      </c>
      <c r="AB521" s="51">
        <f t="shared" si="289"/>
        <v>0.8285487054942392</v>
      </c>
      <c r="AC521" s="51">
        <f t="shared" si="290"/>
        <v>5.4455038983413619E-2</v>
      </c>
      <c r="AD521" s="78">
        <f t="shared" si="291"/>
        <v>1.1326961100173325</v>
      </c>
      <c r="AE521" s="51">
        <f t="shared" si="311"/>
        <v>1.1402413748523905</v>
      </c>
      <c r="AF521" s="50">
        <f t="shared" si="292"/>
        <v>-6.6172522778651377E-3</v>
      </c>
      <c r="AG521" s="50">
        <f t="shared" si="312"/>
        <v>5.5723653071937385E-4</v>
      </c>
      <c r="AH521" s="48">
        <f t="shared" si="313"/>
        <v>44469</v>
      </c>
      <c r="AI521" s="55">
        <f t="shared" si="293"/>
        <v>2021</v>
      </c>
      <c r="AJ521" s="55">
        <f t="shared" si="294"/>
        <v>12</v>
      </c>
      <c r="AK521" s="53">
        <f t="shared" si="295"/>
        <v>0</v>
      </c>
      <c r="AL521" s="51">
        <f t="shared" si="314"/>
        <v>1.125721116819866</v>
      </c>
      <c r="AM521" s="52" t="str">
        <f t="shared" si="296"/>
        <v/>
      </c>
      <c r="AN521" s="51">
        <f t="shared" si="315"/>
        <v>1.1402413748523905</v>
      </c>
      <c r="AO521" s="52">
        <f t="shared" si="297"/>
        <v>-6.6172522778651377E-3</v>
      </c>
      <c r="AP521" s="56">
        <f t="shared" si="298"/>
        <v>1</v>
      </c>
      <c r="AQ521" s="53" t="b">
        <f t="shared" si="299"/>
        <v>1</v>
      </c>
    </row>
    <row r="522" spans="1:43">
      <c r="A522" s="48">
        <f>净值底稿!A483</f>
        <v>44553</v>
      </c>
      <c r="B522" s="49">
        <f>净值底稿!X483</f>
        <v>1.3480549192070468</v>
      </c>
      <c r="C522" s="49">
        <f>净值底稿!U483</f>
        <v>1.5232799690401824</v>
      </c>
      <c r="D522" s="49">
        <f>净值底稿!V483</f>
        <v>1.5141</v>
      </c>
      <c r="E522" s="49">
        <f>净值底稿!W483</f>
        <v>1.345</v>
      </c>
      <c r="F522" s="50">
        <f t="shared" si="300"/>
        <v>3.910503774082752E-3</v>
      </c>
      <c r="G522" s="50">
        <f t="shared" si="301"/>
        <v>1.7581885264068564E-3</v>
      </c>
      <c r="H522" s="50">
        <f t="shared" si="302"/>
        <v>6.6089485162912354E-4</v>
      </c>
      <c r="I522" s="50">
        <f t="shared" si="303"/>
        <v>1.0518407212622094E-2</v>
      </c>
      <c r="J522" s="51">
        <f t="shared" si="304"/>
        <v>0.12192890319319109</v>
      </c>
      <c r="K522" s="51">
        <f t="shared" si="305"/>
        <v>0.12846387580233068</v>
      </c>
      <c r="L522" s="51">
        <f t="shared" si="306"/>
        <v>0.82909628906802435</v>
      </c>
      <c r="M522" s="51">
        <f t="shared" si="307"/>
        <v>5.5027819258220374E-2</v>
      </c>
      <c r="N522" s="51">
        <f t="shared" si="278"/>
        <v>1.1345168873217664</v>
      </c>
      <c r="O522" s="52">
        <f t="shared" si="279"/>
        <v>0.22070432074979465</v>
      </c>
      <c r="P522" s="53" t="b">
        <f t="shared" si="280"/>
        <v>0</v>
      </c>
      <c r="Q522" s="53" t="b">
        <f t="shared" si="281"/>
        <v>0</v>
      </c>
      <c r="R522" s="53" t="b">
        <f t="shared" si="282"/>
        <v>0</v>
      </c>
      <c r="S522" s="53" t="b">
        <f t="shared" si="308"/>
        <v>0</v>
      </c>
      <c r="T522" s="54" t="str">
        <f t="shared" si="309"/>
        <v>不调</v>
      </c>
      <c r="U522" s="51">
        <f t="shared" si="283"/>
        <v>0.12192890319319109</v>
      </c>
      <c r="V522" s="51">
        <f t="shared" si="284"/>
        <v>0.12846387580233068</v>
      </c>
      <c r="W522" s="51">
        <f t="shared" si="285"/>
        <v>0.82909628906802435</v>
      </c>
      <c r="X522" s="51">
        <f t="shared" si="286"/>
        <v>5.5027819258220374E-2</v>
      </c>
      <c r="Y522" s="51">
        <f t="shared" si="310"/>
        <v>0.99998626710299976</v>
      </c>
      <c r="Z522" s="51">
        <f t="shared" si="287"/>
        <v>0.12192722875612219</v>
      </c>
      <c r="AA522" s="51">
        <f t="shared" si="288"/>
        <v>0.12846211162115603</v>
      </c>
      <c r="AB522" s="51">
        <f t="shared" si="289"/>
        <v>0.82908490317408334</v>
      </c>
      <c r="AC522" s="51">
        <f t="shared" si="290"/>
        <v>5.5027063566846356E-2</v>
      </c>
      <c r="AD522" s="78">
        <f t="shared" si="291"/>
        <v>1.134501307118208</v>
      </c>
      <c r="AE522" s="51">
        <f t="shared" si="311"/>
        <v>1.1402413748523905</v>
      </c>
      <c r="AF522" s="50">
        <f t="shared" si="292"/>
        <v>-5.034081257510592E-3</v>
      </c>
      <c r="AG522" s="50">
        <f t="shared" si="312"/>
        <v>1.5937170481215013E-3</v>
      </c>
      <c r="AH522" s="48">
        <f t="shared" si="313"/>
        <v>44469</v>
      </c>
      <c r="AI522" s="55">
        <f t="shared" si="293"/>
        <v>2021</v>
      </c>
      <c r="AJ522" s="55">
        <f t="shared" si="294"/>
        <v>12</v>
      </c>
      <c r="AK522" s="53">
        <f t="shared" si="295"/>
        <v>0</v>
      </c>
      <c r="AL522" s="51">
        <f t="shared" si="314"/>
        <v>1.125721116819866</v>
      </c>
      <c r="AM522" s="52" t="str">
        <f t="shared" si="296"/>
        <v/>
      </c>
      <c r="AN522" s="51">
        <f t="shared" si="315"/>
        <v>1.1402413748523905</v>
      </c>
      <c r="AO522" s="52">
        <f t="shared" si="297"/>
        <v>-5.034081257510592E-3</v>
      </c>
      <c r="AP522" s="56">
        <f t="shared" si="298"/>
        <v>1</v>
      </c>
      <c r="AQ522" s="53" t="b">
        <f t="shared" si="299"/>
        <v>1</v>
      </c>
    </row>
    <row r="523" spans="1:43">
      <c r="A523" s="48">
        <f>净值底稿!A484</f>
        <v>44554</v>
      </c>
      <c r="B523" s="49">
        <f>净值底稿!X484</f>
        <v>1.3397997708448937</v>
      </c>
      <c r="C523" s="49">
        <f>净值底稿!U484</f>
        <v>1.5038898255573738</v>
      </c>
      <c r="D523" s="49">
        <f>净值底稿!V484</f>
        <v>1.5142</v>
      </c>
      <c r="E523" s="49">
        <f>净值底稿!W484</f>
        <v>1.3481000000000001</v>
      </c>
      <c r="F523" s="50">
        <f t="shared" si="300"/>
        <v>-6.1237478121506372E-3</v>
      </c>
      <c r="G523" s="50">
        <f t="shared" si="301"/>
        <v>-1.2729205318065206E-2</v>
      </c>
      <c r="H523" s="50">
        <f t="shared" si="302"/>
        <v>6.6045835809935838E-5</v>
      </c>
      <c r="I523" s="50">
        <f t="shared" si="303"/>
        <v>2.3048327137547009E-3</v>
      </c>
      <c r="J523" s="51">
        <f t="shared" si="304"/>
        <v>0.1211805771557853</v>
      </c>
      <c r="K523" s="51">
        <f t="shared" si="305"/>
        <v>0.12682689102673814</v>
      </c>
      <c r="L523" s="51">
        <f t="shared" si="306"/>
        <v>0.82913966077947088</v>
      </c>
      <c r="M523" s="51">
        <f t="shared" si="307"/>
        <v>5.515389174309708E-2</v>
      </c>
      <c r="N523" s="51">
        <f t="shared" si="278"/>
        <v>1.1323010207050914</v>
      </c>
      <c r="O523" s="52">
        <f t="shared" si="279"/>
        <v>0.21902962520345301</v>
      </c>
      <c r="P523" s="53" t="b">
        <f t="shared" si="280"/>
        <v>0</v>
      </c>
      <c r="Q523" s="53" t="b">
        <f t="shared" si="281"/>
        <v>0</v>
      </c>
      <c r="R523" s="53" t="b">
        <f t="shared" si="282"/>
        <v>0</v>
      </c>
      <c r="S523" s="53" t="b">
        <f t="shared" si="308"/>
        <v>0</v>
      </c>
      <c r="T523" s="54" t="str">
        <f t="shared" si="309"/>
        <v>不调</v>
      </c>
      <c r="U523" s="51">
        <f t="shared" si="283"/>
        <v>0.1211805771557853</v>
      </c>
      <c r="V523" s="51">
        <f t="shared" si="284"/>
        <v>0.12682689102673814</v>
      </c>
      <c r="W523" s="51">
        <f t="shared" si="285"/>
        <v>0.82913966077947088</v>
      </c>
      <c r="X523" s="51">
        <f t="shared" si="286"/>
        <v>5.515389174309708E-2</v>
      </c>
      <c r="Y523" s="51">
        <f t="shared" si="310"/>
        <v>0.99998626710299976</v>
      </c>
      <c r="Z523" s="51">
        <f t="shared" si="287"/>
        <v>0.12117891299540079</v>
      </c>
      <c r="AA523" s="51">
        <f t="shared" si="288"/>
        <v>0.12682514932610681</v>
      </c>
      <c r="AB523" s="51">
        <f t="shared" si="289"/>
        <v>0.82912827428991054</v>
      </c>
      <c r="AC523" s="51">
        <f t="shared" si="290"/>
        <v>5.5153134320382609E-2</v>
      </c>
      <c r="AD523" s="78">
        <f t="shared" si="291"/>
        <v>1.1322854709318007</v>
      </c>
      <c r="AE523" s="51">
        <f t="shared" si="311"/>
        <v>1.1402413748523905</v>
      </c>
      <c r="AF523" s="50">
        <f t="shared" si="292"/>
        <v>-6.9773857501178593E-3</v>
      </c>
      <c r="AG523" s="50">
        <f t="shared" si="312"/>
        <v>-1.953136741671857E-3</v>
      </c>
      <c r="AH523" s="48">
        <f t="shared" si="313"/>
        <v>44469</v>
      </c>
      <c r="AI523" s="55">
        <f t="shared" si="293"/>
        <v>2021</v>
      </c>
      <c r="AJ523" s="55">
        <f t="shared" si="294"/>
        <v>12</v>
      </c>
      <c r="AK523" s="53">
        <f t="shared" si="295"/>
        <v>0</v>
      </c>
      <c r="AL523" s="51">
        <f t="shared" si="314"/>
        <v>1.125721116819866</v>
      </c>
      <c r="AM523" s="52" t="str">
        <f t="shared" si="296"/>
        <v/>
      </c>
      <c r="AN523" s="51">
        <f t="shared" si="315"/>
        <v>1.1402413748523905</v>
      </c>
      <c r="AO523" s="52">
        <f t="shared" si="297"/>
        <v>-6.9773857501178593E-3</v>
      </c>
      <c r="AP523" s="56">
        <f t="shared" si="298"/>
        <v>1</v>
      </c>
      <c r="AQ523" s="53" t="b">
        <f t="shared" si="299"/>
        <v>1</v>
      </c>
    </row>
    <row r="524" spans="1:43">
      <c r="A524" s="48">
        <f>净值底稿!A485</f>
        <v>44557</v>
      </c>
      <c r="B524" s="49">
        <f>净值底稿!X485</f>
        <v>1.3462783381089576</v>
      </c>
      <c r="C524" s="49">
        <f>净值底稿!U485</f>
        <v>1.5048213304109086</v>
      </c>
      <c r="D524" s="49">
        <f>净值底稿!V485</f>
        <v>1.5152000000000001</v>
      </c>
      <c r="E524" s="49">
        <f>净值底稿!W485</f>
        <v>1.3467</v>
      </c>
      <c r="F524" s="50">
        <f t="shared" si="300"/>
        <v>4.8354742290921404E-3</v>
      </c>
      <c r="G524" s="50">
        <f t="shared" si="301"/>
        <v>6.1939700482360749E-4</v>
      </c>
      <c r="H524" s="50">
        <f t="shared" si="302"/>
        <v>6.6041474045697157E-4</v>
      </c>
      <c r="I524" s="50">
        <f t="shared" si="303"/>
        <v>-1.0384986276983366E-3</v>
      </c>
      <c r="J524" s="51">
        <f t="shared" si="304"/>
        <v>0.12176487050629944</v>
      </c>
      <c r="K524" s="51">
        <f t="shared" si="305"/>
        <v>0.12690370444373569</v>
      </c>
      <c r="L524" s="51">
        <f t="shared" si="306"/>
        <v>0.82967584282398121</v>
      </c>
      <c r="M524" s="51">
        <f t="shared" si="307"/>
        <v>5.5095857866077631E-2</v>
      </c>
      <c r="N524" s="51">
        <f t="shared" si="278"/>
        <v>1.1334402756400939</v>
      </c>
      <c r="O524" s="52">
        <f t="shared" si="279"/>
        <v>0.21939274639733725</v>
      </c>
      <c r="P524" s="53" t="b">
        <f t="shared" si="280"/>
        <v>0</v>
      </c>
      <c r="Q524" s="53" t="b">
        <f t="shared" si="281"/>
        <v>0</v>
      </c>
      <c r="R524" s="53" t="b">
        <f t="shared" si="282"/>
        <v>0</v>
      </c>
      <c r="S524" s="53" t="b">
        <f t="shared" si="308"/>
        <v>0</v>
      </c>
      <c r="T524" s="54" t="str">
        <f t="shared" si="309"/>
        <v>不调</v>
      </c>
      <c r="U524" s="51">
        <f t="shared" si="283"/>
        <v>0.12176487050629944</v>
      </c>
      <c r="V524" s="51">
        <f t="shared" si="284"/>
        <v>0.12690370444373569</v>
      </c>
      <c r="W524" s="51">
        <f t="shared" si="285"/>
        <v>0.82967584282398121</v>
      </c>
      <c r="X524" s="51">
        <f t="shared" si="286"/>
        <v>5.5095857866077631E-2</v>
      </c>
      <c r="Y524" s="51">
        <f t="shared" si="310"/>
        <v>0.99995880187477393</v>
      </c>
      <c r="Z524" s="51">
        <f t="shared" si="287"/>
        <v>0.12175985402191619</v>
      </c>
      <c r="AA524" s="51">
        <f t="shared" si="288"/>
        <v>0.12689847624902836</v>
      </c>
      <c r="AB524" s="51">
        <f t="shared" si="289"/>
        <v>0.82964166173471154</v>
      </c>
      <c r="AC524" s="51">
        <f t="shared" si="290"/>
        <v>5.5093588020025827E-2</v>
      </c>
      <c r="AD524" s="78">
        <f t="shared" si="291"/>
        <v>1.133393580025682</v>
      </c>
      <c r="AE524" s="51">
        <f t="shared" si="311"/>
        <v>1.1402413748523905</v>
      </c>
      <c r="AF524" s="50">
        <f t="shared" si="292"/>
        <v>-6.0055659948271556E-3</v>
      </c>
      <c r="AG524" s="50">
        <f t="shared" si="312"/>
        <v>9.786481610238873E-4</v>
      </c>
      <c r="AH524" s="48">
        <f t="shared" si="313"/>
        <v>44469</v>
      </c>
      <c r="AI524" s="55">
        <f t="shared" si="293"/>
        <v>2021</v>
      </c>
      <c r="AJ524" s="55">
        <f t="shared" si="294"/>
        <v>12</v>
      </c>
      <c r="AK524" s="53">
        <f t="shared" si="295"/>
        <v>0</v>
      </c>
      <c r="AL524" s="51">
        <f t="shared" si="314"/>
        <v>1.125721116819866</v>
      </c>
      <c r="AM524" s="52" t="str">
        <f t="shared" si="296"/>
        <v/>
      </c>
      <c r="AN524" s="51">
        <f t="shared" si="315"/>
        <v>1.1402413748523905</v>
      </c>
      <c r="AO524" s="52">
        <f t="shared" si="297"/>
        <v>-6.0055659948271556E-3</v>
      </c>
      <c r="AP524" s="56">
        <f t="shared" si="298"/>
        <v>1</v>
      </c>
      <c r="AQ524" s="53" t="b">
        <f t="shared" si="299"/>
        <v>1</v>
      </c>
    </row>
    <row r="525" spans="1:43">
      <c r="A525" s="48">
        <f>净值底稿!A486</f>
        <v>44558</v>
      </c>
      <c r="B525" s="49">
        <f>净值底稿!X486</f>
        <v>1.3379088779525306</v>
      </c>
      <c r="C525" s="49">
        <f>净值底稿!U486</f>
        <v>1.5152124574291312</v>
      </c>
      <c r="D525" s="49">
        <f>净值底稿!V486</f>
        <v>1.5161</v>
      </c>
      <c r="E525" s="49">
        <f>净值底稿!W486</f>
        <v>1.351</v>
      </c>
      <c r="F525" s="50">
        <f t="shared" si="300"/>
        <v>-6.2167383367269791E-3</v>
      </c>
      <c r="G525" s="50">
        <f t="shared" si="301"/>
        <v>6.9052231040513945E-3</v>
      </c>
      <c r="H525" s="50">
        <f t="shared" si="302"/>
        <v>5.9398099260810078E-4</v>
      </c>
      <c r="I525" s="50">
        <f t="shared" si="303"/>
        <v>3.1929902725180703E-3</v>
      </c>
      <c r="J525" s="51">
        <f t="shared" si="304"/>
        <v>0.12100290486954386</v>
      </c>
      <c r="K525" s="51">
        <f t="shared" si="305"/>
        <v>0.12777473853909208</v>
      </c>
      <c r="L525" s="51">
        <f t="shared" si="306"/>
        <v>0.83013445311245782</v>
      </c>
      <c r="M525" s="51">
        <f t="shared" si="307"/>
        <v>5.5269501310651885E-2</v>
      </c>
      <c r="N525" s="51">
        <f t="shared" si="278"/>
        <v>1.1341815978317455</v>
      </c>
      <c r="O525" s="52">
        <f t="shared" si="279"/>
        <v>0.21934551211572542</v>
      </c>
      <c r="P525" s="53" t="b">
        <f t="shared" si="280"/>
        <v>0</v>
      </c>
      <c r="Q525" s="53" t="b">
        <f t="shared" si="281"/>
        <v>0</v>
      </c>
      <c r="R525" s="53" t="b">
        <f t="shared" si="282"/>
        <v>0</v>
      </c>
      <c r="S525" s="53" t="b">
        <f t="shared" si="308"/>
        <v>0</v>
      </c>
      <c r="T525" s="54" t="str">
        <f t="shared" si="309"/>
        <v>不调</v>
      </c>
      <c r="U525" s="51">
        <f t="shared" si="283"/>
        <v>0.12100290486954386</v>
      </c>
      <c r="V525" s="51">
        <f t="shared" si="284"/>
        <v>0.12777473853909208</v>
      </c>
      <c r="W525" s="51">
        <f t="shared" si="285"/>
        <v>0.83013445311245782</v>
      </c>
      <c r="X525" s="51">
        <f t="shared" si="286"/>
        <v>5.5269501310651885E-2</v>
      </c>
      <c r="Y525" s="51">
        <f t="shared" si="310"/>
        <v>0.99998626710299976</v>
      </c>
      <c r="Z525" s="51">
        <f t="shared" si="287"/>
        <v>0.12100124314911456</v>
      </c>
      <c r="AA525" s="51">
        <f t="shared" si="288"/>
        <v>0.12777298382176849</v>
      </c>
      <c r="AB525" s="51">
        <f t="shared" si="289"/>
        <v>0.83012305296151689</v>
      </c>
      <c r="AC525" s="51">
        <f t="shared" si="290"/>
        <v>5.5268742300283134E-2</v>
      </c>
      <c r="AD525" s="78">
        <f t="shared" si="291"/>
        <v>1.134166022232683</v>
      </c>
      <c r="AE525" s="51">
        <f t="shared" si="311"/>
        <v>1.1402413748523905</v>
      </c>
      <c r="AF525" s="50">
        <f t="shared" si="292"/>
        <v>-5.3281285469000128E-3</v>
      </c>
      <c r="AG525" s="50">
        <f t="shared" si="312"/>
        <v>6.8153042386520646E-4</v>
      </c>
      <c r="AH525" s="48">
        <f t="shared" si="313"/>
        <v>44469</v>
      </c>
      <c r="AI525" s="55">
        <f t="shared" si="293"/>
        <v>2021</v>
      </c>
      <c r="AJ525" s="55">
        <f t="shared" si="294"/>
        <v>12</v>
      </c>
      <c r="AK525" s="53">
        <f t="shared" si="295"/>
        <v>0</v>
      </c>
      <c r="AL525" s="51">
        <f t="shared" si="314"/>
        <v>1.125721116819866</v>
      </c>
      <c r="AM525" s="52" t="str">
        <f t="shared" si="296"/>
        <v/>
      </c>
      <c r="AN525" s="51">
        <f t="shared" si="315"/>
        <v>1.1402413748523905</v>
      </c>
      <c r="AO525" s="52">
        <f t="shared" si="297"/>
        <v>-5.3281285469000128E-3</v>
      </c>
      <c r="AP525" s="56">
        <f t="shared" si="298"/>
        <v>1</v>
      </c>
      <c r="AQ525" s="53" t="b">
        <f t="shared" si="299"/>
        <v>1</v>
      </c>
    </row>
    <row r="526" spans="1:43">
      <c r="A526" s="48">
        <f>净值底稿!A487</f>
        <v>44559</v>
      </c>
      <c r="B526" s="49">
        <f>净值底稿!X487</f>
        <v>1.3319201692888349</v>
      </c>
      <c r="C526" s="49">
        <f>净值底稿!U487</f>
        <v>1.5085544996216025</v>
      </c>
      <c r="D526" s="49">
        <f>净值底稿!V487</f>
        <v>1.5173000000000001</v>
      </c>
      <c r="E526" s="49">
        <f>净值底稿!W487</f>
        <v>1.3444</v>
      </c>
      <c r="F526" s="50">
        <f t="shared" si="300"/>
        <v>-4.4761708083291829E-3</v>
      </c>
      <c r="G526" s="50">
        <f t="shared" si="301"/>
        <v>-4.3940754148928951E-3</v>
      </c>
      <c r="H526" s="50">
        <f t="shared" si="302"/>
        <v>7.9150451817167067E-4</v>
      </c>
      <c r="I526" s="50">
        <f t="shared" si="303"/>
        <v>-4.8852701702442047E-3</v>
      </c>
      <c r="J526" s="51">
        <f t="shared" si="304"/>
        <v>0.12045962091675895</v>
      </c>
      <c r="K526" s="51">
        <f t="shared" si="305"/>
        <v>0.12721153969486976</v>
      </c>
      <c r="L526" s="51">
        <f t="shared" si="306"/>
        <v>0.83078009910857442</v>
      </c>
      <c r="M526" s="51">
        <f t="shared" si="307"/>
        <v>5.499873956217665E-2</v>
      </c>
      <c r="N526" s="51">
        <f t="shared" si="278"/>
        <v>1.1334499992823799</v>
      </c>
      <c r="O526" s="52">
        <f t="shared" si="279"/>
        <v>0.21851088338121355</v>
      </c>
      <c r="P526" s="53" t="b">
        <f t="shared" si="280"/>
        <v>0</v>
      </c>
      <c r="Q526" s="53" t="b">
        <f t="shared" si="281"/>
        <v>0</v>
      </c>
      <c r="R526" s="53" t="b">
        <f t="shared" si="282"/>
        <v>0</v>
      </c>
      <c r="S526" s="53" t="b">
        <f t="shared" si="308"/>
        <v>0</v>
      </c>
      <c r="T526" s="54" t="str">
        <f t="shared" si="309"/>
        <v>不调</v>
      </c>
      <c r="U526" s="51">
        <f t="shared" si="283"/>
        <v>0.12045962091675895</v>
      </c>
      <c r="V526" s="51">
        <f t="shared" si="284"/>
        <v>0.12721153969486976</v>
      </c>
      <c r="W526" s="51">
        <f t="shared" si="285"/>
        <v>0.83078009910857442</v>
      </c>
      <c r="X526" s="51">
        <f t="shared" si="286"/>
        <v>5.499873956217665E-2</v>
      </c>
      <c r="Y526" s="51">
        <f t="shared" si="310"/>
        <v>0.99998626710299976</v>
      </c>
      <c r="Z526" s="51">
        <f t="shared" si="287"/>
        <v>0.12045796665719222</v>
      </c>
      <c r="AA526" s="51">
        <f t="shared" si="288"/>
        <v>0.12720979271189789</v>
      </c>
      <c r="AB526" s="51">
        <f t="shared" si="289"/>
        <v>0.83076869009104348</v>
      </c>
      <c r="AC526" s="51">
        <f t="shared" si="290"/>
        <v>5.4997984270151103E-2</v>
      </c>
      <c r="AD526" s="78">
        <f t="shared" si="291"/>
        <v>1.1334344337302846</v>
      </c>
      <c r="AE526" s="51">
        <f t="shared" si="311"/>
        <v>1.1402413748523905</v>
      </c>
      <c r="AF526" s="50">
        <f t="shared" si="292"/>
        <v>-5.9697369979992976E-3</v>
      </c>
      <c r="AG526" s="50">
        <f t="shared" si="312"/>
        <v>-6.4504533556575261E-4</v>
      </c>
      <c r="AH526" s="48">
        <f t="shared" si="313"/>
        <v>44469</v>
      </c>
      <c r="AI526" s="55">
        <f t="shared" si="293"/>
        <v>2021</v>
      </c>
      <c r="AJ526" s="55">
        <f t="shared" si="294"/>
        <v>12</v>
      </c>
      <c r="AK526" s="53">
        <f t="shared" si="295"/>
        <v>0</v>
      </c>
      <c r="AL526" s="51">
        <f t="shared" si="314"/>
        <v>1.125721116819866</v>
      </c>
      <c r="AM526" s="52" t="str">
        <f t="shared" si="296"/>
        <v/>
      </c>
      <c r="AN526" s="51">
        <f t="shared" si="315"/>
        <v>1.1402413748523905</v>
      </c>
      <c r="AO526" s="52">
        <f t="shared" si="297"/>
        <v>-5.9697369979992976E-3</v>
      </c>
      <c r="AP526" s="56">
        <f t="shared" si="298"/>
        <v>1</v>
      </c>
      <c r="AQ526" s="53" t="b">
        <f t="shared" si="299"/>
        <v>1</v>
      </c>
    </row>
    <row r="527" spans="1:43">
      <c r="A527" s="48">
        <f>净值底稿!A488</f>
        <v>44560</v>
      </c>
      <c r="B527" s="49">
        <f>净值底稿!X488</f>
        <v>1.335301831062732</v>
      </c>
      <c r="C527" s="49">
        <f>净值底稿!U488</f>
        <v>1.5215470422891599</v>
      </c>
      <c r="D527" s="49">
        <f>净值底稿!V488</f>
        <v>1.5186999999999999</v>
      </c>
      <c r="E527" s="49">
        <f>净值底稿!W488</f>
        <v>1.3375999999999999</v>
      </c>
      <c r="F527" s="50">
        <f t="shared" si="300"/>
        <v>2.5389372815809441E-3</v>
      </c>
      <c r="G527" s="50">
        <f t="shared" si="301"/>
        <v>8.6125775839165364E-3</v>
      </c>
      <c r="H527" s="50">
        <f t="shared" si="302"/>
        <v>9.226916232780713E-4</v>
      </c>
      <c r="I527" s="50">
        <f t="shared" si="303"/>
        <v>-5.0580184468909106E-3</v>
      </c>
      <c r="J527" s="51">
        <f t="shared" si="304"/>
        <v>0.12076380187960159</v>
      </c>
      <c r="K527" s="51">
        <f t="shared" si="305"/>
        <v>0.12830539692106305</v>
      </c>
      <c r="L527" s="51">
        <f t="shared" si="306"/>
        <v>0.8315352334022722</v>
      </c>
      <c r="M527" s="51">
        <f t="shared" si="307"/>
        <v>5.4719803451170862E-2</v>
      </c>
      <c r="N527" s="51">
        <f t="shared" si="278"/>
        <v>1.1353242356541078</v>
      </c>
      <c r="O527" s="52">
        <f t="shared" si="279"/>
        <v>0.21938155724929578</v>
      </c>
      <c r="P527" s="53" t="b">
        <f t="shared" si="280"/>
        <v>0</v>
      </c>
      <c r="Q527" s="53" t="b">
        <f t="shared" si="281"/>
        <v>0</v>
      </c>
      <c r="R527" s="53" t="b">
        <f t="shared" si="282"/>
        <v>0</v>
      </c>
      <c r="S527" s="53" t="b">
        <f t="shared" si="308"/>
        <v>0</v>
      </c>
      <c r="T527" s="54" t="str">
        <f t="shared" si="309"/>
        <v>不调</v>
      </c>
      <c r="U527" s="51">
        <f t="shared" si="283"/>
        <v>0.12076380187960159</v>
      </c>
      <c r="V527" s="51">
        <f t="shared" si="284"/>
        <v>0.12830539692106305</v>
      </c>
      <c r="W527" s="51">
        <f t="shared" si="285"/>
        <v>0.8315352334022722</v>
      </c>
      <c r="X527" s="51">
        <f t="shared" si="286"/>
        <v>5.4719803451170862E-2</v>
      </c>
      <c r="Y527" s="51">
        <f t="shared" si="310"/>
        <v>0.99998626710299976</v>
      </c>
      <c r="Z527" s="51">
        <f t="shared" si="287"/>
        <v>0.12076214344274902</v>
      </c>
      <c r="AA527" s="51">
        <f t="shared" si="288"/>
        <v>0.12830363491626257</v>
      </c>
      <c r="AB527" s="51">
        <f t="shared" si="289"/>
        <v>0.83152381401455977</v>
      </c>
      <c r="AC527" s="51">
        <f t="shared" si="290"/>
        <v>5.4719051989746192E-2</v>
      </c>
      <c r="AD527" s="78">
        <f t="shared" si="291"/>
        <v>1.1353086443633176</v>
      </c>
      <c r="AE527" s="51">
        <f t="shared" si="311"/>
        <v>1.1402413748523905</v>
      </c>
      <c r="AF527" s="50">
        <f t="shared" si="292"/>
        <v>-4.3260406067193724E-3</v>
      </c>
      <c r="AG527" s="50">
        <f t="shared" si="312"/>
        <v>1.6535677558908723E-3</v>
      </c>
      <c r="AH527" s="48">
        <f t="shared" si="313"/>
        <v>44469</v>
      </c>
      <c r="AI527" s="55">
        <f t="shared" si="293"/>
        <v>2021</v>
      </c>
      <c r="AJ527" s="55">
        <f t="shared" si="294"/>
        <v>12</v>
      </c>
      <c r="AK527" s="53">
        <f t="shared" si="295"/>
        <v>0</v>
      </c>
      <c r="AL527" s="51">
        <f t="shared" si="314"/>
        <v>1.125721116819866</v>
      </c>
      <c r="AM527" s="52" t="str">
        <f t="shared" si="296"/>
        <v/>
      </c>
      <c r="AN527" s="51">
        <f t="shared" si="315"/>
        <v>1.1402413748523905</v>
      </c>
      <c r="AO527" s="52">
        <f t="shared" si="297"/>
        <v>-4.3260406067193724E-3</v>
      </c>
      <c r="AP527" s="56">
        <f t="shared" si="298"/>
        <v>1</v>
      </c>
      <c r="AQ527" s="53" t="b">
        <f t="shared" si="299"/>
        <v>1</v>
      </c>
    </row>
    <row r="528" spans="1:43">
      <c r="A528" s="48">
        <f>净值底稿!A489</f>
        <v>44561</v>
      </c>
      <c r="B528" s="49">
        <f>净值底稿!X489</f>
        <v>1.3445349795971242</v>
      </c>
      <c r="C528" s="49">
        <f>净值底稿!U489</f>
        <v>1.5316405571403049</v>
      </c>
      <c r="D528" s="49">
        <f>净值底稿!V489</f>
        <v>1.5188999999999999</v>
      </c>
      <c r="E528" s="49">
        <f>净值底稿!W489</f>
        <v>1.3521000000000001</v>
      </c>
      <c r="F528" s="50">
        <f t="shared" si="300"/>
        <v>6.9146527920536105E-3</v>
      </c>
      <c r="G528" s="50">
        <f t="shared" si="301"/>
        <v>6.6337185578957403E-3</v>
      </c>
      <c r="H528" s="50">
        <f t="shared" si="302"/>
        <v>1.3169157832360057E-4</v>
      </c>
      <c r="I528" s="50">
        <f t="shared" si="303"/>
        <v>1.0840311004784775E-2</v>
      </c>
      <c r="J528" s="51">
        <f t="shared" si="304"/>
        <v>0.12159717173507981</v>
      </c>
      <c r="K528" s="51">
        <f t="shared" si="305"/>
        <v>0.12915476512025206</v>
      </c>
      <c r="L528" s="51">
        <f t="shared" si="306"/>
        <v>0.83163331869804102</v>
      </c>
      <c r="M528" s="51">
        <f t="shared" si="307"/>
        <v>5.5312223531202027E-2</v>
      </c>
      <c r="N528" s="51">
        <f t="shared" si="278"/>
        <v>1.1376974790845749</v>
      </c>
      <c r="O528" s="52">
        <f t="shared" si="279"/>
        <v>0.22040299944858305</v>
      </c>
      <c r="P528" s="53" t="b">
        <f t="shared" si="280"/>
        <v>1</v>
      </c>
      <c r="Q528" s="53" t="b">
        <f t="shared" si="281"/>
        <v>1</v>
      </c>
      <c r="R528" s="53" t="b">
        <f t="shared" si="282"/>
        <v>0</v>
      </c>
      <c r="S528" s="53" t="b">
        <f t="shared" si="308"/>
        <v>1</v>
      </c>
      <c r="T528" s="54" t="str">
        <f t="shared" si="309"/>
        <v>年末+季度</v>
      </c>
      <c r="U528" s="51">
        <f t="shared" si="283"/>
        <v>0.11376974790845749</v>
      </c>
      <c r="V528" s="51">
        <f t="shared" si="284"/>
        <v>0.11376974790845749</v>
      </c>
      <c r="W528" s="51">
        <f t="shared" si="285"/>
        <v>0.85339817173213162</v>
      </c>
      <c r="X528" s="51">
        <f t="shared" si="286"/>
        <v>5.6759811535528358E-2</v>
      </c>
      <c r="Y528" s="51">
        <f t="shared" si="310"/>
        <v>0.99998626710299976</v>
      </c>
      <c r="Z528" s="51">
        <f t="shared" si="287"/>
        <v>0.11376818552022773</v>
      </c>
      <c r="AA528" s="51">
        <f t="shared" si="288"/>
        <v>0.11376818552022773</v>
      </c>
      <c r="AB528" s="51">
        <f t="shared" si="289"/>
        <v>0.85338645210293906</v>
      </c>
      <c r="AC528" s="51">
        <f t="shared" si="290"/>
        <v>5.6759032058882788E-2</v>
      </c>
      <c r="AD528" s="78">
        <f t="shared" si="291"/>
        <v>1.1376818552022774</v>
      </c>
      <c r="AE528" s="51">
        <f t="shared" si="311"/>
        <v>1.1402413748523905</v>
      </c>
      <c r="AF528" s="50">
        <f t="shared" si="292"/>
        <v>-2.2447173963008327E-3</v>
      </c>
      <c r="AG528" s="50">
        <f t="shared" si="312"/>
        <v>2.0903662195672634E-3</v>
      </c>
      <c r="AH528" s="48">
        <f t="shared" si="313"/>
        <v>44561</v>
      </c>
      <c r="AI528" s="55">
        <f t="shared" si="293"/>
        <v>2021</v>
      </c>
      <c r="AJ528" s="55">
        <f t="shared" si="294"/>
        <v>12</v>
      </c>
      <c r="AK528" s="53">
        <f t="shared" si="295"/>
        <v>1</v>
      </c>
      <c r="AL528" s="51">
        <f t="shared" si="314"/>
        <v>1.125721116819866</v>
      </c>
      <c r="AM528" s="52">
        <f t="shared" si="296"/>
        <v>1.0624956930896268E-2</v>
      </c>
      <c r="AN528" s="51">
        <f t="shared" si="315"/>
        <v>1.1402413748523905</v>
      </c>
      <c r="AO528" s="52">
        <f t="shared" si="297"/>
        <v>-2.2447173963008327E-3</v>
      </c>
      <c r="AP528" s="56">
        <f t="shared" si="298"/>
        <v>1</v>
      </c>
      <c r="AQ528" s="53" t="b">
        <f t="shared" si="299"/>
        <v>1</v>
      </c>
    </row>
    <row r="529" spans="1:43">
      <c r="A529" s="48">
        <f>净值底稿!A490</f>
        <v>44565</v>
      </c>
      <c r="B529" s="49">
        <f>净值底稿!X490</f>
        <v>1.3620748991264231</v>
      </c>
      <c r="C529" s="49">
        <f>净值底稿!U490</f>
        <v>1.5273603319819089</v>
      </c>
      <c r="D529" s="49">
        <f>净值底稿!V490</f>
        <v>1.5193000000000001</v>
      </c>
      <c r="E529" s="49">
        <f>净值底稿!W490</f>
        <v>1.3428</v>
      </c>
      <c r="F529" s="50">
        <f t="shared" si="300"/>
        <v>1.3045342661560655E-2</v>
      </c>
      <c r="G529" s="50">
        <f t="shared" si="301"/>
        <v>-2.7945363149611824E-3</v>
      </c>
      <c r="H529" s="50">
        <f t="shared" si="302"/>
        <v>2.6334847587072829E-4</v>
      </c>
      <c r="I529" s="50">
        <f t="shared" si="303"/>
        <v>-6.8781894830264312E-3</v>
      </c>
      <c r="J529" s="51">
        <f t="shared" si="304"/>
        <v>0.11525233048432311</v>
      </c>
      <c r="K529" s="51">
        <f t="shared" si="305"/>
        <v>0.11345025619430421</v>
      </c>
      <c r="L529" s="51">
        <f t="shared" si="306"/>
        <v>0.8536111901244291</v>
      </c>
      <c r="M529" s="51">
        <f t="shared" si="307"/>
        <v>5.6368632681508622E-2</v>
      </c>
      <c r="N529" s="51">
        <f t="shared" si="278"/>
        <v>1.1386824094845651</v>
      </c>
      <c r="O529" s="52">
        <f t="shared" si="279"/>
        <v>0.20084844094689369</v>
      </c>
      <c r="P529" s="53" t="b">
        <f t="shared" si="280"/>
        <v>0</v>
      </c>
      <c r="Q529" s="53" t="b">
        <f t="shared" si="281"/>
        <v>0</v>
      </c>
      <c r="R529" s="53" t="b">
        <f t="shared" si="282"/>
        <v>0</v>
      </c>
      <c r="S529" s="53" t="b">
        <f t="shared" si="308"/>
        <v>0</v>
      </c>
      <c r="T529" s="54" t="str">
        <f t="shared" si="309"/>
        <v>不调</v>
      </c>
      <c r="U529" s="51">
        <f t="shared" si="283"/>
        <v>0.11525233048432311</v>
      </c>
      <c r="V529" s="51">
        <f t="shared" si="284"/>
        <v>0.11345025619430421</v>
      </c>
      <c r="W529" s="51">
        <f t="shared" si="285"/>
        <v>0.8536111901244291</v>
      </c>
      <c r="X529" s="51">
        <f t="shared" si="286"/>
        <v>5.6368632681508622E-2</v>
      </c>
      <c r="Y529" s="51">
        <f t="shared" si="310"/>
        <v>0.99994506954354323</v>
      </c>
      <c r="Z529" s="51">
        <f t="shared" si="287"/>
        <v>0.1152459996212019</v>
      </c>
      <c r="AA529" s="51">
        <f t="shared" si="288"/>
        <v>0.11344402431994632</v>
      </c>
      <c r="AB529" s="51">
        <f t="shared" si="289"/>
        <v>0.85356430087211899</v>
      </c>
      <c r="AC529" s="51">
        <f t="shared" si="290"/>
        <v>5.6365536326785586E-2</v>
      </c>
      <c r="AD529" s="78">
        <f t="shared" si="291"/>
        <v>1.1386198611400529</v>
      </c>
      <c r="AE529" s="51">
        <f t="shared" si="311"/>
        <v>1.1402413748523905</v>
      </c>
      <c r="AF529" s="50">
        <f t="shared" si="292"/>
        <v>-1.4220793492496497E-3</v>
      </c>
      <c r="AG529" s="50">
        <f t="shared" si="312"/>
        <v>8.2448879138419251E-4</v>
      </c>
      <c r="AH529" s="48">
        <f t="shared" si="313"/>
        <v>44561</v>
      </c>
      <c r="AI529" s="55">
        <f t="shared" si="293"/>
        <v>2022</v>
      </c>
      <c r="AJ529" s="55">
        <f t="shared" si="294"/>
        <v>1</v>
      </c>
      <c r="AK529" s="53">
        <f t="shared" si="295"/>
        <v>0</v>
      </c>
      <c r="AL529" s="51">
        <f t="shared" si="314"/>
        <v>1.1376818552022774</v>
      </c>
      <c r="AM529" s="52" t="str">
        <f t="shared" si="296"/>
        <v/>
      </c>
      <c r="AN529" s="51">
        <f t="shared" si="315"/>
        <v>1.1386198611400529</v>
      </c>
      <c r="AO529" s="52">
        <f t="shared" si="297"/>
        <v>0</v>
      </c>
      <c r="AP529" s="56">
        <f t="shared" si="298"/>
        <v>1</v>
      </c>
      <c r="AQ529" s="53" t="b">
        <f t="shared" si="299"/>
        <v>1</v>
      </c>
    </row>
    <row r="530" spans="1:43">
      <c r="A530" s="48">
        <f>净值底稿!A491</f>
        <v>44566</v>
      </c>
      <c r="B530" s="49">
        <f>净值底稿!X491</f>
        <v>1.3663673945653418</v>
      </c>
      <c r="C530" s="49">
        <f>净值底稿!U491</f>
        <v>1.4990910223185412</v>
      </c>
      <c r="D530" s="49">
        <f>净值底稿!V491</f>
        <v>1.5186999999999999</v>
      </c>
      <c r="E530" s="49">
        <f>净值底稿!W491</f>
        <v>1.3483000000000001</v>
      </c>
      <c r="F530" s="50">
        <f t="shared" si="300"/>
        <v>3.1514386188833399E-3</v>
      </c>
      <c r="G530" s="50">
        <f t="shared" si="301"/>
        <v>-1.8508605383698362E-2</v>
      </c>
      <c r="H530" s="50">
        <f t="shared" si="302"/>
        <v>-3.9491871256513988E-4</v>
      </c>
      <c r="I530" s="50">
        <f t="shared" si="303"/>
        <v>4.0959189752756142E-3</v>
      </c>
      <c r="J530" s="51">
        <f t="shared" si="304"/>
        <v>0.11560919031507996</v>
      </c>
      <c r="K530" s="51">
        <f t="shared" si="305"/>
        <v>0.11134433364066976</v>
      </c>
      <c r="L530" s="51">
        <f t="shared" si="306"/>
        <v>0.85322721235732701</v>
      </c>
      <c r="M530" s="51">
        <f t="shared" si="307"/>
        <v>5.6596404996578052E-2</v>
      </c>
      <c r="N530" s="51">
        <f t="shared" si="278"/>
        <v>1.1367771413096548</v>
      </c>
      <c r="O530" s="52">
        <f t="shared" si="279"/>
        <v>0.19964645286083232</v>
      </c>
      <c r="P530" s="53" t="b">
        <f t="shared" si="280"/>
        <v>0</v>
      </c>
      <c r="Q530" s="53" t="b">
        <f t="shared" si="281"/>
        <v>0</v>
      </c>
      <c r="R530" s="53" t="b">
        <f t="shared" si="282"/>
        <v>0</v>
      </c>
      <c r="S530" s="53" t="b">
        <f t="shared" si="308"/>
        <v>0</v>
      </c>
      <c r="T530" s="54" t="str">
        <f t="shared" si="309"/>
        <v>不调</v>
      </c>
      <c r="U530" s="51">
        <f t="shared" si="283"/>
        <v>0.11560919031507996</v>
      </c>
      <c r="V530" s="51">
        <f t="shared" si="284"/>
        <v>0.11134433364066976</v>
      </c>
      <c r="W530" s="51">
        <f t="shared" si="285"/>
        <v>0.85322721235732701</v>
      </c>
      <c r="X530" s="51">
        <f t="shared" si="286"/>
        <v>5.6596404996578052E-2</v>
      </c>
      <c r="Y530" s="51">
        <f t="shared" si="310"/>
        <v>0.99998626710299976</v>
      </c>
      <c r="Z530" s="51">
        <f t="shared" si="287"/>
        <v>0.11560760266597708</v>
      </c>
      <c r="AA530" s="51">
        <f t="shared" si="288"/>
        <v>0.11134280456040431</v>
      </c>
      <c r="AB530" s="51">
        <f t="shared" si="289"/>
        <v>0.85321549507590189</v>
      </c>
      <c r="AC530" s="51">
        <f t="shared" si="290"/>
        <v>5.6595627763977648E-2</v>
      </c>
      <c r="AD530" s="78">
        <f t="shared" si="291"/>
        <v>1.1367615300662608</v>
      </c>
      <c r="AE530" s="51">
        <f t="shared" si="311"/>
        <v>1.1402413748523905</v>
      </c>
      <c r="AF530" s="50">
        <f t="shared" si="292"/>
        <v>-3.0518492512869866E-3</v>
      </c>
      <c r="AG530" s="50">
        <f t="shared" si="312"/>
        <v>-1.6320908647521337E-3</v>
      </c>
      <c r="AH530" s="48">
        <f t="shared" si="313"/>
        <v>44561</v>
      </c>
      <c r="AI530" s="55">
        <f t="shared" si="293"/>
        <v>2022</v>
      </c>
      <c r="AJ530" s="55">
        <f t="shared" si="294"/>
        <v>1</v>
      </c>
      <c r="AK530" s="53">
        <f t="shared" si="295"/>
        <v>0</v>
      </c>
      <c r="AL530" s="51">
        <f t="shared" si="314"/>
        <v>1.1376818552022774</v>
      </c>
      <c r="AM530" s="52" t="str">
        <f t="shared" si="296"/>
        <v/>
      </c>
      <c r="AN530" s="51">
        <f t="shared" si="315"/>
        <v>1.1386198611400529</v>
      </c>
      <c r="AO530" s="52">
        <f t="shared" si="297"/>
        <v>-1.6320908647521337E-3</v>
      </c>
      <c r="AP530" s="56">
        <f t="shared" si="298"/>
        <v>1</v>
      </c>
      <c r="AQ530" s="53" t="b">
        <f t="shared" si="299"/>
        <v>1</v>
      </c>
    </row>
    <row r="531" spans="1:43">
      <c r="A531" s="48">
        <f>净值底稿!A492</f>
        <v>44567</v>
      </c>
      <c r="B531" s="49">
        <f>净值底稿!X492</f>
        <v>1.3706866163490721</v>
      </c>
      <c r="C531" s="49">
        <f>净值底稿!U492</f>
        <v>1.5024832953065976</v>
      </c>
      <c r="D531" s="49">
        <f>净值底稿!V492</f>
        <v>1.518</v>
      </c>
      <c r="E531" s="49">
        <f>净值底稿!W492</f>
        <v>1.3413999999999999</v>
      </c>
      <c r="F531" s="50">
        <f t="shared" si="300"/>
        <v>3.1610983992371722E-3</v>
      </c>
      <c r="G531" s="50">
        <f t="shared" si="301"/>
        <v>2.2628866009815063E-3</v>
      </c>
      <c r="H531" s="50">
        <f t="shared" si="302"/>
        <v>-4.6092052413237994E-4</v>
      </c>
      <c r="I531" s="50">
        <f t="shared" si="303"/>
        <v>-5.1175554401839962E-3</v>
      </c>
      <c r="J531" s="51">
        <f t="shared" si="304"/>
        <v>0.11597304967370416</v>
      </c>
      <c r="K531" s="51">
        <f t="shared" si="305"/>
        <v>0.11159476070095975</v>
      </c>
      <c r="L531" s="51">
        <f t="shared" si="306"/>
        <v>0.85282223054271367</v>
      </c>
      <c r="M531" s="51">
        <f t="shared" si="307"/>
        <v>5.6305996501223476E-2</v>
      </c>
      <c r="N531" s="51">
        <f t="shared" si="278"/>
        <v>1.1366960374186008</v>
      </c>
      <c r="O531" s="52">
        <f t="shared" si="279"/>
        <v>0.20020111171625343</v>
      </c>
      <c r="P531" s="53" t="b">
        <f t="shared" si="280"/>
        <v>0</v>
      </c>
      <c r="Q531" s="53" t="b">
        <f t="shared" si="281"/>
        <v>0</v>
      </c>
      <c r="R531" s="53" t="b">
        <f t="shared" si="282"/>
        <v>0</v>
      </c>
      <c r="S531" s="53" t="b">
        <f t="shared" si="308"/>
        <v>0</v>
      </c>
      <c r="T531" s="54" t="str">
        <f t="shared" si="309"/>
        <v>不调</v>
      </c>
      <c r="U531" s="51">
        <f t="shared" si="283"/>
        <v>0.11597304967370416</v>
      </c>
      <c r="V531" s="51">
        <f t="shared" si="284"/>
        <v>0.11159476070095975</v>
      </c>
      <c r="W531" s="51">
        <f t="shared" si="285"/>
        <v>0.85282223054271367</v>
      </c>
      <c r="X531" s="51">
        <f t="shared" si="286"/>
        <v>5.6305996501223476E-2</v>
      </c>
      <c r="Y531" s="51">
        <f t="shared" si="310"/>
        <v>0.99998626710299976</v>
      </c>
      <c r="Z531" s="51">
        <f t="shared" si="287"/>
        <v>0.11597145702775818</v>
      </c>
      <c r="AA531" s="51">
        <f t="shared" si="288"/>
        <v>0.11159322818160528</v>
      </c>
      <c r="AB531" s="51">
        <f t="shared" si="289"/>
        <v>0.85281051882286207</v>
      </c>
      <c r="AC531" s="51">
        <f t="shared" si="290"/>
        <v>5.6305223256773028E-2</v>
      </c>
      <c r="AD531" s="78">
        <f t="shared" si="291"/>
        <v>1.1366804272889985</v>
      </c>
      <c r="AE531" s="51">
        <f t="shared" si="311"/>
        <v>1.1402413748523905</v>
      </c>
      <c r="AF531" s="50">
        <f t="shared" si="292"/>
        <v>-3.1229769783199801E-3</v>
      </c>
      <c r="AG531" s="50">
        <f t="shared" si="312"/>
        <v>-7.1345462629768264E-5</v>
      </c>
      <c r="AH531" s="48">
        <f t="shared" si="313"/>
        <v>44561</v>
      </c>
      <c r="AI531" s="55">
        <f t="shared" si="293"/>
        <v>2022</v>
      </c>
      <c r="AJ531" s="55">
        <f t="shared" si="294"/>
        <v>1</v>
      </c>
      <c r="AK531" s="53">
        <f t="shared" si="295"/>
        <v>0</v>
      </c>
      <c r="AL531" s="51">
        <f t="shared" si="314"/>
        <v>1.1376818552022774</v>
      </c>
      <c r="AM531" s="52" t="str">
        <f t="shared" si="296"/>
        <v/>
      </c>
      <c r="AN531" s="51">
        <f t="shared" si="315"/>
        <v>1.1386198611400529</v>
      </c>
      <c r="AO531" s="52">
        <f t="shared" si="297"/>
        <v>-1.7033198851040821E-3</v>
      </c>
      <c r="AP531" s="56">
        <f t="shared" si="298"/>
        <v>1</v>
      </c>
      <c r="AQ531" s="53" t="b">
        <f t="shared" si="299"/>
        <v>1</v>
      </c>
    </row>
    <row r="532" spans="1:43">
      <c r="A532" s="48">
        <f>净值底稿!A493</f>
        <v>44568</v>
      </c>
      <c r="B532" s="49">
        <f>净值底稿!X493</f>
        <v>1.3815845684053161</v>
      </c>
      <c r="C532" s="49">
        <f>净值底稿!U493</f>
        <v>1.4824664935323688</v>
      </c>
      <c r="D532" s="49">
        <f>净值底稿!V493</f>
        <v>1.5182</v>
      </c>
      <c r="E532" s="49">
        <f>净值底稿!W493</f>
        <v>1.3323</v>
      </c>
      <c r="F532" s="50">
        <f t="shared" si="300"/>
        <v>7.9507247873125131E-3</v>
      </c>
      <c r="G532" s="50">
        <f t="shared" si="301"/>
        <v>-1.3322478750184108E-2</v>
      </c>
      <c r="H532" s="50">
        <f t="shared" si="302"/>
        <v>1.317523056654224E-4</v>
      </c>
      <c r="I532" s="50">
        <f t="shared" si="303"/>
        <v>-6.7839570597881815E-3</v>
      </c>
      <c r="J532" s="51">
        <f t="shared" si="304"/>
        <v>0.11689351416576953</v>
      </c>
      <c r="K532" s="51">
        <f t="shared" si="305"/>
        <v>0.11010652977049139</v>
      </c>
      <c r="L532" s="51">
        <f t="shared" si="306"/>
        <v>0.8529228785750127</v>
      </c>
      <c r="M532" s="51">
        <f t="shared" si="307"/>
        <v>5.5923251039957295E-2</v>
      </c>
      <c r="N532" s="51">
        <f t="shared" si="278"/>
        <v>1.1358461735512309</v>
      </c>
      <c r="O532" s="52">
        <f t="shared" si="279"/>
        <v>0.19985104428933692</v>
      </c>
      <c r="P532" s="53" t="b">
        <f t="shared" si="280"/>
        <v>0</v>
      </c>
      <c r="Q532" s="53" t="b">
        <f t="shared" si="281"/>
        <v>0</v>
      </c>
      <c r="R532" s="53" t="b">
        <f t="shared" si="282"/>
        <v>0</v>
      </c>
      <c r="S532" s="53" t="b">
        <f t="shared" si="308"/>
        <v>0</v>
      </c>
      <c r="T532" s="54" t="str">
        <f t="shared" si="309"/>
        <v>不调</v>
      </c>
      <c r="U532" s="51">
        <f t="shared" si="283"/>
        <v>0.11689351416576953</v>
      </c>
      <c r="V532" s="51">
        <f t="shared" si="284"/>
        <v>0.11010652977049139</v>
      </c>
      <c r="W532" s="51">
        <f t="shared" si="285"/>
        <v>0.8529228785750127</v>
      </c>
      <c r="X532" s="51">
        <f t="shared" si="286"/>
        <v>5.5923251039957295E-2</v>
      </c>
      <c r="Y532" s="51">
        <f t="shared" si="310"/>
        <v>0.99998626710299976</v>
      </c>
      <c r="Z532" s="51">
        <f t="shared" si="287"/>
        <v>0.1168919088791795</v>
      </c>
      <c r="AA532" s="51">
        <f t="shared" si="288"/>
        <v>0.110105017688859</v>
      </c>
      <c r="AB532" s="51">
        <f t="shared" si="289"/>
        <v>0.85291116547297208</v>
      </c>
      <c r="AC532" s="51">
        <f t="shared" si="290"/>
        <v>5.5922483051710846E-2</v>
      </c>
      <c r="AD532" s="78">
        <f t="shared" si="291"/>
        <v>1.1358305750927213</v>
      </c>
      <c r="AE532" s="51">
        <f t="shared" si="311"/>
        <v>1.1402413748523905</v>
      </c>
      <c r="AF532" s="50">
        <f t="shared" si="292"/>
        <v>-3.8683035512898645E-3</v>
      </c>
      <c r="AG532" s="50">
        <f t="shared" si="312"/>
        <v>-7.4766150263017028E-4</v>
      </c>
      <c r="AH532" s="48">
        <f t="shared" si="313"/>
        <v>44561</v>
      </c>
      <c r="AI532" s="55">
        <f t="shared" si="293"/>
        <v>2022</v>
      </c>
      <c r="AJ532" s="55">
        <f t="shared" si="294"/>
        <v>1</v>
      </c>
      <c r="AK532" s="53">
        <f t="shared" si="295"/>
        <v>0</v>
      </c>
      <c r="AL532" s="51">
        <f t="shared" si="314"/>
        <v>1.1376818552022774</v>
      </c>
      <c r="AM532" s="52" t="str">
        <f t="shared" si="296"/>
        <v/>
      </c>
      <c r="AN532" s="51">
        <f t="shared" si="315"/>
        <v>1.1386198611400529</v>
      </c>
      <c r="AO532" s="52">
        <f t="shared" si="297"/>
        <v>-2.4497078810294948E-3</v>
      </c>
      <c r="AP532" s="56">
        <f t="shared" si="298"/>
        <v>1</v>
      </c>
      <c r="AQ532" s="53" t="b">
        <f t="shared" si="299"/>
        <v>1</v>
      </c>
    </row>
    <row r="533" spans="1:43">
      <c r="A533" s="48">
        <f>净值底稿!A494</f>
        <v>44571</v>
      </c>
      <c r="B533" s="49">
        <f>净值底稿!X494</f>
        <v>1.3910274854126428</v>
      </c>
      <c r="C533" s="49">
        <f>净值底稿!U494</f>
        <v>1.4911937674740037</v>
      </c>
      <c r="D533" s="49">
        <f>净值底稿!V494</f>
        <v>1.5194000000000001</v>
      </c>
      <c r="E533" s="49">
        <f>净值底稿!W494</f>
        <v>1.3339000000000001</v>
      </c>
      <c r="F533" s="50">
        <f t="shared" si="300"/>
        <v>6.8348454544668868E-3</v>
      </c>
      <c r="G533" s="50">
        <f t="shared" si="301"/>
        <v>5.8869957464198208E-3</v>
      </c>
      <c r="H533" s="50">
        <f t="shared" si="302"/>
        <v>7.90409695692329E-4</v>
      </c>
      <c r="I533" s="50">
        <f t="shared" si="303"/>
        <v>1.2009307213090015E-3</v>
      </c>
      <c r="J533" s="51">
        <f t="shared" si="304"/>
        <v>0.11769084701124631</v>
      </c>
      <c r="K533" s="51">
        <f t="shared" si="305"/>
        <v>0.1107532054596528</v>
      </c>
      <c r="L533" s="51">
        <f t="shared" si="306"/>
        <v>0.85358531472772614</v>
      </c>
      <c r="M533" s="51">
        <f t="shared" si="307"/>
        <v>5.5989642079619525E-2</v>
      </c>
      <c r="N533" s="51">
        <f t="shared" si="278"/>
        <v>1.1380190092782447</v>
      </c>
      <c r="O533" s="52">
        <f t="shared" si="279"/>
        <v>0.20073834497350185</v>
      </c>
      <c r="P533" s="53" t="b">
        <f t="shared" si="280"/>
        <v>0</v>
      </c>
      <c r="Q533" s="53" t="b">
        <f t="shared" si="281"/>
        <v>0</v>
      </c>
      <c r="R533" s="53" t="b">
        <f t="shared" si="282"/>
        <v>0</v>
      </c>
      <c r="S533" s="53" t="b">
        <f t="shared" si="308"/>
        <v>0</v>
      </c>
      <c r="T533" s="54" t="str">
        <f t="shared" si="309"/>
        <v>不调</v>
      </c>
      <c r="U533" s="51">
        <f t="shared" si="283"/>
        <v>0.11769084701124631</v>
      </c>
      <c r="V533" s="51">
        <f t="shared" si="284"/>
        <v>0.1107532054596528</v>
      </c>
      <c r="W533" s="51">
        <f t="shared" si="285"/>
        <v>0.85358531472772614</v>
      </c>
      <c r="X533" s="51">
        <f t="shared" si="286"/>
        <v>5.5989642079619525E-2</v>
      </c>
      <c r="Y533" s="51">
        <f t="shared" si="310"/>
        <v>0.99995880187477393</v>
      </c>
      <c r="Z533" s="51">
        <f t="shared" si="287"/>
        <v>0.11768599836899318</v>
      </c>
      <c r="AA533" s="51">
        <f t="shared" si="288"/>
        <v>0.11074864263522508</v>
      </c>
      <c r="AB533" s="51">
        <f t="shared" si="289"/>
        <v>0.85355014861303891</v>
      </c>
      <c r="AC533" s="51">
        <f t="shared" si="290"/>
        <v>5.5987335411333765E-2</v>
      </c>
      <c r="AD533" s="78">
        <f t="shared" si="291"/>
        <v>1.137972125028591</v>
      </c>
      <c r="AE533" s="51">
        <f t="shared" si="311"/>
        <v>1.1402413748523905</v>
      </c>
      <c r="AF533" s="50">
        <f t="shared" si="292"/>
        <v>-1.990148642074363E-3</v>
      </c>
      <c r="AG533" s="50">
        <f t="shared" si="312"/>
        <v>1.8854483959414026E-3</v>
      </c>
      <c r="AH533" s="48">
        <f t="shared" si="313"/>
        <v>44561</v>
      </c>
      <c r="AI533" s="55">
        <f t="shared" si="293"/>
        <v>2022</v>
      </c>
      <c r="AJ533" s="55">
        <f t="shared" si="294"/>
        <v>1</v>
      </c>
      <c r="AK533" s="53">
        <f t="shared" si="295"/>
        <v>0</v>
      </c>
      <c r="AL533" s="51">
        <f t="shared" si="314"/>
        <v>1.1376818552022774</v>
      </c>
      <c r="AM533" s="52" t="str">
        <f t="shared" si="296"/>
        <v/>
      </c>
      <c r="AN533" s="51">
        <f t="shared" si="315"/>
        <v>1.1386198611400529</v>
      </c>
      <c r="AO533" s="52">
        <f t="shared" si="297"/>
        <v>-5.6887828288298969E-4</v>
      </c>
      <c r="AP533" s="56">
        <f t="shared" si="298"/>
        <v>1</v>
      </c>
      <c r="AQ533" s="53" t="b">
        <f t="shared" si="299"/>
        <v>1</v>
      </c>
    </row>
    <row r="534" spans="1:43">
      <c r="A534" s="48">
        <f>净值底稿!A495</f>
        <v>44572</v>
      </c>
      <c r="B534" s="49">
        <f>净值底稿!X495</f>
        <v>1.3917836273670872</v>
      </c>
      <c r="C534" s="49">
        <f>净值底稿!U495</f>
        <v>1.4797636862894101</v>
      </c>
      <c r="D534" s="49">
        <f>净值底稿!V495</f>
        <v>1.5202</v>
      </c>
      <c r="E534" s="49">
        <f>净值底稿!W495</f>
        <v>1.3451</v>
      </c>
      <c r="F534" s="50">
        <f t="shared" si="300"/>
        <v>5.4358520041764002E-4</v>
      </c>
      <c r="G534" s="50">
        <f t="shared" si="301"/>
        <v>-7.6650542899970864E-3</v>
      </c>
      <c r="H534" s="50">
        <f t="shared" si="302"/>
        <v>5.2652362774763262E-4</v>
      </c>
      <c r="I534" s="50">
        <f t="shared" si="303"/>
        <v>8.3964315166054071E-3</v>
      </c>
      <c r="J534" s="51">
        <f t="shared" si="304"/>
        <v>0.11774997073600295</v>
      </c>
      <c r="K534" s="51">
        <f t="shared" si="305"/>
        <v>0.10989974827688259</v>
      </c>
      <c r="L534" s="51">
        <f t="shared" si="306"/>
        <v>0.85399956293375112</v>
      </c>
      <c r="M534" s="51">
        <f t="shared" si="307"/>
        <v>5.6457429238912248E-2</v>
      </c>
      <c r="N534" s="51">
        <f t="shared" si="278"/>
        <v>1.138106711185549</v>
      </c>
      <c r="O534" s="52">
        <f t="shared" si="279"/>
        <v>0.20002493331732155</v>
      </c>
      <c r="P534" s="53" t="b">
        <f t="shared" si="280"/>
        <v>0</v>
      </c>
      <c r="Q534" s="53" t="b">
        <f t="shared" si="281"/>
        <v>0</v>
      </c>
      <c r="R534" s="53" t="b">
        <f t="shared" si="282"/>
        <v>0</v>
      </c>
      <c r="S534" s="53" t="b">
        <f t="shared" si="308"/>
        <v>0</v>
      </c>
      <c r="T534" s="54" t="str">
        <f t="shared" si="309"/>
        <v>不调</v>
      </c>
      <c r="U534" s="51">
        <f t="shared" si="283"/>
        <v>0.11774997073600295</v>
      </c>
      <c r="V534" s="51">
        <f t="shared" si="284"/>
        <v>0.10989974827688259</v>
      </c>
      <c r="W534" s="51">
        <f t="shared" si="285"/>
        <v>0.85399956293375112</v>
      </c>
      <c r="X534" s="51">
        <f t="shared" si="286"/>
        <v>5.6457429238912248E-2</v>
      </c>
      <c r="Y534" s="51">
        <f t="shared" si="310"/>
        <v>0.99998626710299976</v>
      </c>
      <c r="Z534" s="51">
        <f t="shared" si="287"/>
        <v>0.11774835368778305</v>
      </c>
      <c r="AA534" s="51">
        <f t="shared" si="288"/>
        <v>0.10989823903495916</v>
      </c>
      <c r="AB534" s="51">
        <f t="shared" si="289"/>
        <v>0.85398783504571507</v>
      </c>
      <c r="AC534" s="51">
        <f t="shared" si="290"/>
        <v>5.6456653914851614E-2</v>
      </c>
      <c r="AD534" s="78">
        <f t="shared" si="291"/>
        <v>1.138091081683309</v>
      </c>
      <c r="AE534" s="51">
        <f t="shared" si="311"/>
        <v>1.1402413748523905</v>
      </c>
      <c r="AF534" s="50">
        <f t="shared" si="292"/>
        <v>-1.8858227884950285E-3</v>
      </c>
      <c r="AG534" s="50">
        <f t="shared" si="312"/>
        <v>1.045338915617311E-4</v>
      </c>
      <c r="AH534" s="48">
        <f t="shared" si="313"/>
        <v>44561</v>
      </c>
      <c r="AI534" s="55">
        <f t="shared" si="293"/>
        <v>2022</v>
      </c>
      <c r="AJ534" s="55">
        <f t="shared" si="294"/>
        <v>1</v>
      </c>
      <c r="AK534" s="53">
        <f t="shared" si="295"/>
        <v>0</v>
      </c>
      <c r="AL534" s="51">
        <f t="shared" si="314"/>
        <v>1.1376818552022774</v>
      </c>
      <c r="AM534" s="52" t="str">
        <f t="shared" si="296"/>
        <v/>
      </c>
      <c r="AN534" s="51">
        <f t="shared" si="315"/>
        <v>1.1386198611400529</v>
      </c>
      <c r="AO534" s="52">
        <f t="shared" si="297"/>
        <v>-4.6440385838208975E-4</v>
      </c>
      <c r="AP534" s="56">
        <f t="shared" si="298"/>
        <v>1</v>
      </c>
      <c r="AQ534" s="53" t="b">
        <f t="shared" si="299"/>
        <v>1</v>
      </c>
    </row>
    <row r="535" spans="1:43">
      <c r="A535" s="48">
        <f>净值底稿!A496</f>
        <v>44573</v>
      </c>
      <c r="B535" s="49">
        <f>净值底稿!X496</f>
        <v>1.387743927577954</v>
      </c>
      <c r="C535" s="49">
        <f>净值底稿!U496</f>
        <v>1.4992109594746936</v>
      </c>
      <c r="D535" s="49">
        <f>净值底稿!V496</f>
        <v>1.5206999999999999</v>
      </c>
      <c r="E535" s="49">
        <f>净值底稿!W496</f>
        <v>1.35</v>
      </c>
      <c r="F535" s="50">
        <f t="shared" si="300"/>
        <v>-2.9025343521070779E-3</v>
      </c>
      <c r="G535" s="50">
        <f t="shared" si="301"/>
        <v>1.314214787500867E-2</v>
      </c>
      <c r="H535" s="50">
        <f t="shared" si="302"/>
        <v>3.2890409156682843E-4</v>
      </c>
      <c r="I535" s="50">
        <f t="shared" si="303"/>
        <v>3.6428518325775094E-3</v>
      </c>
      <c r="J535" s="51">
        <f t="shared" si="304"/>
        <v>0.11740658504630021</v>
      </c>
      <c r="K535" s="51">
        <f t="shared" si="305"/>
        <v>0.11134253794355964</v>
      </c>
      <c r="L535" s="51">
        <f t="shared" si="306"/>
        <v>0.85426871513880986</v>
      </c>
      <c r="M535" s="51">
        <f t="shared" si="307"/>
        <v>5.6662317140026522E-2</v>
      </c>
      <c r="N535" s="51">
        <f t="shared" si="278"/>
        <v>1.1396801552686961</v>
      </c>
      <c r="O535" s="52">
        <f t="shared" si="279"/>
        <v>0.20071343870678252</v>
      </c>
      <c r="P535" s="53" t="b">
        <f t="shared" si="280"/>
        <v>0</v>
      </c>
      <c r="Q535" s="53" t="b">
        <f t="shared" si="281"/>
        <v>0</v>
      </c>
      <c r="R535" s="53" t="b">
        <f t="shared" si="282"/>
        <v>0</v>
      </c>
      <c r="S535" s="53" t="b">
        <f t="shared" si="308"/>
        <v>0</v>
      </c>
      <c r="T535" s="54" t="str">
        <f t="shared" si="309"/>
        <v>不调</v>
      </c>
      <c r="U535" s="51">
        <f t="shared" si="283"/>
        <v>0.11740658504630021</v>
      </c>
      <c r="V535" s="51">
        <f t="shared" si="284"/>
        <v>0.11134253794355964</v>
      </c>
      <c r="W535" s="51">
        <f t="shared" si="285"/>
        <v>0.85426871513880986</v>
      </c>
      <c r="X535" s="51">
        <f t="shared" si="286"/>
        <v>5.6662317140026522E-2</v>
      </c>
      <c r="Y535" s="51">
        <f t="shared" si="310"/>
        <v>0.99998626710299976</v>
      </c>
      <c r="Z535" s="51">
        <f t="shared" si="287"/>
        <v>0.11740497271376062</v>
      </c>
      <c r="AA535" s="51">
        <f t="shared" si="288"/>
        <v>0.11134100888795431</v>
      </c>
      <c r="AB535" s="51">
        <f t="shared" si="289"/>
        <v>0.85425698355453439</v>
      </c>
      <c r="AC535" s="51">
        <f t="shared" si="290"/>
        <v>5.6661539002261445E-2</v>
      </c>
      <c r="AD535" s="78">
        <f t="shared" si="291"/>
        <v>1.1396645041585107</v>
      </c>
      <c r="AE535" s="51">
        <f t="shared" si="311"/>
        <v>1.1402413748523905</v>
      </c>
      <c r="AF535" s="50">
        <f t="shared" si="292"/>
        <v>-5.0591980487857402E-4</v>
      </c>
      <c r="AG535" s="50">
        <f t="shared" si="312"/>
        <v>1.3825101527678019E-3</v>
      </c>
      <c r="AH535" s="48">
        <f t="shared" si="313"/>
        <v>44561</v>
      </c>
      <c r="AI535" s="55">
        <f t="shared" si="293"/>
        <v>2022</v>
      </c>
      <c r="AJ535" s="55">
        <f t="shared" si="294"/>
        <v>1</v>
      </c>
      <c r="AK535" s="53">
        <f t="shared" si="295"/>
        <v>0</v>
      </c>
      <c r="AL535" s="51">
        <f t="shared" si="314"/>
        <v>1.1376818552022774</v>
      </c>
      <c r="AM535" s="52" t="str">
        <f t="shared" si="296"/>
        <v/>
      </c>
      <c r="AN535" s="51">
        <f t="shared" si="315"/>
        <v>1.1396645041585107</v>
      </c>
      <c r="AO535" s="52">
        <f t="shared" si="297"/>
        <v>0</v>
      </c>
      <c r="AP535" s="56">
        <f t="shared" si="298"/>
        <v>1</v>
      </c>
      <c r="AQ535" s="53" t="b">
        <f t="shared" si="299"/>
        <v>1</v>
      </c>
    </row>
    <row r="536" spans="1:43">
      <c r="A536" s="48">
        <f>净值底稿!A497</f>
        <v>44574</v>
      </c>
      <c r="B536" s="49">
        <f>净值底稿!X497</f>
        <v>1.3812828501938752</v>
      </c>
      <c r="C536" s="49">
        <f>净值底稿!U497</f>
        <v>1.4795209892804748</v>
      </c>
      <c r="D536" s="49">
        <f>净值底稿!V497</f>
        <v>1.5210999999999999</v>
      </c>
      <c r="E536" s="49">
        <f>净值底稿!W497</f>
        <v>1.3535999999999999</v>
      </c>
      <c r="F536" s="50">
        <f t="shared" si="300"/>
        <v>-4.6558138397733151E-3</v>
      </c>
      <c r="G536" s="50">
        <f t="shared" si="301"/>
        <v>-1.3133555401114383E-2</v>
      </c>
      <c r="H536" s="50">
        <f t="shared" si="302"/>
        <v>2.63036759386992E-4</v>
      </c>
      <c r="I536" s="50">
        <f t="shared" si="303"/>
        <v>2.666666666666595E-3</v>
      </c>
      <c r="J536" s="51">
        <f t="shared" si="304"/>
        <v>0.11685835701694168</v>
      </c>
      <c r="K536" s="51">
        <f t="shared" si="305"/>
        <v>0.1098787055793084</v>
      </c>
      <c r="L536" s="51">
        <f t="shared" si="306"/>
        <v>0.8544816845431723</v>
      </c>
      <c r="M536" s="51">
        <f t="shared" si="307"/>
        <v>5.6812636439600807E-2</v>
      </c>
      <c r="N536" s="51">
        <f t="shared" si="278"/>
        <v>1.1380313835790232</v>
      </c>
      <c r="O536" s="52">
        <f t="shared" si="279"/>
        <v>0.1992362125226978</v>
      </c>
      <c r="P536" s="53" t="b">
        <f t="shared" si="280"/>
        <v>0</v>
      </c>
      <c r="Q536" s="53" t="b">
        <f t="shared" si="281"/>
        <v>0</v>
      </c>
      <c r="R536" s="53" t="b">
        <f t="shared" si="282"/>
        <v>0</v>
      </c>
      <c r="S536" s="53" t="b">
        <f t="shared" si="308"/>
        <v>0</v>
      </c>
      <c r="T536" s="54" t="str">
        <f t="shared" si="309"/>
        <v>不调</v>
      </c>
      <c r="U536" s="51">
        <f t="shared" si="283"/>
        <v>0.11685835701694168</v>
      </c>
      <c r="V536" s="51">
        <f t="shared" si="284"/>
        <v>0.1098787055793084</v>
      </c>
      <c r="W536" s="51">
        <f t="shared" si="285"/>
        <v>0.8544816845431723</v>
      </c>
      <c r="X536" s="51">
        <f t="shared" si="286"/>
        <v>5.6812636439600807E-2</v>
      </c>
      <c r="Y536" s="51">
        <f t="shared" si="310"/>
        <v>0.99998626710299976</v>
      </c>
      <c r="Z536" s="51">
        <f t="shared" si="287"/>
        <v>0.11685675221316115</v>
      </c>
      <c r="AA536" s="51">
        <f t="shared" si="288"/>
        <v>0.10987719662636215</v>
      </c>
      <c r="AB536" s="51">
        <f t="shared" si="289"/>
        <v>0.85446995003420989</v>
      </c>
      <c r="AC536" s="51">
        <f t="shared" si="290"/>
        <v>5.6811856237516271E-2</v>
      </c>
      <c r="AD536" s="78">
        <f t="shared" si="291"/>
        <v>1.1380157551112493</v>
      </c>
      <c r="AE536" s="51">
        <f t="shared" si="311"/>
        <v>1.1402413748523905</v>
      </c>
      <c r="AF536" s="50">
        <f t="shared" si="292"/>
        <v>-1.9518847414472518E-3</v>
      </c>
      <c r="AG536" s="50">
        <f t="shared" si="312"/>
        <v>-1.4466968491563259E-3</v>
      </c>
      <c r="AH536" s="48">
        <f t="shared" si="313"/>
        <v>44561</v>
      </c>
      <c r="AI536" s="55">
        <f t="shared" si="293"/>
        <v>2022</v>
      </c>
      <c r="AJ536" s="55">
        <f t="shared" si="294"/>
        <v>1</v>
      </c>
      <c r="AK536" s="53">
        <f t="shared" si="295"/>
        <v>0</v>
      </c>
      <c r="AL536" s="51">
        <f t="shared" si="314"/>
        <v>1.1376818552022774</v>
      </c>
      <c r="AM536" s="52" t="str">
        <f t="shared" si="296"/>
        <v/>
      </c>
      <c r="AN536" s="51">
        <f t="shared" si="315"/>
        <v>1.1396645041585107</v>
      </c>
      <c r="AO536" s="52">
        <f t="shared" si="297"/>
        <v>-1.4466968491563259E-3</v>
      </c>
      <c r="AP536" s="56">
        <f t="shared" si="298"/>
        <v>1</v>
      </c>
      <c r="AQ536" s="53" t="b">
        <f t="shared" si="299"/>
        <v>1</v>
      </c>
    </row>
    <row r="537" spans="1:43">
      <c r="A537" s="48">
        <f>净值底稿!A498</f>
        <v>44575</v>
      </c>
      <c r="B537" s="49">
        <f>净值底稿!X498</f>
        <v>1.3614939607805654</v>
      </c>
      <c r="C537" s="49">
        <f>净值底稿!U498</f>
        <v>1.4775650992849976</v>
      </c>
      <c r="D537" s="49">
        <f>净值底稿!V498</f>
        <v>1.5212000000000001</v>
      </c>
      <c r="E537" s="49">
        <f>净值底稿!W498</f>
        <v>1.3531</v>
      </c>
      <c r="F537" s="50">
        <f t="shared" si="300"/>
        <v>-1.4326457039940954E-2</v>
      </c>
      <c r="G537" s="50">
        <f t="shared" si="301"/>
        <v>-1.3219751592902229E-3</v>
      </c>
      <c r="H537" s="50">
        <f t="shared" si="302"/>
        <v>6.5741897311344388E-5</v>
      </c>
      <c r="I537" s="50">
        <f t="shared" si="303"/>
        <v>-3.6938534278951884E-4</v>
      </c>
      <c r="J537" s="51">
        <f t="shared" si="304"/>
        <v>0.11518260897275227</v>
      </c>
      <c r="K537" s="51">
        <f t="shared" si="305"/>
        <v>0.10973194170184966</v>
      </c>
      <c r="L537" s="51">
        <f t="shared" si="306"/>
        <v>0.85452612450992071</v>
      </c>
      <c r="M537" s="51">
        <f t="shared" si="307"/>
        <v>5.679087077052547E-2</v>
      </c>
      <c r="N537" s="51">
        <f t="shared" si="278"/>
        <v>1.1362315459550483</v>
      </c>
      <c r="O537" s="52">
        <f t="shared" si="279"/>
        <v>0.19794781396035982</v>
      </c>
      <c r="P537" s="53" t="b">
        <f t="shared" si="280"/>
        <v>0</v>
      </c>
      <c r="Q537" s="53" t="b">
        <f t="shared" si="281"/>
        <v>0</v>
      </c>
      <c r="R537" s="53" t="b">
        <f t="shared" si="282"/>
        <v>0</v>
      </c>
      <c r="S537" s="53" t="b">
        <f t="shared" si="308"/>
        <v>0</v>
      </c>
      <c r="T537" s="54" t="str">
        <f t="shared" si="309"/>
        <v>不调</v>
      </c>
      <c r="U537" s="51">
        <f t="shared" si="283"/>
        <v>0.11518260897275227</v>
      </c>
      <c r="V537" s="51">
        <f t="shared" si="284"/>
        <v>0.10973194170184966</v>
      </c>
      <c r="W537" s="51">
        <f t="shared" si="285"/>
        <v>0.85452612450992071</v>
      </c>
      <c r="X537" s="51">
        <f t="shared" si="286"/>
        <v>5.679087077052547E-2</v>
      </c>
      <c r="Y537" s="51">
        <f t="shared" si="310"/>
        <v>0.99998626710299976</v>
      </c>
      <c r="Z537" s="51">
        <f t="shared" si="287"/>
        <v>0.11518102718184703</v>
      </c>
      <c r="AA537" s="51">
        <f t="shared" si="288"/>
        <v>0.10973043476439663</v>
      </c>
      <c r="AB537" s="51">
        <f t="shared" si="289"/>
        <v>0.85451438939066882</v>
      </c>
      <c r="AC537" s="51">
        <f t="shared" si="290"/>
        <v>5.6790090867346626E-2</v>
      </c>
      <c r="AD537" s="78">
        <f t="shared" si="291"/>
        <v>1.1362159422042593</v>
      </c>
      <c r="AE537" s="51">
        <f t="shared" si="311"/>
        <v>1.1402413748523905</v>
      </c>
      <c r="AF537" s="50">
        <f t="shared" si="292"/>
        <v>-3.5303337845045135E-3</v>
      </c>
      <c r="AG537" s="50">
        <f t="shared" si="312"/>
        <v>-1.5815360190809535E-3</v>
      </c>
      <c r="AH537" s="48">
        <f t="shared" si="313"/>
        <v>44561</v>
      </c>
      <c r="AI537" s="55">
        <f t="shared" si="293"/>
        <v>2022</v>
      </c>
      <c r="AJ537" s="55">
        <f t="shared" si="294"/>
        <v>1</v>
      </c>
      <c r="AK537" s="53">
        <f t="shared" si="295"/>
        <v>0</v>
      </c>
      <c r="AL537" s="51">
        <f t="shared" si="314"/>
        <v>1.1376818552022774</v>
      </c>
      <c r="AM537" s="52" t="str">
        <f t="shared" si="296"/>
        <v/>
      </c>
      <c r="AN537" s="51">
        <f t="shared" si="315"/>
        <v>1.1396645041585107</v>
      </c>
      <c r="AO537" s="52">
        <f t="shared" si="297"/>
        <v>-3.0259448650616916E-3</v>
      </c>
      <c r="AP537" s="56">
        <f t="shared" si="298"/>
        <v>1</v>
      </c>
      <c r="AQ537" s="53" t="b">
        <f t="shared" si="299"/>
        <v>1</v>
      </c>
    </row>
    <row r="538" spans="1:43">
      <c r="A538" s="48">
        <f>净值底稿!A499</f>
        <v>44578</v>
      </c>
      <c r="B538" s="49">
        <f>净值底稿!X499</f>
        <v>1.3651671011717306</v>
      </c>
      <c r="C538" s="49">
        <f>净值底稿!U499</f>
        <v>1.4973535952643962</v>
      </c>
      <c r="D538" s="49">
        <f>净值底稿!V499</f>
        <v>1.522</v>
      </c>
      <c r="E538" s="49">
        <f>净值底稿!W499</f>
        <v>1.3484</v>
      </c>
      <c r="F538" s="50">
        <f t="shared" si="300"/>
        <v>2.6978749057831042E-3</v>
      </c>
      <c r="G538" s="50">
        <f t="shared" si="301"/>
        <v>1.3392639003841023E-2</v>
      </c>
      <c r="H538" s="50">
        <f t="shared" si="302"/>
        <v>5.2590060478574507E-4</v>
      </c>
      <c r="I538" s="50">
        <f t="shared" si="303"/>
        <v>-3.4735052841622371E-3</v>
      </c>
      <c r="J538" s="51">
        <f t="shared" si="304"/>
        <v>0.11549177118470326</v>
      </c>
      <c r="K538" s="51">
        <f t="shared" si="305"/>
        <v>0.11120001486493072</v>
      </c>
      <c r="L538" s="51">
        <f t="shared" si="306"/>
        <v>0.85496377902484744</v>
      </c>
      <c r="M538" s="51">
        <f t="shared" si="307"/>
        <v>5.6592830186630846E-2</v>
      </c>
      <c r="N538" s="51">
        <f t="shared" si="278"/>
        <v>1.1382483952611122</v>
      </c>
      <c r="O538" s="52">
        <f t="shared" si="279"/>
        <v>0.19915844994240581</v>
      </c>
      <c r="P538" s="53" t="b">
        <f t="shared" si="280"/>
        <v>0</v>
      </c>
      <c r="Q538" s="53" t="b">
        <f t="shared" si="281"/>
        <v>0</v>
      </c>
      <c r="R538" s="53" t="b">
        <f t="shared" si="282"/>
        <v>0</v>
      </c>
      <c r="S538" s="53" t="b">
        <f t="shared" si="308"/>
        <v>0</v>
      </c>
      <c r="T538" s="54" t="str">
        <f t="shared" si="309"/>
        <v>不调</v>
      </c>
      <c r="U538" s="51">
        <f t="shared" si="283"/>
        <v>0.11549177118470326</v>
      </c>
      <c r="V538" s="51">
        <f t="shared" si="284"/>
        <v>0.11120001486493072</v>
      </c>
      <c r="W538" s="51">
        <f t="shared" si="285"/>
        <v>0.85496377902484744</v>
      </c>
      <c r="X538" s="51">
        <f t="shared" si="286"/>
        <v>5.6592830186630846E-2</v>
      </c>
      <c r="Y538" s="51">
        <f t="shared" si="310"/>
        <v>0.99995880187477393</v>
      </c>
      <c r="Z538" s="51">
        <f t="shared" si="287"/>
        <v>0.11548701314025141</v>
      </c>
      <c r="AA538" s="51">
        <f t="shared" si="288"/>
        <v>0.11119543363279318</v>
      </c>
      <c r="AB538" s="51">
        <f t="shared" si="289"/>
        <v>0.85492855612001539</v>
      </c>
      <c r="AC538" s="51">
        <f t="shared" si="290"/>
        <v>5.6590498668125919E-2</v>
      </c>
      <c r="AD538" s="78">
        <f t="shared" si="291"/>
        <v>1.1382015015611857</v>
      </c>
      <c r="AE538" s="51">
        <f t="shared" si="311"/>
        <v>1.1402413748523905</v>
      </c>
      <c r="AF538" s="50">
        <f t="shared" si="292"/>
        <v>-1.7889837504527772E-3</v>
      </c>
      <c r="AG538" s="50">
        <f t="shared" si="312"/>
        <v>1.7475193606899531E-3</v>
      </c>
      <c r="AH538" s="48">
        <f t="shared" si="313"/>
        <v>44561</v>
      </c>
      <c r="AI538" s="55">
        <f t="shared" si="293"/>
        <v>2022</v>
      </c>
      <c r="AJ538" s="55">
        <f t="shared" si="294"/>
        <v>1</v>
      </c>
      <c r="AK538" s="53">
        <f t="shared" si="295"/>
        <v>0</v>
      </c>
      <c r="AL538" s="51">
        <f t="shared" si="314"/>
        <v>1.1376818552022774</v>
      </c>
      <c r="AM538" s="52" t="str">
        <f t="shared" si="296"/>
        <v/>
      </c>
      <c r="AN538" s="51">
        <f t="shared" si="315"/>
        <v>1.1396645041585107</v>
      </c>
      <c r="AO538" s="52">
        <f t="shared" si="297"/>
        <v>-1.2837134016078222E-3</v>
      </c>
      <c r="AP538" s="56">
        <f t="shared" si="298"/>
        <v>1</v>
      </c>
      <c r="AQ538" s="53" t="b">
        <f t="shared" si="299"/>
        <v>1</v>
      </c>
    </row>
    <row r="539" spans="1:43">
      <c r="A539" s="48">
        <f>净值底稿!A500</f>
        <v>44579</v>
      </c>
      <c r="B539" s="49">
        <f>净值底稿!X500</f>
        <v>1.3788284359595515</v>
      </c>
      <c r="C539" s="49">
        <f>净值底稿!U500</f>
        <v>1.4927971344483737</v>
      </c>
      <c r="D539" s="49">
        <f>净值底稿!V500</f>
        <v>1.5245</v>
      </c>
      <c r="E539" s="49">
        <f>净值底稿!W500</f>
        <v>1.3440000000000001</v>
      </c>
      <c r="F539" s="50">
        <f t="shared" si="300"/>
        <v>1.0007078822874771E-2</v>
      </c>
      <c r="G539" s="50">
        <f t="shared" si="301"/>
        <v>-3.0430092333787462E-3</v>
      </c>
      <c r="H539" s="50">
        <f t="shared" si="302"/>
        <v>1.6425755584756896E-3</v>
      </c>
      <c r="I539" s="50">
        <f t="shared" si="303"/>
        <v>-3.2631266686442562E-3</v>
      </c>
      <c r="J539" s="51">
        <f t="shared" si="304"/>
        <v>0.11664270078376428</v>
      </c>
      <c r="K539" s="51">
        <f t="shared" si="305"/>
        <v>0.11085706490153903</v>
      </c>
      <c r="L539" s="51">
        <f t="shared" si="306"/>
        <v>0.85633284087054107</v>
      </c>
      <c r="M539" s="51">
        <f t="shared" si="307"/>
        <v>5.6405836702730076E-2</v>
      </c>
      <c r="N539" s="51">
        <f t="shared" si="278"/>
        <v>1.1402384432585744</v>
      </c>
      <c r="O539" s="52">
        <f t="shared" si="279"/>
        <v>0.19951946632772202</v>
      </c>
      <c r="P539" s="53" t="b">
        <f t="shared" si="280"/>
        <v>0</v>
      </c>
      <c r="Q539" s="53" t="b">
        <f t="shared" si="281"/>
        <v>0</v>
      </c>
      <c r="R539" s="53" t="b">
        <f t="shared" si="282"/>
        <v>0</v>
      </c>
      <c r="S539" s="53" t="b">
        <f t="shared" si="308"/>
        <v>0</v>
      </c>
      <c r="T539" s="54" t="str">
        <f t="shared" si="309"/>
        <v>不调</v>
      </c>
      <c r="U539" s="51">
        <f t="shared" si="283"/>
        <v>0.11664270078376428</v>
      </c>
      <c r="V539" s="51">
        <f t="shared" si="284"/>
        <v>0.11085706490153903</v>
      </c>
      <c r="W539" s="51">
        <f t="shared" si="285"/>
        <v>0.85633284087054107</v>
      </c>
      <c r="X539" s="51">
        <f t="shared" si="286"/>
        <v>5.6405836702730076E-2</v>
      </c>
      <c r="Y539" s="51">
        <f t="shared" si="310"/>
        <v>0.99998626710299976</v>
      </c>
      <c r="Z539" s="51">
        <f t="shared" si="287"/>
        <v>0.11664109894156859</v>
      </c>
      <c r="AA539" s="51">
        <f t="shared" si="288"/>
        <v>0.11085554251288499</v>
      </c>
      <c r="AB539" s="51">
        <f t="shared" si="289"/>
        <v>0.8563210809398395</v>
      </c>
      <c r="AC539" s="51">
        <f t="shared" si="290"/>
        <v>5.6405062087184425E-2</v>
      </c>
      <c r="AD539" s="78">
        <f t="shared" si="291"/>
        <v>1.1402227844814774</v>
      </c>
      <c r="AE539" s="51">
        <f t="shared" si="311"/>
        <v>1.1402413748523905</v>
      </c>
      <c r="AF539" s="50">
        <f t="shared" si="292"/>
        <v>-1.6303890845503766E-5</v>
      </c>
      <c r="AG539" s="50">
        <f t="shared" si="312"/>
        <v>1.7758568386345708E-3</v>
      </c>
      <c r="AH539" s="48">
        <f t="shared" si="313"/>
        <v>44561</v>
      </c>
      <c r="AI539" s="55">
        <f t="shared" si="293"/>
        <v>2022</v>
      </c>
      <c r="AJ539" s="55">
        <f t="shared" si="294"/>
        <v>1</v>
      </c>
      <c r="AK539" s="53">
        <f t="shared" si="295"/>
        <v>0</v>
      </c>
      <c r="AL539" s="51">
        <f t="shared" si="314"/>
        <v>1.1376818552022774</v>
      </c>
      <c r="AM539" s="52" t="str">
        <f t="shared" si="296"/>
        <v/>
      </c>
      <c r="AN539" s="51">
        <f t="shared" si="315"/>
        <v>1.1402227844814774</v>
      </c>
      <c r="AO539" s="52">
        <f t="shared" si="297"/>
        <v>0</v>
      </c>
      <c r="AP539" s="56">
        <f t="shared" si="298"/>
        <v>1</v>
      </c>
      <c r="AQ539" s="53" t="b">
        <f t="shared" si="299"/>
        <v>1</v>
      </c>
    </row>
    <row r="540" spans="1:43">
      <c r="A540" s="48">
        <f>净值底稿!A501</f>
        <v>44580</v>
      </c>
      <c r="B540" s="49">
        <f>净值底稿!X501</f>
        <v>1.3896407887312097</v>
      </c>
      <c r="C540" s="49">
        <f>净值底稿!U501</f>
        <v>1.4820438093041812</v>
      </c>
      <c r="D540" s="49">
        <f>净值底稿!V501</f>
        <v>1.5261</v>
      </c>
      <c r="E540" s="49">
        <f>净值底稿!W501</f>
        <v>1.3444</v>
      </c>
      <c r="F540" s="50">
        <f t="shared" si="300"/>
        <v>7.8416955218461037E-3</v>
      </c>
      <c r="G540" s="50">
        <f t="shared" si="301"/>
        <v>-7.2034738652992925E-3</v>
      </c>
      <c r="H540" s="50">
        <f t="shared" si="302"/>
        <v>1.0495244342407783E-3</v>
      </c>
      <c r="I540" s="50">
        <f t="shared" si="303"/>
        <v>2.9761904761893554E-4</v>
      </c>
      <c r="J540" s="51">
        <f t="shared" si="304"/>
        <v>0.1175557629248019</v>
      </c>
      <c r="K540" s="51">
        <f t="shared" si="305"/>
        <v>0.11005699750956985</v>
      </c>
      <c r="L540" s="51">
        <f t="shared" si="306"/>
        <v>0.85721981083784138</v>
      </c>
      <c r="M540" s="51">
        <f t="shared" si="307"/>
        <v>5.6421849308043698E-2</v>
      </c>
      <c r="N540" s="51">
        <f t="shared" si="278"/>
        <v>1.1412544205802568</v>
      </c>
      <c r="O540" s="52">
        <f t="shared" si="279"/>
        <v>0.19944085764736386</v>
      </c>
      <c r="P540" s="53" t="b">
        <f t="shared" si="280"/>
        <v>0</v>
      </c>
      <c r="Q540" s="53" t="b">
        <f t="shared" si="281"/>
        <v>0</v>
      </c>
      <c r="R540" s="53" t="b">
        <f t="shared" si="282"/>
        <v>0</v>
      </c>
      <c r="S540" s="53" t="b">
        <f t="shared" si="308"/>
        <v>0</v>
      </c>
      <c r="T540" s="54" t="str">
        <f t="shared" si="309"/>
        <v>不调</v>
      </c>
      <c r="U540" s="51">
        <f t="shared" si="283"/>
        <v>0.1175557629248019</v>
      </c>
      <c r="V540" s="51">
        <f t="shared" si="284"/>
        <v>0.11005699750956985</v>
      </c>
      <c r="W540" s="51">
        <f t="shared" si="285"/>
        <v>0.85721981083784138</v>
      </c>
      <c r="X540" s="51">
        <f t="shared" si="286"/>
        <v>5.6421849308043698E-2</v>
      </c>
      <c r="Y540" s="51">
        <f t="shared" si="310"/>
        <v>0.99998626710299976</v>
      </c>
      <c r="Z540" s="51">
        <f t="shared" si="287"/>
        <v>0.11755414854361787</v>
      </c>
      <c r="AA540" s="51">
        <f t="shared" si="288"/>
        <v>0.11005548610815889</v>
      </c>
      <c r="AB540" s="51">
        <f t="shared" si="289"/>
        <v>0.85720803872647255</v>
      </c>
      <c r="AC540" s="51">
        <f t="shared" si="290"/>
        <v>5.6421074472598587E-2</v>
      </c>
      <c r="AD540" s="78">
        <f t="shared" si="291"/>
        <v>1.1412387478508479</v>
      </c>
      <c r="AE540" s="51">
        <f t="shared" si="311"/>
        <v>1.1412387478508479</v>
      </c>
      <c r="AF540" s="50">
        <f t="shared" si="292"/>
        <v>0</v>
      </c>
      <c r="AG540" s="50">
        <f t="shared" si="312"/>
        <v>8.9102181012146175E-4</v>
      </c>
      <c r="AH540" s="48">
        <f t="shared" si="313"/>
        <v>44561</v>
      </c>
      <c r="AI540" s="55">
        <f t="shared" si="293"/>
        <v>2022</v>
      </c>
      <c r="AJ540" s="55">
        <f t="shared" si="294"/>
        <v>1</v>
      </c>
      <c r="AK540" s="53">
        <f t="shared" si="295"/>
        <v>0</v>
      </c>
      <c r="AL540" s="51">
        <f t="shared" si="314"/>
        <v>1.1376818552022774</v>
      </c>
      <c r="AM540" s="52" t="str">
        <f t="shared" si="296"/>
        <v/>
      </c>
      <c r="AN540" s="51">
        <f t="shared" si="315"/>
        <v>1.1412387478508479</v>
      </c>
      <c r="AO540" s="52">
        <f t="shared" si="297"/>
        <v>0</v>
      </c>
      <c r="AP540" s="56">
        <f t="shared" si="298"/>
        <v>1</v>
      </c>
      <c r="AQ540" s="53" t="b">
        <f t="shared" si="299"/>
        <v>1</v>
      </c>
    </row>
    <row r="541" spans="1:43">
      <c r="A541" s="48">
        <f>净值底稿!A502</f>
        <v>44581</v>
      </c>
      <c r="B541" s="49">
        <f>净值底稿!X502</f>
        <v>1.3863624725132411</v>
      </c>
      <c r="C541" s="49">
        <f>净值底稿!U502</f>
        <v>1.4611885507727589</v>
      </c>
      <c r="D541" s="49">
        <f>净值底稿!V502</f>
        <v>1.5267999999999999</v>
      </c>
      <c r="E541" s="49">
        <f>净值底稿!W502</f>
        <v>1.3608</v>
      </c>
      <c r="F541" s="50">
        <f t="shared" si="300"/>
        <v>-2.3591105302556148E-3</v>
      </c>
      <c r="G541" s="50">
        <f t="shared" si="301"/>
        <v>-1.4071958197520384E-2</v>
      </c>
      <c r="H541" s="50">
        <f t="shared" si="302"/>
        <v>4.5868553830019643E-4</v>
      </c>
      <c r="I541" s="50">
        <f t="shared" si="303"/>
        <v>1.2198750371913203E-2</v>
      </c>
      <c r="J541" s="51">
        <f t="shared" si="304"/>
        <v>0.11727682531391338</v>
      </c>
      <c r="K541" s="51">
        <f t="shared" si="305"/>
        <v>0.10850678990823709</v>
      </c>
      <c r="L541" s="51">
        <f t="shared" si="306"/>
        <v>0.85760122765715108</v>
      </c>
      <c r="M541" s="51">
        <f t="shared" si="307"/>
        <v>5.710934107580494E-2</v>
      </c>
      <c r="N541" s="51">
        <f t="shared" si="278"/>
        <v>1.1404941839551066</v>
      </c>
      <c r="O541" s="52">
        <f t="shared" si="279"/>
        <v>0.19796998388817563</v>
      </c>
      <c r="P541" s="53" t="b">
        <f t="shared" si="280"/>
        <v>0</v>
      </c>
      <c r="Q541" s="53" t="b">
        <f t="shared" si="281"/>
        <v>0</v>
      </c>
      <c r="R541" s="53" t="b">
        <f t="shared" si="282"/>
        <v>0</v>
      </c>
      <c r="S541" s="53" t="b">
        <f t="shared" si="308"/>
        <v>0</v>
      </c>
      <c r="T541" s="54" t="str">
        <f t="shared" si="309"/>
        <v>不调</v>
      </c>
      <c r="U541" s="51">
        <f t="shared" si="283"/>
        <v>0.11727682531391338</v>
      </c>
      <c r="V541" s="51">
        <f t="shared" si="284"/>
        <v>0.10850678990823709</v>
      </c>
      <c r="W541" s="51">
        <f t="shared" si="285"/>
        <v>0.85760122765715108</v>
      </c>
      <c r="X541" s="51">
        <f t="shared" si="286"/>
        <v>5.710934107580494E-2</v>
      </c>
      <c r="Y541" s="51">
        <f t="shared" si="310"/>
        <v>0.99998626710299976</v>
      </c>
      <c r="Z541" s="51">
        <f t="shared" si="287"/>
        <v>0.11727521476335083</v>
      </c>
      <c r="AA541" s="51">
        <f t="shared" si="288"/>
        <v>0.10850529979566745</v>
      </c>
      <c r="AB541" s="51">
        <f t="shared" si="289"/>
        <v>0.85758945030782441</v>
      </c>
      <c r="AC541" s="51">
        <f t="shared" si="290"/>
        <v>5.7108556799106196E-2</v>
      </c>
      <c r="AD541" s="78">
        <f t="shared" si="291"/>
        <v>1.1404785216659488</v>
      </c>
      <c r="AE541" s="51">
        <f t="shared" si="311"/>
        <v>1.1412387478508479</v>
      </c>
      <c r="AF541" s="50">
        <f t="shared" si="292"/>
        <v>-6.6614123147390458E-4</v>
      </c>
      <c r="AG541" s="50">
        <f t="shared" si="312"/>
        <v>-6.6614123147390458E-4</v>
      </c>
      <c r="AH541" s="48">
        <f t="shared" si="313"/>
        <v>44561</v>
      </c>
      <c r="AI541" s="55">
        <f t="shared" si="293"/>
        <v>2022</v>
      </c>
      <c r="AJ541" s="55">
        <f t="shared" si="294"/>
        <v>1</v>
      </c>
      <c r="AK541" s="53">
        <f t="shared" si="295"/>
        <v>0</v>
      </c>
      <c r="AL541" s="51">
        <f t="shared" si="314"/>
        <v>1.1376818552022774</v>
      </c>
      <c r="AM541" s="52" t="str">
        <f t="shared" si="296"/>
        <v/>
      </c>
      <c r="AN541" s="51">
        <f t="shared" si="315"/>
        <v>1.1412387478508479</v>
      </c>
      <c r="AO541" s="52">
        <f t="shared" si="297"/>
        <v>-6.6614123147390458E-4</v>
      </c>
      <c r="AP541" s="56">
        <f t="shared" si="298"/>
        <v>1</v>
      </c>
      <c r="AQ541" s="53" t="b">
        <f t="shared" si="299"/>
        <v>1</v>
      </c>
    </row>
    <row r="542" spans="1:43">
      <c r="A542" s="48">
        <f>净值底稿!A503</f>
        <v>44582</v>
      </c>
      <c r="B542" s="49">
        <f>净值底稿!X503</f>
        <v>1.376914176341592</v>
      </c>
      <c r="C542" s="49">
        <f>净值底稿!U503</f>
        <v>1.444640464479295</v>
      </c>
      <c r="D542" s="49">
        <f>净值底稿!V503</f>
        <v>1.5283</v>
      </c>
      <c r="E542" s="49">
        <f>净值底稿!W503</f>
        <v>1.3619000000000001</v>
      </c>
      <c r="F542" s="50">
        <f t="shared" si="300"/>
        <v>-6.8151701730074787E-3</v>
      </c>
      <c r="G542" s="50">
        <f t="shared" si="301"/>
        <v>-1.1325086201033008E-2</v>
      </c>
      <c r="H542" s="50">
        <f t="shared" si="302"/>
        <v>9.8244694786475684E-4</v>
      </c>
      <c r="I542" s="50">
        <f t="shared" si="303"/>
        <v>8.0834803057028282E-4</v>
      </c>
      <c r="J542" s="51">
        <f t="shared" si="304"/>
        <v>0.1164759642176626</v>
      </c>
      <c r="K542" s="51">
        <f t="shared" si="305"/>
        <v>0.10727646792221258</v>
      </c>
      <c r="L542" s="51">
        <f t="shared" si="306"/>
        <v>0.85843198644580032</v>
      </c>
      <c r="M542" s="51">
        <f t="shared" si="307"/>
        <v>5.7154720388523463E-2</v>
      </c>
      <c r="N542" s="51">
        <f t="shared" si="278"/>
        <v>1.1393391389741989</v>
      </c>
      <c r="O542" s="52">
        <f t="shared" si="279"/>
        <v>0.19638790987320079</v>
      </c>
      <c r="P542" s="53" t="b">
        <f t="shared" si="280"/>
        <v>0</v>
      </c>
      <c r="Q542" s="53" t="b">
        <f t="shared" si="281"/>
        <v>0</v>
      </c>
      <c r="R542" s="53" t="b">
        <f t="shared" si="282"/>
        <v>0</v>
      </c>
      <c r="S542" s="53" t="b">
        <f t="shared" si="308"/>
        <v>0</v>
      </c>
      <c r="T542" s="54" t="str">
        <f t="shared" si="309"/>
        <v>不调</v>
      </c>
      <c r="U542" s="51">
        <f t="shared" si="283"/>
        <v>0.1164759642176626</v>
      </c>
      <c r="V542" s="51">
        <f t="shared" si="284"/>
        <v>0.10727646792221258</v>
      </c>
      <c r="W542" s="51">
        <f t="shared" si="285"/>
        <v>0.85843198644580032</v>
      </c>
      <c r="X542" s="51">
        <f t="shared" si="286"/>
        <v>5.7154720388523463E-2</v>
      </c>
      <c r="Y542" s="51">
        <f t="shared" si="310"/>
        <v>0.99998626710299976</v>
      </c>
      <c r="Z542" s="51">
        <f t="shared" si="287"/>
        <v>0.116474364665243</v>
      </c>
      <c r="AA542" s="51">
        <f t="shared" si="288"/>
        <v>0.10727499470552807</v>
      </c>
      <c r="AB542" s="51">
        <f t="shared" si="289"/>
        <v>0.8584201976877488</v>
      </c>
      <c r="AC542" s="51">
        <f t="shared" si="290"/>
        <v>5.7153935488635288E-2</v>
      </c>
      <c r="AD542" s="78">
        <f t="shared" si="291"/>
        <v>1.1393234925471551</v>
      </c>
      <c r="AE542" s="51">
        <f t="shared" si="311"/>
        <v>1.1412387478508479</v>
      </c>
      <c r="AF542" s="50">
        <f t="shared" si="292"/>
        <v>-1.6782249177040853E-3</v>
      </c>
      <c r="AG542" s="50">
        <f t="shared" si="312"/>
        <v>-1.0127583263088713E-3</v>
      </c>
      <c r="AH542" s="48">
        <f t="shared" si="313"/>
        <v>44561</v>
      </c>
      <c r="AI542" s="55">
        <f t="shared" si="293"/>
        <v>2022</v>
      </c>
      <c r="AJ542" s="55">
        <f t="shared" si="294"/>
        <v>1</v>
      </c>
      <c r="AK542" s="53">
        <f t="shared" si="295"/>
        <v>0</v>
      </c>
      <c r="AL542" s="51">
        <f t="shared" si="314"/>
        <v>1.1376818552022774</v>
      </c>
      <c r="AM542" s="52" t="str">
        <f t="shared" si="296"/>
        <v/>
      </c>
      <c r="AN542" s="51">
        <f t="shared" si="315"/>
        <v>1.1412387478508479</v>
      </c>
      <c r="AO542" s="52">
        <f t="shared" si="297"/>
        <v>-1.6782249177040853E-3</v>
      </c>
      <c r="AP542" s="56">
        <f t="shared" si="298"/>
        <v>1</v>
      </c>
      <c r="AQ542" s="53" t="b">
        <f t="shared" si="299"/>
        <v>1</v>
      </c>
    </row>
    <row r="543" spans="1:43">
      <c r="A543" s="48">
        <f>净值底稿!A504</f>
        <v>44585</v>
      </c>
      <c r="B543" s="49">
        <f>净值底稿!X504</f>
        <v>1.3776982973753591</v>
      </c>
      <c r="C543" s="49">
        <f>净值底稿!U504</f>
        <v>1.4478821090982037</v>
      </c>
      <c r="D543" s="49">
        <f>净值底稿!V504</f>
        <v>1.5306</v>
      </c>
      <c r="E543" s="49">
        <f>净值底稿!W504</f>
        <v>1.3583000000000001</v>
      </c>
      <c r="F543" s="50">
        <f t="shared" si="300"/>
        <v>5.6947705764098799E-4</v>
      </c>
      <c r="G543" s="50">
        <f t="shared" si="301"/>
        <v>2.2439109928138468E-3</v>
      </c>
      <c r="H543" s="50">
        <f t="shared" si="302"/>
        <v>1.5049401295557097E-3</v>
      </c>
      <c r="I543" s="50">
        <f t="shared" si="303"/>
        <v>-2.6433658858947551E-3</v>
      </c>
      <c r="J543" s="51">
        <f t="shared" si="304"/>
        <v>0.11654069414372316</v>
      </c>
      <c r="K543" s="51">
        <f t="shared" si="305"/>
        <v>0.10751571024540185</v>
      </c>
      <c r="L543" s="51">
        <f t="shared" si="306"/>
        <v>0.85971206869127026</v>
      </c>
      <c r="M543" s="51">
        <f t="shared" si="307"/>
        <v>5.7002856725320003E-2</v>
      </c>
      <c r="N543" s="51">
        <f t="shared" si="278"/>
        <v>1.1407713298057154</v>
      </c>
      <c r="O543" s="52">
        <f t="shared" si="279"/>
        <v>0.1964078150765623</v>
      </c>
      <c r="P543" s="53" t="b">
        <f t="shared" si="280"/>
        <v>0</v>
      </c>
      <c r="Q543" s="53" t="b">
        <f t="shared" si="281"/>
        <v>0</v>
      </c>
      <c r="R543" s="53" t="b">
        <f t="shared" si="282"/>
        <v>0</v>
      </c>
      <c r="S543" s="53" t="b">
        <f t="shared" si="308"/>
        <v>0</v>
      </c>
      <c r="T543" s="54" t="str">
        <f t="shared" si="309"/>
        <v>不调</v>
      </c>
      <c r="U543" s="51">
        <f t="shared" si="283"/>
        <v>0.11654069414372316</v>
      </c>
      <c r="V543" s="51">
        <f t="shared" si="284"/>
        <v>0.10751571024540185</v>
      </c>
      <c r="W543" s="51">
        <f t="shared" si="285"/>
        <v>0.85971206869127026</v>
      </c>
      <c r="X543" s="51">
        <f t="shared" si="286"/>
        <v>5.7002856725320003E-2</v>
      </c>
      <c r="Y543" s="51">
        <f t="shared" si="310"/>
        <v>0.99995880187477393</v>
      </c>
      <c r="Z543" s="51">
        <f t="shared" si="287"/>
        <v>0.11653589288561189</v>
      </c>
      <c r="AA543" s="51">
        <f t="shared" si="288"/>
        <v>0.1075112807997074</v>
      </c>
      <c r="AB543" s="51">
        <f t="shared" si="289"/>
        <v>0.85967665016580597</v>
      </c>
      <c r="AC543" s="51">
        <f t="shared" si="290"/>
        <v>5.700050831449039E-2</v>
      </c>
      <c r="AD543" s="78">
        <f t="shared" si="291"/>
        <v>1.1407243321656158</v>
      </c>
      <c r="AE543" s="51">
        <f t="shared" si="311"/>
        <v>1.1412387478508479</v>
      </c>
      <c r="AF543" s="50">
        <f t="shared" si="292"/>
        <v>-4.5075203256184082E-4</v>
      </c>
      <c r="AG543" s="50">
        <f t="shared" si="312"/>
        <v>1.2295363236378698E-3</v>
      </c>
      <c r="AH543" s="48">
        <f t="shared" si="313"/>
        <v>44561</v>
      </c>
      <c r="AI543" s="55">
        <f t="shared" si="293"/>
        <v>2022</v>
      </c>
      <c r="AJ543" s="55">
        <f t="shared" si="294"/>
        <v>1</v>
      </c>
      <c r="AK543" s="53">
        <f t="shared" si="295"/>
        <v>0</v>
      </c>
      <c r="AL543" s="51">
        <f t="shared" si="314"/>
        <v>1.1376818552022774</v>
      </c>
      <c r="AM543" s="52" t="str">
        <f t="shared" si="296"/>
        <v/>
      </c>
      <c r="AN543" s="51">
        <f t="shared" si="315"/>
        <v>1.1412387478508479</v>
      </c>
      <c r="AO543" s="52">
        <f t="shared" si="297"/>
        <v>-4.5075203256184082E-4</v>
      </c>
      <c r="AP543" s="56">
        <f t="shared" si="298"/>
        <v>1</v>
      </c>
      <c r="AQ543" s="53" t="b">
        <f t="shared" si="299"/>
        <v>1</v>
      </c>
    </row>
    <row r="544" spans="1:43">
      <c r="A544" s="48">
        <f>净值底稿!A505</f>
        <v>44586</v>
      </c>
      <c r="B544" s="49">
        <f>净值底稿!X505</f>
        <v>1.3436545955806269</v>
      </c>
      <c r="C544" s="49">
        <f>净值底稿!U505</f>
        <v>1.4006549078457988</v>
      </c>
      <c r="D544" s="49">
        <f>净值底稿!V505</f>
        <v>1.5299</v>
      </c>
      <c r="E544" s="49">
        <f>净值底稿!W505</f>
        <v>1.3603000000000001</v>
      </c>
      <c r="F544" s="50">
        <f t="shared" si="300"/>
        <v>-2.4710563887310077E-2</v>
      </c>
      <c r="G544" s="50">
        <f t="shared" si="301"/>
        <v>-3.2618126127561431E-2</v>
      </c>
      <c r="H544" s="50">
        <f t="shared" si="302"/>
        <v>-4.5733699202921141E-4</v>
      </c>
      <c r="I544" s="50">
        <f t="shared" si="303"/>
        <v>1.472428771258194E-3</v>
      </c>
      <c r="J544" s="51">
        <f t="shared" si="304"/>
        <v>0.11365622525929725</v>
      </c>
      <c r="K544" s="51">
        <f t="shared" si="305"/>
        <v>0.10400446428244686</v>
      </c>
      <c r="L544" s="51">
        <f t="shared" si="306"/>
        <v>0.85928348823250134</v>
      </c>
      <c r="M544" s="51">
        <f t="shared" si="307"/>
        <v>5.7084437502908987E-2</v>
      </c>
      <c r="N544" s="51">
        <f t="shared" si="278"/>
        <v>1.1340286152771544</v>
      </c>
      <c r="O544" s="52">
        <f t="shared" si="279"/>
        <v>0.19193580004023819</v>
      </c>
      <c r="P544" s="53" t="b">
        <f t="shared" si="280"/>
        <v>0</v>
      </c>
      <c r="Q544" s="53" t="b">
        <f t="shared" si="281"/>
        <v>0</v>
      </c>
      <c r="R544" s="53" t="b">
        <f t="shared" si="282"/>
        <v>0</v>
      </c>
      <c r="S544" s="53" t="b">
        <f t="shared" si="308"/>
        <v>0</v>
      </c>
      <c r="T544" s="54" t="str">
        <f t="shared" si="309"/>
        <v>不调</v>
      </c>
      <c r="U544" s="51">
        <f t="shared" si="283"/>
        <v>0.11365622525929725</v>
      </c>
      <c r="V544" s="51">
        <f t="shared" si="284"/>
        <v>0.10400446428244686</v>
      </c>
      <c r="W544" s="51">
        <f t="shared" si="285"/>
        <v>0.85928348823250134</v>
      </c>
      <c r="X544" s="51">
        <f t="shared" si="286"/>
        <v>5.7084437502908987E-2</v>
      </c>
      <c r="Y544" s="51">
        <f t="shared" si="310"/>
        <v>0.99998626710299976</v>
      </c>
      <c r="Z544" s="51">
        <f t="shared" si="287"/>
        <v>0.11365466443006232</v>
      </c>
      <c r="AA544" s="51">
        <f t="shared" si="288"/>
        <v>0.10400303599985131</v>
      </c>
      <c r="AB544" s="51">
        <f t="shared" si="289"/>
        <v>0.85927168778086338</v>
      </c>
      <c r="AC544" s="51">
        <f t="shared" si="290"/>
        <v>5.7083653568208444E-2</v>
      </c>
      <c r="AD544" s="78">
        <f t="shared" si="291"/>
        <v>1.1340130417789855</v>
      </c>
      <c r="AE544" s="51">
        <f t="shared" si="311"/>
        <v>1.1412387478508479</v>
      </c>
      <c r="AF544" s="50">
        <f t="shared" si="292"/>
        <v>-6.3314587639698994E-3</v>
      </c>
      <c r="AG544" s="50">
        <f t="shared" si="312"/>
        <v>-5.8833586672856208E-3</v>
      </c>
      <c r="AH544" s="48">
        <f t="shared" si="313"/>
        <v>44561</v>
      </c>
      <c r="AI544" s="55">
        <f t="shared" si="293"/>
        <v>2022</v>
      </c>
      <c r="AJ544" s="55">
        <f t="shared" si="294"/>
        <v>1</v>
      </c>
      <c r="AK544" s="53">
        <f t="shared" si="295"/>
        <v>0</v>
      </c>
      <c r="AL544" s="51">
        <f t="shared" si="314"/>
        <v>1.1376818552022774</v>
      </c>
      <c r="AM544" s="52" t="str">
        <f t="shared" si="296"/>
        <v/>
      </c>
      <c r="AN544" s="51">
        <f t="shared" si="315"/>
        <v>1.1412387478508479</v>
      </c>
      <c r="AO544" s="52">
        <f t="shared" si="297"/>
        <v>-6.3314587639698994E-3</v>
      </c>
      <c r="AP544" s="56">
        <f t="shared" si="298"/>
        <v>1</v>
      </c>
      <c r="AQ544" s="53" t="b">
        <f t="shared" si="299"/>
        <v>1</v>
      </c>
    </row>
    <row r="545" spans="1:43">
      <c r="A545" s="48">
        <f>净值底稿!A506</f>
        <v>44587</v>
      </c>
      <c r="B545" s="49">
        <f>净值底稿!X506</f>
        <v>1.3517742666167671</v>
      </c>
      <c r="C545" s="49">
        <f>净值底稿!U506</f>
        <v>1.4084304267502701</v>
      </c>
      <c r="D545" s="49">
        <f>净值底稿!V506</f>
        <v>1.5287999999999999</v>
      </c>
      <c r="E545" s="49">
        <f>净值底稿!W506</f>
        <v>1.3616999999999999</v>
      </c>
      <c r="F545" s="50">
        <f t="shared" si="300"/>
        <v>6.0429749303476665E-3</v>
      </c>
      <c r="G545" s="50">
        <f t="shared" si="301"/>
        <v>5.5513452035305111E-3</v>
      </c>
      <c r="H545" s="50">
        <f t="shared" si="302"/>
        <v>-7.1900124191126569E-4</v>
      </c>
      <c r="I545" s="50">
        <f t="shared" si="303"/>
        <v>1.0291847386605379E-3</v>
      </c>
      <c r="J545" s="51">
        <f t="shared" si="304"/>
        <v>0.11434147671793027</v>
      </c>
      <c r="K545" s="51">
        <f t="shared" si="305"/>
        <v>0.10458039275490169</v>
      </c>
      <c r="L545" s="51">
        <f t="shared" si="306"/>
        <v>0.85865387037020979</v>
      </c>
      <c r="M545" s="51">
        <f t="shared" si="307"/>
        <v>5.7142403193287832E-2</v>
      </c>
      <c r="N545" s="51">
        <f t="shared" si="278"/>
        <v>1.1347181430363296</v>
      </c>
      <c r="O545" s="52">
        <f t="shared" si="279"/>
        <v>0.19293061525131786</v>
      </c>
      <c r="P545" s="53" t="b">
        <f t="shared" si="280"/>
        <v>0</v>
      </c>
      <c r="Q545" s="53" t="b">
        <f t="shared" si="281"/>
        <v>0</v>
      </c>
      <c r="R545" s="53" t="b">
        <f t="shared" si="282"/>
        <v>0</v>
      </c>
      <c r="S545" s="53" t="b">
        <f t="shared" si="308"/>
        <v>0</v>
      </c>
      <c r="T545" s="54" t="str">
        <f t="shared" si="309"/>
        <v>不调</v>
      </c>
      <c r="U545" s="51">
        <f t="shared" si="283"/>
        <v>0.11434147671793027</v>
      </c>
      <c r="V545" s="51">
        <f t="shared" si="284"/>
        <v>0.10458039275490169</v>
      </c>
      <c r="W545" s="51">
        <f t="shared" si="285"/>
        <v>0.85865387037020979</v>
      </c>
      <c r="X545" s="51">
        <f t="shared" si="286"/>
        <v>5.7142403193287832E-2</v>
      </c>
      <c r="Y545" s="51">
        <f t="shared" si="310"/>
        <v>0.99998626710299976</v>
      </c>
      <c r="Z545" s="51">
        <f t="shared" si="287"/>
        <v>0.11433990647820765</v>
      </c>
      <c r="AA545" s="51">
        <f t="shared" si="288"/>
        <v>0.10457895656313974</v>
      </c>
      <c r="AB545" s="51">
        <f t="shared" si="289"/>
        <v>0.85864207856504915</v>
      </c>
      <c r="AC545" s="51">
        <f t="shared" si="290"/>
        <v>5.7141618462550434E-2</v>
      </c>
      <c r="AD545" s="78">
        <f t="shared" si="291"/>
        <v>1.1347025600689469</v>
      </c>
      <c r="AE545" s="51">
        <f t="shared" si="311"/>
        <v>1.1412387478508479</v>
      </c>
      <c r="AF545" s="50">
        <f t="shared" si="292"/>
        <v>-5.7272746778093131E-3</v>
      </c>
      <c r="AG545" s="50">
        <f t="shared" si="312"/>
        <v>6.0803382726493105E-4</v>
      </c>
      <c r="AH545" s="48">
        <f t="shared" si="313"/>
        <v>44561</v>
      </c>
      <c r="AI545" s="55">
        <f t="shared" si="293"/>
        <v>2022</v>
      </c>
      <c r="AJ545" s="55">
        <f t="shared" si="294"/>
        <v>1</v>
      </c>
      <c r="AK545" s="53">
        <f t="shared" si="295"/>
        <v>0</v>
      </c>
      <c r="AL545" s="51">
        <f t="shared" si="314"/>
        <v>1.1376818552022774</v>
      </c>
      <c r="AM545" s="52" t="str">
        <f t="shared" si="296"/>
        <v/>
      </c>
      <c r="AN545" s="51">
        <f t="shared" si="315"/>
        <v>1.1412387478508479</v>
      </c>
      <c r="AO545" s="52">
        <f t="shared" si="297"/>
        <v>-5.7272746778093131E-3</v>
      </c>
      <c r="AP545" s="56">
        <f t="shared" si="298"/>
        <v>1</v>
      </c>
      <c r="AQ545" s="53" t="b">
        <f t="shared" si="299"/>
        <v>1</v>
      </c>
    </row>
    <row r="546" spans="1:43">
      <c r="A546" s="48">
        <f>净值底稿!A507</f>
        <v>44588</v>
      </c>
      <c r="B546" s="49">
        <f>净值底稿!X507</f>
        <v>1.3398620120751397</v>
      </c>
      <c r="C546" s="49">
        <f>净值底稿!U507</f>
        <v>1.3723534044457186</v>
      </c>
      <c r="D546" s="49">
        <f>净值底稿!V507</f>
        <v>1.5283</v>
      </c>
      <c r="E546" s="49">
        <f>净值底稿!W507</f>
        <v>1.3387</v>
      </c>
      <c r="F546" s="50">
        <f t="shared" si="300"/>
        <v>-8.8123104839401556E-3</v>
      </c>
      <c r="G546" s="50">
        <f t="shared" si="301"/>
        <v>-2.5615054616360045E-2</v>
      </c>
      <c r="H546" s="50">
        <f t="shared" si="302"/>
        <v>-3.2705389848242117E-4</v>
      </c>
      <c r="I546" s="50">
        <f t="shared" si="303"/>
        <v>-1.6890651391642697E-2</v>
      </c>
      <c r="J546" s="51">
        <f t="shared" si="304"/>
        <v>0.113332307721617</v>
      </c>
      <c r="K546" s="51">
        <f t="shared" si="305"/>
        <v>0.10190016087905297</v>
      </c>
      <c r="L546" s="51">
        <f t="shared" si="306"/>
        <v>0.85836125632585336</v>
      </c>
      <c r="M546" s="51">
        <f t="shared" si="307"/>
        <v>5.617645930514524E-2</v>
      </c>
      <c r="N546" s="51">
        <f t="shared" si="278"/>
        <v>1.1297701842316685</v>
      </c>
      <c r="O546" s="52">
        <f t="shared" si="279"/>
        <v>0.19050995645370547</v>
      </c>
      <c r="P546" s="53" t="b">
        <f t="shared" si="280"/>
        <v>0</v>
      </c>
      <c r="Q546" s="53" t="b">
        <f t="shared" si="281"/>
        <v>0</v>
      </c>
      <c r="R546" s="53" t="b">
        <f t="shared" si="282"/>
        <v>0</v>
      </c>
      <c r="S546" s="53" t="b">
        <f t="shared" si="308"/>
        <v>0</v>
      </c>
      <c r="T546" s="54" t="str">
        <f t="shared" si="309"/>
        <v>不调</v>
      </c>
      <c r="U546" s="51">
        <f t="shared" si="283"/>
        <v>0.113332307721617</v>
      </c>
      <c r="V546" s="51">
        <f t="shared" si="284"/>
        <v>0.10190016087905297</v>
      </c>
      <c r="W546" s="51">
        <f t="shared" si="285"/>
        <v>0.85836125632585336</v>
      </c>
      <c r="X546" s="51">
        <f t="shared" si="286"/>
        <v>5.617645930514524E-2</v>
      </c>
      <c r="Y546" s="51">
        <f t="shared" si="310"/>
        <v>0.99998626710299976</v>
      </c>
      <c r="Z546" s="51">
        <f t="shared" si="287"/>
        <v>0.11333075134070826</v>
      </c>
      <c r="AA546" s="51">
        <f t="shared" si="288"/>
        <v>0.10189876149463931</v>
      </c>
      <c r="AB546" s="51">
        <f t="shared" si="289"/>
        <v>0.85834946853913119</v>
      </c>
      <c r="AC546" s="51">
        <f t="shared" si="290"/>
        <v>5.6175687839615768E-2</v>
      </c>
      <c r="AD546" s="78">
        <f t="shared" si="291"/>
        <v>1.1297546692140945</v>
      </c>
      <c r="AE546" s="51">
        <f t="shared" si="311"/>
        <v>1.1412387478508479</v>
      </c>
      <c r="AF546" s="50">
        <f t="shared" si="292"/>
        <v>-1.0062818720780298E-2</v>
      </c>
      <c r="AG546" s="50">
        <f t="shared" si="312"/>
        <v>-4.36051792687564E-3</v>
      </c>
      <c r="AH546" s="48">
        <f t="shared" si="313"/>
        <v>44561</v>
      </c>
      <c r="AI546" s="55">
        <f t="shared" si="293"/>
        <v>2022</v>
      </c>
      <c r="AJ546" s="55">
        <f t="shared" si="294"/>
        <v>1</v>
      </c>
      <c r="AK546" s="53">
        <f t="shared" si="295"/>
        <v>0</v>
      </c>
      <c r="AL546" s="51">
        <f t="shared" si="314"/>
        <v>1.1376818552022774</v>
      </c>
      <c r="AM546" s="52" t="str">
        <f t="shared" si="296"/>
        <v/>
      </c>
      <c r="AN546" s="51">
        <f t="shared" si="315"/>
        <v>1.1412387478508479</v>
      </c>
      <c r="AO546" s="52">
        <f t="shared" si="297"/>
        <v>-1.0062818720780298E-2</v>
      </c>
      <c r="AP546" s="56">
        <f t="shared" si="298"/>
        <v>1</v>
      </c>
      <c r="AQ546" s="53" t="b">
        <f t="shared" si="299"/>
        <v>1</v>
      </c>
    </row>
    <row r="547" spans="1:43">
      <c r="A547" s="48">
        <f>净值底稿!A508</f>
        <v>44589</v>
      </c>
      <c r="B547" s="49">
        <f>净值底稿!X508</f>
        <v>1.3288133859866775</v>
      </c>
      <c r="C547" s="49">
        <f>净值底稿!U508</f>
        <v>1.3725666017605351</v>
      </c>
      <c r="D547" s="49">
        <f>净值底稿!V508</f>
        <v>1.5297000000000001</v>
      </c>
      <c r="E547" s="49">
        <f>净值底稿!W508</f>
        <v>1.3337000000000001</v>
      </c>
      <c r="F547" s="50">
        <f t="shared" si="300"/>
        <v>-8.2460924997420637E-3</v>
      </c>
      <c r="G547" s="50">
        <f t="shared" si="301"/>
        <v>1.5535161287605348E-4</v>
      </c>
      <c r="H547" s="50">
        <f t="shared" si="302"/>
        <v>9.1605051364274104E-4</v>
      </c>
      <c r="I547" s="50">
        <f t="shared" si="303"/>
        <v>-3.7349667587958102E-3</v>
      </c>
      <c r="J547" s="51">
        <f t="shared" si="304"/>
        <v>0.11239621548208752</v>
      </c>
      <c r="K547" s="51">
        <f t="shared" si="305"/>
        <v>0.10191459163158757</v>
      </c>
      <c r="L547" s="51">
        <f t="shared" si="306"/>
        <v>0.85913576001067138</v>
      </c>
      <c r="M547" s="51">
        <f t="shared" si="307"/>
        <v>5.5965873512882312E-2</v>
      </c>
      <c r="N547" s="51">
        <f t="shared" si="278"/>
        <v>1.1294124406372288</v>
      </c>
      <c r="O547" s="52">
        <f t="shared" si="279"/>
        <v>0.18975424690094456</v>
      </c>
      <c r="P547" s="53" t="b">
        <f t="shared" si="280"/>
        <v>0</v>
      </c>
      <c r="Q547" s="53" t="b">
        <f t="shared" si="281"/>
        <v>0</v>
      </c>
      <c r="R547" s="53" t="b">
        <f t="shared" si="282"/>
        <v>0</v>
      </c>
      <c r="S547" s="53" t="b">
        <f t="shared" si="308"/>
        <v>0</v>
      </c>
      <c r="T547" s="54" t="str">
        <f t="shared" si="309"/>
        <v>不调</v>
      </c>
      <c r="U547" s="51">
        <f t="shared" si="283"/>
        <v>0.11239621548208752</v>
      </c>
      <c r="V547" s="51">
        <f t="shared" si="284"/>
        <v>0.10191459163158757</v>
      </c>
      <c r="W547" s="51">
        <f t="shared" si="285"/>
        <v>0.85913576001067138</v>
      </c>
      <c r="X547" s="51">
        <f t="shared" si="286"/>
        <v>5.5965873512882312E-2</v>
      </c>
      <c r="Y547" s="51">
        <f t="shared" si="310"/>
        <v>0.99998626710299976</v>
      </c>
      <c r="Z547" s="51">
        <f t="shared" si="287"/>
        <v>0.11239467195643708</v>
      </c>
      <c r="AA547" s="51">
        <f t="shared" si="288"/>
        <v>0.10191319204899787</v>
      </c>
      <c r="AB547" s="51">
        <f t="shared" si="289"/>
        <v>0.85912396158776994</v>
      </c>
      <c r="AC547" s="51">
        <f t="shared" si="290"/>
        <v>5.5965104939305829E-2</v>
      </c>
      <c r="AD547" s="78">
        <f t="shared" si="291"/>
        <v>1.1293969305325107</v>
      </c>
      <c r="AE547" s="51">
        <f t="shared" si="311"/>
        <v>1.1412387478508479</v>
      </c>
      <c r="AF547" s="50">
        <f t="shared" si="292"/>
        <v>-1.0376283963927313E-2</v>
      </c>
      <c r="AG547" s="50">
        <f t="shared" si="312"/>
        <v>-3.1665165131178341E-4</v>
      </c>
      <c r="AH547" s="48">
        <f t="shared" si="313"/>
        <v>44561</v>
      </c>
      <c r="AI547" s="55">
        <f t="shared" si="293"/>
        <v>2022</v>
      </c>
      <c r="AJ547" s="55">
        <f t="shared" si="294"/>
        <v>1</v>
      </c>
      <c r="AK547" s="53">
        <f t="shared" si="295"/>
        <v>1</v>
      </c>
      <c r="AL547" s="51">
        <f t="shared" si="314"/>
        <v>1.1376818552022774</v>
      </c>
      <c r="AM547" s="52">
        <f t="shared" si="296"/>
        <v>-7.2822860203687334E-3</v>
      </c>
      <c r="AN547" s="51">
        <f t="shared" si="315"/>
        <v>1.1412387478508479</v>
      </c>
      <c r="AO547" s="52">
        <f t="shared" si="297"/>
        <v>-1.0376283963927313E-2</v>
      </c>
      <c r="AP547" s="56">
        <f t="shared" si="298"/>
        <v>1</v>
      </c>
      <c r="AQ547" s="53" t="b">
        <f t="shared" si="299"/>
        <v>1</v>
      </c>
    </row>
    <row r="548" spans="1:43">
      <c r="A548" s="48">
        <f>净值底稿!A509</f>
        <v>44599</v>
      </c>
      <c r="B548" s="49">
        <f>净值底稿!X509</f>
        <v>1.3589286518903017</v>
      </c>
      <c r="C548" s="49">
        <f>净值底稿!U509</f>
        <v>1.39032073105313</v>
      </c>
      <c r="D548" s="49">
        <f>净值底稿!V509</f>
        <v>1.5302</v>
      </c>
      <c r="E548" s="49">
        <f>净值底稿!W509</f>
        <v>1.3413999999999999</v>
      </c>
      <c r="F548" s="50">
        <f t="shared" si="300"/>
        <v>2.2663277041917285E-2</v>
      </c>
      <c r="G548" s="50">
        <f t="shared" si="301"/>
        <v>1.2934985646468666E-2</v>
      </c>
      <c r="H548" s="50">
        <f t="shared" si="302"/>
        <v>3.2686147610649918E-4</v>
      </c>
      <c r="I548" s="50">
        <f t="shared" si="303"/>
        <v>5.7734123116142122E-3</v>
      </c>
      <c r="J548" s="51">
        <f t="shared" si="304"/>
        <v>0.11494190354502123</v>
      </c>
      <c r="K548" s="51">
        <f t="shared" si="305"/>
        <v>0.10323143772533747</v>
      </c>
      <c r="L548" s="51">
        <f t="shared" si="306"/>
        <v>0.859404776114013</v>
      </c>
      <c r="M548" s="51">
        <f t="shared" si="307"/>
        <v>5.6288214565183202E-2</v>
      </c>
      <c r="N548" s="51">
        <f t="shared" si="278"/>
        <v>1.133866331949555</v>
      </c>
      <c r="O548" s="52">
        <f t="shared" si="279"/>
        <v>0.19241539776142247</v>
      </c>
      <c r="P548" s="53" t="b">
        <f t="shared" si="280"/>
        <v>0</v>
      </c>
      <c r="Q548" s="53" t="b">
        <f t="shared" si="281"/>
        <v>0</v>
      </c>
      <c r="R548" s="53" t="b">
        <f t="shared" si="282"/>
        <v>0</v>
      </c>
      <c r="S548" s="53" t="b">
        <f t="shared" si="308"/>
        <v>0</v>
      </c>
      <c r="T548" s="54" t="str">
        <f t="shared" si="309"/>
        <v>不调</v>
      </c>
      <c r="U548" s="51">
        <f t="shared" si="283"/>
        <v>0.11494190354502123</v>
      </c>
      <c r="V548" s="51">
        <f t="shared" si="284"/>
        <v>0.10323143772533747</v>
      </c>
      <c r="W548" s="51">
        <f t="shared" si="285"/>
        <v>0.859404776114013</v>
      </c>
      <c r="X548" s="51">
        <f t="shared" si="286"/>
        <v>5.6288214565183202E-2</v>
      </c>
      <c r="Y548" s="51">
        <f t="shared" si="310"/>
        <v>0.999862679516347</v>
      </c>
      <c r="Z548" s="51">
        <f t="shared" si="287"/>
        <v>0.11492611966723444</v>
      </c>
      <c r="AA548" s="51">
        <f t="shared" si="288"/>
        <v>0.10321726193438083</v>
      </c>
      <c r="AB548" s="51">
        <f t="shared" si="289"/>
        <v>0.85928676223450329</v>
      </c>
      <c r="AC548" s="51">
        <f t="shared" si="290"/>
        <v>5.628048504033515E-2</v>
      </c>
      <c r="AD548" s="78">
        <f t="shared" si="291"/>
        <v>1.1337106288764538</v>
      </c>
      <c r="AE548" s="51">
        <f t="shared" si="311"/>
        <v>1.1412387478508479</v>
      </c>
      <c r="AF548" s="50">
        <f t="shared" si="292"/>
        <v>-6.5964452999609513E-3</v>
      </c>
      <c r="AG548" s="50">
        <f t="shared" si="312"/>
        <v>3.8194705752470082E-3</v>
      </c>
      <c r="AH548" s="48">
        <f t="shared" si="313"/>
        <v>44561</v>
      </c>
      <c r="AI548" s="55">
        <f t="shared" si="293"/>
        <v>2022</v>
      </c>
      <c r="AJ548" s="55">
        <f t="shared" si="294"/>
        <v>2</v>
      </c>
      <c r="AK548" s="53">
        <f t="shared" si="295"/>
        <v>0</v>
      </c>
      <c r="AL548" s="51">
        <f t="shared" si="314"/>
        <v>1.1293969305325107</v>
      </c>
      <c r="AM548" s="52" t="str">
        <f t="shared" si="296"/>
        <v/>
      </c>
      <c r="AN548" s="51">
        <f t="shared" si="315"/>
        <v>1.1412387478508479</v>
      </c>
      <c r="AO548" s="52">
        <f t="shared" si="297"/>
        <v>-6.5964452999609513E-3</v>
      </c>
      <c r="AP548" s="56">
        <f t="shared" si="298"/>
        <v>1</v>
      </c>
      <c r="AQ548" s="53" t="b">
        <f t="shared" si="299"/>
        <v>1</v>
      </c>
    </row>
    <row r="549" spans="1:43">
      <c r="A549" s="48">
        <f>净值底稿!A510</f>
        <v>44600</v>
      </c>
      <c r="B549" s="49">
        <f>净值底稿!X510</f>
        <v>1.3835342072162859</v>
      </c>
      <c r="C549" s="49">
        <f>净值底稿!U510</f>
        <v>1.3949590186773775</v>
      </c>
      <c r="D549" s="49">
        <f>净值底稿!V510</f>
        <v>1.5304</v>
      </c>
      <c r="E549" s="49">
        <f>净值底稿!W510</f>
        <v>1.3476999999999999</v>
      </c>
      <c r="F549" s="50">
        <f t="shared" si="300"/>
        <v>1.8106583661885001E-2</v>
      </c>
      <c r="G549" s="50">
        <f t="shared" si="301"/>
        <v>3.3361277873875661E-3</v>
      </c>
      <c r="H549" s="50">
        <f t="shared" si="302"/>
        <v>1.3070186903663128E-4</v>
      </c>
      <c r="I549" s="50">
        <f t="shared" si="303"/>
        <v>4.6965856567764419E-3</v>
      </c>
      <c r="J549" s="51">
        <f t="shared" si="304"/>
        <v>0.11700703906792503</v>
      </c>
      <c r="K549" s="51">
        <f t="shared" si="305"/>
        <v>0.10356160791005818</v>
      </c>
      <c r="L549" s="51">
        <f t="shared" si="306"/>
        <v>0.85939907262036574</v>
      </c>
      <c r="M549" s="51">
        <f t="shared" si="307"/>
        <v>5.6544811159132007E-2</v>
      </c>
      <c r="N549" s="51">
        <f t="shared" si="278"/>
        <v>1.136512530757481</v>
      </c>
      <c r="O549" s="52">
        <f t="shared" si="279"/>
        <v>0.19407498026526387</v>
      </c>
      <c r="P549" s="53" t="b">
        <f t="shared" si="280"/>
        <v>0</v>
      </c>
      <c r="Q549" s="53" t="b">
        <f t="shared" si="281"/>
        <v>0</v>
      </c>
      <c r="R549" s="53" t="b">
        <f t="shared" si="282"/>
        <v>0</v>
      </c>
      <c r="S549" s="53" t="b">
        <f t="shared" si="308"/>
        <v>0</v>
      </c>
      <c r="T549" s="54" t="str">
        <f t="shared" si="309"/>
        <v>不调</v>
      </c>
      <c r="U549" s="51">
        <f t="shared" si="283"/>
        <v>0.11700703906792503</v>
      </c>
      <c r="V549" s="51">
        <f t="shared" si="284"/>
        <v>0.10356160791005818</v>
      </c>
      <c r="W549" s="51">
        <f t="shared" si="285"/>
        <v>0.85939907262036574</v>
      </c>
      <c r="X549" s="51">
        <f t="shared" si="286"/>
        <v>5.6544811159132007E-2</v>
      </c>
      <c r="Y549" s="51">
        <f t="shared" si="310"/>
        <v>0.99998626710299976</v>
      </c>
      <c r="Z549" s="51">
        <f t="shared" si="287"/>
        <v>0.11700543222230921</v>
      </c>
      <c r="AA549" s="51">
        <f t="shared" si="288"/>
        <v>0.10356018570916357</v>
      </c>
      <c r="AB549" s="51">
        <f t="shared" si="289"/>
        <v>0.85938727058141939</v>
      </c>
      <c r="AC549" s="51">
        <f t="shared" si="290"/>
        <v>5.6544034635064459E-2</v>
      </c>
      <c r="AD549" s="78">
        <f t="shared" si="291"/>
        <v>1.1364969231479567</v>
      </c>
      <c r="AE549" s="51">
        <f t="shared" si="311"/>
        <v>1.1412387478508479</v>
      </c>
      <c r="AF549" s="50">
        <f t="shared" si="292"/>
        <v>-4.1549804647107447E-3</v>
      </c>
      <c r="AG549" s="50">
        <f t="shared" si="312"/>
        <v>2.4576767655994924E-3</v>
      </c>
      <c r="AH549" s="48">
        <f t="shared" si="313"/>
        <v>44561</v>
      </c>
      <c r="AI549" s="55">
        <f t="shared" si="293"/>
        <v>2022</v>
      </c>
      <c r="AJ549" s="55">
        <f t="shared" si="294"/>
        <v>2</v>
      </c>
      <c r="AK549" s="53">
        <f t="shared" si="295"/>
        <v>0</v>
      </c>
      <c r="AL549" s="51">
        <f t="shared" si="314"/>
        <v>1.1293969305325107</v>
      </c>
      <c r="AM549" s="52" t="str">
        <f t="shared" si="296"/>
        <v/>
      </c>
      <c r="AN549" s="51">
        <f t="shared" si="315"/>
        <v>1.1412387478508479</v>
      </c>
      <c r="AO549" s="52">
        <f t="shared" si="297"/>
        <v>-4.1549804647107447E-3</v>
      </c>
      <c r="AP549" s="56">
        <f t="shared" si="298"/>
        <v>1</v>
      </c>
      <c r="AQ549" s="53" t="b">
        <f t="shared" si="299"/>
        <v>1</v>
      </c>
    </row>
    <row r="550" spans="1:43">
      <c r="A550" s="48">
        <f>净值底稿!A511</f>
        <v>44601</v>
      </c>
      <c r="B550" s="49">
        <f>净值底稿!X511</f>
        <v>1.3904245661978882</v>
      </c>
      <c r="C550" s="49">
        <f>净值底稿!U511</f>
        <v>1.4146349368188562</v>
      </c>
      <c r="D550" s="49">
        <f>净值底稿!V511</f>
        <v>1.53</v>
      </c>
      <c r="E550" s="49">
        <f>净值底稿!W511</f>
        <v>1.3540000000000001</v>
      </c>
      <c r="F550" s="50">
        <f t="shared" si="300"/>
        <v>4.9802592127201617E-3</v>
      </c>
      <c r="G550" s="50">
        <f t="shared" si="301"/>
        <v>1.4105015185416958E-2</v>
      </c>
      <c r="H550" s="50">
        <f t="shared" si="302"/>
        <v>-2.6136957658129401E-4</v>
      </c>
      <c r="I550" s="50">
        <f t="shared" si="303"/>
        <v>4.6746308525638103E-3</v>
      </c>
      <c r="J550" s="51">
        <f t="shared" si="304"/>
        <v>0.11758814960407267</v>
      </c>
      <c r="K550" s="51">
        <f t="shared" si="305"/>
        <v>0.10502090370119593</v>
      </c>
      <c r="L550" s="51">
        <f t="shared" si="306"/>
        <v>0.8591626528943882</v>
      </c>
      <c r="M550" s="51">
        <f t="shared" si="307"/>
        <v>5.6808357123897965E-2</v>
      </c>
      <c r="N550" s="51">
        <f t="shared" si="278"/>
        <v>1.1385800633235548</v>
      </c>
      <c r="O550" s="52">
        <f t="shared" si="279"/>
        <v>0.19551462429042102</v>
      </c>
      <c r="P550" s="53" t="b">
        <f t="shared" si="280"/>
        <v>0</v>
      </c>
      <c r="Q550" s="53" t="b">
        <f t="shared" si="281"/>
        <v>0</v>
      </c>
      <c r="R550" s="53" t="b">
        <f t="shared" si="282"/>
        <v>0</v>
      </c>
      <c r="S550" s="53" t="b">
        <f t="shared" si="308"/>
        <v>0</v>
      </c>
      <c r="T550" s="54" t="str">
        <f t="shared" si="309"/>
        <v>不调</v>
      </c>
      <c r="U550" s="51">
        <f t="shared" si="283"/>
        <v>0.11758814960407267</v>
      </c>
      <c r="V550" s="51">
        <f t="shared" si="284"/>
        <v>0.10502090370119593</v>
      </c>
      <c r="W550" s="51">
        <f t="shared" si="285"/>
        <v>0.8591626528943882</v>
      </c>
      <c r="X550" s="51">
        <f t="shared" si="286"/>
        <v>5.6808357123897965E-2</v>
      </c>
      <c r="Y550" s="51">
        <f t="shared" si="310"/>
        <v>0.99998626710299976</v>
      </c>
      <c r="Z550" s="51">
        <f t="shared" si="287"/>
        <v>0.11758653477812571</v>
      </c>
      <c r="AA550" s="51">
        <f t="shared" si="288"/>
        <v>0.10501946145994254</v>
      </c>
      <c r="AB550" s="51">
        <f t="shared" si="289"/>
        <v>0.85915085410216951</v>
      </c>
      <c r="AC550" s="51">
        <f t="shared" si="290"/>
        <v>5.680757698058083E-2</v>
      </c>
      <c r="AD550" s="78">
        <f t="shared" si="291"/>
        <v>1.1385644273208186</v>
      </c>
      <c r="AE550" s="51">
        <f t="shared" si="311"/>
        <v>1.1412387478508479</v>
      </c>
      <c r="AF550" s="50">
        <f t="shared" si="292"/>
        <v>-2.3433488698709759E-3</v>
      </c>
      <c r="AG550" s="50">
        <f t="shared" si="312"/>
        <v>1.8191902949769023E-3</v>
      </c>
      <c r="AH550" s="48">
        <f t="shared" si="313"/>
        <v>44561</v>
      </c>
      <c r="AI550" s="55">
        <f t="shared" si="293"/>
        <v>2022</v>
      </c>
      <c r="AJ550" s="55">
        <f t="shared" si="294"/>
        <v>2</v>
      </c>
      <c r="AK550" s="53">
        <f t="shared" si="295"/>
        <v>0</v>
      </c>
      <c r="AL550" s="51">
        <f t="shared" si="314"/>
        <v>1.1293969305325107</v>
      </c>
      <c r="AM550" s="52" t="str">
        <f t="shared" si="296"/>
        <v/>
      </c>
      <c r="AN550" s="51">
        <f t="shared" si="315"/>
        <v>1.1412387478508479</v>
      </c>
      <c r="AO550" s="52">
        <f t="shared" si="297"/>
        <v>-2.3433488698709759E-3</v>
      </c>
      <c r="AP550" s="56">
        <f t="shared" si="298"/>
        <v>1</v>
      </c>
      <c r="AQ550" s="53" t="b">
        <f t="shared" si="299"/>
        <v>1</v>
      </c>
    </row>
    <row r="551" spans="1:43">
      <c r="A551" s="48">
        <f>净值底稿!A512</f>
        <v>44602</v>
      </c>
      <c r="B551" s="49">
        <f>净值底稿!X512</f>
        <v>1.406035961509108</v>
      </c>
      <c r="C551" s="49">
        <f>净值底稿!U512</f>
        <v>1.4088691472688999</v>
      </c>
      <c r="D551" s="49">
        <f>净值底稿!V512</f>
        <v>1.5303</v>
      </c>
      <c r="E551" s="49">
        <f>净值底稿!W512</f>
        <v>1.3572</v>
      </c>
      <c r="F551" s="50">
        <f t="shared" si="300"/>
        <v>1.1227790194982656E-2</v>
      </c>
      <c r="G551" s="50">
        <f t="shared" si="301"/>
        <v>-4.0758144733241686E-3</v>
      </c>
      <c r="H551" s="50">
        <f t="shared" si="302"/>
        <v>1.9607843137259273E-4</v>
      </c>
      <c r="I551" s="50">
        <f t="shared" si="303"/>
        <v>2.3633677991137247E-3</v>
      </c>
      <c r="J551" s="51">
        <f t="shared" si="304"/>
        <v>0.11890677172036954</v>
      </c>
      <c r="K551" s="51">
        <f t="shared" si="305"/>
        <v>0.10459142161894339</v>
      </c>
      <c r="L551" s="51">
        <f t="shared" si="306"/>
        <v>0.85931931505395431</v>
      </c>
      <c r="M551" s="51">
        <f t="shared" si="307"/>
        <v>5.6941834178762411E-2</v>
      </c>
      <c r="N551" s="51">
        <f t="shared" si="278"/>
        <v>1.1397593425720296</v>
      </c>
      <c r="O551" s="52">
        <f t="shared" si="279"/>
        <v>0.1960924424931296</v>
      </c>
      <c r="P551" s="53" t="b">
        <f t="shared" si="280"/>
        <v>0</v>
      </c>
      <c r="Q551" s="53" t="b">
        <f t="shared" si="281"/>
        <v>0</v>
      </c>
      <c r="R551" s="53" t="b">
        <f t="shared" si="282"/>
        <v>0</v>
      </c>
      <c r="S551" s="53" t="b">
        <f t="shared" si="308"/>
        <v>0</v>
      </c>
      <c r="T551" s="54" t="str">
        <f t="shared" si="309"/>
        <v>不调</v>
      </c>
      <c r="U551" s="51">
        <f t="shared" si="283"/>
        <v>0.11890677172036954</v>
      </c>
      <c r="V551" s="51">
        <f t="shared" si="284"/>
        <v>0.10459142161894339</v>
      </c>
      <c r="W551" s="51">
        <f t="shared" si="285"/>
        <v>0.85931931505395431</v>
      </c>
      <c r="X551" s="51">
        <f t="shared" si="286"/>
        <v>5.6941834178762411E-2</v>
      </c>
      <c r="Y551" s="51">
        <f t="shared" si="310"/>
        <v>0.99998626710299976</v>
      </c>
      <c r="Z551" s="51">
        <f t="shared" si="287"/>
        <v>0.11890513878592086</v>
      </c>
      <c r="AA551" s="51">
        <f t="shared" si="288"/>
        <v>0.10458998527572319</v>
      </c>
      <c r="AB551" s="51">
        <f t="shared" si="289"/>
        <v>0.85930751411031037</v>
      </c>
      <c r="AC551" s="51">
        <f t="shared" si="290"/>
        <v>5.6941052202418629E-2</v>
      </c>
      <c r="AD551" s="78">
        <f t="shared" si="291"/>
        <v>1.139743690374373</v>
      </c>
      <c r="AE551" s="51">
        <f t="shared" si="311"/>
        <v>1.1412387478508479</v>
      </c>
      <c r="AF551" s="50">
        <f t="shared" si="292"/>
        <v>-1.310030420269559E-3</v>
      </c>
      <c r="AG551" s="50">
        <f t="shared" si="312"/>
        <v>1.0357455627953982E-3</v>
      </c>
      <c r="AH551" s="48">
        <f t="shared" si="313"/>
        <v>44561</v>
      </c>
      <c r="AI551" s="55">
        <f t="shared" si="293"/>
        <v>2022</v>
      </c>
      <c r="AJ551" s="55">
        <f t="shared" si="294"/>
        <v>2</v>
      </c>
      <c r="AK551" s="53">
        <f t="shared" si="295"/>
        <v>0</v>
      </c>
      <c r="AL551" s="51">
        <f t="shared" si="314"/>
        <v>1.1293969305325107</v>
      </c>
      <c r="AM551" s="52" t="str">
        <f t="shared" si="296"/>
        <v/>
      </c>
      <c r="AN551" s="51">
        <f t="shared" si="315"/>
        <v>1.1412387478508479</v>
      </c>
      <c r="AO551" s="52">
        <f t="shared" si="297"/>
        <v>-1.310030420269559E-3</v>
      </c>
      <c r="AP551" s="56">
        <f t="shared" si="298"/>
        <v>1</v>
      </c>
      <c r="AQ551" s="53" t="b">
        <f t="shared" si="299"/>
        <v>1</v>
      </c>
    </row>
    <row r="552" spans="1:43">
      <c r="A552" s="48">
        <f>净值底稿!A513</f>
        <v>44603</v>
      </c>
      <c r="B552" s="49">
        <f>净值底稿!X513</f>
        <v>1.4076978832969738</v>
      </c>
      <c r="C552" s="49">
        <f>净值底稿!U513</f>
        <v>1.3862042692258876</v>
      </c>
      <c r="D552" s="49">
        <f>净值底稿!V513</f>
        <v>1.5269999999999999</v>
      </c>
      <c r="E552" s="49">
        <f>净值底稿!W513</f>
        <v>1.3506</v>
      </c>
      <c r="F552" s="50">
        <f t="shared" si="300"/>
        <v>1.1819909542583051E-3</v>
      </c>
      <c r="G552" s="50">
        <f t="shared" si="301"/>
        <v>-1.6087283965972476E-2</v>
      </c>
      <c r="H552" s="50">
        <f t="shared" si="302"/>
        <v>-2.1564399137424806E-3</v>
      </c>
      <c r="I552" s="50">
        <f t="shared" si="303"/>
        <v>-4.8629531388151293E-3</v>
      </c>
      <c r="J552" s="51">
        <f t="shared" si="304"/>
        <v>0.11904568358438065</v>
      </c>
      <c r="K552" s="51">
        <f t="shared" si="305"/>
        <v>0.10290741648259576</v>
      </c>
      <c r="L552" s="51">
        <f t="shared" si="306"/>
        <v>0.85745446908870404</v>
      </c>
      <c r="M552" s="51">
        <f t="shared" si="307"/>
        <v>5.6664150533883441E-2</v>
      </c>
      <c r="N552" s="51">
        <f t="shared" si="278"/>
        <v>1.1360717196895638</v>
      </c>
      <c r="O552" s="52">
        <f t="shared" si="279"/>
        <v>0.1953689157297446</v>
      </c>
      <c r="P552" s="53" t="b">
        <f t="shared" si="280"/>
        <v>0</v>
      </c>
      <c r="Q552" s="53" t="b">
        <f t="shared" si="281"/>
        <v>0</v>
      </c>
      <c r="R552" s="53" t="b">
        <f t="shared" si="282"/>
        <v>0</v>
      </c>
      <c r="S552" s="53" t="b">
        <f t="shared" si="308"/>
        <v>0</v>
      </c>
      <c r="T552" s="54" t="str">
        <f t="shared" si="309"/>
        <v>不调</v>
      </c>
      <c r="U552" s="51">
        <f t="shared" si="283"/>
        <v>0.11904568358438065</v>
      </c>
      <c r="V552" s="51">
        <f t="shared" si="284"/>
        <v>0.10290741648259576</v>
      </c>
      <c r="W552" s="51">
        <f t="shared" si="285"/>
        <v>0.85745446908870404</v>
      </c>
      <c r="X552" s="51">
        <f t="shared" si="286"/>
        <v>5.6664150533883441E-2</v>
      </c>
      <c r="Y552" s="51">
        <f t="shared" si="310"/>
        <v>0.99998626710299976</v>
      </c>
      <c r="Z552" s="51">
        <f t="shared" si="287"/>
        <v>0.11904404874226966</v>
      </c>
      <c r="AA552" s="51">
        <f t="shared" si="288"/>
        <v>0.10290600326564464</v>
      </c>
      <c r="AB552" s="51">
        <f t="shared" si="289"/>
        <v>0.85744269375479765</v>
      </c>
      <c r="AC552" s="51">
        <f t="shared" si="290"/>
        <v>5.6663372370940553E-2</v>
      </c>
      <c r="AD552" s="78">
        <f t="shared" si="291"/>
        <v>1.1360561181336526</v>
      </c>
      <c r="AE552" s="51">
        <f t="shared" si="311"/>
        <v>1.1412387478508479</v>
      </c>
      <c r="AF552" s="50">
        <f t="shared" si="292"/>
        <v>-4.5412318210849012E-3</v>
      </c>
      <c r="AG552" s="50">
        <f t="shared" si="312"/>
        <v>-3.2354399255407618E-3</v>
      </c>
      <c r="AH552" s="48">
        <f t="shared" si="313"/>
        <v>44561</v>
      </c>
      <c r="AI552" s="55">
        <f t="shared" si="293"/>
        <v>2022</v>
      </c>
      <c r="AJ552" s="55">
        <f t="shared" si="294"/>
        <v>2</v>
      </c>
      <c r="AK552" s="53">
        <f t="shared" si="295"/>
        <v>0</v>
      </c>
      <c r="AL552" s="51">
        <f t="shared" si="314"/>
        <v>1.1293969305325107</v>
      </c>
      <c r="AM552" s="52" t="str">
        <f t="shared" si="296"/>
        <v/>
      </c>
      <c r="AN552" s="51">
        <f t="shared" si="315"/>
        <v>1.1412387478508479</v>
      </c>
      <c r="AO552" s="52">
        <f t="shared" si="297"/>
        <v>-4.5412318210849012E-3</v>
      </c>
      <c r="AP552" s="56">
        <f t="shared" si="298"/>
        <v>1</v>
      </c>
      <c r="AQ552" s="53" t="b">
        <f t="shared" si="299"/>
        <v>1</v>
      </c>
    </row>
    <row r="553" spans="1:43">
      <c r="A553" s="48">
        <f>净值底稿!A514</f>
        <v>44606</v>
      </c>
      <c r="B553" s="49">
        <f>净值底稿!X514</f>
        <v>1.3848396924081805</v>
      </c>
      <c r="C553" s="49">
        <f>净值底稿!U514</f>
        <v>1.3807342404538026</v>
      </c>
      <c r="D553" s="49">
        <f>净值底稿!V514</f>
        <v>1.5264</v>
      </c>
      <c r="E553" s="49">
        <f>净值底稿!W514</f>
        <v>1.3723000000000001</v>
      </c>
      <c r="F553" s="50">
        <f t="shared" si="300"/>
        <v>-1.6237994785682996E-2</v>
      </c>
      <c r="G553" s="50">
        <f t="shared" si="301"/>
        <v>-3.9460481355606536E-3</v>
      </c>
      <c r="H553" s="50">
        <f t="shared" si="302"/>
        <v>-3.9292730844786572E-4</v>
      </c>
      <c r="I553" s="50">
        <f t="shared" si="303"/>
        <v>1.6066933214867518E-2</v>
      </c>
      <c r="J553" s="51">
        <f t="shared" si="304"/>
        <v>0.1171110120995261</v>
      </c>
      <c r="K553" s="51">
        <f t="shared" si="305"/>
        <v>0.10249993122332024</v>
      </c>
      <c r="L553" s="51">
        <f t="shared" si="306"/>
        <v>0.85710578110499225</v>
      </c>
      <c r="M553" s="51">
        <f t="shared" si="307"/>
        <v>5.7573778990553624E-2</v>
      </c>
      <c r="N553" s="51">
        <f t="shared" si="278"/>
        <v>1.1342905034183923</v>
      </c>
      <c r="O553" s="52">
        <f t="shared" si="279"/>
        <v>0.19361084542364457</v>
      </c>
      <c r="P553" s="53" t="b">
        <f t="shared" si="280"/>
        <v>0</v>
      </c>
      <c r="Q553" s="53" t="b">
        <f t="shared" si="281"/>
        <v>0</v>
      </c>
      <c r="R553" s="53" t="b">
        <f t="shared" si="282"/>
        <v>0</v>
      </c>
      <c r="S553" s="53" t="b">
        <f t="shared" si="308"/>
        <v>0</v>
      </c>
      <c r="T553" s="54" t="str">
        <f t="shared" si="309"/>
        <v>不调</v>
      </c>
      <c r="U553" s="51">
        <f t="shared" si="283"/>
        <v>0.1171110120995261</v>
      </c>
      <c r="V553" s="51">
        <f t="shared" si="284"/>
        <v>0.10249993122332024</v>
      </c>
      <c r="W553" s="51">
        <f t="shared" si="285"/>
        <v>0.85710578110499225</v>
      </c>
      <c r="X553" s="51">
        <f t="shared" si="286"/>
        <v>5.7573778990553624E-2</v>
      </c>
      <c r="Y553" s="51">
        <f t="shared" si="310"/>
        <v>0.99995880187477393</v>
      </c>
      <c r="Z553" s="51">
        <f t="shared" si="287"/>
        <v>0.11710618734538426</v>
      </c>
      <c r="AA553" s="51">
        <f t="shared" si="288"/>
        <v>0.10249570841831804</v>
      </c>
      <c r="AB553" s="51">
        <f t="shared" si="289"/>
        <v>0.85707046995369029</v>
      </c>
      <c r="AC553" s="51">
        <f t="shared" si="290"/>
        <v>5.7571407058797035E-2</v>
      </c>
      <c r="AD553" s="78">
        <f t="shared" si="291"/>
        <v>1.1342437727761896</v>
      </c>
      <c r="AE553" s="51">
        <f t="shared" si="311"/>
        <v>1.1412387478508479</v>
      </c>
      <c r="AF553" s="50">
        <f t="shared" si="292"/>
        <v>-6.1292828409752476E-3</v>
      </c>
      <c r="AG553" s="50">
        <f t="shared" si="312"/>
        <v>-1.5952956271565455E-3</v>
      </c>
      <c r="AH553" s="48">
        <f t="shared" si="313"/>
        <v>44561</v>
      </c>
      <c r="AI553" s="55">
        <f t="shared" si="293"/>
        <v>2022</v>
      </c>
      <c r="AJ553" s="55">
        <f t="shared" si="294"/>
        <v>2</v>
      </c>
      <c r="AK553" s="53">
        <f t="shared" si="295"/>
        <v>0</v>
      </c>
      <c r="AL553" s="51">
        <f t="shared" si="314"/>
        <v>1.1293969305325107</v>
      </c>
      <c r="AM553" s="52" t="str">
        <f t="shared" si="296"/>
        <v/>
      </c>
      <c r="AN553" s="51">
        <f t="shared" si="315"/>
        <v>1.1412387478508479</v>
      </c>
      <c r="AO553" s="52">
        <f t="shared" si="297"/>
        <v>-6.1292828409752476E-3</v>
      </c>
      <c r="AP553" s="56">
        <f t="shared" si="298"/>
        <v>1</v>
      </c>
      <c r="AQ553" s="53" t="b">
        <f t="shared" si="299"/>
        <v>1</v>
      </c>
    </row>
    <row r="554" spans="1:43">
      <c r="A554" s="48">
        <f>净值底稿!A515</f>
        <v>44607</v>
      </c>
      <c r="B554" s="49">
        <f>净值底稿!X515</f>
        <v>1.3767800222225337</v>
      </c>
      <c r="C554" s="49">
        <f>净值底稿!U515</f>
        <v>1.3965478798892699</v>
      </c>
      <c r="D554" s="49">
        <f>净值底稿!V515</f>
        <v>1.5264</v>
      </c>
      <c r="E554" s="49">
        <f>净值底稿!W515</f>
        <v>1.3875</v>
      </c>
      <c r="F554" s="50">
        <f t="shared" si="300"/>
        <v>-5.8199300827602718E-3</v>
      </c>
      <c r="G554" s="50">
        <f t="shared" si="301"/>
        <v>1.1453065312749811E-2</v>
      </c>
      <c r="H554" s="50">
        <f t="shared" si="302"/>
        <v>0</v>
      </c>
      <c r="I554" s="50">
        <f t="shared" si="303"/>
        <v>1.1076295270713299E-2</v>
      </c>
      <c r="J554" s="51">
        <f t="shared" si="304"/>
        <v>0.1164246375227755</v>
      </c>
      <c r="K554" s="51">
        <f t="shared" si="305"/>
        <v>0.1036695984611096</v>
      </c>
      <c r="L554" s="51">
        <f t="shared" si="306"/>
        <v>0.85707046995369029</v>
      </c>
      <c r="M554" s="51">
        <f t="shared" si="307"/>
        <v>5.8209084962530695E-2</v>
      </c>
      <c r="N554" s="51">
        <f t="shared" si="278"/>
        <v>1.135373790900106</v>
      </c>
      <c r="O554" s="52">
        <f t="shared" si="279"/>
        <v>0.19385178497858221</v>
      </c>
      <c r="P554" s="53" t="b">
        <f t="shared" si="280"/>
        <v>0</v>
      </c>
      <c r="Q554" s="53" t="b">
        <f t="shared" si="281"/>
        <v>0</v>
      </c>
      <c r="R554" s="53" t="b">
        <f t="shared" si="282"/>
        <v>0</v>
      </c>
      <c r="S554" s="53" t="b">
        <f t="shared" si="308"/>
        <v>0</v>
      </c>
      <c r="T554" s="54" t="str">
        <f t="shared" si="309"/>
        <v>不调</v>
      </c>
      <c r="U554" s="51">
        <f t="shared" si="283"/>
        <v>0.1164246375227755</v>
      </c>
      <c r="V554" s="51">
        <f t="shared" si="284"/>
        <v>0.1036695984611096</v>
      </c>
      <c r="W554" s="51">
        <f t="shared" si="285"/>
        <v>0.85707046995369029</v>
      </c>
      <c r="X554" s="51">
        <f t="shared" si="286"/>
        <v>5.8209084962530695E-2</v>
      </c>
      <c r="Y554" s="51">
        <f t="shared" si="310"/>
        <v>0.99998626710299976</v>
      </c>
      <c r="Z554" s="51">
        <f t="shared" si="287"/>
        <v>0.11642303867522011</v>
      </c>
      <c r="AA554" s="51">
        <f t="shared" si="288"/>
        <v>0.10366817477719187</v>
      </c>
      <c r="AB554" s="51">
        <f t="shared" si="289"/>
        <v>0.85705869989320449</v>
      </c>
      <c r="AC554" s="51">
        <f t="shared" si="290"/>
        <v>5.8208285583162427E-2</v>
      </c>
      <c r="AD554" s="78">
        <f t="shared" si="291"/>
        <v>1.1353581989287789</v>
      </c>
      <c r="AE554" s="51">
        <f t="shared" si="311"/>
        <v>1.1412387478508479</v>
      </c>
      <c r="AF554" s="50">
        <f t="shared" si="292"/>
        <v>-5.1527771319920257E-3</v>
      </c>
      <c r="AG554" s="50">
        <f t="shared" si="312"/>
        <v>9.8252790038388937E-4</v>
      </c>
      <c r="AH554" s="48">
        <f t="shared" si="313"/>
        <v>44561</v>
      </c>
      <c r="AI554" s="55">
        <f t="shared" si="293"/>
        <v>2022</v>
      </c>
      <c r="AJ554" s="55">
        <f t="shared" si="294"/>
        <v>2</v>
      </c>
      <c r="AK554" s="53">
        <f t="shared" si="295"/>
        <v>0</v>
      </c>
      <c r="AL554" s="51">
        <f t="shared" si="314"/>
        <v>1.1293969305325107</v>
      </c>
      <c r="AM554" s="52" t="str">
        <f t="shared" si="296"/>
        <v/>
      </c>
      <c r="AN554" s="51">
        <f t="shared" si="315"/>
        <v>1.1412387478508479</v>
      </c>
      <c r="AO554" s="52">
        <f t="shared" si="297"/>
        <v>-5.1527771319920257E-3</v>
      </c>
      <c r="AP554" s="56">
        <f t="shared" si="298"/>
        <v>1</v>
      </c>
      <c r="AQ554" s="53" t="b">
        <f t="shared" si="299"/>
        <v>1</v>
      </c>
    </row>
    <row r="555" spans="1:43">
      <c r="A555" s="48">
        <f>净值底稿!A516</f>
        <v>44608</v>
      </c>
      <c r="B555" s="49">
        <f>净值底稿!X516</f>
        <v>1.3882256665587673</v>
      </c>
      <c r="C555" s="49">
        <f>净值底稿!U516</f>
        <v>1.4072268068092524</v>
      </c>
      <c r="D555" s="49">
        <f>净值底稿!V516</f>
        <v>1.5267999999999999</v>
      </c>
      <c r="E555" s="49">
        <f>净值底稿!W516</f>
        <v>1.3688</v>
      </c>
      <c r="F555" s="50">
        <f t="shared" si="300"/>
        <v>8.3133428372652585E-3</v>
      </c>
      <c r="G555" s="50">
        <f t="shared" si="301"/>
        <v>7.646660077869516E-3</v>
      </c>
      <c r="H555" s="50">
        <f t="shared" si="302"/>
        <v>2.620545073375169E-4</v>
      </c>
      <c r="I555" s="50">
        <f t="shared" si="303"/>
        <v>-1.3477477477477406E-2</v>
      </c>
      <c r="J555" s="51">
        <f t="shared" si="304"/>
        <v>0.1173909033098834</v>
      </c>
      <c r="K555" s="51">
        <f t="shared" si="305"/>
        <v>0.10446089007060622</v>
      </c>
      <c r="L555" s="51">
        <f t="shared" si="306"/>
        <v>0.85728329598856434</v>
      </c>
      <c r="M555" s="51">
        <f t="shared" si="307"/>
        <v>5.7423784725212784E-2</v>
      </c>
      <c r="N555" s="51">
        <f t="shared" ref="N555:N618" si="316">SUM(J555:M555)</f>
        <v>1.1365588740942667</v>
      </c>
      <c r="O555" s="52">
        <f t="shared" ref="O555:O618" si="317">IFERROR((J555+K555)/N555,0)</f>
        <v>0.19519604169848673</v>
      </c>
      <c r="P555" s="53" t="b">
        <f t="shared" ref="P555:P618" si="318">AND(MONTH(A555)=12,OR(A556="",YEAR(A555)&lt;&gt;YEAR(A556)))</f>
        <v>0</v>
      </c>
      <c r="Q555" s="53" t="b">
        <f t="shared" ref="Q555:Q618" si="319">AND(MOD(MONTH(A555),3)=0,OR(A556="",MONTH(A555)&lt;&gt;MONTH(A556)))</f>
        <v>0</v>
      </c>
      <c r="R555" s="53" t="b">
        <f t="shared" ref="R555:R618" si="320">OR(O555&gt;$E$7,O555&lt;$E$6)</f>
        <v>0</v>
      </c>
      <c r="S555" s="53" t="b">
        <f t="shared" si="308"/>
        <v>0</v>
      </c>
      <c r="T555" s="54" t="str">
        <f t="shared" si="309"/>
        <v>不调</v>
      </c>
      <c r="U555" s="51">
        <f t="shared" ref="U555:U618" si="321">IF(OR(T555="年末+季度",T555="季度+动态"),N555*$E$5/2,IF(T555="季度",(J555+K555)/2,IF(T555="动态",N555*$E$5*IF(J555+K555=0,0.5,J555/(J555+K555)),J555)))</f>
        <v>0.1173909033098834</v>
      </c>
      <c r="V555" s="51">
        <f t="shared" ref="V555:V618" si="322">IF(OR(T555="年末+季度",T555="季度+动态"),N555*$E$5/2,IF(T555="季度",(J555+K555)/2,IF(T555="动态",N555*$E$5*IF(J555+K555=0,0.5,K555/(J555+K555)),K555)))</f>
        <v>0.10446089007060622</v>
      </c>
      <c r="W555" s="51">
        <f t="shared" ref="W555:W618" si="323">IF(OR(T555="年末+季度",T555="季度+动态",T555="动态"),N555*(1-$E$5)*IF(L555+M555=0,$B$7/($B$7+$B$8),L555/(L555+M555)),L555)</f>
        <v>0.85728329598856434</v>
      </c>
      <c r="X555" s="51">
        <f t="shared" ref="X555:X618" si="324">IF(OR(T555="年末+季度",T555="季度+动态",T555="动态"),N555*(1-$E$5)*IF(L555+M555=0,$B$8/($B$7+$B$8),M555/(L555+M555)),M555)</f>
        <v>5.7423784725212784E-2</v>
      </c>
      <c r="Y555" s="51">
        <f t="shared" si="310"/>
        <v>0.99998626710299976</v>
      </c>
      <c r="Z555" s="51">
        <f t="shared" ref="Z555:Z618" si="325">U555*Y555</f>
        <v>0.11738929119269949</v>
      </c>
      <c r="AA555" s="51">
        <f t="shared" ref="AA555:AA618" si="326">V555*Y555</f>
        <v>0.10445945551996233</v>
      </c>
      <c r="AB555" s="51">
        <f t="shared" ref="AB555:AB618" si="327">W555*Y555</f>
        <v>0.85727152300536047</v>
      </c>
      <c r="AC555" s="51">
        <f t="shared" ref="AC555:AC618" si="328">X555*Y555</f>
        <v>5.7422996130291788E-2</v>
      </c>
      <c r="AD555" s="78">
        <f t="shared" ref="AD555:AD618" si="329">SUM(Z555:AC555)</f>
        <v>1.1365432658483141</v>
      </c>
      <c r="AE555" s="51">
        <f t="shared" si="311"/>
        <v>1.1412387478508479</v>
      </c>
      <c r="AF555" s="50">
        <f t="shared" ref="AF555:AF618" si="330">AD555/AE555-1</f>
        <v>-4.1143730979833482E-3</v>
      </c>
      <c r="AG555" s="50">
        <f t="shared" si="312"/>
        <v>1.0437824121527495E-3</v>
      </c>
      <c r="AH555" s="48">
        <f t="shared" si="313"/>
        <v>44561</v>
      </c>
      <c r="AI555" s="55">
        <f t="shared" ref="AI555:AI618" si="331">YEAR(A555)</f>
        <v>2022</v>
      </c>
      <c r="AJ555" s="55">
        <f t="shared" ref="AJ555:AJ618" si="332">MONTH(A555)</f>
        <v>2</v>
      </c>
      <c r="AK555" s="53">
        <f t="shared" ref="AK555:AK618" si="333">IF(MONTH(A555)&lt;&gt;MONTH(A556),1,0)</f>
        <v>0</v>
      </c>
      <c r="AL555" s="51">
        <f t="shared" si="314"/>
        <v>1.1293969305325107</v>
      </c>
      <c r="AM555" s="52" t="str">
        <f t="shared" ref="AM555:AM618" si="334">IF(AK555,AD555/AL555-1,"")</f>
        <v/>
      </c>
      <c r="AN555" s="51">
        <f t="shared" si="315"/>
        <v>1.1412387478508479</v>
      </c>
      <c r="AO555" s="52">
        <f t="shared" ref="AO555:AO618" si="335">AD555/AN555-1</f>
        <v>-4.1143730979833482E-3</v>
      </c>
      <c r="AP555" s="56">
        <f t="shared" ref="AP555:AP618" si="336">IFERROR(SUM(Z555:AC555)/AD555,0)</f>
        <v>1</v>
      </c>
      <c r="AQ555" s="53" t="b">
        <f t="shared" ref="AQ555:AQ618" si="337">AND(B555&gt;0,C555&gt;0,D555&gt;0,E555&gt;0)</f>
        <v>1</v>
      </c>
    </row>
    <row r="556" spans="1:43">
      <c r="A556" s="48">
        <f>净值底稿!A517</f>
        <v>44609</v>
      </c>
      <c r="B556" s="49">
        <f>净值底稿!X517</f>
        <v>1.3839976128851401</v>
      </c>
      <c r="C556" s="49">
        <f>净值底稿!U517</f>
        <v>1.4103336585236588</v>
      </c>
      <c r="D556" s="49">
        <f>净值底稿!V517</f>
        <v>1.5274000000000001</v>
      </c>
      <c r="E556" s="49">
        <f>净值底稿!W517</f>
        <v>1.3808</v>
      </c>
      <c r="F556" s="50">
        <f t="shared" ref="F556:F619" si="338">IFERROR(B556/B555-1,0)</f>
        <v>-3.0456530054713271E-3</v>
      </c>
      <c r="G556" s="50">
        <f t="shared" ref="G556:G619" si="339">IFERROR(C556/C555-1,0)</f>
        <v>2.2077832083449156E-3</v>
      </c>
      <c r="H556" s="50">
        <f t="shared" ref="H556:H619" si="340">IFERROR(D556/D555-1,0)</f>
        <v>3.9297877914612478E-4</v>
      </c>
      <c r="I556" s="50">
        <f t="shared" ref="I556:I619" si="341">IFERROR(E556/E555-1,0)</f>
        <v>8.7668030391583329E-3</v>
      </c>
      <c r="J556" s="51">
        <f t="shared" ref="J556:J619" si="342">Z555*(1+F556)</f>
        <v>0.11703176414516829</v>
      </c>
      <c r="K556" s="51">
        <f t="shared" ref="K556:K619" si="343">AA555*(1+G556)</f>
        <v>0.10469007935181215</v>
      </c>
      <c r="L556" s="51">
        <f t="shared" ref="L556:L619" si="344">AB555*(1+H556)</f>
        <v>0.85760841252186781</v>
      </c>
      <c r="M556" s="51">
        <f t="shared" ref="M556:M619" si="345">AC555*(1+I556)</f>
        <v>5.792641222728441E-2</v>
      </c>
      <c r="N556" s="51">
        <f t="shared" si="316"/>
        <v>1.1372566682461327</v>
      </c>
      <c r="O556" s="52">
        <f t="shared" si="317"/>
        <v>0.19496200786311318</v>
      </c>
      <c r="P556" s="53" t="b">
        <f t="shared" si="318"/>
        <v>0</v>
      </c>
      <c r="Q556" s="53" t="b">
        <f t="shared" si="319"/>
        <v>0</v>
      </c>
      <c r="R556" s="53" t="b">
        <f t="shared" si="320"/>
        <v>0</v>
      </c>
      <c r="S556" s="53" t="b">
        <f t="shared" ref="S556:S619" si="346">AND(OR(P556,Q556,R556),A556-AH555&gt;$E$8)</f>
        <v>0</v>
      </c>
      <c r="T556" s="54" t="str">
        <f t="shared" ref="T556:T619" si="347">IF(NOT(OR(P556,Q556,R556)),"不调",IF(NOT(S556),"间隔规则跳过",IF(P556,"年末+季度",IF(AND(Q556,R556),"季度+动态",IF(Q556,"季度","动态")))))</f>
        <v>不调</v>
      </c>
      <c r="U556" s="51">
        <f t="shared" si="321"/>
        <v>0.11703176414516829</v>
      </c>
      <c r="V556" s="51">
        <f t="shared" si="322"/>
        <v>0.10469007935181215</v>
      </c>
      <c r="W556" s="51">
        <f t="shared" si="323"/>
        <v>0.85760841252186781</v>
      </c>
      <c r="X556" s="51">
        <f t="shared" si="324"/>
        <v>5.792641222728441E-2</v>
      </c>
      <c r="Y556" s="51">
        <f t="shared" ref="Y556:Y619" si="348">POWER(1-$H$5,(A556-A555)/$H$8)</f>
        <v>0.99998626710299976</v>
      </c>
      <c r="Z556" s="51">
        <f t="shared" si="325"/>
        <v>0.11703015696000553</v>
      </c>
      <c r="AA556" s="51">
        <f t="shared" si="326"/>
        <v>0.10468864165373547</v>
      </c>
      <c r="AB556" s="51">
        <f t="shared" si="327"/>
        <v>0.85759663507387207</v>
      </c>
      <c r="AC556" s="51">
        <f t="shared" si="328"/>
        <v>5.7925616729831701E-2</v>
      </c>
      <c r="AD556" s="78">
        <f t="shared" si="329"/>
        <v>1.1372410504174448</v>
      </c>
      <c r="AE556" s="51">
        <f t="shared" ref="AE556:AE619" si="349">MAX(AE555,AD556)</f>
        <v>1.1412387478508479</v>
      </c>
      <c r="AF556" s="50">
        <f t="shared" si="330"/>
        <v>-3.5029457604128789E-3</v>
      </c>
      <c r="AG556" s="50">
        <f t="shared" ref="AG556:AG619" si="350">AD556/AD555-1</f>
        <v>6.1395337080272228E-4</v>
      </c>
      <c r="AH556" s="48">
        <f t="shared" ref="AH556:AH619" si="351">IF(OR(T556="年末+季度",T556="季度+动态",T556="季度",T556="动态"),A556,AH555)</f>
        <v>44561</v>
      </c>
      <c r="AI556" s="55">
        <f t="shared" si="331"/>
        <v>2022</v>
      </c>
      <c r="AJ556" s="55">
        <f t="shared" si="332"/>
        <v>2</v>
      </c>
      <c r="AK556" s="53">
        <f t="shared" si="333"/>
        <v>0</v>
      </c>
      <c r="AL556" s="51">
        <f t="shared" ref="AL556:AL619" si="352">IF(AK555,AD555,AL555)</f>
        <v>1.1293969305325107</v>
      </c>
      <c r="AM556" s="52" t="str">
        <f t="shared" si="334"/>
        <v/>
      </c>
      <c r="AN556" s="51">
        <f t="shared" ref="AN556:AN619" si="353">IF(AI556&lt;&gt;AI555,AD556,MAX(AN555,AD556))</f>
        <v>1.1412387478508479</v>
      </c>
      <c r="AO556" s="52">
        <f t="shared" si="335"/>
        <v>-3.5029457604128789E-3</v>
      </c>
      <c r="AP556" s="56">
        <f t="shared" si="336"/>
        <v>1</v>
      </c>
      <c r="AQ556" s="53" t="b">
        <f t="shared" si="337"/>
        <v>1</v>
      </c>
    </row>
    <row r="557" spans="1:43">
      <c r="A557" s="48">
        <f>净值底稿!A518</f>
        <v>44610</v>
      </c>
      <c r="B557" s="49">
        <f>净值底稿!X518</f>
        <v>1.4073678984271605</v>
      </c>
      <c r="C557" s="49">
        <f>净值底稿!U518</f>
        <v>1.4173511414473938</v>
      </c>
      <c r="D557" s="49">
        <f>净值底稿!V518</f>
        <v>1.5267999999999999</v>
      </c>
      <c r="E557" s="49">
        <f>净值底稿!W518</f>
        <v>1.3926000000000001</v>
      </c>
      <c r="F557" s="50">
        <f t="shared" si="338"/>
        <v>1.6886073591775741E-2</v>
      </c>
      <c r="G557" s="50">
        <f t="shared" si="339"/>
        <v>4.9757607934288739E-3</v>
      </c>
      <c r="H557" s="50">
        <f t="shared" si="340"/>
        <v>-3.9282440749000003E-4</v>
      </c>
      <c r="I557" s="50">
        <f t="shared" si="341"/>
        <v>8.5457705677867146E-3</v>
      </c>
      <c r="J557" s="51">
        <f t="shared" si="342"/>
        <v>0.11900633680288925</v>
      </c>
      <c r="K557" s="51">
        <f t="shared" si="343"/>
        <v>0.10520954729239344</v>
      </c>
      <c r="L557" s="51">
        <f t="shared" si="344"/>
        <v>0.85725975018383371</v>
      </c>
      <c r="M557" s="51">
        <f t="shared" si="345"/>
        <v>5.8420635760402392E-2</v>
      </c>
      <c r="N557" s="51">
        <f t="shared" si="316"/>
        <v>1.139896270039519</v>
      </c>
      <c r="O557" s="52">
        <f t="shared" si="317"/>
        <v>0.19669849791464741</v>
      </c>
      <c r="P557" s="53" t="b">
        <f t="shared" si="318"/>
        <v>0</v>
      </c>
      <c r="Q557" s="53" t="b">
        <f t="shared" si="319"/>
        <v>0</v>
      </c>
      <c r="R557" s="53" t="b">
        <f t="shared" si="320"/>
        <v>0</v>
      </c>
      <c r="S557" s="53" t="b">
        <f t="shared" si="346"/>
        <v>0</v>
      </c>
      <c r="T557" s="54" t="str">
        <f t="shared" si="347"/>
        <v>不调</v>
      </c>
      <c r="U557" s="51">
        <f t="shared" si="321"/>
        <v>0.11900633680288925</v>
      </c>
      <c r="V557" s="51">
        <f t="shared" si="322"/>
        <v>0.10520954729239344</v>
      </c>
      <c r="W557" s="51">
        <f t="shared" si="323"/>
        <v>0.85725975018383371</v>
      </c>
      <c r="X557" s="51">
        <f t="shared" si="324"/>
        <v>5.8420635760402392E-2</v>
      </c>
      <c r="Y557" s="51">
        <f t="shared" si="348"/>
        <v>0.99998626710299976</v>
      </c>
      <c r="Z557" s="51">
        <f t="shared" si="325"/>
        <v>0.11900470250112355</v>
      </c>
      <c r="AA557" s="51">
        <f t="shared" si="326"/>
        <v>0.10520810246051704</v>
      </c>
      <c r="AB557" s="51">
        <f t="shared" si="327"/>
        <v>0.85724797752398196</v>
      </c>
      <c r="AC557" s="51">
        <f t="shared" si="328"/>
        <v>5.8419833475828804E-2</v>
      </c>
      <c r="AD557" s="78">
        <f t="shared" si="329"/>
        <v>1.1398806159614514</v>
      </c>
      <c r="AE557" s="51">
        <f t="shared" si="349"/>
        <v>1.1412387478508479</v>
      </c>
      <c r="AF557" s="50">
        <f t="shared" si="330"/>
        <v>-1.190050628717354E-3</v>
      </c>
      <c r="AG557" s="50">
        <f t="shared" si="350"/>
        <v>2.3210255583350214E-3</v>
      </c>
      <c r="AH557" s="48">
        <f t="shared" si="351"/>
        <v>44561</v>
      </c>
      <c r="AI557" s="55">
        <f t="shared" si="331"/>
        <v>2022</v>
      </c>
      <c r="AJ557" s="55">
        <f t="shared" si="332"/>
        <v>2</v>
      </c>
      <c r="AK557" s="53">
        <f t="shared" si="333"/>
        <v>0</v>
      </c>
      <c r="AL557" s="51">
        <f t="shared" si="352"/>
        <v>1.1293969305325107</v>
      </c>
      <c r="AM557" s="52" t="str">
        <f t="shared" si="334"/>
        <v/>
      </c>
      <c r="AN557" s="51">
        <f t="shared" si="353"/>
        <v>1.1412387478508479</v>
      </c>
      <c r="AO557" s="52">
        <f t="shared" si="335"/>
        <v>-1.190050628717354E-3</v>
      </c>
      <c r="AP557" s="56">
        <f t="shared" si="336"/>
        <v>1</v>
      </c>
      <c r="AQ557" s="53" t="b">
        <f t="shared" si="337"/>
        <v>1</v>
      </c>
    </row>
    <row r="558" spans="1:43">
      <c r="A558" s="48">
        <f>净值底稿!A519</f>
        <v>44613</v>
      </c>
      <c r="B558" s="49">
        <f>净值底稿!X519</f>
        <v>1.4110637922919913</v>
      </c>
      <c r="C558" s="49">
        <f>净值底稿!U519</f>
        <v>1.4267264657652801</v>
      </c>
      <c r="D558" s="49">
        <f>净值底稿!V519</f>
        <v>1.5245</v>
      </c>
      <c r="E558" s="49">
        <f>净值底稿!W519</f>
        <v>1.3919999999999999</v>
      </c>
      <c r="F558" s="50">
        <f t="shared" si="338"/>
        <v>2.6261035717536352E-3</v>
      </c>
      <c r="G558" s="50">
        <f t="shared" si="339"/>
        <v>6.6146800490893831E-3</v>
      </c>
      <c r="H558" s="50">
        <f t="shared" si="340"/>
        <v>-1.5064186533927382E-3</v>
      </c>
      <c r="I558" s="50">
        <f t="shared" si="341"/>
        <v>-4.3084877208110495E-4</v>
      </c>
      <c r="J558" s="51">
        <f t="shared" si="342"/>
        <v>0.11931722117541722</v>
      </c>
      <c r="K558" s="51">
        <f t="shared" si="343"/>
        <v>0.10590402039686517</v>
      </c>
      <c r="L558" s="51">
        <f t="shared" si="344"/>
        <v>0.85595660318005662</v>
      </c>
      <c r="M558" s="51">
        <f t="shared" si="345"/>
        <v>5.8394663362310563E-2</v>
      </c>
      <c r="N558" s="51">
        <f t="shared" si="316"/>
        <v>1.1395725081146495</v>
      </c>
      <c r="O558" s="52">
        <f t="shared" si="317"/>
        <v>0.19763660492731319</v>
      </c>
      <c r="P558" s="53" t="b">
        <f t="shared" si="318"/>
        <v>0</v>
      </c>
      <c r="Q558" s="53" t="b">
        <f t="shared" si="319"/>
        <v>0</v>
      </c>
      <c r="R558" s="53" t="b">
        <f t="shared" si="320"/>
        <v>0</v>
      </c>
      <c r="S558" s="53" t="b">
        <f t="shared" si="346"/>
        <v>0</v>
      </c>
      <c r="T558" s="54" t="str">
        <f t="shared" si="347"/>
        <v>不调</v>
      </c>
      <c r="U558" s="51">
        <f t="shared" si="321"/>
        <v>0.11931722117541722</v>
      </c>
      <c r="V558" s="51">
        <f t="shared" si="322"/>
        <v>0.10590402039686517</v>
      </c>
      <c r="W558" s="51">
        <f t="shared" si="323"/>
        <v>0.85595660318005662</v>
      </c>
      <c r="X558" s="51">
        <f t="shared" si="324"/>
        <v>5.8394663362310563E-2</v>
      </c>
      <c r="Y558" s="51">
        <f t="shared" si="348"/>
        <v>0.99995880187477393</v>
      </c>
      <c r="Z558" s="51">
        <f t="shared" si="325"/>
        <v>0.11931230552959761</v>
      </c>
      <c r="AA558" s="51">
        <f t="shared" si="326"/>
        <v>0.10589965734977091</v>
      </c>
      <c r="AB558" s="51">
        <f t="shared" si="327"/>
        <v>0.85592133937273074</v>
      </c>
      <c r="AC558" s="51">
        <f t="shared" si="328"/>
        <v>5.8392257611656825E-2</v>
      </c>
      <c r="AD558" s="78">
        <f t="shared" si="329"/>
        <v>1.1395255598637561</v>
      </c>
      <c r="AE558" s="51">
        <f t="shared" si="349"/>
        <v>1.1412387478508479</v>
      </c>
      <c r="AF558" s="50">
        <f t="shared" si="330"/>
        <v>-1.5011652823022636E-3</v>
      </c>
      <c r="AG558" s="50">
        <f t="shared" si="350"/>
        <v>-3.1148533690594782E-4</v>
      </c>
      <c r="AH558" s="48">
        <f t="shared" si="351"/>
        <v>44561</v>
      </c>
      <c r="AI558" s="55">
        <f t="shared" si="331"/>
        <v>2022</v>
      </c>
      <c r="AJ558" s="55">
        <f t="shared" si="332"/>
        <v>2</v>
      </c>
      <c r="AK558" s="53">
        <f t="shared" si="333"/>
        <v>0</v>
      </c>
      <c r="AL558" s="51">
        <f t="shared" si="352"/>
        <v>1.1293969305325107</v>
      </c>
      <c r="AM558" s="52" t="str">
        <f t="shared" si="334"/>
        <v/>
      </c>
      <c r="AN558" s="51">
        <f t="shared" si="353"/>
        <v>1.1412387478508479</v>
      </c>
      <c r="AO558" s="52">
        <f t="shared" si="335"/>
        <v>-1.5011652823022636E-3</v>
      </c>
      <c r="AP558" s="56">
        <f t="shared" si="336"/>
        <v>1</v>
      </c>
      <c r="AQ558" s="53" t="b">
        <f t="shared" si="337"/>
        <v>1</v>
      </c>
    </row>
    <row r="559" spans="1:43">
      <c r="A559" s="48">
        <f>净值底稿!A520</f>
        <v>44614</v>
      </c>
      <c r="B559" s="49">
        <f>净值底稿!X520</f>
        <v>1.3994104666371177</v>
      </c>
      <c r="C559" s="49">
        <f>净值底稿!U520</f>
        <v>1.4123973326275612</v>
      </c>
      <c r="D559" s="49">
        <f>净值底稿!V520</f>
        <v>1.5234000000000001</v>
      </c>
      <c r="E559" s="49">
        <f>净值底稿!W520</f>
        <v>1.41</v>
      </c>
      <c r="F559" s="50">
        <f t="shared" si="338"/>
        <v>-8.258539208879534E-3</v>
      </c>
      <c r="G559" s="50">
        <f t="shared" si="339"/>
        <v>-1.0043363939445049E-2</v>
      </c>
      <c r="H559" s="50">
        <f t="shared" si="340"/>
        <v>-7.2154804854041021E-4</v>
      </c>
      <c r="I559" s="50">
        <f t="shared" si="341"/>
        <v>1.2931034482758674E-2</v>
      </c>
      <c r="J559" s="51">
        <f t="shared" si="342"/>
        <v>0.11832696017627961</v>
      </c>
      <c r="K559" s="51">
        <f t="shared" si="343"/>
        <v>0.10483606854994464</v>
      </c>
      <c r="L559" s="51">
        <f t="shared" si="344"/>
        <v>0.8553037510006023</v>
      </c>
      <c r="M559" s="51">
        <f t="shared" si="345"/>
        <v>5.9147329908359289E-2</v>
      </c>
      <c r="N559" s="51">
        <f t="shared" si="316"/>
        <v>1.1376141096351859</v>
      </c>
      <c r="O559" s="52">
        <f t="shared" si="317"/>
        <v>0.19616759922025662</v>
      </c>
      <c r="P559" s="53" t="b">
        <f t="shared" si="318"/>
        <v>0</v>
      </c>
      <c r="Q559" s="53" t="b">
        <f t="shared" si="319"/>
        <v>0</v>
      </c>
      <c r="R559" s="53" t="b">
        <f t="shared" si="320"/>
        <v>0</v>
      </c>
      <c r="S559" s="53" t="b">
        <f t="shared" si="346"/>
        <v>0</v>
      </c>
      <c r="T559" s="54" t="str">
        <f t="shared" si="347"/>
        <v>不调</v>
      </c>
      <c r="U559" s="51">
        <f t="shared" si="321"/>
        <v>0.11832696017627961</v>
      </c>
      <c r="V559" s="51">
        <f t="shared" si="322"/>
        <v>0.10483606854994464</v>
      </c>
      <c r="W559" s="51">
        <f t="shared" si="323"/>
        <v>0.8553037510006023</v>
      </c>
      <c r="X559" s="51">
        <f t="shared" si="324"/>
        <v>5.9147329908359289E-2</v>
      </c>
      <c r="Y559" s="51">
        <f t="shared" si="348"/>
        <v>0.99998626710299976</v>
      </c>
      <c r="Z559" s="51">
        <f t="shared" si="325"/>
        <v>0.11832533520432316</v>
      </c>
      <c r="AA559" s="51">
        <f t="shared" si="326"/>
        <v>0.10483462884701333</v>
      </c>
      <c r="AB559" s="51">
        <f t="shared" si="327"/>
        <v>0.85529200520228588</v>
      </c>
      <c r="AC559" s="51">
        <f t="shared" si="328"/>
        <v>5.9146517644169817E-2</v>
      </c>
      <c r="AD559" s="78">
        <f t="shared" si="329"/>
        <v>1.1375984868977922</v>
      </c>
      <c r="AE559" s="51">
        <f t="shared" si="349"/>
        <v>1.1412387478508479</v>
      </c>
      <c r="AF559" s="50">
        <f t="shared" si="330"/>
        <v>-3.1897453183314939E-3</v>
      </c>
      <c r="AG559" s="50">
        <f t="shared" si="350"/>
        <v>-1.6911186846869652E-3</v>
      </c>
      <c r="AH559" s="48">
        <f t="shared" si="351"/>
        <v>44561</v>
      </c>
      <c r="AI559" s="55">
        <f t="shared" si="331"/>
        <v>2022</v>
      </c>
      <c r="AJ559" s="55">
        <f t="shared" si="332"/>
        <v>2</v>
      </c>
      <c r="AK559" s="53">
        <f t="shared" si="333"/>
        <v>0</v>
      </c>
      <c r="AL559" s="51">
        <f t="shared" si="352"/>
        <v>1.1293969305325107</v>
      </c>
      <c r="AM559" s="52" t="str">
        <f t="shared" si="334"/>
        <v/>
      </c>
      <c r="AN559" s="51">
        <f t="shared" si="353"/>
        <v>1.1412387478508479</v>
      </c>
      <c r="AO559" s="52">
        <f t="shared" si="335"/>
        <v>-3.1897453183314939E-3</v>
      </c>
      <c r="AP559" s="56">
        <f t="shared" si="336"/>
        <v>1</v>
      </c>
      <c r="AQ559" s="53" t="b">
        <f t="shared" si="337"/>
        <v>1</v>
      </c>
    </row>
    <row r="560" spans="1:43">
      <c r="A560" s="48">
        <f>净值底稿!A521</f>
        <v>44615</v>
      </c>
      <c r="B560" s="49">
        <f>净值底稿!X521</f>
        <v>1.3907608727655392</v>
      </c>
      <c r="C560" s="49">
        <f>净值底稿!U521</f>
        <v>1.4387485424061088</v>
      </c>
      <c r="D560" s="49">
        <f>净值底稿!V521</f>
        <v>1.5242</v>
      </c>
      <c r="E560" s="49">
        <f>净值底稿!W521</f>
        <v>1.3960999999999999</v>
      </c>
      <c r="F560" s="50">
        <f t="shared" si="338"/>
        <v>-6.1808840778245777E-3</v>
      </c>
      <c r="G560" s="50">
        <f t="shared" si="339"/>
        <v>1.8657079824361489E-2</v>
      </c>
      <c r="H560" s="50">
        <f t="shared" si="340"/>
        <v>5.251411316791188E-4</v>
      </c>
      <c r="I560" s="50">
        <f t="shared" si="341"/>
        <v>-9.8581560283688141E-3</v>
      </c>
      <c r="J560" s="51">
        <f t="shared" si="342"/>
        <v>0.1175939800239555</v>
      </c>
      <c r="K560" s="51">
        <f t="shared" si="343"/>
        <v>0.10679053688576937</v>
      </c>
      <c r="L560" s="51">
        <f t="shared" si="344"/>
        <v>0.85574115421381391</v>
      </c>
      <c r="M560" s="51">
        <f t="shared" si="345"/>
        <v>5.8563442044698925E-2</v>
      </c>
      <c r="N560" s="51">
        <f t="shared" si="316"/>
        <v>1.1386891131682377</v>
      </c>
      <c r="O560" s="52">
        <f t="shared" si="317"/>
        <v>0.19705511742832724</v>
      </c>
      <c r="P560" s="53" t="b">
        <f t="shared" si="318"/>
        <v>0</v>
      </c>
      <c r="Q560" s="53" t="b">
        <f t="shared" si="319"/>
        <v>0</v>
      </c>
      <c r="R560" s="53" t="b">
        <f t="shared" si="320"/>
        <v>0</v>
      </c>
      <c r="S560" s="53" t="b">
        <f t="shared" si="346"/>
        <v>0</v>
      </c>
      <c r="T560" s="54" t="str">
        <f t="shared" si="347"/>
        <v>不调</v>
      </c>
      <c r="U560" s="51">
        <f t="shared" si="321"/>
        <v>0.1175939800239555</v>
      </c>
      <c r="V560" s="51">
        <f t="shared" si="322"/>
        <v>0.10679053688576937</v>
      </c>
      <c r="W560" s="51">
        <f t="shared" si="323"/>
        <v>0.85574115421381391</v>
      </c>
      <c r="X560" s="51">
        <f t="shared" si="324"/>
        <v>5.8563442044698925E-2</v>
      </c>
      <c r="Y560" s="51">
        <f t="shared" si="348"/>
        <v>0.99998626710299976</v>
      </c>
      <c r="Z560" s="51">
        <f t="shared" si="325"/>
        <v>0.11759236511793998</v>
      </c>
      <c r="AA560" s="51">
        <f t="shared" si="326"/>
        <v>0.10678907034232571</v>
      </c>
      <c r="AB560" s="51">
        <f t="shared" si="327"/>
        <v>0.85572940240868423</v>
      </c>
      <c r="AC560" s="51">
        <f t="shared" si="328"/>
        <v>5.8562637798981347E-2</v>
      </c>
      <c r="AD560" s="78">
        <f t="shared" si="329"/>
        <v>1.1386734756679313</v>
      </c>
      <c r="AE560" s="51">
        <f t="shared" si="349"/>
        <v>1.1412387478508479</v>
      </c>
      <c r="AF560" s="50">
        <f t="shared" si="330"/>
        <v>-2.247796254506329E-3</v>
      </c>
      <c r="AG560" s="50">
        <f t="shared" si="350"/>
        <v>9.4496325594684016E-4</v>
      </c>
      <c r="AH560" s="48">
        <f t="shared" si="351"/>
        <v>44561</v>
      </c>
      <c r="AI560" s="55">
        <f t="shared" si="331"/>
        <v>2022</v>
      </c>
      <c r="AJ560" s="55">
        <f t="shared" si="332"/>
        <v>2</v>
      </c>
      <c r="AK560" s="53">
        <f t="shared" si="333"/>
        <v>0</v>
      </c>
      <c r="AL560" s="51">
        <f t="shared" si="352"/>
        <v>1.1293969305325107</v>
      </c>
      <c r="AM560" s="52" t="str">
        <f t="shared" si="334"/>
        <v/>
      </c>
      <c r="AN560" s="51">
        <f t="shared" si="353"/>
        <v>1.1412387478508479</v>
      </c>
      <c r="AO560" s="52">
        <f t="shared" si="335"/>
        <v>-2.247796254506329E-3</v>
      </c>
      <c r="AP560" s="56">
        <f t="shared" si="336"/>
        <v>1</v>
      </c>
      <c r="AQ560" s="53" t="b">
        <f t="shared" si="337"/>
        <v>1</v>
      </c>
    </row>
    <row r="561" spans="1:43">
      <c r="A561" s="48">
        <f>净值底稿!A522</f>
        <v>44616</v>
      </c>
      <c r="B561" s="49">
        <f>净值底稿!X522</f>
        <v>1.3687273196916006</v>
      </c>
      <c r="C561" s="49">
        <f>净值底稿!U522</f>
        <v>1.4090454186345589</v>
      </c>
      <c r="D561" s="49">
        <f>净值底稿!V522</f>
        <v>1.5244</v>
      </c>
      <c r="E561" s="49">
        <f>净值底稿!W522</f>
        <v>1.4266000000000001</v>
      </c>
      <c r="F561" s="50">
        <f t="shared" si="338"/>
        <v>-1.5842804831088464E-2</v>
      </c>
      <c r="G561" s="50">
        <f t="shared" si="339"/>
        <v>-2.0645111286698881E-2</v>
      </c>
      <c r="H561" s="50">
        <f t="shared" si="340"/>
        <v>1.3121637580360002E-4</v>
      </c>
      <c r="I561" s="50">
        <f t="shared" si="341"/>
        <v>2.1846572595086489E-2</v>
      </c>
      <c r="J561" s="51">
        <f t="shared" si="342"/>
        <v>0.11572937222775036</v>
      </c>
      <c r="K561" s="51">
        <f t="shared" si="343"/>
        <v>0.10458439810090528</v>
      </c>
      <c r="L561" s="51">
        <f t="shared" si="344"/>
        <v>0.85584168811953687</v>
      </c>
      <c r="M561" s="51">
        <f t="shared" si="345"/>
        <v>5.9842030717016548E-2</v>
      </c>
      <c r="N561" s="51">
        <f t="shared" si="316"/>
        <v>1.1359974891652089</v>
      </c>
      <c r="O561" s="52">
        <f t="shared" si="317"/>
        <v>0.19393860675744437</v>
      </c>
      <c r="P561" s="53" t="b">
        <f t="shared" si="318"/>
        <v>0</v>
      </c>
      <c r="Q561" s="53" t="b">
        <f t="shared" si="319"/>
        <v>0</v>
      </c>
      <c r="R561" s="53" t="b">
        <f t="shared" si="320"/>
        <v>0</v>
      </c>
      <c r="S561" s="53" t="b">
        <f t="shared" si="346"/>
        <v>0</v>
      </c>
      <c r="T561" s="54" t="str">
        <f t="shared" si="347"/>
        <v>不调</v>
      </c>
      <c r="U561" s="51">
        <f t="shared" si="321"/>
        <v>0.11572937222775036</v>
      </c>
      <c r="V561" s="51">
        <f t="shared" si="322"/>
        <v>0.10458439810090528</v>
      </c>
      <c r="W561" s="51">
        <f t="shared" si="323"/>
        <v>0.85584168811953687</v>
      </c>
      <c r="X561" s="51">
        <f t="shared" si="324"/>
        <v>5.9842030717016548E-2</v>
      </c>
      <c r="Y561" s="51">
        <f t="shared" si="348"/>
        <v>0.99998626710299976</v>
      </c>
      <c r="Z561" s="51">
        <f t="shared" si="325"/>
        <v>0.11572778292820166</v>
      </c>
      <c r="AA561" s="51">
        <f t="shared" si="326"/>
        <v>0.10458296185413833</v>
      </c>
      <c r="AB561" s="51">
        <f t="shared" si="327"/>
        <v>0.85582993493378545</v>
      </c>
      <c r="AC561" s="51">
        <f t="shared" si="328"/>
        <v>5.9841208912572427E-2</v>
      </c>
      <c r="AD561" s="78">
        <f t="shared" si="329"/>
        <v>1.1359818886286979</v>
      </c>
      <c r="AE561" s="51">
        <f t="shared" si="349"/>
        <v>1.1412387478508479</v>
      </c>
      <c r="AF561" s="50">
        <f t="shared" si="330"/>
        <v>-4.6062747449204799E-3</v>
      </c>
      <c r="AG561" s="50">
        <f t="shared" si="350"/>
        <v>-2.3637918127974444E-3</v>
      </c>
      <c r="AH561" s="48">
        <f t="shared" si="351"/>
        <v>44561</v>
      </c>
      <c r="AI561" s="55">
        <f t="shared" si="331"/>
        <v>2022</v>
      </c>
      <c r="AJ561" s="55">
        <f t="shared" si="332"/>
        <v>2</v>
      </c>
      <c r="AK561" s="53">
        <f t="shared" si="333"/>
        <v>0</v>
      </c>
      <c r="AL561" s="51">
        <f t="shared" si="352"/>
        <v>1.1293969305325107</v>
      </c>
      <c r="AM561" s="52" t="str">
        <f t="shared" si="334"/>
        <v/>
      </c>
      <c r="AN561" s="51">
        <f t="shared" si="353"/>
        <v>1.1412387478508479</v>
      </c>
      <c r="AO561" s="52">
        <f t="shared" si="335"/>
        <v>-4.6062747449204799E-3</v>
      </c>
      <c r="AP561" s="56">
        <f t="shared" si="336"/>
        <v>1</v>
      </c>
      <c r="AQ561" s="53" t="b">
        <f t="shared" si="337"/>
        <v>1</v>
      </c>
    </row>
    <row r="562" spans="1:43">
      <c r="A562" s="48">
        <f>净值底稿!A523</f>
        <v>44617</v>
      </c>
      <c r="B562" s="49">
        <f>净值底稿!X523</f>
        <v>1.3680567489175193</v>
      </c>
      <c r="C562" s="49">
        <f>净值底稿!U523</f>
        <v>1.4238196517842174</v>
      </c>
      <c r="D562" s="49">
        <f>净值底稿!V523</f>
        <v>1.5250999999999999</v>
      </c>
      <c r="E562" s="49">
        <f>净值底稿!W523</f>
        <v>1.4085000000000001</v>
      </c>
      <c r="F562" s="50">
        <f t="shared" si="338"/>
        <v>-4.8992283885473942E-4</v>
      </c>
      <c r="G562" s="50">
        <f t="shared" si="339"/>
        <v>1.0485278156594502E-2</v>
      </c>
      <c r="H562" s="50">
        <f t="shared" si="340"/>
        <v>4.5919706113872749E-4</v>
      </c>
      <c r="I562" s="50">
        <f t="shared" si="341"/>
        <v>-1.2687508762091682E-2</v>
      </c>
      <c r="J562" s="51">
        <f t="shared" si="342"/>
        <v>0.11567108524425511</v>
      </c>
      <c r="K562" s="51">
        <f t="shared" si="343"/>
        <v>0.10567954329961948</v>
      </c>
      <c r="L562" s="51">
        <f t="shared" si="344"/>
        <v>0.85622292952474155</v>
      </c>
      <c r="M562" s="51">
        <f t="shared" si="345"/>
        <v>5.9081973050160004E-2</v>
      </c>
      <c r="N562" s="51">
        <f t="shared" si="316"/>
        <v>1.136655531118776</v>
      </c>
      <c r="O562" s="52">
        <f t="shared" si="317"/>
        <v>0.19473853114144951</v>
      </c>
      <c r="P562" s="53" t="b">
        <f t="shared" si="318"/>
        <v>0</v>
      </c>
      <c r="Q562" s="53" t="b">
        <f t="shared" si="319"/>
        <v>0</v>
      </c>
      <c r="R562" s="53" t="b">
        <f t="shared" si="320"/>
        <v>0</v>
      </c>
      <c r="S562" s="53" t="b">
        <f t="shared" si="346"/>
        <v>0</v>
      </c>
      <c r="T562" s="54" t="str">
        <f t="shared" si="347"/>
        <v>不调</v>
      </c>
      <c r="U562" s="51">
        <f t="shared" si="321"/>
        <v>0.11567108524425511</v>
      </c>
      <c r="V562" s="51">
        <f t="shared" si="322"/>
        <v>0.10567954329961948</v>
      </c>
      <c r="W562" s="51">
        <f t="shared" si="323"/>
        <v>0.85622292952474155</v>
      </c>
      <c r="X562" s="51">
        <f t="shared" si="324"/>
        <v>5.9081973050160004E-2</v>
      </c>
      <c r="Y562" s="51">
        <f t="shared" si="348"/>
        <v>0.99998626710299976</v>
      </c>
      <c r="Z562" s="51">
        <f t="shared" si="325"/>
        <v>0.11566949674515555</v>
      </c>
      <c r="AA562" s="51">
        <f t="shared" si="326"/>
        <v>0.10567809201333632</v>
      </c>
      <c r="AB562" s="51">
        <f t="shared" si="327"/>
        <v>0.85621117110344114</v>
      </c>
      <c r="AC562" s="51">
        <f t="shared" si="328"/>
        <v>5.9081161683509534E-2</v>
      </c>
      <c r="AD562" s="78">
        <f t="shared" si="329"/>
        <v>1.1366399215454426</v>
      </c>
      <c r="AE562" s="51">
        <f t="shared" si="349"/>
        <v>1.1412387478508479</v>
      </c>
      <c r="AF562" s="50">
        <f t="shared" si="330"/>
        <v>-4.0296794286609483E-3</v>
      </c>
      <c r="AG562" s="50">
        <f t="shared" si="350"/>
        <v>5.7926356338211527E-4</v>
      </c>
      <c r="AH562" s="48">
        <f t="shared" si="351"/>
        <v>44561</v>
      </c>
      <c r="AI562" s="55">
        <f t="shared" si="331"/>
        <v>2022</v>
      </c>
      <c r="AJ562" s="55">
        <f t="shared" si="332"/>
        <v>2</v>
      </c>
      <c r="AK562" s="53">
        <f t="shared" si="333"/>
        <v>0</v>
      </c>
      <c r="AL562" s="51">
        <f t="shared" si="352"/>
        <v>1.1293969305325107</v>
      </c>
      <c r="AM562" s="52" t="str">
        <f t="shared" si="334"/>
        <v/>
      </c>
      <c r="AN562" s="51">
        <f t="shared" si="353"/>
        <v>1.1412387478508479</v>
      </c>
      <c r="AO562" s="52">
        <f t="shared" si="335"/>
        <v>-4.0296794286609483E-3</v>
      </c>
      <c r="AP562" s="56">
        <f t="shared" si="336"/>
        <v>1</v>
      </c>
      <c r="AQ562" s="53" t="b">
        <f t="shared" si="337"/>
        <v>1</v>
      </c>
    </row>
    <row r="563" spans="1:43">
      <c r="A563" s="48">
        <f>净值底稿!A524</f>
        <v>44620</v>
      </c>
      <c r="B563" s="49">
        <f>净值底稿!X524</f>
        <v>1.3686029737812451</v>
      </c>
      <c r="C563" s="49">
        <f>净值底稿!U524</f>
        <v>1.4303120245093348</v>
      </c>
      <c r="D563" s="49">
        <f>净值底稿!V524</f>
        <v>1.5256000000000001</v>
      </c>
      <c r="E563" s="49">
        <f>净值底稿!W524</f>
        <v>1.3976</v>
      </c>
      <c r="F563" s="50">
        <f t="shared" si="338"/>
        <v>3.9927061809241771E-4</v>
      </c>
      <c r="G563" s="50">
        <f t="shared" si="339"/>
        <v>4.5598280069962804E-3</v>
      </c>
      <c r="H563" s="50">
        <f t="shared" si="340"/>
        <v>3.2784735427204836E-4</v>
      </c>
      <c r="I563" s="50">
        <f t="shared" si="341"/>
        <v>-7.7387291444800388E-3</v>
      </c>
      <c r="J563" s="51">
        <f t="shared" si="342"/>
        <v>0.11571568017661542</v>
      </c>
      <c r="K563" s="51">
        <f t="shared" si="343"/>
        <v>0.10615996593702466</v>
      </c>
      <c r="L563" s="51">
        <f t="shared" si="344"/>
        <v>0.85649187767058554</v>
      </c>
      <c r="M563" s="51">
        <f t="shared" si="345"/>
        <v>5.8623948575699622E-2</v>
      </c>
      <c r="N563" s="51">
        <f t="shared" si="316"/>
        <v>1.1369914723599253</v>
      </c>
      <c r="O563" s="52">
        <f t="shared" si="317"/>
        <v>0.19514275305259571</v>
      </c>
      <c r="P563" s="53" t="b">
        <f t="shared" si="318"/>
        <v>0</v>
      </c>
      <c r="Q563" s="53" t="b">
        <f t="shared" si="319"/>
        <v>0</v>
      </c>
      <c r="R563" s="53" t="b">
        <f t="shared" si="320"/>
        <v>0</v>
      </c>
      <c r="S563" s="53" t="b">
        <f t="shared" si="346"/>
        <v>0</v>
      </c>
      <c r="T563" s="54" t="str">
        <f t="shared" si="347"/>
        <v>不调</v>
      </c>
      <c r="U563" s="51">
        <f t="shared" si="321"/>
        <v>0.11571568017661542</v>
      </c>
      <c r="V563" s="51">
        <f t="shared" si="322"/>
        <v>0.10615996593702466</v>
      </c>
      <c r="W563" s="51">
        <f t="shared" si="323"/>
        <v>0.85649187767058554</v>
      </c>
      <c r="X563" s="51">
        <f t="shared" si="324"/>
        <v>5.8623948575699622E-2</v>
      </c>
      <c r="Y563" s="51">
        <f t="shared" si="348"/>
        <v>0.99995880187477393</v>
      </c>
      <c r="Z563" s="51">
        <f t="shared" si="325"/>
        <v>0.11571091290753288</v>
      </c>
      <c r="AA563" s="51">
        <f t="shared" si="326"/>
        <v>0.10615559234545399</v>
      </c>
      <c r="AB563" s="51">
        <f t="shared" si="327"/>
        <v>0.85645659181095413</v>
      </c>
      <c r="AC563" s="51">
        <f t="shared" si="328"/>
        <v>5.862153337892495E-2</v>
      </c>
      <c r="AD563" s="78">
        <f t="shared" si="329"/>
        <v>1.1369446304428661</v>
      </c>
      <c r="AE563" s="51">
        <f t="shared" si="349"/>
        <v>1.1412387478508479</v>
      </c>
      <c r="AF563" s="50">
        <f t="shared" si="330"/>
        <v>-3.7626810481753425E-3</v>
      </c>
      <c r="AG563" s="50">
        <f t="shared" si="350"/>
        <v>2.6807865151279309E-4</v>
      </c>
      <c r="AH563" s="48">
        <f t="shared" si="351"/>
        <v>44561</v>
      </c>
      <c r="AI563" s="55">
        <f t="shared" si="331"/>
        <v>2022</v>
      </c>
      <c r="AJ563" s="55">
        <f t="shared" si="332"/>
        <v>2</v>
      </c>
      <c r="AK563" s="53">
        <f t="shared" si="333"/>
        <v>1</v>
      </c>
      <c r="AL563" s="51">
        <f t="shared" si="352"/>
        <v>1.1293969305325107</v>
      </c>
      <c r="AM563" s="52">
        <f t="shared" si="334"/>
        <v>6.6829470722897799E-3</v>
      </c>
      <c r="AN563" s="51">
        <f t="shared" si="353"/>
        <v>1.1412387478508479</v>
      </c>
      <c r="AO563" s="52">
        <f t="shared" si="335"/>
        <v>-3.7626810481753425E-3</v>
      </c>
      <c r="AP563" s="56">
        <f t="shared" si="336"/>
        <v>1</v>
      </c>
      <c r="AQ563" s="53" t="b">
        <f t="shared" si="337"/>
        <v>1</v>
      </c>
    </row>
    <row r="564" spans="1:43">
      <c r="A564" s="48">
        <f>净值底稿!A525</f>
        <v>44621</v>
      </c>
      <c r="B564" s="49">
        <f>净值底稿!X525</f>
        <v>1.3799663151339807</v>
      </c>
      <c r="C564" s="49">
        <f>净值底稿!U525</f>
        <v>1.4371321844232887</v>
      </c>
      <c r="D564" s="49">
        <f>净值底稿!V525</f>
        <v>1.5243</v>
      </c>
      <c r="E564" s="49">
        <f>净值底稿!W525</f>
        <v>1.4016999999999999</v>
      </c>
      <c r="F564" s="50">
        <f t="shared" si="338"/>
        <v>8.3028764151669154E-3</v>
      </c>
      <c r="G564" s="50">
        <f t="shared" si="339"/>
        <v>4.7683021586102381E-3</v>
      </c>
      <c r="H564" s="50">
        <f t="shared" si="340"/>
        <v>-8.521237545884297E-4</v>
      </c>
      <c r="I564" s="50">
        <f t="shared" si="341"/>
        <v>2.9336004579278985E-3</v>
      </c>
      <c r="J564" s="51">
        <f t="shared" si="342"/>
        <v>0.11667164631729027</v>
      </c>
      <c r="K564" s="51">
        <f t="shared" si="343"/>
        <v>0.10666177428558336</v>
      </c>
      <c r="L564" s="51">
        <f t="shared" si="344"/>
        <v>0.8557267848042982</v>
      </c>
      <c r="M564" s="51">
        <f t="shared" si="345"/>
        <v>5.87935055360898E-2</v>
      </c>
      <c r="N564" s="51">
        <f t="shared" si="316"/>
        <v>1.1378537109432616</v>
      </c>
      <c r="O564" s="52">
        <f t="shared" si="317"/>
        <v>0.19627604010513267</v>
      </c>
      <c r="P564" s="53" t="b">
        <f t="shared" si="318"/>
        <v>0</v>
      </c>
      <c r="Q564" s="53" t="b">
        <f t="shared" si="319"/>
        <v>0</v>
      </c>
      <c r="R564" s="53" t="b">
        <f t="shared" si="320"/>
        <v>0</v>
      </c>
      <c r="S564" s="53" t="b">
        <f t="shared" si="346"/>
        <v>0</v>
      </c>
      <c r="T564" s="54" t="str">
        <f t="shared" si="347"/>
        <v>不调</v>
      </c>
      <c r="U564" s="51">
        <f t="shared" si="321"/>
        <v>0.11667164631729027</v>
      </c>
      <c r="V564" s="51">
        <f t="shared" si="322"/>
        <v>0.10666177428558336</v>
      </c>
      <c r="W564" s="51">
        <f t="shared" si="323"/>
        <v>0.8557267848042982</v>
      </c>
      <c r="X564" s="51">
        <f t="shared" si="324"/>
        <v>5.87935055360898E-2</v>
      </c>
      <c r="Y564" s="51">
        <f t="shared" si="348"/>
        <v>0.99998626710299976</v>
      </c>
      <c r="Z564" s="51">
        <f t="shared" si="325"/>
        <v>0.11667004407758855</v>
      </c>
      <c r="AA564" s="51">
        <f t="shared" si="326"/>
        <v>0.10666030951042324</v>
      </c>
      <c r="AB564" s="51">
        <f t="shared" si="327"/>
        <v>0.85571503319650211</v>
      </c>
      <c r="AC564" s="51">
        <f t="shared" si="328"/>
        <v>5.879269813093399E-2</v>
      </c>
      <c r="AD564" s="78">
        <f t="shared" si="329"/>
        <v>1.1378380849154479</v>
      </c>
      <c r="AE564" s="51">
        <f t="shared" si="349"/>
        <v>1.1412387478508479</v>
      </c>
      <c r="AF564" s="50">
        <f t="shared" si="330"/>
        <v>-2.9797997498806073E-3</v>
      </c>
      <c r="AG564" s="50">
        <f t="shared" si="350"/>
        <v>7.8583815663368917E-4</v>
      </c>
      <c r="AH564" s="48">
        <f t="shared" si="351"/>
        <v>44561</v>
      </c>
      <c r="AI564" s="55">
        <f t="shared" si="331"/>
        <v>2022</v>
      </c>
      <c r="AJ564" s="55">
        <f t="shared" si="332"/>
        <v>3</v>
      </c>
      <c r="AK564" s="53">
        <f t="shared" si="333"/>
        <v>0</v>
      </c>
      <c r="AL564" s="51">
        <f t="shared" si="352"/>
        <v>1.1369446304428661</v>
      </c>
      <c r="AM564" s="52" t="str">
        <f t="shared" si="334"/>
        <v/>
      </c>
      <c r="AN564" s="51">
        <f t="shared" si="353"/>
        <v>1.1412387478508479</v>
      </c>
      <c r="AO564" s="52">
        <f t="shared" si="335"/>
        <v>-2.9797997498806073E-3</v>
      </c>
      <c r="AP564" s="56">
        <f t="shared" si="336"/>
        <v>1</v>
      </c>
      <c r="AQ564" s="53" t="b">
        <f t="shared" si="337"/>
        <v>1</v>
      </c>
    </row>
    <row r="565" spans="1:43">
      <c r="A565" s="48">
        <f>净值底稿!A526</f>
        <v>44622</v>
      </c>
      <c r="B565" s="49">
        <f>净值底稿!X526</f>
        <v>1.3891361334837884</v>
      </c>
      <c r="C565" s="49">
        <f>净值底稿!U526</f>
        <v>1.4346156063261062</v>
      </c>
      <c r="D565" s="49">
        <f>净值底稿!V526</f>
        <v>1.5235000000000001</v>
      </c>
      <c r="E565" s="49">
        <f>净值底稿!W526</f>
        <v>1.4249000000000001</v>
      </c>
      <c r="F565" s="50">
        <f t="shared" si="338"/>
        <v>6.6449581045877615E-3</v>
      </c>
      <c r="G565" s="50">
        <f t="shared" si="339"/>
        <v>-1.7511110839065758E-3</v>
      </c>
      <c r="H565" s="50">
        <f t="shared" si="340"/>
        <v>-5.2483106999923201E-4</v>
      </c>
      <c r="I565" s="50">
        <f t="shared" si="341"/>
        <v>1.6551330527217134E-2</v>
      </c>
      <c r="J565" s="51">
        <f t="shared" si="342"/>
        <v>0.11744531163254453</v>
      </c>
      <c r="K565" s="51">
        <f t="shared" si="343"/>
        <v>0.10647353546022663</v>
      </c>
      <c r="L565" s="51">
        <f t="shared" si="344"/>
        <v>0.85526592736001517</v>
      </c>
      <c r="M565" s="51">
        <f t="shared" si="345"/>
        <v>5.9765795510285977E-2</v>
      </c>
      <c r="N565" s="51">
        <f t="shared" si="316"/>
        <v>1.1389505699630722</v>
      </c>
      <c r="O565" s="52">
        <f t="shared" si="317"/>
        <v>0.19660102290482298</v>
      </c>
      <c r="P565" s="53" t="b">
        <f t="shared" si="318"/>
        <v>0</v>
      </c>
      <c r="Q565" s="53" t="b">
        <f t="shared" si="319"/>
        <v>0</v>
      </c>
      <c r="R565" s="53" t="b">
        <f t="shared" si="320"/>
        <v>0</v>
      </c>
      <c r="S565" s="53" t="b">
        <f t="shared" si="346"/>
        <v>0</v>
      </c>
      <c r="T565" s="54" t="str">
        <f t="shared" si="347"/>
        <v>不调</v>
      </c>
      <c r="U565" s="51">
        <f t="shared" si="321"/>
        <v>0.11744531163254453</v>
      </c>
      <c r="V565" s="51">
        <f t="shared" si="322"/>
        <v>0.10647353546022663</v>
      </c>
      <c r="W565" s="51">
        <f t="shared" si="323"/>
        <v>0.85526592736001517</v>
      </c>
      <c r="X565" s="51">
        <f t="shared" si="324"/>
        <v>5.9765795510285977E-2</v>
      </c>
      <c r="Y565" s="51">
        <f t="shared" si="348"/>
        <v>0.99998626710299976</v>
      </c>
      <c r="Z565" s="51">
        <f t="shared" si="325"/>
        <v>0.11744369876817672</v>
      </c>
      <c r="AA565" s="51">
        <f t="shared" si="326"/>
        <v>0.1064720732701309</v>
      </c>
      <c r="AB565" s="51">
        <f t="shared" si="327"/>
        <v>0.85525418208112691</v>
      </c>
      <c r="AC565" s="51">
        <f t="shared" si="328"/>
        <v>5.9764974752772093E-2</v>
      </c>
      <c r="AD565" s="78">
        <f t="shared" si="329"/>
        <v>1.1389349288722066</v>
      </c>
      <c r="AE565" s="51">
        <f t="shared" si="349"/>
        <v>1.1412387478508479</v>
      </c>
      <c r="AF565" s="50">
        <f t="shared" si="330"/>
        <v>-2.0187002789554542E-3</v>
      </c>
      <c r="AG565" s="50">
        <f t="shared" si="350"/>
        <v>9.6397191419383965E-4</v>
      </c>
      <c r="AH565" s="48">
        <f t="shared" si="351"/>
        <v>44561</v>
      </c>
      <c r="AI565" s="55">
        <f t="shared" si="331"/>
        <v>2022</v>
      </c>
      <c r="AJ565" s="55">
        <f t="shared" si="332"/>
        <v>3</v>
      </c>
      <c r="AK565" s="53">
        <f t="shared" si="333"/>
        <v>0</v>
      </c>
      <c r="AL565" s="51">
        <f t="shared" si="352"/>
        <v>1.1369446304428661</v>
      </c>
      <c r="AM565" s="52" t="str">
        <f t="shared" si="334"/>
        <v/>
      </c>
      <c r="AN565" s="51">
        <f t="shared" si="353"/>
        <v>1.1412387478508479</v>
      </c>
      <c r="AO565" s="52">
        <f t="shared" si="335"/>
        <v>-2.0187002789554542E-3</v>
      </c>
      <c r="AP565" s="56">
        <f t="shared" si="336"/>
        <v>1</v>
      </c>
      <c r="AQ565" s="53" t="b">
        <f t="shared" si="337"/>
        <v>1</v>
      </c>
    </row>
    <row r="566" spans="1:43">
      <c r="A566" s="48">
        <f>净值底稿!A527</f>
        <v>44623</v>
      </c>
      <c r="B566" s="49">
        <f>净值底稿!X527</f>
        <v>1.4042543371270617</v>
      </c>
      <c r="C566" s="49">
        <f>净值底稿!U527</f>
        <v>1.426112957796605</v>
      </c>
      <c r="D566" s="49">
        <f>净值底稿!V527</f>
        <v>1.522</v>
      </c>
      <c r="E566" s="49">
        <f>净值底稿!W527</f>
        <v>1.4157999999999999</v>
      </c>
      <c r="F566" s="50">
        <f t="shared" si="338"/>
        <v>1.088316924372168E-2</v>
      </c>
      <c r="G566" s="50">
        <f t="shared" si="339"/>
        <v>-5.9267782198992869E-3</v>
      </c>
      <c r="H566" s="50">
        <f t="shared" si="340"/>
        <v>-9.8457499179527286E-4</v>
      </c>
      <c r="I566" s="50">
        <f t="shared" si="341"/>
        <v>-6.3864130816198017E-3</v>
      </c>
      <c r="J566" s="51">
        <f t="shared" si="342"/>
        <v>0.11872185841847945</v>
      </c>
      <c r="K566" s="51">
        <f t="shared" si="343"/>
        <v>0.10584103690524597</v>
      </c>
      <c r="L566" s="51">
        <f t="shared" si="344"/>
        <v>0.85441212020182156</v>
      </c>
      <c r="M566" s="51">
        <f t="shared" si="345"/>
        <v>5.9383290936188313E-2</v>
      </c>
      <c r="N566" s="51">
        <f t="shared" si="316"/>
        <v>1.1383583064617351</v>
      </c>
      <c r="O566" s="52">
        <f t="shared" si="317"/>
        <v>0.19726907955871617</v>
      </c>
      <c r="P566" s="53" t="b">
        <f t="shared" si="318"/>
        <v>0</v>
      </c>
      <c r="Q566" s="53" t="b">
        <f t="shared" si="319"/>
        <v>0</v>
      </c>
      <c r="R566" s="53" t="b">
        <f t="shared" si="320"/>
        <v>0</v>
      </c>
      <c r="S566" s="53" t="b">
        <f t="shared" si="346"/>
        <v>0</v>
      </c>
      <c r="T566" s="54" t="str">
        <f t="shared" si="347"/>
        <v>不调</v>
      </c>
      <c r="U566" s="51">
        <f t="shared" si="321"/>
        <v>0.11872185841847945</v>
      </c>
      <c r="V566" s="51">
        <f t="shared" si="322"/>
        <v>0.10584103690524597</v>
      </c>
      <c r="W566" s="51">
        <f t="shared" si="323"/>
        <v>0.85441212020182156</v>
      </c>
      <c r="X566" s="51">
        <f t="shared" si="324"/>
        <v>5.9383290936188313E-2</v>
      </c>
      <c r="Y566" s="51">
        <f t="shared" si="348"/>
        <v>0.99998626710299976</v>
      </c>
      <c r="Z566" s="51">
        <f t="shared" si="325"/>
        <v>0.11872022802342611</v>
      </c>
      <c r="AA566" s="51">
        <f t="shared" si="326"/>
        <v>0.10583958340118775</v>
      </c>
      <c r="AB566" s="51">
        <f t="shared" si="327"/>
        <v>0.85440038664817908</v>
      </c>
      <c r="AC566" s="51">
        <f t="shared" si="328"/>
        <v>5.9382475431570353E-2</v>
      </c>
      <c r="AD566" s="78">
        <f t="shared" si="329"/>
        <v>1.1383426735043634</v>
      </c>
      <c r="AE566" s="51">
        <f t="shared" si="349"/>
        <v>1.1412387478508479</v>
      </c>
      <c r="AF566" s="50">
        <f t="shared" si="330"/>
        <v>-2.537658620458072E-3</v>
      </c>
      <c r="AG566" s="50">
        <f t="shared" si="350"/>
        <v>-5.2000808196273063E-4</v>
      </c>
      <c r="AH566" s="48">
        <f t="shared" si="351"/>
        <v>44561</v>
      </c>
      <c r="AI566" s="55">
        <f t="shared" si="331"/>
        <v>2022</v>
      </c>
      <c r="AJ566" s="55">
        <f t="shared" si="332"/>
        <v>3</v>
      </c>
      <c r="AK566" s="53">
        <f t="shared" si="333"/>
        <v>0</v>
      </c>
      <c r="AL566" s="51">
        <f t="shared" si="352"/>
        <v>1.1369446304428661</v>
      </c>
      <c r="AM566" s="52" t="str">
        <f t="shared" si="334"/>
        <v/>
      </c>
      <c r="AN566" s="51">
        <f t="shared" si="353"/>
        <v>1.1412387478508479</v>
      </c>
      <c r="AO566" s="52">
        <f t="shared" si="335"/>
        <v>-2.537658620458072E-3</v>
      </c>
      <c r="AP566" s="56">
        <f t="shared" si="336"/>
        <v>1</v>
      </c>
      <c r="AQ566" s="53" t="b">
        <f t="shared" si="337"/>
        <v>1</v>
      </c>
    </row>
    <row r="567" spans="1:43">
      <c r="A567" s="48">
        <f>净值底稿!A528</f>
        <v>44624</v>
      </c>
      <c r="B567" s="49">
        <f>净值底稿!X528</f>
        <v>1.3951114218440737</v>
      </c>
      <c r="C567" s="49">
        <f>净值底稿!U528</f>
        <v>1.4097350503712662</v>
      </c>
      <c r="D567" s="49">
        <f>净值底稿!V528</f>
        <v>1.5221</v>
      </c>
      <c r="E567" s="49">
        <f>净值底稿!W528</f>
        <v>1.423</v>
      </c>
      <c r="F567" s="50">
        <f t="shared" si="338"/>
        <v>-6.5108684668144789E-3</v>
      </c>
      <c r="G567" s="50">
        <f t="shared" si="339"/>
        <v>-1.1484298866930698E-2</v>
      </c>
      <c r="H567" s="50">
        <f t="shared" si="340"/>
        <v>6.5703022338992056E-5</v>
      </c>
      <c r="I567" s="50">
        <f t="shared" si="341"/>
        <v>5.0854640485944458E-3</v>
      </c>
      <c r="J567" s="51">
        <f t="shared" si="342"/>
        <v>0.11794725623441536</v>
      </c>
      <c r="K567" s="51">
        <f t="shared" si="343"/>
        <v>0.10462408999345707</v>
      </c>
      <c r="L567" s="51">
        <f t="shared" si="344"/>
        <v>0.85445652333586941</v>
      </c>
      <c r="M567" s="51">
        <f t="shared" si="345"/>
        <v>5.968446287549415E-2</v>
      </c>
      <c r="N567" s="51">
        <f t="shared" si="316"/>
        <v>1.1367123324392361</v>
      </c>
      <c r="O567" s="52">
        <f t="shared" si="317"/>
        <v>0.19580270212276438</v>
      </c>
      <c r="P567" s="53" t="b">
        <f t="shared" si="318"/>
        <v>0</v>
      </c>
      <c r="Q567" s="53" t="b">
        <f t="shared" si="319"/>
        <v>0</v>
      </c>
      <c r="R567" s="53" t="b">
        <f t="shared" si="320"/>
        <v>0</v>
      </c>
      <c r="S567" s="53" t="b">
        <f t="shared" si="346"/>
        <v>0</v>
      </c>
      <c r="T567" s="54" t="str">
        <f t="shared" si="347"/>
        <v>不调</v>
      </c>
      <c r="U567" s="51">
        <f t="shared" si="321"/>
        <v>0.11794725623441536</v>
      </c>
      <c r="V567" s="51">
        <f t="shared" si="322"/>
        <v>0.10462408999345707</v>
      </c>
      <c r="W567" s="51">
        <f t="shared" si="323"/>
        <v>0.85445652333586941</v>
      </c>
      <c r="X567" s="51">
        <f t="shared" si="324"/>
        <v>5.968446287549415E-2</v>
      </c>
      <c r="Y567" s="51">
        <f t="shared" si="348"/>
        <v>0.99998626710299976</v>
      </c>
      <c r="Z567" s="51">
        <f t="shared" si="325"/>
        <v>0.11794563647689403</v>
      </c>
      <c r="AA567" s="51">
        <f t="shared" si="326"/>
        <v>0.10462265320160545</v>
      </c>
      <c r="AB567" s="51">
        <f t="shared" si="327"/>
        <v>0.85444478917244326</v>
      </c>
      <c r="AC567" s="51">
        <f t="shared" si="328"/>
        <v>5.9683643234912966E-2</v>
      </c>
      <c r="AD567" s="78">
        <f t="shared" si="329"/>
        <v>1.1366967220858557</v>
      </c>
      <c r="AE567" s="51">
        <f t="shared" si="349"/>
        <v>1.1412387478508479</v>
      </c>
      <c r="AF567" s="50">
        <f t="shared" si="330"/>
        <v>-3.9799084753699976E-3</v>
      </c>
      <c r="AG567" s="50">
        <f t="shared" si="350"/>
        <v>-1.4459191039906116E-3</v>
      </c>
      <c r="AH567" s="48">
        <f t="shared" si="351"/>
        <v>44561</v>
      </c>
      <c r="AI567" s="55">
        <f t="shared" si="331"/>
        <v>2022</v>
      </c>
      <c r="AJ567" s="55">
        <f t="shared" si="332"/>
        <v>3</v>
      </c>
      <c r="AK567" s="53">
        <f t="shared" si="333"/>
        <v>0</v>
      </c>
      <c r="AL567" s="51">
        <f t="shared" si="352"/>
        <v>1.1369446304428661</v>
      </c>
      <c r="AM567" s="52" t="str">
        <f t="shared" si="334"/>
        <v/>
      </c>
      <c r="AN567" s="51">
        <f t="shared" si="353"/>
        <v>1.1412387478508479</v>
      </c>
      <c r="AO567" s="52">
        <f t="shared" si="335"/>
        <v>-3.9799084753699976E-3</v>
      </c>
      <c r="AP567" s="56">
        <f t="shared" si="336"/>
        <v>1</v>
      </c>
      <c r="AQ567" s="53" t="b">
        <f t="shared" si="337"/>
        <v>1</v>
      </c>
    </row>
    <row r="568" spans="1:43">
      <c r="A568" s="48">
        <f>净值底稿!A529</f>
        <v>44627</v>
      </c>
      <c r="B568" s="49">
        <f>净值底稿!X529</f>
        <v>1.3826706408804599</v>
      </c>
      <c r="C568" s="49">
        <f>净值底稿!U529</f>
        <v>1.3797721968427501</v>
      </c>
      <c r="D568" s="49">
        <f>净值底稿!V529</f>
        <v>1.5223</v>
      </c>
      <c r="E568" s="49">
        <f>净值底稿!W529</f>
        <v>1.45</v>
      </c>
      <c r="F568" s="50">
        <f t="shared" si="338"/>
        <v>-8.9174103005833505E-3</v>
      </c>
      <c r="G568" s="50">
        <f t="shared" si="339"/>
        <v>-2.1254244562214142E-2</v>
      </c>
      <c r="H568" s="50">
        <f t="shared" si="340"/>
        <v>1.3139741147094597E-4</v>
      </c>
      <c r="I568" s="50">
        <f t="shared" si="341"/>
        <v>1.8973998594518537E-2</v>
      </c>
      <c r="J568" s="51">
        <f t="shared" si="342"/>
        <v>0.11689386684326612</v>
      </c>
      <c r="K568" s="51">
        <f t="shared" si="343"/>
        <v>0.10239897774371082</v>
      </c>
      <c r="L568" s="51">
        <f t="shared" si="344"/>
        <v>0.85455706100598539</v>
      </c>
      <c r="M568" s="51">
        <f t="shared" si="345"/>
        <v>6.0816080597767948E-2</v>
      </c>
      <c r="N568" s="51">
        <f t="shared" si="316"/>
        <v>1.1346659861907304</v>
      </c>
      <c r="O568" s="52">
        <f t="shared" si="317"/>
        <v>0.19326643017050407</v>
      </c>
      <c r="P568" s="53" t="b">
        <f t="shared" si="318"/>
        <v>0</v>
      </c>
      <c r="Q568" s="53" t="b">
        <f t="shared" si="319"/>
        <v>0</v>
      </c>
      <c r="R568" s="53" t="b">
        <f t="shared" si="320"/>
        <v>0</v>
      </c>
      <c r="S568" s="53" t="b">
        <f t="shared" si="346"/>
        <v>0</v>
      </c>
      <c r="T568" s="54" t="str">
        <f t="shared" si="347"/>
        <v>不调</v>
      </c>
      <c r="U568" s="51">
        <f t="shared" si="321"/>
        <v>0.11689386684326612</v>
      </c>
      <c r="V568" s="51">
        <f t="shared" si="322"/>
        <v>0.10239897774371082</v>
      </c>
      <c r="W568" s="51">
        <f t="shared" si="323"/>
        <v>0.85455706100598539</v>
      </c>
      <c r="X568" s="51">
        <f t="shared" si="324"/>
        <v>6.0816080597767948E-2</v>
      </c>
      <c r="Y568" s="51">
        <f t="shared" si="348"/>
        <v>0.99995880187477393</v>
      </c>
      <c r="Z568" s="51">
        <f t="shared" si="325"/>
        <v>0.11688905103510175</v>
      </c>
      <c r="AA568" s="51">
        <f t="shared" si="326"/>
        <v>0.10239475909780271</v>
      </c>
      <c r="AB568" s="51">
        <f t="shared" si="327"/>
        <v>0.85452185485717325</v>
      </c>
      <c r="AC568" s="51">
        <f t="shared" si="328"/>
        <v>6.0813575089263723E-2</v>
      </c>
      <c r="AD568" s="78">
        <f t="shared" si="329"/>
        <v>1.1346192400793416</v>
      </c>
      <c r="AE568" s="51">
        <f t="shared" si="349"/>
        <v>1.1412387478508479</v>
      </c>
      <c r="AF568" s="50">
        <f t="shared" si="330"/>
        <v>-5.800283055558686E-3</v>
      </c>
      <c r="AG568" s="50">
        <f t="shared" si="350"/>
        <v>-1.8276484537599336E-3</v>
      </c>
      <c r="AH568" s="48">
        <f t="shared" si="351"/>
        <v>44561</v>
      </c>
      <c r="AI568" s="55">
        <f t="shared" si="331"/>
        <v>2022</v>
      </c>
      <c r="AJ568" s="55">
        <f t="shared" si="332"/>
        <v>3</v>
      </c>
      <c r="AK568" s="53">
        <f t="shared" si="333"/>
        <v>0</v>
      </c>
      <c r="AL568" s="51">
        <f t="shared" si="352"/>
        <v>1.1369446304428661</v>
      </c>
      <c r="AM568" s="52" t="str">
        <f t="shared" si="334"/>
        <v/>
      </c>
      <c r="AN568" s="51">
        <f t="shared" si="353"/>
        <v>1.1412387478508479</v>
      </c>
      <c r="AO568" s="52">
        <f t="shared" si="335"/>
        <v>-5.800283055558686E-3</v>
      </c>
      <c r="AP568" s="56">
        <f t="shared" si="336"/>
        <v>1</v>
      </c>
      <c r="AQ568" s="53" t="b">
        <f t="shared" si="337"/>
        <v>1</v>
      </c>
    </row>
    <row r="569" spans="1:43">
      <c r="A569" s="48">
        <f>净值底稿!A530</f>
        <v>44628</v>
      </c>
      <c r="B569" s="49">
        <f>净值底稿!X530</f>
        <v>1.3439545773376729</v>
      </c>
      <c r="C569" s="49">
        <f>净值底稿!U530</f>
        <v>1.3386595127260088</v>
      </c>
      <c r="D569" s="49">
        <f>净值底稿!V530</f>
        <v>1.5221</v>
      </c>
      <c r="E569" s="49">
        <f>净值底稿!W530</f>
        <v>1.4789000000000001</v>
      </c>
      <c r="F569" s="50">
        <f t="shared" si="338"/>
        <v>-2.8000929793470797E-2</v>
      </c>
      <c r="G569" s="50">
        <f t="shared" si="339"/>
        <v>-2.9796718770545572E-2</v>
      </c>
      <c r="H569" s="50">
        <f t="shared" si="340"/>
        <v>-1.3138014845959223E-4</v>
      </c>
      <c r="I569" s="50">
        <f t="shared" si="341"/>
        <v>1.9931034482758792E-2</v>
      </c>
      <c r="J569" s="51">
        <f t="shared" si="342"/>
        <v>0.11361604892344244</v>
      </c>
      <c r="K569" s="51">
        <f t="shared" si="343"/>
        <v>9.9343731257387727E-2</v>
      </c>
      <c r="L569" s="51">
        <f t="shared" si="344"/>
        <v>0.8544095876490202</v>
      </c>
      <c r="M569" s="51">
        <f t="shared" si="345"/>
        <v>6.2025652551387679E-2</v>
      </c>
      <c r="N569" s="51">
        <f t="shared" si="316"/>
        <v>1.129395020381238</v>
      </c>
      <c r="O569" s="52">
        <f t="shared" si="317"/>
        <v>0.18856093425039502</v>
      </c>
      <c r="P569" s="53" t="b">
        <f t="shared" si="318"/>
        <v>0</v>
      </c>
      <c r="Q569" s="53" t="b">
        <f t="shared" si="319"/>
        <v>0</v>
      </c>
      <c r="R569" s="53" t="b">
        <f t="shared" si="320"/>
        <v>0</v>
      </c>
      <c r="S569" s="53" t="b">
        <f t="shared" si="346"/>
        <v>0</v>
      </c>
      <c r="T569" s="54" t="str">
        <f t="shared" si="347"/>
        <v>不调</v>
      </c>
      <c r="U569" s="51">
        <f t="shared" si="321"/>
        <v>0.11361604892344244</v>
      </c>
      <c r="V569" s="51">
        <f t="shared" si="322"/>
        <v>9.9343731257387727E-2</v>
      </c>
      <c r="W569" s="51">
        <f t="shared" si="323"/>
        <v>0.8544095876490202</v>
      </c>
      <c r="X569" s="51">
        <f t="shared" si="324"/>
        <v>6.2025652551387679E-2</v>
      </c>
      <c r="Y569" s="51">
        <f t="shared" si="348"/>
        <v>0.99998626710299976</v>
      </c>
      <c r="Z569" s="51">
        <f t="shared" si="325"/>
        <v>0.11361448864594501</v>
      </c>
      <c r="AA569" s="51">
        <f t="shared" si="326"/>
        <v>9.9342366980158747E-2</v>
      </c>
      <c r="AB569" s="51">
        <f t="shared" si="327"/>
        <v>0.85439785413015701</v>
      </c>
      <c r="AC569" s="51">
        <f t="shared" si="328"/>
        <v>6.2024800759489816E-2</v>
      </c>
      <c r="AD569" s="78">
        <f t="shared" si="329"/>
        <v>1.1293795105157507</v>
      </c>
      <c r="AE569" s="51">
        <f t="shared" si="349"/>
        <v>1.1412387478508479</v>
      </c>
      <c r="AF569" s="50">
        <f t="shared" si="330"/>
        <v>-1.0391548094060288E-2</v>
      </c>
      <c r="AG569" s="50">
        <f t="shared" si="350"/>
        <v>-4.6180510417084264E-3</v>
      </c>
      <c r="AH569" s="48">
        <f t="shared" si="351"/>
        <v>44561</v>
      </c>
      <c r="AI569" s="55">
        <f t="shared" si="331"/>
        <v>2022</v>
      </c>
      <c r="AJ569" s="55">
        <f t="shared" si="332"/>
        <v>3</v>
      </c>
      <c r="AK569" s="53">
        <f t="shared" si="333"/>
        <v>0</v>
      </c>
      <c r="AL569" s="51">
        <f t="shared" si="352"/>
        <v>1.1369446304428661</v>
      </c>
      <c r="AM569" s="52" t="str">
        <f t="shared" si="334"/>
        <v/>
      </c>
      <c r="AN569" s="51">
        <f t="shared" si="353"/>
        <v>1.1412387478508479</v>
      </c>
      <c r="AO569" s="52">
        <f t="shared" si="335"/>
        <v>-1.0391548094060288E-2</v>
      </c>
      <c r="AP569" s="56">
        <f t="shared" si="336"/>
        <v>1</v>
      </c>
      <c r="AQ569" s="53" t="b">
        <f t="shared" si="337"/>
        <v>1</v>
      </c>
    </row>
    <row r="570" spans="1:43">
      <c r="A570" s="48">
        <f>净值底稿!A531</f>
        <v>44629</v>
      </c>
      <c r="B570" s="49">
        <f>净值底稿!X531</f>
        <v>1.3321384962232892</v>
      </c>
      <c r="C570" s="49">
        <f>净值底稿!U531</f>
        <v>1.3234127251249075</v>
      </c>
      <c r="D570" s="49">
        <f>净值底稿!V531</f>
        <v>1.5208999999999999</v>
      </c>
      <c r="E570" s="49">
        <f>净值底稿!W531</f>
        <v>1.4982</v>
      </c>
      <c r="F570" s="50">
        <f t="shared" si="338"/>
        <v>-8.7920241603632876E-3</v>
      </c>
      <c r="G570" s="50">
        <f t="shared" si="339"/>
        <v>-1.1389593437432954E-2</v>
      </c>
      <c r="H570" s="50">
        <f t="shared" si="340"/>
        <v>-7.8838446882600888E-4</v>
      </c>
      <c r="I570" s="50">
        <f t="shared" si="341"/>
        <v>1.3050240043275263E-2</v>
      </c>
      <c r="J570" s="51">
        <f t="shared" si="342"/>
        <v>0.11261558731680253</v>
      </c>
      <c r="K570" s="51">
        <f t="shared" si="343"/>
        <v>9.8210897809142481E-2</v>
      </c>
      <c r="L570" s="51">
        <f t="shared" si="344"/>
        <v>0.8537242601317625</v>
      </c>
      <c r="M570" s="51">
        <f t="shared" si="345"/>
        <v>6.2834239298037484E-2</v>
      </c>
      <c r="N570" s="51">
        <f t="shared" si="316"/>
        <v>1.1273849845557449</v>
      </c>
      <c r="O570" s="52">
        <f t="shared" si="317"/>
        <v>0.1870048723498148</v>
      </c>
      <c r="P570" s="53" t="b">
        <f t="shared" si="318"/>
        <v>0</v>
      </c>
      <c r="Q570" s="53" t="b">
        <f t="shared" si="319"/>
        <v>0</v>
      </c>
      <c r="R570" s="53" t="b">
        <f t="shared" si="320"/>
        <v>0</v>
      </c>
      <c r="S570" s="53" t="b">
        <f t="shared" si="346"/>
        <v>0</v>
      </c>
      <c r="T570" s="54" t="str">
        <f t="shared" si="347"/>
        <v>不调</v>
      </c>
      <c r="U570" s="51">
        <f t="shared" si="321"/>
        <v>0.11261558731680253</v>
      </c>
      <c r="V570" s="51">
        <f t="shared" si="322"/>
        <v>9.8210897809142481E-2</v>
      </c>
      <c r="W570" s="51">
        <f t="shared" si="323"/>
        <v>0.8537242601317625</v>
      </c>
      <c r="X570" s="51">
        <f t="shared" si="324"/>
        <v>6.2834239298037484E-2</v>
      </c>
      <c r="Y570" s="51">
        <f t="shared" si="348"/>
        <v>0.99998626710299976</v>
      </c>
      <c r="Z570" s="51">
        <f t="shared" si="325"/>
        <v>0.11261404077854129</v>
      </c>
      <c r="AA570" s="51">
        <f t="shared" si="326"/>
        <v>9.8209549088998566E-2</v>
      </c>
      <c r="AB570" s="51">
        <f t="shared" si="327"/>
        <v>0.85371253602443153</v>
      </c>
      <c r="AC570" s="51">
        <f t="shared" si="328"/>
        <v>6.283337640190112E-2</v>
      </c>
      <c r="AD570" s="78">
        <f t="shared" si="329"/>
        <v>1.1273695022938726</v>
      </c>
      <c r="AE570" s="51">
        <f t="shared" si="349"/>
        <v>1.1412387478508479</v>
      </c>
      <c r="AF570" s="50">
        <f t="shared" si="330"/>
        <v>-1.2152799388465807E-2</v>
      </c>
      <c r="AG570" s="50">
        <f t="shared" si="350"/>
        <v>-1.7797456064704287E-3</v>
      </c>
      <c r="AH570" s="48">
        <f t="shared" si="351"/>
        <v>44561</v>
      </c>
      <c r="AI570" s="55">
        <f t="shared" si="331"/>
        <v>2022</v>
      </c>
      <c r="AJ570" s="55">
        <f t="shared" si="332"/>
        <v>3</v>
      </c>
      <c r="AK570" s="53">
        <f t="shared" si="333"/>
        <v>0</v>
      </c>
      <c r="AL570" s="51">
        <f t="shared" si="352"/>
        <v>1.1369446304428661</v>
      </c>
      <c r="AM570" s="52" t="str">
        <f t="shared" si="334"/>
        <v/>
      </c>
      <c r="AN570" s="51">
        <f t="shared" si="353"/>
        <v>1.1412387478508479</v>
      </c>
      <c r="AO570" s="52">
        <f t="shared" si="335"/>
        <v>-1.2152799388465807E-2</v>
      </c>
      <c r="AP570" s="56">
        <f t="shared" si="336"/>
        <v>1</v>
      </c>
      <c r="AQ570" s="53" t="b">
        <f t="shared" si="337"/>
        <v>1</v>
      </c>
    </row>
    <row r="571" spans="1:43">
      <c r="A571" s="48">
        <f>净值底稿!A532</f>
        <v>44630</v>
      </c>
      <c r="B571" s="49">
        <f>净值底稿!X532</f>
        <v>1.3424077968280133</v>
      </c>
      <c r="C571" s="49">
        <f>净值底稿!U532</f>
        <v>1.3503781932899188</v>
      </c>
      <c r="D571" s="49">
        <f>净值底稿!V532</f>
        <v>1.5201</v>
      </c>
      <c r="E571" s="49">
        <f>净值底稿!W532</f>
        <v>1.4528000000000001</v>
      </c>
      <c r="F571" s="50">
        <f t="shared" si="338"/>
        <v>7.7088835986935944E-3</v>
      </c>
      <c r="G571" s="50">
        <f t="shared" si="339"/>
        <v>2.0375705668438604E-2</v>
      </c>
      <c r="H571" s="50">
        <f t="shared" si="340"/>
        <v>-5.260043395357572E-4</v>
      </c>
      <c r="I571" s="50">
        <f t="shared" si="341"/>
        <v>-3.0303030303030276E-2</v>
      </c>
      <c r="J571" s="51">
        <f t="shared" si="342"/>
        <v>0.11348216931048159</v>
      </c>
      <c r="K571" s="51">
        <f t="shared" si="343"/>
        <v>0.10021063795506607</v>
      </c>
      <c r="L571" s="51">
        <f t="shared" si="344"/>
        <v>0.85326347952576664</v>
      </c>
      <c r="M571" s="51">
        <f t="shared" si="345"/>
        <v>6.09293346927526E-2</v>
      </c>
      <c r="N571" s="51">
        <f t="shared" si="316"/>
        <v>1.1278856214840669</v>
      </c>
      <c r="O571" s="52">
        <f t="shared" si="317"/>
        <v>0.18946318952481336</v>
      </c>
      <c r="P571" s="53" t="b">
        <f t="shared" si="318"/>
        <v>0</v>
      </c>
      <c r="Q571" s="53" t="b">
        <f t="shared" si="319"/>
        <v>0</v>
      </c>
      <c r="R571" s="53" t="b">
        <f t="shared" si="320"/>
        <v>0</v>
      </c>
      <c r="S571" s="53" t="b">
        <f t="shared" si="346"/>
        <v>0</v>
      </c>
      <c r="T571" s="54" t="str">
        <f t="shared" si="347"/>
        <v>不调</v>
      </c>
      <c r="U571" s="51">
        <f t="shared" si="321"/>
        <v>0.11348216931048159</v>
      </c>
      <c r="V571" s="51">
        <f t="shared" si="322"/>
        <v>0.10021063795506607</v>
      </c>
      <c r="W571" s="51">
        <f t="shared" si="323"/>
        <v>0.85326347952576664</v>
      </c>
      <c r="X571" s="51">
        <f t="shared" si="324"/>
        <v>6.09293346927526E-2</v>
      </c>
      <c r="Y571" s="51">
        <f t="shared" si="348"/>
        <v>0.99998626710299976</v>
      </c>
      <c r="Z571" s="51">
        <f t="shared" si="325"/>
        <v>0.11348061087153909</v>
      </c>
      <c r="AA571" s="51">
        <f t="shared" si="326"/>
        <v>0.10020926177269671</v>
      </c>
      <c r="AB571" s="51">
        <f t="shared" si="327"/>
        <v>0.85325176174628825</v>
      </c>
      <c r="AC571" s="51">
        <f t="shared" si="328"/>
        <v>6.0928497956474974E-2</v>
      </c>
      <c r="AD571" s="78">
        <f t="shared" si="329"/>
        <v>1.1278701323469991</v>
      </c>
      <c r="AE571" s="51">
        <f t="shared" si="349"/>
        <v>1.1412387478508479</v>
      </c>
      <c r="AF571" s="50">
        <f t="shared" si="330"/>
        <v>-1.1714126889771581E-2</v>
      </c>
      <c r="AG571" s="50">
        <f t="shared" si="350"/>
        <v>4.4406918238237836E-4</v>
      </c>
      <c r="AH571" s="48">
        <f t="shared" si="351"/>
        <v>44561</v>
      </c>
      <c r="AI571" s="55">
        <f t="shared" si="331"/>
        <v>2022</v>
      </c>
      <c r="AJ571" s="55">
        <f t="shared" si="332"/>
        <v>3</v>
      </c>
      <c r="AK571" s="53">
        <f t="shared" si="333"/>
        <v>0</v>
      </c>
      <c r="AL571" s="51">
        <f t="shared" si="352"/>
        <v>1.1369446304428661</v>
      </c>
      <c r="AM571" s="52" t="str">
        <f t="shared" si="334"/>
        <v/>
      </c>
      <c r="AN571" s="51">
        <f t="shared" si="353"/>
        <v>1.1412387478508479</v>
      </c>
      <c r="AO571" s="52">
        <f t="shared" si="335"/>
        <v>-1.1714126889771581E-2</v>
      </c>
      <c r="AP571" s="56">
        <f t="shared" si="336"/>
        <v>1</v>
      </c>
      <c r="AQ571" s="53" t="b">
        <f t="shared" si="337"/>
        <v>1</v>
      </c>
    </row>
    <row r="572" spans="1:43">
      <c r="A572" s="48">
        <f>净值底稿!A533</f>
        <v>44631</v>
      </c>
      <c r="B572" s="49">
        <f>净值底稿!X533</f>
        <v>1.3488920626751975</v>
      </c>
      <c r="C572" s="49">
        <f>净值底稿!U533</f>
        <v>1.3571390887568675</v>
      </c>
      <c r="D572" s="49">
        <f>净值底稿!V533</f>
        <v>1.5217000000000001</v>
      </c>
      <c r="E572" s="49">
        <f>净值底稿!W533</f>
        <v>1.458</v>
      </c>
      <c r="F572" s="50">
        <f t="shared" si="338"/>
        <v>4.8303249299548323E-3</v>
      </c>
      <c r="G572" s="50">
        <f t="shared" si="339"/>
        <v>5.0066681323379658E-3</v>
      </c>
      <c r="H572" s="50">
        <f t="shared" si="340"/>
        <v>1.0525623314256993E-3</v>
      </c>
      <c r="I572" s="50">
        <f t="shared" si="341"/>
        <v>3.5792951541848694E-3</v>
      </c>
      <c r="J572" s="51">
        <f t="shared" si="342"/>
        <v>0.11402875909529839</v>
      </c>
      <c r="K572" s="51">
        <f t="shared" si="343"/>
        <v>0.10071097629017918</v>
      </c>
      <c r="L572" s="51">
        <f t="shared" si="344"/>
        <v>0.85414986240992496</v>
      </c>
      <c r="M572" s="51">
        <f t="shared" si="345"/>
        <v>6.1146579033962346E-2</v>
      </c>
      <c r="N572" s="51">
        <f t="shared" si="316"/>
        <v>1.1300361768293647</v>
      </c>
      <c r="O572" s="52">
        <f t="shared" si="317"/>
        <v>0.19002908029722596</v>
      </c>
      <c r="P572" s="53" t="b">
        <f t="shared" si="318"/>
        <v>0</v>
      </c>
      <c r="Q572" s="53" t="b">
        <f t="shared" si="319"/>
        <v>0</v>
      </c>
      <c r="R572" s="53" t="b">
        <f t="shared" si="320"/>
        <v>0</v>
      </c>
      <c r="S572" s="53" t="b">
        <f t="shared" si="346"/>
        <v>0</v>
      </c>
      <c r="T572" s="54" t="str">
        <f t="shared" si="347"/>
        <v>不调</v>
      </c>
      <c r="U572" s="51">
        <f t="shared" si="321"/>
        <v>0.11402875909529839</v>
      </c>
      <c r="V572" s="51">
        <f t="shared" si="322"/>
        <v>0.10071097629017918</v>
      </c>
      <c r="W572" s="51">
        <f t="shared" si="323"/>
        <v>0.85414986240992496</v>
      </c>
      <c r="X572" s="51">
        <f t="shared" si="324"/>
        <v>6.1146579033962346E-2</v>
      </c>
      <c r="Y572" s="51">
        <f t="shared" si="348"/>
        <v>0.99998626710299976</v>
      </c>
      <c r="Z572" s="51">
        <f t="shared" si="325"/>
        <v>0.11402719315009467</v>
      </c>
      <c r="AA572" s="51">
        <f t="shared" si="326"/>
        <v>0.10070959323671499</v>
      </c>
      <c r="AB572" s="51">
        <f t="shared" si="327"/>
        <v>0.85413813245784176</v>
      </c>
      <c r="AC572" s="51">
        <f t="shared" si="328"/>
        <v>6.1145739314290556E-2</v>
      </c>
      <c r="AD572" s="78">
        <f t="shared" si="329"/>
        <v>1.1300206581589418</v>
      </c>
      <c r="AE572" s="51">
        <f t="shared" si="349"/>
        <v>1.1412387478508479</v>
      </c>
      <c r="AF572" s="50">
        <f t="shared" si="330"/>
        <v>-9.8297483440968891E-3</v>
      </c>
      <c r="AG572" s="50">
        <f t="shared" si="350"/>
        <v>1.9067140358328682E-3</v>
      </c>
      <c r="AH572" s="48">
        <f t="shared" si="351"/>
        <v>44561</v>
      </c>
      <c r="AI572" s="55">
        <f t="shared" si="331"/>
        <v>2022</v>
      </c>
      <c r="AJ572" s="55">
        <f t="shared" si="332"/>
        <v>3</v>
      </c>
      <c r="AK572" s="53">
        <f t="shared" si="333"/>
        <v>0</v>
      </c>
      <c r="AL572" s="51">
        <f t="shared" si="352"/>
        <v>1.1369446304428661</v>
      </c>
      <c r="AM572" s="52" t="str">
        <f t="shared" si="334"/>
        <v/>
      </c>
      <c r="AN572" s="51">
        <f t="shared" si="353"/>
        <v>1.1412387478508479</v>
      </c>
      <c r="AO572" s="52">
        <f t="shared" si="335"/>
        <v>-9.8297483440968891E-3</v>
      </c>
      <c r="AP572" s="56">
        <f t="shared" si="336"/>
        <v>1</v>
      </c>
      <c r="AQ572" s="53" t="b">
        <f t="shared" si="337"/>
        <v>1</v>
      </c>
    </row>
    <row r="573" spans="1:43">
      <c r="A573" s="48">
        <f>净值底稿!A534</f>
        <v>44634</v>
      </c>
      <c r="B573" s="49">
        <f>净值底稿!X534</f>
        <v>1.3239280707814509</v>
      </c>
      <c r="C573" s="49">
        <f>净值底稿!U534</f>
        <v>1.3211283988862275</v>
      </c>
      <c r="D573" s="49">
        <f>净值底稿!V534</f>
        <v>1.5243</v>
      </c>
      <c r="E573" s="49">
        <f>净值底稿!W534</f>
        <v>1.4475</v>
      </c>
      <c r="F573" s="50">
        <f t="shared" si="338"/>
        <v>-1.8507034465186645E-2</v>
      </c>
      <c r="G573" s="50">
        <f t="shared" si="339"/>
        <v>-2.6534266214103153E-2</v>
      </c>
      <c r="H573" s="50">
        <f t="shared" si="340"/>
        <v>1.7086153643950386E-3</v>
      </c>
      <c r="I573" s="50">
        <f t="shared" si="341"/>
        <v>-7.2016460905349744E-3</v>
      </c>
      <c r="J573" s="51">
        <f t="shared" si="342"/>
        <v>0.11191688795649737</v>
      </c>
      <c r="K573" s="51">
        <f t="shared" si="343"/>
        <v>9.8037338079457956E-2</v>
      </c>
      <c r="L573" s="51">
        <f t="shared" si="344"/>
        <v>0.85559752599427497</v>
      </c>
      <c r="M573" s="51">
        <f t="shared" si="345"/>
        <v>6.0705389339804926E-2</v>
      </c>
      <c r="N573" s="51">
        <f t="shared" si="316"/>
        <v>1.1262571413700351</v>
      </c>
      <c r="O573" s="52">
        <f t="shared" si="317"/>
        <v>0.18641766460238074</v>
      </c>
      <c r="P573" s="53" t="b">
        <f t="shared" si="318"/>
        <v>0</v>
      </c>
      <c r="Q573" s="53" t="b">
        <f t="shared" si="319"/>
        <v>0</v>
      </c>
      <c r="R573" s="53" t="b">
        <f t="shared" si="320"/>
        <v>0</v>
      </c>
      <c r="S573" s="53" t="b">
        <f t="shared" si="346"/>
        <v>0</v>
      </c>
      <c r="T573" s="54" t="str">
        <f t="shared" si="347"/>
        <v>不调</v>
      </c>
      <c r="U573" s="51">
        <f t="shared" si="321"/>
        <v>0.11191688795649737</v>
      </c>
      <c r="V573" s="51">
        <f t="shared" si="322"/>
        <v>9.8037338079457956E-2</v>
      </c>
      <c r="W573" s="51">
        <f t="shared" si="323"/>
        <v>0.85559752599427497</v>
      </c>
      <c r="X573" s="51">
        <f t="shared" si="324"/>
        <v>6.0705389339804926E-2</v>
      </c>
      <c r="Y573" s="51">
        <f t="shared" si="348"/>
        <v>0.99995880187477393</v>
      </c>
      <c r="Z573" s="51">
        <f t="shared" si="325"/>
        <v>0.11191227719053243</v>
      </c>
      <c r="AA573" s="51">
        <f t="shared" si="326"/>
        <v>9.8033299124926934E-2</v>
      </c>
      <c r="AB573" s="51">
        <f t="shared" si="327"/>
        <v>0.85556227698025589</v>
      </c>
      <c r="AC573" s="51">
        <f t="shared" si="328"/>
        <v>6.0702888391573007E-2</v>
      </c>
      <c r="AD573" s="78">
        <f t="shared" si="329"/>
        <v>1.1262107416872882</v>
      </c>
      <c r="AE573" s="51">
        <f t="shared" si="349"/>
        <v>1.1412387478508479</v>
      </c>
      <c r="AF573" s="50">
        <f t="shared" si="330"/>
        <v>-1.3168152756695362E-2</v>
      </c>
      <c r="AG573" s="50">
        <f t="shared" si="350"/>
        <v>-3.3715458599321568E-3</v>
      </c>
      <c r="AH573" s="48">
        <f t="shared" si="351"/>
        <v>44561</v>
      </c>
      <c r="AI573" s="55">
        <f t="shared" si="331"/>
        <v>2022</v>
      </c>
      <c r="AJ573" s="55">
        <f t="shared" si="332"/>
        <v>3</v>
      </c>
      <c r="AK573" s="53">
        <f t="shared" si="333"/>
        <v>0</v>
      </c>
      <c r="AL573" s="51">
        <f t="shared" si="352"/>
        <v>1.1369446304428661</v>
      </c>
      <c r="AM573" s="52" t="str">
        <f t="shared" si="334"/>
        <v/>
      </c>
      <c r="AN573" s="51">
        <f t="shared" si="353"/>
        <v>1.1412387478508479</v>
      </c>
      <c r="AO573" s="52">
        <f t="shared" si="335"/>
        <v>-1.3168152756695362E-2</v>
      </c>
      <c r="AP573" s="56">
        <f t="shared" si="336"/>
        <v>1</v>
      </c>
      <c r="AQ573" s="53" t="b">
        <f t="shared" si="337"/>
        <v>1</v>
      </c>
    </row>
    <row r="574" spans="1:43">
      <c r="A574" s="48">
        <f>净值底稿!A535</f>
        <v>44635</v>
      </c>
      <c r="B574" s="49">
        <f>净值底稿!X535</f>
        <v>1.2556430734427311</v>
      </c>
      <c r="C574" s="49">
        <f>净值底稿!U535</f>
        <v>1.2585016804825488</v>
      </c>
      <c r="D574" s="49">
        <f>净值底稿!V535</f>
        <v>1.5219</v>
      </c>
      <c r="E574" s="49">
        <f>净值底稿!W535</f>
        <v>1.4225000000000001</v>
      </c>
      <c r="F574" s="50">
        <f t="shared" si="338"/>
        <v>-5.1577573469240301E-2</v>
      </c>
      <c r="G574" s="50">
        <f t="shared" si="339"/>
        <v>-4.7403960475360218E-2</v>
      </c>
      <c r="H574" s="50">
        <f t="shared" si="340"/>
        <v>-1.5744932099980291E-3</v>
      </c>
      <c r="I574" s="50">
        <f t="shared" si="341"/>
        <v>-1.7271157167530138E-2</v>
      </c>
      <c r="J574" s="51">
        <f t="shared" si="342"/>
        <v>0.10614011349162776</v>
      </c>
      <c r="K574" s="51">
        <f t="shared" si="343"/>
        <v>9.3386132487939727E-2</v>
      </c>
      <c r="L574" s="51">
        <f t="shared" si="344"/>
        <v>0.85421519998441997</v>
      </c>
      <c r="M574" s="51">
        <f t="shared" si="345"/>
        <v>5.9654479265639111E-2</v>
      </c>
      <c r="N574" s="51">
        <f t="shared" si="316"/>
        <v>1.1133959252296266</v>
      </c>
      <c r="O574" s="52">
        <f t="shared" si="317"/>
        <v>0.17920511604029557</v>
      </c>
      <c r="P574" s="53" t="b">
        <f t="shared" si="318"/>
        <v>0</v>
      </c>
      <c r="Q574" s="53" t="b">
        <f t="shared" si="319"/>
        <v>0</v>
      </c>
      <c r="R574" s="53" t="b">
        <f t="shared" si="320"/>
        <v>0</v>
      </c>
      <c r="S574" s="53" t="b">
        <f t="shared" si="346"/>
        <v>0</v>
      </c>
      <c r="T574" s="54" t="str">
        <f t="shared" si="347"/>
        <v>不调</v>
      </c>
      <c r="U574" s="51">
        <f t="shared" si="321"/>
        <v>0.10614011349162776</v>
      </c>
      <c r="V574" s="51">
        <f t="shared" si="322"/>
        <v>9.3386132487939727E-2</v>
      </c>
      <c r="W574" s="51">
        <f t="shared" si="323"/>
        <v>0.85421519998441997</v>
      </c>
      <c r="X574" s="51">
        <f t="shared" si="324"/>
        <v>5.9654479265639111E-2</v>
      </c>
      <c r="Y574" s="51">
        <f t="shared" si="348"/>
        <v>0.99998626710299976</v>
      </c>
      <c r="Z574" s="51">
        <f t="shared" si="325"/>
        <v>0.10613865588038159</v>
      </c>
      <c r="AA574" s="51">
        <f t="shared" si="326"/>
        <v>9.3384850025801019E-2</v>
      </c>
      <c r="AB574" s="51">
        <f t="shared" si="327"/>
        <v>0.85420346913506251</v>
      </c>
      <c r="AC574" s="51">
        <f t="shared" si="328"/>
        <v>5.9653660036819753E-2</v>
      </c>
      <c r="AD574" s="78">
        <f t="shared" si="329"/>
        <v>1.1133806350780651</v>
      </c>
      <c r="AE574" s="51">
        <f t="shared" si="349"/>
        <v>1.1412387478508479</v>
      </c>
      <c r="AF574" s="50">
        <f t="shared" si="330"/>
        <v>-2.4410416159847848E-2</v>
      </c>
      <c r="AG574" s="50">
        <f t="shared" si="350"/>
        <v>-1.1392278668911571E-2</v>
      </c>
      <c r="AH574" s="48">
        <f t="shared" si="351"/>
        <v>44561</v>
      </c>
      <c r="AI574" s="55">
        <f t="shared" si="331"/>
        <v>2022</v>
      </c>
      <c r="AJ574" s="55">
        <f t="shared" si="332"/>
        <v>3</v>
      </c>
      <c r="AK574" s="53">
        <f t="shared" si="333"/>
        <v>0</v>
      </c>
      <c r="AL574" s="51">
        <f t="shared" si="352"/>
        <v>1.1369446304428661</v>
      </c>
      <c r="AM574" s="52" t="str">
        <f t="shared" si="334"/>
        <v/>
      </c>
      <c r="AN574" s="51">
        <f t="shared" si="353"/>
        <v>1.1412387478508479</v>
      </c>
      <c r="AO574" s="52">
        <f t="shared" si="335"/>
        <v>-2.4410416159847848E-2</v>
      </c>
      <c r="AP574" s="56">
        <f t="shared" si="336"/>
        <v>1</v>
      </c>
      <c r="AQ574" s="53" t="b">
        <f t="shared" si="337"/>
        <v>1</v>
      </c>
    </row>
    <row r="575" spans="1:43">
      <c r="A575" s="48">
        <f>净值底稿!A536</f>
        <v>44636</v>
      </c>
      <c r="B575" s="49">
        <f>净值底稿!X536</f>
        <v>1.2835351177125081</v>
      </c>
      <c r="C575" s="49">
        <f>净值底稿!U536</f>
        <v>1.3013067226305599</v>
      </c>
      <c r="D575" s="49">
        <f>净值底稿!V536</f>
        <v>1.5221</v>
      </c>
      <c r="E575" s="49">
        <f>净值底稿!W536</f>
        <v>1.413</v>
      </c>
      <c r="F575" s="50">
        <f t="shared" si="338"/>
        <v>2.2213354144743125E-2</v>
      </c>
      <c r="G575" s="50">
        <f t="shared" si="339"/>
        <v>3.4012701621183528E-2</v>
      </c>
      <c r="H575" s="50">
        <f t="shared" si="340"/>
        <v>1.3141467901967019E-4</v>
      </c>
      <c r="I575" s="50">
        <f t="shared" si="341"/>
        <v>-6.6783831282952733E-3</v>
      </c>
      <c r="J575" s="51">
        <f t="shared" si="342"/>
        <v>0.10849635143189952</v>
      </c>
      <c r="K575" s="51">
        <f t="shared" si="343"/>
        <v>9.6561121065667568E-2</v>
      </c>
      <c r="L575" s="51">
        <f t="shared" si="344"/>
        <v>0.8543157240097764</v>
      </c>
      <c r="M575" s="51">
        <f t="shared" si="345"/>
        <v>5.9255270040088792E-2</v>
      </c>
      <c r="N575" s="51">
        <f t="shared" si="316"/>
        <v>1.1186284665474322</v>
      </c>
      <c r="O575" s="52">
        <f t="shared" si="317"/>
        <v>0.18331150925424106</v>
      </c>
      <c r="P575" s="53" t="b">
        <f t="shared" si="318"/>
        <v>0</v>
      </c>
      <c r="Q575" s="53" t="b">
        <f t="shared" si="319"/>
        <v>0</v>
      </c>
      <c r="R575" s="53" t="b">
        <f t="shared" si="320"/>
        <v>0</v>
      </c>
      <c r="S575" s="53" t="b">
        <f t="shared" si="346"/>
        <v>0</v>
      </c>
      <c r="T575" s="54" t="str">
        <f t="shared" si="347"/>
        <v>不调</v>
      </c>
      <c r="U575" s="51">
        <f t="shared" si="321"/>
        <v>0.10849635143189952</v>
      </c>
      <c r="V575" s="51">
        <f t="shared" si="322"/>
        <v>9.6561121065667568E-2</v>
      </c>
      <c r="W575" s="51">
        <f t="shared" si="323"/>
        <v>0.8543157240097764</v>
      </c>
      <c r="X575" s="51">
        <f t="shared" si="324"/>
        <v>5.9255270040088792E-2</v>
      </c>
      <c r="Y575" s="51">
        <f t="shared" si="348"/>
        <v>0.99998626710299976</v>
      </c>
      <c r="Z575" s="51">
        <f t="shared" si="325"/>
        <v>0.10849486146268041</v>
      </c>
      <c r="AA575" s="51">
        <f t="shared" si="326"/>
        <v>9.6559795001737753E-2</v>
      </c>
      <c r="AB575" s="51">
        <f t="shared" si="327"/>
        <v>0.85430399177993288</v>
      </c>
      <c r="AC575" s="51">
        <f t="shared" si="328"/>
        <v>5.9254456293568611E-2</v>
      </c>
      <c r="AD575" s="78">
        <f t="shared" si="329"/>
        <v>1.1186131045379197</v>
      </c>
      <c r="AE575" s="51">
        <f t="shared" si="349"/>
        <v>1.1412387478508479</v>
      </c>
      <c r="AF575" s="50">
        <f t="shared" si="330"/>
        <v>-1.9825512720748617E-2</v>
      </c>
      <c r="AG575" s="50">
        <f t="shared" si="350"/>
        <v>4.6996231971359048E-3</v>
      </c>
      <c r="AH575" s="48">
        <f t="shared" si="351"/>
        <v>44561</v>
      </c>
      <c r="AI575" s="55">
        <f t="shared" si="331"/>
        <v>2022</v>
      </c>
      <c r="AJ575" s="55">
        <f t="shared" si="332"/>
        <v>3</v>
      </c>
      <c r="AK575" s="53">
        <f t="shared" si="333"/>
        <v>0</v>
      </c>
      <c r="AL575" s="51">
        <f t="shared" si="352"/>
        <v>1.1369446304428661</v>
      </c>
      <c r="AM575" s="52" t="str">
        <f t="shared" si="334"/>
        <v/>
      </c>
      <c r="AN575" s="51">
        <f t="shared" si="353"/>
        <v>1.1412387478508479</v>
      </c>
      <c r="AO575" s="52">
        <f t="shared" si="335"/>
        <v>-1.9825512720748617E-2</v>
      </c>
      <c r="AP575" s="56">
        <f t="shared" si="336"/>
        <v>1</v>
      </c>
      <c r="AQ575" s="53" t="b">
        <f t="shared" si="337"/>
        <v>1</v>
      </c>
    </row>
    <row r="576" spans="1:43">
      <c r="A576" s="48">
        <f>净值底稿!A537</f>
        <v>44637</v>
      </c>
      <c r="B576" s="49">
        <f>净值底稿!X537</f>
        <v>1.2983454016224358</v>
      </c>
      <c r="C576" s="49">
        <f>净值底稿!U537</f>
        <v>1.3236921797465624</v>
      </c>
      <c r="D576" s="49">
        <f>净值底稿!V537</f>
        <v>1.5221</v>
      </c>
      <c r="E576" s="49">
        <f>净值底稿!W537</f>
        <v>1.4227000000000001</v>
      </c>
      <c r="F576" s="50">
        <f t="shared" si="338"/>
        <v>1.1538666691350397E-2</v>
      </c>
      <c r="G576" s="50">
        <f t="shared" si="339"/>
        <v>1.720229114835492E-2</v>
      </c>
      <c r="H576" s="50">
        <f t="shared" si="340"/>
        <v>0</v>
      </c>
      <c r="I576" s="50">
        <f t="shared" si="341"/>
        <v>6.8648266100495015E-3</v>
      </c>
      <c r="J576" s="51">
        <f t="shared" si="342"/>
        <v>0.10974674750682251</v>
      </c>
      <c r="K576" s="51">
        <f t="shared" si="343"/>
        <v>9.822084470858311E-2</v>
      </c>
      <c r="L576" s="51">
        <f t="shared" si="344"/>
        <v>0.85430399177993288</v>
      </c>
      <c r="M576" s="51">
        <f t="shared" si="345"/>
        <v>5.9661227861896718E-2</v>
      </c>
      <c r="N576" s="51">
        <f t="shared" si="316"/>
        <v>1.1219328118572351</v>
      </c>
      <c r="O576" s="52">
        <f t="shared" si="317"/>
        <v>0.18536546040679422</v>
      </c>
      <c r="P576" s="53" t="b">
        <f t="shared" si="318"/>
        <v>0</v>
      </c>
      <c r="Q576" s="53" t="b">
        <f t="shared" si="319"/>
        <v>0</v>
      </c>
      <c r="R576" s="53" t="b">
        <f t="shared" si="320"/>
        <v>0</v>
      </c>
      <c r="S576" s="53" t="b">
        <f t="shared" si="346"/>
        <v>0</v>
      </c>
      <c r="T576" s="54" t="str">
        <f t="shared" si="347"/>
        <v>不调</v>
      </c>
      <c r="U576" s="51">
        <f t="shared" si="321"/>
        <v>0.10974674750682251</v>
      </c>
      <c r="V576" s="51">
        <f t="shared" si="322"/>
        <v>9.822084470858311E-2</v>
      </c>
      <c r="W576" s="51">
        <f t="shared" si="323"/>
        <v>0.85430399177993288</v>
      </c>
      <c r="X576" s="51">
        <f t="shared" si="324"/>
        <v>5.9661227861896718E-2</v>
      </c>
      <c r="Y576" s="51">
        <f t="shared" si="348"/>
        <v>0.99998626710299976</v>
      </c>
      <c r="Z576" s="51">
        <f t="shared" si="325"/>
        <v>0.10974524036604288</v>
      </c>
      <c r="AA576" s="51">
        <f t="shared" si="326"/>
        <v>9.821949585183945E-2</v>
      </c>
      <c r="AB576" s="51">
        <f t="shared" si="327"/>
        <v>0.85429225971120692</v>
      </c>
      <c r="AC576" s="51">
        <f t="shared" si="328"/>
        <v>5.9660408540399584E-2</v>
      </c>
      <c r="AD576" s="78">
        <f t="shared" si="329"/>
        <v>1.1219174044694888</v>
      </c>
      <c r="AE576" s="51">
        <f t="shared" si="349"/>
        <v>1.1412387478508479</v>
      </c>
      <c r="AF576" s="50">
        <f t="shared" si="330"/>
        <v>-1.6930150170369251E-2</v>
      </c>
      <c r="AG576" s="50">
        <f t="shared" si="350"/>
        <v>2.9539256407460357E-3</v>
      </c>
      <c r="AH576" s="48">
        <f t="shared" si="351"/>
        <v>44561</v>
      </c>
      <c r="AI576" s="55">
        <f t="shared" si="331"/>
        <v>2022</v>
      </c>
      <c r="AJ576" s="55">
        <f t="shared" si="332"/>
        <v>3</v>
      </c>
      <c r="AK576" s="53">
        <f t="shared" si="333"/>
        <v>0</v>
      </c>
      <c r="AL576" s="51">
        <f t="shared" si="352"/>
        <v>1.1369446304428661</v>
      </c>
      <c r="AM576" s="52" t="str">
        <f t="shared" si="334"/>
        <v/>
      </c>
      <c r="AN576" s="51">
        <f t="shared" si="353"/>
        <v>1.1412387478508479</v>
      </c>
      <c r="AO576" s="52">
        <f t="shared" si="335"/>
        <v>-1.6930150170369251E-2</v>
      </c>
      <c r="AP576" s="56">
        <f t="shared" si="336"/>
        <v>1</v>
      </c>
      <c r="AQ576" s="53" t="b">
        <f t="shared" si="337"/>
        <v>1</v>
      </c>
    </row>
    <row r="577" spans="1:43">
      <c r="A577" s="48">
        <f>净值底稿!A538</f>
        <v>44638</v>
      </c>
      <c r="B577" s="49">
        <f>净值底稿!X538</f>
        <v>1.328140854851577</v>
      </c>
      <c r="C577" s="49">
        <f>净值底稿!U538</f>
        <v>1.3350456863955087</v>
      </c>
      <c r="D577" s="49">
        <f>净值底稿!V538</f>
        <v>1.5226</v>
      </c>
      <c r="E577" s="49">
        <f>净值底稿!W538</f>
        <v>1.4285000000000001</v>
      </c>
      <c r="F577" s="50">
        <f t="shared" si="338"/>
        <v>2.2948787889500055E-2</v>
      </c>
      <c r="G577" s="50">
        <f t="shared" si="339"/>
        <v>8.5771502035465463E-3</v>
      </c>
      <c r="H577" s="50">
        <f t="shared" si="340"/>
        <v>3.2849352867736492E-4</v>
      </c>
      <c r="I577" s="50">
        <f t="shared" si="341"/>
        <v>4.0767554649610016E-3</v>
      </c>
      <c r="J577" s="51">
        <f t="shared" si="342"/>
        <v>0.1122637606090854</v>
      </c>
      <c r="K577" s="51">
        <f t="shared" si="343"/>
        <v>9.9061939220677298E-2</v>
      </c>
      <c r="L577" s="51">
        <f t="shared" si="344"/>
        <v>0.8545728891901212</v>
      </c>
      <c r="M577" s="51">
        <f t="shared" si="345"/>
        <v>5.9903629436958462E-2</v>
      </c>
      <c r="N577" s="51">
        <f t="shared" si="316"/>
        <v>1.1258022184568421</v>
      </c>
      <c r="O577" s="52">
        <f t="shared" si="317"/>
        <v>0.18771121282691264</v>
      </c>
      <c r="P577" s="53" t="b">
        <f t="shared" si="318"/>
        <v>0</v>
      </c>
      <c r="Q577" s="53" t="b">
        <f t="shared" si="319"/>
        <v>0</v>
      </c>
      <c r="R577" s="53" t="b">
        <f t="shared" si="320"/>
        <v>0</v>
      </c>
      <c r="S577" s="53" t="b">
        <f t="shared" si="346"/>
        <v>0</v>
      </c>
      <c r="T577" s="54" t="str">
        <f t="shared" si="347"/>
        <v>不调</v>
      </c>
      <c r="U577" s="51">
        <f t="shared" si="321"/>
        <v>0.1122637606090854</v>
      </c>
      <c r="V577" s="51">
        <f t="shared" si="322"/>
        <v>9.9061939220677298E-2</v>
      </c>
      <c r="W577" s="51">
        <f t="shared" si="323"/>
        <v>0.8545728891901212</v>
      </c>
      <c r="X577" s="51">
        <f t="shared" si="324"/>
        <v>5.9903629436958462E-2</v>
      </c>
      <c r="Y577" s="51">
        <f t="shared" si="348"/>
        <v>0.99998626710299976</v>
      </c>
      <c r="Z577" s="51">
        <f t="shared" si="325"/>
        <v>0.11226221890242409</v>
      </c>
      <c r="AA577" s="51">
        <f t="shared" si="326"/>
        <v>9.9060578813269337E-2</v>
      </c>
      <c r="AB577" s="51">
        <f t="shared" si="327"/>
        <v>0.8545611534286548</v>
      </c>
      <c r="AC577" s="51">
        <f t="shared" si="328"/>
        <v>5.9902806786585466E-2</v>
      </c>
      <c r="AD577" s="78">
        <f t="shared" si="329"/>
        <v>1.1257867579309337</v>
      </c>
      <c r="AE577" s="51">
        <f t="shared" si="349"/>
        <v>1.1412387478508479</v>
      </c>
      <c r="AF577" s="50">
        <f t="shared" si="330"/>
        <v>-1.3539664639859894E-2</v>
      </c>
      <c r="AG577" s="50">
        <f t="shared" si="350"/>
        <v>3.4488755108266211E-3</v>
      </c>
      <c r="AH577" s="48">
        <f t="shared" si="351"/>
        <v>44561</v>
      </c>
      <c r="AI577" s="55">
        <f t="shared" si="331"/>
        <v>2022</v>
      </c>
      <c r="AJ577" s="55">
        <f t="shared" si="332"/>
        <v>3</v>
      </c>
      <c r="AK577" s="53">
        <f t="shared" si="333"/>
        <v>0</v>
      </c>
      <c r="AL577" s="51">
        <f t="shared" si="352"/>
        <v>1.1369446304428661</v>
      </c>
      <c r="AM577" s="52" t="str">
        <f t="shared" si="334"/>
        <v/>
      </c>
      <c r="AN577" s="51">
        <f t="shared" si="353"/>
        <v>1.1412387478508479</v>
      </c>
      <c r="AO577" s="52">
        <f t="shared" si="335"/>
        <v>-1.3539664639859894E-2</v>
      </c>
      <c r="AP577" s="56">
        <f t="shared" si="336"/>
        <v>1</v>
      </c>
      <c r="AQ577" s="53" t="b">
        <f t="shared" si="337"/>
        <v>1</v>
      </c>
    </row>
    <row r="578" spans="1:43">
      <c r="A578" s="48">
        <f>净值底稿!A539</f>
        <v>44641</v>
      </c>
      <c r="B578" s="49">
        <f>净值底稿!X539</f>
        <v>1.3250100464554309</v>
      </c>
      <c r="C578" s="49">
        <f>净值底稿!U539</f>
        <v>1.345150297671595</v>
      </c>
      <c r="D578" s="49">
        <f>净值底稿!V539</f>
        <v>1.5224</v>
      </c>
      <c r="E578" s="49">
        <f>净值底稿!W539</f>
        <v>1.4216</v>
      </c>
      <c r="F578" s="50">
        <f t="shared" si="338"/>
        <v>-2.3572864163537988E-3</v>
      </c>
      <c r="G578" s="50">
        <f t="shared" si="339"/>
        <v>7.5687381930484854E-3</v>
      </c>
      <c r="H578" s="50">
        <f t="shared" si="340"/>
        <v>-1.3135426244581527E-4</v>
      </c>
      <c r="I578" s="50">
        <f t="shared" si="341"/>
        <v>-4.8302415120756725E-3</v>
      </c>
      <c r="J578" s="51">
        <f t="shared" si="342"/>
        <v>0.11199758469873566</v>
      </c>
      <c r="K578" s="51">
        <f t="shared" si="343"/>
        <v>9.9810342399558813E-2</v>
      </c>
      <c r="L578" s="51">
        <f t="shared" si="344"/>
        <v>0.85444890317863131</v>
      </c>
      <c r="M578" s="51">
        <f t="shared" si="345"/>
        <v>5.9613461762555053E-2</v>
      </c>
      <c r="N578" s="51">
        <f t="shared" si="316"/>
        <v>1.1258702920394807</v>
      </c>
      <c r="O578" s="52">
        <f t="shared" si="317"/>
        <v>0.18812817834868945</v>
      </c>
      <c r="P578" s="53" t="b">
        <f t="shared" si="318"/>
        <v>0</v>
      </c>
      <c r="Q578" s="53" t="b">
        <f t="shared" si="319"/>
        <v>0</v>
      </c>
      <c r="R578" s="53" t="b">
        <f t="shared" si="320"/>
        <v>0</v>
      </c>
      <c r="S578" s="53" t="b">
        <f t="shared" si="346"/>
        <v>0</v>
      </c>
      <c r="T578" s="54" t="str">
        <f t="shared" si="347"/>
        <v>不调</v>
      </c>
      <c r="U578" s="51">
        <f t="shared" si="321"/>
        <v>0.11199758469873566</v>
      </c>
      <c r="V578" s="51">
        <f t="shared" si="322"/>
        <v>9.9810342399558813E-2</v>
      </c>
      <c r="W578" s="51">
        <f t="shared" si="323"/>
        <v>0.85444890317863131</v>
      </c>
      <c r="X578" s="51">
        <f t="shared" si="324"/>
        <v>5.9613461762555053E-2</v>
      </c>
      <c r="Y578" s="51">
        <f t="shared" si="348"/>
        <v>0.99995880187477393</v>
      </c>
      <c r="Z578" s="51">
        <f t="shared" si="325"/>
        <v>0.11199297060821622</v>
      </c>
      <c r="AA578" s="51">
        <f t="shared" si="326"/>
        <v>9.9806230400573778E-2</v>
      </c>
      <c r="AB578" s="51">
        <f t="shared" si="327"/>
        <v>0.85441370148571893</v>
      </c>
      <c r="AC578" s="51">
        <f t="shared" si="328"/>
        <v>5.9611005799692203E-2</v>
      </c>
      <c r="AD578" s="78">
        <f t="shared" si="329"/>
        <v>1.1258239082942012</v>
      </c>
      <c r="AE578" s="51">
        <f t="shared" si="349"/>
        <v>1.1412387478508479</v>
      </c>
      <c r="AF578" s="50">
        <f t="shared" si="330"/>
        <v>-1.3507111974313424E-2</v>
      </c>
      <c r="AG578" s="50">
        <f t="shared" si="350"/>
        <v>3.2999467266536797E-5</v>
      </c>
      <c r="AH578" s="48">
        <f t="shared" si="351"/>
        <v>44561</v>
      </c>
      <c r="AI578" s="55">
        <f t="shared" si="331"/>
        <v>2022</v>
      </c>
      <c r="AJ578" s="55">
        <f t="shared" si="332"/>
        <v>3</v>
      </c>
      <c r="AK578" s="53">
        <f t="shared" si="333"/>
        <v>0</v>
      </c>
      <c r="AL578" s="51">
        <f t="shared" si="352"/>
        <v>1.1369446304428661</v>
      </c>
      <c r="AM578" s="52" t="str">
        <f t="shared" si="334"/>
        <v/>
      </c>
      <c r="AN578" s="51">
        <f t="shared" si="353"/>
        <v>1.1412387478508479</v>
      </c>
      <c r="AO578" s="52">
        <f t="shared" si="335"/>
        <v>-1.3507111974313424E-2</v>
      </c>
      <c r="AP578" s="56">
        <f t="shared" si="336"/>
        <v>1</v>
      </c>
      <c r="AQ578" s="53" t="b">
        <f t="shared" si="337"/>
        <v>1</v>
      </c>
    </row>
    <row r="579" spans="1:43">
      <c r="A579" s="48">
        <f>净值底稿!A540</f>
        <v>44642</v>
      </c>
      <c r="B579" s="49">
        <f>净值底稿!X540</f>
        <v>1.3453333527346498</v>
      </c>
      <c r="C579" s="49">
        <f>净值底稿!U540</f>
        <v>1.34208664527833</v>
      </c>
      <c r="D579" s="49">
        <f>净值底稿!V540</f>
        <v>1.5216000000000001</v>
      </c>
      <c r="E579" s="49">
        <f>净值底稿!W540</f>
        <v>1.4305000000000001</v>
      </c>
      <c r="F579" s="50">
        <f t="shared" si="338"/>
        <v>1.5338228063693782E-2</v>
      </c>
      <c r="G579" s="50">
        <f t="shared" si="339"/>
        <v>-2.2775539644663834E-3</v>
      </c>
      <c r="H579" s="50">
        <f t="shared" si="340"/>
        <v>-5.254860746189971E-4</v>
      </c>
      <c r="I579" s="50">
        <f t="shared" si="341"/>
        <v>6.2605514912774662E-3</v>
      </c>
      <c r="J579" s="51">
        <f t="shared" si="342"/>
        <v>0.1137107443329356</v>
      </c>
      <c r="K579" s="51">
        <f t="shared" si="343"/>
        <v>9.95789163248465E-2</v>
      </c>
      <c r="L579" s="51">
        <f t="shared" si="344"/>
        <v>0.85396471898362447</v>
      </c>
      <c r="M579" s="51">
        <f t="shared" si="345"/>
        <v>5.9984203570948018E-2</v>
      </c>
      <c r="N579" s="51">
        <f t="shared" si="316"/>
        <v>1.1272385832123544</v>
      </c>
      <c r="O579" s="52">
        <f t="shared" si="317"/>
        <v>0.18921430106655746</v>
      </c>
      <c r="P579" s="53" t="b">
        <f t="shared" si="318"/>
        <v>0</v>
      </c>
      <c r="Q579" s="53" t="b">
        <f t="shared" si="319"/>
        <v>0</v>
      </c>
      <c r="R579" s="53" t="b">
        <f t="shared" si="320"/>
        <v>0</v>
      </c>
      <c r="S579" s="53" t="b">
        <f t="shared" si="346"/>
        <v>0</v>
      </c>
      <c r="T579" s="54" t="str">
        <f t="shared" si="347"/>
        <v>不调</v>
      </c>
      <c r="U579" s="51">
        <f t="shared" si="321"/>
        <v>0.1137107443329356</v>
      </c>
      <c r="V579" s="51">
        <f t="shared" si="322"/>
        <v>9.95789163248465E-2</v>
      </c>
      <c r="W579" s="51">
        <f t="shared" si="323"/>
        <v>0.85396471898362447</v>
      </c>
      <c r="X579" s="51">
        <f t="shared" si="324"/>
        <v>5.9984203570948018E-2</v>
      </c>
      <c r="Y579" s="51">
        <f t="shared" si="348"/>
        <v>0.99998626710299976</v>
      </c>
      <c r="Z579" s="51">
        <f t="shared" si="325"/>
        <v>0.11370918275499585</v>
      </c>
      <c r="AA579" s="51">
        <f t="shared" si="326"/>
        <v>9.957754881784521E-2</v>
      </c>
      <c r="AB579" s="51">
        <f t="shared" si="327"/>
        <v>0.85395299157409688</v>
      </c>
      <c r="AC579" s="51">
        <f t="shared" si="328"/>
        <v>5.9983379814058733E-2</v>
      </c>
      <c r="AD579" s="78">
        <f t="shared" si="329"/>
        <v>1.1272231029609967</v>
      </c>
      <c r="AE579" s="51">
        <f t="shared" si="349"/>
        <v>1.1412387478508479</v>
      </c>
      <c r="AF579" s="50">
        <f t="shared" si="330"/>
        <v>-1.2281080463001359E-2</v>
      </c>
      <c r="AG579" s="50">
        <f t="shared" si="350"/>
        <v>1.2428183985855323E-3</v>
      </c>
      <c r="AH579" s="48">
        <f t="shared" si="351"/>
        <v>44561</v>
      </c>
      <c r="AI579" s="55">
        <f t="shared" si="331"/>
        <v>2022</v>
      </c>
      <c r="AJ579" s="55">
        <f t="shared" si="332"/>
        <v>3</v>
      </c>
      <c r="AK579" s="53">
        <f t="shared" si="333"/>
        <v>0</v>
      </c>
      <c r="AL579" s="51">
        <f t="shared" si="352"/>
        <v>1.1369446304428661</v>
      </c>
      <c r="AM579" s="52" t="str">
        <f t="shared" si="334"/>
        <v/>
      </c>
      <c r="AN579" s="51">
        <f t="shared" si="353"/>
        <v>1.1412387478508479</v>
      </c>
      <c r="AO579" s="52">
        <f t="shared" si="335"/>
        <v>-1.2281080463001359E-2</v>
      </c>
      <c r="AP579" s="56">
        <f t="shared" si="336"/>
        <v>1</v>
      </c>
      <c r="AQ579" s="53" t="b">
        <f t="shared" si="337"/>
        <v>1</v>
      </c>
    </row>
    <row r="580" spans="1:43">
      <c r="A580" s="48">
        <f>净值底稿!A541</f>
        <v>44643</v>
      </c>
      <c r="B580" s="49">
        <f>净值底稿!X541</f>
        <v>1.3463814576870967</v>
      </c>
      <c r="C580" s="49">
        <f>净值底稿!U541</f>
        <v>1.3488339266187037</v>
      </c>
      <c r="D580" s="49">
        <f>净值底稿!V541</f>
        <v>1.5218</v>
      </c>
      <c r="E580" s="49">
        <f>净值底稿!W541</f>
        <v>1.4218</v>
      </c>
      <c r="F580" s="50">
        <f t="shared" si="338"/>
        <v>7.7906709910702254E-4</v>
      </c>
      <c r="G580" s="50">
        <f t="shared" si="339"/>
        <v>5.0274558383482937E-3</v>
      </c>
      <c r="H580" s="50">
        <f t="shared" si="340"/>
        <v>1.3144058885372623E-4</v>
      </c>
      <c r="I580" s="50">
        <f t="shared" si="341"/>
        <v>-6.081789584061581E-3</v>
      </c>
      <c r="J580" s="51">
        <f t="shared" si="342"/>
        <v>0.11379776983814661</v>
      </c>
      <c r="K580" s="51">
        <f t="shared" si="343"/>
        <v>0.1000781705470179</v>
      </c>
      <c r="L580" s="51">
        <f t="shared" si="344"/>
        <v>0.85406523565816272</v>
      </c>
      <c r="M580" s="51">
        <f t="shared" si="345"/>
        <v>5.9618573519488779E-2</v>
      </c>
      <c r="N580" s="51">
        <f t="shared" si="316"/>
        <v>1.127559749562816</v>
      </c>
      <c r="O580" s="52">
        <f t="shared" si="317"/>
        <v>0.18968036103460567</v>
      </c>
      <c r="P580" s="53" t="b">
        <f t="shared" si="318"/>
        <v>0</v>
      </c>
      <c r="Q580" s="53" t="b">
        <f t="shared" si="319"/>
        <v>0</v>
      </c>
      <c r="R580" s="53" t="b">
        <f t="shared" si="320"/>
        <v>0</v>
      </c>
      <c r="S580" s="53" t="b">
        <f t="shared" si="346"/>
        <v>0</v>
      </c>
      <c r="T580" s="54" t="str">
        <f t="shared" si="347"/>
        <v>不调</v>
      </c>
      <c r="U580" s="51">
        <f t="shared" si="321"/>
        <v>0.11379776983814661</v>
      </c>
      <c r="V580" s="51">
        <f t="shared" si="322"/>
        <v>0.1000781705470179</v>
      </c>
      <c r="W580" s="51">
        <f t="shared" si="323"/>
        <v>0.85406523565816272</v>
      </c>
      <c r="X580" s="51">
        <f t="shared" si="324"/>
        <v>5.9618573519488779E-2</v>
      </c>
      <c r="Y580" s="51">
        <f t="shared" si="348"/>
        <v>0.99998626710299976</v>
      </c>
      <c r="Z580" s="51">
        <f t="shared" si="325"/>
        <v>0.11379620706509457</v>
      </c>
      <c r="AA580" s="51">
        <f t="shared" si="326"/>
        <v>0.1000767961838098</v>
      </c>
      <c r="AB580" s="51">
        <f t="shared" si="327"/>
        <v>0.85405350686824999</v>
      </c>
      <c r="AC580" s="51">
        <f t="shared" si="328"/>
        <v>5.9617754783759337E-2</v>
      </c>
      <c r="AD580" s="78">
        <f t="shared" si="329"/>
        <v>1.1275442649009135</v>
      </c>
      <c r="AE580" s="51">
        <f t="shared" si="349"/>
        <v>1.1412387478508479</v>
      </c>
      <c r="AF580" s="50">
        <f t="shared" si="330"/>
        <v>-1.1999665254727399E-2</v>
      </c>
      <c r="AG580" s="50">
        <f t="shared" si="350"/>
        <v>2.849142632661561E-4</v>
      </c>
      <c r="AH580" s="48">
        <f t="shared" si="351"/>
        <v>44561</v>
      </c>
      <c r="AI580" s="55">
        <f t="shared" si="331"/>
        <v>2022</v>
      </c>
      <c r="AJ580" s="55">
        <f t="shared" si="332"/>
        <v>3</v>
      </c>
      <c r="AK580" s="53">
        <f t="shared" si="333"/>
        <v>0</v>
      </c>
      <c r="AL580" s="51">
        <f t="shared" si="352"/>
        <v>1.1369446304428661</v>
      </c>
      <c r="AM580" s="52" t="str">
        <f t="shared" si="334"/>
        <v/>
      </c>
      <c r="AN580" s="51">
        <f t="shared" si="353"/>
        <v>1.1412387478508479</v>
      </c>
      <c r="AO580" s="52">
        <f t="shared" si="335"/>
        <v>-1.1999665254727399E-2</v>
      </c>
      <c r="AP580" s="56">
        <f t="shared" si="336"/>
        <v>1</v>
      </c>
      <c r="AQ580" s="53" t="b">
        <f t="shared" si="337"/>
        <v>1</v>
      </c>
    </row>
    <row r="581" spans="1:43">
      <c r="A581" s="48">
        <f>净值底稿!A542</f>
        <v>44644</v>
      </c>
      <c r="B581" s="49">
        <f>净值底稿!X542</f>
        <v>1.3409388453510587</v>
      </c>
      <c r="C581" s="49">
        <f>净值底稿!U542</f>
        <v>1.3385513787017413</v>
      </c>
      <c r="D581" s="49">
        <f>净值底稿!V542</f>
        <v>1.5225</v>
      </c>
      <c r="E581" s="49">
        <f>净值底稿!W542</f>
        <v>1.4365000000000001</v>
      </c>
      <c r="F581" s="50">
        <f t="shared" si="338"/>
        <v>-4.0423999491108198E-3</v>
      </c>
      <c r="G581" s="50">
        <f t="shared" si="339"/>
        <v>-7.6232868361629791E-3</v>
      </c>
      <c r="H581" s="50">
        <f t="shared" si="340"/>
        <v>4.5998160073601468E-4</v>
      </c>
      <c r="I581" s="50">
        <f t="shared" si="341"/>
        <v>1.0339006892671421E-2</v>
      </c>
      <c r="J581" s="51">
        <f t="shared" si="342"/>
        <v>0.11333619728344563</v>
      </c>
      <c r="K581" s="51">
        <f t="shared" si="343"/>
        <v>9.9313882060856395E-2</v>
      </c>
      <c r="L581" s="51">
        <f t="shared" si="344"/>
        <v>0.85444635576745342</v>
      </c>
      <c r="M581" s="51">
        <f t="shared" si="345"/>
        <v>6.0234143161394221E-2</v>
      </c>
      <c r="N581" s="51">
        <f t="shared" si="316"/>
        <v>1.1273305782731495</v>
      </c>
      <c r="O581" s="52">
        <f t="shared" si="317"/>
        <v>0.18863151895519453</v>
      </c>
      <c r="P581" s="53" t="b">
        <f t="shared" si="318"/>
        <v>0</v>
      </c>
      <c r="Q581" s="53" t="b">
        <f t="shared" si="319"/>
        <v>0</v>
      </c>
      <c r="R581" s="53" t="b">
        <f t="shared" si="320"/>
        <v>0</v>
      </c>
      <c r="S581" s="53" t="b">
        <f t="shared" si="346"/>
        <v>0</v>
      </c>
      <c r="T581" s="54" t="str">
        <f t="shared" si="347"/>
        <v>不调</v>
      </c>
      <c r="U581" s="51">
        <f t="shared" si="321"/>
        <v>0.11333619728344563</v>
      </c>
      <c r="V581" s="51">
        <f t="shared" si="322"/>
        <v>9.9313882060856395E-2</v>
      </c>
      <c r="W581" s="51">
        <f t="shared" si="323"/>
        <v>0.85444635576745342</v>
      </c>
      <c r="X581" s="51">
        <f t="shared" si="324"/>
        <v>6.0234143161394221E-2</v>
      </c>
      <c r="Y581" s="51">
        <f t="shared" si="348"/>
        <v>0.99998626710299976</v>
      </c>
      <c r="Z581" s="51">
        <f t="shared" si="325"/>
        <v>0.11333464084912194</v>
      </c>
      <c r="AA581" s="51">
        <f t="shared" si="326"/>
        <v>9.9312518193543364E-2</v>
      </c>
      <c r="AB581" s="51">
        <f t="shared" si="327"/>
        <v>0.85443462174365747</v>
      </c>
      <c r="AC581" s="51">
        <f t="shared" si="328"/>
        <v>6.0233315972110291E-2</v>
      </c>
      <c r="AD581" s="78">
        <f t="shared" si="329"/>
        <v>1.1273150967584329</v>
      </c>
      <c r="AE581" s="51">
        <f t="shared" si="349"/>
        <v>1.1412387478508479</v>
      </c>
      <c r="AF581" s="50">
        <f t="shared" si="330"/>
        <v>-1.2200471740585139E-2</v>
      </c>
      <c r="AG581" s="50">
        <f t="shared" si="350"/>
        <v>-2.032453621683139E-4</v>
      </c>
      <c r="AH581" s="48">
        <f t="shared" si="351"/>
        <v>44561</v>
      </c>
      <c r="AI581" s="55">
        <f t="shared" si="331"/>
        <v>2022</v>
      </c>
      <c r="AJ581" s="55">
        <f t="shared" si="332"/>
        <v>3</v>
      </c>
      <c r="AK581" s="53">
        <f t="shared" si="333"/>
        <v>0</v>
      </c>
      <c r="AL581" s="51">
        <f t="shared" si="352"/>
        <v>1.1369446304428661</v>
      </c>
      <c r="AM581" s="52" t="str">
        <f t="shared" si="334"/>
        <v/>
      </c>
      <c r="AN581" s="51">
        <f t="shared" si="353"/>
        <v>1.1412387478508479</v>
      </c>
      <c r="AO581" s="52">
        <f t="shared" si="335"/>
        <v>-1.2200471740585139E-2</v>
      </c>
      <c r="AP581" s="56">
        <f t="shared" si="336"/>
        <v>1</v>
      </c>
      <c r="AQ581" s="53" t="b">
        <f t="shared" si="337"/>
        <v>1</v>
      </c>
    </row>
    <row r="582" spans="1:43">
      <c r="A582" s="48">
        <f>净值底稿!A543</f>
        <v>44645</v>
      </c>
      <c r="B582" s="49">
        <f>净值底稿!X543</f>
        <v>1.3409799855965934</v>
      </c>
      <c r="C582" s="49">
        <f>净值底稿!U543</f>
        <v>1.3236100563465687</v>
      </c>
      <c r="D582" s="49">
        <f>净值底稿!V543</f>
        <v>1.5230999999999999</v>
      </c>
      <c r="E582" s="49">
        <f>净值底稿!W543</f>
        <v>1.444</v>
      </c>
      <c r="F582" s="50">
        <f t="shared" si="338"/>
        <v>3.0680180291176029E-5</v>
      </c>
      <c r="G582" s="50">
        <f t="shared" si="339"/>
        <v>-1.1162307695401386E-2</v>
      </c>
      <c r="H582" s="50">
        <f t="shared" si="340"/>
        <v>3.9408866995072067E-4</v>
      </c>
      <c r="I582" s="50">
        <f t="shared" si="341"/>
        <v>5.2210233205707279E-3</v>
      </c>
      <c r="J582" s="51">
        <f t="shared" si="342"/>
        <v>0.11333811797633643</v>
      </c>
      <c r="K582" s="51">
        <f t="shared" si="343"/>
        <v>9.8203961307461882E-2</v>
      </c>
      <c r="L582" s="51">
        <f t="shared" si="344"/>
        <v>0.85477134474730032</v>
      </c>
      <c r="M582" s="51">
        <f t="shared" si="345"/>
        <v>6.0547795519475985E-2</v>
      </c>
      <c r="N582" s="51">
        <f t="shared" si="316"/>
        <v>1.1268612195505747</v>
      </c>
      <c r="O582" s="52">
        <f t="shared" si="317"/>
        <v>0.18772682528569712</v>
      </c>
      <c r="P582" s="53" t="b">
        <f t="shared" si="318"/>
        <v>0</v>
      </c>
      <c r="Q582" s="53" t="b">
        <f t="shared" si="319"/>
        <v>0</v>
      </c>
      <c r="R582" s="53" t="b">
        <f t="shared" si="320"/>
        <v>0</v>
      </c>
      <c r="S582" s="53" t="b">
        <f t="shared" si="346"/>
        <v>0</v>
      </c>
      <c r="T582" s="54" t="str">
        <f t="shared" si="347"/>
        <v>不调</v>
      </c>
      <c r="U582" s="51">
        <f t="shared" si="321"/>
        <v>0.11333811797633643</v>
      </c>
      <c r="V582" s="51">
        <f t="shared" si="322"/>
        <v>9.8203961307461882E-2</v>
      </c>
      <c r="W582" s="51">
        <f t="shared" si="323"/>
        <v>0.85477134474730032</v>
      </c>
      <c r="X582" s="51">
        <f t="shared" si="324"/>
        <v>6.0547795519475985E-2</v>
      </c>
      <c r="Y582" s="51">
        <f t="shared" si="348"/>
        <v>0.99998626710299976</v>
      </c>
      <c r="Z582" s="51">
        <f t="shared" si="325"/>
        <v>0.11333656151563606</v>
      </c>
      <c r="AA582" s="51">
        <f t="shared" si="326"/>
        <v>9.8202612682576226E-2</v>
      </c>
      <c r="AB582" s="51">
        <f t="shared" si="327"/>
        <v>0.8547596062604641</v>
      </c>
      <c r="AC582" s="51">
        <f t="shared" si="328"/>
        <v>6.0546964022836526E-2</v>
      </c>
      <c r="AD582" s="78">
        <f t="shared" si="329"/>
        <v>1.1268457444815128</v>
      </c>
      <c r="AE582" s="51">
        <f t="shared" si="349"/>
        <v>1.1412387478508479</v>
      </c>
      <c r="AF582" s="50">
        <f t="shared" si="330"/>
        <v>-1.2611737374357168E-2</v>
      </c>
      <c r="AG582" s="50">
        <f t="shared" si="350"/>
        <v>-4.16345242133076E-4</v>
      </c>
      <c r="AH582" s="48">
        <f t="shared" si="351"/>
        <v>44561</v>
      </c>
      <c r="AI582" s="55">
        <f t="shared" si="331"/>
        <v>2022</v>
      </c>
      <c r="AJ582" s="55">
        <f t="shared" si="332"/>
        <v>3</v>
      </c>
      <c r="AK582" s="53">
        <f t="shared" si="333"/>
        <v>0</v>
      </c>
      <c r="AL582" s="51">
        <f t="shared" si="352"/>
        <v>1.1369446304428661</v>
      </c>
      <c r="AM582" s="52" t="str">
        <f t="shared" si="334"/>
        <v/>
      </c>
      <c r="AN582" s="51">
        <f t="shared" si="353"/>
        <v>1.1412387478508479</v>
      </c>
      <c r="AO582" s="52">
        <f t="shared" si="335"/>
        <v>-1.2611737374357168E-2</v>
      </c>
      <c r="AP582" s="56">
        <f t="shared" si="336"/>
        <v>1</v>
      </c>
      <c r="AQ582" s="53" t="b">
        <f t="shared" si="337"/>
        <v>1</v>
      </c>
    </row>
    <row r="583" spans="1:43">
      <c r="A583" s="48">
        <f>净值底稿!A544</f>
        <v>44648</v>
      </c>
      <c r="B583" s="49">
        <f>净值底稿!X544</f>
        <v>1.3614493588330092</v>
      </c>
      <c r="C583" s="49">
        <f>净值底稿!U544</f>
        <v>1.3173004982294174</v>
      </c>
      <c r="D583" s="49">
        <f>净值底稿!V544</f>
        <v>1.5235000000000001</v>
      </c>
      <c r="E583" s="49">
        <f>净值底稿!W544</f>
        <v>1.4317</v>
      </c>
      <c r="F583" s="50">
        <f t="shared" si="338"/>
        <v>1.5264488252081598E-2</v>
      </c>
      <c r="G583" s="50">
        <f t="shared" si="339"/>
        <v>-4.7669312324257751E-3</v>
      </c>
      <c r="H583" s="50">
        <f t="shared" si="340"/>
        <v>2.6262228350093508E-4</v>
      </c>
      <c r="I583" s="50">
        <f t="shared" si="341"/>
        <v>-8.5180055401662402E-3</v>
      </c>
      <c r="J583" s="51">
        <f t="shared" si="342"/>
        <v>0.11506658612742282</v>
      </c>
      <c r="K583" s="51">
        <f t="shared" si="343"/>
        <v>9.7734487581073837E-2</v>
      </c>
      <c r="L583" s="51">
        <f t="shared" si="344"/>
        <v>0.8549840851801046</v>
      </c>
      <c r="M583" s="51">
        <f t="shared" si="345"/>
        <v>6.0031224647849761E-2</v>
      </c>
      <c r="N583" s="51">
        <f t="shared" si="316"/>
        <v>1.127816383536451</v>
      </c>
      <c r="O583" s="52">
        <f t="shared" si="317"/>
        <v>0.18868414824869312</v>
      </c>
      <c r="P583" s="53" t="b">
        <f t="shared" si="318"/>
        <v>0</v>
      </c>
      <c r="Q583" s="53" t="b">
        <f t="shared" si="319"/>
        <v>0</v>
      </c>
      <c r="R583" s="53" t="b">
        <f t="shared" si="320"/>
        <v>0</v>
      </c>
      <c r="S583" s="53" t="b">
        <f t="shared" si="346"/>
        <v>0</v>
      </c>
      <c r="T583" s="54" t="str">
        <f t="shared" si="347"/>
        <v>不调</v>
      </c>
      <c r="U583" s="51">
        <f t="shared" si="321"/>
        <v>0.11506658612742282</v>
      </c>
      <c r="V583" s="51">
        <f t="shared" si="322"/>
        <v>9.7734487581073837E-2</v>
      </c>
      <c r="W583" s="51">
        <f t="shared" si="323"/>
        <v>0.8549840851801046</v>
      </c>
      <c r="X583" s="51">
        <f t="shared" si="324"/>
        <v>6.0031224647849761E-2</v>
      </c>
      <c r="Y583" s="51">
        <f t="shared" si="348"/>
        <v>0.99995880187477393</v>
      </c>
      <c r="Z583" s="51">
        <f t="shared" si="325"/>
        <v>0.11506184559979821</v>
      </c>
      <c r="AA583" s="51">
        <f t="shared" si="326"/>
        <v>9.7730461103415572E-2</v>
      </c>
      <c r="AB583" s="51">
        <f t="shared" si="327"/>
        <v>0.85494886143869708</v>
      </c>
      <c r="AC583" s="51">
        <f t="shared" si="328"/>
        <v>6.0028751473939247E-2</v>
      </c>
      <c r="AD583" s="78">
        <f t="shared" si="329"/>
        <v>1.1277699196158502</v>
      </c>
      <c r="AE583" s="51">
        <f t="shared" si="349"/>
        <v>1.1412387478508479</v>
      </c>
      <c r="AF583" s="50">
        <f t="shared" si="330"/>
        <v>-1.1801937377574956E-2</v>
      </c>
      <c r="AG583" s="50">
        <f t="shared" si="350"/>
        <v>8.2014343033498527E-4</v>
      </c>
      <c r="AH583" s="48">
        <f t="shared" si="351"/>
        <v>44561</v>
      </c>
      <c r="AI583" s="55">
        <f t="shared" si="331"/>
        <v>2022</v>
      </c>
      <c r="AJ583" s="55">
        <f t="shared" si="332"/>
        <v>3</v>
      </c>
      <c r="AK583" s="53">
        <f t="shared" si="333"/>
        <v>0</v>
      </c>
      <c r="AL583" s="51">
        <f t="shared" si="352"/>
        <v>1.1369446304428661</v>
      </c>
      <c r="AM583" s="52" t="str">
        <f t="shared" si="334"/>
        <v/>
      </c>
      <c r="AN583" s="51">
        <f t="shared" si="353"/>
        <v>1.1412387478508479</v>
      </c>
      <c r="AO583" s="52">
        <f t="shared" si="335"/>
        <v>-1.1801937377574956E-2</v>
      </c>
      <c r="AP583" s="56">
        <f t="shared" si="336"/>
        <v>1</v>
      </c>
      <c r="AQ583" s="53" t="b">
        <f t="shared" si="337"/>
        <v>1</v>
      </c>
    </row>
    <row r="584" spans="1:43">
      <c r="A584" s="48">
        <f>净值底稿!A545</f>
        <v>44649</v>
      </c>
      <c r="B584" s="49">
        <f>净值底稿!X545</f>
        <v>1.3572656499364251</v>
      </c>
      <c r="C584" s="49">
        <f>净值底稿!U545</f>
        <v>1.3120298971462137</v>
      </c>
      <c r="D584" s="49">
        <f>净值底稿!V545</f>
        <v>1.5236000000000001</v>
      </c>
      <c r="E584" s="49">
        <f>净值底稿!W545</f>
        <v>1.4225000000000001</v>
      </c>
      <c r="F584" s="50">
        <f t="shared" si="338"/>
        <v>-3.0729816496224416E-3</v>
      </c>
      <c r="G584" s="50">
        <f t="shared" si="339"/>
        <v>-4.0010620889371351E-3</v>
      </c>
      <c r="H584" s="50">
        <f t="shared" si="340"/>
        <v>6.5638332786388531E-5</v>
      </c>
      <c r="I584" s="50">
        <f t="shared" si="341"/>
        <v>-6.4259272193895045E-3</v>
      </c>
      <c r="J584" s="51">
        <f t="shared" si="342"/>
        <v>0.11470826265969834</v>
      </c>
      <c r="K584" s="51">
        <f t="shared" si="343"/>
        <v>9.7339435460560356E-2</v>
      </c>
      <c r="L584" s="51">
        <f t="shared" si="344"/>
        <v>0.85500497885657956</v>
      </c>
      <c r="M584" s="51">
        <f t="shared" si="345"/>
        <v>5.9643011085896896E-2</v>
      </c>
      <c r="N584" s="51">
        <f t="shared" si="316"/>
        <v>1.1266956880627352</v>
      </c>
      <c r="O584" s="52">
        <f t="shared" si="317"/>
        <v>0.18820316822624755</v>
      </c>
      <c r="P584" s="53" t="b">
        <f t="shared" si="318"/>
        <v>0</v>
      </c>
      <c r="Q584" s="53" t="b">
        <f t="shared" si="319"/>
        <v>0</v>
      </c>
      <c r="R584" s="53" t="b">
        <f t="shared" si="320"/>
        <v>0</v>
      </c>
      <c r="S584" s="53" t="b">
        <f t="shared" si="346"/>
        <v>0</v>
      </c>
      <c r="T584" s="54" t="str">
        <f t="shared" si="347"/>
        <v>不调</v>
      </c>
      <c r="U584" s="51">
        <f t="shared" si="321"/>
        <v>0.11470826265969834</v>
      </c>
      <c r="V584" s="51">
        <f t="shared" si="322"/>
        <v>9.7339435460560356E-2</v>
      </c>
      <c r="W584" s="51">
        <f t="shared" si="323"/>
        <v>0.85500497885657956</v>
      </c>
      <c r="X584" s="51">
        <f t="shared" si="324"/>
        <v>5.9643011085896896E-2</v>
      </c>
      <c r="Y584" s="51">
        <f t="shared" si="348"/>
        <v>0.99998626710299976</v>
      </c>
      <c r="Z584" s="51">
        <f t="shared" si="325"/>
        <v>0.11470668738294217</v>
      </c>
      <c r="AA584" s="51">
        <f t="shared" si="326"/>
        <v>9.7338098708119117E-2</v>
      </c>
      <c r="AB584" s="51">
        <f t="shared" si="327"/>
        <v>0.85499323716127018</v>
      </c>
      <c r="AC584" s="51">
        <f t="shared" si="328"/>
        <v>5.9642192014568871E-2</v>
      </c>
      <c r="AD584" s="78">
        <f t="shared" si="329"/>
        <v>1.1266802152669004</v>
      </c>
      <c r="AE584" s="51">
        <f t="shared" si="349"/>
        <v>1.1412387478508479</v>
      </c>
      <c r="AF584" s="50">
        <f t="shared" si="330"/>
        <v>-1.2756780832550385E-2</v>
      </c>
      <c r="AG584" s="50">
        <f t="shared" si="350"/>
        <v>-9.6624704205705569E-4</v>
      </c>
      <c r="AH584" s="48">
        <f t="shared" si="351"/>
        <v>44561</v>
      </c>
      <c r="AI584" s="55">
        <f t="shared" si="331"/>
        <v>2022</v>
      </c>
      <c r="AJ584" s="55">
        <f t="shared" si="332"/>
        <v>3</v>
      </c>
      <c r="AK584" s="53">
        <f t="shared" si="333"/>
        <v>0</v>
      </c>
      <c r="AL584" s="51">
        <f t="shared" si="352"/>
        <v>1.1369446304428661</v>
      </c>
      <c r="AM584" s="52" t="str">
        <f t="shared" si="334"/>
        <v/>
      </c>
      <c r="AN584" s="51">
        <f t="shared" si="353"/>
        <v>1.1412387478508479</v>
      </c>
      <c r="AO584" s="52">
        <f t="shared" si="335"/>
        <v>-1.2756780832550385E-2</v>
      </c>
      <c r="AP584" s="56">
        <f t="shared" si="336"/>
        <v>1</v>
      </c>
      <c r="AQ584" s="53" t="b">
        <f t="shared" si="337"/>
        <v>1</v>
      </c>
    </row>
    <row r="585" spans="1:43">
      <c r="A585" s="48">
        <f>净值底稿!A546</f>
        <v>44650</v>
      </c>
      <c r="B585" s="49">
        <f>净值底稿!X546</f>
        <v>1.375632449196857</v>
      </c>
      <c r="C585" s="49">
        <f>净值底稿!U546</f>
        <v>1.3369303753830502</v>
      </c>
      <c r="D585" s="49">
        <f>净值底稿!V546</f>
        <v>1.5246999999999999</v>
      </c>
      <c r="E585" s="49">
        <f>净值底稿!W546</f>
        <v>1.4211</v>
      </c>
      <c r="F585" s="50">
        <f t="shared" si="338"/>
        <v>1.3532206654822687E-2</v>
      </c>
      <c r="G585" s="50">
        <f t="shared" si="339"/>
        <v>1.8978590572514609E-2</v>
      </c>
      <c r="H585" s="50">
        <f t="shared" si="340"/>
        <v>7.2197427146214466E-4</v>
      </c>
      <c r="I585" s="50">
        <f t="shared" si="341"/>
        <v>-9.841827768014566E-4</v>
      </c>
      <c r="J585" s="51">
        <f t="shared" si="342"/>
        <v>0.11625892198129828</v>
      </c>
      <c r="K585" s="51">
        <f t="shared" si="343"/>
        <v>9.9185438630607525E-2</v>
      </c>
      <c r="L585" s="51">
        <f t="shared" si="344"/>
        <v>0.85561052028077478</v>
      </c>
      <c r="M585" s="51">
        <f t="shared" si="345"/>
        <v>5.9583493196417446E-2</v>
      </c>
      <c r="N585" s="51">
        <f t="shared" si="316"/>
        <v>1.130638374089098</v>
      </c>
      <c r="O585" s="52">
        <f t="shared" si="317"/>
        <v>0.1905510776471559</v>
      </c>
      <c r="P585" s="53" t="b">
        <f t="shared" si="318"/>
        <v>0</v>
      </c>
      <c r="Q585" s="53" t="b">
        <f t="shared" si="319"/>
        <v>0</v>
      </c>
      <c r="R585" s="53" t="b">
        <f t="shared" si="320"/>
        <v>0</v>
      </c>
      <c r="S585" s="53" t="b">
        <f t="shared" si="346"/>
        <v>0</v>
      </c>
      <c r="T585" s="54" t="str">
        <f t="shared" si="347"/>
        <v>不调</v>
      </c>
      <c r="U585" s="51">
        <f t="shared" si="321"/>
        <v>0.11625892198129828</v>
      </c>
      <c r="V585" s="51">
        <f t="shared" si="322"/>
        <v>9.9185438630607525E-2</v>
      </c>
      <c r="W585" s="51">
        <f t="shared" si="323"/>
        <v>0.85561052028077478</v>
      </c>
      <c r="X585" s="51">
        <f t="shared" si="324"/>
        <v>5.9583493196417446E-2</v>
      </c>
      <c r="Y585" s="51">
        <f t="shared" si="348"/>
        <v>0.99998626710299976</v>
      </c>
      <c r="Z585" s="51">
        <f t="shared" si="325"/>
        <v>0.11625732540949735</v>
      </c>
      <c r="AA585" s="51">
        <f t="shared" si="326"/>
        <v>9.9184076527194881E-2</v>
      </c>
      <c r="AB585" s="51">
        <f t="shared" si="327"/>
        <v>0.85559877026962738</v>
      </c>
      <c r="AC585" s="51">
        <f t="shared" si="328"/>
        <v>5.9582674942442466E-2</v>
      </c>
      <c r="AD585" s="78">
        <f t="shared" si="329"/>
        <v>1.130622847148762</v>
      </c>
      <c r="AE585" s="51">
        <f t="shared" si="349"/>
        <v>1.1412387478508479</v>
      </c>
      <c r="AF585" s="50">
        <f t="shared" si="330"/>
        <v>-9.3020857573207216E-3</v>
      </c>
      <c r="AG585" s="50">
        <f t="shared" si="350"/>
        <v>3.4993353290824203E-3</v>
      </c>
      <c r="AH585" s="48">
        <f t="shared" si="351"/>
        <v>44561</v>
      </c>
      <c r="AI585" s="55">
        <f t="shared" si="331"/>
        <v>2022</v>
      </c>
      <c r="AJ585" s="55">
        <f t="shared" si="332"/>
        <v>3</v>
      </c>
      <c r="AK585" s="53">
        <f t="shared" si="333"/>
        <v>0</v>
      </c>
      <c r="AL585" s="51">
        <f t="shared" si="352"/>
        <v>1.1369446304428661</v>
      </c>
      <c r="AM585" s="52" t="str">
        <f t="shared" si="334"/>
        <v/>
      </c>
      <c r="AN585" s="51">
        <f t="shared" si="353"/>
        <v>1.1412387478508479</v>
      </c>
      <c r="AO585" s="52">
        <f t="shared" si="335"/>
        <v>-9.3020857573207216E-3</v>
      </c>
      <c r="AP585" s="56">
        <f t="shared" si="336"/>
        <v>1</v>
      </c>
      <c r="AQ585" s="53" t="b">
        <f t="shared" si="337"/>
        <v>1</v>
      </c>
    </row>
    <row r="586" spans="1:43">
      <c r="A586" s="48">
        <f>净值底稿!A547</f>
        <v>44651</v>
      </c>
      <c r="B586" s="49">
        <f>净值底稿!X547</f>
        <v>1.3860159235257146</v>
      </c>
      <c r="C586" s="49">
        <f>净值底稿!U547</f>
        <v>1.326819160627845</v>
      </c>
      <c r="D586" s="49">
        <f>净值底稿!V547</f>
        <v>1.5246999999999999</v>
      </c>
      <c r="E586" s="49">
        <f>净值底稿!W547</f>
        <v>1.4226000000000001</v>
      </c>
      <c r="F586" s="50">
        <f t="shared" si="338"/>
        <v>7.5481458255217682E-3</v>
      </c>
      <c r="G586" s="50">
        <f t="shared" si="339"/>
        <v>-7.5630077238002524E-3</v>
      </c>
      <c r="H586" s="50">
        <f t="shared" si="340"/>
        <v>0</v>
      </c>
      <c r="I586" s="50">
        <f t="shared" si="341"/>
        <v>1.0555203715432171E-3</v>
      </c>
      <c r="J586" s="51">
        <f t="shared" si="342"/>
        <v>0.11713485265497336</v>
      </c>
      <c r="K586" s="51">
        <f t="shared" si="343"/>
        <v>9.8433946590341714E-2</v>
      </c>
      <c r="L586" s="51">
        <f t="shared" si="344"/>
        <v>0.85559877026962738</v>
      </c>
      <c r="M586" s="51">
        <f t="shared" si="345"/>
        <v>5.9645565669635255E-2</v>
      </c>
      <c r="N586" s="51">
        <f t="shared" si="316"/>
        <v>1.1308131351845778</v>
      </c>
      <c r="O586" s="52">
        <f t="shared" si="317"/>
        <v>0.19063167250009763</v>
      </c>
      <c r="P586" s="53" t="b">
        <f t="shared" si="318"/>
        <v>0</v>
      </c>
      <c r="Q586" s="53" t="b">
        <f t="shared" si="319"/>
        <v>1</v>
      </c>
      <c r="R586" s="53" t="b">
        <f t="shared" si="320"/>
        <v>0</v>
      </c>
      <c r="S586" s="53" t="b">
        <f t="shared" si="346"/>
        <v>1</v>
      </c>
      <c r="T586" s="54" t="str">
        <f t="shared" si="347"/>
        <v>季度</v>
      </c>
      <c r="U586" s="51">
        <f t="shared" si="321"/>
        <v>0.10778439962265754</v>
      </c>
      <c r="V586" s="51">
        <f t="shared" si="322"/>
        <v>0.10778439962265754</v>
      </c>
      <c r="W586" s="51">
        <f t="shared" si="323"/>
        <v>0.85559877026962738</v>
      </c>
      <c r="X586" s="51">
        <f t="shared" si="324"/>
        <v>5.9645565669635255E-2</v>
      </c>
      <c r="Y586" s="51">
        <f t="shared" si="348"/>
        <v>0.99998626710299976</v>
      </c>
      <c r="Z586" s="51">
        <f t="shared" si="325"/>
        <v>0.10778291943059928</v>
      </c>
      <c r="AA586" s="51">
        <f t="shared" si="326"/>
        <v>0.10778291943059928</v>
      </c>
      <c r="AB586" s="51">
        <f t="shared" si="327"/>
        <v>0.85558702041984169</v>
      </c>
      <c r="AC586" s="51">
        <f t="shared" si="328"/>
        <v>5.9644746563225395E-2</v>
      </c>
      <c r="AD586" s="78">
        <f t="shared" si="329"/>
        <v>1.1307976058442657</v>
      </c>
      <c r="AE586" s="51">
        <f t="shared" si="349"/>
        <v>1.1412387478508479</v>
      </c>
      <c r="AF586" s="50">
        <f t="shared" si="330"/>
        <v>-9.1489550510308604E-3</v>
      </c>
      <c r="AG586" s="50">
        <f t="shared" si="350"/>
        <v>1.5456851587991594E-4</v>
      </c>
      <c r="AH586" s="48">
        <f t="shared" si="351"/>
        <v>44651</v>
      </c>
      <c r="AI586" s="55">
        <f t="shared" si="331"/>
        <v>2022</v>
      </c>
      <c r="AJ586" s="55">
        <f t="shared" si="332"/>
        <v>3</v>
      </c>
      <c r="AK586" s="53">
        <f t="shared" si="333"/>
        <v>1</v>
      </c>
      <c r="AL586" s="51">
        <f t="shared" si="352"/>
        <v>1.1369446304428661</v>
      </c>
      <c r="AM586" s="52">
        <f t="shared" si="334"/>
        <v>-5.4066173796044614E-3</v>
      </c>
      <c r="AN586" s="51">
        <f t="shared" si="353"/>
        <v>1.1412387478508479</v>
      </c>
      <c r="AO586" s="52">
        <f t="shared" si="335"/>
        <v>-9.1489550510308604E-3</v>
      </c>
      <c r="AP586" s="56">
        <f t="shared" si="336"/>
        <v>1</v>
      </c>
      <c r="AQ586" s="53" t="b">
        <f t="shared" si="337"/>
        <v>1</v>
      </c>
    </row>
    <row r="587" spans="1:43">
      <c r="A587" s="48">
        <f>净值底稿!A548</f>
        <v>44652</v>
      </c>
      <c r="B587" s="49">
        <f>净值底稿!X548</f>
        <v>1.4059802995070803</v>
      </c>
      <c r="C587" s="49">
        <f>净值底稿!U548</f>
        <v>1.3311726740554588</v>
      </c>
      <c r="D587" s="49">
        <f>净值底稿!V548</f>
        <v>1.526</v>
      </c>
      <c r="E587" s="49">
        <f>净值底稿!W548</f>
        <v>1.4265000000000001</v>
      </c>
      <c r="F587" s="50">
        <f t="shared" si="338"/>
        <v>1.4404146188004008E-2</v>
      </c>
      <c r="G587" s="50">
        <f t="shared" si="339"/>
        <v>3.2811656304041481E-3</v>
      </c>
      <c r="H587" s="50">
        <f t="shared" si="340"/>
        <v>8.5262674624519974E-4</v>
      </c>
      <c r="I587" s="50">
        <f t="shared" si="341"/>
        <v>2.7414592998735721E-3</v>
      </c>
      <c r="J587" s="51">
        <f t="shared" si="342"/>
        <v>0.10933544035864749</v>
      </c>
      <c r="K587" s="51">
        <f t="shared" si="343"/>
        <v>0.10813657304137958</v>
      </c>
      <c r="L587" s="51">
        <f t="shared" si="344"/>
        <v>0.8563165167971919</v>
      </c>
      <c r="M587" s="51">
        <f t="shared" si="345"/>
        <v>5.9808260208379753E-2</v>
      </c>
      <c r="N587" s="51">
        <f t="shared" si="316"/>
        <v>1.1335967904055988</v>
      </c>
      <c r="O587" s="52">
        <f t="shared" si="317"/>
        <v>0.19184247453824918</v>
      </c>
      <c r="P587" s="53" t="b">
        <f t="shared" si="318"/>
        <v>0</v>
      </c>
      <c r="Q587" s="53" t="b">
        <f t="shared" si="319"/>
        <v>0</v>
      </c>
      <c r="R587" s="53" t="b">
        <f t="shared" si="320"/>
        <v>0</v>
      </c>
      <c r="S587" s="53" t="b">
        <f t="shared" si="346"/>
        <v>0</v>
      </c>
      <c r="T587" s="54" t="str">
        <f t="shared" si="347"/>
        <v>不调</v>
      </c>
      <c r="U587" s="51">
        <f t="shared" si="321"/>
        <v>0.10933544035864749</v>
      </c>
      <c r="V587" s="51">
        <f t="shared" si="322"/>
        <v>0.10813657304137958</v>
      </c>
      <c r="W587" s="51">
        <f t="shared" si="323"/>
        <v>0.8563165167971919</v>
      </c>
      <c r="X587" s="51">
        <f t="shared" si="324"/>
        <v>5.9808260208379753E-2</v>
      </c>
      <c r="Y587" s="51">
        <f t="shared" si="348"/>
        <v>0.99998626710299976</v>
      </c>
      <c r="Z587" s="51">
        <f t="shared" si="325"/>
        <v>0.10933393886630657</v>
      </c>
      <c r="AA587" s="51">
        <f t="shared" si="326"/>
        <v>0.10813508801296004</v>
      </c>
      <c r="AB587" s="51">
        <f t="shared" si="327"/>
        <v>0.85630475709066711</v>
      </c>
      <c r="AC587" s="51">
        <f t="shared" si="328"/>
        <v>5.9807438867702546E-2</v>
      </c>
      <c r="AD587" s="78">
        <f t="shared" si="329"/>
        <v>1.1335812228376363</v>
      </c>
      <c r="AE587" s="51">
        <f t="shared" si="349"/>
        <v>1.1412387478508479</v>
      </c>
      <c r="AF587" s="50">
        <f t="shared" si="330"/>
        <v>-6.7098361562224484E-3</v>
      </c>
      <c r="AG587" s="50">
        <f t="shared" si="350"/>
        <v>2.4616403315536051E-3</v>
      </c>
      <c r="AH587" s="48">
        <f t="shared" si="351"/>
        <v>44651</v>
      </c>
      <c r="AI587" s="55">
        <f t="shared" si="331"/>
        <v>2022</v>
      </c>
      <c r="AJ587" s="55">
        <f t="shared" si="332"/>
        <v>4</v>
      </c>
      <c r="AK587" s="53">
        <f t="shared" si="333"/>
        <v>0</v>
      </c>
      <c r="AL587" s="51">
        <f t="shared" si="352"/>
        <v>1.1307976058442657</v>
      </c>
      <c r="AM587" s="52" t="str">
        <f t="shared" si="334"/>
        <v/>
      </c>
      <c r="AN587" s="51">
        <f t="shared" si="353"/>
        <v>1.1412387478508479</v>
      </c>
      <c r="AO587" s="52">
        <f t="shared" si="335"/>
        <v>-6.7098361562224484E-3</v>
      </c>
      <c r="AP587" s="56">
        <f t="shared" si="336"/>
        <v>1</v>
      </c>
      <c r="AQ587" s="53" t="b">
        <f t="shared" si="337"/>
        <v>1</v>
      </c>
    </row>
    <row r="588" spans="1:43">
      <c r="A588" s="48">
        <f>净值底稿!A549</f>
        <v>44657</v>
      </c>
      <c r="B588" s="49">
        <f>净值底稿!X549</f>
        <v>1.4244130348408639</v>
      </c>
      <c r="C588" s="49">
        <f>净值底稿!U549</f>
        <v>1.3296983913951324</v>
      </c>
      <c r="D588" s="49">
        <f>净值底稿!V549</f>
        <v>1.5277000000000001</v>
      </c>
      <c r="E588" s="49">
        <f>净值底稿!W549</f>
        <v>1.4195</v>
      </c>
      <c r="F588" s="50">
        <f t="shared" si="338"/>
        <v>1.3110237277325965E-2</v>
      </c>
      <c r="G588" s="50">
        <f t="shared" si="339"/>
        <v>-1.1075067037208397E-3</v>
      </c>
      <c r="H588" s="50">
        <f t="shared" si="340"/>
        <v>1.1140235910878094E-3</v>
      </c>
      <c r="I588" s="50">
        <f t="shared" si="341"/>
        <v>-4.9071153172099979E-3</v>
      </c>
      <c r="J588" s="51">
        <f t="shared" si="342"/>
        <v>0.1107673327473085</v>
      </c>
      <c r="K588" s="51">
        <f t="shared" si="343"/>
        <v>0.10801532767807824</v>
      </c>
      <c r="L588" s="51">
        <f t="shared" si="344"/>
        <v>0.85725870079122679</v>
      </c>
      <c r="M588" s="51">
        <f t="shared" si="345"/>
        <v>5.9513956868351744E-2</v>
      </c>
      <c r="N588" s="51">
        <f t="shared" si="316"/>
        <v>1.1355553180849653</v>
      </c>
      <c r="O588" s="52">
        <f t="shared" si="317"/>
        <v>0.19266578821923744</v>
      </c>
      <c r="P588" s="53" t="b">
        <f t="shared" si="318"/>
        <v>0</v>
      </c>
      <c r="Q588" s="53" t="b">
        <f t="shared" si="319"/>
        <v>0</v>
      </c>
      <c r="R588" s="53" t="b">
        <f t="shared" si="320"/>
        <v>0</v>
      </c>
      <c r="S588" s="53" t="b">
        <f t="shared" si="346"/>
        <v>0</v>
      </c>
      <c r="T588" s="54" t="str">
        <f t="shared" si="347"/>
        <v>不调</v>
      </c>
      <c r="U588" s="51">
        <f t="shared" si="321"/>
        <v>0.1107673327473085</v>
      </c>
      <c r="V588" s="51">
        <f t="shared" si="322"/>
        <v>0.10801532767807824</v>
      </c>
      <c r="W588" s="51">
        <f t="shared" si="323"/>
        <v>0.85725870079122679</v>
      </c>
      <c r="X588" s="51">
        <f t="shared" si="324"/>
        <v>5.9513956868351744E-2</v>
      </c>
      <c r="Y588" s="51">
        <f t="shared" si="348"/>
        <v>0.99993133740089724</v>
      </c>
      <c r="Z588" s="51">
        <f t="shared" si="325"/>
        <v>0.11075972717434639</v>
      </c>
      <c r="AA588" s="51">
        <f t="shared" si="326"/>
        <v>0.10800791106493693</v>
      </c>
      <c r="AB588" s="51">
        <f t="shared" si="327"/>
        <v>0.85719983918072695</v>
      </c>
      <c r="AC588" s="51">
        <f t="shared" si="328"/>
        <v>5.9509870485390276E-2</v>
      </c>
      <c r="AD588" s="78">
        <f t="shared" si="329"/>
        <v>1.1354773479054006</v>
      </c>
      <c r="AE588" s="51">
        <f t="shared" si="349"/>
        <v>1.1412387478508479</v>
      </c>
      <c r="AF588" s="50">
        <f t="shared" si="330"/>
        <v>-5.0483739325334342E-3</v>
      </c>
      <c r="AG588" s="50">
        <f t="shared" si="350"/>
        <v>1.6726856704787352E-3</v>
      </c>
      <c r="AH588" s="48">
        <f t="shared" si="351"/>
        <v>44651</v>
      </c>
      <c r="AI588" s="55">
        <f t="shared" si="331"/>
        <v>2022</v>
      </c>
      <c r="AJ588" s="55">
        <f t="shared" si="332"/>
        <v>4</v>
      </c>
      <c r="AK588" s="53">
        <f t="shared" si="333"/>
        <v>0</v>
      </c>
      <c r="AL588" s="51">
        <f t="shared" si="352"/>
        <v>1.1307976058442657</v>
      </c>
      <c r="AM588" s="52" t="str">
        <f t="shared" si="334"/>
        <v/>
      </c>
      <c r="AN588" s="51">
        <f t="shared" si="353"/>
        <v>1.1412387478508479</v>
      </c>
      <c r="AO588" s="52">
        <f t="shared" si="335"/>
        <v>-5.0483739325334342E-3</v>
      </c>
      <c r="AP588" s="56">
        <f t="shared" si="336"/>
        <v>1</v>
      </c>
      <c r="AQ588" s="53" t="b">
        <f t="shared" si="337"/>
        <v>1</v>
      </c>
    </row>
    <row r="589" spans="1:43">
      <c r="A589" s="48">
        <f>净值底稿!A550</f>
        <v>44658</v>
      </c>
      <c r="B589" s="49">
        <f>净值底稿!X550</f>
        <v>1.4036964085684032</v>
      </c>
      <c r="C589" s="49">
        <f>净值底稿!U550</f>
        <v>1.3040640775326313</v>
      </c>
      <c r="D589" s="49">
        <f>净值底稿!V550</f>
        <v>1.5291999999999999</v>
      </c>
      <c r="E589" s="49">
        <f>净值底稿!W550</f>
        <v>1.4231</v>
      </c>
      <c r="F589" s="50">
        <f t="shared" si="338"/>
        <v>-1.4543974090194478E-2</v>
      </c>
      <c r="G589" s="50">
        <f t="shared" si="339"/>
        <v>-1.9278292000944108E-2</v>
      </c>
      <c r="H589" s="50">
        <f t="shared" si="340"/>
        <v>9.818681678339658E-4</v>
      </c>
      <c r="I589" s="50">
        <f t="shared" si="341"/>
        <v>2.5361042620641872E-3</v>
      </c>
      <c r="J589" s="51">
        <f t="shared" si="342"/>
        <v>0.10914884057208568</v>
      </c>
      <c r="K589" s="51">
        <f t="shared" si="343"/>
        <v>0.10592570301701507</v>
      </c>
      <c r="L589" s="51">
        <f t="shared" si="344"/>
        <v>0.85804149641629091</v>
      </c>
      <c r="M589" s="51">
        <f t="shared" si="345"/>
        <v>5.966079372156316E-2</v>
      </c>
      <c r="N589" s="51">
        <f t="shared" si="316"/>
        <v>1.1327768337269548</v>
      </c>
      <c r="O589" s="52">
        <f t="shared" si="317"/>
        <v>0.18986488528502379</v>
      </c>
      <c r="P589" s="53" t="b">
        <f t="shared" si="318"/>
        <v>0</v>
      </c>
      <c r="Q589" s="53" t="b">
        <f t="shared" si="319"/>
        <v>0</v>
      </c>
      <c r="R589" s="53" t="b">
        <f t="shared" si="320"/>
        <v>0</v>
      </c>
      <c r="S589" s="53" t="b">
        <f t="shared" si="346"/>
        <v>0</v>
      </c>
      <c r="T589" s="54" t="str">
        <f t="shared" si="347"/>
        <v>不调</v>
      </c>
      <c r="U589" s="51">
        <f t="shared" si="321"/>
        <v>0.10914884057208568</v>
      </c>
      <c r="V589" s="51">
        <f t="shared" si="322"/>
        <v>0.10592570301701507</v>
      </c>
      <c r="W589" s="51">
        <f t="shared" si="323"/>
        <v>0.85804149641629091</v>
      </c>
      <c r="X589" s="51">
        <f t="shared" si="324"/>
        <v>5.966079372156316E-2</v>
      </c>
      <c r="Y589" s="51">
        <f t="shared" si="348"/>
        <v>0.99998626710299976</v>
      </c>
      <c r="Z589" s="51">
        <f t="shared" si="325"/>
        <v>0.10914734164230042</v>
      </c>
      <c r="AA589" s="51">
        <f t="shared" si="326"/>
        <v>0.10592424835024586</v>
      </c>
      <c r="AB589" s="51">
        <f t="shared" si="327"/>
        <v>0.85802971302079867</v>
      </c>
      <c r="AC589" s="51">
        <f t="shared" si="328"/>
        <v>5.9659974406028028E-2</v>
      </c>
      <c r="AD589" s="78">
        <f t="shared" si="329"/>
        <v>1.1327612774193729</v>
      </c>
      <c r="AE589" s="51">
        <f t="shared" si="349"/>
        <v>1.1412387478508479</v>
      </c>
      <c r="AF589" s="50">
        <f t="shared" si="330"/>
        <v>-7.4283058189529294E-3</v>
      </c>
      <c r="AG589" s="50">
        <f t="shared" si="350"/>
        <v>-2.3920076354124742E-3</v>
      </c>
      <c r="AH589" s="48">
        <f t="shared" si="351"/>
        <v>44651</v>
      </c>
      <c r="AI589" s="55">
        <f t="shared" si="331"/>
        <v>2022</v>
      </c>
      <c r="AJ589" s="55">
        <f t="shared" si="332"/>
        <v>4</v>
      </c>
      <c r="AK589" s="53">
        <f t="shared" si="333"/>
        <v>0</v>
      </c>
      <c r="AL589" s="51">
        <f t="shared" si="352"/>
        <v>1.1307976058442657</v>
      </c>
      <c r="AM589" s="52" t="str">
        <f t="shared" si="334"/>
        <v/>
      </c>
      <c r="AN589" s="51">
        <f t="shared" si="353"/>
        <v>1.1412387478508479</v>
      </c>
      <c r="AO589" s="52">
        <f t="shared" si="335"/>
        <v>-7.4283058189529294E-3</v>
      </c>
      <c r="AP589" s="56">
        <f t="shared" si="336"/>
        <v>1</v>
      </c>
      <c r="AQ589" s="53" t="b">
        <f t="shared" si="337"/>
        <v>1</v>
      </c>
    </row>
    <row r="590" spans="1:43">
      <c r="A590" s="48">
        <f>净值底稿!A551</f>
        <v>44659</v>
      </c>
      <c r="B590" s="49">
        <f>净值底稿!X551</f>
        <v>1.4168844920392274</v>
      </c>
      <c r="C590" s="49">
        <f>净值底稿!U551</f>
        <v>1.3014782175648349</v>
      </c>
      <c r="D590" s="49">
        <f>净值底稿!V551</f>
        <v>1.5295000000000001</v>
      </c>
      <c r="E590" s="49">
        <f>净值底稿!W551</f>
        <v>1.4260999999999999</v>
      </c>
      <c r="F590" s="50">
        <f t="shared" si="338"/>
        <v>9.3952534111521047E-3</v>
      </c>
      <c r="G590" s="50">
        <f t="shared" si="339"/>
        <v>-1.982924008373077E-3</v>
      </c>
      <c r="H590" s="50">
        <f t="shared" si="340"/>
        <v>1.9618100967844221E-4</v>
      </c>
      <c r="I590" s="50">
        <f t="shared" si="341"/>
        <v>2.1080739231253975E-3</v>
      </c>
      <c r="J590" s="51">
        <f t="shared" si="342"/>
        <v>0.11017280857618342</v>
      </c>
      <c r="K590" s="51">
        <f t="shared" si="343"/>
        <v>0.10571420861512329</v>
      </c>
      <c r="L590" s="51">
        <f t="shared" si="344"/>
        <v>0.85819804215623319</v>
      </c>
      <c r="M590" s="51">
        <f t="shared" si="345"/>
        <v>5.9785742042327707E-2</v>
      </c>
      <c r="N590" s="51">
        <f t="shared" si="316"/>
        <v>1.1338708013898677</v>
      </c>
      <c r="O590" s="52">
        <f t="shared" si="317"/>
        <v>0.19039825077661257</v>
      </c>
      <c r="P590" s="53" t="b">
        <f t="shared" si="318"/>
        <v>0</v>
      </c>
      <c r="Q590" s="53" t="b">
        <f t="shared" si="319"/>
        <v>0</v>
      </c>
      <c r="R590" s="53" t="b">
        <f t="shared" si="320"/>
        <v>0</v>
      </c>
      <c r="S590" s="53" t="b">
        <f t="shared" si="346"/>
        <v>0</v>
      </c>
      <c r="T590" s="54" t="str">
        <f t="shared" si="347"/>
        <v>不调</v>
      </c>
      <c r="U590" s="51">
        <f t="shared" si="321"/>
        <v>0.11017280857618342</v>
      </c>
      <c r="V590" s="51">
        <f t="shared" si="322"/>
        <v>0.10571420861512329</v>
      </c>
      <c r="W590" s="51">
        <f t="shared" si="323"/>
        <v>0.85819804215623319</v>
      </c>
      <c r="X590" s="51">
        <f t="shared" si="324"/>
        <v>5.9785742042327707E-2</v>
      </c>
      <c r="Y590" s="51">
        <f t="shared" si="348"/>
        <v>0.99998626710299976</v>
      </c>
      <c r="Z590" s="51">
        <f t="shared" si="325"/>
        <v>0.11017129558435101</v>
      </c>
      <c r="AA590" s="51">
        <f t="shared" si="326"/>
        <v>0.10571275685278492</v>
      </c>
      <c r="AB590" s="51">
        <f t="shared" si="327"/>
        <v>0.85818625661091441</v>
      </c>
      <c r="AC590" s="51">
        <f t="shared" si="328"/>
        <v>5.9784921010890155E-2</v>
      </c>
      <c r="AD590" s="78">
        <f t="shared" si="329"/>
        <v>1.1338552300589404</v>
      </c>
      <c r="AE590" s="51">
        <f t="shared" si="349"/>
        <v>1.1412387478508479</v>
      </c>
      <c r="AF590" s="50">
        <f t="shared" si="330"/>
        <v>-6.4697398382345117E-3</v>
      </c>
      <c r="AG590" s="50">
        <f t="shared" si="350"/>
        <v>9.6573979122926978E-4</v>
      </c>
      <c r="AH590" s="48">
        <f t="shared" si="351"/>
        <v>44651</v>
      </c>
      <c r="AI590" s="55">
        <f t="shared" si="331"/>
        <v>2022</v>
      </c>
      <c r="AJ590" s="55">
        <f t="shared" si="332"/>
        <v>4</v>
      </c>
      <c r="AK590" s="53">
        <f t="shared" si="333"/>
        <v>0</v>
      </c>
      <c r="AL590" s="51">
        <f t="shared" si="352"/>
        <v>1.1307976058442657</v>
      </c>
      <c r="AM590" s="52" t="str">
        <f t="shared" si="334"/>
        <v/>
      </c>
      <c r="AN590" s="51">
        <f t="shared" si="353"/>
        <v>1.1412387478508479</v>
      </c>
      <c r="AO590" s="52">
        <f t="shared" si="335"/>
        <v>-6.4697398382345117E-3</v>
      </c>
      <c r="AP590" s="56">
        <f t="shared" si="336"/>
        <v>1</v>
      </c>
      <c r="AQ590" s="53" t="b">
        <f t="shared" si="337"/>
        <v>1</v>
      </c>
    </row>
    <row r="591" spans="1:43">
      <c r="A591" s="48">
        <f>净值底稿!A552</f>
        <v>44662</v>
      </c>
      <c r="B591" s="49">
        <f>净值底稿!X552</f>
        <v>1.3965908195181764</v>
      </c>
      <c r="C591" s="49">
        <f>净值底稿!U552</f>
        <v>1.2611546531636488</v>
      </c>
      <c r="D591" s="49">
        <f>净值底稿!V552</f>
        <v>1.5295000000000001</v>
      </c>
      <c r="E591" s="49">
        <f>净值底稿!W552</f>
        <v>1.4374</v>
      </c>
      <c r="F591" s="50">
        <f t="shared" si="338"/>
        <v>-1.4322743057088361E-2</v>
      </c>
      <c r="G591" s="50">
        <f t="shared" si="339"/>
        <v>-3.0982896107654145E-2</v>
      </c>
      <c r="H591" s="50">
        <f t="shared" si="340"/>
        <v>0</v>
      </c>
      <c r="I591" s="50">
        <f t="shared" si="341"/>
        <v>7.923708014865749E-3</v>
      </c>
      <c r="J591" s="51">
        <f t="shared" si="342"/>
        <v>0.10859334042542983</v>
      </c>
      <c r="K591" s="51">
        <f t="shared" si="343"/>
        <v>0.10243746948996138</v>
      </c>
      <c r="L591" s="51">
        <f t="shared" si="344"/>
        <v>0.85818625661091441</v>
      </c>
      <c r="M591" s="51">
        <f t="shared" si="345"/>
        <v>6.0258639268672261E-2</v>
      </c>
      <c r="N591" s="51">
        <f t="shared" si="316"/>
        <v>1.129475705794978</v>
      </c>
      <c r="O591" s="52">
        <f t="shared" si="317"/>
        <v>0.18683961844655861</v>
      </c>
      <c r="P591" s="53" t="b">
        <f t="shared" si="318"/>
        <v>0</v>
      </c>
      <c r="Q591" s="53" t="b">
        <f t="shared" si="319"/>
        <v>0</v>
      </c>
      <c r="R591" s="53" t="b">
        <f t="shared" si="320"/>
        <v>0</v>
      </c>
      <c r="S591" s="53" t="b">
        <f t="shared" si="346"/>
        <v>0</v>
      </c>
      <c r="T591" s="54" t="str">
        <f t="shared" si="347"/>
        <v>不调</v>
      </c>
      <c r="U591" s="51">
        <f t="shared" si="321"/>
        <v>0.10859334042542983</v>
      </c>
      <c r="V591" s="51">
        <f t="shared" si="322"/>
        <v>0.10243746948996138</v>
      </c>
      <c r="W591" s="51">
        <f t="shared" si="323"/>
        <v>0.85818625661091441</v>
      </c>
      <c r="X591" s="51">
        <f t="shared" si="324"/>
        <v>6.0258639268672261E-2</v>
      </c>
      <c r="Y591" s="51">
        <f t="shared" si="348"/>
        <v>0.99995880187477393</v>
      </c>
      <c r="Z591" s="51">
        <f t="shared" si="325"/>
        <v>0.10858886658339226</v>
      </c>
      <c r="AA591" s="51">
        <f t="shared" si="326"/>
        <v>0.1024332492582655</v>
      </c>
      <c r="AB591" s="51">
        <f t="shared" si="327"/>
        <v>0.85815090094604729</v>
      </c>
      <c r="AC591" s="51">
        <f t="shared" si="328"/>
        <v>6.0256156725705716E-2</v>
      </c>
      <c r="AD591" s="78">
        <f t="shared" si="329"/>
        <v>1.1294291735134108</v>
      </c>
      <c r="AE591" s="51">
        <f t="shared" si="349"/>
        <v>1.1412387478508479</v>
      </c>
      <c r="AF591" s="50">
        <f t="shared" si="330"/>
        <v>-1.0348031347232611E-2</v>
      </c>
      <c r="AG591" s="50">
        <f t="shared" si="350"/>
        <v>-3.9035464389043373E-3</v>
      </c>
      <c r="AH591" s="48">
        <f t="shared" si="351"/>
        <v>44651</v>
      </c>
      <c r="AI591" s="55">
        <f t="shared" si="331"/>
        <v>2022</v>
      </c>
      <c r="AJ591" s="55">
        <f t="shared" si="332"/>
        <v>4</v>
      </c>
      <c r="AK591" s="53">
        <f t="shared" si="333"/>
        <v>0</v>
      </c>
      <c r="AL591" s="51">
        <f t="shared" si="352"/>
        <v>1.1307976058442657</v>
      </c>
      <c r="AM591" s="52" t="str">
        <f t="shared" si="334"/>
        <v/>
      </c>
      <c r="AN591" s="51">
        <f t="shared" si="353"/>
        <v>1.1412387478508479</v>
      </c>
      <c r="AO591" s="52">
        <f t="shared" si="335"/>
        <v>-1.0348031347232611E-2</v>
      </c>
      <c r="AP591" s="56">
        <f t="shared" si="336"/>
        <v>1</v>
      </c>
      <c r="AQ591" s="53" t="b">
        <f t="shared" si="337"/>
        <v>1</v>
      </c>
    </row>
    <row r="592" spans="1:43">
      <c r="A592" s="48">
        <f>净值底稿!A553</f>
        <v>44663</v>
      </c>
      <c r="B592" s="49">
        <f>净值底稿!X553</f>
        <v>1.3990195079947654</v>
      </c>
      <c r="C592" s="49">
        <f>净值底稿!U553</f>
        <v>1.2811210765400176</v>
      </c>
      <c r="D592" s="49">
        <f>净值底稿!V553</f>
        <v>1.5296000000000001</v>
      </c>
      <c r="E592" s="49">
        <f>净值底稿!W553</f>
        <v>1.4442999999999999</v>
      </c>
      <c r="F592" s="50">
        <f t="shared" si="338"/>
        <v>1.7390122021758714E-3</v>
      </c>
      <c r="G592" s="50">
        <f t="shared" si="339"/>
        <v>1.5831859579062968E-2</v>
      </c>
      <c r="H592" s="50">
        <f t="shared" si="340"/>
        <v>6.5380843412787826E-5</v>
      </c>
      <c r="I592" s="50">
        <f t="shared" si="341"/>
        <v>4.8003339362736597E-3</v>
      </c>
      <c r="J592" s="51">
        <f t="shared" si="342"/>
        <v>0.10877770394740123</v>
      </c>
      <c r="K592" s="51">
        <f t="shared" si="343"/>
        <v>0.10405495807674951</v>
      </c>
      <c r="L592" s="51">
        <f t="shared" si="344"/>
        <v>0.85820700757572654</v>
      </c>
      <c r="M592" s="51">
        <f t="shared" si="345"/>
        <v>6.0545406399705542E-2</v>
      </c>
      <c r="N592" s="51">
        <f t="shared" si="316"/>
        <v>1.1315850759995827</v>
      </c>
      <c r="O592" s="52">
        <f t="shared" si="317"/>
        <v>0.18808365940682417</v>
      </c>
      <c r="P592" s="53" t="b">
        <f t="shared" si="318"/>
        <v>0</v>
      </c>
      <c r="Q592" s="53" t="b">
        <f t="shared" si="319"/>
        <v>0</v>
      </c>
      <c r="R592" s="53" t="b">
        <f t="shared" si="320"/>
        <v>0</v>
      </c>
      <c r="S592" s="53" t="b">
        <f t="shared" si="346"/>
        <v>0</v>
      </c>
      <c r="T592" s="54" t="str">
        <f t="shared" si="347"/>
        <v>不调</v>
      </c>
      <c r="U592" s="51">
        <f t="shared" si="321"/>
        <v>0.10877770394740123</v>
      </c>
      <c r="V592" s="51">
        <f t="shared" si="322"/>
        <v>0.10405495807674951</v>
      </c>
      <c r="W592" s="51">
        <f t="shared" si="323"/>
        <v>0.85820700757572654</v>
      </c>
      <c r="X592" s="51">
        <f t="shared" si="324"/>
        <v>6.0545406399705542E-2</v>
      </c>
      <c r="Y592" s="51">
        <f t="shared" si="348"/>
        <v>0.99998626710299976</v>
      </c>
      <c r="Z592" s="51">
        <f t="shared" si="325"/>
        <v>0.108776210114397</v>
      </c>
      <c r="AA592" s="51">
        <f t="shared" si="326"/>
        <v>0.10405352910072788</v>
      </c>
      <c r="AB592" s="51">
        <f t="shared" si="327"/>
        <v>0.85819522190728659</v>
      </c>
      <c r="AC592" s="51">
        <f t="shared" si="328"/>
        <v>6.0544574935875617E-2</v>
      </c>
      <c r="AD592" s="78">
        <f t="shared" si="329"/>
        <v>1.1315695360582869</v>
      </c>
      <c r="AE592" s="51">
        <f t="shared" si="349"/>
        <v>1.1412387478508479</v>
      </c>
      <c r="AF592" s="50">
        <f t="shared" si="330"/>
        <v>-8.4725582712379399E-3</v>
      </c>
      <c r="AG592" s="50">
        <f t="shared" si="350"/>
        <v>1.8950834590343302E-3</v>
      </c>
      <c r="AH592" s="48">
        <f t="shared" si="351"/>
        <v>44651</v>
      </c>
      <c r="AI592" s="55">
        <f t="shared" si="331"/>
        <v>2022</v>
      </c>
      <c r="AJ592" s="55">
        <f t="shared" si="332"/>
        <v>4</v>
      </c>
      <c r="AK592" s="53">
        <f t="shared" si="333"/>
        <v>0</v>
      </c>
      <c r="AL592" s="51">
        <f t="shared" si="352"/>
        <v>1.1307976058442657</v>
      </c>
      <c r="AM592" s="52" t="str">
        <f t="shared" si="334"/>
        <v/>
      </c>
      <c r="AN592" s="51">
        <f t="shared" si="353"/>
        <v>1.1412387478508479</v>
      </c>
      <c r="AO592" s="52">
        <f t="shared" si="335"/>
        <v>-8.4725582712379399E-3</v>
      </c>
      <c r="AP592" s="56">
        <f t="shared" si="336"/>
        <v>1</v>
      </c>
      <c r="AQ592" s="53" t="b">
        <f t="shared" si="337"/>
        <v>1</v>
      </c>
    </row>
    <row r="593" spans="1:43">
      <c r="A593" s="48">
        <f>净值底稿!A554</f>
        <v>44664</v>
      </c>
      <c r="B593" s="49">
        <f>净值底稿!X554</f>
        <v>1.3914772442348953</v>
      </c>
      <c r="C593" s="49">
        <f>净值底稿!U554</f>
        <v>1.2629432297923662</v>
      </c>
      <c r="D593" s="49">
        <f>净值底稿!V554</f>
        <v>1.5302</v>
      </c>
      <c r="E593" s="49">
        <f>净值底稿!W554</f>
        <v>1.4501999999999999</v>
      </c>
      <c r="F593" s="50">
        <f t="shared" si="338"/>
        <v>-5.3911069265077938E-3</v>
      </c>
      <c r="G593" s="50">
        <f t="shared" si="339"/>
        <v>-1.4189015449457165E-2</v>
      </c>
      <c r="H593" s="50">
        <f t="shared" si="340"/>
        <v>3.9225941422582622E-4</v>
      </c>
      <c r="I593" s="50">
        <f t="shared" si="341"/>
        <v>4.0850238870040467E-3</v>
      </c>
      <c r="J593" s="51">
        <f t="shared" si="342"/>
        <v>0.10818978593461001</v>
      </c>
      <c r="K593" s="51">
        <f t="shared" si="343"/>
        <v>0.10257711196874711</v>
      </c>
      <c r="L593" s="51">
        <f t="shared" si="344"/>
        <v>0.85853185706232338</v>
      </c>
      <c r="M593" s="51">
        <f t="shared" si="345"/>
        <v>6.0791900970717176E-2</v>
      </c>
      <c r="N593" s="51">
        <f t="shared" si="316"/>
        <v>1.1300906559363977</v>
      </c>
      <c r="O593" s="52">
        <f t="shared" si="317"/>
        <v>0.1865044160804204</v>
      </c>
      <c r="P593" s="53" t="b">
        <f t="shared" si="318"/>
        <v>0</v>
      </c>
      <c r="Q593" s="53" t="b">
        <f t="shared" si="319"/>
        <v>0</v>
      </c>
      <c r="R593" s="53" t="b">
        <f t="shared" si="320"/>
        <v>0</v>
      </c>
      <c r="S593" s="53" t="b">
        <f t="shared" si="346"/>
        <v>0</v>
      </c>
      <c r="T593" s="54" t="str">
        <f t="shared" si="347"/>
        <v>不调</v>
      </c>
      <c r="U593" s="51">
        <f t="shared" si="321"/>
        <v>0.10818978593461001</v>
      </c>
      <c r="V593" s="51">
        <f t="shared" si="322"/>
        <v>0.10257711196874711</v>
      </c>
      <c r="W593" s="51">
        <f t="shared" si="323"/>
        <v>0.85853185706232338</v>
      </c>
      <c r="X593" s="51">
        <f t="shared" si="324"/>
        <v>6.0791900970717176E-2</v>
      </c>
      <c r="Y593" s="51">
        <f t="shared" si="348"/>
        <v>0.99998626710299976</v>
      </c>
      <c r="Z593" s="51">
        <f t="shared" si="325"/>
        <v>0.10818830017542329</v>
      </c>
      <c r="AA593" s="51">
        <f t="shared" si="326"/>
        <v>0.10257570328783386</v>
      </c>
      <c r="AB593" s="51">
        <f t="shared" si="327"/>
        <v>0.85852006693275895</v>
      </c>
      <c r="AC593" s="51">
        <f t="shared" si="328"/>
        <v>6.0791066121802698E-2</v>
      </c>
      <c r="AD593" s="78">
        <f t="shared" si="329"/>
        <v>1.1300751365178188</v>
      </c>
      <c r="AE593" s="51">
        <f t="shared" si="349"/>
        <v>1.1412387478508479</v>
      </c>
      <c r="AF593" s="50">
        <f t="shared" si="330"/>
        <v>-9.7820121811077465E-3</v>
      </c>
      <c r="AG593" s="50">
        <f t="shared" si="350"/>
        <v>-1.3206431357932757E-3</v>
      </c>
      <c r="AH593" s="48">
        <f t="shared" si="351"/>
        <v>44651</v>
      </c>
      <c r="AI593" s="55">
        <f t="shared" si="331"/>
        <v>2022</v>
      </c>
      <c r="AJ593" s="55">
        <f t="shared" si="332"/>
        <v>4</v>
      </c>
      <c r="AK593" s="53">
        <f t="shared" si="333"/>
        <v>0</v>
      </c>
      <c r="AL593" s="51">
        <f t="shared" si="352"/>
        <v>1.1307976058442657</v>
      </c>
      <c r="AM593" s="52" t="str">
        <f t="shared" si="334"/>
        <v/>
      </c>
      <c r="AN593" s="51">
        <f t="shared" si="353"/>
        <v>1.1412387478508479</v>
      </c>
      <c r="AO593" s="52">
        <f t="shared" si="335"/>
        <v>-9.7820121811077465E-3</v>
      </c>
      <c r="AP593" s="56">
        <f t="shared" si="336"/>
        <v>1</v>
      </c>
      <c r="AQ593" s="53" t="b">
        <f t="shared" si="337"/>
        <v>1</v>
      </c>
    </row>
    <row r="594" spans="1:43">
      <c r="A594" s="48">
        <f>净值底稿!A555</f>
        <v>44665</v>
      </c>
      <c r="B594" s="49">
        <f>净值底稿!X555</f>
        <v>1.4133682988606653</v>
      </c>
      <c r="C594" s="49">
        <f>净值底稿!U555</f>
        <v>1.2765463067201626</v>
      </c>
      <c r="D594" s="49">
        <f>净值底稿!V555</f>
        <v>1.5310999999999999</v>
      </c>
      <c r="E594" s="49">
        <f>净值底稿!W555</f>
        <v>1.4554</v>
      </c>
      <c r="F594" s="50">
        <f t="shared" si="338"/>
        <v>1.5732240477857706E-2</v>
      </c>
      <c r="G594" s="50">
        <f t="shared" si="339"/>
        <v>1.0770933013380724E-2</v>
      </c>
      <c r="H594" s="50">
        <f t="shared" si="340"/>
        <v>5.8815841066528485E-4</v>
      </c>
      <c r="I594" s="50">
        <f t="shared" si="341"/>
        <v>3.5857123155427217E-3</v>
      </c>
      <c r="J594" s="51">
        <f t="shared" si="342"/>
        <v>0.1098903445306737</v>
      </c>
      <c r="K594" s="51">
        <f t="shared" si="343"/>
        <v>0.10368053931674753</v>
      </c>
      <c r="L594" s="51">
        <f t="shared" si="344"/>
        <v>0.85902501273085041</v>
      </c>
      <c r="M594" s="51">
        <f t="shared" si="345"/>
        <v>6.1009045396270618E-2</v>
      </c>
      <c r="N594" s="51">
        <f t="shared" si="316"/>
        <v>1.1336049419745422</v>
      </c>
      <c r="O594" s="52">
        <f t="shared" si="317"/>
        <v>0.18839974663079537</v>
      </c>
      <c r="P594" s="53" t="b">
        <f t="shared" si="318"/>
        <v>0</v>
      </c>
      <c r="Q594" s="53" t="b">
        <f t="shared" si="319"/>
        <v>0</v>
      </c>
      <c r="R594" s="53" t="b">
        <f t="shared" si="320"/>
        <v>0</v>
      </c>
      <c r="S594" s="53" t="b">
        <f t="shared" si="346"/>
        <v>0</v>
      </c>
      <c r="T594" s="54" t="str">
        <f t="shared" si="347"/>
        <v>不调</v>
      </c>
      <c r="U594" s="51">
        <f t="shared" si="321"/>
        <v>0.1098903445306737</v>
      </c>
      <c r="V594" s="51">
        <f t="shared" si="322"/>
        <v>0.10368053931674753</v>
      </c>
      <c r="W594" s="51">
        <f t="shared" si="323"/>
        <v>0.85902501273085041</v>
      </c>
      <c r="X594" s="51">
        <f t="shared" si="324"/>
        <v>6.1009045396270618E-2</v>
      </c>
      <c r="Y594" s="51">
        <f t="shared" si="348"/>
        <v>0.99998626710299976</v>
      </c>
      <c r="Z594" s="51">
        <f t="shared" si="325"/>
        <v>0.10988883541789093</v>
      </c>
      <c r="AA594" s="51">
        <f t="shared" si="326"/>
        <v>0.10367911548258017</v>
      </c>
      <c r="AB594" s="51">
        <f t="shared" si="327"/>
        <v>0.85901321582882995</v>
      </c>
      <c r="AC594" s="51">
        <f t="shared" si="328"/>
        <v>6.1008207565334108E-2</v>
      </c>
      <c r="AD594" s="78">
        <f t="shared" si="329"/>
        <v>1.1335893742946352</v>
      </c>
      <c r="AE594" s="51">
        <f t="shared" si="349"/>
        <v>1.1412387478508479</v>
      </c>
      <c r="AF594" s="50">
        <f t="shared" si="330"/>
        <v>-6.7026935166877299E-3</v>
      </c>
      <c r="AG594" s="50">
        <f t="shared" si="350"/>
        <v>3.1097381609908048E-3</v>
      </c>
      <c r="AH594" s="48">
        <f t="shared" si="351"/>
        <v>44651</v>
      </c>
      <c r="AI594" s="55">
        <f t="shared" si="331"/>
        <v>2022</v>
      </c>
      <c r="AJ594" s="55">
        <f t="shared" si="332"/>
        <v>4</v>
      </c>
      <c r="AK594" s="53">
        <f t="shared" si="333"/>
        <v>0</v>
      </c>
      <c r="AL594" s="51">
        <f t="shared" si="352"/>
        <v>1.1307976058442657</v>
      </c>
      <c r="AM594" s="52" t="str">
        <f t="shared" si="334"/>
        <v/>
      </c>
      <c r="AN594" s="51">
        <f t="shared" si="353"/>
        <v>1.1412387478508479</v>
      </c>
      <c r="AO594" s="52">
        <f t="shared" si="335"/>
        <v>-6.7026935166877299E-3</v>
      </c>
      <c r="AP594" s="56">
        <f t="shared" si="336"/>
        <v>1</v>
      </c>
      <c r="AQ594" s="53" t="b">
        <f t="shared" si="337"/>
        <v>1</v>
      </c>
    </row>
    <row r="595" spans="1:43">
      <c r="A595" s="48">
        <f>净值底稿!A556</f>
        <v>44666</v>
      </c>
      <c r="B595" s="49">
        <f>净值底稿!X556</f>
        <v>1.4069910669591148</v>
      </c>
      <c r="C595" s="49">
        <f>净值底稿!U556</f>
        <v>1.2606426753778213</v>
      </c>
      <c r="D595" s="49">
        <f>净值底稿!V556</f>
        <v>1.5317000000000001</v>
      </c>
      <c r="E595" s="49">
        <f>净值底稿!W556</f>
        <v>1.4590000000000001</v>
      </c>
      <c r="F595" s="50">
        <f t="shared" si="338"/>
        <v>-4.5120807553779008E-3</v>
      </c>
      <c r="G595" s="50">
        <f t="shared" si="339"/>
        <v>-1.2458327017687787E-2</v>
      </c>
      <c r="H595" s="50">
        <f t="shared" si="340"/>
        <v>3.9187512246097178E-4</v>
      </c>
      <c r="I595" s="50">
        <f t="shared" si="341"/>
        <v>2.4735467912602171E-3</v>
      </c>
      <c r="J595" s="51">
        <f t="shared" si="342"/>
        <v>0.10939300811837098</v>
      </c>
      <c r="K595" s="51">
        <f t="shared" si="343"/>
        <v>0.10238744715699358</v>
      </c>
      <c r="L595" s="51">
        <f t="shared" si="344"/>
        <v>0.85934984173797846</v>
      </c>
      <c r="M595" s="51">
        <f t="shared" si="345"/>
        <v>6.115911422139788E-2</v>
      </c>
      <c r="N595" s="51">
        <f t="shared" si="316"/>
        <v>1.1322894112347408</v>
      </c>
      <c r="O595" s="52">
        <f t="shared" si="317"/>
        <v>0.18703738918164203</v>
      </c>
      <c r="P595" s="53" t="b">
        <f t="shared" si="318"/>
        <v>0</v>
      </c>
      <c r="Q595" s="53" t="b">
        <f t="shared" si="319"/>
        <v>0</v>
      </c>
      <c r="R595" s="53" t="b">
        <f t="shared" si="320"/>
        <v>0</v>
      </c>
      <c r="S595" s="53" t="b">
        <f t="shared" si="346"/>
        <v>0</v>
      </c>
      <c r="T595" s="54" t="str">
        <f t="shared" si="347"/>
        <v>不调</v>
      </c>
      <c r="U595" s="51">
        <f t="shared" si="321"/>
        <v>0.10939300811837098</v>
      </c>
      <c r="V595" s="51">
        <f t="shared" si="322"/>
        <v>0.10238744715699358</v>
      </c>
      <c r="W595" s="51">
        <f t="shared" si="323"/>
        <v>0.85934984173797846</v>
      </c>
      <c r="X595" s="51">
        <f t="shared" si="324"/>
        <v>6.115911422139788E-2</v>
      </c>
      <c r="Y595" s="51">
        <f t="shared" si="348"/>
        <v>0.99998626710299976</v>
      </c>
      <c r="Z595" s="51">
        <f t="shared" si="325"/>
        <v>0.10939150583545794</v>
      </c>
      <c r="AA595" s="51">
        <f t="shared" si="326"/>
        <v>0.10238604108072766</v>
      </c>
      <c r="AB595" s="51">
        <f t="shared" si="327"/>
        <v>0.85933804037511474</v>
      </c>
      <c r="AC595" s="51">
        <f t="shared" si="328"/>
        <v>6.1158274329581652E-2</v>
      </c>
      <c r="AD595" s="78">
        <f t="shared" si="329"/>
        <v>1.1322738616208818</v>
      </c>
      <c r="AE595" s="51">
        <f t="shared" si="349"/>
        <v>1.1412387478508479</v>
      </c>
      <c r="AF595" s="50">
        <f t="shared" si="330"/>
        <v>-7.8553994480545786E-3</v>
      </c>
      <c r="AG595" s="50">
        <f t="shared" si="350"/>
        <v>-1.1604843019739075E-3</v>
      </c>
      <c r="AH595" s="48">
        <f t="shared" si="351"/>
        <v>44651</v>
      </c>
      <c r="AI595" s="55">
        <f t="shared" si="331"/>
        <v>2022</v>
      </c>
      <c r="AJ595" s="55">
        <f t="shared" si="332"/>
        <v>4</v>
      </c>
      <c r="AK595" s="53">
        <f t="shared" si="333"/>
        <v>0</v>
      </c>
      <c r="AL595" s="51">
        <f t="shared" si="352"/>
        <v>1.1307976058442657</v>
      </c>
      <c r="AM595" s="52" t="str">
        <f t="shared" si="334"/>
        <v/>
      </c>
      <c r="AN595" s="51">
        <f t="shared" si="353"/>
        <v>1.1412387478508479</v>
      </c>
      <c r="AO595" s="52">
        <f t="shared" si="335"/>
        <v>-7.8553994480545786E-3</v>
      </c>
      <c r="AP595" s="56">
        <f t="shared" si="336"/>
        <v>1</v>
      </c>
      <c r="AQ595" s="53" t="b">
        <f t="shared" si="337"/>
        <v>1</v>
      </c>
    </row>
    <row r="596" spans="1:43">
      <c r="A596" s="48">
        <f>净值底稿!A557</f>
        <v>44669</v>
      </c>
      <c r="B596" s="49">
        <f>净值底稿!X557</f>
        <v>1.3907312732613164</v>
      </c>
      <c r="C596" s="49">
        <f>净值底稿!U557</f>
        <v>1.2646420744436386</v>
      </c>
      <c r="D596" s="49">
        <f>净值底稿!V557</f>
        <v>1.5303</v>
      </c>
      <c r="E596" s="49">
        <f>净值底稿!W557</f>
        <v>1.4673</v>
      </c>
      <c r="F596" s="50">
        <f t="shared" si="338"/>
        <v>-1.1556429944463043E-2</v>
      </c>
      <c r="G596" s="50">
        <f t="shared" si="339"/>
        <v>3.1725080738034261E-3</v>
      </c>
      <c r="H596" s="50">
        <f t="shared" si="340"/>
        <v>-9.1401710517724499E-4</v>
      </c>
      <c r="I596" s="50">
        <f t="shared" si="341"/>
        <v>5.688827964359211E-3</v>
      </c>
      <c r="J596" s="51">
        <f t="shared" si="342"/>
        <v>0.10812733056175115</v>
      </c>
      <c r="K596" s="51">
        <f t="shared" si="343"/>
        <v>0.10271086162270103</v>
      </c>
      <c r="L596" s="51">
        <f t="shared" si="344"/>
        <v>0.85855259070708234</v>
      </c>
      <c r="M596" s="51">
        <f t="shared" si="345"/>
        <v>6.150619323083973E-2</v>
      </c>
      <c r="N596" s="51">
        <f t="shared" si="316"/>
        <v>1.1308969761223744</v>
      </c>
      <c r="O596" s="52">
        <f t="shared" si="317"/>
        <v>0.18643448221727085</v>
      </c>
      <c r="P596" s="53" t="b">
        <f t="shared" si="318"/>
        <v>0</v>
      </c>
      <c r="Q596" s="53" t="b">
        <f t="shared" si="319"/>
        <v>0</v>
      </c>
      <c r="R596" s="53" t="b">
        <f t="shared" si="320"/>
        <v>0</v>
      </c>
      <c r="S596" s="53" t="b">
        <f t="shared" si="346"/>
        <v>0</v>
      </c>
      <c r="T596" s="54" t="str">
        <f t="shared" si="347"/>
        <v>不调</v>
      </c>
      <c r="U596" s="51">
        <f t="shared" si="321"/>
        <v>0.10812733056175115</v>
      </c>
      <c r="V596" s="51">
        <f t="shared" si="322"/>
        <v>0.10271086162270103</v>
      </c>
      <c r="W596" s="51">
        <f t="shared" si="323"/>
        <v>0.85855259070708234</v>
      </c>
      <c r="X596" s="51">
        <f t="shared" si="324"/>
        <v>6.150619323083973E-2</v>
      </c>
      <c r="Y596" s="51">
        <f t="shared" si="348"/>
        <v>0.99995880187477393</v>
      </c>
      <c r="Z596" s="51">
        <f t="shared" si="325"/>
        <v>0.10812287591844631</v>
      </c>
      <c r="AA596" s="51">
        <f t="shared" si="326"/>
        <v>0.10270663012776182</v>
      </c>
      <c r="AB596" s="51">
        <f t="shared" si="327"/>
        <v>0.85851721994993724</v>
      </c>
      <c r="AC596" s="51">
        <f t="shared" si="328"/>
        <v>6.1503659290988826E-2</v>
      </c>
      <c r="AD596" s="78">
        <f t="shared" si="329"/>
        <v>1.1308503852871341</v>
      </c>
      <c r="AE596" s="51">
        <f t="shared" si="349"/>
        <v>1.1412387478508479</v>
      </c>
      <c r="AF596" s="50">
        <f t="shared" si="330"/>
        <v>-9.1027075476335373E-3</v>
      </c>
      <c r="AG596" s="50">
        <f t="shared" si="350"/>
        <v>-1.2571837803532215E-3</v>
      </c>
      <c r="AH596" s="48">
        <f t="shared" si="351"/>
        <v>44651</v>
      </c>
      <c r="AI596" s="55">
        <f t="shared" si="331"/>
        <v>2022</v>
      </c>
      <c r="AJ596" s="55">
        <f t="shared" si="332"/>
        <v>4</v>
      </c>
      <c r="AK596" s="53">
        <f t="shared" si="333"/>
        <v>0</v>
      </c>
      <c r="AL596" s="51">
        <f t="shared" si="352"/>
        <v>1.1307976058442657</v>
      </c>
      <c r="AM596" s="52" t="str">
        <f t="shared" si="334"/>
        <v/>
      </c>
      <c r="AN596" s="51">
        <f t="shared" si="353"/>
        <v>1.1412387478508479</v>
      </c>
      <c r="AO596" s="52">
        <f t="shared" si="335"/>
        <v>-9.1027075476335373E-3</v>
      </c>
      <c r="AP596" s="56">
        <f t="shared" si="336"/>
        <v>1</v>
      </c>
      <c r="AQ596" s="53" t="b">
        <f t="shared" si="337"/>
        <v>1</v>
      </c>
    </row>
    <row r="597" spans="1:43">
      <c r="A597" s="48">
        <f>净值底稿!A558</f>
        <v>44670</v>
      </c>
      <c r="B597" s="49">
        <f>净值底稿!X558</f>
        <v>1.4039842180054143</v>
      </c>
      <c r="C597" s="49">
        <f>净值底稿!U558</f>
        <v>1.2673827083814462</v>
      </c>
      <c r="D597" s="49">
        <f>净值底稿!V558</f>
        <v>1.53</v>
      </c>
      <c r="E597" s="49">
        <f>净值底稿!W558</f>
        <v>1.4601999999999999</v>
      </c>
      <c r="F597" s="50">
        <f t="shared" si="338"/>
        <v>9.5294792019879893E-3</v>
      </c>
      <c r="G597" s="50">
        <f t="shared" si="339"/>
        <v>2.1671222183661243E-3</v>
      </c>
      <c r="H597" s="50">
        <f t="shared" si="340"/>
        <v>-1.9603999215833667E-4</v>
      </c>
      <c r="I597" s="50">
        <f t="shared" si="341"/>
        <v>-4.8388196006270423E-3</v>
      </c>
      <c r="J597" s="51">
        <f t="shared" si="342"/>
        <v>0.10915323061577027</v>
      </c>
      <c r="K597" s="51">
        <f t="shared" si="343"/>
        <v>0.10292920794788521</v>
      </c>
      <c r="L597" s="51">
        <f t="shared" si="344"/>
        <v>0.85834891624087051</v>
      </c>
      <c r="M597" s="51">
        <f t="shared" si="345"/>
        <v>6.1206054178901299E-2</v>
      </c>
      <c r="N597" s="51">
        <f t="shared" si="316"/>
        <v>1.1316374089834271</v>
      </c>
      <c r="O597" s="52">
        <f t="shared" si="317"/>
        <v>0.18741200748583722</v>
      </c>
      <c r="P597" s="53" t="b">
        <f t="shared" si="318"/>
        <v>0</v>
      </c>
      <c r="Q597" s="53" t="b">
        <f t="shared" si="319"/>
        <v>0</v>
      </c>
      <c r="R597" s="53" t="b">
        <f t="shared" si="320"/>
        <v>0</v>
      </c>
      <c r="S597" s="53" t="b">
        <f t="shared" si="346"/>
        <v>0</v>
      </c>
      <c r="T597" s="54" t="str">
        <f t="shared" si="347"/>
        <v>不调</v>
      </c>
      <c r="U597" s="51">
        <f t="shared" si="321"/>
        <v>0.10915323061577027</v>
      </c>
      <c r="V597" s="51">
        <f t="shared" si="322"/>
        <v>0.10292920794788521</v>
      </c>
      <c r="W597" s="51">
        <f t="shared" si="323"/>
        <v>0.85834891624087051</v>
      </c>
      <c r="X597" s="51">
        <f t="shared" si="324"/>
        <v>6.1206054178901299E-2</v>
      </c>
      <c r="Y597" s="51">
        <f t="shared" si="348"/>
        <v>0.99998626710299976</v>
      </c>
      <c r="Z597" s="51">
        <f t="shared" si="325"/>
        <v>0.10915173162569698</v>
      </c>
      <c r="AA597" s="51">
        <f t="shared" si="326"/>
        <v>0.10292779443167414</v>
      </c>
      <c r="AB597" s="51">
        <f t="shared" si="327"/>
        <v>0.85833712862361355</v>
      </c>
      <c r="AC597" s="51">
        <f t="shared" si="328"/>
        <v>6.1205213642463473E-2</v>
      </c>
      <c r="AD597" s="78">
        <f t="shared" si="329"/>
        <v>1.1316218683234482</v>
      </c>
      <c r="AE597" s="51">
        <f t="shared" si="349"/>
        <v>1.1412387478508479</v>
      </c>
      <c r="AF597" s="50">
        <f t="shared" si="330"/>
        <v>-8.4267026032106562E-3</v>
      </c>
      <c r="AG597" s="50">
        <f t="shared" si="350"/>
        <v>6.8221494757536583E-4</v>
      </c>
      <c r="AH597" s="48">
        <f t="shared" si="351"/>
        <v>44651</v>
      </c>
      <c r="AI597" s="55">
        <f t="shared" si="331"/>
        <v>2022</v>
      </c>
      <c r="AJ597" s="55">
        <f t="shared" si="332"/>
        <v>4</v>
      </c>
      <c r="AK597" s="53">
        <f t="shared" si="333"/>
        <v>0</v>
      </c>
      <c r="AL597" s="51">
        <f t="shared" si="352"/>
        <v>1.1307976058442657</v>
      </c>
      <c r="AM597" s="52" t="str">
        <f t="shared" si="334"/>
        <v/>
      </c>
      <c r="AN597" s="51">
        <f t="shared" si="353"/>
        <v>1.1412387478508479</v>
      </c>
      <c r="AO597" s="52">
        <f t="shared" si="335"/>
        <v>-8.4267026032106562E-3</v>
      </c>
      <c r="AP597" s="56">
        <f t="shared" si="336"/>
        <v>1</v>
      </c>
      <c r="AQ597" s="53" t="b">
        <f t="shared" si="337"/>
        <v>1</v>
      </c>
    </row>
    <row r="598" spans="1:43">
      <c r="A598" s="48">
        <f>净值底稿!A559</f>
        <v>44671</v>
      </c>
      <c r="B598" s="49">
        <f>净值底稿!X559</f>
        <v>1.3736701538069553</v>
      </c>
      <c r="C598" s="49">
        <f>净值底稿!U559</f>
        <v>1.2458406609660626</v>
      </c>
      <c r="D598" s="49">
        <f>净值底稿!V559</f>
        <v>1.5299</v>
      </c>
      <c r="E598" s="49">
        <f>净值底稿!W559</f>
        <v>1.4426000000000001</v>
      </c>
      <c r="F598" s="50">
        <f t="shared" si="338"/>
        <v>-2.1591456520447916E-2</v>
      </c>
      <c r="G598" s="50">
        <f t="shared" si="339"/>
        <v>-1.6997271047586415E-2</v>
      </c>
      <c r="H598" s="50">
        <f t="shared" si="340"/>
        <v>-6.535947712416057E-5</v>
      </c>
      <c r="I598" s="50">
        <f t="shared" si="341"/>
        <v>-1.2053143405012956E-2</v>
      </c>
      <c r="J598" s="51">
        <f t="shared" si="342"/>
        <v>0.10679498675816915</v>
      </c>
      <c r="K598" s="51">
        <f t="shared" si="343"/>
        <v>0.10117830281138872</v>
      </c>
      <c r="L598" s="51">
        <f t="shared" si="344"/>
        <v>0.85828102815769047</v>
      </c>
      <c r="M598" s="51">
        <f t="shared" si="345"/>
        <v>6.0467498425296404E-2</v>
      </c>
      <c r="N598" s="51">
        <f t="shared" si="316"/>
        <v>1.1267218161525447</v>
      </c>
      <c r="O598" s="52">
        <f t="shared" si="317"/>
        <v>0.18458264195125937</v>
      </c>
      <c r="P598" s="53" t="b">
        <f t="shared" si="318"/>
        <v>0</v>
      </c>
      <c r="Q598" s="53" t="b">
        <f t="shared" si="319"/>
        <v>0</v>
      </c>
      <c r="R598" s="53" t="b">
        <f t="shared" si="320"/>
        <v>0</v>
      </c>
      <c r="S598" s="53" t="b">
        <f t="shared" si="346"/>
        <v>0</v>
      </c>
      <c r="T598" s="54" t="str">
        <f t="shared" si="347"/>
        <v>不调</v>
      </c>
      <c r="U598" s="51">
        <f t="shared" si="321"/>
        <v>0.10679498675816915</v>
      </c>
      <c r="V598" s="51">
        <f t="shared" si="322"/>
        <v>0.10117830281138872</v>
      </c>
      <c r="W598" s="51">
        <f t="shared" si="323"/>
        <v>0.85828102815769047</v>
      </c>
      <c r="X598" s="51">
        <f t="shared" si="324"/>
        <v>6.0467498425296404E-2</v>
      </c>
      <c r="Y598" s="51">
        <f t="shared" si="348"/>
        <v>0.99998626710299976</v>
      </c>
      <c r="Z598" s="51">
        <f t="shared" si="325"/>
        <v>0.10679352015361586</v>
      </c>
      <c r="AA598" s="51">
        <f t="shared" si="326"/>
        <v>0.10117691334017755</v>
      </c>
      <c r="AB598" s="51">
        <f t="shared" si="327"/>
        <v>0.85826924147273354</v>
      </c>
      <c r="AC598" s="51">
        <f t="shared" si="328"/>
        <v>6.0466668031368666E-2</v>
      </c>
      <c r="AD598" s="78">
        <f t="shared" si="329"/>
        <v>1.1267063429978956</v>
      </c>
      <c r="AE598" s="51">
        <f t="shared" si="349"/>
        <v>1.1412387478508479</v>
      </c>
      <c r="AF598" s="50">
        <f t="shared" si="330"/>
        <v>-1.2733886647574244E-2</v>
      </c>
      <c r="AG598" s="50">
        <f t="shared" si="350"/>
        <v>-4.3437878527703422E-3</v>
      </c>
      <c r="AH598" s="48">
        <f t="shared" si="351"/>
        <v>44651</v>
      </c>
      <c r="AI598" s="55">
        <f t="shared" si="331"/>
        <v>2022</v>
      </c>
      <c r="AJ598" s="55">
        <f t="shared" si="332"/>
        <v>4</v>
      </c>
      <c r="AK598" s="53">
        <f t="shared" si="333"/>
        <v>0</v>
      </c>
      <c r="AL598" s="51">
        <f t="shared" si="352"/>
        <v>1.1307976058442657</v>
      </c>
      <c r="AM598" s="52" t="str">
        <f t="shared" si="334"/>
        <v/>
      </c>
      <c r="AN598" s="51">
        <f t="shared" si="353"/>
        <v>1.1412387478508479</v>
      </c>
      <c r="AO598" s="52">
        <f t="shared" si="335"/>
        <v>-1.2733886647574244E-2</v>
      </c>
      <c r="AP598" s="56">
        <f t="shared" si="336"/>
        <v>1</v>
      </c>
      <c r="AQ598" s="53" t="b">
        <f t="shared" si="337"/>
        <v>1</v>
      </c>
    </row>
    <row r="599" spans="1:43">
      <c r="A599" s="48">
        <f>净值底稿!A560</f>
        <v>44672</v>
      </c>
      <c r="B599" s="49">
        <f>净值底稿!X560</f>
        <v>1.3508509959317636</v>
      </c>
      <c r="C599" s="49">
        <f>净值底稿!U560</f>
        <v>1.2047082136088125</v>
      </c>
      <c r="D599" s="49">
        <f>净值底稿!V560</f>
        <v>1.5304</v>
      </c>
      <c r="E599" s="49">
        <f>净值底稿!W560</f>
        <v>1.4558</v>
      </c>
      <c r="F599" s="50">
        <f t="shared" si="338"/>
        <v>-1.6611817481766877E-2</v>
      </c>
      <c r="G599" s="50">
        <f t="shared" si="339"/>
        <v>-3.3015817067131747E-2</v>
      </c>
      <c r="H599" s="50">
        <f t="shared" si="340"/>
        <v>3.2681874632323193E-4</v>
      </c>
      <c r="I599" s="50">
        <f t="shared" si="341"/>
        <v>9.1501455704976475E-3</v>
      </c>
      <c r="J599" s="51">
        <f t="shared" si="342"/>
        <v>0.1050194856885886</v>
      </c>
      <c r="K599" s="51">
        <f t="shared" si="343"/>
        <v>9.7836474877921201E-2</v>
      </c>
      <c r="L599" s="51">
        <f t="shared" si="344"/>
        <v>0.85854973995023942</v>
      </c>
      <c r="M599" s="51">
        <f t="shared" si="345"/>
        <v>6.1019946846018643E-2</v>
      </c>
      <c r="N599" s="51">
        <f t="shared" si="316"/>
        <v>1.1224256473627678</v>
      </c>
      <c r="O599" s="52">
        <f t="shared" si="317"/>
        <v>0.1807299762288368</v>
      </c>
      <c r="P599" s="53" t="b">
        <f t="shared" si="318"/>
        <v>0</v>
      </c>
      <c r="Q599" s="53" t="b">
        <f t="shared" si="319"/>
        <v>0</v>
      </c>
      <c r="R599" s="53" t="b">
        <f t="shared" si="320"/>
        <v>0</v>
      </c>
      <c r="S599" s="53" t="b">
        <f t="shared" si="346"/>
        <v>0</v>
      </c>
      <c r="T599" s="54" t="str">
        <f t="shared" si="347"/>
        <v>不调</v>
      </c>
      <c r="U599" s="51">
        <f t="shared" si="321"/>
        <v>0.1050194856885886</v>
      </c>
      <c r="V599" s="51">
        <f t="shared" si="322"/>
        <v>9.7836474877921201E-2</v>
      </c>
      <c r="W599" s="51">
        <f t="shared" si="323"/>
        <v>0.85854973995023942</v>
      </c>
      <c r="X599" s="51">
        <f t="shared" si="324"/>
        <v>6.1019946846018643E-2</v>
      </c>
      <c r="Y599" s="51">
        <f t="shared" si="348"/>
        <v>0.99998626710299976</v>
      </c>
      <c r="Z599" s="51">
        <f t="shared" si="325"/>
        <v>0.10501804346680862</v>
      </c>
      <c r="AA599" s="51">
        <f t="shared" si="326"/>
        <v>9.7835131299688835E-2</v>
      </c>
      <c r="AB599" s="51">
        <f t="shared" si="327"/>
        <v>0.85853794957509111</v>
      </c>
      <c r="AC599" s="51">
        <f t="shared" si="328"/>
        <v>6.1019108865373643E-2</v>
      </c>
      <c r="AD599" s="78">
        <f t="shared" si="329"/>
        <v>1.1224102332069621</v>
      </c>
      <c r="AE599" s="51">
        <f t="shared" si="349"/>
        <v>1.1412387478508479</v>
      </c>
      <c r="AF599" s="50">
        <f t="shared" si="330"/>
        <v>-1.6498313503062523E-2</v>
      </c>
      <c r="AG599" s="50">
        <f t="shared" si="350"/>
        <v>-3.8129809223427236E-3</v>
      </c>
      <c r="AH599" s="48">
        <f t="shared" si="351"/>
        <v>44651</v>
      </c>
      <c r="AI599" s="55">
        <f t="shared" si="331"/>
        <v>2022</v>
      </c>
      <c r="AJ599" s="55">
        <f t="shared" si="332"/>
        <v>4</v>
      </c>
      <c r="AK599" s="53">
        <f t="shared" si="333"/>
        <v>0</v>
      </c>
      <c r="AL599" s="51">
        <f t="shared" si="352"/>
        <v>1.1307976058442657</v>
      </c>
      <c r="AM599" s="52" t="str">
        <f t="shared" si="334"/>
        <v/>
      </c>
      <c r="AN599" s="51">
        <f t="shared" si="353"/>
        <v>1.1412387478508479</v>
      </c>
      <c r="AO599" s="52">
        <f t="shared" si="335"/>
        <v>-1.6498313503062523E-2</v>
      </c>
      <c r="AP599" s="56">
        <f t="shared" si="336"/>
        <v>1</v>
      </c>
      <c r="AQ599" s="53" t="b">
        <f t="shared" si="337"/>
        <v>1</v>
      </c>
    </row>
    <row r="600" spans="1:43">
      <c r="A600" s="48">
        <f>净值底稿!A561</f>
        <v>44673</v>
      </c>
      <c r="B600" s="49">
        <f>净值底稿!X561</f>
        <v>1.3707082730967837</v>
      </c>
      <c r="C600" s="49">
        <f>净值底稿!U561</f>
        <v>1.1967643215698003</v>
      </c>
      <c r="D600" s="49">
        <f>净值底稿!V561</f>
        <v>1.5304</v>
      </c>
      <c r="E600" s="49">
        <f>净值底稿!W561</f>
        <v>1.4631000000000001</v>
      </c>
      <c r="F600" s="50">
        <f t="shared" si="338"/>
        <v>1.4699827904648632E-2</v>
      </c>
      <c r="G600" s="50">
        <f t="shared" si="339"/>
        <v>-6.5940382486606719E-3</v>
      </c>
      <c r="H600" s="50">
        <f t="shared" si="340"/>
        <v>0</v>
      </c>
      <c r="I600" s="50">
        <f t="shared" si="341"/>
        <v>5.0144250583872285E-3</v>
      </c>
      <c r="J600" s="51">
        <f t="shared" si="342"/>
        <v>0.10656179063265363</v>
      </c>
      <c r="K600" s="51">
        <f t="shared" si="343"/>
        <v>9.7190002701835948E-2</v>
      </c>
      <c r="L600" s="51">
        <f t="shared" si="344"/>
        <v>0.85853794957509111</v>
      </c>
      <c r="M600" s="51">
        <f t="shared" si="345"/>
        <v>6.1325084613908634E-2</v>
      </c>
      <c r="N600" s="51">
        <f t="shared" si="316"/>
        <v>1.1236148275234894</v>
      </c>
      <c r="O600" s="52">
        <f t="shared" si="317"/>
        <v>0.18133597772429724</v>
      </c>
      <c r="P600" s="53" t="b">
        <f t="shared" si="318"/>
        <v>0</v>
      </c>
      <c r="Q600" s="53" t="b">
        <f t="shared" si="319"/>
        <v>0</v>
      </c>
      <c r="R600" s="53" t="b">
        <f t="shared" si="320"/>
        <v>0</v>
      </c>
      <c r="S600" s="53" t="b">
        <f t="shared" si="346"/>
        <v>0</v>
      </c>
      <c r="T600" s="54" t="str">
        <f t="shared" si="347"/>
        <v>不调</v>
      </c>
      <c r="U600" s="51">
        <f t="shared" si="321"/>
        <v>0.10656179063265363</v>
      </c>
      <c r="V600" s="51">
        <f t="shared" si="322"/>
        <v>9.7190002701835948E-2</v>
      </c>
      <c r="W600" s="51">
        <f t="shared" si="323"/>
        <v>0.85853794957509111</v>
      </c>
      <c r="X600" s="51">
        <f t="shared" si="324"/>
        <v>6.1325084613908634E-2</v>
      </c>
      <c r="Y600" s="51">
        <f t="shared" si="348"/>
        <v>0.99998626710299976</v>
      </c>
      <c r="Z600" s="51">
        <f t="shared" si="325"/>
        <v>0.10656032723055871</v>
      </c>
      <c r="AA600" s="51">
        <f t="shared" si="326"/>
        <v>9.7188668001539386E-2</v>
      </c>
      <c r="AB600" s="51">
        <f t="shared" si="327"/>
        <v>0.85852615936185883</v>
      </c>
      <c r="AC600" s="51">
        <f t="shared" si="328"/>
        <v>6.1324242442838101E-2</v>
      </c>
      <c r="AD600" s="78">
        <f t="shared" si="329"/>
        <v>1.123599397036795</v>
      </c>
      <c r="AE600" s="51">
        <f t="shared" si="349"/>
        <v>1.1412387478508479</v>
      </c>
      <c r="AF600" s="50">
        <f t="shared" si="330"/>
        <v>-1.5456319588929901E-2</v>
      </c>
      <c r="AG600" s="50">
        <f t="shared" si="350"/>
        <v>1.0594734390787508E-3</v>
      </c>
      <c r="AH600" s="48">
        <f t="shared" si="351"/>
        <v>44651</v>
      </c>
      <c r="AI600" s="55">
        <f t="shared" si="331"/>
        <v>2022</v>
      </c>
      <c r="AJ600" s="55">
        <f t="shared" si="332"/>
        <v>4</v>
      </c>
      <c r="AK600" s="53">
        <f t="shared" si="333"/>
        <v>0</v>
      </c>
      <c r="AL600" s="51">
        <f t="shared" si="352"/>
        <v>1.1307976058442657</v>
      </c>
      <c r="AM600" s="52" t="str">
        <f t="shared" si="334"/>
        <v/>
      </c>
      <c r="AN600" s="51">
        <f t="shared" si="353"/>
        <v>1.1412387478508479</v>
      </c>
      <c r="AO600" s="52">
        <f t="shared" si="335"/>
        <v>-1.5456319588929901E-2</v>
      </c>
      <c r="AP600" s="56">
        <f t="shared" si="336"/>
        <v>1</v>
      </c>
      <c r="AQ600" s="53" t="b">
        <f t="shared" si="337"/>
        <v>1</v>
      </c>
    </row>
    <row r="601" spans="1:43">
      <c r="A601" s="48">
        <f>净值底稿!A562</f>
        <v>44676</v>
      </c>
      <c r="B601" s="49">
        <f>净值底稿!X562</f>
        <v>1.3214016124961567</v>
      </c>
      <c r="C601" s="49">
        <f>净值底稿!U562</f>
        <v>1.1179326391922253</v>
      </c>
      <c r="D601" s="49">
        <f>净值底稿!V562</f>
        <v>1.5318000000000001</v>
      </c>
      <c r="E601" s="49">
        <f>净值底稿!W562</f>
        <v>1.4570000000000001</v>
      </c>
      <c r="F601" s="50">
        <f t="shared" si="338"/>
        <v>-3.5971666304479566E-2</v>
      </c>
      <c r="G601" s="50">
        <f t="shared" si="339"/>
        <v>-6.5870682269480785E-2</v>
      </c>
      <c r="H601" s="50">
        <f t="shared" si="340"/>
        <v>9.1479351803447351E-4</v>
      </c>
      <c r="I601" s="50">
        <f t="shared" si="341"/>
        <v>-4.1692297177226001E-3</v>
      </c>
      <c r="J601" s="51">
        <f t="shared" si="342"/>
        <v>0.1027271746981249</v>
      </c>
      <c r="K601" s="51">
        <f t="shared" si="343"/>
        <v>9.0786784131415929E-2</v>
      </c>
      <c r="L601" s="51">
        <f t="shared" si="344"/>
        <v>0.85931153352750611</v>
      </c>
      <c r="M601" s="51">
        <f t="shared" si="345"/>
        <v>6.1068567588828594E-2</v>
      </c>
      <c r="N601" s="51">
        <f t="shared" si="316"/>
        <v>1.1138940599458755</v>
      </c>
      <c r="O601" s="52">
        <f t="shared" si="317"/>
        <v>0.17372743583796804</v>
      </c>
      <c r="P601" s="53" t="b">
        <f t="shared" si="318"/>
        <v>0</v>
      </c>
      <c r="Q601" s="53" t="b">
        <f t="shared" si="319"/>
        <v>0</v>
      </c>
      <c r="R601" s="53" t="b">
        <f t="shared" si="320"/>
        <v>0</v>
      </c>
      <c r="S601" s="53" t="b">
        <f t="shared" si="346"/>
        <v>0</v>
      </c>
      <c r="T601" s="54" t="str">
        <f t="shared" si="347"/>
        <v>不调</v>
      </c>
      <c r="U601" s="51">
        <f t="shared" si="321"/>
        <v>0.1027271746981249</v>
      </c>
      <c r="V601" s="51">
        <f t="shared" si="322"/>
        <v>9.0786784131415929E-2</v>
      </c>
      <c r="W601" s="51">
        <f t="shared" si="323"/>
        <v>0.85931153352750611</v>
      </c>
      <c r="X601" s="51">
        <f t="shared" si="324"/>
        <v>6.1068567588828594E-2</v>
      </c>
      <c r="Y601" s="51">
        <f t="shared" si="348"/>
        <v>0.99995880187477393</v>
      </c>
      <c r="Z601" s="51">
        <f t="shared" si="325"/>
        <v>0.10272294253111756</v>
      </c>
      <c r="AA601" s="51">
        <f t="shared" si="326"/>
        <v>9.0783043886114412E-2</v>
      </c>
      <c r="AB601" s="51">
        <f t="shared" si="327"/>
        <v>0.85927613150333959</v>
      </c>
      <c r="AC601" s="51">
        <f t="shared" si="328"/>
        <v>6.1066051678333691E-2</v>
      </c>
      <c r="AD601" s="78">
        <f t="shared" si="329"/>
        <v>1.1138481695989053</v>
      </c>
      <c r="AE601" s="51">
        <f t="shared" si="349"/>
        <v>1.1412387478508479</v>
      </c>
      <c r="AF601" s="50">
        <f t="shared" si="330"/>
        <v>-2.4000743318191575E-2</v>
      </c>
      <c r="AG601" s="50">
        <f t="shared" si="350"/>
        <v>-8.6785623627122499E-3</v>
      </c>
      <c r="AH601" s="48">
        <f t="shared" si="351"/>
        <v>44651</v>
      </c>
      <c r="AI601" s="55">
        <f t="shared" si="331"/>
        <v>2022</v>
      </c>
      <c r="AJ601" s="55">
        <f t="shared" si="332"/>
        <v>4</v>
      </c>
      <c r="AK601" s="53">
        <f t="shared" si="333"/>
        <v>0</v>
      </c>
      <c r="AL601" s="51">
        <f t="shared" si="352"/>
        <v>1.1307976058442657</v>
      </c>
      <c r="AM601" s="52" t="str">
        <f t="shared" si="334"/>
        <v/>
      </c>
      <c r="AN601" s="51">
        <f t="shared" si="353"/>
        <v>1.1412387478508479</v>
      </c>
      <c r="AO601" s="52">
        <f t="shared" si="335"/>
        <v>-2.4000743318191575E-2</v>
      </c>
      <c r="AP601" s="56">
        <f t="shared" si="336"/>
        <v>1</v>
      </c>
      <c r="AQ601" s="53" t="b">
        <f t="shared" si="337"/>
        <v>1</v>
      </c>
    </row>
    <row r="602" spans="1:43">
      <c r="A602" s="48">
        <f>净值底稿!A563</f>
        <v>44677</v>
      </c>
      <c r="B602" s="49">
        <f>净值底稿!X563</f>
        <v>1.3096353600410133</v>
      </c>
      <c r="C602" s="49">
        <f>净值底稿!U563</f>
        <v>1.0896356657324979</v>
      </c>
      <c r="D602" s="49">
        <f>净值底稿!V563</f>
        <v>1.5319</v>
      </c>
      <c r="E602" s="49">
        <f>净值底稿!W563</f>
        <v>1.4432</v>
      </c>
      <c r="F602" s="50">
        <f t="shared" si="338"/>
        <v>-8.9043727083976121E-3</v>
      </c>
      <c r="G602" s="50">
        <f t="shared" si="339"/>
        <v>-2.5311877001975458E-2</v>
      </c>
      <c r="H602" s="50">
        <f t="shared" si="340"/>
        <v>6.5282673978428463E-5</v>
      </c>
      <c r="I602" s="50">
        <f t="shared" si="341"/>
        <v>-9.4715168153740592E-3</v>
      </c>
      <c r="J602" s="51">
        <f t="shared" si="342"/>
        <v>0.10180825916511718</v>
      </c>
      <c r="K602" s="51">
        <f t="shared" si="343"/>
        <v>8.8485154645404143E-2</v>
      </c>
      <c r="L602" s="51">
        <f t="shared" si="344"/>
        <v>0.85933222734688997</v>
      </c>
      <c r="M602" s="51">
        <f t="shared" si="345"/>
        <v>6.0487663543013853E-2</v>
      </c>
      <c r="N602" s="51">
        <f t="shared" si="316"/>
        <v>1.1101133047004252</v>
      </c>
      <c r="O602" s="52">
        <f t="shared" si="317"/>
        <v>0.17141801022002331</v>
      </c>
      <c r="P602" s="53" t="b">
        <f t="shared" si="318"/>
        <v>0</v>
      </c>
      <c r="Q602" s="53" t="b">
        <f t="shared" si="319"/>
        <v>0</v>
      </c>
      <c r="R602" s="53" t="b">
        <f t="shared" si="320"/>
        <v>0</v>
      </c>
      <c r="S602" s="53" t="b">
        <f t="shared" si="346"/>
        <v>0</v>
      </c>
      <c r="T602" s="54" t="str">
        <f t="shared" si="347"/>
        <v>不调</v>
      </c>
      <c r="U602" s="51">
        <f t="shared" si="321"/>
        <v>0.10180825916511718</v>
      </c>
      <c r="V602" s="51">
        <f t="shared" si="322"/>
        <v>8.8485154645404143E-2</v>
      </c>
      <c r="W602" s="51">
        <f t="shared" si="323"/>
        <v>0.85933222734688997</v>
      </c>
      <c r="X602" s="51">
        <f t="shared" si="324"/>
        <v>6.0487663543013853E-2</v>
      </c>
      <c r="Y602" s="51">
        <f t="shared" si="348"/>
        <v>0.99998626710299976</v>
      </c>
      <c r="Z602" s="51">
        <f t="shared" si="325"/>
        <v>0.10180686104278029</v>
      </c>
      <c r="AA602" s="51">
        <f t="shared" si="326"/>
        <v>8.8483939487889351E-2</v>
      </c>
      <c r="AB602" s="51">
        <f t="shared" si="327"/>
        <v>0.85932042622592286</v>
      </c>
      <c r="AC602" s="51">
        <f t="shared" si="328"/>
        <v>6.0486832872160633E-2</v>
      </c>
      <c r="AD602" s="78">
        <f t="shared" si="329"/>
        <v>1.1100980596287531</v>
      </c>
      <c r="AE602" s="51">
        <f t="shared" si="349"/>
        <v>1.1412387478508479</v>
      </c>
      <c r="AF602" s="50">
        <f t="shared" si="330"/>
        <v>-2.7286742831627575E-2</v>
      </c>
      <c r="AG602" s="50">
        <f t="shared" si="350"/>
        <v>-3.3668053443071111E-3</v>
      </c>
      <c r="AH602" s="48">
        <f t="shared" si="351"/>
        <v>44651</v>
      </c>
      <c r="AI602" s="55">
        <f t="shared" si="331"/>
        <v>2022</v>
      </c>
      <c r="AJ602" s="55">
        <f t="shared" si="332"/>
        <v>4</v>
      </c>
      <c r="AK602" s="53">
        <f t="shared" si="333"/>
        <v>0</v>
      </c>
      <c r="AL602" s="51">
        <f t="shared" si="352"/>
        <v>1.1307976058442657</v>
      </c>
      <c r="AM602" s="52" t="str">
        <f t="shared" si="334"/>
        <v/>
      </c>
      <c r="AN602" s="51">
        <f t="shared" si="353"/>
        <v>1.1412387478508479</v>
      </c>
      <c r="AO602" s="52">
        <f t="shared" si="335"/>
        <v>-2.7286742831627575E-2</v>
      </c>
      <c r="AP602" s="56">
        <f t="shared" si="336"/>
        <v>1</v>
      </c>
      <c r="AQ602" s="53" t="b">
        <f t="shared" si="337"/>
        <v>1</v>
      </c>
    </row>
    <row r="603" spans="1:43">
      <c r="A603" s="48">
        <f>净值底稿!A564</f>
        <v>44678</v>
      </c>
      <c r="B603" s="49">
        <f>净值底稿!X564</f>
        <v>1.321370686819205</v>
      </c>
      <c r="C603" s="49">
        <f>净值底稿!U564</f>
        <v>1.1316167051219042</v>
      </c>
      <c r="D603" s="49">
        <f>净值底稿!V564</f>
        <v>1.5317000000000001</v>
      </c>
      <c r="E603" s="49">
        <f>净值底稿!W564</f>
        <v>1.4450000000000001</v>
      </c>
      <c r="F603" s="50">
        <f t="shared" si="338"/>
        <v>8.9607589534113075E-3</v>
      </c>
      <c r="G603" s="50">
        <f t="shared" si="339"/>
        <v>3.8527592946569822E-2</v>
      </c>
      <c r="H603" s="50">
        <f t="shared" si="340"/>
        <v>-1.305568248579636E-4</v>
      </c>
      <c r="I603" s="50">
        <f t="shared" si="341"/>
        <v>1.2472283813746987E-3</v>
      </c>
      <c r="J603" s="51">
        <f t="shared" si="342"/>
        <v>0.10271912778438809</v>
      </c>
      <c r="K603" s="51">
        <f t="shared" si="343"/>
        <v>9.1893012690787673E-2</v>
      </c>
      <c r="L603" s="51">
        <f t="shared" si="344"/>
        <v>0.85920823607953922</v>
      </c>
      <c r="M603" s="51">
        <f t="shared" si="345"/>
        <v>6.0562273766818261E-2</v>
      </c>
      <c r="N603" s="51">
        <f t="shared" si="316"/>
        <v>1.1143826503215333</v>
      </c>
      <c r="O603" s="52">
        <f t="shared" si="317"/>
        <v>0.1746367286129448</v>
      </c>
      <c r="P603" s="53" t="b">
        <f t="shared" si="318"/>
        <v>0</v>
      </c>
      <c r="Q603" s="53" t="b">
        <f t="shared" si="319"/>
        <v>0</v>
      </c>
      <c r="R603" s="53" t="b">
        <f t="shared" si="320"/>
        <v>0</v>
      </c>
      <c r="S603" s="53" t="b">
        <f t="shared" si="346"/>
        <v>0</v>
      </c>
      <c r="T603" s="54" t="str">
        <f t="shared" si="347"/>
        <v>不调</v>
      </c>
      <c r="U603" s="51">
        <f t="shared" si="321"/>
        <v>0.10271912778438809</v>
      </c>
      <c r="V603" s="51">
        <f t="shared" si="322"/>
        <v>9.1893012690787673E-2</v>
      </c>
      <c r="W603" s="51">
        <f t="shared" si="323"/>
        <v>0.85920823607953922</v>
      </c>
      <c r="X603" s="51">
        <f t="shared" si="324"/>
        <v>6.0562273766818261E-2</v>
      </c>
      <c r="Y603" s="51">
        <f t="shared" si="348"/>
        <v>0.99998626710299976</v>
      </c>
      <c r="Z603" s="51">
        <f t="shared" si="325"/>
        <v>0.10271771715318627</v>
      </c>
      <c r="AA603" s="51">
        <f t="shared" si="326"/>
        <v>9.1891750733509345E-2</v>
      </c>
      <c r="AB603" s="51">
        <f t="shared" si="327"/>
        <v>0.85919643666133139</v>
      </c>
      <c r="AC603" s="51">
        <f t="shared" si="328"/>
        <v>6.0561442071350523E-2</v>
      </c>
      <c r="AD603" s="78">
        <f t="shared" si="329"/>
        <v>1.1143673466193775</v>
      </c>
      <c r="AE603" s="51">
        <f t="shared" si="349"/>
        <v>1.1412387478508479</v>
      </c>
      <c r="AF603" s="50">
        <f t="shared" si="330"/>
        <v>-2.3545819209235486E-2</v>
      </c>
      <c r="AG603" s="50">
        <f t="shared" si="350"/>
        <v>3.8458647446444338E-3</v>
      </c>
      <c r="AH603" s="48">
        <f t="shared" si="351"/>
        <v>44651</v>
      </c>
      <c r="AI603" s="55">
        <f t="shared" si="331"/>
        <v>2022</v>
      </c>
      <c r="AJ603" s="55">
        <f t="shared" si="332"/>
        <v>4</v>
      </c>
      <c r="AK603" s="53">
        <f t="shared" si="333"/>
        <v>0</v>
      </c>
      <c r="AL603" s="51">
        <f t="shared" si="352"/>
        <v>1.1307976058442657</v>
      </c>
      <c r="AM603" s="52" t="str">
        <f t="shared" si="334"/>
        <v/>
      </c>
      <c r="AN603" s="51">
        <f t="shared" si="353"/>
        <v>1.1412387478508479</v>
      </c>
      <c r="AO603" s="52">
        <f t="shared" si="335"/>
        <v>-2.3545819209235486E-2</v>
      </c>
      <c r="AP603" s="56">
        <f t="shared" si="336"/>
        <v>1</v>
      </c>
      <c r="AQ603" s="53" t="b">
        <f t="shared" si="337"/>
        <v>1</v>
      </c>
    </row>
    <row r="604" spans="1:43">
      <c r="A604" s="48">
        <f>净值底稿!A565</f>
        <v>44679</v>
      </c>
      <c r="B604" s="49">
        <f>净值底稿!X565</f>
        <v>1.3419829449737377</v>
      </c>
      <c r="C604" s="49">
        <f>净值底稿!U565</f>
        <v>1.1262822086890087</v>
      </c>
      <c r="D604" s="49">
        <f>净值底稿!V565</f>
        <v>1.5314000000000001</v>
      </c>
      <c r="E604" s="49">
        <f>净值底稿!W565</f>
        <v>1.4422999999999999</v>
      </c>
      <c r="F604" s="50">
        <f t="shared" si="338"/>
        <v>1.5599148944457353E-2</v>
      </c>
      <c r="G604" s="50">
        <f t="shared" si="339"/>
        <v>-4.7140488548379489E-3</v>
      </c>
      <c r="H604" s="50">
        <f t="shared" si="340"/>
        <v>-1.9586080825229057E-4</v>
      </c>
      <c r="I604" s="50">
        <f t="shared" si="341"/>
        <v>-1.8685121107266944E-3</v>
      </c>
      <c r="J604" s="51">
        <f t="shared" si="342"/>
        <v>0.10432002612229346</v>
      </c>
      <c r="K604" s="51">
        <f t="shared" si="343"/>
        <v>9.1458568531194995E-2</v>
      </c>
      <c r="L604" s="51">
        <f t="shared" si="344"/>
        <v>0.85902815375279939</v>
      </c>
      <c r="M604" s="51">
        <f t="shared" si="345"/>
        <v>6.0448282283397131E-2</v>
      </c>
      <c r="N604" s="51">
        <f t="shared" si="316"/>
        <v>1.1152550306896849</v>
      </c>
      <c r="O604" s="52">
        <f t="shared" si="317"/>
        <v>0.17554603141526923</v>
      </c>
      <c r="P604" s="53" t="b">
        <f t="shared" si="318"/>
        <v>0</v>
      </c>
      <c r="Q604" s="53" t="b">
        <f t="shared" si="319"/>
        <v>0</v>
      </c>
      <c r="R604" s="53" t="b">
        <f t="shared" si="320"/>
        <v>0</v>
      </c>
      <c r="S604" s="53" t="b">
        <f t="shared" si="346"/>
        <v>0</v>
      </c>
      <c r="T604" s="54" t="str">
        <f t="shared" si="347"/>
        <v>不调</v>
      </c>
      <c r="U604" s="51">
        <f t="shared" si="321"/>
        <v>0.10432002612229346</v>
      </c>
      <c r="V604" s="51">
        <f t="shared" si="322"/>
        <v>9.1458568531194995E-2</v>
      </c>
      <c r="W604" s="51">
        <f t="shared" si="323"/>
        <v>0.85902815375279939</v>
      </c>
      <c r="X604" s="51">
        <f t="shared" si="324"/>
        <v>6.0448282283397131E-2</v>
      </c>
      <c r="Y604" s="51">
        <f t="shared" si="348"/>
        <v>0.99998626710299976</v>
      </c>
      <c r="Z604" s="51">
        <f t="shared" si="325"/>
        <v>0.10431859350611966</v>
      </c>
      <c r="AA604" s="51">
        <f t="shared" si="326"/>
        <v>9.1457312540093566E-2</v>
      </c>
      <c r="AB604" s="51">
        <f t="shared" si="327"/>
        <v>0.85901635680764366</v>
      </c>
      <c r="AC604" s="51">
        <f t="shared" si="328"/>
        <v>6.0447452153362689E-2</v>
      </c>
      <c r="AD604" s="78">
        <f t="shared" si="329"/>
        <v>1.1152397150072195</v>
      </c>
      <c r="AE604" s="51">
        <f t="shared" si="349"/>
        <v>1.1412387478508479</v>
      </c>
      <c r="AF604" s="50">
        <f t="shared" si="330"/>
        <v>-2.2781414399562827E-2</v>
      </c>
      <c r="AG604" s="50">
        <f t="shared" si="350"/>
        <v>7.8283735653994491E-4</v>
      </c>
      <c r="AH604" s="48">
        <f t="shared" si="351"/>
        <v>44651</v>
      </c>
      <c r="AI604" s="55">
        <f t="shared" si="331"/>
        <v>2022</v>
      </c>
      <c r="AJ604" s="55">
        <f t="shared" si="332"/>
        <v>4</v>
      </c>
      <c r="AK604" s="53">
        <f t="shared" si="333"/>
        <v>0</v>
      </c>
      <c r="AL604" s="51">
        <f t="shared" si="352"/>
        <v>1.1307976058442657</v>
      </c>
      <c r="AM604" s="52" t="str">
        <f t="shared" si="334"/>
        <v/>
      </c>
      <c r="AN604" s="51">
        <f t="shared" si="353"/>
        <v>1.1412387478508479</v>
      </c>
      <c r="AO604" s="52">
        <f t="shared" si="335"/>
        <v>-2.2781414399562827E-2</v>
      </c>
      <c r="AP604" s="56">
        <f t="shared" si="336"/>
        <v>1</v>
      </c>
      <c r="AQ604" s="53" t="b">
        <f t="shared" si="337"/>
        <v>1</v>
      </c>
    </row>
    <row r="605" spans="1:43">
      <c r="A605" s="48">
        <f>净值底稿!A566</f>
        <v>44680</v>
      </c>
      <c r="B605" s="49">
        <f>净值底稿!X566</f>
        <v>1.3643926979369987</v>
      </c>
      <c r="C605" s="49">
        <f>净值底稿!U566</f>
        <v>1.167769977210644</v>
      </c>
      <c r="D605" s="49">
        <f>净值底稿!V566</f>
        <v>1.5322</v>
      </c>
      <c r="E605" s="49">
        <f>净值底稿!W566</f>
        <v>1.4614</v>
      </c>
      <c r="F605" s="50">
        <f t="shared" si="338"/>
        <v>1.6698984921674542E-2</v>
      </c>
      <c r="G605" s="50">
        <f t="shared" si="339"/>
        <v>3.6836032924578488E-2</v>
      </c>
      <c r="H605" s="50">
        <f t="shared" si="340"/>
        <v>5.2239780592922003E-4</v>
      </c>
      <c r="I605" s="50">
        <f t="shared" si="341"/>
        <v>1.3242737294598905E-2</v>
      </c>
      <c r="J605" s="51">
        <f t="shared" si="342"/>
        <v>0.10606060812612865</v>
      </c>
      <c r="K605" s="51">
        <f t="shared" si="343"/>
        <v>9.4826237116013914E-2</v>
      </c>
      <c r="L605" s="51">
        <f t="shared" si="344"/>
        <v>0.85946510506769724</v>
      </c>
      <c r="M605" s="51">
        <f t="shared" si="345"/>
        <v>6.1247941882357507E-2</v>
      </c>
      <c r="N605" s="51">
        <f t="shared" si="316"/>
        <v>1.1215998921921972</v>
      </c>
      <c r="O605" s="52">
        <f t="shared" si="317"/>
        <v>0.17910740420053339</v>
      </c>
      <c r="P605" s="53" t="b">
        <f t="shared" si="318"/>
        <v>0</v>
      </c>
      <c r="Q605" s="53" t="b">
        <f t="shared" si="319"/>
        <v>0</v>
      </c>
      <c r="R605" s="53" t="b">
        <f t="shared" si="320"/>
        <v>0</v>
      </c>
      <c r="S605" s="53" t="b">
        <f t="shared" si="346"/>
        <v>0</v>
      </c>
      <c r="T605" s="54" t="str">
        <f t="shared" si="347"/>
        <v>不调</v>
      </c>
      <c r="U605" s="51">
        <f t="shared" si="321"/>
        <v>0.10606060812612865</v>
      </c>
      <c r="V605" s="51">
        <f t="shared" si="322"/>
        <v>9.4826237116013914E-2</v>
      </c>
      <c r="W605" s="51">
        <f t="shared" si="323"/>
        <v>0.85946510506769724</v>
      </c>
      <c r="X605" s="51">
        <f t="shared" si="324"/>
        <v>6.1247941882357507E-2</v>
      </c>
      <c r="Y605" s="51">
        <f t="shared" si="348"/>
        <v>0.99998626710299976</v>
      </c>
      <c r="Z605" s="51">
        <f t="shared" si="325"/>
        <v>0.10605915160672147</v>
      </c>
      <c r="AA605" s="51">
        <f t="shared" si="326"/>
        <v>9.4824934877066683E-2</v>
      </c>
      <c r="AB605" s="51">
        <f t="shared" si="327"/>
        <v>0.85945330212193405</v>
      </c>
      <c r="AC605" s="51">
        <f t="shared" si="328"/>
        <v>6.1247100770680157E-2</v>
      </c>
      <c r="AD605" s="78">
        <f t="shared" si="329"/>
        <v>1.1215844893764022</v>
      </c>
      <c r="AE605" s="51">
        <f t="shared" si="349"/>
        <v>1.1412387478508479</v>
      </c>
      <c r="AF605" s="50">
        <f t="shared" si="330"/>
        <v>-1.7221863971459195E-2</v>
      </c>
      <c r="AG605" s="50">
        <f t="shared" si="350"/>
        <v>5.6891574822921509E-3</v>
      </c>
      <c r="AH605" s="48">
        <f t="shared" si="351"/>
        <v>44651</v>
      </c>
      <c r="AI605" s="55">
        <f t="shared" si="331"/>
        <v>2022</v>
      </c>
      <c r="AJ605" s="55">
        <f t="shared" si="332"/>
        <v>4</v>
      </c>
      <c r="AK605" s="53">
        <f t="shared" si="333"/>
        <v>1</v>
      </c>
      <c r="AL605" s="51">
        <f t="shared" si="352"/>
        <v>1.1307976058442657</v>
      </c>
      <c r="AM605" s="52">
        <f t="shared" si="334"/>
        <v>-8.1474495703277583E-3</v>
      </c>
      <c r="AN605" s="51">
        <f t="shared" si="353"/>
        <v>1.1412387478508479</v>
      </c>
      <c r="AO605" s="52">
        <f t="shared" si="335"/>
        <v>-1.7221863971459195E-2</v>
      </c>
      <c r="AP605" s="56">
        <f t="shared" si="336"/>
        <v>1</v>
      </c>
      <c r="AQ605" s="53" t="b">
        <f t="shared" si="337"/>
        <v>1</v>
      </c>
    </row>
    <row r="606" spans="1:43">
      <c r="A606" s="48">
        <f>净值底稿!A567</f>
        <v>44686</v>
      </c>
      <c r="B606" s="49">
        <f>净值底稿!X567</f>
        <v>1.367625186132976</v>
      </c>
      <c r="C606" s="49">
        <f>净值底稿!U567</f>
        <v>1.1810372131069564</v>
      </c>
      <c r="D606" s="49">
        <f>净值底稿!V567</f>
        <v>1.5330999999999999</v>
      </c>
      <c r="E606" s="49">
        <f>净值底稿!W567</f>
        <v>1.4529000000000001</v>
      </c>
      <c r="F606" s="50">
        <f t="shared" si="338"/>
        <v>2.3691772910137132E-3</v>
      </c>
      <c r="G606" s="50">
        <f t="shared" si="339"/>
        <v>1.1361172281550536E-2</v>
      </c>
      <c r="H606" s="50">
        <f t="shared" si="340"/>
        <v>5.8739068006774531E-4</v>
      </c>
      <c r="I606" s="50">
        <f t="shared" si="341"/>
        <v>-5.8163404954153508E-3</v>
      </c>
      <c r="J606" s="51">
        <f t="shared" si="342"/>
        <v>0.10631042454021229</v>
      </c>
      <c r="K606" s="51">
        <f t="shared" si="343"/>
        <v>9.5902257298791843E-2</v>
      </c>
      <c r="L606" s="51">
        <f t="shared" si="344"/>
        <v>0.85995813698155388</v>
      </c>
      <c r="M606" s="51">
        <f t="shared" si="345"/>
        <v>6.0890866778240862E-2</v>
      </c>
      <c r="N606" s="51">
        <f t="shared" si="316"/>
        <v>1.1230616855987989</v>
      </c>
      <c r="O606" s="52">
        <f t="shared" si="317"/>
        <v>0.18005483085391477</v>
      </c>
      <c r="P606" s="53" t="b">
        <f t="shared" si="318"/>
        <v>0</v>
      </c>
      <c r="Q606" s="53" t="b">
        <f t="shared" si="319"/>
        <v>0</v>
      </c>
      <c r="R606" s="53" t="b">
        <f t="shared" si="320"/>
        <v>0</v>
      </c>
      <c r="S606" s="53" t="b">
        <f t="shared" si="346"/>
        <v>0</v>
      </c>
      <c r="T606" s="54" t="str">
        <f t="shared" si="347"/>
        <v>不调</v>
      </c>
      <c r="U606" s="51">
        <f t="shared" si="321"/>
        <v>0.10631042454021229</v>
      </c>
      <c r="V606" s="51">
        <f t="shared" si="322"/>
        <v>9.5902257298791843E-2</v>
      </c>
      <c r="W606" s="51">
        <f t="shared" si="323"/>
        <v>0.85995813698155388</v>
      </c>
      <c r="X606" s="51">
        <f t="shared" si="324"/>
        <v>6.0890866778240862E-2</v>
      </c>
      <c r="Y606" s="51">
        <f t="shared" si="348"/>
        <v>0.99991760544683339</v>
      </c>
      <c r="Z606" s="51">
        <f t="shared" si="325"/>
        <v>0.10630166514028534</v>
      </c>
      <c r="AA606" s="51">
        <f t="shared" si="326"/>
        <v>9.5894355475154042E-2</v>
      </c>
      <c r="AB606" s="51">
        <f t="shared" si="327"/>
        <v>0.85988728111511525</v>
      </c>
      <c r="AC606" s="51">
        <f t="shared" si="328"/>
        <v>6.0885849702480739E-2</v>
      </c>
      <c r="AD606" s="78">
        <f t="shared" si="329"/>
        <v>1.1229691514330353</v>
      </c>
      <c r="AE606" s="51">
        <f t="shared" si="349"/>
        <v>1.1412387478508479</v>
      </c>
      <c r="AF606" s="50">
        <f t="shared" si="330"/>
        <v>-1.6008566526695134E-2</v>
      </c>
      <c r="AG606" s="50">
        <f t="shared" si="350"/>
        <v>1.2345588493318793E-3</v>
      </c>
      <c r="AH606" s="48">
        <f t="shared" si="351"/>
        <v>44651</v>
      </c>
      <c r="AI606" s="55">
        <f t="shared" si="331"/>
        <v>2022</v>
      </c>
      <c r="AJ606" s="55">
        <f t="shared" si="332"/>
        <v>5</v>
      </c>
      <c r="AK606" s="53">
        <f t="shared" si="333"/>
        <v>0</v>
      </c>
      <c r="AL606" s="51">
        <f t="shared" si="352"/>
        <v>1.1215844893764022</v>
      </c>
      <c r="AM606" s="52" t="str">
        <f t="shared" si="334"/>
        <v/>
      </c>
      <c r="AN606" s="51">
        <f t="shared" si="353"/>
        <v>1.1412387478508479</v>
      </c>
      <c r="AO606" s="52">
        <f t="shared" si="335"/>
        <v>-1.6008566526695134E-2</v>
      </c>
      <c r="AP606" s="56">
        <f t="shared" si="336"/>
        <v>1</v>
      </c>
      <c r="AQ606" s="53" t="b">
        <f t="shared" si="337"/>
        <v>1</v>
      </c>
    </row>
    <row r="607" spans="1:43">
      <c r="A607" s="48">
        <f>净值底稿!A568</f>
        <v>44687</v>
      </c>
      <c r="B607" s="49">
        <f>净值底稿!X568</f>
        <v>1.3350331887161579</v>
      </c>
      <c r="C607" s="49">
        <f>净值底稿!U568</f>
        <v>1.1623250776153342</v>
      </c>
      <c r="D607" s="49">
        <f>净值底稿!V568</f>
        <v>1.5333000000000001</v>
      </c>
      <c r="E607" s="49">
        <f>净值底稿!W568</f>
        <v>1.4538</v>
      </c>
      <c r="F607" s="50">
        <f t="shared" si="338"/>
        <v>-2.3831088917697918E-2</v>
      </c>
      <c r="G607" s="50">
        <f t="shared" si="339"/>
        <v>-1.5843815320938259E-2</v>
      </c>
      <c r="H607" s="50">
        <f t="shared" si="340"/>
        <v>1.3045463440097826E-4</v>
      </c>
      <c r="I607" s="50">
        <f t="shared" si="341"/>
        <v>6.1945075366498514E-4</v>
      </c>
      <c r="J607" s="51">
        <f t="shared" si="342"/>
        <v>0.10376838070622785</v>
      </c>
      <c r="K607" s="51">
        <f t="shared" si="343"/>
        <v>9.4375023016685294E-2</v>
      </c>
      <c r="L607" s="51">
        <f t="shared" si="344"/>
        <v>0.85999945739599915</v>
      </c>
      <c r="M607" s="51">
        <f t="shared" si="345"/>
        <v>6.0923565487966472E-2</v>
      </c>
      <c r="N607" s="51">
        <f t="shared" si="316"/>
        <v>1.1190664266068788</v>
      </c>
      <c r="O607" s="52">
        <f t="shared" si="317"/>
        <v>0.17706134239385926</v>
      </c>
      <c r="P607" s="53" t="b">
        <f t="shared" si="318"/>
        <v>0</v>
      </c>
      <c r="Q607" s="53" t="b">
        <f t="shared" si="319"/>
        <v>0</v>
      </c>
      <c r="R607" s="53" t="b">
        <f t="shared" si="320"/>
        <v>0</v>
      </c>
      <c r="S607" s="53" t="b">
        <f t="shared" si="346"/>
        <v>0</v>
      </c>
      <c r="T607" s="54" t="str">
        <f t="shared" si="347"/>
        <v>不调</v>
      </c>
      <c r="U607" s="51">
        <f t="shared" si="321"/>
        <v>0.10376838070622785</v>
      </c>
      <c r="V607" s="51">
        <f t="shared" si="322"/>
        <v>9.4375023016685294E-2</v>
      </c>
      <c r="W607" s="51">
        <f t="shared" si="323"/>
        <v>0.85999945739599915</v>
      </c>
      <c r="X607" s="51">
        <f t="shared" si="324"/>
        <v>6.0923565487966472E-2</v>
      </c>
      <c r="Y607" s="51">
        <f t="shared" si="348"/>
        <v>0.99998626710299976</v>
      </c>
      <c r="Z607" s="51">
        <f t="shared" si="325"/>
        <v>0.10376695566574373</v>
      </c>
      <c r="AA607" s="51">
        <f t="shared" si="326"/>
        <v>9.4373726974214811E-2</v>
      </c>
      <c r="AB607" s="51">
        <f t="shared" si="327"/>
        <v>0.85998764711203046</v>
      </c>
      <c r="AC607" s="51">
        <f t="shared" si="328"/>
        <v>6.0922728830916741E-2</v>
      </c>
      <c r="AD607" s="78">
        <f t="shared" si="329"/>
        <v>1.1190510585829057</v>
      </c>
      <c r="AE607" s="51">
        <f t="shared" si="349"/>
        <v>1.1412387478508479</v>
      </c>
      <c r="AF607" s="50">
        <f t="shared" si="330"/>
        <v>-1.9441759500126943E-2</v>
      </c>
      <c r="AG607" s="50">
        <f t="shared" si="350"/>
        <v>-3.4890476244425761E-3</v>
      </c>
      <c r="AH607" s="48">
        <f t="shared" si="351"/>
        <v>44651</v>
      </c>
      <c r="AI607" s="55">
        <f t="shared" si="331"/>
        <v>2022</v>
      </c>
      <c r="AJ607" s="55">
        <f t="shared" si="332"/>
        <v>5</v>
      </c>
      <c r="AK607" s="53">
        <f t="shared" si="333"/>
        <v>0</v>
      </c>
      <c r="AL607" s="51">
        <f t="shared" si="352"/>
        <v>1.1215844893764022</v>
      </c>
      <c r="AM607" s="52" t="str">
        <f t="shared" si="334"/>
        <v/>
      </c>
      <c r="AN607" s="51">
        <f t="shared" si="353"/>
        <v>1.1412387478508479</v>
      </c>
      <c r="AO607" s="52">
        <f t="shared" si="335"/>
        <v>-1.9441759500126943E-2</v>
      </c>
      <c r="AP607" s="56">
        <f t="shared" si="336"/>
        <v>1</v>
      </c>
      <c r="AQ607" s="53" t="b">
        <f t="shared" si="337"/>
        <v>1</v>
      </c>
    </row>
    <row r="608" spans="1:43">
      <c r="A608" s="48">
        <f>净值底稿!A569</f>
        <v>44690</v>
      </c>
      <c r="B608" s="49">
        <f>净值底稿!X569</f>
        <v>1.3412984613785814</v>
      </c>
      <c r="C608" s="49">
        <f>净值底稿!U569</f>
        <v>1.170159967412677</v>
      </c>
      <c r="D608" s="49">
        <f>净值底稿!V569</f>
        <v>1.5344</v>
      </c>
      <c r="E608" s="49">
        <f>净值底稿!W569</f>
        <v>1.4568000000000001</v>
      </c>
      <c r="F608" s="50">
        <f t="shared" si="338"/>
        <v>4.6929714672101497E-3</v>
      </c>
      <c r="G608" s="50">
        <f t="shared" si="339"/>
        <v>6.7407044279017558E-3</v>
      </c>
      <c r="H608" s="50">
        <f t="shared" si="340"/>
        <v>7.1740690014987507E-4</v>
      </c>
      <c r="I608" s="50">
        <f t="shared" si="341"/>
        <v>2.0635575732563805E-3</v>
      </c>
      <c r="J608" s="51">
        <f t="shared" si="342"/>
        <v>0.10425393102792233</v>
      </c>
      <c r="K608" s="51">
        <f t="shared" si="343"/>
        <v>9.5009872373507498E-2</v>
      </c>
      <c r="L608" s="51">
        <f t="shared" si="344"/>
        <v>0.86060460818411233</v>
      </c>
      <c r="M608" s="51">
        <f t="shared" si="345"/>
        <v>6.1048446389379223E-2</v>
      </c>
      <c r="N608" s="51">
        <f t="shared" si="316"/>
        <v>1.1209168579749214</v>
      </c>
      <c r="O608" s="52">
        <f t="shared" si="317"/>
        <v>0.17776858469362766</v>
      </c>
      <c r="P608" s="53" t="b">
        <f t="shared" si="318"/>
        <v>0</v>
      </c>
      <c r="Q608" s="53" t="b">
        <f t="shared" si="319"/>
        <v>0</v>
      </c>
      <c r="R608" s="53" t="b">
        <f t="shared" si="320"/>
        <v>0</v>
      </c>
      <c r="S608" s="53" t="b">
        <f t="shared" si="346"/>
        <v>0</v>
      </c>
      <c r="T608" s="54" t="str">
        <f t="shared" si="347"/>
        <v>不调</v>
      </c>
      <c r="U608" s="51">
        <f t="shared" si="321"/>
        <v>0.10425393102792233</v>
      </c>
      <c r="V608" s="51">
        <f t="shared" si="322"/>
        <v>9.5009872373507498E-2</v>
      </c>
      <c r="W608" s="51">
        <f t="shared" si="323"/>
        <v>0.86060460818411233</v>
      </c>
      <c r="X608" s="51">
        <f t="shared" si="324"/>
        <v>6.1048446389379223E-2</v>
      </c>
      <c r="Y608" s="51">
        <f t="shared" si="348"/>
        <v>0.99995880187477393</v>
      </c>
      <c r="Z608" s="51">
        <f t="shared" si="325"/>
        <v>0.10424963596141652</v>
      </c>
      <c r="AA608" s="51">
        <f t="shared" si="326"/>
        <v>9.5005958144887742E-2</v>
      </c>
      <c r="AB608" s="51">
        <f t="shared" si="327"/>
        <v>0.8605691528876942</v>
      </c>
      <c r="AC608" s="51">
        <f t="shared" si="328"/>
        <v>6.1045931307840015E-2</v>
      </c>
      <c r="AD608" s="78">
        <f t="shared" si="329"/>
        <v>1.1208706783018385</v>
      </c>
      <c r="AE608" s="51">
        <f t="shared" si="349"/>
        <v>1.1412387478508479</v>
      </c>
      <c r="AF608" s="50">
        <f t="shared" si="330"/>
        <v>-1.7847334387625757E-2</v>
      </c>
      <c r="AG608" s="50">
        <f t="shared" si="350"/>
        <v>1.6260381552537506E-3</v>
      </c>
      <c r="AH608" s="48">
        <f t="shared" si="351"/>
        <v>44651</v>
      </c>
      <c r="AI608" s="55">
        <f t="shared" si="331"/>
        <v>2022</v>
      </c>
      <c r="AJ608" s="55">
        <f t="shared" si="332"/>
        <v>5</v>
      </c>
      <c r="AK608" s="53">
        <f t="shared" si="333"/>
        <v>0</v>
      </c>
      <c r="AL608" s="51">
        <f t="shared" si="352"/>
        <v>1.1215844893764022</v>
      </c>
      <c r="AM608" s="52" t="str">
        <f t="shared" si="334"/>
        <v/>
      </c>
      <c r="AN608" s="51">
        <f t="shared" si="353"/>
        <v>1.1412387478508479</v>
      </c>
      <c r="AO608" s="52">
        <f t="shared" si="335"/>
        <v>-1.7847334387625757E-2</v>
      </c>
      <c r="AP608" s="56">
        <f t="shared" si="336"/>
        <v>1</v>
      </c>
      <c r="AQ608" s="53" t="b">
        <f t="shared" si="337"/>
        <v>1</v>
      </c>
    </row>
    <row r="609" spans="1:43">
      <c r="A609" s="48">
        <f>净值底稿!A570</f>
        <v>44691</v>
      </c>
      <c r="B609" s="49">
        <f>净值底稿!X570</f>
        <v>1.3518544768832226</v>
      </c>
      <c r="C609" s="49">
        <f>净值底稿!U570</f>
        <v>1.1877110576635497</v>
      </c>
      <c r="D609" s="49">
        <f>净值底稿!V570</f>
        <v>1.5353000000000001</v>
      </c>
      <c r="E609" s="49">
        <f>净值底稿!W570</f>
        <v>1.4514</v>
      </c>
      <c r="F609" s="50">
        <f t="shared" si="338"/>
        <v>7.8699974752760582E-3</v>
      </c>
      <c r="G609" s="50">
        <f t="shared" si="339"/>
        <v>1.4998881127064712E-2</v>
      </c>
      <c r="H609" s="50">
        <f t="shared" si="340"/>
        <v>5.8654848800832049E-4</v>
      </c>
      <c r="I609" s="50">
        <f t="shared" si="341"/>
        <v>-3.7067545304778626E-3</v>
      </c>
      <c r="J609" s="51">
        <f t="shared" si="342"/>
        <v>0.10507008033323131</v>
      </c>
      <c r="K609" s="51">
        <f t="shared" si="343"/>
        <v>9.6430941217465801E-2</v>
      </c>
      <c r="L609" s="51">
        <f t="shared" si="344"/>
        <v>0.86107391842314707</v>
      </c>
      <c r="M609" s="51">
        <f t="shared" si="345"/>
        <v>6.0819649025397438E-2</v>
      </c>
      <c r="N609" s="51">
        <f t="shared" si="316"/>
        <v>1.1233945889992416</v>
      </c>
      <c r="O609" s="52">
        <f t="shared" si="317"/>
        <v>0.17936798300782375</v>
      </c>
      <c r="P609" s="53" t="b">
        <f t="shared" si="318"/>
        <v>0</v>
      </c>
      <c r="Q609" s="53" t="b">
        <f t="shared" si="319"/>
        <v>0</v>
      </c>
      <c r="R609" s="53" t="b">
        <f t="shared" si="320"/>
        <v>0</v>
      </c>
      <c r="S609" s="53" t="b">
        <f t="shared" si="346"/>
        <v>0</v>
      </c>
      <c r="T609" s="54" t="str">
        <f t="shared" si="347"/>
        <v>不调</v>
      </c>
      <c r="U609" s="51">
        <f t="shared" si="321"/>
        <v>0.10507008033323131</v>
      </c>
      <c r="V609" s="51">
        <f t="shared" si="322"/>
        <v>9.6430941217465801E-2</v>
      </c>
      <c r="W609" s="51">
        <f t="shared" si="323"/>
        <v>0.86107391842314707</v>
      </c>
      <c r="X609" s="51">
        <f t="shared" si="324"/>
        <v>6.0819649025397438E-2</v>
      </c>
      <c r="Y609" s="51">
        <f t="shared" si="348"/>
        <v>0.99998626710299976</v>
      </c>
      <c r="Z609" s="51">
        <f t="shared" si="325"/>
        <v>0.10506863741664028</v>
      </c>
      <c r="AA609" s="51">
        <f t="shared" si="326"/>
        <v>9.6429616941282423E-2</v>
      </c>
      <c r="AB609" s="51">
        <f t="shared" si="327"/>
        <v>0.86106209338371575</v>
      </c>
      <c r="AC609" s="51">
        <f t="shared" si="328"/>
        <v>6.0818813795421783E-2</v>
      </c>
      <c r="AD609" s="78">
        <f t="shared" si="329"/>
        <v>1.1233791615370603</v>
      </c>
      <c r="AE609" s="51">
        <f t="shared" si="349"/>
        <v>1.1412387478508479</v>
      </c>
      <c r="AF609" s="50">
        <f t="shared" si="330"/>
        <v>-1.5649298928397171E-2</v>
      </c>
      <c r="AG609" s="50">
        <f t="shared" si="350"/>
        <v>2.2379773900609301E-3</v>
      </c>
      <c r="AH609" s="48">
        <f t="shared" si="351"/>
        <v>44651</v>
      </c>
      <c r="AI609" s="55">
        <f t="shared" si="331"/>
        <v>2022</v>
      </c>
      <c r="AJ609" s="55">
        <f t="shared" si="332"/>
        <v>5</v>
      </c>
      <c r="AK609" s="53">
        <f t="shared" si="333"/>
        <v>0</v>
      </c>
      <c r="AL609" s="51">
        <f t="shared" si="352"/>
        <v>1.1215844893764022</v>
      </c>
      <c r="AM609" s="52" t="str">
        <f t="shared" si="334"/>
        <v/>
      </c>
      <c r="AN609" s="51">
        <f t="shared" si="353"/>
        <v>1.1412387478508479</v>
      </c>
      <c r="AO609" s="52">
        <f t="shared" si="335"/>
        <v>-1.5649298928397171E-2</v>
      </c>
      <c r="AP609" s="56">
        <f t="shared" si="336"/>
        <v>1</v>
      </c>
      <c r="AQ609" s="53" t="b">
        <f t="shared" si="337"/>
        <v>1</v>
      </c>
    </row>
    <row r="610" spans="1:43">
      <c r="A610" s="48">
        <f>净值底稿!A571</f>
        <v>44692</v>
      </c>
      <c r="B610" s="49">
        <f>净值底稿!X571</f>
        <v>1.3512665306877985</v>
      </c>
      <c r="C610" s="49">
        <f>净值底稿!U571</f>
        <v>1.1968267016474818</v>
      </c>
      <c r="D610" s="49">
        <f>净值底稿!V571</f>
        <v>1.5354000000000001</v>
      </c>
      <c r="E610" s="49">
        <f>净值底稿!W571</f>
        <v>1.444</v>
      </c>
      <c r="F610" s="50">
        <f t="shared" si="338"/>
        <v>-4.349182589383771E-4</v>
      </c>
      <c r="G610" s="50">
        <f t="shared" si="339"/>
        <v>7.6749676826823876E-3</v>
      </c>
      <c r="H610" s="50">
        <f t="shared" si="340"/>
        <v>6.5133850061904752E-5</v>
      </c>
      <c r="I610" s="50">
        <f t="shared" si="341"/>
        <v>-5.098525561526901E-3</v>
      </c>
      <c r="J610" s="51">
        <f t="shared" si="342"/>
        <v>0.10502294114778601</v>
      </c>
      <c r="K610" s="51">
        <f t="shared" si="343"/>
        <v>9.7169711134960202E-2</v>
      </c>
      <c r="L610" s="51">
        <f t="shared" si="344"/>
        <v>0.86111817767300025</v>
      </c>
      <c r="M610" s="51">
        <f t="shared" si="345"/>
        <v>6.0508727518664082E-2</v>
      </c>
      <c r="N610" s="51">
        <f t="shared" si="316"/>
        <v>1.1238195574744105</v>
      </c>
      <c r="O610" s="52">
        <f t="shared" si="317"/>
        <v>0.17991558425726201</v>
      </c>
      <c r="P610" s="53" t="b">
        <f t="shared" si="318"/>
        <v>0</v>
      </c>
      <c r="Q610" s="53" t="b">
        <f t="shared" si="319"/>
        <v>0</v>
      </c>
      <c r="R610" s="53" t="b">
        <f t="shared" si="320"/>
        <v>0</v>
      </c>
      <c r="S610" s="53" t="b">
        <f t="shared" si="346"/>
        <v>0</v>
      </c>
      <c r="T610" s="54" t="str">
        <f t="shared" si="347"/>
        <v>不调</v>
      </c>
      <c r="U610" s="51">
        <f t="shared" si="321"/>
        <v>0.10502294114778601</v>
      </c>
      <c r="V610" s="51">
        <f t="shared" si="322"/>
        <v>9.7169711134960202E-2</v>
      </c>
      <c r="W610" s="51">
        <f t="shared" si="323"/>
        <v>0.86111817767300025</v>
      </c>
      <c r="X610" s="51">
        <f t="shared" si="324"/>
        <v>6.0508727518664082E-2</v>
      </c>
      <c r="Y610" s="51">
        <f t="shared" si="348"/>
        <v>0.99998626710299976</v>
      </c>
      <c r="Z610" s="51">
        <f t="shared" si="325"/>
        <v>0.10502149887855257</v>
      </c>
      <c r="AA610" s="51">
        <f t="shared" si="326"/>
        <v>9.7168376713325635E-2</v>
      </c>
      <c r="AB610" s="51">
        <f t="shared" si="327"/>
        <v>0.86110635202576125</v>
      </c>
      <c r="AC610" s="51">
        <f t="shared" si="328"/>
        <v>6.0507896558541455E-2</v>
      </c>
      <c r="AD610" s="78">
        <f t="shared" si="329"/>
        <v>1.1238041241761809</v>
      </c>
      <c r="AE610" s="51">
        <f t="shared" si="349"/>
        <v>1.1412387478508479</v>
      </c>
      <c r="AF610" s="50">
        <f t="shared" si="330"/>
        <v>-1.5276929308174481E-2</v>
      </c>
      <c r="AG610" s="50">
        <f t="shared" si="350"/>
        <v>3.782895870518832E-4</v>
      </c>
      <c r="AH610" s="48">
        <f t="shared" si="351"/>
        <v>44651</v>
      </c>
      <c r="AI610" s="55">
        <f t="shared" si="331"/>
        <v>2022</v>
      </c>
      <c r="AJ610" s="55">
        <f t="shared" si="332"/>
        <v>5</v>
      </c>
      <c r="AK610" s="53">
        <f t="shared" si="333"/>
        <v>0</v>
      </c>
      <c r="AL610" s="51">
        <f t="shared" si="352"/>
        <v>1.1215844893764022</v>
      </c>
      <c r="AM610" s="52" t="str">
        <f t="shared" si="334"/>
        <v/>
      </c>
      <c r="AN610" s="51">
        <f t="shared" si="353"/>
        <v>1.1412387478508479</v>
      </c>
      <c r="AO610" s="52">
        <f t="shared" si="335"/>
        <v>-1.5276929308174481E-2</v>
      </c>
      <c r="AP610" s="56">
        <f t="shared" si="336"/>
        <v>1</v>
      </c>
      <c r="AQ610" s="53" t="b">
        <f t="shared" si="337"/>
        <v>1</v>
      </c>
    </row>
    <row r="611" spans="1:43">
      <c r="A611" s="48">
        <f>净值底稿!A572</f>
        <v>44693</v>
      </c>
      <c r="B611" s="49">
        <f>净值底稿!X572</f>
        <v>1.3516786887956078</v>
      </c>
      <c r="C611" s="49">
        <f>净值底稿!U572</f>
        <v>1.2009304505638922</v>
      </c>
      <c r="D611" s="49">
        <f>净值底稿!V572</f>
        <v>1.5363</v>
      </c>
      <c r="E611" s="49">
        <f>净值底稿!W572</f>
        <v>1.4524999999999999</v>
      </c>
      <c r="F611" s="50">
        <f t="shared" si="338"/>
        <v>3.0501614481615036E-4</v>
      </c>
      <c r="G611" s="50">
        <f t="shared" si="339"/>
        <v>3.4288580884445086E-3</v>
      </c>
      <c r="H611" s="50">
        <f t="shared" si="340"/>
        <v>5.8616647127784915E-4</v>
      </c>
      <c r="I611" s="50">
        <f t="shared" si="341"/>
        <v>5.886426592797811E-3</v>
      </c>
      <c r="J611" s="51">
        <f t="shared" si="342"/>
        <v>0.10505353213126332</v>
      </c>
      <c r="K611" s="51">
        <f t="shared" si="343"/>
        <v>9.750155328776014E-2</v>
      </c>
      <c r="L611" s="51">
        <f t="shared" si="344"/>
        <v>0.86161110369752314</v>
      </c>
      <c r="M611" s="51">
        <f t="shared" si="345"/>
        <v>6.0864071849917913E-2</v>
      </c>
      <c r="N611" s="51">
        <f t="shared" si="316"/>
        <v>1.1250302609664644</v>
      </c>
      <c r="O611" s="52">
        <f t="shared" si="317"/>
        <v>0.18004412187545712</v>
      </c>
      <c r="P611" s="53" t="b">
        <f t="shared" si="318"/>
        <v>0</v>
      </c>
      <c r="Q611" s="53" t="b">
        <f t="shared" si="319"/>
        <v>0</v>
      </c>
      <c r="R611" s="53" t="b">
        <f t="shared" si="320"/>
        <v>0</v>
      </c>
      <c r="S611" s="53" t="b">
        <f t="shared" si="346"/>
        <v>0</v>
      </c>
      <c r="T611" s="54" t="str">
        <f t="shared" si="347"/>
        <v>不调</v>
      </c>
      <c r="U611" s="51">
        <f t="shared" si="321"/>
        <v>0.10505353213126332</v>
      </c>
      <c r="V611" s="51">
        <f t="shared" si="322"/>
        <v>9.750155328776014E-2</v>
      </c>
      <c r="W611" s="51">
        <f t="shared" si="323"/>
        <v>0.86161110369752314</v>
      </c>
      <c r="X611" s="51">
        <f t="shared" si="324"/>
        <v>6.0864071849917913E-2</v>
      </c>
      <c r="Y611" s="51">
        <f t="shared" si="348"/>
        <v>0.99998626710299976</v>
      </c>
      <c r="Z611" s="51">
        <f t="shared" si="325"/>
        <v>0.10505208944192705</v>
      </c>
      <c r="AA611" s="51">
        <f t="shared" si="326"/>
        <v>9.7500214308971475E-2</v>
      </c>
      <c r="AB611" s="51">
        <f t="shared" si="327"/>
        <v>0.86159927128098179</v>
      </c>
      <c r="AC611" s="51">
        <f t="shared" si="328"/>
        <v>6.0863236009888182E-2</v>
      </c>
      <c r="AD611" s="78">
        <f t="shared" si="329"/>
        <v>1.1250148110417686</v>
      </c>
      <c r="AE611" s="51">
        <f t="shared" si="349"/>
        <v>1.1412387478508479</v>
      </c>
      <c r="AF611" s="50">
        <f t="shared" si="330"/>
        <v>-1.4216076031094982E-2</v>
      </c>
      <c r="AG611" s="50">
        <f t="shared" si="350"/>
        <v>1.0773112854298716E-3</v>
      </c>
      <c r="AH611" s="48">
        <f t="shared" si="351"/>
        <v>44651</v>
      </c>
      <c r="AI611" s="55">
        <f t="shared" si="331"/>
        <v>2022</v>
      </c>
      <c r="AJ611" s="55">
        <f t="shared" si="332"/>
        <v>5</v>
      </c>
      <c r="AK611" s="53">
        <f t="shared" si="333"/>
        <v>0</v>
      </c>
      <c r="AL611" s="51">
        <f t="shared" si="352"/>
        <v>1.1215844893764022</v>
      </c>
      <c r="AM611" s="52" t="str">
        <f t="shared" si="334"/>
        <v/>
      </c>
      <c r="AN611" s="51">
        <f t="shared" si="353"/>
        <v>1.1412387478508479</v>
      </c>
      <c r="AO611" s="52">
        <f t="shared" si="335"/>
        <v>-1.4216076031094982E-2</v>
      </c>
      <c r="AP611" s="56">
        <f t="shared" si="336"/>
        <v>1</v>
      </c>
      <c r="AQ611" s="53" t="b">
        <f t="shared" si="337"/>
        <v>1</v>
      </c>
    </row>
    <row r="612" spans="1:43">
      <c r="A612" s="48">
        <f>净值底稿!A573</f>
        <v>44694</v>
      </c>
      <c r="B612" s="49">
        <f>净值底稿!X573</f>
        <v>1.3774961144659064</v>
      </c>
      <c r="C612" s="49">
        <f>净值底稿!U573</f>
        <v>1.2096833131360265</v>
      </c>
      <c r="D612" s="49">
        <f>净值底稿!V573</f>
        <v>1.5367999999999999</v>
      </c>
      <c r="E612" s="49">
        <f>净值底稿!W573</f>
        <v>1.4397</v>
      </c>
      <c r="F612" s="50">
        <f t="shared" si="338"/>
        <v>1.9100268343583027E-2</v>
      </c>
      <c r="G612" s="50">
        <f t="shared" si="339"/>
        <v>7.2884008961755509E-3</v>
      </c>
      <c r="H612" s="50">
        <f t="shared" si="340"/>
        <v>3.254572674606937E-4</v>
      </c>
      <c r="I612" s="50">
        <f t="shared" si="341"/>
        <v>-8.8123924268501685E-3</v>
      </c>
      <c r="J612" s="51">
        <f t="shared" si="342"/>
        <v>0.10705861254032194</v>
      </c>
      <c r="K612" s="51">
        <f t="shared" si="343"/>
        <v>9.8210834958318297E-2</v>
      </c>
      <c r="L612" s="51">
        <f t="shared" si="344"/>
        <v>0.86187968502545897</v>
      </c>
      <c r="M612" s="51">
        <f t="shared" si="345"/>
        <v>6.0326885289801048E-2</v>
      </c>
      <c r="N612" s="51">
        <f t="shared" si="316"/>
        <v>1.1274760178139003</v>
      </c>
      <c r="O612" s="52">
        <f t="shared" si="317"/>
        <v>0.18206103212434072</v>
      </c>
      <c r="P612" s="53" t="b">
        <f t="shared" si="318"/>
        <v>0</v>
      </c>
      <c r="Q612" s="53" t="b">
        <f t="shared" si="319"/>
        <v>0</v>
      </c>
      <c r="R612" s="53" t="b">
        <f t="shared" si="320"/>
        <v>0</v>
      </c>
      <c r="S612" s="53" t="b">
        <f t="shared" si="346"/>
        <v>0</v>
      </c>
      <c r="T612" s="54" t="str">
        <f t="shared" si="347"/>
        <v>不调</v>
      </c>
      <c r="U612" s="51">
        <f t="shared" si="321"/>
        <v>0.10705861254032194</v>
      </c>
      <c r="V612" s="51">
        <f t="shared" si="322"/>
        <v>9.8210834958318297E-2</v>
      </c>
      <c r="W612" s="51">
        <f t="shared" si="323"/>
        <v>0.86187968502545897</v>
      </c>
      <c r="X612" s="51">
        <f t="shared" si="324"/>
        <v>6.0326885289801048E-2</v>
      </c>
      <c r="Y612" s="51">
        <f t="shared" si="348"/>
        <v>0.99998626710299976</v>
      </c>
      <c r="Z612" s="51">
        <f t="shared" si="325"/>
        <v>0.10705714231542293</v>
      </c>
      <c r="AA612" s="51">
        <f t="shared" si="326"/>
        <v>9.8209486239037511E-2</v>
      </c>
      <c r="AB612" s="51">
        <f t="shared" si="327"/>
        <v>0.86186784892051793</v>
      </c>
      <c r="AC612" s="51">
        <f t="shared" si="328"/>
        <v>6.0326056826899017E-2</v>
      </c>
      <c r="AD612" s="78">
        <f t="shared" si="329"/>
        <v>1.1274605343018775</v>
      </c>
      <c r="AE612" s="51">
        <f t="shared" si="349"/>
        <v>1.1412387478508479</v>
      </c>
      <c r="AF612" s="50">
        <f t="shared" si="330"/>
        <v>-1.2073033425229474E-2</v>
      </c>
      <c r="AG612" s="50">
        <f t="shared" si="350"/>
        <v>2.1739476103823652E-3</v>
      </c>
      <c r="AH612" s="48">
        <f t="shared" si="351"/>
        <v>44651</v>
      </c>
      <c r="AI612" s="55">
        <f t="shared" si="331"/>
        <v>2022</v>
      </c>
      <c r="AJ612" s="55">
        <f t="shared" si="332"/>
        <v>5</v>
      </c>
      <c r="AK612" s="53">
        <f t="shared" si="333"/>
        <v>0</v>
      </c>
      <c r="AL612" s="51">
        <f t="shared" si="352"/>
        <v>1.1215844893764022</v>
      </c>
      <c r="AM612" s="52" t="str">
        <f t="shared" si="334"/>
        <v/>
      </c>
      <c r="AN612" s="51">
        <f t="shared" si="353"/>
        <v>1.1412387478508479</v>
      </c>
      <c r="AO612" s="52">
        <f t="shared" si="335"/>
        <v>-1.2073033425229474E-2</v>
      </c>
      <c r="AP612" s="56">
        <f t="shared" si="336"/>
        <v>1</v>
      </c>
      <c r="AQ612" s="53" t="b">
        <f t="shared" si="337"/>
        <v>1</v>
      </c>
    </row>
    <row r="613" spans="1:43">
      <c r="A613" s="48">
        <f>净值底稿!A574</f>
        <v>44697</v>
      </c>
      <c r="B613" s="49">
        <f>净值底稿!X574</f>
        <v>1.3820474420811186</v>
      </c>
      <c r="C613" s="49">
        <f>净值底稿!U574</f>
        <v>1.209914004482745</v>
      </c>
      <c r="D613" s="49">
        <f>净值底稿!V574</f>
        <v>1.5374000000000001</v>
      </c>
      <c r="E613" s="49">
        <f>净值底稿!W574</f>
        <v>1.4296</v>
      </c>
      <c r="F613" s="50">
        <f t="shared" si="338"/>
        <v>3.3040584052586031E-3</v>
      </c>
      <c r="G613" s="50">
        <f t="shared" si="339"/>
        <v>1.9070391747444404E-4</v>
      </c>
      <c r="H613" s="50">
        <f t="shared" si="340"/>
        <v>3.9042165538782925E-4</v>
      </c>
      <c r="I613" s="50">
        <f t="shared" si="341"/>
        <v>-7.015350420226385E-3</v>
      </c>
      <c r="J613" s="51">
        <f t="shared" si="342"/>
        <v>0.10741086536633317</v>
      </c>
      <c r="K613" s="51">
        <f t="shared" si="343"/>
        <v>9.8228215172796451E-2</v>
      </c>
      <c r="L613" s="51">
        <f t="shared" si="344"/>
        <v>0.86220434079281905</v>
      </c>
      <c r="M613" s="51">
        <f t="shared" si="345"/>
        <v>5.9902848398787831E-2</v>
      </c>
      <c r="N613" s="51">
        <f t="shared" si="316"/>
        <v>1.1277462697307366</v>
      </c>
      <c r="O613" s="52">
        <f t="shared" si="317"/>
        <v>0.1823451658042092</v>
      </c>
      <c r="P613" s="53" t="b">
        <f t="shared" si="318"/>
        <v>0</v>
      </c>
      <c r="Q613" s="53" t="b">
        <f t="shared" si="319"/>
        <v>0</v>
      </c>
      <c r="R613" s="53" t="b">
        <f t="shared" si="320"/>
        <v>0</v>
      </c>
      <c r="S613" s="53" t="b">
        <f t="shared" si="346"/>
        <v>0</v>
      </c>
      <c r="T613" s="54" t="str">
        <f t="shared" si="347"/>
        <v>不调</v>
      </c>
      <c r="U613" s="51">
        <f t="shared" si="321"/>
        <v>0.10741086536633317</v>
      </c>
      <c r="V613" s="51">
        <f t="shared" si="322"/>
        <v>9.8228215172796451E-2</v>
      </c>
      <c r="W613" s="51">
        <f t="shared" si="323"/>
        <v>0.86220434079281905</v>
      </c>
      <c r="X613" s="51">
        <f t="shared" si="324"/>
        <v>5.9902848398787831E-2</v>
      </c>
      <c r="Y613" s="51">
        <f t="shared" si="348"/>
        <v>0.99995880187477393</v>
      </c>
      <c r="Z613" s="51">
        <f t="shared" si="325"/>
        <v>0.10740644024005117</v>
      </c>
      <c r="AA613" s="51">
        <f t="shared" si="326"/>
        <v>9.8224168354487024E-2</v>
      </c>
      <c r="AB613" s="51">
        <f t="shared" si="327"/>
        <v>0.86216881959041658</v>
      </c>
      <c r="AC613" s="51">
        <f t="shared" si="328"/>
        <v>5.9900380513738097E-2</v>
      </c>
      <c r="AD613" s="78">
        <f t="shared" si="329"/>
        <v>1.1276998086986929</v>
      </c>
      <c r="AE613" s="51">
        <f t="shared" si="349"/>
        <v>1.1412387478508479</v>
      </c>
      <c r="AF613" s="50">
        <f t="shared" si="330"/>
        <v>-1.1863371426575897E-2</v>
      </c>
      <c r="AG613" s="50">
        <f t="shared" si="350"/>
        <v>2.1222418837352208E-4</v>
      </c>
      <c r="AH613" s="48">
        <f t="shared" si="351"/>
        <v>44651</v>
      </c>
      <c r="AI613" s="55">
        <f t="shared" si="331"/>
        <v>2022</v>
      </c>
      <c r="AJ613" s="55">
        <f t="shared" si="332"/>
        <v>5</v>
      </c>
      <c r="AK613" s="53">
        <f t="shared" si="333"/>
        <v>0</v>
      </c>
      <c r="AL613" s="51">
        <f t="shared" si="352"/>
        <v>1.1215844893764022</v>
      </c>
      <c r="AM613" s="52" t="str">
        <f t="shared" si="334"/>
        <v/>
      </c>
      <c r="AN613" s="51">
        <f t="shared" si="353"/>
        <v>1.1412387478508479</v>
      </c>
      <c r="AO613" s="52">
        <f t="shared" si="335"/>
        <v>-1.1863371426575897E-2</v>
      </c>
      <c r="AP613" s="56">
        <f t="shared" si="336"/>
        <v>1</v>
      </c>
      <c r="AQ613" s="53" t="b">
        <f t="shared" si="337"/>
        <v>1</v>
      </c>
    </row>
    <row r="614" spans="1:43">
      <c r="A614" s="48">
        <f>净值底稿!A575</f>
        <v>44698</v>
      </c>
      <c r="B614" s="49">
        <f>净值底稿!X575</f>
        <v>1.3746442352343016</v>
      </c>
      <c r="C614" s="49">
        <f>净值底稿!U575</f>
        <v>1.215831167006683</v>
      </c>
      <c r="D614" s="49">
        <f>净值底稿!V575</f>
        <v>1.5384</v>
      </c>
      <c r="E614" s="49">
        <f>净值底稿!W575</f>
        <v>1.4328000000000001</v>
      </c>
      <c r="F614" s="50">
        <f t="shared" si="338"/>
        <v>-5.3566951621205616E-3</v>
      </c>
      <c r="G614" s="50">
        <f t="shared" si="339"/>
        <v>4.8905645376571272E-3</v>
      </c>
      <c r="H614" s="50">
        <f t="shared" si="340"/>
        <v>6.504488096785721E-4</v>
      </c>
      <c r="I614" s="50">
        <f t="shared" si="341"/>
        <v>2.2383883603804833E-3</v>
      </c>
      <c r="J614" s="51">
        <f t="shared" si="342"/>
        <v>0.10683109668123669</v>
      </c>
      <c r="K614" s="51">
        <f t="shared" si="343"/>
        <v>9.8704539988982334E-2</v>
      </c>
      <c r="L614" s="51">
        <f t="shared" si="344"/>
        <v>0.86272961627286116</v>
      </c>
      <c r="M614" s="51">
        <f t="shared" si="345"/>
        <v>6.0034460828262408E-2</v>
      </c>
      <c r="N614" s="51">
        <f t="shared" si="316"/>
        <v>1.1282997137713424</v>
      </c>
      <c r="O614" s="52">
        <f t="shared" si="317"/>
        <v>0.18216404219692303</v>
      </c>
      <c r="P614" s="53" t="b">
        <f t="shared" si="318"/>
        <v>0</v>
      </c>
      <c r="Q614" s="53" t="b">
        <f t="shared" si="319"/>
        <v>0</v>
      </c>
      <c r="R614" s="53" t="b">
        <f t="shared" si="320"/>
        <v>0</v>
      </c>
      <c r="S614" s="53" t="b">
        <f t="shared" si="346"/>
        <v>0</v>
      </c>
      <c r="T614" s="54" t="str">
        <f t="shared" si="347"/>
        <v>不调</v>
      </c>
      <c r="U614" s="51">
        <f t="shared" si="321"/>
        <v>0.10683109668123669</v>
      </c>
      <c r="V614" s="51">
        <f t="shared" si="322"/>
        <v>9.8704539988982334E-2</v>
      </c>
      <c r="W614" s="51">
        <f t="shared" si="323"/>
        <v>0.86272961627286116</v>
      </c>
      <c r="X614" s="51">
        <f t="shared" si="324"/>
        <v>6.0034460828262408E-2</v>
      </c>
      <c r="Y614" s="51">
        <f t="shared" si="348"/>
        <v>0.99998626710299976</v>
      </c>
      <c r="Z614" s="51">
        <f t="shared" si="325"/>
        <v>0.10682962958078955</v>
      </c>
      <c r="AA614" s="51">
        <f t="shared" si="326"/>
        <v>9.870318448970121E-2</v>
      </c>
      <c r="AB614" s="51">
        <f t="shared" si="327"/>
        <v>0.86271776849590187</v>
      </c>
      <c r="AC614" s="51">
        <f t="shared" si="328"/>
        <v>6.0033636381195389E-2</v>
      </c>
      <c r="AD614" s="78">
        <f t="shared" si="329"/>
        <v>1.1282842189475879</v>
      </c>
      <c r="AE614" s="51">
        <f t="shared" si="349"/>
        <v>1.1412387478508479</v>
      </c>
      <c r="AF614" s="50">
        <f t="shared" si="330"/>
        <v>-1.1351287298696833E-2</v>
      </c>
      <c r="AG614" s="50">
        <f t="shared" si="350"/>
        <v>5.1823210785983953E-4</v>
      </c>
      <c r="AH614" s="48">
        <f t="shared" si="351"/>
        <v>44651</v>
      </c>
      <c r="AI614" s="55">
        <f t="shared" si="331"/>
        <v>2022</v>
      </c>
      <c r="AJ614" s="55">
        <f t="shared" si="332"/>
        <v>5</v>
      </c>
      <c r="AK614" s="53">
        <f t="shared" si="333"/>
        <v>0</v>
      </c>
      <c r="AL614" s="51">
        <f t="shared" si="352"/>
        <v>1.1215844893764022</v>
      </c>
      <c r="AM614" s="52" t="str">
        <f t="shared" si="334"/>
        <v/>
      </c>
      <c r="AN614" s="51">
        <f t="shared" si="353"/>
        <v>1.1412387478508479</v>
      </c>
      <c r="AO614" s="52">
        <f t="shared" si="335"/>
        <v>-1.1351287298696833E-2</v>
      </c>
      <c r="AP614" s="56">
        <f t="shared" si="336"/>
        <v>1</v>
      </c>
      <c r="AQ614" s="53" t="b">
        <f t="shared" si="337"/>
        <v>1</v>
      </c>
    </row>
    <row r="615" spans="1:43">
      <c r="A615" s="48">
        <f>净值底稿!A576</f>
        <v>44699</v>
      </c>
      <c r="B615" s="49">
        <f>净值底稿!X576</f>
        <v>1.3672817821651091</v>
      </c>
      <c r="C615" s="49">
        <f>净值底稿!U576</f>
        <v>1.2167277797545575</v>
      </c>
      <c r="D615" s="49">
        <f>净值底稿!V576</f>
        <v>1.5392999999999999</v>
      </c>
      <c r="E615" s="49">
        <f>净值底稿!W576</f>
        <v>1.4242999999999999</v>
      </c>
      <c r="F615" s="50">
        <f t="shared" si="338"/>
        <v>-5.3558970972134023E-3</v>
      </c>
      <c r="G615" s="50">
        <f t="shared" si="339"/>
        <v>7.3744839925593553E-4</v>
      </c>
      <c r="H615" s="50">
        <f t="shared" si="340"/>
        <v>5.8502340093591343E-4</v>
      </c>
      <c r="I615" s="50">
        <f t="shared" si="341"/>
        <v>-5.9324399776662373E-3</v>
      </c>
      <c r="J615" s="51">
        <f t="shared" si="342"/>
        <v>0.10625746107782141</v>
      </c>
      <c r="K615" s="51">
        <f t="shared" si="343"/>
        <v>9.8775972995104599E-2</v>
      </c>
      <c r="L615" s="51">
        <f t="shared" si="344"/>
        <v>0.86322247857887524</v>
      </c>
      <c r="M615" s="51">
        <f t="shared" si="345"/>
        <v>5.9677490436722908E-2</v>
      </c>
      <c r="N615" s="51">
        <f t="shared" si="316"/>
        <v>1.1279334030885242</v>
      </c>
      <c r="O615" s="52">
        <f t="shared" si="317"/>
        <v>0.18177796092526419</v>
      </c>
      <c r="P615" s="53" t="b">
        <f t="shared" si="318"/>
        <v>0</v>
      </c>
      <c r="Q615" s="53" t="b">
        <f t="shared" si="319"/>
        <v>0</v>
      </c>
      <c r="R615" s="53" t="b">
        <f t="shared" si="320"/>
        <v>0</v>
      </c>
      <c r="S615" s="53" t="b">
        <f t="shared" si="346"/>
        <v>0</v>
      </c>
      <c r="T615" s="54" t="str">
        <f t="shared" si="347"/>
        <v>不调</v>
      </c>
      <c r="U615" s="51">
        <f t="shared" si="321"/>
        <v>0.10625746107782141</v>
      </c>
      <c r="V615" s="51">
        <f t="shared" si="322"/>
        <v>9.8775972995104599E-2</v>
      </c>
      <c r="W615" s="51">
        <f t="shared" si="323"/>
        <v>0.86322247857887524</v>
      </c>
      <c r="X615" s="51">
        <f t="shared" si="324"/>
        <v>5.9677490436722908E-2</v>
      </c>
      <c r="Y615" s="51">
        <f t="shared" si="348"/>
        <v>0.99998626710299976</v>
      </c>
      <c r="Z615" s="51">
        <f t="shared" si="325"/>
        <v>0.10625600185505292</v>
      </c>
      <c r="AA615" s="51">
        <f t="shared" si="326"/>
        <v>9.877461651484136E-2</v>
      </c>
      <c r="AB615" s="51">
        <f t="shared" si="327"/>
        <v>0.86321062403348858</v>
      </c>
      <c r="AC615" s="51">
        <f t="shared" si="328"/>
        <v>5.9676670891893505E-2</v>
      </c>
      <c r="AD615" s="78">
        <f t="shared" si="329"/>
        <v>1.1279179132952764</v>
      </c>
      <c r="AE615" s="51">
        <f t="shared" si="349"/>
        <v>1.1412387478508479</v>
      </c>
      <c r="AF615" s="50">
        <f t="shared" si="330"/>
        <v>-1.1672259271477636E-2</v>
      </c>
      <c r="AG615" s="50">
        <f t="shared" si="350"/>
        <v>-3.2465725050490057E-4</v>
      </c>
      <c r="AH615" s="48">
        <f t="shared" si="351"/>
        <v>44651</v>
      </c>
      <c r="AI615" s="55">
        <f t="shared" si="331"/>
        <v>2022</v>
      </c>
      <c r="AJ615" s="55">
        <f t="shared" si="332"/>
        <v>5</v>
      </c>
      <c r="AK615" s="53">
        <f t="shared" si="333"/>
        <v>0</v>
      </c>
      <c r="AL615" s="51">
        <f t="shared" si="352"/>
        <v>1.1215844893764022</v>
      </c>
      <c r="AM615" s="52" t="str">
        <f t="shared" si="334"/>
        <v/>
      </c>
      <c r="AN615" s="51">
        <f t="shared" si="353"/>
        <v>1.1412387478508479</v>
      </c>
      <c r="AO615" s="52">
        <f t="shared" si="335"/>
        <v>-1.1672259271477636E-2</v>
      </c>
      <c r="AP615" s="56">
        <f t="shared" si="336"/>
        <v>1</v>
      </c>
      <c r="AQ615" s="53" t="b">
        <f t="shared" si="337"/>
        <v>1</v>
      </c>
    </row>
    <row r="616" spans="1:43">
      <c r="A616" s="48">
        <f>净值底稿!A577</f>
        <v>44700</v>
      </c>
      <c r="B616" s="49">
        <f>净值底稿!X577</f>
        <v>1.3739925674455016</v>
      </c>
      <c r="C616" s="49">
        <f>净值底稿!U577</f>
        <v>1.2251402836495699</v>
      </c>
      <c r="D616" s="49">
        <f>净值底稿!V577</f>
        <v>1.5398000000000001</v>
      </c>
      <c r="E616" s="49">
        <f>净值底稿!W577</f>
        <v>1.4247000000000001</v>
      </c>
      <c r="F616" s="50">
        <f t="shared" si="338"/>
        <v>4.9081216234490022E-3</v>
      </c>
      <c r="G616" s="50">
        <f t="shared" si="339"/>
        <v>6.9140394712690068E-3</v>
      </c>
      <c r="H616" s="50">
        <f t="shared" si="340"/>
        <v>3.2482297148073158E-4</v>
      </c>
      <c r="I616" s="50">
        <f t="shared" si="341"/>
        <v>2.8083971073522562E-4</v>
      </c>
      <c r="J616" s="51">
        <f t="shared" si="342"/>
        <v>0.10677751923537894</v>
      </c>
      <c r="K616" s="51">
        <f t="shared" si="343"/>
        <v>9.9457548112184435E-2</v>
      </c>
      <c r="L616" s="51">
        <f t="shared" si="344"/>
        <v>0.86349101467340084</v>
      </c>
      <c r="M616" s="51">
        <f t="shared" si="345"/>
        <v>5.9693430470884427E-2</v>
      </c>
      <c r="N616" s="51">
        <f t="shared" si="316"/>
        <v>1.1294195124918487</v>
      </c>
      <c r="O616" s="52">
        <f t="shared" si="317"/>
        <v>0.18260271322260496</v>
      </c>
      <c r="P616" s="53" t="b">
        <f t="shared" si="318"/>
        <v>0</v>
      </c>
      <c r="Q616" s="53" t="b">
        <f t="shared" si="319"/>
        <v>0</v>
      </c>
      <c r="R616" s="53" t="b">
        <f t="shared" si="320"/>
        <v>0</v>
      </c>
      <c r="S616" s="53" t="b">
        <f t="shared" si="346"/>
        <v>0</v>
      </c>
      <c r="T616" s="54" t="str">
        <f t="shared" si="347"/>
        <v>不调</v>
      </c>
      <c r="U616" s="51">
        <f t="shared" si="321"/>
        <v>0.10677751923537894</v>
      </c>
      <c r="V616" s="51">
        <f t="shared" si="322"/>
        <v>9.9457548112184435E-2</v>
      </c>
      <c r="W616" s="51">
        <f t="shared" si="323"/>
        <v>0.86349101467340084</v>
      </c>
      <c r="X616" s="51">
        <f t="shared" si="324"/>
        <v>5.9693430470884427E-2</v>
      </c>
      <c r="Y616" s="51">
        <f t="shared" si="348"/>
        <v>0.99998626710299976</v>
      </c>
      <c r="Z616" s="51">
        <f t="shared" si="325"/>
        <v>0.10677605287070534</v>
      </c>
      <c r="AA616" s="51">
        <f t="shared" si="326"/>
        <v>9.945618227192031E-2</v>
      </c>
      <c r="AB616" s="51">
        <f t="shared" si="327"/>
        <v>0.86347915644023565</v>
      </c>
      <c r="AC616" s="51">
        <f t="shared" si="328"/>
        <v>5.9692610707152177E-2</v>
      </c>
      <c r="AD616" s="78">
        <f t="shared" si="329"/>
        <v>1.1294040022900136</v>
      </c>
      <c r="AE616" s="51">
        <f t="shared" si="349"/>
        <v>1.1412387478508479</v>
      </c>
      <c r="AF616" s="50">
        <f t="shared" si="330"/>
        <v>-1.0370087401186834E-2</v>
      </c>
      <c r="AG616" s="50">
        <f t="shared" si="350"/>
        <v>1.3175506632354672E-3</v>
      </c>
      <c r="AH616" s="48">
        <f t="shared" si="351"/>
        <v>44651</v>
      </c>
      <c r="AI616" s="55">
        <f t="shared" si="331"/>
        <v>2022</v>
      </c>
      <c r="AJ616" s="55">
        <f t="shared" si="332"/>
        <v>5</v>
      </c>
      <c r="AK616" s="53">
        <f t="shared" si="333"/>
        <v>0</v>
      </c>
      <c r="AL616" s="51">
        <f t="shared" si="352"/>
        <v>1.1215844893764022</v>
      </c>
      <c r="AM616" s="52" t="str">
        <f t="shared" si="334"/>
        <v/>
      </c>
      <c r="AN616" s="51">
        <f t="shared" si="353"/>
        <v>1.1412387478508479</v>
      </c>
      <c r="AO616" s="52">
        <f t="shared" si="335"/>
        <v>-1.0370087401186834E-2</v>
      </c>
      <c r="AP616" s="56">
        <f t="shared" si="336"/>
        <v>1</v>
      </c>
      <c r="AQ616" s="53" t="b">
        <f t="shared" si="337"/>
        <v>1</v>
      </c>
    </row>
    <row r="617" spans="1:43">
      <c r="A617" s="48">
        <f>净值底稿!A578</f>
        <v>44701</v>
      </c>
      <c r="B617" s="49">
        <f>净值底稿!X578</f>
        <v>1.381645972372944</v>
      </c>
      <c r="C617" s="49">
        <f>净值底稿!U578</f>
        <v>1.2419025987318237</v>
      </c>
      <c r="D617" s="49">
        <f>净值底稿!V578</f>
        <v>1.5397000000000001</v>
      </c>
      <c r="E617" s="49">
        <f>净值底稿!W578</f>
        <v>1.4311</v>
      </c>
      <c r="F617" s="50">
        <f t="shared" si="338"/>
        <v>5.570193834215198E-3</v>
      </c>
      <c r="G617" s="50">
        <f t="shared" si="339"/>
        <v>1.3681955695979964E-2</v>
      </c>
      <c r="H617" s="50">
        <f t="shared" si="340"/>
        <v>-6.4943499155756257E-5</v>
      </c>
      <c r="I617" s="50">
        <f t="shared" si="341"/>
        <v>4.4921737909735526E-3</v>
      </c>
      <c r="J617" s="51">
        <f t="shared" si="342"/>
        <v>0.10737081618204758</v>
      </c>
      <c r="K617" s="51">
        <f t="shared" si="343"/>
        <v>0.10081693735145603</v>
      </c>
      <c r="L617" s="51">
        <f t="shared" si="344"/>
        <v>0.86342307908236837</v>
      </c>
      <c r="M617" s="51">
        <f t="shared" si="345"/>
        <v>5.9960760288485633E-2</v>
      </c>
      <c r="N617" s="51">
        <f t="shared" si="316"/>
        <v>1.1315715929043577</v>
      </c>
      <c r="O617" s="52">
        <f t="shared" si="317"/>
        <v>0.18398107096269248</v>
      </c>
      <c r="P617" s="53" t="b">
        <f t="shared" si="318"/>
        <v>0</v>
      </c>
      <c r="Q617" s="53" t="b">
        <f t="shared" si="319"/>
        <v>0</v>
      </c>
      <c r="R617" s="53" t="b">
        <f t="shared" si="320"/>
        <v>0</v>
      </c>
      <c r="S617" s="53" t="b">
        <f t="shared" si="346"/>
        <v>0</v>
      </c>
      <c r="T617" s="54" t="str">
        <f t="shared" si="347"/>
        <v>不调</v>
      </c>
      <c r="U617" s="51">
        <f t="shared" si="321"/>
        <v>0.10737081618204758</v>
      </c>
      <c r="V617" s="51">
        <f t="shared" si="322"/>
        <v>0.10081693735145603</v>
      </c>
      <c r="W617" s="51">
        <f t="shared" si="323"/>
        <v>0.86342307908236837</v>
      </c>
      <c r="X617" s="51">
        <f t="shared" si="324"/>
        <v>5.9960760288485633E-2</v>
      </c>
      <c r="Y617" s="51">
        <f t="shared" si="348"/>
        <v>0.99998626710299976</v>
      </c>
      <c r="Z617" s="51">
        <f t="shared" si="325"/>
        <v>0.10736934166968812</v>
      </c>
      <c r="AA617" s="51">
        <f t="shared" si="326"/>
        <v>0.1008155528428395</v>
      </c>
      <c r="AB617" s="51">
        <f t="shared" si="327"/>
        <v>0.86341122178215568</v>
      </c>
      <c r="AC617" s="51">
        <f t="shared" si="328"/>
        <v>5.9959936853540535E-2</v>
      </c>
      <c r="AD617" s="78">
        <f t="shared" si="329"/>
        <v>1.1315560531482238</v>
      </c>
      <c r="AE617" s="51">
        <f t="shared" si="349"/>
        <v>1.1412387478508479</v>
      </c>
      <c r="AF617" s="50">
        <f t="shared" si="330"/>
        <v>-8.4843725476884124E-3</v>
      </c>
      <c r="AG617" s="50">
        <f t="shared" si="350"/>
        <v>1.905474793649331E-3</v>
      </c>
      <c r="AH617" s="48">
        <f t="shared" si="351"/>
        <v>44651</v>
      </c>
      <c r="AI617" s="55">
        <f t="shared" si="331"/>
        <v>2022</v>
      </c>
      <c r="AJ617" s="55">
        <f t="shared" si="332"/>
        <v>5</v>
      </c>
      <c r="AK617" s="53">
        <f t="shared" si="333"/>
        <v>0</v>
      </c>
      <c r="AL617" s="51">
        <f t="shared" si="352"/>
        <v>1.1215844893764022</v>
      </c>
      <c r="AM617" s="52" t="str">
        <f t="shared" si="334"/>
        <v/>
      </c>
      <c r="AN617" s="51">
        <f t="shared" si="353"/>
        <v>1.1412387478508479</v>
      </c>
      <c r="AO617" s="52">
        <f t="shared" si="335"/>
        <v>-8.4843725476884124E-3</v>
      </c>
      <c r="AP617" s="56">
        <f t="shared" si="336"/>
        <v>1</v>
      </c>
      <c r="AQ617" s="53" t="b">
        <f t="shared" si="337"/>
        <v>1</v>
      </c>
    </row>
    <row r="618" spans="1:43">
      <c r="A618" s="48">
        <f>净值底稿!A579</f>
        <v>44704</v>
      </c>
      <c r="B618" s="49">
        <f>净值底稿!X579</f>
        <v>1.3778153882857107</v>
      </c>
      <c r="C618" s="49">
        <f>净值底稿!U579</f>
        <v>1.2519777768391549</v>
      </c>
      <c r="D618" s="49">
        <f>净值底稿!V579</f>
        <v>1.5409999999999999</v>
      </c>
      <c r="E618" s="49">
        <f>净值底稿!W579</f>
        <v>1.4365000000000001</v>
      </c>
      <c r="F618" s="50">
        <f t="shared" si="338"/>
        <v>-2.7724787418982322E-3</v>
      </c>
      <c r="G618" s="50">
        <f t="shared" si="339"/>
        <v>8.1126958890491707E-3</v>
      </c>
      <c r="H618" s="50">
        <f t="shared" si="340"/>
        <v>8.44320322140657E-4</v>
      </c>
      <c r="I618" s="50">
        <f t="shared" si="341"/>
        <v>3.7733212214381417E-3</v>
      </c>
      <c r="J618" s="51">
        <f t="shared" si="342"/>
        <v>0.1070716624523773</v>
      </c>
      <c r="K618" s="51">
        <f t="shared" si="343"/>
        <v>0.10163343876393982</v>
      </c>
      <c r="L618" s="51">
        <f t="shared" si="344"/>
        <v>0.86414021742307068</v>
      </c>
      <c r="M618" s="51">
        <f t="shared" si="345"/>
        <v>6.0186184955706087E-2</v>
      </c>
      <c r="N618" s="51">
        <f t="shared" si="316"/>
        <v>1.133031503595094</v>
      </c>
      <c r="O618" s="52">
        <f t="shared" si="317"/>
        <v>0.18420061627068499</v>
      </c>
      <c r="P618" s="53" t="b">
        <f t="shared" si="318"/>
        <v>0</v>
      </c>
      <c r="Q618" s="53" t="b">
        <f t="shared" si="319"/>
        <v>0</v>
      </c>
      <c r="R618" s="53" t="b">
        <f t="shared" si="320"/>
        <v>0</v>
      </c>
      <c r="S618" s="53" t="b">
        <f t="shared" si="346"/>
        <v>0</v>
      </c>
      <c r="T618" s="54" t="str">
        <f t="shared" si="347"/>
        <v>不调</v>
      </c>
      <c r="U618" s="51">
        <f t="shared" si="321"/>
        <v>0.1070716624523773</v>
      </c>
      <c r="V618" s="51">
        <f t="shared" si="322"/>
        <v>0.10163343876393982</v>
      </c>
      <c r="W618" s="51">
        <f t="shared" si="323"/>
        <v>0.86414021742307068</v>
      </c>
      <c r="X618" s="51">
        <f t="shared" si="324"/>
        <v>6.0186184955706087E-2</v>
      </c>
      <c r="Y618" s="51">
        <f t="shared" si="348"/>
        <v>0.99995880187477393</v>
      </c>
      <c r="Z618" s="51">
        <f t="shared" si="325"/>
        <v>0.10706725130061942</v>
      </c>
      <c r="AA618" s="51">
        <f t="shared" si="326"/>
        <v>0.10162925165680246</v>
      </c>
      <c r="AB618" s="51">
        <f t="shared" si="327"/>
        <v>0.86410461646618042</v>
      </c>
      <c r="AC618" s="51">
        <f t="shared" si="328"/>
        <v>6.0183705397721401E-2</v>
      </c>
      <c r="AD618" s="78">
        <f t="shared" si="329"/>
        <v>1.1329848248213237</v>
      </c>
      <c r="AE618" s="51">
        <f t="shared" si="349"/>
        <v>1.1412387478508479</v>
      </c>
      <c r="AF618" s="50">
        <f t="shared" si="330"/>
        <v>-7.2324244555030948E-3</v>
      </c>
      <c r="AG618" s="50">
        <f t="shared" si="350"/>
        <v>1.262660978326835E-3</v>
      </c>
      <c r="AH618" s="48">
        <f t="shared" si="351"/>
        <v>44651</v>
      </c>
      <c r="AI618" s="55">
        <f t="shared" si="331"/>
        <v>2022</v>
      </c>
      <c r="AJ618" s="55">
        <f t="shared" si="332"/>
        <v>5</v>
      </c>
      <c r="AK618" s="53">
        <f t="shared" si="333"/>
        <v>0</v>
      </c>
      <c r="AL618" s="51">
        <f t="shared" si="352"/>
        <v>1.1215844893764022</v>
      </c>
      <c r="AM618" s="52" t="str">
        <f t="shared" si="334"/>
        <v/>
      </c>
      <c r="AN618" s="51">
        <f t="shared" si="353"/>
        <v>1.1412387478508479</v>
      </c>
      <c r="AO618" s="52">
        <f t="shared" si="335"/>
        <v>-7.2324244555030948E-3</v>
      </c>
      <c r="AP618" s="56">
        <f t="shared" si="336"/>
        <v>1</v>
      </c>
      <c r="AQ618" s="53" t="b">
        <f t="shared" si="337"/>
        <v>1</v>
      </c>
    </row>
    <row r="619" spans="1:43">
      <c r="A619" s="48">
        <f>净值底稿!A580</f>
        <v>44705</v>
      </c>
      <c r="B619" s="49">
        <f>净值底稿!X580</f>
        <v>1.3512969598924316</v>
      </c>
      <c r="C619" s="49">
        <f>净值底稿!U580</f>
        <v>1.2072271156212959</v>
      </c>
      <c r="D619" s="49">
        <f>净值底稿!V580</f>
        <v>1.5415000000000001</v>
      </c>
      <c r="E619" s="49">
        <f>净值底稿!W580</f>
        <v>1.4400999999999999</v>
      </c>
      <c r="F619" s="50">
        <f t="shared" si="338"/>
        <v>-1.9246721018462143E-2</v>
      </c>
      <c r="G619" s="50">
        <f t="shared" si="339"/>
        <v>-3.5743974091009934E-2</v>
      </c>
      <c r="H619" s="50">
        <f t="shared" si="340"/>
        <v>3.2446463335511488E-4</v>
      </c>
      <c r="I619" s="50">
        <f t="shared" si="341"/>
        <v>2.506091193873905E-3</v>
      </c>
      <c r="J619" s="51">
        <f t="shared" si="342"/>
        <v>0.10500655778462283</v>
      </c>
      <c r="K619" s="51">
        <f t="shared" si="343"/>
        <v>9.7996618318692982E-2</v>
      </c>
      <c r="L619" s="51">
        <f t="shared" si="344"/>
        <v>0.86438498785374263</v>
      </c>
      <c r="M619" s="51">
        <f t="shared" si="345"/>
        <v>6.0334531251833336E-2</v>
      </c>
      <c r="N619" s="51">
        <f t="shared" ref="N619:N682" si="354">SUM(J619:M619)</f>
        <v>1.1277226952088917</v>
      </c>
      <c r="O619" s="52">
        <f t="shared" ref="O619:O682" si="355">IFERROR((J619+K619)/N619,0)</f>
        <v>0.18001160831982094</v>
      </c>
      <c r="P619" s="53" t="b">
        <f t="shared" ref="P619:P682" si="356">AND(MONTH(A619)=12,OR(A620="",YEAR(A619)&lt;&gt;YEAR(A620)))</f>
        <v>0</v>
      </c>
      <c r="Q619" s="53" t="b">
        <f t="shared" ref="Q619:Q682" si="357">AND(MOD(MONTH(A619),3)=0,OR(A620="",MONTH(A619)&lt;&gt;MONTH(A620)))</f>
        <v>0</v>
      </c>
      <c r="R619" s="53" t="b">
        <f t="shared" ref="R619:R682" si="358">OR(O619&gt;$E$7,O619&lt;$E$6)</f>
        <v>0</v>
      </c>
      <c r="S619" s="53" t="b">
        <f t="shared" si="346"/>
        <v>0</v>
      </c>
      <c r="T619" s="54" t="str">
        <f t="shared" si="347"/>
        <v>不调</v>
      </c>
      <c r="U619" s="51">
        <f t="shared" ref="U619:U682" si="359">IF(OR(T619="年末+季度",T619="季度+动态"),N619*$E$5/2,IF(T619="季度",(J619+K619)/2,IF(T619="动态",N619*$E$5*IF(J619+K619=0,0.5,J619/(J619+K619)),J619)))</f>
        <v>0.10500655778462283</v>
      </c>
      <c r="V619" s="51">
        <f t="shared" ref="V619:V682" si="360">IF(OR(T619="年末+季度",T619="季度+动态"),N619*$E$5/2,IF(T619="季度",(J619+K619)/2,IF(T619="动态",N619*$E$5*IF(J619+K619=0,0.5,K619/(J619+K619)),K619)))</f>
        <v>9.7996618318692982E-2</v>
      </c>
      <c r="W619" s="51">
        <f t="shared" ref="W619:W682" si="361">IF(OR(T619="年末+季度",T619="季度+动态",T619="动态"),N619*(1-$E$5)*IF(L619+M619=0,$B$7/($B$7+$B$8),L619/(L619+M619)),L619)</f>
        <v>0.86438498785374263</v>
      </c>
      <c r="X619" s="51">
        <f t="shared" ref="X619:X682" si="362">IF(OR(T619="年末+季度",T619="季度+动态",T619="动态"),N619*(1-$E$5)*IF(L619+M619=0,$B$8/($B$7+$B$8),M619/(L619+M619)),M619)</f>
        <v>6.0334531251833336E-2</v>
      </c>
      <c r="Y619" s="51">
        <f t="shared" si="348"/>
        <v>0.99998626710299976</v>
      </c>
      <c r="Z619" s="51">
        <f t="shared" ref="Z619:Z682" si="363">U619*Y619</f>
        <v>0.10500511574038042</v>
      </c>
      <c r="AA619" s="51">
        <f t="shared" ref="AA619:AA682" si="364">V619*Y619</f>
        <v>9.7995272541227238E-2</v>
      </c>
      <c r="AB619" s="51">
        <f t="shared" ref="AB619:AB682" si="365">W619*Y619</f>
        <v>0.8643731173437359</v>
      </c>
      <c r="AC619" s="51">
        <f t="shared" ref="AC619:AC682" si="366">X619*Y619</f>
        <v>6.0333702683930096E-2</v>
      </c>
      <c r="AD619" s="78">
        <f t="shared" ref="AD619:AD682" si="367">SUM(Z619:AC619)</f>
        <v>1.1277072083092736</v>
      </c>
      <c r="AE619" s="51">
        <f t="shared" si="349"/>
        <v>1.1412387478508479</v>
      </c>
      <c r="AF619" s="50">
        <f t="shared" ref="AF619:AF682" si="368">AD619/AE619-1</f>
        <v>-1.1856887585578901E-2</v>
      </c>
      <c r="AG619" s="50">
        <f t="shared" si="350"/>
        <v>-4.6581528688015572E-3</v>
      </c>
      <c r="AH619" s="48">
        <f t="shared" si="351"/>
        <v>44651</v>
      </c>
      <c r="AI619" s="55">
        <f t="shared" ref="AI619:AI682" si="369">YEAR(A619)</f>
        <v>2022</v>
      </c>
      <c r="AJ619" s="55">
        <f t="shared" ref="AJ619:AJ682" si="370">MONTH(A619)</f>
        <v>5</v>
      </c>
      <c r="AK619" s="53">
        <f t="shared" ref="AK619:AK682" si="371">IF(MONTH(A619)&lt;&gt;MONTH(A620),1,0)</f>
        <v>0</v>
      </c>
      <c r="AL619" s="51">
        <f t="shared" si="352"/>
        <v>1.1215844893764022</v>
      </c>
      <c r="AM619" s="52" t="str">
        <f t="shared" ref="AM619:AM682" si="372">IF(AK619,AD619/AL619-1,"")</f>
        <v/>
      </c>
      <c r="AN619" s="51">
        <f t="shared" si="353"/>
        <v>1.1412387478508479</v>
      </c>
      <c r="AO619" s="52">
        <f t="shared" ref="AO619:AO682" si="373">AD619/AN619-1</f>
        <v>-1.1856887585578901E-2</v>
      </c>
      <c r="AP619" s="56">
        <f t="shared" ref="AP619:AP682" si="374">IFERROR(SUM(Z619:AC619)/AD619,0)</f>
        <v>1</v>
      </c>
      <c r="AQ619" s="53" t="b">
        <f t="shared" ref="AQ619:AQ682" si="375">AND(B619&gt;0,C619&gt;0,D619&gt;0,E619&gt;0)</f>
        <v>1</v>
      </c>
    </row>
    <row r="620" spans="1:43">
      <c r="A620" s="48">
        <f>净值底稿!A581</f>
        <v>44706</v>
      </c>
      <c r="B620" s="49">
        <f>净值底稿!X581</f>
        <v>1.3704749778625953</v>
      </c>
      <c r="C620" s="49">
        <f>净值底稿!U581</f>
        <v>1.2250993625191926</v>
      </c>
      <c r="D620" s="49">
        <f>净值底稿!V581</f>
        <v>1.5418000000000001</v>
      </c>
      <c r="E620" s="49">
        <f>净值底稿!W581</f>
        <v>1.4406000000000001</v>
      </c>
      <c r="F620" s="50">
        <f t="shared" ref="F620:F683" si="376">IFERROR(B620/B619-1,0)</f>
        <v>1.4192304533631406E-2</v>
      </c>
      <c r="G620" s="50">
        <f t="shared" ref="G620:G683" si="377">IFERROR(C620/C619-1,0)</f>
        <v>1.4804378286929598E-2</v>
      </c>
      <c r="H620" s="50">
        <f t="shared" ref="H620:H683" si="378">IFERROR(D620/D619-1,0)</f>
        <v>1.9461563412259686E-4</v>
      </c>
      <c r="I620" s="50">
        <f t="shared" ref="I620:I683" si="379">IFERROR(E620/E619-1,0)</f>
        <v>3.4719811124239719E-4</v>
      </c>
      <c r="J620" s="51">
        <f t="shared" ref="J620:J683" si="380">Z619*(1+F620)</f>
        <v>0.10649538032055711</v>
      </c>
      <c r="K620" s="51">
        <f t="shared" ref="K620:K683" si="381">AA619*(1+G620)</f>
        <v>9.9446031626258327E-2</v>
      </c>
      <c r="L620" s="51">
        <f t="shared" ref="L620:L683" si="382">AB619*(1+H620)</f>
        <v>0.86454133786608622</v>
      </c>
      <c r="M620" s="51">
        <f t="shared" ref="M620:M683" si="383">AC619*(1+I620)</f>
        <v>6.0354650431546218E-2</v>
      </c>
      <c r="N620" s="51">
        <f t="shared" si="354"/>
        <v>1.1308374002444479</v>
      </c>
      <c r="O620" s="52">
        <f t="shared" si="355"/>
        <v>0.18211407926753928</v>
      </c>
      <c r="P620" s="53" t="b">
        <f t="shared" si="356"/>
        <v>0</v>
      </c>
      <c r="Q620" s="53" t="b">
        <f t="shared" si="357"/>
        <v>0</v>
      </c>
      <c r="R620" s="53" t="b">
        <f t="shared" si="358"/>
        <v>0</v>
      </c>
      <c r="S620" s="53" t="b">
        <f t="shared" ref="S620:S683" si="384">AND(OR(P620,Q620,R620),A620-AH619&gt;$E$8)</f>
        <v>0</v>
      </c>
      <c r="T620" s="54" t="str">
        <f t="shared" ref="T620:T683" si="385">IF(NOT(OR(P620,Q620,R620)),"不调",IF(NOT(S620),"间隔规则跳过",IF(P620,"年末+季度",IF(AND(Q620,R620),"季度+动态",IF(Q620,"季度","动态")))))</f>
        <v>不调</v>
      </c>
      <c r="U620" s="51">
        <f t="shared" si="359"/>
        <v>0.10649538032055711</v>
      </c>
      <c r="V620" s="51">
        <f t="shared" si="360"/>
        <v>9.9446031626258327E-2</v>
      </c>
      <c r="W620" s="51">
        <f t="shared" si="361"/>
        <v>0.86454133786608622</v>
      </c>
      <c r="X620" s="51">
        <f t="shared" si="362"/>
        <v>6.0354650431546218E-2</v>
      </c>
      <c r="Y620" s="51">
        <f t="shared" ref="Y620:Y683" si="386">POWER(1-$H$5,(A620-A619)/$H$8)</f>
        <v>0.99998626710299976</v>
      </c>
      <c r="Z620" s="51">
        <f t="shared" si="363"/>
        <v>0.10649391783046816</v>
      </c>
      <c r="AA620" s="51">
        <f t="shared" si="364"/>
        <v>9.9444665944148927E-2</v>
      </c>
      <c r="AB620" s="51">
        <f t="shared" si="365"/>
        <v>0.86452946520894081</v>
      </c>
      <c r="AC620" s="51">
        <f t="shared" si="366"/>
        <v>6.0353821587348359E-2</v>
      </c>
      <c r="AD620" s="78">
        <f t="shared" si="367"/>
        <v>1.1308218705709061</v>
      </c>
      <c r="AE620" s="51">
        <f t="shared" ref="AE620:AE683" si="387">MAX(AE619,AD620)</f>
        <v>1.1412387478508479</v>
      </c>
      <c r="AF620" s="50">
        <f t="shared" si="368"/>
        <v>-9.1276933065570498E-3</v>
      </c>
      <c r="AG620" s="50">
        <f t="shared" ref="AG620:AG683" si="388">AD620/AD619-1</f>
        <v>2.7619423186113767E-3</v>
      </c>
      <c r="AH620" s="48">
        <f t="shared" ref="AH620:AH683" si="389">IF(OR(T620="年末+季度",T620="季度+动态",T620="季度",T620="动态"),A620,AH619)</f>
        <v>44651</v>
      </c>
      <c r="AI620" s="55">
        <f t="shared" si="369"/>
        <v>2022</v>
      </c>
      <c r="AJ620" s="55">
        <f t="shared" si="370"/>
        <v>5</v>
      </c>
      <c r="AK620" s="53">
        <f t="shared" si="371"/>
        <v>0</v>
      </c>
      <c r="AL620" s="51">
        <f t="shared" ref="AL620:AL683" si="390">IF(AK619,AD619,AL619)</f>
        <v>1.1215844893764022</v>
      </c>
      <c r="AM620" s="52" t="str">
        <f t="shared" si="372"/>
        <v/>
      </c>
      <c r="AN620" s="51">
        <f t="shared" ref="AN620:AN683" si="391">IF(AI620&lt;&gt;AI619,AD620,MAX(AN619,AD620))</f>
        <v>1.1412387478508479</v>
      </c>
      <c r="AO620" s="52">
        <f t="shared" si="373"/>
        <v>-9.1276933065570498E-3</v>
      </c>
      <c r="AP620" s="56">
        <f t="shared" si="374"/>
        <v>1</v>
      </c>
      <c r="AQ620" s="53" t="b">
        <f t="shared" si="375"/>
        <v>1</v>
      </c>
    </row>
    <row r="621" spans="1:43">
      <c r="A621" s="48">
        <f>净值底稿!A582</f>
        <v>44707</v>
      </c>
      <c r="B621" s="49">
        <f>净值底稿!X582</f>
        <v>1.3846581330900862</v>
      </c>
      <c r="C621" s="49">
        <f>净值底稿!U582</f>
        <v>1.2317350217123113</v>
      </c>
      <c r="D621" s="49">
        <f>净值底稿!V582</f>
        <v>1.5438000000000001</v>
      </c>
      <c r="E621" s="49">
        <f>净值底稿!W582</f>
        <v>1.4457</v>
      </c>
      <c r="F621" s="50">
        <f t="shared" si="376"/>
        <v>1.0349080031808455E-2</v>
      </c>
      <c r="G621" s="50">
        <f t="shared" si="377"/>
        <v>5.4164253089428183E-3</v>
      </c>
      <c r="H621" s="50">
        <f t="shared" si="378"/>
        <v>1.2971851083150021E-3</v>
      </c>
      <c r="I621" s="50">
        <f t="shared" si="379"/>
        <v>3.5401915868387146E-3</v>
      </c>
      <c r="J621" s="51">
        <f t="shared" si="380"/>
        <v>0.10759603190899651</v>
      </c>
      <c r="K621" s="51">
        <f t="shared" si="381"/>
        <v>9.9983300549608176E-2</v>
      </c>
      <c r="L621" s="51">
        <f t="shared" si="382"/>
        <v>0.86565091995690935</v>
      </c>
      <c r="M621" s="51">
        <f t="shared" si="383"/>
        <v>6.0567485678765458E-2</v>
      </c>
      <c r="N621" s="51">
        <f t="shared" si="354"/>
        <v>1.1337977380942794</v>
      </c>
      <c r="O621" s="52">
        <f t="shared" si="355"/>
        <v>0.18308321271438602</v>
      </c>
      <c r="P621" s="53" t="b">
        <f t="shared" si="356"/>
        <v>0</v>
      </c>
      <c r="Q621" s="53" t="b">
        <f t="shared" si="357"/>
        <v>0</v>
      </c>
      <c r="R621" s="53" t="b">
        <f t="shared" si="358"/>
        <v>0</v>
      </c>
      <c r="S621" s="53" t="b">
        <f t="shared" si="384"/>
        <v>0</v>
      </c>
      <c r="T621" s="54" t="str">
        <f t="shared" si="385"/>
        <v>不调</v>
      </c>
      <c r="U621" s="51">
        <f t="shared" si="359"/>
        <v>0.10759603190899651</v>
      </c>
      <c r="V621" s="51">
        <f t="shared" si="360"/>
        <v>9.9983300549608176E-2</v>
      </c>
      <c r="W621" s="51">
        <f t="shared" si="361"/>
        <v>0.86565091995690935</v>
      </c>
      <c r="X621" s="51">
        <f t="shared" si="362"/>
        <v>6.0567485678765458E-2</v>
      </c>
      <c r="Y621" s="51">
        <f t="shared" si="386"/>
        <v>0.99998626710299976</v>
      </c>
      <c r="Z621" s="51">
        <f t="shared" si="363"/>
        <v>0.10759455430377267</v>
      </c>
      <c r="AA621" s="51">
        <f t="shared" si="364"/>
        <v>9.998192748923998E-2</v>
      </c>
      <c r="AB621" s="51">
        <f t="shared" si="365"/>
        <v>0.86563903206198745</v>
      </c>
      <c r="AC621" s="51">
        <f t="shared" si="366"/>
        <v>6.056665391172307E-2</v>
      </c>
      <c r="AD621" s="78">
        <f t="shared" si="367"/>
        <v>1.1337821677667232</v>
      </c>
      <c r="AE621" s="51">
        <f t="shared" si="387"/>
        <v>1.1412387478508479</v>
      </c>
      <c r="AF621" s="50">
        <f t="shared" si="368"/>
        <v>-6.5337600025995313E-3</v>
      </c>
      <c r="AG621" s="50">
        <f t="shared" si="388"/>
        <v>2.6178280353938987E-3</v>
      </c>
      <c r="AH621" s="48">
        <f t="shared" si="389"/>
        <v>44651</v>
      </c>
      <c r="AI621" s="55">
        <f t="shared" si="369"/>
        <v>2022</v>
      </c>
      <c r="AJ621" s="55">
        <f t="shared" si="370"/>
        <v>5</v>
      </c>
      <c r="AK621" s="53">
        <f t="shared" si="371"/>
        <v>0</v>
      </c>
      <c r="AL621" s="51">
        <f t="shared" si="390"/>
        <v>1.1215844893764022</v>
      </c>
      <c r="AM621" s="52" t="str">
        <f t="shared" si="372"/>
        <v/>
      </c>
      <c r="AN621" s="51">
        <f t="shared" si="391"/>
        <v>1.1412387478508479</v>
      </c>
      <c r="AO621" s="52">
        <f t="shared" si="373"/>
        <v>-6.5337600025995313E-3</v>
      </c>
      <c r="AP621" s="56">
        <f t="shared" si="374"/>
        <v>1</v>
      </c>
      <c r="AQ621" s="53" t="b">
        <f t="shared" si="375"/>
        <v>1</v>
      </c>
    </row>
    <row r="622" spans="1:43">
      <c r="A622" s="48">
        <f>净值底稿!A583</f>
        <v>44708</v>
      </c>
      <c r="B622" s="49">
        <f>净值底稿!X583</f>
        <v>1.3893805181115577</v>
      </c>
      <c r="C622" s="49">
        <f>净值底稿!U583</f>
        <v>1.2306659767338137</v>
      </c>
      <c r="D622" s="49">
        <f>净值底稿!V583</f>
        <v>1.5442</v>
      </c>
      <c r="E622" s="49">
        <f>净值底稿!W583</f>
        <v>1.4516</v>
      </c>
      <c r="F622" s="50">
        <f t="shared" si="376"/>
        <v>3.4105061087770228E-3</v>
      </c>
      <c r="G622" s="50">
        <f t="shared" si="377"/>
        <v>-8.6791798532404041E-4</v>
      </c>
      <c r="H622" s="50">
        <f t="shared" si="378"/>
        <v>2.5910091980829719E-4</v>
      </c>
      <c r="I622" s="50">
        <f t="shared" si="379"/>
        <v>4.0810679947429485E-3</v>
      </c>
      <c r="J622" s="51">
        <f t="shared" si="380"/>
        <v>0.10796150618849683</v>
      </c>
      <c r="K622" s="51">
        <f t="shared" si="381"/>
        <v>9.9895151376164698E-2</v>
      </c>
      <c r="L622" s="51">
        <f t="shared" si="382"/>
        <v>0.86586331993141663</v>
      </c>
      <c r="M622" s="51">
        <f t="shared" si="383"/>
        <v>6.0813830544550876E-2</v>
      </c>
      <c r="N622" s="51">
        <f t="shared" si="354"/>
        <v>1.1345338080406291</v>
      </c>
      <c r="O622" s="52">
        <f t="shared" si="355"/>
        <v>0.1832088705436074</v>
      </c>
      <c r="P622" s="53" t="b">
        <f t="shared" si="356"/>
        <v>0</v>
      </c>
      <c r="Q622" s="53" t="b">
        <f t="shared" si="357"/>
        <v>0</v>
      </c>
      <c r="R622" s="53" t="b">
        <f t="shared" si="358"/>
        <v>0</v>
      </c>
      <c r="S622" s="53" t="b">
        <f t="shared" si="384"/>
        <v>0</v>
      </c>
      <c r="T622" s="54" t="str">
        <f t="shared" si="385"/>
        <v>不调</v>
      </c>
      <c r="U622" s="51">
        <f t="shared" si="359"/>
        <v>0.10796150618849683</v>
      </c>
      <c r="V622" s="51">
        <f t="shared" si="360"/>
        <v>9.9895151376164698E-2</v>
      </c>
      <c r="W622" s="51">
        <f t="shared" si="361"/>
        <v>0.86586331993141663</v>
      </c>
      <c r="X622" s="51">
        <f t="shared" si="362"/>
        <v>6.0813830544550876E-2</v>
      </c>
      <c r="Y622" s="51">
        <f t="shared" si="386"/>
        <v>0.99998626710299976</v>
      </c>
      <c r="Z622" s="51">
        <f t="shared" si="363"/>
        <v>0.10796002356425236</v>
      </c>
      <c r="AA622" s="51">
        <f t="shared" si="364"/>
        <v>9.9893779526340029E-2</v>
      </c>
      <c r="AB622" s="51">
        <f t="shared" si="365"/>
        <v>0.86585142911962776</v>
      </c>
      <c r="AC622" s="51">
        <f t="shared" si="366"/>
        <v>6.0812995394479819E-2</v>
      </c>
      <c r="AD622" s="78">
        <f t="shared" si="367"/>
        <v>1.1345182276046999</v>
      </c>
      <c r="AE622" s="51">
        <f t="shared" si="387"/>
        <v>1.1412387478508479</v>
      </c>
      <c r="AF622" s="50">
        <f t="shared" si="368"/>
        <v>-5.8887943112726493E-3</v>
      </c>
      <c r="AG622" s="50">
        <f t="shared" si="388"/>
        <v>6.4920745704299954E-4</v>
      </c>
      <c r="AH622" s="48">
        <f t="shared" si="389"/>
        <v>44651</v>
      </c>
      <c r="AI622" s="55">
        <f t="shared" si="369"/>
        <v>2022</v>
      </c>
      <c r="AJ622" s="55">
        <f t="shared" si="370"/>
        <v>5</v>
      </c>
      <c r="AK622" s="53">
        <f t="shared" si="371"/>
        <v>0</v>
      </c>
      <c r="AL622" s="51">
        <f t="shared" si="390"/>
        <v>1.1215844893764022</v>
      </c>
      <c r="AM622" s="52" t="str">
        <f t="shared" si="372"/>
        <v/>
      </c>
      <c r="AN622" s="51">
        <f t="shared" si="391"/>
        <v>1.1412387478508479</v>
      </c>
      <c r="AO622" s="52">
        <f t="shared" si="373"/>
        <v>-5.8887943112726493E-3</v>
      </c>
      <c r="AP622" s="56">
        <f t="shared" si="374"/>
        <v>1</v>
      </c>
      <c r="AQ622" s="53" t="b">
        <f t="shared" si="375"/>
        <v>1</v>
      </c>
    </row>
    <row r="623" spans="1:43">
      <c r="A623" s="48">
        <f>净值底稿!A584</f>
        <v>44711</v>
      </c>
      <c r="B623" s="49">
        <f>净值底稿!X584</f>
        <v>1.3900629818358845</v>
      </c>
      <c r="C623" s="49">
        <f>净值底稿!U584</f>
        <v>1.2412922569975062</v>
      </c>
      <c r="D623" s="49">
        <f>净值底稿!V584</f>
        <v>1.5432999999999999</v>
      </c>
      <c r="E623" s="49">
        <f>净值底稿!W584</f>
        <v>1.4395</v>
      </c>
      <c r="F623" s="50">
        <f t="shared" si="376"/>
        <v>4.9120000995439561E-4</v>
      </c>
      <c r="G623" s="50">
        <f t="shared" si="377"/>
        <v>8.6345771026308249E-3</v>
      </c>
      <c r="H623" s="50">
        <f t="shared" si="378"/>
        <v>-5.8282605880077831E-4</v>
      </c>
      <c r="I623" s="50">
        <f t="shared" si="379"/>
        <v>-8.3356296500413096E-3</v>
      </c>
      <c r="J623" s="51">
        <f t="shared" si="380"/>
        <v>0.1080130535289018</v>
      </c>
      <c r="K623" s="51">
        <f t="shared" si="381"/>
        <v>0.10075632006773341</v>
      </c>
      <c r="L623" s="51">
        <f t="shared" si="382"/>
        <v>0.86534678834368695</v>
      </c>
      <c r="M623" s="51">
        <f t="shared" si="383"/>
        <v>6.0306080786961765E-2</v>
      </c>
      <c r="N623" s="51">
        <f t="shared" si="354"/>
        <v>1.1344222427272839</v>
      </c>
      <c r="O623" s="52">
        <f t="shared" si="355"/>
        <v>0.18403145295770049</v>
      </c>
      <c r="P623" s="53" t="b">
        <f t="shared" si="356"/>
        <v>0</v>
      </c>
      <c r="Q623" s="53" t="b">
        <f t="shared" si="357"/>
        <v>0</v>
      </c>
      <c r="R623" s="53" t="b">
        <f t="shared" si="358"/>
        <v>0</v>
      </c>
      <c r="S623" s="53" t="b">
        <f t="shared" si="384"/>
        <v>0</v>
      </c>
      <c r="T623" s="54" t="str">
        <f t="shared" si="385"/>
        <v>不调</v>
      </c>
      <c r="U623" s="51">
        <f t="shared" si="359"/>
        <v>0.1080130535289018</v>
      </c>
      <c r="V623" s="51">
        <f t="shared" si="360"/>
        <v>0.10075632006773341</v>
      </c>
      <c r="W623" s="51">
        <f t="shared" si="361"/>
        <v>0.86534678834368695</v>
      </c>
      <c r="X623" s="51">
        <f t="shared" si="362"/>
        <v>6.0306080786961765E-2</v>
      </c>
      <c r="Y623" s="51">
        <f t="shared" si="386"/>
        <v>0.99995880187477393</v>
      </c>
      <c r="Z623" s="51">
        <f t="shared" si="363"/>
        <v>0.10800860359359646</v>
      </c>
      <c r="AA623" s="51">
        <f t="shared" si="364"/>
        <v>0.10075216909624195</v>
      </c>
      <c r="AB623" s="51">
        <f t="shared" si="365"/>
        <v>0.86531113767833678</v>
      </c>
      <c r="AC623" s="51">
        <f t="shared" si="366"/>
        <v>6.0303596289493611E-2</v>
      </c>
      <c r="AD623" s="78">
        <f t="shared" si="367"/>
        <v>1.1343755066576686</v>
      </c>
      <c r="AE623" s="51">
        <f t="shared" si="387"/>
        <v>1.1412387478508479</v>
      </c>
      <c r="AF623" s="50">
        <f t="shared" si="368"/>
        <v>-6.0138522339028277E-3</v>
      </c>
      <c r="AG623" s="50">
        <f t="shared" si="388"/>
        <v>-1.2579872544893345E-4</v>
      </c>
      <c r="AH623" s="48">
        <f t="shared" si="389"/>
        <v>44651</v>
      </c>
      <c r="AI623" s="55">
        <f t="shared" si="369"/>
        <v>2022</v>
      </c>
      <c r="AJ623" s="55">
        <f t="shared" si="370"/>
        <v>5</v>
      </c>
      <c r="AK623" s="53">
        <f t="shared" si="371"/>
        <v>0</v>
      </c>
      <c r="AL623" s="51">
        <f t="shared" si="390"/>
        <v>1.1215844893764022</v>
      </c>
      <c r="AM623" s="52" t="str">
        <f t="shared" si="372"/>
        <v/>
      </c>
      <c r="AN623" s="51">
        <f t="shared" si="391"/>
        <v>1.1412387478508479</v>
      </c>
      <c r="AO623" s="52">
        <f t="shared" si="373"/>
        <v>-6.0138522339028277E-3</v>
      </c>
      <c r="AP623" s="56">
        <f t="shared" si="374"/>
        <v>1</v>
      </c>
      <c r="AQ623" s="53" t="b">
        <f t="shared" si="375"/>
        <v>1</v>
      </c>
    </row>
    <row r="624" spans="1:43">
      <c r="A624" s="48">
        <f>净值底稿!A585</f>
        <v>44712</v>
      </c>
      <c r="B624" s="49">
        <f>净值底稿!X585</f>
        <v>1.3893977228323142</v>
      </c>
      <c r="C624" s="49">
        <f>净值底稿!U585</f>
        <v>1.2557589523250399</v>
      </c>
      <c r="D624" s="49">
        <f>净值底稿!V585</f>
        <v>1.5419</v>
      </c>
      <c r="E624" s="49">
        <f>净值底稿!W585</f>
        <v>1.4367000000000001</v>
      </c>
      <c r="F624" s="50">
        <f t="shared" si="376"/>
        <v>-4.785819148220849E-4</v>
      </c>
      <c r="G624" s="50">
        <f t="shared" si="377"/>
        <v>1.1654544081767026E-2</v>
      </c>
      <c r="H624" s="50">
        <f t="shared" si="378"/>
        <v>-9.0714702261374125E-4</v>
      </c>
      <c r="I624" s="50">
        <f t="shared" si="379"/>
        <v>-1.9451198332753883E-3</v>
      </c>
      <c r="J624" s="51">
        <f t="shared" si="380"/>
        <v>0.10795691262927137</v>
      </c>
      <c r="K624" s="51">
        <f t="shared" si="381"/>
        <v>0.10192638969230775</v>
      </c>
      <c r="L624" s="51">
        <f t="shared" si="382"/>
        <v>0.86452617325615733</v>
      </c>
      <c r="M624" s="51">
        <f t="shared" si="383"/>
        <v>6.0186298568333081E-2</v>
      </c>
      <c r="N624" s="51">
        <f t="shared" si="354"/>
        <v>1.1345957741460695</v>
      </c>
      <c r="O624" s="52">
        <f t="shared" si="355"/>
        <v>0.18498509081751474</v>
      </c>
      <c r="P624" s="53" t="b">
        <f t="shared" si="356"/>
        <v>0</v>
      </c>
      <c r="Q624" s="53" t="b">
        <f t="shared" si="357"/>
        <v>0</v>
      </c>
      <c r="R624" s="53" t="b">
        <f t="shared" si="358"/>
        <v>0</v>
      </c>
      <c r="S624" s="53" t="b">
        <f t="shared" si="384"/>
        <v>0</v>
      </c>
      <c r="T624" s="54" t="str">
        <f t="shared" si="385"/>
        <v>不调</v>
      </c>
      <c r="U624" s="51">
        <f t="shared" si="359"/>
        <v>0.10795691262927137</v>
      </c>
      <c r="V624" s="51">
        <f t="shared" si="360"/>
        <v>0.10192638969230775</v>
      </c>
      <c r="W624" s="51">
        <f t="shared" si="361"/>
        <v>0.86452617325615733</v>
      </c>
      <c r="X624" s="51">
        <f t="shared" si="362"/>
        <v>6.0186298568333081E-2</v>
      </c>
      <c r="Y624" s="51">
        <f t="shared" si="386"/>
        <v>0.99998626710299976</v>
      </c>
      <c r="Z624" s="51">
        <f t="shared" si="363"/>
        <v>0.10795543006810977</v>
      </c>
      <c r="AA624" s="51">
        <f t="shared" si="364"/>
        <v>0.1019249899476965</v>
      </c>
      <c r="AB624" s="51">
        <f t="shared" si="365"/>
        <v>0.86451430080726599</v>
      </c>
      <c r="AC624" s="51">
        <f t="shared" si="366"/>
        <v>6.0185472036094013E-2</v>
      </c>
      <c r="AD624" s="78">
        <f t="shared" si="367"/>
        <v>1.1345801928591661</v>
      </c>
      <c r="AE624" s="51">
        <f t="shared" si="387"/>
        <v>1.1412387478508479</v>
      </c>
      <c r="AF624" s="50">
        <f t="shared" si="368"/>
        <v>-5.8344978245972179E-3</v>
      </c>
      <c r="AG624" s="50">
        <f t="shared" si="388"/>
        <v>1.8043954607294133E-4</v>
      </c>
      <c r="AH624" s="48">
        <f t="shared" si="389"/>
        <v>44651</v>
      </c>
      <c r="AI624" s="55">
        <f t="shared" si="369"/>
        <v>2022</v>
      </c>
      <c r="AJ624" s="55">
        <f t="shared" si="370"/>
        <v>5</v>
      </c>
      <c r="AK624" s="53">
        <f t="shared" si="371"/>
        <v>1</v>
      </c>
      <c r="AL624" s="51">
        <f t="shared" si="390"/>
        <v>1.1215844893764022</v>
      </c>
      <c r="AM624" s="52">
        <f t="shared" si="372"/>
        <v>1.1586914410691929E-2</v>
      </c>
      <c r="AN624" s="51">
        <f t="shared" si="391"/>
        <v>1.1412387478508479</v>
      </c>
      <c r="AO624" s="52">
        <f t="shared" si="373"/>
        <v>-5.8344978245972179E-3</v>
      </c>
      <c r="AP624" s="56">
        <f t="shared" si="374"/>
        <v>1</v>
      </c>
      <c r="AQ624" s="53" t="b">
        <f t="shared" si="375"/>
        <v>1</v>
      </c>
    </row>
    <row r="625" spans="1:43">
      <c r="A625" s="48">
        <f>净值底稿!A586</f>
        <v>44713</v>
      </c>
      <c r="B625" s="49">
        <f>净值底稿!X586</f>
        <v>1.3919384777990651</v>
      </c>
      <c r="C625" s="49">
        <f>净值底稿!U586</f>
        <v>1.2589298674323013</v>
      </c>
      <c r="D625" s="49">
        <f>净值底稿!V586</f>
        <v>1.5414000000000001</v>
      </c>
      <c r="E625" s="49">
        <f>净值底稿!W586</f>
        <v>1.4272</v>
      </c>
      <c r="F625" s="50">
        <f t="shared" si="376"/>
        <v>1.8286736223891431E-3</v>
      </c>
      <c r="G625" s="50">
        <f t="shared" si="377"/>
        <v>2.5250985480855803E-3</v>
      </c>
      <c r="H625" s="50">
        <f t="shared" si="378"/>
        <v>-3.2427524482780967E-4</v>
      </c>
      <c r="I625" s="50">
        <f t="shared" si="379"/>
        <v>-6.6123755829331499E-3</v>
      </c>
      <c r="J625" s="51">
        <f t="shared" si="380"/>
        <v>0.108152845315469</v>
      </c>
      <c r="K625" s="51">
        <f t="shared" si="381"/>
        <v>0.10218236059182706</v>
      </c>
      <c r="L625" s="51">
        <f t="shared" si="382"/>
        <v>0.86423396022071453</v>
      </c>
      <c r="M625" s="51">
        <f t="shared" si="383"/>
        <v>5.9787503090355243E-2</v>
      </c>
      <c r="N625" s="51">
        <f t="shared" si="354"/>
        <v>1.1343566692183658</v>
      </c>
      <c r="O625" s="52">
        <f t="shared" si="355"/>
        <v>0.18542246157218661</v>
      </c>
      <c r="P625" s="53" t="b">
        <f t="shared" si="356"/>
        <v>0</v>
      </c>
      <c r="Q625" s="53" t="b">
        <f t="shared" si="357"/>
        <v>0</v>
      </c>
      <c r="R625" s="53" t="b">
        <f t="shared" si="358"/>
        <v>0</v>
      </c>
      <c r="S625" s="53" t="b">
        <f t="shared" si="384"/>
        <v>0</v>
      </c>
      <c r="T625" s="54" t="str">
        <f t="shared" si="385"/>
        <v>不调</v>
      </c>
      <c r="U625" s="51">
        <f t="shared" si="359"/>
        <v>0.108152845315469</v>
      </c>
      <c r="V625" s="51">
        <f t="shared" si="360"/>
        <v>0.10218236059182706</v>
      </c>
      <c r="W625" s="51">
        <f t="shared" si="361"/>
        <v>0.86423396022071453</v>
      </c>
      <c r="X625" s="51">
        <f t="shared" si="362"/>
        <v>5.9787503090355243E-2</v>
      </c>
      <c r="Y625" s="51">
        <f t="shared" si="386"/>
        <v>0.99998626710299976</v>
      </c>
      <c r="Z625" s="51">
        <f t="shared" si="363"/>
        <v>0.108151360063584</v>
      </c>
      <c r="AA625" s="51">
        <f t="shared" si="364"/>
        <v>0.10218095733199381</v>
      </c>
      <c r="AB625" s="51">
        <f t="shared" si="365"/>
        <v>0.86422209178475473</v>
      </c>
      <c r="AC625" s="51">
        <f t="shared" si="366"/>
        <v>5.9786682034733404E-2</v>
      </c>
      <c r="AD625" s="78">
        <f t="shared" si="367"/>
        <v>1.134341091215066</v>
      </c>
      <c r="AE625" s="51">
        <f t="shared" si="387"/>
        <v>1.1412387478508479</v>
      </c>
      <c r="AF625" s="50">
        <f t="shared" si="368"/>
        <v>-6.0440084502663138E-3</v>
      </c>
      <c r="AG625" s="50">
        <f t="shared" si="388"/>
        <v>-2.1074018884248424E-4</v>
      </c>
      <c r="AH625" s="48">
        <f t="shared" si="389"/>
        <v>44651</v>
      </c>
      <c r="AI625" s="55">
        <f t="shared" si="369"/>
        <v>2022</v>
      </c>
      <c r="AJ625" s="55">
        <f t="shared" si="370"/>
        <v>6</v>
      </c>
      <c r="AK625" s="53">
        <f t="shared" si="371"/>
        <v>0</v>
      </c>
      <c r="AL625" s="51">
        <f t="shared" si="390"/>
        <v>1.1345801928591661</v>
      </c>
      <c r="AM625" s="52" t="str">
        <f t="shared" si="372"/>
        <v/>
      </c>
      <c r="AN625" s="51">
        <f t="shared" si="391"/>
        <v>1.1412387478508479</v>
      </c>
      <c r="AO625" s="52">
        <f t="shared" si="373"/>
        <v>-6.0440084502663138E-3</v>
      </c>
      <c r="AP625" s="56">
        <f t="shared" si="374"/>
        <v>1</v>
      </c>
      <c r="AQ625" s="53" t="b">
        <f t="shared" si="375"/>
        <v>1</v>
      </c>
    </row>
    <row r="626" spans="1:43">
      <c r="A626" s="48">
        <f>净值底稿!A587</f>
        <v>44714</v>
      </c>
      <c r="B626" s="49">
        <f>净值底稿!X587</f>
        <v>1.3814474533111616</v>
      </c>
      <c r="C626" s="49">
        <f>净值底稿!U587</f>
        <v>1.267359485767845</v>
      </c>
      <c r="D626" s="49">
        <f>净值底稿!V587</f>
        <v>1.5406</v>
      </c>
      <c r="E626" s="49">
        <f>净值底稿!W587</f>
        <v>1.4359999999999999</v>
      </c>
      <c r="F626" s="50">
        <f t="shared" si="376"/>
        <v>-7.53698863508101E-3</v>
      </c>
      <c r="G626" s="50">
        <f t="shared" si="377"/>
        <v>6.6958601536213358E-3</v>
      </c>
      <c r="H626" s="50">
        <f t="shared" si="378"/>
        <v>-5.190086933957172E-4</v>
      </c>
      <c r="I626" s="50">
        <f t="shared" si="379"/>
        <v>6.1659192825112008E-3</v>
      </c>
      <c r="J626" s="51">
        <f t="shared" si="380"/>
        <v>0.10733622449191621</v>
      </c>
      <c r="K626" s="51">
        <f t="shared" si="381"/>
        <v>0.10286514673265199</v>
      </c>
      <c r="L626" s="51">
        <f t="shared" si="382"/>
        <v>0.86377355300609382</v>
      </c>
      <c r="M626" s="51">
        <f t="shared" si="383"/>
        <v>6.0155321890328732E-2</v>
      </c>
      <c r="N626" s="51">
        <f t="shared" si="354"/>
        <v>1.1341302461209908</v>
      </c>
      <c r="O626" s="52">
        <f t="shared" si="355"/>
        <v>0.18534147373593948</v>
      </c>
      <c r="P626" s="53" t="b">
        <f t="shared" si="356"/>
        <v>0</v>
      </c>
      <c r="Q626" s="53" t="b">
        <f t="shared" si="357"/>
        <v>0</v>
      </c>
      <c r="R626" s="53" t="b">
        <f t="shared" si="358"/>
        <v>0</v>
      </c>
      <c r="S626" s="53" t="b">
        <f t="shared" si="384"/>
        <v>0</v>
      </c>
      <c r="T626" s="54" t="str">
        <f t="shared" si="385"/>
        <v>不调</v>
      </c>
      <c r="U626" s="51">
        <f t="shared" si="359"/>
        <v>0.10733622449191621</v>
      </c>
      <c r="V626" s="51">
        <f t="shared" si="360"/>
        <v>0.10286514673265199</v>
      </c>
      <c r="W626" s="51">
        <f t="shared" si="361"/>
        <v>0.86377355300609382</v>
      </c>
      <c r="X626" s="51">
        <f t="shared" si="362"/>
        <v>6.0155321890328732E-2</v>
      </c>
      <c r="Y626" s="51">
        <f t="shared" si="386"/>
        <v>0.99998626710299976</v>
      </c>
      <c r="Z626" s="51">
        <f t="shared" si="363"/>
        <v>0.10733475045460086</v>
      </c>
      <c r="AA626" s="51">
        <f t="shared" si="364"/>
        <v>0.10286373409618699</v>
      </c>
      <c r="AB626" s="51">
        <f t="shared" si="365"/>
        <v>0.86376169089285881</v>
      </c>
      <c r="AC626" s="51">
        <f t="shared" si="366"/>
        <v>6.0154495783489192E-2</v>
      </c>
      <c r="AD626" s="78">
        <f t="shared" si="367"/>
        <v>1.1341146712271359</v>
      </c>
      <c r="AE626" s="51">
        <f t="shared" si="387"/>
        <v>1.1412387478508479</v>
      </c>
      <c r="AF626" s="50">
        <f t="shared" si="368"/>
        <v>-6.242406890869967E-3</v>
      </c>
      <c r="AG626" s="50">
        <f t="shared" si="388"/>
        <v>-1.9960485402814587E-4</v>
      </c>
      <c r="AH626" s="48">
        <f t="shared" si="389"/>
        <v>44651</v>
      </c>
      <c r="AI626" s="55">
        <f t="shared" si="369"/>
        <v>2022</v>
      </c>
      <c r="AJ626" s="55">
        <f t="shared" si="370"/>
        <v>6</v>
      </c>
      <c r="AK626" s="53">
        <f t="shared" si="371"/>
        <v>0</v>
      </c>
      <c r="AL626" s="51">
        <f t="shared" si="390"/>
        <v>1.1345801928591661</v>
      </c>
      <c r="AM626" s="52" t="str">
        <f t="shared" si="372"/>
        <v/>
      </c>
      <c r="AN626" s="51">
        <f t="shared" si="391"/>
        <v>1.1412387478508479</v>
      </c>
      <c r="AO626" s="52">
        <f t="shared" si="373"/>
        <v>-6.242406890869967E-3</v>
      </c>
      <c r="AP626" s="56">
        <f t="shared" si="374"/>
        <v>1</v>
      </c>
      <c r="AQ626" s="53" t="b">
        <f t="shared" si="375"/>
        <v>1</v>
      </c>
    </row>
    <row r="627" spans="1:43">
      <c r="A627" s="48">
        <f>净值底稿!A588</f>
        <v>44718</v>
      </c>
      <c r="B627" s="49">
        <f>净值底稿!X588</f>
        <v>1.3838787652310574</v>
      </c>
      <c r="C627" s="49">
        <f>净值底稿!U588</f>
        <v>1.2942925977060789</v>
      </c>
      <c r="D627" s="49">
        <f>净值底稿!V588</f>
        <v>1.5392999999999999</v>
      </c>
      <c r="E627" s="49">
        <f>净值底稿!W588</f>
        <v>1.4319</v>
      </c>
      <c r="F627" s="50">
        <f t="shared" si="376"/>
        <v>1.7599742314253763E-3</v>
      </c>
      <c r="G627" s="50">
        <f t="shared" si="377"/>
        <v>2.1251359413557491E-2</v>
      </c>
      <c r="H627" s="50">
        <f t="shared" si="378"/>
        <v>-8.438270803583503E-4</v>
      </c>
      <c r="I627" s="50">
        <f t="shared" si="379"/>
        <v>-2.8551532033426197E-3</v>
      </c>
      <c r="J627" s="51">
        <f t="shared" si="380"/>
        <v>0.10752365684953744</v>
      </c>
      <c r="K627" s="51">
        <f t="shared" si="381"/>
        <v>0.10504972828008567</v>
      </c>
      <c r="L627" s="51">
        <f t="shared" si="382"/>
        <v>0.86303282538710735</v>
      </c>
      <c r="M627" s="51">
        <f t="shared" si="383"/>
        <v>5.9982745482157505E-2</v>
      </c>
      <c r="N627" s="51">
        <f t="shared" si="354"/>
        <v>1.1355889559988879</v>
      </c>
      <c r="O627" s="52">
        <f t="shared" si="355"/>
        <v>0.18719219133532264</v>
      </c>
      <c r="P627" s="53" t="b">
        <f t="shared" si="356"/>
        <v>0</v>
      </c>
      <c r="Q627" s="53" t="b">
        <f t="shared" si="357"/>
        <v>0</v>
      </c>
      <c r="R627" s="53" t="b">
        <f t="shared" si="358"/>
        <v>0</v>
      </c>
      <c r="S627" s="53" t="b">
        <f t="shared" si="384"/>
        <v>0</v>
      </c>
      <c r="T627" s="54" t="str">
        <f t="shared" si="385"/>
        <v>不调</v>
      </c>
      <c r="U627" s="51">
        <f t="shared" si="359"/>
        <v>0.10752365684953744</v>
      </c>
      <c r="V627" s="51">
        <f t="shared" si="360"/>
        <v>0.10504972828008567</v>
      </c>
      <c r="W627" s="51">
        <f t="shared" si="361"/>
        <v>0.86303282538710735</v>
      </c>
      <c r="X627" s="51">
        <f t="shared" si="362"/>
        <v>5.9982745482157505E-2</v>
      </c>
      <c r="Y627" s="51">
        <f t="shared" si="386"/>
        <v>0.99994506954354323</v>
      </c>
      <c r="Z627" s="51">
        <f t="shared" si="363"/>
        <v>0.10751775052598679</v>
      </c>
      <c r="AA627" s="51">
        <f t="shared" si="364"/>
        <v>0.10504395785056059</v>
      </c>
      <c r="AB627" s="51">
        <f t="shared" si="365"/>
        <v>0.86298541860007161</v>
      </c>
      <c r="AC627" s="51">
        <f t="shared" si="366"/>
        <v>5.9979450602568637E-2</v>
      </c>
      <c r="AD627" s="78">
        <f t="shared" si="367"/>
        <v>1.1355265775791876</v>
      </c>
      <c r="AE627" s="51">
        <f t="shared" si="387"/>
        <v>1.1412387478508479</v>
      </c>
      <c r="AF627" s="50">
        <f t="shared" si="368"/>
        <v>-5.0052368817806725E-3</v>
      </c>
      <c r="AG627" s="50">
        <f t="shared" si="388"/>
        <v>1.2449414401138892E-3</v>
      </c>
      <c r="AH627" s="48">
        <f t="shared" si="389"/>
        <v>44651</v>
      </c>
      <c r="AI627" s="55">
        <f t="shared" si="369"/>
        <v>2022</v>
      </c>
      <c r="AJ627" s="55">
        <f t="shared" si="370"/>
        <v>6</v>
      </c>
      <c r="AK627" s="53">
        <f t="shared" si="371"/>
        <v>0</v>
      </c>
      <c r="AL627" s="51">
        <f t="shared" si="390"/>
        <v>1.1345801928591661</v>
      </c>
      <c r="AM627" s="52" t="str">
        <f t="shared" si="372"/>
        <v/>
      </c>
      <c r="AN627" s="51">
        <f t="shared" si="391"/>
        <v>1.1412387478508479</v>
      </c>
      <c r="AO627" s="52">
        <f t="shared" si="373"/>
        <v>-5.0052368817806725E-3</v>
      </c>
      <c r="AP627" s="56">
        <f t="shared" si="374"/>
        <v>1</v>
      </c>
      <c r="AQ627" s="53" t="b">
        <f t="shared" si="375"/>
        <v>1</v>
      </c>
    </row>
    <row r="628" spans="1:43">
      <c r="A628" s="48">
        <f>净值底稿!A589</f>
        <v>44719</v>
      </c>
      <c r="B628" s="49">
        <f>净值底稿!X589</f>
        <v>1.3854616534396849</v>
      </c>
      <c r="C628" s="49">
        <f>净值底稿!U589</f>
        <v>1.2957329447888064</v>
      </c>
      <c r="D628" s="49">
        <f>净值底稿!V589</f>
        <v>1.5390999999999999</v>
      </c>
      <c r="E628" s="49">
        <f>净值底稿!W589</f>
        <v>1.4292</v>
      </c>
      <c r="F628" s="50">
        <f t="shared" si="376"/>
        <v>1.1438055474195519E-3</v>
      </c>
      <c r="G628" s="50">
        <f t="shared" si="377"/>
        <v>1.1128450284583202E-3</v>
      </c>
      <c r="H628" s="50">
        <f t="shared" si="378"/>
        <v>-1.2992918859222602E-4</v>
      </c>
      <c r="I628" s="50">
        <f t="shared" si="379"/>
        <v>-1.8856065367692798E-3</v>
      </c>
      <c r="J628" s="51">
        <f t="shared" si="380"/>
        <v>0.10764072992548449</v>
      </c>
      <c r="K628" s="51">
        <f t="shared" si="381"/>
        <v>0.10516085549682416</v>
      </c>
      <c r="L628" s="51">
        <f t="shared" si="382"/>
        <v>0.86287329160486603</v>
      </c>
      <c r="M628" s="51">
        <f t="shared" si="383"/>
        <v>5.9866352958440602E-2</v>
      </c>
      <c r="N628" s="51">
        <f t="shared" si="354"/>
        <v>1.1355412299856154</v>
      </c>
      <c r="O628" s="52">
        <f t="shared" si="355"/>
        <v>0.18740102059086339</v>
      </c>
      <c r="P628" s="53" t="b">
        <f t="shared" si="356"/>
        <v>0</v>
      </c>
      <c r="Q628" s="53" t="b">
        <f t="shared" si="357"/>
        <v>0</v>
      </c>
      <c r="R628" s="53" t="b">
        <f t="shared" si="358"/>
        <v>0</v>
      </c>
      <c r="S628" s="53" t="b">
        <f t="shared" si="384"/>
        <v>0</v>
      </c>
      <c r="T628" s="54" t="str">
        <f t="shared" si="385"/>
        <v>不调</v>
      </c>
      <c r="U628" s="51">
        <f t="shared" si="359"/>
        <v>0.10764072992548449</v>
      </c>
      <c r="V628" s="51">
        <f t="shared" si="360"/>
        <v>0.10516085549682416</v>
      </c>
      <c r="W628" s="51">
        <f t="shared" si="361"/>
        <v>0.86287329160486603</v>
      </c>
      <c r="X628" s="51">
        <f t="shared" si="362"/>
        <v>5.9866352958440602E-2</v>
      </c>
      <c r="Y628" s="51">
        <f t="shared" si="386"/>
        <v>0.99998626710299976</v>
      </c>
      <c r="Z628" s="51">
        <f t="shared" si="363"/>
        <v>0.10763925170642739</v>
      </c>
      <c r="AA628" s="51">
        <f t="shared" si="364"/>
        <v>0.10515941133362716</v>
      </c>
      <c r="AB628" s="51">
        <f t="shared" si="365"/>
        <v>0.86286144185482816</v>
      </c>
      <c r="AC628" s="51">
        <f t="shared" si="366"/>
        <v>5.9865530819981645E-2</v>
      </c>
      <c r="AD628" s="78">
        <f t="shared" si="367"/>
        <v>1.1355256357148642</v>
      </c>
      <c r="AE628" s="51">
        <f t="shared" si="387"/>
        <v>1.1412387478508479</v>
      </c>
      <c r="AF628" s="50">
        <f t="shared" si="368"/>
        <v>-5.0060621817673567E-3</v>
      </c>
      <c r="AG628" s="50">
        <f t="shared" si="388"/>
        <v>-8.2945158841329913E-7</v>
      </c>
      <c r="AH628" s="48">
        <f t="shared" si="389"/>
        <v>44651</v>
      </c>
      <c r="AI628" s="55">
        <f t="shared" si="369"/>
        <v>2022</v>
      </c>
      <c r="AJ628" s="55">
        <f t="shared" si="370"/>
        <v>6</v>
      </c>
      <c r="AK628" s="53">
        <f t="shared" si="371"/>
        <v>0</v>
      </c>
      <c r="AL628" s="51">
        <f t="shared" si="390"/>
        <v>1.1345801928591661</v>
      </c>
      <c r="AM628" s="52" t="str">
        <f t="shared" si="372"/>
        <v/>
      </c>
      <c r="AN628" s="51">
        <f t="shared" si="391"/>
        <v>1.1412387478508479</v>
      </c>
      <c r="AO628" s="52">
        <f t="shared" si="373"/>
        <v>-5.0060621817673567E-3</v>
      </c>
      <c r="AP628" s="56">
        <f t="shared" si="374"/>
        <v>1</v>
      </c>
      <c r="AQ628" s="53" t="b">
        <f t="shared" si="375"/>
        <v>1</v>
      </c>
    </row>
    <row r="629" spans="1:43">
      <c r="A629" s="48">
        <f>净值底稿!A590</f>
        <v>44720</v>
      </c>
      <c r="B629" s="49">
        <f>净值底稿!X590</f>
        <v>1.396027195173672</v>
      </c>
      <c r="C629" s="49">
        <f>净值底稿!U590</f>
        <v>1.3018803291713361</v>
      </c>
      <c r="D629" s="49">
        <f>净值底稿!V590</f>
        <v>1.5390999999999999</v>
      </c>
      <c r="E629" s="49">
        <f>净值底稿!W590</f>
        <v>1.4319</v>
      </c>
      <c r="F629" s="50">
        <f t="shared" si="376"/>
        <v>7.6260080585819345E-3</v>
      </c>
      <c r="G629" s="50">
        <f t="shared" si="377"/>
        <v>4.744329768918254E-3</v>
      </c>
      <c r="H629" s="50">
        <f t="shared" si="378"/>
        <v>0</v>
      </c>
      <c r="I629" s="50">
        <f t="shared" si="379"/>
        <v>1.8891687657429657E-3</v>
      </c>
      <c r="J629" s="51">
        <f t="shared" si="380"/>
        <v>0.10846010950736033</v>
      </c>
      <c r="K629" s="51">
        <f t="shared" si="381"/>
        <v>0.10565832225929921</v>
      </c>
      <c r="L629" s="51">
        <f t="shared" si="382"/>
        <v>0.86286144185482816</v>
      </c>
      <c r="M629" s="51">
        <f t="shared" si="383"/>
        <v>5.9978626910951377E-2</v>
      </c>
      <c r="N629" s="51">
        <f t="shared" si="354"/>
        <v>1.1369585005324392</v>
      </c>
      <c r="O629" s="52">
        <f t="shared" si="355"/>
        <v>0.188325635162926</v>
      </c>
      <c r="P629" s="53" t="b">
        <f t="shared" si="356"/>
        <v>0</v>
      </c>
      <c r="Q629" s="53" t="b">
        <f t="shared" si="357"/>
        <v>0</v>
      </c>
      <c r="R629" s="53" t="b">
        <f t="shared" si="358"/>
        <v>0</v>
      </c>
      <c r="S629" s="53" t="b">
        <f t="shared" si="384"/>
        <v>0</v>
      </c>
      <c r="T629" s="54" t="str">
        <f t="shared" si="385"/>
        <v>不调</v>
      </c>
      <c r="U629" s="51">
        <f t="shared" si="359"/>
        <v>0.10846010950736033</v>
      </c>
      <c r="V629" s="51">
        <f t="shared" si="360"/>
        <v>0.10565832225929921</v>
      </c>
      <c r="W629" s="51">
        <f t="shared" si="361"/>
        <v>0.86286144185482816</v>
      </c>
      <c r="X629" s="51">
        <f t="shared" si="362"/>
        <v>5.9978626910951377E-2</v>
      </c>
      <c r="Y629" s="51">
        <f t="shared" si="386"/>
        <v>0.99998626710299976</v>
      </c>
      <c r="Z629" s="51">
        <f t="shared" si="363"/>
        <v>0.10845862003584783</v>
      </c>
      <c r="AA629" s="51">
        <f t="shared" si="364"/>
        <v>0.1056568712644424</v>
      </c>
      <c r="AB629" s="51">
        <f t="shared" si="365"/>
        <v>0.86284959226752167</v>
      </c>
      <c r="AC629" s="51">
        <f t="shared" si="366"/>
        <v>5.997780323064579E-2</v>
      </c>
      <c r="AD629" s="78">
        <f t="shared" si="367"/>
        <v>1.1369428867984577</v>
      </c>
      <c r="AE629" s="51">
        <f t="shared" si="387"/>
        <v>1.1412387478508479</v>
      </c>
      <c r="AF629" s="50">
        <f t="shared" si="368"/>
        <v>-3.7642089006179047E-3</v>
      </c>
      <c r="AG629" s="50">
        <f t="shared" si="388"/>
        <v>1.2481013541374431E-3</v>
      </c>
      <c r="AH629" s="48">
        <f t="shared" si="389"/>
        <v>44651</v>
      </c>
      <c r="AI629" s="55">
        <f t="shared" si="369"/>
        <v>2022</v>
      </c>
      <c r="AJ629" s="55">
        <f t="shared" si="370"/>
        <v>6</v>
      </c>
      <c r="AK629" s="53">
        <f t="shared" si="371"/>
        <v>0</v>
      </c>
      <c r="AL629" s="51">
        <f t="shared" si="390"/>
        <v>1.1345801928591661</v>
      </c>
      <c r="AM629" s="52" t="str">
        <f t="shared" si="372"/>
        <v/>
      </c>
      <c r="AN629" s="51">
        <f t="shared" si="391"/>
        <v>1.1412387478508479</v>
      </c>
      <c r="AO629" s="52">
        <f t="shared" si="373"/>
        <v>-3.7642089006179047E-3</v>
      </c>
      <c r="AP629" s="56">
        <f t="shared" si="374"/>
        <v>1</v>
      </c>
      <c r="AQ629" s="53" t="b">
        <f t="shared" si="375"/>
        <v>1</v>
      </c>
    </row>
    <row r="630" spans="1:43">
      <c r="A630" s="48">
        <f>净值底稿!A591</f>
        <v>44721</v>
      </c>
      <c r="B630" s="49">
        <f>净值底稿!X591</f>
        <v>1.3955912511674105</v>
      </c>
      <c r="C630" s="49">
        <f>净值底稿!U591</f>
        <v>1.2843282067628174</v>
      </c>
      <c r="D630" s="49">
        <f>净值底稿!V591</f>
        <v>1.5398000000000001</v>
      </c>
      <c r="E630" s="49">
        <f>净值底稿!W591</f>
        <v>1.4366000000000001</v>
      </c>
      <c r="F630" s="50">
        <f t="shared" si="376"/>
        <v>-3.1227472342132412E-4</v>
      </c>
      <c r="G630" s="50">
        <f t="shared" si="377"/>
        <v>-1.3482131971139677E-2</v>
      </c>
      <c r="H630" s="50">
        <f t="shared" si="378"/>
        <v>4.5481125333002304E-4</v>
      </c>
      <c r="I630" s="50">
        <f t="shared" si="379"/>
        <v>3.2823521195615157E-3</v>
      </c>
      <c r="J630" s="51">
        <f t="shared" si="380"/>
        <v>0.10842475115027347</v>
      </c>
      <c r="K630" s="51">
        <f t="shared" si="381"/>
        <v>0.10423239138239747</v>
      </c>
      <c r="L630" s="51">
        <f t="shared" si="382"/>
        <v>0.86324202597201616</v>
      </c>
      <c r="M630" s="51">
        <f t="shared" si="383"/>
        <v>6.0174671500206542E-2</v>
      </c>
      <c r="N630" s="51">
        <f t="shared" si="354"/>
        <v>1.1360738400048935</v>
      </c>
      <c r="O630" s="52">
        <f t="shared" si="355"/>
        <v>0.18718602175696161</v>
      </c>
      <c r="P630" s="53" t="b">
        <f t="shared" si="356"/>
        <v>0</v>
      </c>
      <c r="Q630" s="53" t="b">
        <f t="shared" si="357"/>
        <v>0</v>
      </c>
      <c r="R630" s="53" t="b">
        <f t="shared" si="358"/>
        <v>0</v>
      </c>
      <c r="S630" s="53" t="b">
        <f t="shared" si="384"/>
        <v>0</v>
      </c>
      <c r="T630" s="54" t="str">
        <f t="shared" si="385"/>
        <v>不调</v>
      </c>
      <c r="U630" s="51">
        <f t="shared" si="359"/>
        <v>0.10842475115027347</v>
      </c>
      <c r="V630" s="51">
        <f t="shared" si="360"/>
        <v>0.10423239138239747</v>
      </c>
      <c r="W630" s="51">
        <f t="shared" si="361"/>
        <v>0.86324202597201616</v>
      </c>
      <c r="X630" s="51">
        <f t="shared" si="362"/>
        <v>6.0174671500206542E-2</v>
      </c>
      <c r="Y630" s="51">
        <f t="shared" si="386"/>
        <v>0.99998626710299976</v>
      </c>
      <c r="Z630" s="51">
        <f t="shared" si="363"/>
        <v>0.10842326216433365</v>
      </c>
      <c r="AA630" s="51">
        <f t="shared" si="364"/>
        <v>0.10423095996970252</v>
      </c>
      <c r="AB630" s="51">
        <f t="shared" si="365"/>
        <v>0.86323017115818723</v>
      </c>
      <c r="AC630" s="51">
        <f t="shared" si="366"/>
        <v>6.0173845127640804E-2</v>
      </c>
      <c r="AD630" s="78">
        <f t="shared" si="367"/>
        <v>1.1360582384198643</v>
      </c>
      <c r="AE630" s="51">
        <f t="shared" si="387"/>
        <v>1.1412387478508479</v>
      </c>
      <c r="AF630" s="50">
        <f t="shared" si="368"/>
        <v>-4.5393739397119326E-3</v>
      </c>
      <c r="AG630" s="50">
        <f t="shared" si="388"/>
        <v>-7.7809394725580905E-4</v>
      </c>
      <c r="AH630" s="48">
        <f t="shared" si="389"/>
        <v>44651</v>
      </c>
      <c r="AI630" s="55">
        <f t="shared" si="369"/>
        <v>2022</v>
      </c>
      <c r="AJ630" s="55">
        <f t="shared" si="370"/>
        <v>6</v>
      </c>
      <c r="AK630" s="53">
        <f t="shared" si="371"/>
        <v>0</v>
      </c>
      <c r="AL630" s="51">
        <f t="shared" si="390"/>
        <v>1.1345801928591661</v>
      </c>
      <c r="AM630" s="52" t="str">
        <f t="shared" si="372"/>
        <v/>
      </c>
      <c r="AN630" s="51">
        <f t="shared" si="391"/>
        <v>1.1412387478508479</v>
      </c>
      <c r="AO630" s="52">
        <f t="shared" si="373"/>
        <v>-4.5393739397119326E-3</v>
      </c>
      <c r="AP630" s="56">
        <f t="shared" si="374"/>
        <v>1</v>
      </c>
      <c r="AQ630" s="53" t="b">
        <f t="shared" si="375"/>
        <v>1</v>
      </c>
    </row>
    <row r="631" spans="1:43">
      <c r="A631" s="48">
        <f>净值底稿!A592</f>
        <v>44722</v>
      </c>
      <c r="B631" s="49">
        <f>净值底稿!X592</f>
        <v>1.4010419284648072</v>
      </c>
      <c r="C631" s="49">
        <f>净值底稿!U592</f>
        <v>1.3093907540057399</v>
      </c>
      <c r="D631" s="49">
        <f>净值底稿!V592</f>
        <v>1.5402</v>
      </c>
      <c r="E631" s="49">
        <f>净值底稿!W592</f>
        <v>1.4325000000000001</v>
      </c>
      <c r="F631" s="50">
        <f t="shared" si="376"/>
        <v>3.9056402029156168E-3</v>
      </c>
      <c r="G631" s="50">
        <f t="shared" si="377"/>
        <v>1.9514129730198171E-2</v>
      </c>
      <c r="H631" s="50">
        <f t="shared" si="378"/>
        <v>2.5977399662280298E-4</v>
      </c>
      <c r="I631" s="50">
        <f t="shared" si="379"/>
        <v>-2.8539607406375955E-3</v>
      </c>
      <c r="J631" s="51">
        <f t="shared" si="380"/>
        <v>0.10884672441597393</v>
      </c>
      <c r="K631" s="51">
        <f t="shared" si="381"/>
        <v>0.10626493644445439</v>
      </c>
      <c r="L631" s="51">
        <f t="shared" si="382"/>
        <v>0.86345441590975436</v>
      </c>
      <c r="M631" s="51">
        <f t="shared" si="383"/>
        <v>6.0002111336033309E-2</v>
      </c>
      <c r="N631" s="51">
        <f t="shared" si="354"/>
        <v>1.138568188106216</v>
      </c>
      <c r="O631" s="52">
        <f t="shared" si="355"/>
        <v>0.18893173294980622</v>
      </c>
      <c r="P631" s="53" t="b">
        <f t="shared" si="356"/>
        <v>0</v>
      </c>
      <c r="Q631" s="53" t="b">
        <f t="shared" si="357"/>
        <v>0</v>
      </c>
      <c r="R631" s="53" t="b">
        <f t="shared" si="358"/>
        <v>0</v>
      </c>
      <c r="S631" s="53" t="b">
        <f t="shared" si="384"/>
        <v>0</v>
      </c>
      <c r="T631" s="54" t="str">
        <f t="shared" si="385"/>
        <v>不调</v>
      </c>
      <c r="U631" s="51">
        <f t="shared" si="359"/>
        <v>0.10884672441597393</v>
      </c>
      <c r="V631" s="51">
        <f t="shared" si="360"/>
        <v>0.10626493644445439</v>
      </c>
      <c r="W631" s="51">
        <f t="shared" si="361"/>
        <v>0.86345441590975436</v>
      </c>
      <c r="X631" s="51">
        <f t="shared" si="362"/>
        <v>6.0002111336033309E-2</v>
      </c>
      <c r="Y631" s="51">
        <f t="shared" si="386"/>
        <v>0.99998626710299976</v>
      </c>
      <c r="Z631" s="51">
        <f t="shared" si="363"/>
        <v>0.10884522963511871</v>
      </c>
      <c r="AA631" s="51">
        <f t="shared" si="364"/>
        <v>0.10626347711902746</v>
      </c>
      <c r="AB631" s="51">
        <f t="shared" si="365"/>
        <v>0.86344255817919624</v>
      </c>
      <c r="AC631" s="51">
        <f t="shared" si="366"/>
        <v>6.0001287333218536E-2</v>
      </c>
      <c r="AD631" s="78">
        <f t="shared" si="367"/>
        <v>1.1385525522665609</v>
      </c>
      <c r="AE631" s="51">
        <f t="shared" si="387"/>
        <v>1.1412387478508479</v>
      </c>
      <c r="AF631" s="50">
        <f t="shared" si="368"/>
        <v>-2.3537542773985898E-3</v>
      </c>
      <c r="AG631" s="50">
        <f t="shared" si="388"/>
        <v>2.1955862493159284E-3</v>
      </c>
      <c r="AH631" s="48">
        <f t="shared" si="389"/>
        <v>44651</v>
      </c>
      <c r="AI631" s="55">
        <f t="shared" si="369"/>
        <v>2022</v>
      </c>
      <c r="AJ631" s="55">
        <f t="shared" si="370"/>
        <v>6</v>
      </c>
      <c r="AK631" s="53">
        <f t="shared" si="371"/>
        <v>0</v>
      </c>
      <c r="AL631" s="51">
        <f t="shared" si="390"/>
        <v>1.1345801928591661</v>
      </c>
      <c r="AM631" s="52" t="str">
        <f t="shared" si="372"/>
        <v/>
      </c>
      <c r="AN631" s="51">
        <f t="shared" si="391"/>
        <v>1.1412387478508479</v>
      </c>
      <c r="AO631" s="52">
        <f t="shared" si="373"/>
        <v>-2.3537542773985898E-3</v>
      </c>
      <c r="AP631" s="56">
        <f t="shared" si="374"/>
        <v>1</v>
      </c>
      <c r="AQ631" s="53" t="b">
        <f t="shared" si="375"/>
        <v>1</v>
      </c>
    </row>
    <row r="632" spans="1:43">
      <c r="A632" s="48">
        <f>净值底稿!A593</f>
        <v>44725</v>
      </c>
      <c r="B632" s="49">
        <f>净值底稿!X593</f>
        <v>1.380534145674206</v>
      </c>
      <c r="C632" s="49">
        <f>净值底稿!U593</f>
        <v>1.3110236081129387</v>
      </c>
      <c r="D632" s="49">
        <f>净值底稿!V593</f>
        <v>1.5403</v>
      </c>
      <c r="E632" s="49">
        <f>净值底稿!W593</f>
        <v>1.4529000000000001</v>
      </c>
      <c r="F632" s="50">
        <f t="shared" si="376"/>
        <v>-1.4637522528017866E-2</v>
      </c>
      <c r="G632" s="50">
        <f t="shared" si="377"/>
        <v>1.2470334788936555E-3</v>
      </c>
      <c r="H632" s="50">
        <f t="shared" si="378"/>
        <v>6.4926632904915849E-5</v>
      </c>
      <c r="I632" s="50">
        <f t="shared" si="379"/>
        <v>1.4240837696334996E-2</v>
      </c>
      <c r="J632" s="51">
        <f t="shared" si="380"/>
        <v>0.10725200513426739</v>
      </c>
      <c r="K632" s="51">
        <f t="shared" si="381"/>
        <v>0.10639599123257854</v>
      </c>
      <c r="L632" s="51">
        <f t="shared" si="382"/>
        <v>0.86349861859720567</v>
      </c>
      <c r="M632" s="51">
        <f t="shared" si="383"/>
        <v>6.0855755927702065E-2</v>
      </c>
      <c r="N632" s="51">
        <f t="shared" si="354"/>
        <v>1.1380023708917537</v>
      </c>
      <c r="O632" s="52">
        <f t="shared" si="355"/>
        <v>0.18773950022567046</v>
      </c>
      <c r="P632" s="53" t="b">
        <f t="shared" si="356"/>
        <v>0</v>
      </c>
      <c r="Q632" s="53" t="b">
        <f t="shared" si="357"/>
        <v>0</v>
      </c>
      <c r="R632" s="53" t="b">
        <f t="shared" si="358"/>
        <v>0</v>
      </c>
      <c r="S632" s="53" t="b">
        <f t="shared" si="384"/>
        <v>0</v>
      </c>
      <c r="T632" s="54" t="str">
        <f t="shared" si="385"/>
        <v>不调</v>
      </c>
      <c r="U632" s="51">
        <f t="shared" si="359"/>
        <v>0.10725200513426739</v>
      </c>
      <c r="V632" s="51">
        <f t="shared" si="360"/>
        <v>0.10639599123257854</v>
      </c>
      <c r="W632" s="51">
        <f t="shared" si="361"/>
        <v>0.86349861859720567</v>
      </c>
      <c r="X632" s="51">
        <f t="shared" si="362"/>
        <v>6.0855755927702065E-2</v>
      </c>
      <c r="Y632" s="51">
        <f t="shared" si="386"/>
        <v>0.99995880187477393</v>
      </c>
      <c r="Z632" s="51">
        <f t="shared" si="363"/>
        <v>0.10724758655272912</v>
      </c>
      <c r="AA632" s="51">
        <f t="shared" si="364"/>
        <v>0.10639160791720818</v>
      </c>
      <c r="AB632" s="51">
        <f t="shared" si="365"/>
        <v>0.86346304407298413</v>
      </c>
      <c r="AC632" s="51">
        <f t="shared" si="366"/>
        <v>6.0853248784648629E-2</v>
      </c>
      <c r="AD632" s="78">
        <f t="shared" si="367"/>
        <v>1.1379554873275701</v>
      </c>
      <c r="AE632" s="51">
        <f t="shared" si="387"/>
        <v>1.1412387478508479</v>
      </c>
      <c r="AF632" s="50">
        <f t="shared" si="368"/>
        <v>-2.8769269615676052E-3</v>
      </c>
      <c r="AG632" s="50">
        <f t="shared" si="388"/>
        <v>-5.2440700941047691E-4</v>
      </c>
      <c r="AH632" s="48">
        <f t="shared" si="389"/>
        <v>44651</v>
      </c>
      <c r="AI632" s="55">
        <f t="shared" si="369"/>
        <v>2022</v>
      </c>
      <c r="AJ632" s="55">
        <f t="shared" si="370"/>
        <v>6</v>
      </c>
      <c r="AK632" s="53">
        <f t="shared" si="371"/>
        <v>0</v>
      </c>
      <c r="AL632" s="51">
        <f t="shared" si="390"/>
        <v>1.1345801928591661</v>
      </c>
      <c r="AM632" s="52" t="str">
        <f t="shared" si="372"/>
        <v/>
      </c>
      <c r="AN632" s="51">
        <f t="shared" si="391"/>
        <v>1.1412387478508479</v>
      </c>
      <c r="AO632" s="52">
        <f t="shared" si="373"/>
        <v>-2.8769269615676052E-3</v>
      </c>
      <c r="AP632" s="56">
        <f t="shared" si="374"/>
        <v>1</v>
      </c>
      <c r="AQ632" s="53" t="b">
        <f t="shared" si="375"/>
        <v>1</v>
      </c>
    </row>
    <row r="633" spans="1:43">
      <c r="A633" s="48">
        <f>净值底稿!A594</f>
        <v>44726</v>
      </c>
      <c r="B633" s="49">
        <f>净值底稿!X594</f>
        <v>1.3966230117142402</v>
      </c>
      <c r="C633" s="49">
        <f>净值底稿!U594</f>
        <v>1.3163063980731913</v>
      </c>
      <c r="D633" s="49">
        <f>净值底稿!V594</f>
        <v>1.5401</v>
      </c>
      <c r="E633" s="49">
        <f>净值底稿!W594</f>
        <v>1.4291</v>
      </c>
      <c r="F633" s="50">
        <f t="shared" si="376"/>
        <v>1.1654087724267681E-2</v>
      </c>
      <c r="G633" s="50">
        <f t="shared" si="377"/>
        <v>4.0295155080056766E-3</v>
      </c>
      <c r="H633" s="50">
        <f t="shared" si="378"/>
        <v>-1.2984483542166636E-4</v>
      </c>
      <c r="I633" s="50">
        <f t="shared" si="379"/>
        <v>-1.6381031041365568E-2</v>
      </c>
      <c r="J633" s="51">
        <f t="shared" si="380"/>
        <v>0.10849745933463062</v>
      </c>
      <c r="K633" s="51">
        <f t="shared" si="381"/>
        <v>0.10682031455123224</v>
      </c>
      <c r="L633" s="51">
        <f t="shared" si="382"/>
        <v>0.86335092785613377</v>
      </c>
      <c r="M633" s="51">
        <f t="shared" si="383"/>
        <v>5.9856409827339356E-2</v>
      </c>
      <c r="N633" s="51">
        <f t="shared" si="354"/>
        <v>1.138525111569336</v>
      </c>
      <c r="O633" s="52">
        <f t="shared" si="355"/>
        <v>0.18911991637063691</v>
      </c>
      <c r="P633" s="53" t="b">
        <f t="shared" si="356"/>
        <v>0</v>
      </c>
      <c r="Q633" s="53" t="b">
        <f t="shared" si="357"/>
        <v>0</v>
      </c>
      <c r="R633" s="53" t="b">
        <f t="shared" si="358"/>
        <v>0</v>
      </c>
      <c r="S633" s="53" t="b">
        <f t="shared" si="384"/>
        <v>0</v>
      </c>
      <c r="T633" s="54" t="str">
        <f t="shared" si="385"/>
        <v>不调</v>
      </c>
      <c r="U633" s="51">
        <f t="shared" si="359"/>
        <v>0.10849745933463062</v>
      </c>
      <c r="V633" s="51">
        <f t="shared" si="360"/>
        <v>0.10682031455123224</v>
      </c>
      <c r="W633" s="51">
        <f t="shared" si="361"/>
        <v>0.86335092785613377</v>
      </c>
      <c r="X633" s="51">
        <f t="shared" si="362"/>
        <v>5.9856409827339356E-2</v>
      </c>
      <c r="Y633" s="51">
        <f t="shared" si="386"/>
        <v>0.99998626710299976</v>
      </c>
      <c r="Z633" s="51">
        <f t="shared" si="363"/>
        <v>0.10849596935019679</v>
      </c>
      <c r="AA633" s="51">
        <f t="shared" si="364"/>
        <v>0.10681884759885497</v>
      </c>
      <c r="AB633" s="51">
        <f t="shared" si="365"/>
        <v>0.86333907154676648</v>
      </c>
      <c r="AC633" s="51">
        <f t="shared" si="366"/>
        <v>5.9855587825428394E-2</v>
      </c>
      <c r="AD633" s="78">
        <f t="shared" si="367"/>
        <v>1.1385094763212467</v>
      </c>
      <c r="AE633" s="51">
        <f t="shared" si="387"/>
        <v>1.1412387478508479</v>
      </c>
      <c r="AF633" s="50">
        <f t="shared" si="368"/>
        <v>-2.391499179940193E-3</v>
      </c>
      <c r="AG633" s="50">
        <f t="shared" si="388"/>
        <v>4.868283512367011E-4</v>
      </c>
      <c r="AH633" s="48">
        <f t="shared" si="389"/>
        <v>44651</v>
      </c>
      <c r="AI633" s="55">
        <f t="shared" si="369"/>
        <v>2022</v>
      </c>
      <c r="AJ633" s="55">
        <f t="shared" si="370"/>
        <v>6</v>
      </c>
      <c r="AK633" s="53">
        <f t="shared" si="371"/>
        <v>0</v>
      </c>
      <c r="AL633" s="51">
        <f t="shared" si="390"/>
        <v>1.1345801928591661</v>
      </c>
      <c r="AM633" s="52" t="str">
        <f t="shared" si="372"/>
        <v/>
      </c>
      <c r="AN633" s="51">
        <f t="shared" si="391"/>
        <v>1.1412387478508479</v>
      </c>
      <c r="AO633" s="52">
        <f t="shared" si="373"/>
        <v>-2.391499179940193E-3</v>
      </c>
      <c r="AP633" s="56">
        <f t="shared" si="374"/>
        <v>1</v>
      </c>
      <c r="AQ633" s="53" t="b">
        <f t="shared" si="375"/>
        <v>1</v>
      </c>
    </row>
    <row r="634" spans="1:43">
      <c r="A634" s="48">
        <f>净值底稿!A595</f>
        <v>44727</v>
      </c>
      <c r="B634" s="49">
        <f>净值底稿!X595</f>
        <v>1.402565977991191</v>
      </c>
      <c r="C634" s="49">
        <f>净值底稿!U595</f>
        <v>1.3138300030821051</v>
      </c>
      <c r="D634" s="49">
        <f>净值底稿!V595</f>
        <v>1.5399</v>
      </c>
      <c r="E634" s="49">
        <f>净值底稿!W595</f>
        <v>1.4214</v>
      </c>
      <c r="F634" s="50">
        <f t="shared" si="376"/>
        <v>4.255240123572257E-3</v>
      </c>
      <c r="G634" s="50">
        <f t="shared" si="377"/>
        <v>-1.8813210926507118E-3</v>
      </c>
      <c r="H634" s="50">
        <f t="shared" si="378"/>
        <v>-1.2986169729234387E-4</v>
      </c>
      <c r="I634" s="50">
        <f t="shared" si="379"/>
        <v>-5.3880064376181647E-3</v>
      </c>
      <c r="J634" s="51">
        <f t="shared" si="380"/>
        <v>0.10895764575222161</v>
      </c>
      <c r="K634" s="51">
        <f t="shared" si="381"/>
        <v>0.10661788704777461</v>
      </c>
      <c r="L634" s="51">
        <f t="shared" si="382"/>
        <v>0.86322695686959661</v>
      </c>
      <c r="M634" s="51">
        <f t="shared" si="383"/>
        <v>5.9533085532897566E-2</v>
      </c>
      <c r="N634" s="51">
        <f t="shared" si="354"/>
        <v>1.1383355752024904</v>
      </c>
      <c r="O634" s="52">
        <f t="shared" si="355"/>
        <v>0.1893778403276635</v>
      </c>
      <c r="P634" s="53" t="b">
        <f t="shared" si="356"/>
        <v>0</v>
      </c>
      <c r="Q634" s="53" t="b">
        <f t="shared" si="357"/>
        <v>0</v>
      </c>
      <c r="R634" s="53" t="b">
        <f t="shared" si="358"/>
        <v>0</v>
      </c>
      <c r="S634" s="53" t="b">
        <f t="shared" si="384"/>
        <v>0</v>
      </c>
      <c r="T634" s="54" t="str">
        <f t="shared" si="385"/>
        <v>不调</v>
      </c>
      <c r="U634" s="51">
        <f t="shared" si="359"/>
        <v>0.10895764575222161</v>
      </c>
      <c r="V634" s="51">
        <f t="shared" si="360"/>
        <v>0.10661788704777461</v>
      </c>
      <c r="W634" s="51">
        <f t="shared" si="361"/>
        <v>0.86322695686959661</v>
      </c>
      <c r="X634" s="51">
        <f t="shared" si="362"/>
        <v>5.9533085532897566E-2</v>
      </c>
      <c r="Y634" s="51">
        <f t="shared" si="386"/>
        <v>0.99998626710299976</v>
      </c>
      <c r="Z634" s="51">
        <f t="shared" si="363"/>
        <v>0.1089561494480951</v>
      </c>
      <c r="AA634" s="51">
        <f t="shared" si="364"/>
        <v>0.10661642287531341</v>
      </c>
      <c r="AB634" s="51">
        <f t="shared" si="365"/>
        <v>0.86321510226271003</v>
      </c>
      <c r="AC634" s="51">
        <f t="shared" si="366"/>
        <v>5.9532267971165835E-2</v>
      </c>
      <c r="AD634" s="78">
        <f t="shared" si="367"/>
        <v>1.1383199425572843</v>
      </c>
      <c r="AE634" s="51">
        <f t="shared" si="387"/>
        <v>1.1412387478508479</v>
      </c>
      <c r="AF634" s="50">
        <f t="shared" si="368"/>
        <v>-2.5575764046393834E-3</v>
      </c>
      <c r="AG634" s="50">
        <f t="shared" si="388"/>
        <v>-1.6647535036318217E-4</v>
      </c>
      <c r="AH634" s="48">
        <f t="shared" si="389"/>
        <v>44651</v>
      </c>
      <c r="AI634" s="55">
        <f t="shared" si="369"/>
        <v>2022</v>
      </c>
      <c r="AJ634" s="55">
        <f t="shared" si="370"/>
        <v>6</v>
      </c>
      <c r="AK634" s="53">
        <f t="shared" si="371"/>
        <v>0</v>
      </c>
      <c r="AL634" s="51">
        <f t="shared" si="390"/>
        <v>1.1345801928591661</v>
      </c>
      <c r="AM634" s="52" t="str">
        <f t="shared" si="372"/>
        <v/>
      </c>
      <c r="AN634" s="51">
        <f t="shared" si="391"/>
        <v>1.1412387478508479</v>
      </c>
      <c r="AO634" s="52">
        <f t="shared" si="373"/>
        <v>-2.5575764046393834E-3</v>
      </c>
      <c r="AP634" s="56">
        <f t="shared" si="374"/>
        <v>1</v>
      </c>
      <c r="AQ634" s="53" t="b">
        <f t="shared" si="375"/>
        <v>1</v>
      </c>
    </row>
    <row r="635" spans="1:43">
      <c r="A635" s="48">
        <f>净值底稿!A596</f>
        <v>44728</v>
      </c>
      <c r="B635" s="49">
        <f>净值底稿!X596</f>
        <v>1.3860179856189203</v>
      </c>
      <c r="C635" s="49">
        <f>净值底稿!U596</f>
        <v>1.3151925976358501</v>
      </c>
      <c r="D635" s="49">
        <f>净值底稿!V596</f>
        <v>1.5406</v>
      </c>
      <c r="E635" s="49">
        <f>净值底稿!W596</f>
        <v>1.4244000000000001</v>
      </c>
      <c r="F635" s="50">
        <f t="shared" si="376"/>
        <v>-1.1798370010351555E-2</v>
      </c>
      <c r="G635" s="50">
        <f t="shared" si="377"/>
        <v>1.0371163320586074E-3</v>
      </c>
      <c r="H635" s="50">
        <f t="shared" si="378"/>
        <v>4.5457497240075639E-4</v>
      </c>
      <c r="I635" s="50">
        <f t="shared" si="379"/>
        <v>2.1105951878430673E-3</v>
      </c>
      <c r="J635" s="51">
        <f t="shared" si="380"/>
        <v>0.10767064448200332</v>
      </c>
      <c r="K635" s="51">
        <f t="shared" si="381"/>
        <v>0.10672699650874307</v>
      </c>
      <c r="L635" s="51">
        <f t="shared" si="382"/>
        <v>0.86360749824399707</v>
      </c>
      <c r="M635" s="51">
        <f t="shared" si="383"/>
        <v>5.965791648946716E-2</v>
      </c>
      <c r="N635" s="51">
        <f t="shared" si="354"/>
        <v>1.1376630557242104</v>
      </c>
      <c r="O635" s="52">
        <f t="shared" si="355"/>
        <v>0.18845442849883678</v>
      </c>
      <c r="P635" s="53" t="b">
        <f t="shared" si="356"/>
        <v>0</v>
      </c>
      <c r="Q635" s="53" t="b">
        <f t="shared" si="357"/>
        <v>0</v>
      </c>
      <c r="R635" s="53" t="b">
        <f t="shared" si="358"/>
        <v>0</v>
      </c>
      <c r="S635" s="53" t="b">
        <f t="shared" si="384"/>
        <v>0</v>
      </c>
      <c r="T635" s="54" t="str">
        <f t="shared" si="385"/>
        <v>不调</v>
      </c>
      <c r="U635" s="51">
        <f t="shared" si="359"/>
        <v>0.10767064448200332</v>
      </c>
      <c r="V635" s="51">
        <f t="shared" si="360"/>
        <v>0.10672699650874307</v>
      </c>
      <c r="W635" s="51">
        <f t="shared" si="361"/>
        <v>0.86360749824399707</v>
      </c>
      <c r="X635" s="51">
        <f t="shared" si="362"/>
        <v>5.965791648946716E-2</v>
      </c>
      <c r="Y635" s="51">
        <f t="shared" si="386"/>
        <v>0.99998626710299976</v>
      </c>
      <c r="Z635" s="51">
        <f t="shared" si="363"/>
        <v>0.10766916585213269</v>
      </c>
      <c r="AA635" s="51">
        <f t="shared" si="364"/>
        <v>0.10672553083789287</v>
      </c>
      <c r="AB635" s="51">
        <f t="shared" si="365"/>
        <v>0.86359563841117504</v>
      </c>
      <c r="AC635" s="51">
        <f t="shared" si="366"/>
        <v>5.9657097213444761E-2</v>
      </c>
      <c r="AD635" s="78">
        <f t="shared" si="367"/>
        <v>1.1376474323146453</v>
      </c>
      <c r="AE635" s="51">
        <f t="shared" si="387"/>
        <v>1.1412387478508479</v>
      </c>
      <c r="AF635" s="50">
        <f t="shared" si="368"/>
        <v>-3.1468573451135518E-3</v>
      </c>
      <c r="AG635" s="50">
        <f t="shared" si="388"/>
        <v>-5.9079193598965407E-4</v>
      </c>
      <c r="AH635" s="48">
        <f t="shared" si="389"/>
        <v>44651</v>
      </c>
      <c r="AI635" s="55">
        <f t="shared" si="369"/>
        <v>2022</v>
      </c>
      <c r="AJ635" s="55">
        <f t="shared" si="370"/>
        <v>6</v>
      </c>
      <c r="AK635" s="53">
        <f t="shared" si="371"/>
        <v>0</v>
      </c>
      <c r="AL635" s="51">
        <f t="shared" si="390"/>
        <v>1.1345801928591661</v>
      </c>
      <c r="AM635" s="52" t="str">
        <f t="shared" si="372"/>
        <v/>
      </c>
      <c r="AN635" s="51">
        <f t="shared" si="391"/>
        <v>1.1412387478508479</v>
      </c>
      <c r="AO635" s="52">
        <f t="shared" si="373"/>
        <v>-3.1468573451135518E-3</v>
      </c>
      <c r="AP635" s="56">
        <f t="shared" si="374"/>
        <v>1</v>
      </c>
      <c r="AQ635" s="53" t="b">
        <f t="shared" si="375"/>
        <v>1</v>
      </c>
    </row>
    <row r="636" spans="1:43">
      <c r="A636" s="48">
        <f>净值底稿!A597</f>
        <v>44729</v>
      </c>
      <c r="B636" s="49">
        <f>净值底稿!X597</f>
        <v>1.3837228053045136</v>
      </c>
      <c r="C636" s="49">
        <f>净值底稿!U597</f>
        <v>1.3287081311245261</v>
      </c>
      <c r="D636" s="49">
        <f>净值底稿!V597</f>
        <v>1.5409999999999999</v>
      </c>
      <c r="E636" s="49">
        <f>净值底稿!W597</f>
        <v>1.4345000000000001</v>
      </c>
      <c r="F636" s="50">
        <f t="shared" si="376"/>
        <v>-1.6559527641206717E-3</v>
      </c>
      <c r="G636" s="50">
        <f t="shared" si="377"/>
        <v>1.0276467121979938E-2</v>
      </c>
      <c r="H636" s="50">
        <f t="shared" si="378"/>
        <v>2.5963910164872317E-4</v>
      </c>
      <c r="I636" s="50">
        <f t="shared" si="379"/>
        <v>7.0907048581858589E-3</v>
      </c>
      <c r="J636" s="51">
        <f t="shared" si="380"/>
        <v>0.10749087079932929</v>
      </c>
      <c r="K636" s="51">
        <f t="shared" si="381"/>
        <v>0.10782229224662433</v>
      </c>
      <c r="L636" s="51">
        <f t="shared" si="382"/>
        <v>0.86381986160691993</v>
      </c>
      <c r="M636" s="51">
        <f t="shared" si="383"/>
        <v>6.0080108082481397E-2</v>
      </c>
      <c r="N636" s="51">
        <f t="shared" si="354"/>
        <v>1.139213132735355</v>
      </c>
      <c r="O636" s="52">
        <f t="shared" si="355"/>
        <v>0.18900165110365871</v>
      </c>
      <c r="P636" s="53" t="b">
        <f t="shared" si="356"/>
        <v>0</v>
      </c>
      <c r="Q636" s="53" t="b">
        <f t="shared" si="357"/>
        <v>0</v>
      </c>
      <c r="R636" s="53" t="b">
        <f t="shared" si="358"/>
        <v>0</v>
      </c>
      <c r="S636" s="53" t="b">
        <f t="shared" si="384"/>
        <v>0</v>
      </c>
      <c r="T636" s="54" t="str">
        <f t="shared" si="385"/>
        <v>不调</v>
      </c>
      <c r="U636" s="51">
        <f t="shared" si="359"/>
        <v>0.10749087079932929</v>
      </c>
      <c r="V636" s="51">
        <f t="shared" si="360"/>
        <v>0.10782229224662433</v>
      </c>
      <c r="W636" s="51">
        <f t="shared" si="361"/>
        <v>0.86381986160691993</v>
      </c>
      <c r="X636" s="51">
        <f t="shared" si="362"/>
        <v>6.0080108082481397E-2</v>
      </c>
      <c r="Y636" s="51">
        <f t="shared" si="386"/>
        <v>0.99998626710299976</v>
      </c>
      <c r="Z636" s="51">
        <f t="shared" si="363"/>
        <v>0.10748939463827213</v>
      </c>
      <c r="AA636" s="51">
        <f t="shared" si="364"/>
        <v>0.10782081153419058</v>
      </c>
      <c r="AB636" s="51">
        <f t="shared" si="365"/>
        <v>0.86380799885773374</v>
      </c>
      <c r="AC636" s="51">
        <f t="shared" si="366"/>
        <v>6.0079283008545335E-2</v>
      </c>
      <c r="AD636" s="78">
        <f t="shared" si="367"/>
        <v>1.1391974880387417</v>
      </c>
      <c r="AE636" s="51">
        <f t="shared" si="387"/>
        <v>1.1412387478508479</v>
      </c>
      <c r="AF636" s="50">
        <f t="shared" si="368"/>
        <v>-1.7886352141042172E-3</v>
      </c>
      <c r="AG636" s="50">
        <f t="shared" si="388"/>
        <v>1.3625097548390919E-3</v>
      </c>
      <c r="AH636" s="48">
        <f t="shared" si="389"/>
        <v>44651</v>
      </c>
      <c r="AI636" s="55">
        <f t="shared" si="369"/>
        <v>2022</v>
      </c>
      <c r="AJ636" s="55">
        <f t="shared" si="370"/>
        <v>6</v>
      </c>
      <c r="AK636" s="53">
        <f t="shared" si="371"/>
        <v>0</v>
      </c>
      <c r="AL636" s="51">
        <f t="shared" si="390"/>
        <v>1.1345801928591661</v>
      </c>
      <c r="AM636" s="52" t="str">
        <f t="shared" si="372"/>
        <v/>
      </c>
      <c r="AN636" s="51">
        <f t="shared" si="391"/>
        <v>1.1412387478508479</v>
      </c>
      <c r="AO636" s="52">
        <f t="shared" si="373"/>
        <v>-1.7886352141042172E-3</v>
      </c>
      <c r="AP636" s="56">
        <f t="shared" si="374"/>
        <v>1</v>
      </c>
      <c r="AQ636" s="53" t="b">
        <f t="shared" si="375"/>
        <v>1</v>
      </c>
    </row>
    <row r="637" spans="1:43">
      <c r="A637" s="48">
        <f>净值底稿!A598</f>
        <v>44732</v>
      </c>
      <c r="B637" s="49">
        <f>净值底稿!X598</f>
        <v>1.3815817569107007</v>
      </c>
      <c r="C637" s="49">
        <f>净值底稿!U598</f>
        <v>1.3375997432463613</v>
      </c>
      <c r="D637" s="49">
        <f>净值底稿!V598</f>
        <v>1.5408999999999999</v>
      </c>
      <c r="E637" s="49">
        <f>净值底稿!W598</f>
        <v>1.4298</v>
      </c>
      <c r="F637" s="50">
        <f t="shared" si="376"/>
        <v>-1.547310187853479E-3</v>
      </c>
      <c r="G637" s="50">
        <f t="shared" si="377"/>
        <v>6.6919227131618797E-3</v>
      </c>
      <c r="H637" s="50">
        <f t="shared" si="378"/>
        <v>-6.4892926671000772E-5</v>
      </c>
      <c r="I637" s="50">
        <f t="shared" si="379"/>
        <v>-3.2764029278494755E-3</v>
      </c>
      <c r="J637" s="51">
        <f t="shared" si="380"/>
        <v>0.10732307520286213</v>
      </c>
      <c r="K637" s="51">
        <f t="shared" si="381"/>
        <v>0.10854234007184778</v>
      </c>
      <c r="L637" s="51">
        <f t="shared" si="382"/>
        <v>0.86375194382860609</v>
      </c>
      <c r="M637" s="51">
        <f t="shared" si="383"/>
        <v>5.9882439069793042E-2</v>
      </c>
      <c r="N637" s="51">
        <f t="shared" si="354"/>
        <v>1.139499798173109</v>
      </c>
      <c r="O637" s="52">
        <f t="shared" si="355"/>
        <v>0.18943874814264458</v>
      </c>
      <c r="P637" s="53" t="b">
        <f t="shared" si="356"/>
        <v>0</v>
      </c>
      <c r="Q637" s="53" t="b">
        <f t="shared" si="357"/>
        <v>0</v>
      </c>
      <c r="R637" s="53" t="b">
        <f t="shared" si="358"/>
        <v>0</v>
      </c>
      <c r="S637" s="53" t="b">
        <f t="shared" si="384"/>
        <v>0</v>
      </c>
      <c r="T637" s="54" t="str">
        <f t="shared" si="385"/>
        <v>不调</v>
      </c>
      <c r="U637" s="51">
        <f t="shared" si="359"/>
        <v>0.10732307520286213</v>
      </c>
      <c r="V637" s="51">
        <f t="shared" si="360"/>
        <v>0.10854234007184778</v>
      </c>
      <c r="W637" s="51">
        <f t="shared" si="361"/>
        <v>0.86375194382860609</v>
      </c>
      <c r="X637" s="51">
        <f t="shared" si="362"/>
        <v>5.9882439069793042E-2</v>
      </c>
      <c r="Y637" s="51">
        <f t="shared" si="386"/>
        <v>0.99995880187477393</v>
      </c>
      <c r="Z637" s="51">
        <f t="shared" si="363"/>
        <v>0.10731865369337028</v>
      </c>
      <c r="AA637" s="51">
        <f t="shared" si="364"/>
        <v>0.10853786833092917</v>
      </c>
      <c r="AB637" s="51">
        <f t="shared" si="365"/>
        <v>0.86371635886786002</v>
      </c>
      <c r="AC637" s="51">
        <f t="shared" si="366"/>
        <v>5.9879972025569404E-2</v>
      </c>
      <c r="AD637" s="78">
        <f t="shared" si="367"/>
        <v>1.1394528529177288</v>
      </c>
      <c r="AE637" s="51">
        <f t="shared" si="387"/>
        <v>1.1412387478508479</v>
      </c>
      <c r="AF637" s="50">
        <f t="shared" si="368"/>
        <v>-1.5648740778231307E-3</v>
      </c>
      <c r="AG637" s="50">
        <f t="shared" si="388"/>
        <v>2.2416208047193464E-4</v>
      </c>
      <c r="AH637" s="48">
        <f t="shared" si="389"/>
        <v>44651</v>
      </c>
      <c r="AI637" s="55">
        <f t="shared" si="369"/>
        <v>2022</v>
      </c>
      <c r="AJ637" s="55">
        <f t="shared" si="370"/>
        <v>6</v>
      </c>
      <c r="AK637" s="53">
        <f t="shared" si="371"/>
        <v>0</v>
      </c>
      <c r="AL637" s="51">
        <f t="shared" si="390"/>
        <v>1.1345801928591661</v>
      </c>
      <c r="AM637" s="52" t="str">
        <f t="shared" si="372"/>
        <v/>
      </c>
      <c r="AN637" s="51">
        <f t="shared" si="391"/>
        <v>1.1412387478508479</v>
      </c>
      <c r="AO637" s="52">
        <f t="shared" si="373"/>
        <v>-1.5648740778231307E-3</v>
      </c>
      <c r="AP637" s="56">
        <f t="shared" si="374"/>
        <v>1</v>
      </c>
      <c r="AQ637" s="53" t="b">
        <f t="shared" si="375"/>
        <v>1</v>
      </c>
    </row>
    <row r="638" spans="1:43">
      <c r="A638" s="48">
        <f>净值底稿!A599</f>
        <v>44733</v>
      </c>
      <c r="B638" s="49">
        <f>净值底稿!X599</f>
        <v>1.3867585375759846</v>
      </c>
      <c r="C638" s="49">
        <f>净值底稿!U599</f>
        <v>1.3278531579315276</v>
      </c>
      <c r="D638" s="49">
        <f>净值底稿!V599</f>
        <v>1.5409999999999999</v>
      </c>
      <c r="E638" s="49">
        <f>净值底稿!W599</f>
        <v>1.4255</v>
      </c>
      <c r="F638" s="50">
        <f t="shared" si="376"/>
        <v>3.7469955284148426E-3</v>
      </c>
      <c r="G638" s="50">
        <f t="shared" si="377"/>
        <v>-7.286623195051356E-3</v>
      </c>
      <c r="H638" s="50">
        <f t="shared" si="378"/>
        <v>6.4897138036146274E-5</v>
      </c>
      <c r="I638" s="50">
        <f t="shared" si="379"/>
        <v>-3.0074136242831395E-3</v>
      </c>
      <c r="J638" s="51">
        <f t="shared" si="380"/>
        <v>0.10772077620887484</v>
      </c>
      <c r="K638" s="51">
        <f t="shared" si="381"/>
        <v>0.1077469937820076</v>
      </c>
      <c r="L638" s="51">
        <f t="shared" si="382"/>
        <v>0.86377241158762552</v>
      </c>
      <c r="M638" s="51">
        <f t="shared" si="383"/>
        <v>5.9699888181878012E-2</v>
      </c>
      <c r="N638" s="51">
        <f t="shared" si="354"/>
        <v>1.138940069760386</v>
      </c>
      <c r="O638" s="52">
        <f t="shared" si="355"/>
        <v>0.18918271093597863</v>
      </c>
      <c r="P638" s="53" t="b">
        <f t="shared" si="356"/>
        <v>0</v>
      </c>
      <c r="Q638" s="53" t="b">
        <f t="shared" si="357"/>
        <v>0</v>
      </c>
      <c r="R638" s="53" t="b">
        <f t="shared" si="358"/>
        <v>0</v>
      </c>
      <c r="S638" s="53" t="b">
        <f t="shared" si="384"/>
        <v>0</v>
      </c>
      <c r="T638" s="54" t="str">
        <f t="shared" si="385"/>
        <v>不调</v>
      </c>
      <c r="U638" s="51">
        <f t="shared" si="359"/>
        <v>0.10772077620887484</v>
      </c>
      <c r="V638" s="51">
        <f t="shared" si="360"/>
        <v>0.1077469937820076</v>
      </c>
      <c r="W638" s="51">
        <f t="shared" si="361"/>
        <v>0.86377241158762552</v>
      </c>
      <c r="X638" s="51">
        <f t="shared" si="362"/>
        <v>5.9699888181878012E-2</v>
      </c>
      <c r="Y638" s="51">
        <f t="shared" si="386"/>
        <v>0.99998626710299976</v>
      </c>
      <c r="Z638" s="51">
        <f t="shared" si="363"/>
        <v>0.10771929689055038</v>
      </c>
      <c r="AA638" s="51">
        <f t="shared" si="364"/>
        <v>0.1077455141036399</v>
      </c>
      <c r="AB638" s="51">
        <f t="shared" si="365"/>
        <v>0.86376054949006553</v>
      </c>
      <c r="AC638" s="51">
        <f t="shared" si="366"/>
        <v>5.9699068329462687E-2</v>
      </c>
      <c r="AD638" s="78">
        <f t="shared" si="367"/>
        <v>1.1389244288137186</v>
      </c>
      <c r="AE638" s="51">
        <f t="shared" si="387"/>
        <v>1.1412387478508479</v>
      </c>
      <c r="AF638" s="50">
        <f t="shared" si="368"/>
        <v>-2.0279008590337044E-3</v>
      </c>
      <c r="AG638" s="50">
        <f t="shared" si="388"/>
        <v>-4.6375249546926067E-4</v>
      </c>
      <c r="AH638" s="48">
        <f t="shared" si="389"/>
        <v>44651</v>
      </c>
      <c r="AI638" s="55">
        <f t="shared" si="369"/>
        <v>2022</v>
      </c>
      <c r="AJ638" s="55">
        <f t="shared" si="370"/>
        <v>6</v>
      </c>
      <c r="AK638" s="53">
        <f t="shared" si="371"/>
        <v>0</v>
      </c>
      <c r="AL638" s="51">
        <f t="shared" si="390"/>
        <v>1.1345801928591661</v>
      </c>
      <c r="AM638" s="52" t="str">
        <f t="shared" si="372"/>
        <v/>
      </c>
      <c r="AN638" s="51">
        <f t="shared" si="391"/>
        <v>1.1412387478508479</v>
      </c>
      <c r="AO638" s="52">
        <f t="shared" si="373"/>
        <v>-2.0279008590337044E-3</v>
      </c>
      <c r="AP638" s="56">
        <f t="shared" si="374"/>
        <v>1</v>
      </c>
      <c r="AQ638" s="53" t="b">
        <f t="shared" si="375"/>
        <v>1</v>
      </c>
    </row>
    <row r="639" spans="1:43">
      <c r="A639" s="48">
        <f>净值底稿!A600</f>
        <v>44734</v>
      </c>
      <c r="B639" s="49">
        <f>净值底稿!X600</f>
        <v>1.3670521229202288</v>
      </c>
      <c r="C639" s="49">
        <f>净值底稿!U600</f>
        <v>1.3136715964262713</v>
      </c>
      <c r="D639" s="49">
        <f>净值底稿!V600</f>
        <v>1.5414000000000001</v>
      </c>
      <c r="E639" s="49">
        <f>净值底稿!W600</f>
        <v>1.4268000000000001</v>
      </c>
      <c r="F639" s="50">
        <f t="shared" si="376"/>
        <v>-1.421041523941291E-2</v>
      </c>
      <c r="G639" s="50">
        <f t="shared" si="377"/>
        <v>-1.0680067611804067E-2</v>
      </c>
      <c r="H639" s="50">
        <f t="shared" si="378"/>
        <v>2.5957170668400309E-4</v>
      </c>
      <c r="I639" s="50">
        <f t="shared" si="379"/>
        <v>9.1196071553856228E-4</v>
      </c>
      <c r="J639" s="51">
        <f t="shared" si="380"/>
        <v>0.10618856095243806</v>
      </c>
      <c r="K639" s="51">
        <f t="shared" si="381"/>
        <v>0.10659478472814445</v>
      </c>
      <c r="L639" s="51">
        <f t="shared" si="382"/>
        <v>0.86398475729006297</v>
      </c>
      <c r="M639" s="51">
        <f t="shared" si="383"/>
        <v>5.9753511534533413E-2</v>
      </c>
      <c r="N639" s="51">
        <f t="shared" si="354"/>
        <v>1.1365216145051789</v>
      </c>
      <c r="O639" s="52">
        <f t="shared" si="355"/>
        <v>0.18722331627034172</v>
      </c>
      <c r="P639" s="53" t="b">
        <f t="shared" si="356"/>
        <v>0</v>
      </c>
      <c r="Q639" s="53" t="b">
        <f t="shared" si="357"/>
        <v>0</v>
      </c>
      <c r="R639" s="53" t="b">
        <f t="shared" si="358"/>
        <v>0</v>
      </c>
      <c r="S639" s="53" t="b">
        <f t="shared" si="384"/>
        <v>0</v>
      </c>
      <c r="T639" s="54" t="str">
        <f t="shared" si="385"/>
        <v>不调</v>
      </c>
      <c r="U639" s="51">
        <f t="shared" si="359"/>
        <v>0.10618856095243806</v>
      </c>
      <c r="V639" s="51">
        <f t="shared" si="360"/>
        <v>0.10659478472814445</v>
      </c>
      <c r="W639" s="51">
        <f t="shared" si="361"/>
        <v>0.86398475729006297</v>
      </c>
      <c r="X639" s="51">
        <f t="shared" si="362"/>
        <v>5.9753511534533413E-2</v>
      </c>
      <c r="Y639" s="51">
        <f t="shared" si="386"/>
        <v>0.99998626710299976</v>
      </c>
      <c r="Z639" s="51">
        <f t="shared" si="363"/>
        <v>0.10618710267586789</v>
      </c>
      <c r="AA639" s="51">
        <f t="shared" si="364"/>
        <v>0.10659332087294501</v>
      </c>
      <c r="AB639" s="51">
        <f t="shared" si="365"/>
        <v>0.8639728922763813</v>
      </c>
      <c r="AC639" s="51">
        <f t="shared" si="366"/>
        <v>5.9752690945714108E-2</v>
      </c>
      <c r="AD639" s="78">
        <f t="shared" si="367"/>
        <v>1.1365060067709083</v>
      </c>
      <c r="AE639" s="51">
        <f t="shared" si="387"/>
        <v>1.1412387478508479</v>
      </c>
      <c r="AF639" s="50">
        <f t="shared" si="368"/>
        <v>-4.1470210232978921E-3</v>
      </c>
      <c r="AG639" s="50">
        <f t="shared" si="388"/>
        <v>-2.1234262622054079E-3</v>
      </c>
      <c r="AH639" s="48">
        <f t="shared" si="389"/>
        <v>44651</v>
      </c>
      <c r="AI639" s="55">
        <f t="shared" si="369"/>
        <v>2022</v>
      </c>
      <c r="AJ639" s="55">
        <f t="shared" si="370"/>
        <v>6</v>
      </c>
      <c r="AK639" s="53">
        <f t="shared" si="371"/>
        <v>0</v>
      </c>
      <c r="AL639" s="51">
        <f t="shared" si="390"/>
        <v>1.1345801928591661</v>
      </c>
      <c r="AM639" s="52" t="str">
        <f t="shared" si="372"/>
        <v/>
      </c>
      <c r="AN639" s="51">
        <f t="shared" si="391"/>
        <v>1.1412387478508479</v>
      </c>
      <c r="AO639" s="52">
        <f t="shared" si="373"/>
        <v>-4.1470210232978921E-3</v>
      </c>
      <c r="AP639" s="56">
        <f t="shared" si="374"/>
        <v>1</v>
      </c>
      <c r="AQ639" s="53" t="b">
        <f t="shared" si="375"/>
        <v>1</v>
      </c>
    </row>
    <row r="640" spans="1:43">
      <c r="A640" s="48">
        <f>净值底稿!A601</f>
        <v>44735</v>
      </c>
      <c r="B640" s="49">
        <f>净值底稿!X601</f>
        <v>1.3785122187813406</v>
      </c>
      <c r="C640" s="49">
        <f>净值底稿!U601</f>
        <v>1.3385220740834676</v>
      </c>
      <c r="D640" s="49">
        <f>净值底稿!V601</f>
        <v>1.5419</v>
      </c>
      <c r="E640" s="49">
        <f>净值底稿!W601</f>
        <v>1.4277</v>
      </c>
      <c r="F640" s="50">
        <f t="shared" si="376"/>
        <v>8.3830716246804382E-3</v>
      </c>
      <c r="G640" s="50">
        <f t="shared" si="377"/>
        <v>1.8916811267595257E-2</v>
      </c>
      <c r="H640" s="50">
        <f t="shared" si="378"/>
        <v>3.2438043337212896E-4</v>
      </c>
      <c r="I640" s="50">
        <f t="shared" si="379"/>
        <v>6.3078216989054248E-4</v>
      </c>
      <c r="J640" s="51">
        <f t="shared" si="380"/>
        <v>0.10707727676321699</v>
      </c>
      <c r="K640" s="51">
        <f t="shared" si="381"/>
        <v>0.10860972660628473</v>
      </c>
      <c r="L640" s="51">
        <f t="shared" si="382"/>
        <v>0.86425314817759968</v>
      </c>
      <c r="M640" s="51">
        <f t="shared" si="383"/>
        <v>5.9790381877765642E-2</v>
      </c>
      <c r="N640" s="51">
        <f t="shared" si="354"/>
        <v>1.1397305334248671</v>
      </c>
      <c r="O640" s="52">
        <f t="shared" si="355"/>
        <v>0.18924385812615432</v>
      </c>
      <c r="P640" s="53" t="b">
        <f t="shared" si="356"/>
        <v>0</v>
      </c>
      <c r="Q640" s="53" t="b">
        <f t="shared" si="357"/>
        <v>0</v>
      </c>
      <c r="R640" s="53" t="b">
        <f t="shared" si="358"/>
        <v>0</v>
      </c>
      <c r="S640" s="53" t="b">
        <f t="shared" si="384"/>
        <v>0</v>
      </c>
      <c r="T640" s="54" t="str">
        <f t="shared" si="385"/>
        <v>不调</v>
      </c>
      <c r="U640" s="51">
        <f t="shared" si="359"/>
        <v>0.10707727676321699</v>
      </c>
      <c r="V640" s="51">
        <f t="shared" si="360"/>
        <v>0.10860972660628473</v>
      </c>
      <c r="W640" s="51">
        <f t="shared" si="361"/>
        <v>0.86425314817759968</v>
      </c>
      <c r="X640" s="51">
        <f t="shared" si="362"/>
        <v>5.9790381877765642E-2</v>
      </c>
      <c r="Y640" s="51">
        <f t="shared" si="386"/>
        <v>0.99998626710299976</v>
      </c>
      <c r="Z640" s="51">
        <f t="shared" si="363"/>
        <v>0.10707580628200414</v>
      </c>
      <c r="AA640" s="51">
        <f t="shared" si="364"/>
        <v>0.10860823508009602</v>
      </c>
      <c r="AB640" s="51">
        <f t="shared" si="365"/>
        <v>0.86424127947813367</v>
      </c>
      <c r="AC640" s="51">
        <f t="shared" si="366"/>
        <v>5.9789560782609712E-2</v>
      </c>
      <c r="AD640" s="78">
        <f t="shared" si="367"/>
        <v>1.1397148816228435</v>
      </c>
      <c r="AE640" s="51">
        <f t="shared" si="387"/>
        <v>1.1412387478508479</v>
      </c>
      <c r="AF640" s="50">
        <f t="shared" si="368"/>
        <v>-1.3352738249328144E-3</v>
      </c>
      <c r="AG640" s="50">
        <f t="shared" si="388"/>
        <v>2.8234561302957761E-3</v>
      </c>
      <c r="AH640" s="48">
        <f t="shared" si="389"/>
        <v>44651</v>
      </c>
      <c r="AI640" s="55">
        <f t="shared" si="369"/>
        <v>2022</v>
      </c>
      <c r="AJ640" s="55">
        <f t="shared" si="370"/>
        <v>6</v>
      </c>
      <c r="AK640" s="53">
        <f t="shared" si="371"/>
        <v>0</v>
      </c>
      <c r="AL640" s="51">
        <f t="shared" si="390"/>
        <v>1.1345801928591661</v>
      </c>
      <c r="AM640" s="52" t="str">
        <f t="shared" si="372"/>
        <v/>
      </c>
      <c r="AN640" s="51">
        <f t="shared" si="391"/>
        <v>1.1412387478508479</v>
      </c>
      <c r="AO640" s="52">
        <f t="shared" si="373"/>
        <v>-1.3352738249328144E-3</v>
      </c>
      <c r="AP640" s="56">
        <f t="shared" si="374"/>
        <v>1</v>
      </c>
      <c r="AQ640" s="53" t="b">
        <f t="shared" si="375"/>
        <v>1</v>
      </c>
    </row>
    <row r="641" spans="1:43">
      <c r="A641" s="48">
        <f>净值底稿!A602</f>
        <v>44736</v>
      </c>
      <c r="B641" s="49">
        <f>净值底稿!X602</f>
        <v>1.3743729844032253</v>
      </c>
      <c r="C641" s="49">
        <f>净值底稿!U602</f>
        <v>1.3526241046127989</v>
      </c>
      <c r="D641" s="49">
        <f>净值底稿!V602</f>
        <v>1.5417000000000001</v>
      </c>
      <c r="E641" s="49">
        <f>净值底稿!W602</f>
        <v>1.4196</v>
      </c>
      <c r="F641" s="50">
        <f t="shared" si="376"/>
        <v>-3.0026824004319996E-3</v>
      </c>
      <c r="G641" s="50">
        <f t="shared" si="377"/>
        <v>1.0535523322607432E-2</v>
      </c>
      <c r="H641" s="50">
        <f t="shared" si="378"/>
        <v>-1.2971009793105726E-4</v>
      </c>
      <c r="I641" s="50">
        <f t="shared" si="379"/>
        <v>-5.673460811094766E-3</v>
      </c>
      <c r="J641" s="51">
        <f t="shared" si="380"/>
        <v>0.1067542916429691</v>
      </c>
      <c r="K641" s="51">
        <f t="shared" si="381"/>
        <v>0.10975247967380961</v>
      </c>
      <c r="L641" s="51">
        <f t="shared" si="382"/>
        <v>0.86412917865713645</v>
      </c>
      <c r="M641" s="51">
        <f t="shared" si="383"/>
        <v>5.9450347052597004E-2</v>
      </c>
      <c r="N641" s="51">
        <f t="shared" si="354"/>
        <v>1.1400862970265122</v>
      </c>
      <c r="O641" s="52">
        <f t="shared" si="355"/>
        <v>0.189903844894422</v>
      </c>
      <c r="P641" s="53" t="b">
        <f t="shared" si="356"/>
        <v>0</v>
      </c>
      <c r="Q641" s="53" t="b">
        <f t="shared" si="357"/>
        <v>0</v>
      </c>
      <c r="R641" s="53" t="b">
        <f t="shared" si="358"/>
        <v>0</v>
      </c>
      <c r="S641" s="53" t="b">
        <f t="shared" si="384"/>
        <v>0</v>
      </c>
      <c r="T641" s="54" t="str">
        <f t="shared" si="385"/>
        <v>不调</v>
      </c>
      <c r="U641" s="51">
        <f t="shared" si="359"/>
        <v>0.1067542916429691</v>
      </c>
      <c r="V641" s="51">
        <f t="shared" si="360"/>
        <v>0.10975247967380961</v>
      </c>
      <c r="W641" s="51">
        <f t="shared" si="361"/>
        <v>0.86412917865713645</v>
      </c>
      <c r="X641" s="51">
        <f t="shared" si="362"/>
        <v>5.9450347052597004E-2</v>
      </c>
      <c r="Y641" s="51">
        <f t="shared" si="386"/>
        <v>0.99998626710299976</v>
      </c>
      <c r="Z641" s="51">
        <f t="shared" si="363"/>
        <v>0.10675282559727763</v>
      </c>
      <c r="AA641" s="51">
        <f t="shared" si="364"/>
        <v>0.10975097245431073</v>
      </c>
      <c r="AB641" s="51">
        <f t="shared" si="365"/>
        <v>0.86411731166013106</v>
      </c>
      <c r="AC641" s="51">
        <f t="shared" si="366"/>
        <v>5.9449530627104299E-2</v>
      </c>
      <c r="AD641" s="78">
        <f t="shared" si="367"/>
        <v>1.1400706403388239</v>
      </c>
      <c r="AE641" s="51">
        <f t="shared" si="387"/>
        <v>1.1412387478508479</v>
      </c>
      <c r="AF641" s="50">
        <f t="shared" si="368"/>
        <v>-1.0235435085110822E-3</v>
      </c>
      <c r="AG641" s="50">
        <f t="shared" si="388"/>
        <v>3.1214711829830044E-4</v>
      </c>
      <c r="AH641" s="48">
        <f t="shared" si="389"/>
        <v>44651</v>
      </c>
      <c r="AI641" s="55">
        <f t="shared" si="369"/>
        <v>2022</v>
      </c>
      <c r="AJ641" s="55">
        <f t="shared" si="370"/>
        <v>6</v>
      </c>
      <c r="AK641" s="53">
        <f t="shared" si="371"/>
        <v>0</v>
      </c>
      <c r="AL641" s="51">
        <f t="shared" si="390"/>
        <v>1.1345801928591661</v>
      </c>
      <c r="AM641" s="52" t="str">
        <f t="shared" si="372"/>
        <v/>
      </c>
      <c r="AN641" s="51">
        <f t="shared" si="391"/>
        <v>1.1412387478508479</v>
      </c>
      <c r="AO641" s="52">
        <f t="shared" si="373"/>
        <v>-1.0235435085110822E-3</v>
      </c>
      <c r="AP641" s="56">
        <f t="shared" si="374"/>
        <v>1</v>
      </c>
      <c r="AQ641" s="53" t="b">
        <f t="shared" si="375"/>
        <v>1</v>
      </c>
    </row>
    <row r="642" spans="1:43">
      <c r="A642" s="48">
        <f>净值底稿!A603</f>
        <v>44739</v>
      </c>
      <c r="B642" s="49">
        <f>净值底稿!X603</f>
        <v>1.3870698761920326</v>
      </c>
      <c r="C642" s="49">
        <f>净值底稿!U603</f>
        <v>1.3672494240329287</v>
      </c>
      <c r="D642" s="49">
        <f>净值底稿!V603</f>
        <v>1.5403</v>
      </c>
      <c r="E642" s="49">
        <f>净值底稿!W603</f>
        <v>1.427</v>
      </c>
      <c r="F642" s="50">
        <f t="shared" si="376"/>
        <v>9.2383158959723488E-3</v>
      </c>
      <c r="G642" s="50">
        <f t="shared" si="377"/>
        <v>1.0812552704223988E-2</v>
      </c>
      <c r="H642" s="50">
        <f t="shared" si="378"/>
        <v>-9.0808847376278035E-4</v>
      </c>
      <c r="I642" s="50">
        <f t="shared" si="379"/>
        <v>5.2127359819666985E-3</v>
      </c>
      <c r="J642" s="51">
        <f t="shared" si="380"/>
        <v>0.10773904192293292</v>
      </c>
      <c r="K642" s="51">
        <f t="shared" si="381"/>
        <v>0.1109376606283128</v>
      </c>
      <c r="L642" s="51">
        <f t="shared" si="382"/>
        <v>0.86333261668943362</v>
      </c>
      <c r="M642" s="51">
        <f t="shared" si="383"/>
        <v>5.975942533451524E-2</v>
      </c>
      <c r="N642" s="51">
        <f t="shared" si="354"/>
        <v>1.1417687445751947</v>
      </c>
      <c r="O642" s="52">
        <f t="shared" si="355"/>
        <v>0.19152451281420069</v>
      </c>
      <c r="P642" s="53" t="b">
        <f t="shared" si="356"/>
        <v>0</v>
      </c>
      <c r="Q642" s="53" t="b">
        <f t="shared" si="357"/>
        <v>0</v>
      </c>
      <c r="R642" s="53" t="b">
        <f t="shared" si="358"/>
        <v>0</v>
      </c>
      <c r="S642" s="53" t="b">
        <f t="shared" si="384"/>
        <v>0</v>
      </c>
      <c r="T642" s="54" t="str">
        <f t="shared" si="385"/>
        <v>不调</v>
      </c>
      <c r="U642" s="51">
        <f t="shared" si="359"/>
        <v>0.10773904192293292</v>
      </c>
      <c r="V642" s="51">
        <f t="shared" si="360"/>
        <v>0.1109376606283128</v>
      </c>
      <c r="W642" s="51">
        <f t="shared" si="361"/>
        <v>0.86333261668943362</v>
      </c>
      <c r="X642" s="51">
        <f t="shared" si="362"/>
        <v>5.975942533451524E-2</v>
      </c>
      <c r="Y642" s="51">
        <f t="shared" si="386"/>
        <v>0.99995880187477393</v>
      </c>
      <c r="Z642" s="51">
        <f t="shared" si="363"/>
        <v>0.10773460327639205</v>
      </c>
      <c r="AA642" s="51">
        <f t="shared" si="364"/>
        <v>0.11093309020467794</v>
      </c>
      <c r="AB642" s="51">
        <f t="shared" si="365"/>
        <v>0.86329704900417947</v>
      </c>
      <c r="AC642" s="51">
        <f t="shared" si="366"/>
        <v>5.9756963358226868E-2</v>
      </c>
      <c r="AD642" s="78">
        <f t="shared" si="367"/>
        <v>1.1417217058434763</v>
      </c>
      <c r="AE642" s="51">
        <f t="shared" si="387"/>
        <v>1.1417217058434763</v>
      </c>
      <c r="AF642" s="50">
        <f t="shared" si="368"/>
        <v>0</v>
      </c>
      <c r="AG642" s="50">
        <f t="shared" si="388"/>
        <v>1.4482133354138949E-3</v>
      </c>
      <c r="AH642" s="48">
        <f t="shared" si="389"/>
        <v>44651</v>
      </c>
      <c r="AI642" s="55">
        <f t="shared" si="369"/>
        <v>2022</v>
      </c>
      <c r="AJ642" s="55">
        <f t="shared" si="370"/>
        <v>6</v>
      </c>
      <c r="AK642" s="53">
        <f t="shared" si="371"/>
        <v>0</v>
      </c>
      <c r="AL642" s="51">
        <f t="shared" si="390"/>
        <v>1.1345801928591661</v>
      </c>
      <c r="AM642" s="52" t="str">
        <f t="shared" si="372"/>
        <v/>
      </c>
      <c r="AN642" s="51">
        <f t="shared" si="391"/>
        <v>1.1417217058434763</v>
      </c>
      <c r="AO642" s="52">
        <f t="shared" si="373"/>
        <v>0</v>
      </c>
      <c r="AP642" s="56">
        <f t="shared" si="374"/>
        <v>1</v>
      </c>
      <c r="AQ642" s="53" t="b">
        <f t="shared" si="375"/>
        <v>1</v>
      </c>
    </row>
    <row r="643" spans="1:43">
      <c r="A643" s="48">
        <f>净值底稿!A604</f>
        <v>44740</v>
      </c>
      <c r="B643" s="49">
        <f>净值底稿!X604</f>
        <v>1.3931685654010286</v>
      </c>
      <c r="C643" s="49">
        <f>净值底稿!U604</f>
        <v>1.3857103992200599</v>
      </c>
      <c r="D643" s="49">
        <f>净值底稿!V604</f>
        <v>1.5397000000000001</v>
      </c>
      <c r="E643" s="49">
        <f>净值底稿!W604</f>
        <v>1.4193</v>
      </c>
      <c r="F643" s="50">
        <f t="shared" si="376"/>
        <v>4.3968146909361128E-3</v>
      </c>
      <c r="G643" s="50">
        <f t="shared" si="377"/>
        <v>1.3502273149750055E-2</v>
      </c>
      <c r="H643" s="50">
        <f t="shared" si="378"/>
        <v>-3.8953450626499908E-4</v>
      </c>
      <c r="I643" s="50">
        <f t="shared" si="379"/>
        <v>-5.3959355290820188E-3</v>
      </c>
      <c r="J643" s="51">
        <f t="shared" si="380"/>
        <v>0.10820829236279986</v>
      </c>
      <c r="K643" s="51">
        <f t="shared" si="381"/>
        <v>0.11243093908996736</v>
      </c>
      <c r="L643" s="51">
        <f t="shared" si="382"/>
        <v>0.86296076501443564</v>
      </c>
      <c r="M643" s="51">
        <f t="shared" si="383"/>
        <v>5.9434518636532159E-2</v>
      </c>
      <c r="N643" s="51">
        <f t="shared" si="354"/>
        <v>1.1430345151037351</v>
      </c>
      <c r="O643" s="52">
        <f t="shared" si="355"/>
        <v>0.19302936922490332</v>
      </c>
      <c r="P643" s="53" t="b">
        <f t="shared" si="356"/>
        <v>0</v>
      </c>
      <c r="Q643" s="53" t="b">
        <f t="shared" si="357"/>
        <v>0</v>
      </c>
      <c r="R643" s="53" t="b">
        <f t="shared" si="358"/>
        <v>0</v>
      </c>
      <c r="S643" s="53" t="b">
        <f t="shared" si="384"/>
        <v>0</v>
      </c>
      <c r="T643" s="54" t="str">
        <f t="shared" si="385"/>
        <v>不调</v>
      </c>
      <c r="U643" s="51">
        <f t="shared" si="359"/>
        <v>0.10820829236279986</v>
      </c>
      <c r="V643" s="51">
        <f t="shared" si="360"/>
        <v>0.11243093908996736</v>
      </c>
      <c r="W643" s="51">
        <f t="shared" si="361"/>
        <v>0.86296076501443564</v>
      </c>
      <c r="X643" s="51">
        <f t="shared" si="362"/>
        <v>5.9434518636532159E-2</v>
      </c>
      <c r="Y643" s="51">
        <f t="shared" si="386"/>
        <v>0.99998626710299976</v>
      </c>
      <c r="Z643" s="51">
        <f t="shared" si="363"/>
        <v>0.10820680634946626</v>
      </c>
      <c r="AA643" s="51">
        <f t="shared" si="364"/>
        <v>0.11242939508746119</v>
      </c>
      <c r="AB643" s="51">
        <f t="shared" si="365"/>
        <v>0.86294891406313445</v>
      </c>
      <c r="AC643" s="51">
        <f t="shared" si="366"/>
        <v>5.9433702428409466E-2</v>
      </c>
      <c r="AD643" s="78">
        <f t="shared" si="367"/>
        <v>1.1430188179284715</v>
      </c>
      <c r="AE643" s="51">
        <f t="shared" si="387"/>
        <v>1.1430188179284715</v>
      </c>
      <c r="AF643" s="50">
        <f t="shared" si="368"/>
        <v>0</v>
      </c>
      <c r="AG643" s="50">
        <f t="shared" si="388"/>
        <v>1.1361017999012013E-3</v>
      </c>
      <c r="AH643" s="48">
        <f t="shared" si="389"/>
        <v>44651</v>
      </c>
      <c r="AI643" s="55">
        <f t="shared" si="369"/>
        <v>2022</v>
      </c>
      <c r="AJ643" s="55">
        <f t="shared" si="370"/>
        <v>6</v>
      </c>
      <c r="AK643" s="53">
        <f t="shared" si="371"/>
        <v>0</v>
      </c>
      <c r="AL643" s="51">
        <f t="shared" si="390"/>
        <v>1.1345801928591661</v>
      </c>
      <c r="AM643" s="52" t="str">
        <f t="shared" si="372"/>
        <v/>
      </c>
      <c r="AN643" s="51">
        <f t="shared" si="391"/>
        <v>1.1430188179284715</v>
      </c>
      <c r="AO643" s="52">
        <f t="shared" si="373"/>
        <v>0</v>
      </c>
      <c r="AP643" s="56">
        <f t="shared" si="374"/>
        <v>1</v>
      </c>
      <c r="AQ643" s="53" t="b">
        <f t="shared" si="375"/>
        <v>1</v>
      </c>
    </row>
    <row r="644" spans="1:43">
      <c r="A644" s="48">
        <f>净值底稿!A605</f>
        <v>44741</v>
      </c>
      <c r="B644" s="49">
        <f>净值底稿!X605</f>
        <v>1.399505709371762</v>
      </c>
      <c r="C644" s="49">
        <f>净值底稿!U605</f>
        <v>1.3552287043680176</v>
      </c>
      <c r="D644" s="49">
        <f>净值底稿!V605</f>
        <v>1.54</v>
      </c>
      <c r="E644" s="49">
        <f>净值底稿!W605</f>
        <v>1.4152</v>
      </c>
      <c r="F644" s="50">
        <f t="shared" si="376"/>
        <v>4.5487273601447775E-3</v>
      </c>
      <c r="G644" s="50">
        <f t="shared" si="377"/>
        <v>-2.1997161072904392E-2</v>
      </c>
      <c r="H644" s="50">
        <f t="shared" si="378"/>
        <v>1.9484315126327978E-4</v>
      </c>
      <c r="I644" s="50">
        <f t="shared" si="379"/>
        <v>-2.8887479743535671E-3</v>
      </c>
      <c r="J644" s="51">
        <f t="shared" si="380"/>
        <v>0.10869900961006197</v>
      </c>
      <c r="K644" s="51">
        <f t="shared" si="381"/>
        <v>0.1099562675743931</v>
      </c>
      <c r="L644" s="51">
        <f t="shared" si="382"/>
        <v>0.86311705374892977</v>
      </c>
      <c r="M644" s="51">
        <f t="shared" si="383"/>
        <v>5.9262013440911067E-2</v>
      </c>
      <c r="N644" s="51">
        <f t="shared" si="354"/>
        <v>1.1410343443742959</v>
      </c>
      <c r="O644" s="52">
        <f t="shared" si="355"/>
        <v>0.19162900596507298</v>
      </c>
      <c r="P644" s="53" t="b">
        <f t="shared" si="356"/>
        <v>0</v>
      </c>
      <c r="Q644" s="53" t="b">
        <f t="shared" si="357"/>
        <v>0</v>
      </c>
      <c r="R644" s="53" t="b">
        <f t="shared" si="358"/>
        <v>0</v>
      </c>
      <c r="S644" s="53" t="b">
        <f t="shared" si="384"/>
        <v>0</v>
      </c>
      <c r="T644" s="54" t="str">
        <f t="shared" si="385"/>
        <v>不调</v>
      </c>
      <c r="U644" s="51">
        <f t="shared" si="359"/>
        <v>0.10869900961006197</v>
      </c>
      <c r="V644" s="51">
        <f t="shared" si="360"/>
        <v>0.1099562675743931</v>
      </c>
      <c r="W644" s="51">
        <f t="shared" si="361"/>
        <v>0.86311705374892977</v>
      </c>
      <c r="X644" s="51">
        <f t="shared" si="362"/>
        <v>5.9262013440911067E-2</v>
      </c>
      <c r="Y644" s="51">
        <f t="shared" si="386"/>
        <v>0.99998626710299976</v>
      </c>
      <c r="Z644" s="51">
        <f t="shared" si="363"/>
        <v>0.10869751685775897</v>
      </c>
      <c r="AA644" s="51">
        <f t="shared" si="364"/>
        <v>0.10995475755629597</v>
      </c>
      <c r="AB644" s="51">
        <f t="shared" si="365"/>
        <v>0.86310520065133145</v>
      </c>
      <c r="AC644" s="51">
        <f t="shared" si="366"/>
        <v>5.9261199601784456E-2</v>
      </c>
      <c r="AD644" s="78">
        <f t="shared" si="367"/>
        <v>1.1410186746671709</v>
      </c>
      <c r="AE644" s="51">
        <f t="shared" si="387"/>
        <v>1.1430188179284715</v>
      </c>
      <c r="AF644" s="50">
        <f t="shared" si="368"/>
        <v>-1.749877805971356E-3</v>
      </c>
      <c r="AG644" s="50">
        <f t="shared" si="388"/>
        <v>-1.749877805971356E-3</v>
      </c>
      <c r="AH644" s="48">
        <f t="shared" si="389"/>
        <v>44651</v>
      </c>
      <c r="AI644" s="55">
        <f t="shared" si="369"/>
        <v>2022</v>
      </c>
      <c r="AJ644" s="55">
        <f t="shared" si="370"/>
        <v>6</v>
      </c>
      <c r="AK644" s="53">
        <f t="shared" si="371"/>
        <v>0</v>
      </c>
      <c r="AL644" s="51">
        <f t="shared" si="390"/>
        <v>1.1345801928591661</v>
      </c>
      <c r="AM644" s="52" t="str">
        <f t="shared" si="372"/>
        <v/>
      </c>
      <c r="AN644" s="51">
        <f t="shared" si="391"/>
        <v>1.1430188179284715</v>
      </c>
      <c r="AO644" s="52">
        <f t="shared" si="373"/>
        <v>-1.749877805971356E-3</v>
      </c>
      <c r="AP644" s="56">
        <f t="shared" si="374"/>
        <v>1</v>
      </c>
      <c r="AQ644" s="53" t="b">
        <f t="shared" si="375"/>
        <v>1</v>
      </c>
    </row>
    <row r="645" spans="1:43">
      <c r="A645" s="48">
        <f>净值底稿!A606</f>
        <v>44742</v>
      </c>
      <c r="B645" s="49">
        <f>净值底稿!X606</f>
        <v>1.4036324273351848</v>
      </c>
      <c r="C645" s="49">
        <f>净值底稿!U606</f>
        <v>1.3718145793031589</v>
      </c>
      <c r="D645" s="49">
        <f>净值底稿!V606</f>
        <v>1.5409999999999999</v>
      </c>
      <c r="E645" s="49">
        <f>净值底稿!W606</f>
        <v>1.4117999999999999</v>
      </c>
      <c r="F645" s="50">
        <f t="shared" si="376"/>
        <v>2.9486967690008914E-3</v>
      </c>
      <c r="G645" s="50">
        <f t="shared" si="377"/>
        <v>1.2238432437037039E-2</v>
      </c>
      <c r="H645" s="50">
        <f t="shared" si="378"/>
        <v>6.493506493505663E-4</v>
      </c>
      <c r="I645" s="50">
        <f t="shared" si="379"/>
        <v>-2.4024872809497166E-3</v>
      </c>
      <c r="J645" s="51">
        <f t="shared" si="380"/>
        <v>0.10901803287451586</v>
      </c>
      <c r="K645" s="51">
        <f t="shared" si="381"/>
        <v>0.11130043142777948</v>
      </c>
      <c r="L645" s="51">
        <f t="shared" si="382"/>
        <v>0.86366565857383226</v>
      </c>
      <c r="M645" s="51">
        <f t="shared" si="383"/>
        <v>5.9118825323487348E-2</v>
      </c>
      <c r="N645" s="51">
        <f t="shared" si="354"/>
        <v>1.1431029481996149</v>
      </c>
      <c r="O645" s="52">
        <f t="shared" si="355"/>
        <v>0.19273720240971867</v>
      </c>
      <c r="P645" s="53" t="b">
        <f t="shared" si="356"/>
        <v>0</v>
      </c>
      <c r="Q645" s="53" t="b">
        <f t="shared" si="357"/>
        <v>1</v>
      </c>
      <c r="R645" s="53" t="b">
        <f t="shared" si="358"/>
        <v>0</v>
      </c>
      <c r="S645" s="53" t="b">
        <f t="shared" si="384"/>
        <v>1</v>
      </c>
      <c r="T645" s="54" t="str">
        <f t="shared" si="385"/>
        <v>季度</v>
      </c>
      <c r="U645" s="51">
        <f t="shared" si="359"/>
        <v>0.11015923215114767</v>
      </c>
      <c r="V645" s="51">
        <f t="shared" si="360"/>
        <v>0.11015923215114767</v>
      </c>
      <c r="W645" s="51">
        <f t="shared" si="361"/>
        <v>0.86366565857383226</v>
      </c>
      <c r="X645" s="51">
        <f t="shared" si="362"/>
        <v>5.9118825323487348E-2</v>
      </c>
      <c r="Y645" s="51">
        <f t="shared" si="386"/>
        <v>0.99998626710299976</v>
      </c>
      <c r="Z645" s="51">
        <f t="shared" si="363"/>
        <v>0.11015771934575892</v>
      </c>
      <c r="AA645" s="51">
        <f t="shared" si="364"/>
        <v>0.11015771934575892</v>
      </c>
      <c r="AB645" s="51">
        <f t="shared" si="365"/>
        <v>0.86365379794230046</v>
      </c>
      <c r="AC645" s="51">
        <f t="shared" si="366"/>
        <v>5.9118013450748408E-2</v>
      </c>
      <c r="AD645" s="78">
        <f t="shared" si="367"/>
        <v>1.1430872500845668</v>
      </c>
      <c r="AE645" s="51">
        <f t="shared" si="387"/>
        <v>1.1430872500845668</v>
      </c>
      <c r="AF645" s="50">
        <f t="shared" si="368"/>
        <v>0</v>
      </c>
      <c r="AG645" s="50">
        <f t="shared" si="388"/>
        <v>1.8129198612804043E-3</v>
      </c>
      <c r="AH645" s="48">
        <f t="shared" si="389"/>
        <v>44742</v>
      </c>
      <c r="AI645" s="55">
        <f t="shared" si="369"/>
        <v>2022</v>
      </c>
      <c r="AJ645" s="55">
        <f t="shared" si="370"/>
        <v>6</v>
      </c>
      <c r="AK645" s="53">
        <f t="shared" si="371"/>
        <v>1</v>
      </c>
      <c r="AL645" s="51">
        <f t="shared" si="390"/>
        <v>1.1345801928591661</v>
      </c>
      <c r="AM645" s="52">
        <f t="shared" si="372"/>
        <v>7.4979779119559442E-3</v>
      </c>
      <c r="AN645" s="51">
        <f t="shared" si="391"/>
        <v>1.1430872500845668</v>
      </c>
      <c r="AO645" s="52">
        <f t="shared" si="373"/>
        <v>0</v>
      </c>
      <c r="AP645" s="56">
        <f t="shared" si="374"/>
        <v>1</v>
      </c>
      <c r="AQ645" s="53" t="b">
        <f t="shared" si="375"/>
        <v>1</v>
      </c>
    </row>
    <row r="646" spans="1:43">
      <c r="A646" s="48">
        <f>净值底稿!A607</f>
        <v>44743</v>
      </c>
      <c r="B646" s="49">
        <f>净值底稿!X607</f>
        <v>1.40527103705565</v>
      </c>
      <c r="C646" s="49">
        <f>净值底稿!U607</f>
        <v>1.3731361031834024</v>
      </c>
      <c r="D646" s="49">
        <f>净值底稿!V607</f>
        <v>1.5414000000000001</v>
      </c>
      <c r="E646" s="49">
        <f>净值底稿!W607</f>
        <v>1.4003000000000001</v>
      </c>
      <c r="F646" s="50">
        <f t="shared" si="376"/>
        <v>1.1674065720868043E-3</v>
      </c>
      <c r="G646" s="50">
        <f t="shared" si="377"/>
        <v>9.6334001707054639E-4</v>
      </c>
      <c r="H646" s="50">
        <f t="shared" si="378"/>
        <v>2.5957170668400309E-4</v>
      </c>
      <c r="I646" s="50">
        <f t="shared" si="379"/>
        <v>-8.1456296925909166E-3</v>
      </c>
      <c r="J646" s="51">
        <f t="shared" si="380"/>
        <v>0.11028631819128926</v>
      </c>
      <c r="K646" s="51">
        <f t="shared" si="381"/>
        <v>0.11026383868499391</v>
      </c>
      <c r="L646" s="51">
        <f t="shared" si="382"/>
        <v>0.86387797803261646</v>
      </c>
      <c r="M646" s="51">
        <f t="shared" si="383"/>
        <v>5.8636460005017002E-2</v>
      </c>
      <c r="N646" s="51">
        <f t="shared" si="354"/>
        <v>1.1430645949139167</v>
      </c>
      <c r="O646" s="52">
        <f t="shared" si="355"/>
        <v>0.19294636353678038</v>
      </c>
      <c r="P646" s="53" t="b">
        <f t="shared" si="356"/>
        <v>0</v>
      </c>
      <c r="Q646" s="53" t="b">
        <f t="shared" si="357"/>
        <v>0</v>
      </c>
      <c r="R646" s="53" t="b">
        <f t="shared" si="358"/>
        <v>0</v>
      </c>
      <c r="S646" s="53" t="b">
        <f t="shared" si="384"/>
        <v>0</v>
      </c>
      <c r="T646" s="54" t="str">
        <f t="shared" si="385"/>
        <v>不调</v>
      </c>
      <c r="U646" s="51">
        <f t="shared" si="359"/>
        <v>0.11028631819128926</v>
      </c>
      <c r="V646" s="51">
        <f t="shared" si="360"/>
        <v>0.11026383868499391</v>
      </c>
      <c r="W646" s="51">
        <f t="shared" si="361"/>
        <v>0.86387797803261646</v>
      </c>
      <c r="X646" s="51">
        <f t="shared" si="362"/>
        <v>5.8636460005017002E-2</v>
      </c>
      <c r="Y646" s="51">
        <f t="shared" si="386"/>
        <v>0.99998626710299976</v>
      </c>
      <c r="Z646" s="51">
        <f t="shared" si="363"/>
        <v>0.110284803640641</v>
      </c>
      <c r="AA646" s="51">
        <f t="shared" si="364"/>
        <v>0.11026232444305439</v>
      </c>
      <c r="AB646" s="51">
        <f t="shared" si="365"/>
        <v>0.86386611448532336</v>
      </c>
      <c r="AC646" s="51">
        <f t="shared" si="366"/>
        <v>5.8635654756551296E-2</v>
      </c>
      <c r="AD646" s="78">
        <f t="shared" si="367"/>
        <v>1.1430488973255699</v>
      </c>
      <c r="AE646" s="51">
        <f t="shared" si="387"/>
        <v>1.1430872500845668</v>
      </c>
      <c r="AF646" s="50">
        <f t="shared" si="368"/>
        <v>-3.3551908652729168E-5</v>
      </c>
      <c r="AG646" s="50">
        <f t="shared" si="388"/>
        <v>-3.3551908652729168E-5</v>
      </c>
      <c r="AH646" s="48">
        <f t="shared" si="389"/>
        <v>44742</v>
      </c>
      <c r="AI646" s="55">
        <f t="shared" si="369"/>
        <v>2022</v>
      </c>
      <c r="AJ646" s="55">
        <f t="shared" si="370"/>
        <v>7</v>
      </c>
      <c r="AK646" s="53">
        <f t="shared" si="371"/>
        <v>0</v>
      </c>
      <c r="AL646" s="51">
        <f t="shared" si="390"/>
        <v>1.1430872500845668</v>
      </c>
      <c r="AM646" s="52" t="str">
        <f t="shared" si="372"/>
        <v/>
      </c>
      <c r="AN646" s="51">
        <f t="shared" si="391"/>
        <v>1.1430872500845668</v>
      </c>
      <c r="AO646" s="52">
        <f t="shared" si="373"/>
        <v>-3.3551908652729168E-5</v>
      </c>
      <c r="AP646" s="56">
        <f t="shared" si="374"/>
        <v>1</v>
      </c>
      <c r="AQ646" s="53" t="b">
        <f t="shared" si="375"/>
        <v>1</v>
      </c>
    </row>
    <row r="647" spans="1:43">
      <c r="A647" s="48">
        <f>净值底稿!A608</f>
        <v>44746</v>
      </c>
      <c r="B647" s="49">
        <f>净值底稿!X608</f>
        <v>1.4052999401104371</v>
      </c>
      <c r="C647" s="49">
        <f>净值底稿!U608</f>
        <v>1.3890289304883714</v>
      </c>
      <c r="D647" s="49">
        <f>净值底稿!V608</f>
        <v>1.5406</v>
      </c>
      <c r="E647" s="49">
        <f>净值底稿!W608</f>
        <v>1.4071</v>
      </c>
      <c r="F647" s="50">
        <f t="shared" si="376"/>
        <v>2.056760156943227E-5</v>
      </c>
      <c r="G647" s="50">
        <f t="shared" si="377"/>
        <v>1.1574109273016608E-2</v>
      </c>
      <c r="H647" s="50">
        <f t="shared" si="378"/>
        <v>-5.190086933957172E-4</v>
      </c>
      <c r="I647" s="50">
        <f t="shared" si="379"/>
        <v>4.8561022638005102E-3</v>
      </c>
      <c r="J647" s="51">
        <f t="shared" si="380"/>
        <v>0.11028707193454144</v>
      </c>
      <c r="K647" s="51">
        <f t="shared" si="381"/>
        <v>0.11153851263485512</v>
      </c>
      <c r="L647" s="51">
        <f t="shared" si="382"/>
        <v>0.86341776046197549</v>
      </c>
      <c r="M647" s="51">
        <f t="shared" si="383"/>
        <v>5.8920395492354012E-2</v>
      </c>
      <c r="N647" s="51">
        <f t="shared" si="354"/>
        <v>1.1441637405237262</v>
      </c>
      <c r="O647" s="52">
        <f t="shared" si="355"/>
        <v>0.19387573361471738</v>
      </c>
      <c r="P647" s="53" t="b">
        <f t="shared" si="356"/>
        <v>0</v>
      </c>
      <c r="Q647" s="53" t="b">
        <f t="shared" si="357"/>
        <v>0</v>
      </c>
      <c r="R647" s="53" t="b">
        <f t="shared" si="358"/>
        <v>0</v>
      </c>
      <c r="S647" s="53" t="b">
        <f t="shared" si="384"/>
        <v>0</v>
      </c>
      <c r="T647" s="54" t="str">
        <f t="shared" si="385"/>
        <v>不调</v>
      </c>
      <c r="U647" s="51">
        <f t="shared" si="359"/>
        <v>0.11028707193454144</v>
      </c>
      <c r="V647" s="51">
        <f t="shared" si="360"/>
        <v>0.11153851263485512</v>
      </c>
      <c r="W647" s="51">
        <f t="shared" si="361"/>
        <v>0.86341776046197549</v>
      </c>
      <c r="X647" s="51">
        <f t="shared" si="362"/>
        <v>5.8920395492354012E-2</v>
      </c>
      <c r="Y647" s="51">
        <f t="shared" si="386"/>
        <v>0.99995880187477393</v>
      </c>
      <c r="Z647" s="51">
        <f t="shared" si="363"/>
        <v>0.11028252831394107</v>
      </c>
      <c r="AA647" s="51">
        <f t="shared" si="364"/>
        <v>0.11153391745724406</v>
      </c>
      <c r="AB647" s="51">
        <f t="shared" si="365"/>
        <v>0.8633821892689576</v>
      </c>
      <c r="AC647" s="51">
        <f t="shared" si="366"/>
        <v>5.891796808252215E-2</v>
      </c>
      <c r="AD647" s="78">
        <f t="shared" si="367"/>
        <v>1.1441166031226651</v>
      </c>
      <c r="AE647" s="51">
        <f t="shared" si="387"/>
        <v>1.1441166031226651</v>
      </c>
      <c r="AF647" s="50">
        <f t="shared" si="368"/>
        <v>0</v>
      </c>
      <c r="AG647" s="50">
        <f t="shared" si="388"/>
        <v>9.3408584671506034E-4</v>
      </c>
      <c r="AH647" s="48">
        <f t="shared" si="389"/>
        <v>44742</v>
      </c>
      <c r="AI647" s="55">
        <f t="shared" si="369"/>
        <v>2022</v>
      </c>
      <c r="AJ647" s="55">
        <f t="shared" si="370"/>
        <v>7</v>
      </c>
      <c r="AK647" s="53">
        <f t="shared" si="371"/>
        <v>0</v>
      </c>
      <c r="AL647" s="51">
        <f t="shared" si="390"/>
        <v>1.1430872500845668</v>
      </c>
      <c r="AM647" s="52" t="str">
        <f t="shared" si="372"/>
        <v/>
      </c>
      <c r="AN647" s="51">
        <f t="shared" si="391"/>
        <v>1.1441166031226651</v>
      </c>
      <c r="AO647" s="52">
        <f t="shared" si="373"/>
        <v>0</v>
      </c>
      <c r="AP647" s="56">
        <f t="shared" si="374"/>
        <v>1</v>
      </c>
      <c r="AQ647" s="53" t="b">
        <f t="shared" si="375"/>
        <v>1</v>
      </c>
    </row>
    <row r="648" spans="1:43">
      <c r="A648" s="48">
        <f>净值底稿!A609</f>
        <v>44747</v>
      </c>
      <c r="B648" s="49">
        <f>净值底稿!X609</f>
        <v>1.4087637432916904</v>
      </c>
      <c r="C648" s="49">
        <f>净值底稿!U609</f>
        <v>1.3850518727913737</v>
      </c>
      <c r="D648" s="49">
        <f>净值底稿!V609</f>
        <v>1.5404</v>
      </c>
      <c r="E648" s="49">
        <f>净值底稿!W609</f>
        <v>1.4054</v>
      </c>
      <c r="F648" s="50">
        <f t="shared" si="376"/>
        <v>2.4648141527574552E-3</v>
      </c>
      <c r="G648" s="50">
        <f t="shared" si="377"/>
        <v>-2.8631928462421463E-3</v>
      </c>
      <c r="H648" s="50">
        <f t="shared" si="378"/>
        <v>-1.2981955082436158E-4</v>
      </c>
      <c r="I648" s="50">
        <f t="shared" si="379"/>
        <v>-1.2081586241206033E-3</v>
      </c>
      <c r="J648" s="51">
        <f t="shared" si="380"/>
        <v>0.11055435425053114</v>
      </c>
      <c r="K648" s="51">
        <f t="shared" si="381"/>
        <v>0.11121457434266711</v>
      </c>
      <c r="L648" s="51">
        <f t="shared" si="382"/>
        <v>0.86327010538095694</v>
      </c>
      <c r="M648" s="51">
        <f t="shared" si="383"/>
        <v>5.8846785831267588E-2</v>
      </c>
      <c r="N648" s="51">
        <f t="shared" si="354"/>
        <v>1.1438858198054227</v>
      </c>
      <c r="O648" s="52">
        <f t="shared" si="355"/>
        <v>0.19387330864099844</v>
      </c>
      <c r="P648" s="53" t="b">
        <f t="shared" si="356"/>
        <v>0</v>
      </c>
      <c r="Q648" s="53" t="b">
        <f t="shared" si="357"/>
        <v>0</v>
      </c>
      <c r="R648" s="53" t="b">
        <f t="shared" si="358"/>
        <v>0</v>
      </c>
      <c r="S648" s="53" t="b">
        <f t="shared" si="384"/>
        <v>0</v>
      </c>
      <c r="T648" s="54" t="str">
        <f t="shared" si="385"/>
        <v>不调</v>
      </c>
      <c r="U648" s="51">
        <f t="shared" si="359"/>
        <v>0.11055435425053114</v>
      </c>
      <c r="V648" s="51">
        <f t="shared" si="360"/>
        <v>0.11121457434266711</v>
      </c>
      <c r="W648" s="51">
        <f t="shared" si="361"/>
        <v>0.86327010538095694</v>
      </c>
      <c r="X648" s="51">
        <f t="shared" si="362"/>
        <v>5.8846785831267588E-2</v>
      </c>
      <c r="Y648" s="51">
        <f t="shared" si="386"/>
        <v>0.99998626710299976</v>
      </c>
      <c r="Z648" s="51">
        <f t="shared" si="363"/>
        <v>0.1105528360189713</v>
      </c>
      <c r="AA648" s="51">
        <f t="shared" si="364"/>
        <v>0.11121304704437274</v>
      </c>
      <c r="AB648" s="51">
        <f t="shared" si="365"/>
        <v>0.86325825018151636</v>
      </c>
      <c r="AC648" s="51">
        <f t="shared" si="366"/>
        <v>5.8845977694418974E-2</v>
      </c>
      <c r="AD648" s="78">
        <f t="shared" si="367"/>
        <v>1.1438701109392795</v>
      </c>
      <c r="AE648" s="51">
        <f t="shared" si="387"/>
        <v>1.1441166031226651</v>
      </c>
      <c r="AF648" s="50">
        <f t="shared" si="368"/>
        <v>-2.1544323604150151E-4</v>
      </c>
      <c r="AG648" s="50">
        <f t="shared" si="388"/>
        <v>-2.1544323604150151E-4</v>
      </c>
      <c r="AH648" s="48">
        <f t="shared" si="389"/>
        <v>44742</v>
      </c>
      <c r="AI648" s="55">
        <f t="shared" si="369"/>
        <v>2022</v>
      </c>
      <c r="AJ648" s="55">
        <f t="shared" si="370"/>
        <v>7</v>
      </c>
      <c r="AK648" s="53">
        <f t="shared" si="371"/>
        <v>0</v>
      </c>
      <c r="AL648" s="51">
        <f t="shared" si="390"/>
        <v>1.1430872500845668</v>
      </c>
      <c r="AM648" s="52" t="str">
        <f t="shared" si="372"/>
        <v/>
      </c>
      <c r="AN648" s="51">
        <f t="shared" si="391"/>
        <v>1.1441166031226651</v>
      </c>
      <c r="AO648" s="52">
        <f t="shared" si="373"/>
        <v>-2.1544323604150151E-4</v>
      </c>
      <c r="AP648" s="56">
        <f t="shared" si="374"/>
        <v>1</v>
      </c>
      <c r="AQ648" s="53" t="b">
        <f t="shared" si="375"/>
        <v>1</v>
      </c>
    </row>
    <row r="649" spans="1:43">
      <c r="A649" s="48">
        <f>净值底稿!A610</f>
        <v>44748</v>
      </c>
      <c r="B649" s="49">
        <f>净值底稿!X610</f>
        <v>1.3821531640792615</v>
      </c>
      <c r="C649" s="49">
        <f>净值底稿!U610</f>
        <v>1.3682694680761114</v>
      </c>
      <c r="D649" s="49">
        <f>净值底稿!V610</f>
        <v>1.5408999999999999</v>
      </c>
      <c r="E649" s="49">
        <f>净值底稿!W610</f>
        <v>1.3793</v>
      </c>
      <c r="F649" s="50">
        <f t="shared" si="376"/>
        <v>-1.8889312944874059E-2</v>
      </c>
      <c r="G649" s="50">
        <f t="shared" si="377"/>
        <v>-1.211680590809916E-2</v>
      </c>
      <c r="H649" s="50">
        <f t="shared" si="378"/>
        <v>3.2459101532067436E-4</v>
      </c>
      <c r="I649" s="50">
        <f t="shared" si="379"/>
        <v>-1.8571225273943393E-2</v>
      </c>
      <c r="J649" s="51">
        <f t="shared" si="380"/>
        <v>0.1084645689024656</v>
      </c>
      <c r="K649" s="51">
        <f t="shared" si="381"/>
        <v>0.10986550013888777</v>
      </c>
      <c r="L649" s="51">
        <f t="shared" si="382"/>
        <v>0.86353845605342672</v>
      </c>
      <c r="M649" s="51">
        <f t="shared" si="383"/>
        <v>5.7753135786190471E-2</v>
      </c>
      <c r="N649" s="51">
        <f t="shared" si="354"/>
        <v>1.1396216608809706</v>
      </c>
      <c r="O649" s="52">
        <f t="shared" si="355"/>
        <v>0.19158118570032795</v>
      </c>
      <c r="P649" s="53" t="b">
        <f t="shared" si="356"/>
        <v>0</v>
      </c>
      <c r="Q649" s="53" t="b">
        <f t="shared" si="357"/>
        <v>0</v>
      </c>
      <c r="R649" s="53" t="b">
        <f t="shared" si="358"/>
        <v>0</v>
      </c>
      <c r="S649" s="53" t="b">
        <f t="shared" si="384"/>
        <v>0</v>
      </c>
      <c r="T649" s="54" t="str">
        <f t="shared" si="385"/>
        <v>不调</v>
      </c>
      <c r="U649" s="51">
        <f t="shared" si="359"/>
        <v>0.1084645689024656</v>
      </c>
      <c r="V649" s="51">
        <f t="shared" si="360"/>
        <v>0.10986550013888777</v>
      </c>
      <c r="W649" s="51">
        <f t="shared" si="361"/>
        <v>0.86353845605342672</v>
      </c>
      <c r="X649" s="51">
        <f t="shared" si="362"/>
        <v>5.7753135786190471E-2</v>
      </c>
      <c r="Y649" s="51">
        <f t="shared" si="386"/>
        <v>0.99998626710299976</v>
      </c>
      <c r="Z649" s="51">
        <f t="shared" si="363"/>
        <v>0.10846307936971268</v>
      </c>
      <c r="AA649" s="51">
        <f t="shared" si="364"/>
        <v>0.10986399136729048</v>
      </c>
      <c r="AB649" s="51">
        <f t="shared" si="365"/>
        <v>0.86352659716875402</v>
      </c>
      <c r="AC649" s="51">
        <f t="shared" si="366"/>
        <v>5.7752342668325275E-2</v>
      </c>
      <c r="AD649" s="78">
        <f t="shared" si="367"/>
        <v>1.1396060105740824</v>
      </c>
      <c r="AE649" s="51">
        <f t="shared" si="387"/>
        <v>1.1441166031226651</v>
      </c>
      <c r="AF649" s="50">
        <f t="shared" si="368"/>
        <v>-3.9424238196279493E-3</v>
      </c>
      <c r="AG649" s="50">
        <f t="shared" si="388"/>
        <v>-3.7277837093721011E-3</v>
      </c>
      <c r="AH649" s="48">
        <f t="shared" si="389"/>
        <v>44742</v>
      </c>
      <c r="AI649" s="55">
        <f t="shared" si="369"/>
        <v>2022</v>
      </c>
      <c r="AJ649" s="55">
        <f t="shared" si="370"/>
        <v>7</v>
      </c>
      <c r="AK649" s="53">
        <f t="shared" si="371"/>
        <v>0</v>
      </c>
      <c r="AL649" s="51">
        <f t="shared" si="390"/>
        <v>1.1430872500845668</v>
      </c>
      <c r="AM649" s="52" t="str">
        <f t="shared" si="372"/>
        <v/>
      </c>
      <c r="AN649" s="51">
        <f t="shared" si="391"/>
        <v>1.1441166031226651</v>
      </c>
      <c r="AO649" s="52">
        <f t="shared" si="373"/>
        <v>-3.9424238196279493E-3</v>
      </c>
      <c r="AP649" s="56">
        <f t="shared" si="374"/>
        <v>1</v>
      </c>
      <c r="AQ649" s="53" t="b">
        <f t="shared" si="375"/>
        <v>1</v>
      </c>
    </row>
    <row r="650" spans="1:43">
      <c r="A650" s="48">
        <f>净值底稿!A611</f>
        <v>44749</v>
      </c>
      <c r="B650" s="49">
        <f>净值底稿!X611</f>
        <v>1.3844964747843072</v>
      </c>
      <c r="C650" s="49">
        <f>净值底稿!U611</f>
        <v>1.3788585351929663</v>
      </c>
      <c r="D650" s="49">
        <f>净值底稿!V611</f>
        <v>1.5412999999999999</v>
      </c>
      <c r="E650" s="49">
        <f>净值底稿!W611</f>
        <v>1.3603000000000001</v>
      </c>
      <c r="F650" s="50">
        <f t="shared" si="376"/>
        <v>1.695405954959206E-3</v>
      </c>
      <c r="G650" s="50">
        <f t="shared" si="377"/>
        <v>7.7390217087456303E-3</v>
      </c>
      <c r="H650" s="50">
        <f t="shared" si="378"/>
        <v>2.5958855214480714E-4</v>
      </c>
      <c r="I650" s="50">
        <f t="shared" si="379"/>
        <v>-1.3775103313274806E-2</v>
      </c>
      <c r="J650" s="51">
        <f t="shared" si="380"/>
        <v>0.10864696832036931</v>
      </c>
      <c r="K650" s="51">
        <f t="shared" si="381"/>
        <v>0.11071423118149139</v>
      </c>
      <c r="L650" s="51">
        <f t="shared" si="382"/>
        <v>0.86375075878785157</v>
      </c>
      <c r="M650" s="51">
        <f t="shared" si="383"/>
        <v>5.6956798181485448E-2</v>
      </c>
      <c r="N650" s="51">
        <f t="shared" si="354"/>
        <v>1.1400687564711975</v>
      </c>
      <c r="O650" s="52">
        <f t="shared" si="355"/>
        <v>0.19241050003057653</v>
      </c>
      <c r="P650" s="53" t="b">
        <f t="shared" si="356"/>
        <v>0</v>
      </c>
      <c r="Q650" s="53" t="b">
        <f t="shared" si="357"/>
        <v>0</v>
      </c>
      <c r="R650" s="53" t="b">
        <f t="shared" si="358"/>
        <v>0</v>
      </c>
      <c r="S650" s="53" t="b">
        <f t="shared" si="384"/>
        <v>0</v>
      </c>
      <c r="T650" s="54" t="str">
        <f t="shared" si="385"/>
        <v>不调</v>
      </c>
      <c r="U650" s="51">
        <f t="shared" si="359"/>
        <v>0.10864696832036931</v>
      </c>
      <c r="V650" s="51">
        <f t="shared" si="360"/>
        <v>0.11071423118149139</v>
      </c>
      <c r="W650" s="51">
        <f t="shared" si="361"/>
        <v>0.86375075878785157</v>
      </c>
      <c r="X650" s="51">
        <f t="shared" si="362"/>
        <v>5.6956798181485448E-2</v>
      </c>
      <c r="Y650" s="51">
        <f t="shared" si="386"/>
        <v>0.99998626710299976</v>
      </c>
      <c r="Z650" s="51">
        <f t="shared" si="363"/>
        <v>0.10864547628274399</v>
      </c>
      <c r="AA650" s="51">
        <f t="shared" si="364"/>
        <v>0.11071271075435811</v>
      </c>
      <c r="AB650" s="51">
        <f t="shared" si="365"/>
        <v>0.86373889698764728</v>
      </c>
      <c r="AC650" s="51">
        <f t="shared" si="366"/>
        <v>5.6956015999642555E-2</v>
      </c>
      <c r="AD650" s="78">
        <f t="shared" si="367"/>
        <v>1.1400531000243919</v>
      </c>
      <c r="AE650" s="51">
        <f t="shared" si="387"/>
        <v>1.1441166031226651</v>
      </c>
      <c r="AF650" s="50">
        <f t="shared" si="368"/>
        <v>-3.5516511928789241E-3</v>
      </c>
      <c r="AG650" s="50">
        <f t="shared" si="388"/>
        <v>3.9231931576444445E-4</v>
      </c>
      <c r="AH650" s="48">
        <f t="shared" si="389"/>
        <v>44742</v>
      </c>
      <c r="AI650" s="55">
        <f t="shared" si="369"/>
        <v>2022</v>
      </c>
      <c r="AJ650" s="55">
        <f t="shared" si="370"/>
        <v>7</v>
      </c>
      <c r="AK650" s="53">
        <f t="shared" si="371"/>
        <v>0</v>
      </c>
      <c r="AL650" s="51">
        <f t="shared" si="390"/>
        <v>1.1430872500845668</v>
      </c>
      <c r="AM650" s="52" t="str">
        <f t="shared" si="372"/>
        <v/>
      </c>
      <c r="AN650" s="51">
        <f t="shared" si="391"/>
        <v>1.1441166031226651</v>
      </c>
      <c r="AO650" s="52">
        <f t="shared" si="373"/>
        <v>-3.5516511928789241E-3</v>
      </c>
      <c r="AP650" s="56">
        <f t="shared" si="374"/>
        <v>1</v>
      </c>
      <c r="AQ650" s="53" t="b">
        <f t="shared" si="375"/>
        <v>1</v>
      </c>
    </row>
    <row r="651" spans="1:43">
      <c r="A651" s="48">
        <f>净值底稿!A612</f>
        <v>44750</v>
      </c>
      <c r="B651" s="49">
        <f>净值底稿!X612</f>
        <v>1.3860389110825597</v>
      </c>
      <c r="C651" s="49">
        <f>净值底稿!U612</f>
        <v>1.37292935983898</v>
      </c>
      <c r="D651" s="49">
        <f>净值底稿!V612</f>
        <v>1.5416000000000001</v>
      </c>
      <c r="E651" s="49">
        <f>净值底稿!W612</f>
        <v>1.3563000000000001</v>
      </c>
      <c r="F651" s="50">
        <f t="shared" si="376"/>
        <v>1.1140774471765091E-3</v>
      </c>
      <c r="G651" s="50">
        <f t="shared" si="377"/>
        <v>-4.3000606680485554E-3</v>
      </c>
      <c r="H651" s="50">
        <f t="shared" si="378"/>
        <v>1.9464088756260267E-4</v>
      </c>
      <c r="I651" s="50">
        <f t="shared" si="379"/>
        <v>-2.940527824744521E-3</v>
      </c>
      <c r="J651" s="51">
        <f t="shared" si="380"/>
        <v>0.10876651575760835</v>
      </c>
      <c r="K651" s="51">
        <f t="shared" si="381"/>
        <v>0.11023663938139026</v>
      </c>
      <c r="L651" s="51">
        <f t="shared" si="382"/>
        <v>0.86390701589317931</v>
      </c>
      <c r="M651" s="51">
        <f t="shared" si="383"/>
        <v>5.6788535249809015E-2</v>
      </c>
      <c r="N651" s="51">
        <f t="shared" si="354"/>
        <v>1.1396987062819868</v>
      </c>
      <c r="O651" s="52">
        <f t="shared" si="355"/>
        <v>0.19215881700300216</v>
      </c>
      <c r="P651" s="53" t="b">
        <f t="shared" si="356"/>
        <v>0</v>
      </c>
      <c r="Q651" s="53" t="b">
        <f t="shared" si="357"/>
        <v>0</v>
      </c>
      <c r="R651" s="53" t="b">
        <f t="shared" si="358"/>
        <v>0</v>
      </c>
      <c r="S651" s="53" t="b">
        <f t="shared" si="384"/>
        <v>0</v>
      </c>
      <c r="T651" s="54" t="str">
        <f t="shared" si="385"/>
        <v>不调</v>
      </c>
      <c r="U651" s="51">
        <f t="shared" si="359"/>
        <v>0.10876651575760835</v>
      </c>
      <c r="V651" s="51">
        <f t="shared" si="360"/>
        <v>0.11023663938139026</v>
      </c>
      <c r="W651" s="51">
        <f t="shared" si="361"/>
        <v>0.86390701589317931</v>
      </c>
      <c r="X651" s="51">
        <f t="shared" si="362"/>
        <v>5.6788535249809015E-2</v>
      </c>
      <c r="Y651" s="51">
        <f t="shared" si="386"/>
        <v>0.99998626710299976</v>
      </c>
      <c r="Z651" s="51">
        <f t="shared" si="363"/>
        <v>0.10876502207825037</v>
      </c>
      <c r="AA651" s="51">
        <f t="shared" si="364"/>
        <v>0.11023512551297598</v>
      </c>
      <c r="AB651" s="51">
        <f t="shared" si="365"/>
        <v>0.86389515194711231</v>
      </c>
      <c r="AC651" s="51">
        <f t="shared" si="366"/>
        <v>5.6787755378703633E-2</v>
      </c>
      <c r="AD651" s="78">
        <f t="shared" si="367"/>
        <v>1.1396830549170425</v>
      </c>
      <c r="AE651" s="51">
        <f t="shared" si="387"/>
        <v>1.1441166031226651</v>
      </c>
      <c r="AF651" s="50">
        <f t="shared" si="368"/>
        <v>-3.875084229633563E-3</v>
      </c>
      <c r="AG651" s="50">
        <f t="shared" si="388"/>
        <v>-3.2458585248484884E-4</v>
      </c>
      <c r="AH651" s="48">
        <f t="shared" si="389"/>
        <v>44742</v>
      </c>
      <c r="AI651" s="55">
        <f t="shared" si="369"/>
        <v>2022</v>
      </c>
      <c r="AJ651" s="55">
        <f t="shared" si="370"/>
        <v>7</v>
      </c>
      <c r="AK651" s="53">
        <f t="shared" si="371"/>
        <v>0</v>
      </c>
      <c r="AL651" s="51">
        <f t="shared" si="390"/>
        <v>1.1430872500845668</v>
      </c>
      <c r="AM651" s="52" t="str">
        <f t="shared" si="372"/>
        <v/>
      </c>
      <c r="AN651" s="51">
        <f t="shared" si="391"/>
        <v>1.1441166031226651</v>
      </c>
      <c r="AO651" s="52">
        <f t="shared" si="373"/>
        <v>-3.875084229633563E-3</v>
      </c>
      <c r="AP651" s="56">
        <f t="shared" si="374"/>
        <v>1</v>
      </c>
      <c r="AQ651" s="53" t="b">
        <f t="shared" si="375"/>
        <v>1</v>
      </c>
    </row>
    <row r="652" spans="1:43">
      <c r="A652" s="48">
        <f>净值底稿!A613</f>
        <v>44753</v>
      </c>
      <c r="B652" s="49">
        <f>净值底稿!X613</f>
        <v>1.3788468694647891</v>
      </c>
      <c r="C652" s="49">
        <f>净值底稿!U613</f>
        <v>1.353538366105105</v>
      </c>
      <c r="D652" s="49">
        <f>净值底稿!V613</f>
        <v>1.5427999999999999</v>
      </c>
      <c r="E652" s="49">
        <f>净值底稿!W613</f>
        <v>1.3573</v>
      </c>
      <c r="F652" s="50">
        <f t="shared" si="376"/>
        <v>-5.1889175406722998E-3</v>
      </c>
      <c r="G652" s="50">
        <f t="shared" si="377"/>
        <v>-1.4123810227315126E-2</v>
      </c>
      <c r="H652" s="50">
        <f t="shared" si="378"/>
        <v>7.7841203943940229E-4</v>
      </c>
      <c r="I652" s="50">
        <f t="shared" si="379"/>
        <v>7.3730000737293189E-4</v>
      </c>
      <c r="J652" s="51">
        <f t="shared" si="380"/>
        <v>0.10820064934737693</v>
      </c>
      <c r="K652" s="51">
        <f t="shared" si="381"/>
        <v>0.10867818551984645</v>
      </c>
      <c r="L652" s="51">
        <f t="shared" si="382"/>
        <v>0.86456761833420126</v>
      </c>
      <c r="M652" s="51">
        <f t="shared" si="383"/>
        <v>5.6829624991163043E-2</v>
      </c>
      <c r="N652" s="51">
        <f t="shared" si="354"/>
        <v>1.1382760781925876</v>
      </c>
      <c r="O652" s="52">
        <f t="shared" si="355"/>
        <v>0.19053271787244669</v>
      </c>
      <c r="P652" s="53" t="b">
        <f t="shared" si="356"/>
        <v>0</v>
      </c>
      <c r="Q652" s="53" t="b">
        <f t="shared" si="357"/>
        <v>0</v>
      </c>
      <c r="R652" s="53" t="b">
        <f t="shared" si="358"/>
        <v>0</v>
      </c>
      <c r="S652" s="53" t="b">
        <f t="shared" si="384"/>
        <v>0</v>
      </c>
      <c r="T652" s="54" t="str">
        <f t="shared" si="385"/>
        <v>不调</v>
      </c>
      <c r="U652" s="51">
        <f t="shared" si="359"/>
        <v>0.10820064934737693</v>
      </c>
      <c r="V652" s="51">
        <f t="shared" si="360"/>
        <v>0.10867818551984645</v>
      </c>
      <c r="W652" s="51">
        <f t="shared" si="361"/>
        <v>0.86456761833420126</v>
      </c>
      <c r="X652" s="51">
        <f t="shared" si="362"/>
        <v>5.6829624991163043E-2</v>
      </c>
      <c r="Y652" s="51">
        <f t="shared" si="386"/>
        <v>0.99995880187477393</v>
      </c>
      <c r="Z652" s="51">
        <f t="shared" si="363"/>
        <v>0.10819619168347558</v>
      </c>
      <c r="AA652" s="51">
        <f t="shared" si="364"/>
        <v>0.10867370818235006</v>
      </c>
      <c r="AB652" s="51">
        <f t="shared" si="365"/>
        <v>0.8645319997691947</v>
      </c>
      <c r="AC652" s="51">
        <f t="shared" si="366"/>
        <v>5.6827283717156105E-2</v>
      </c>
      <c r="AD652" s="78">
        <f t="shared" si="367"/>
        <v>1.1382291833521765</v>
      </c>
      <c r="AE652" s="51">
        <f t="shared" si="387"/>
        <v>1.1441166031226651</v>
      </c>
      <c r="AF652" s="50">
        <f t="shared" si="368"/>
        <v>-5.1458214612215558E-3</v>
      </c>
      <c r="AG652" s="50">
        <f t="shared" si="388"/>
        <v>-1.2756806013684008E-3</v>
      </c>
      <c r="AH652" s="48">
        <f t="shared" si="389"/>
        <v>44742</v>
      </c>
      <c r="AI652" s="55">
        <f t="shared" si="369"/>
        <v>2022</v>
      </c>
      <c r="AJ652" s="55">
        <f t="shared" si="370"/>
        <v>7</v>
      </c>
      <c r="AK652" s="53">
        <f t="shared" si="371"/>
        <v>0</v>
      </c>
      <c r="AL652" s="51">
        <f t="shared" si="390"/>
        <v>1.1430872500845668</v>
      </c>
      <c r="AM652" s="52" t="str">
        <f t="shared" si="372"/>
        <v/>
      </c>
      <c r="AN652" s="51">
        <f t="shared" si="391"/>
        <v>1.1441166031226651</v>
      </c>
      <c r="AO652" s="52">
        <f t="shared" si="373"/>
        <v>-5.1458214612215558E-3</v>
      </c>
      <c r="AP652" s="56">
        <f t="shared" si="374"/>
        <v>1</v>
      </c>
      <c r="AQ652" s="53" t="b">
        <f t="shared" si="375"/>
        <v>1</v>
      </c>
    </row>
    <row r="653" spans="1:43">
      <c r="A653" s="48">
        <f>净值底稿!A614</f>
        <v>44754</v>
      </c>
      <c r="B653" s="49">
        <f>净值底稿!X614</f>
        <v>1.386298700418197</v>
      </c>
      <c r="C653" s="49">
        <f>净值底稿!U614</f>
        <v>1.3346235280823338</v>
      </c>
      <c r="D653" s="49">
        <f>净值底稿!V614</f>
        <v>1.544</v>
      </c>
      <c r="E653" s="49">
        <f>净值底稿!W614</f>
        <v>1.3596999999999999</v>
      </c>
      <c r="F653" s="50">
        <f t="shared" si="376"/>
        <v>5.4043934235425972E-3</v>
      </c>
      <c r="G653" s="50">
        <f t="shared" si="377"/>
        <v>-1.3974364152824048E-2</v>
      </c>
      <c r="H653" s="50">
        <f t="shared" si="378"/>
        <v>7.7780658542914161E-4</v>
      </c>
      <c r="I653" s="50">
        <f t="shared" si="379"/>
        <v>1.7682163117953564E-3</v>
      </c>
      <c r="J653" s="51">
        <f t="shared" si="380"/>
        <v>0.10878092647026211</v>
      </c>
      <c r="K653" s="51">
        <f t="shared" si="381"/>
        <v>0.10715506221037216</v>
      </c>
      <c r="L653" s="51">
        <f t="shared" si="382"/>
        <v>0.8652044384519294</v>
      </c>
      <c r="M653" s="51">
        <f t="shared" si="383"/>
        <v>5.6927766647179801E-2</v>
      </c>
      <c r="N653" s="51">
        <f t="shared" si="354"/>
        <v>1.1380681937797434</v>
      </c>
      <c r="O653" s="52">
        <f t="shared" si="355"/>
        <v>0.18973905945255293</v>
      </c>
      <c r="P653" s="53" t="b">
        <f t="shared" si="356"/>
        <v>0</v>
      </c>
      <c r="Q653" s="53" t="b">
        <f t="shared" si="357"/>
        <v>0</v>
      </c>
      <c r="R653" s="53" t="b">
        <f t="shared" si="358"/>
        <v>0</v>
      </c>
      <c r="S653" s="53" t="b">
        <f t="shared" si="384"/>
        <v>0</v>
      </c>
      <c r="T653" s="54" t="str">
        <f t="shared" si="385"/>
        <v>不调</v>
      </c>
      <c r="U653" s="51">
        <f t="shared" si="359"/>
        <v>0.10878092647026211</v>
      </c>
      <c r="V653" s="51">
        <f t="shared" si="360"/>
        <v>0.10715506221037216</v>
      </c>
      <c r="W653" s="51">
        <f t="shared" si="361"/>
        <v>0.8652044384519294</v>
      </c>
      <c r="X653" s="51">
        <f t="shared" si="362"/>
        <v>5.6927766647179801E-2</v>
      </c>
      <c r="Y653" s="51">
        <f t="shared" si="386"/>
        <v>0.99998626710299976</v>
      </c>
      <c r="Z653" s="51">
        <f t="shared" si="363"/>
        <v>0.10877943259300329</v>
      </c>
      <c r="AA653" s="51">
        <f t="shared" si="364"/>
        <v>0.10715359066093977</v>
      </c>
      <c r="AB653" s="51">
        <f t="shared" si="365"/>
        <v>0.86519255668849204</v>
      </c>
      <c r="AC653" s="51">
        <f t="shared" si="366"/>
        <v>5.6926984864023984E-2</v>
      </c>
      <c r="AD653" s="78">
        <f t="shared" si="367"/>
        <v>1.138052564806459</v>
      </c>
      <c r="AE653" s="51">
        <f t="shared" si="387"/>
        <v>1.1441166031226651</v>
      </c>
      <c r="AF653" s="50">
        <f t="shared" si="368"/>
        <v>-5.3001925674842632E-3</v>
      </c>
      <c r="AG653" s="50">
        <f t="shared" si="388"/>
        <v>-1.5516958122385738E-4</v>
      </c>
      <c r="AH653" s="48">
        <f t="shared" si="389"/>
        <v>44742</v>
      </c>
      <c r="AI653" s="55">
        <f t="shared" si="369"/>
        <v>2022</v>
      </c>
      <c r="AJ653" s="55">
        <f t="shared" si="370"/>
        <v>7</v>
      </c>
      <c r="AK653" s="53">
        <f t="shared" si="371"/>
        <v>0</v>
      </c>
      <c r="AL653" s="51">
        <f t="shared" si="390"/>
        <v>1.1430872500845668</v>
      </c>
      <c r="AM653" s="52" t="str">
        <f t="shared" si="372"/>
        <v/>
      </c>
      <c r="AN653" s="51">
        <f t="shared" si="391"/>
        <v>1.1441166031226651</v>
      </c>
      <c r="AO653" s="52">
        <f t="shared" si="373"/>
        <v>-5.3001925674842632E-3</v>
      </c>
      <c r="AP653" s="56">
        <f t="shared" si="374"/>
        <v>1</v>
      </c>
      <c r="AQ653" s="53" t="b">
        <f t="shared" si="375"/>
        <v>1</v>
      </c>
    </row>
    <row r="654" spans="1:43">
      <c r="A654" s="48">
        <f>净值底稿!A615</f>
        <v>44755</v>
      </c>
      <c r="B654" s="49">
        <f>净值底稿!X615</f>
        <v>1.3842198249704538</v>
      </c>
      <c r="C654" s="49">
        <f>净值底稿!U615</f>
        <v>1.3438841765570237</v>
      </c>
      <c r="D654" s="49">
        <f>净值底稿!V615</f>
        <v>1.5448</v>
      </c>
      <c r="E654" s="49">
        <f>净值底稿!W615</f>
        <v>1.351</v>
      </c>
      <c r="F654" s="50">
        <f t="shared" si="376"/>
        <v>-1.4995869556222452E-3</v>
      </c>
      <c r="G654" s="50">
        <f t="shared" si="377"/>
        <v>6.9387720805402786E-3</v>
      </c>
      <c r="H654" s="50">
        <f t="shared" si="378"/>
        <v>5.1813471502581976E-4</v>
      </c>
      <c r="I654" s="50">
        <f t="shared" si="379"/>
        <v>-6.3984702507905444E-3</v>
      </c>
      <c r="J654" s="51">
        <f t="shared" si="380"/>
        <v>0.10861630837484684</v>
      </c>
      <c r="K654" s="51">
        <f t="shared" si="381"/>
        <v>0.10789710500414754</v>
      </c>
      <c r="L654" s="51">
        <f t="shared" si="382"/>
        <v>0.86564084298729427</v>
      </c>
      <c r="M654" s="51">
        <f t="shared" si="383"/>
        <v>5.656273924490432E-2</v>
      </c>
      <c r="N654" s="51">
        <f t="shared" si="354"/>
        <v>1.1387169956111931</v>
      </c>
      <c r="O654" s="52">
        <f t="shared" si="355"/>
        <v>0.19013803624032441</v>
      </c>
      <c r="P654" s="53" t="b">
        <f t="shared" si="356"/>
        <v>0</v>
      </c>
      <c r="Q654" s="53" t="b">
        <f t="shared" si="357"/>
        <v>0</v>
      </c>
      <c r="R654" s="53" t="b">
        <f t="shared" si="358"/>
        <v>0</v>
      </c>
      <c r="S654" s="53" t="b">
        <f t="shared" si="384"/>
        <v>0</v>
      </c>
      <c r="T654" s="54" t="str">
        <f t="shared" si="385"/>
        <v>不调</v>
      </c>
      <c r="U654" s="51">
        <f t="shared" si="359"/>
        <v>0.10861630837484684</v>
      </c>
      <c r="V654" s="51">
        <f t="shared" si="360"/>
        <v>0.10789710500414754</v>
      </c>
      <c r="W654" s="51">
        <f t="shared" si="361"/>
        <v>0.86564084298729427</v>
      </c>
      <c r="X654" s="51">
        <f t="shared" si="362"/>
        <v>5.656273924490432E-2</v>
      </c>
      <c r="Y654" s="51">
        <f t="shared" si="386"/>
        <v>0.99998626710299976</v>
      </c>
      <c r="Z654" s="51">
        <f t="shared" si="363"/>
        <v>0.10861481675827138</v>
      </c>
      <c r="AA654" s="51">
        <f t="shared" si="364"/>
        <v>0.1078956232643179</v>
      </c>
      <c r="AB654" s="51">
        <f t="shared" si="365"/>
        <v>0.86562895523075833</v>
      </c>
      <c r="AC654" s="51">
        <f t="shared" si="366"/>
        <v>5.6561962474632216E-2</v>
      </c>
      <c r="AD654" s="78">
        <f t="shared" si="367"/>
        <v>1.1387013577279799</v>
      </c>
      <c r="AE654" s="51">
        <f t="shared" si="387"/>
        <v>1.1441166031226651</v>
      </c>
      <c r="AF654" s="50">
        <f t="shared" si="368"/>
        <v>-4.7331236867861337E-3</v>
      </c>
      <c r="AG654" s="50">
        <f t="shared" si="388"/>
        <v>5.7009046996991941E-4</v>
      </c>
      <c r="AH654" s="48">
        <f t="shared" si="389"/>
        <v>44742</v>
      </c>
      <c r="AI654" s="55">
        <f t="shared" si="369"/>
        <v>2022</v>
      </c>
      <c r="AJ654" s="55">
        <f t="shared" si="370"/>
        <v>7</v>
      </c>
      <c r="AK654" s="53">
        <f t="shared" si="371"/>
        <v>0</v>
      </c>
      <c r="AL654" s="51">
        <f t="shared" si="390"/>
        <v>1.1430872500845668</v>
      </c>
      <c r="AM654" s="52" t="str">
        <f t="shared" si="372"/>
        <v/>
      </c>
      <c r="AN654" s="51">
        <f t="shared" si="391"/>
        <v>1.1441166031226651</v>
      </c>
      <c r="AO654" s="52">
        <f t="shared" si="373"/>
        <v>-4.7331236867861337E-3</v>
      </c>
      <c r="AP654" s="56">
        <f t="shared" si="374"/>
        <v>1</v>
      </c>
      <c r="AQ654" s="53" t="b">
        <f t="shared" si="375"/>
        <v>1</v>
      </c>
    </row>
    <row r="655" spans="1:43">
      <c r="A655" s="48">
        <f>净值底稿!A616</f>
        <v>44756</v>
      </c>
      <c r="B655" s="49">
        <f>净值底稿!X616</f>
        <v>1.3676344554849615</v>
      </c>
      <c r="C655" s="49">
        <f>净值底稿!U616</f>
        <v>1.3516922267836748</v>
      </c>
      <c r="D655" s="49">
        <f>净值底稿!V616</f>
        <v>1.5459000000000001</v>
      </c>
      <c r="E655" s="49">
        <f>净值底稿!W616</f>
        <v>1.3496999999999999</v>
      </c>
      <c r="F655" s="50">
        <f t="shared" si="376"/>
        <v>-1.1981745374761044E-2</v>
      </c>
      <c r="G655" s="50">
        <f t="shared" si="377"/>
        <v>5.8100618809688864E-3</v>
      </c>
      <c r="H655" s="50">
        <f t="shared" si="378"/>
        <v>7.1206628689801654E-4</v>
      </c>
      <c r="I655" s="50">
        <f t="shared" si="379"/>
        <v>-9.622501850481413E-4</v>
      </c>
      <c r="J655" s="51">
        <f t="shared" si="380"/>
        <v>0.10731342167994744</v>
      </c>
      <c r="K655" s="51">
        <f t="shared" si="381"/>
        <v>0.10852250351216929</v>
      </c>
      <c r="L655" s="51">
        <f t="shared" si="382"/>
        <v>0.86624534042674095</v>
      </c>
      <c r="M655" s="51">
        <f t="shared" si="383"/>
        <v>5.6507535715774312E-2</v>
      </c>
      <c r="N655" s="51">
        <f t="shared" si="354"/>
        <v>1.1385888013346319</v>
      </c>
      <c r="O655" s="52">
        <f t="shared" si="355"/>
        <v>0.1895644195157356</v>
      </c>
      <c r="P655" s="53" t="b">
        <f t="shared" si="356"/>
        <v>0</v>
      </c>
      <c r="Q655" s="53" t="b">
        <f t="shared" si="357"/>
        <v>0</v>
      </c>
      <c r="R655" s="53" t="b">
        <f t="shared" si="358"/>
        <v>0</v>
      </c>
      <c r="S655" s="53" t="b">
        <f t="shared" si="384"/>
        <v>0</v>
      </c>
      <c r="T655" s="54" t="str">
        <f t="shared" si="385"/>
        <v>不调</v>
      </c>
      <c r="U655" s="51">
        <f t="shared" si="359"/>
        <v>0.10731342167994744</v>
      </c>
      <c r="V655" s="51">
        <f t="shared" si="360"/>
        <v>0.10852250351216929</v>
      </c>
      <c r="W655" s="51">
        <f t="shared" si="361"/>
        <v>0.86624534042674095</v>
      </c>
      <c r="X655" s="51">
        <f t="shared" si="362"/>
        <v>5.6507535715774312E-2</v>
      </c>
      <c r="Y655" s="51">
        <f t="shared" si="386"/>
        <v>0.99998626710299976</v>
      </c>
      <c r="Z655" s="51">
        <f t="shared" si="363"/>
        <v>0.10731194795578076</v>
      </c>
      <c r="AA655" s="51">
        <f t="shared" si="364"/>
        <v>0.10852101318380634</v>
      </c>
      <c r="AB655" s="51">
        <f t="shared" si="365"/>
        <v>0.86623344436870398</v>
      </c>
      <c r="AC655" s="51">
        <f t="shared" si="366"/>
        <v>5.6506759703606593E-2</v>
      </c>
      <c r="AD655" s="78">
        <f t="shared" si="367"/>
        <v>1.1385731652118978</v>
      </c>
      <c r="AE655" s="51">
        <f t="shared" si="387"/>
        <v>1.1441166031226651</v>
      </c>
      <c r="AF655" s="50">
        <f t="shared" si="368"/>
        <v>-4.8451686616883816E-3</v>
      </c>
      <c r="AG655" s="50">
        <f t="shared" si="388"/>
        <v>-1.1257781964701952E-4</v>
      </c>
      <c r="AH655" s="48">
        <f t="shared" si="389"/>
        <v>44742</v>
      </c>
      <c r="AI655" s="55">
        <f t="shared" si="369"/>
        <v>2022</v>
      </c>
      <c r="AJ655" s="55">
        <f t="shared" si="370"/>
        <v>7</v>
      </c>
      <c r="AK655" s="53">
        <f t="shared" si="371"/>
        <v>0</v>
      </c>
      <c r="AL655" s="51">
        <f t="shared" si="390"/>
        <v>1.1430872500845668</v>
      </c>
      <c r="AM655" s="52" t="str">
        <f t="shared" si="372"/>
        <v/>
      </c>
      <c r="AN655" s="51">
        <f t="shared" si="391"/>
        <v>1.1441166031226651</v>
      </c>
      <c r="AO655" s="52">
        <f t="shared" si="373"/>
        <v>-4.8451686616883816E-3</v>
      </c>
      <c r="AP655" s="56">
        <f t="shared" si="374"/>
        <v>1</v>
      </c>
      <c r="AQ655" s="53" t="b">
        <f t="shared" si="375"/>
        <v>1</v>
      </c>
    </row>
    <row r="656" spans="1:43">
      <c r="A656" s="48">
        <f>净值底稿!A617</f>
        <v>44757</v>
      </c>
      <c r="B656" s="49">
        <f>净值底稿!X617</f>
        <v>1.3477447688734656</v>
      </c>
      <c r="C656" s="49">
        <f>净值底稿!U617</f>
        <v>1.3335225057905675</v>
      </c>
      <c r="D656" s="49">
        <f>净值底稿!V617</f>
        <v>1.5465</v>
      </c>
      <c r="E656" s="49">
        <f>净值底稿!W617</f>
        <v>1.341</v>
      </c>
      <c r="F656" s="50">
        <f t="shared" si="376"/>
        <v>-1.4543130682125871E-2</v>
      </c>
      <c r="G656" s="50">
        <f t="shared" si="377"/>
        <v>-1.3442202768556122E-2</v>
      </c>
      <c r="H656" s="50">
        <f t="shared" si="378"/>
        <v>3.881234232485653E-4</v>
      </c>
      <c r="I656" s="50">
        <f t="shared" si="379"/>
        <v>-6.4458768615247575E-3</v>
      </c>
      <c r="J656" s="51">
        <f t="shared" si="380"/>
        <v>0.10575129627290636</v>
      </c>
      <c r="K656" s="51">
        <f t="shared" si="381"/>
        <v>0.10706225171994047</v>
      </c>
      <c r="L656" s="51">
        <f t="shared" si="382"/>
        <v>0.86656964985846474</v>
      </c>
      <c r="M656" s="51">
        <f t="shared" si="383"/>
        <v>5.6142524088713376E-2</v>
      </c>
      <c r="N656" s="51">
        <f t="shared" si="354"/>
        <v>1.135525721940025</v>
      </c>
      <c r="O656" s="52">
        <f t="shared" si="355"/>
        <v>0.18741411478487582</v>
      </c>
      <c r="P656" s="53" t="b">
        <f t="shared" si="356"/>
        <v>0</v>
      </c>
      <c r="Q656" s="53" t="b">
        <f t="shared" si="357"/>
        <v>0</v>
      </c>
      <c r="R656" s="53" t="b">
        <f t="shared" si="358"/>
        <v>0</v>
      </c>
      <c r="S656" s="53" t="b">
        <f t="shared" si="384"/>
        <v>0</v>
      </c>
      <c r="T656" s="54" t="str">
        <f t="shared" si="385"/>
        <v>不调</v>
      </c>
      <c r="U656" s="51">
        <f t="shared" si="359"/>
        <v>0.10575129627290636</v>
      </c>
      <c r="V656" s="51">
        <f t="shared" si="360"/>
        <v>0.10706225171994047</v>
      </c>
      <c r="W656" s="51">
        <f t="shared" si="361"/>
        <v>0.86656964985846474</v>
      </c>
      <c r="X656" s="51">
        <f t="shared" si="362"/>
        <v>5.6142524088713376E-2</v>
      </c>
      <c r="Y656" s="51">
        <f t="shared" si="386"/>
        <v>0.99998626710299976</v>
      </c>
      <c r="Z656" s="51">
        <f t="shared" si="363"/>
        <v>0.105749844001247</v>
      </c>
      <c r="AA656" s="51">
        <f t="shared" si="364"/>
        <v>0.10706078144506498</v>
      </c>
      <c r="AB656" s="51">
        <f t="shared" si="365"/>
        <v>0.8665577493467197</v>
      </c>
      <c r="AC656" s="51">
        <f t="shared" si="366"/>
        <v>5.614175308921273E-2</v>
      </c>
      <c r="AD656" s="78">
        <f t="shared" si="367"/>
        <v>1.1355101278822444</v>
      </c>
      <c r="AE656" s="51">
        <f t="shared" si="387"/>
        <v>1.1441166031226651</v>
      </c>
      <c r="AF656" s="50">
        <f t="shared" si="368"/>
        <v>-7.5223759684378555E-3</v>
      </c>
      <c r="AG656" s="50">
        <f t="shared" si="388"/>
        <v>-2.6902419828973567E-3</v>
      </c>
      <c r="AH656" s="48">
        <f t="shared" si="389"/>
        <v>44742</v>
      </c>
      <c r="AI656" s="55">
        <f t="shared" si="369"/>
        <v>2022</v>
      </c>
      <c r="AJ656" s="55">
        <f t="shared" si="370"/>
        <v>7</v>
      </c>
      <c r="AK656" s="53">
        <f t="shared" si="371"/>
        <v>0</v>
      </c>
      <c r="AL656" s="51">
        <f t="shared" si="390"/>
        <v>1.1430872500845668</v>
      </c>
      <c r="AM656" s="52" t="str">
        <f t="shared" si="372"/>
        <v/>
      </c>
      <c r="AN656" s="51">
        <f t="shared" si="391"/>
        <v>1.1441166031226651</v>
      </c>
      <c r="AO656" s="52">
        <f t="shared" si="373"/>
        <v>-7.5223759684378555E-3</v>
      </c>
      <c r="AP656" s="56">
        <f t="shared" si="374"/>
        <v>1</v>
      </c>
      <c r="AQ656" s="53" t="b">
        <f t="shared" si="375"/>
        <v>1</v>
      </c>
    </row>
    <row r="657" spans="1:43">
      <c r="A657" s="48">
        <f>净值底稿!A618</f>
        <v>44760</v>
      </c>
      <c r="B657" s="49">
        <f>净值底稿!X618</f>
        <v>1.3725510378563068</v>
      </c>
      <c r="C657" s="49">
        <f>净值底稿!U618</f>
        <v>1.3546971953645102</v>
      </c>
      <c r="D657" s="49">
        <f>净值底稿!V618</f>
        <v>1.5474000000000001</v>
      </c>
      <c r="E657" s="49">
        <f>净值底稿!W618</f>
        <v>1.3481000000000001</v>
      </c>
      <c r="F657" s="50">
        <f t="shared" si="376"/>
        <v>1.8405761651425934E-2</v>
      </c>
      <c r="G657" s="50">
        <f t="shared" si="377"/>
        <v>1.5878764311809901E-2</v>
      </c>
      <c r="H657" s="50">
        <f t="shared" si="378"/>
        <v>5.8195926285176114E-4</v>
      </c>
      <c r="I657" s="50">
        <f t="shared" si="379"/>
        <v>5.2945563012678498E-3</v>
      </c>
      <c r="J657" s="51">
        <f t="shared" si="380"/>
        <v>0.10769625042460942</v>
      </c>
      <c r="K657" s="51">
        <f t="shared" si="381"/>
        <v>0.10876077436066936</v>
      </c>
      <c r="L657" s="51">
        <f t="shared" si="382"/>
        <v>0.86706205065574804</v>
      </c>
      <c r="M657" s="51">
        <f t="shared" si="383"/>
        <v>5.6438998761795443E-2</v>
      </c>
      <c r="N657" s="51">
        <f t="shared" si="354"/>
        <v>1.1399580742028224</v>
      </c>
      <c r="O657" s="52">
        <f t="shared" si="355"/>
        <v>0.18988156642221085</v>
      </c>
      <c r="P657" s="53" t="b">
        <f t="shared" si="356"/>
        <v>0</v>
      </c>
      <c r="Q657" s="53" t="b">
        <f t="shared" si="357"/>
        <v>0</v>
      </c>
      <c r="R657" s="53" t="b">
        <f t="shared" si="358"/>
        <v>0</v>
      </c>
      <c r="S657" s="53" t="b">
        <f t="shared" si="384"/>
        <v>0</v>
      </c>
      <c r="T657" s="54" t="str">
        <f t="shared" si="385"/>
        <v>不调</v>
      </c>
      <c r="U657" s="51">
        <f t="shared" si="359"/>
        <v>0.10769625042460942</v>
      </c>
      <c r="V657" s="51">
        <f t="shared" si="360"/>
        <v>0.10876077436066936</v>
      </c>
      <c r="W657" s="51">
        <f t="shared" si="361"/>
        <v>0.86706205065574804</v>
      </c>
      <c r="X657" s="51">
        <f t="shared" si="362"/>
        <v>5.6438998761795443E-2</v>
      </c>
      <c r="Y657" s="51">
        <f t="shared" si="386"/>
        <v>0.99995880187477393</v>
      </c>
      <c r="Z657" s="51">
        <f t="shared" si="363"/>
        <v>0.10769181354099805</v>
      </c>
      <c r="AA657" s="51">
        <f t="shared" si="364"/>
        <v>0.10875629362066756</v>
      </c>
      <c r="AB657" s="51">
        <f t="shared" si="365"/>
        <v>0.86702632932480639</v>
      </c>
      <c r="AC657" s="51">
        <f t="shared" si="366"/>
        <v>5.6436673580856821E-2</v>
      </c>
      <c r="AD657" s="78">
        <f t="shared" si="367"/>
        <v>1.1399111100673289</v>
      </c>
      <c r="AE657" s="51">
        <f t="shared" si="387"/>
        <v>1.1441166031226651</v>
      </c>
      <c r="AF657" s="50">
        <f t="shared" si="368"/>
        <v>-3.6757556387678747E-3</v>
      </c>
      <c r="AG657" s="50">
        <f t="shared" si="388"/>
        <v>3.8757753691660568E-3</v>
      </c>
      <c r="AH657" s="48">
        <f t="shared" si="389"/>
        <v>44742</v>
      </c>
      <c r="AI657" s="55">
        <f t="shared" si="369"/>
        <v>2022</v>
      </c>
      <c r="AJ657" s="55">
        <f t="shared" si="370"/>
        <v>7</v>
      </c>
      <c r="AK657" s="53">
        <f t="shared" si="371"/>
        <v>0</v>
      </c>
      <c r="AL657" s="51">
        <f t="shared" si="390"/>
        <v>1.1430872500845668</v>
      </c>
      <c r="AM657" s="52" t="str">
        <f t="shared" si="372"/>
        <v/>
      </c>
      <c r="AN657" s="51">
        <f t="shared" si="391"/>
        <v>1.1441166031226651</v>
      </c>
      <c r="AO657" s="52">
        <f t="shared" si="373"/>
        <v>-3.6757556387678747E-3</v>
      </c>
      <c r="AP657" s="56">
        <f t="shared" si="374"/>
        <v>1</v>
      </c>
      <c r="AQ657" s="53" t="b">
        <f t="shared" si="375"/>
        <v>1</v>
      </c>
    </row>
    <row r="658" spans="1:43">
      <c r="A658" s="48">
        <f>净值底稿!A619</f>
        <v>44761</v>
      </c>
      <c r="B658" s="49">
        <f>净值底稿!X619</f>
        <v>1.3766790252390142</v>
      </c>
      <c r="C658" s="49">
        <f>净值底稿!U619</f>
        <v>1.3625591971441937</v>
      </c>
      <c r="D658" s="49">
        <f>净值底稿!V619</f>
        <v>1.5479000000000001</v>
      </c>
      <c r="E658" s="49">
        <f>净值底稿!W619</f>
        <v>1.3427</v>
      </c>
      <c r="F658" s="50">
        <f t="shared" si="376"/>
        <v>3.0075292421580802E-3</v>
      </c>
      <c r="G658" s="50">
        <f t="shared" si="377"/>
        <v>5.8035122583746102E-3</v>
      </c>
      <c r="H658" s="50">
        <f t="shared" si="378"/>
        <v>3.2312265736078594E-4</v>
      </c>
      <c r="I658" s="50">
        <f t="shared" si="379"/>
        <v>-4.005637563978981E-3</v>
      </c>
      <c r="J658" s="51">
        <f t="shared" si="380"/>
        <v>0.10801569981936364</v>
      </c>
      <c r="K658" s="51">
        <f t="shared" si="381"/>
        <v>0.1093874621038705</v>
      </c>
      <c r="L658" s="51">
        <f t="shared" si="382"/>
        <v>0.86730648517633957</v>
      </c>
      <c r="M658" s="51">
        <f t="shared" si="383"/>
        <v>5.6210608721175323E-2</v>
      </c>
      <c r="N658" s="51">
        <f t="shared" si="354"/>
        <v>1.140920255820749</v>
      </c>
      <c r="O658" s="52">
        <f t="shared" si="355"/>
        <v>0.19055070747853436</v>
      </c>
      <c r="P658" s="53" t="b">
        <f t="shared" si="356"/>
        <v>0</v>
      </c>
      <c r="Q658" s="53" t="b">
        <f t="shared" si="357"/>
        <v>0</v>
      </c>
      <c r="R658" s="53" t="b">
        <f t="shared" si="358"/>
        <v>0</v>
      </c>
      <c r="S658" s="53" t="b">
        <f t="shared" si="384"/>
        <v>0</v>
      </c>
      <c r="T658" s="54" t="str">
        <f t="shared" si="385"/>
        <v>不调</v>
      </c>
      <c r="U658" s="51">
        <f t="shared" si="359"/>
        <v>0.10801569981936364</v>
      </c>
      <c r="V658" s="51">
        <f t="shared" si="360"/>
        <v>0.1093874621038705</v>
      </c>
      <c r="W658" s="51">
        <f t="shared" si="361"/>
        <v>0.86730648517633957</v>
      </c>
      <c r="X658" s="51">
        <f t="shared" si="362"/>
        <v>5.6210608721175323E-2</v>
      </c>
      <c r="Y658" s="51">
        <f t="shared" si="386"/>
        <v>0.99998626710299976</v>
      </c>
      <c r="Z658" s="51">
        <f t="shared" si="363"/>
        <v>0.1080142164508836</v>
      </c>
      <c r="AA658" s="51">
        <f t="shared" si="364"/>
        <v>0.10938595989712031</v>
      </c>
      <c r="AB658" s="51">
        <f t="shared" si="365"/>
        <v>0.86729457454571102</v>
      </c>
      <c r="AC658" s="51">
        <f t="shared" si="366"/>
        <v>5.6209836786675432E-2</v>
      </c>
      <c r="AD658" s="78">
        <f t="shared" si="367"/>
        <v>1.1409045876803905</v>
      </c>
      <c r="AE658" s="51">
        <f t="shared" si="387"/>
        <v>1.1441166031226651</v>
      </c>
      <c r="AF658" s="50">
        <f t="shared" si="368"/>
        <v>-2.807419657671173E-3</v>
      </c>
      <c r="AG658" s="50">
        <f t="shared" si="388"/>
        <v>8.7153954750296414E-4</v>
      </c>
      <c r="AH658" s="48">
        <f t="shared" si="389"/>
        <v>44742</v>
      </c>
      <c r="AI658" s="55">
        <f t="shared" si="369"/>
        <v>2022</v>
      </c>
      <c r="AJ658" s="55">
        <f t="shared" si="370"/>
        <v>7</v>
      </c>
      <c r="AK658" s="53">
        <f t="shared" si="371"/>
        <v>0</v>
      </c>
      <c r="AL658" s="51">
        <f t="shared" si="390"/>
        <v>1.1430872500845668</v>
      </c>
      <c r="AM658" s="52" t="str">
        <f t="shared" si="372"/>
        <v/>
      </c>
      <c r="AN658" s="51">
        <f t="shared" si="391"/>
        <v>1.1441166031226651</v>
      </c>
      <c r="AO658" s="52">
        <f t="shared" si="373"/>
        <v>-2.807419657671173E-3</v>
      </c>
      <c r="AP658" s="56">
        <f t="shared" si="374"/>
        <v>1</v>
      </c>
      <c r="AQ658" s="53" t="b">
        <f t="shared" si="375"/>
        <v>1</v>
      </c>
    </row>
    <row r="659" spans="1:43">
      <c r="A659" s="48">
        <f>净值底稿!A620</f>
        <v>44762</v>
      </c>
      <c r="B659" s="49">
        <f>净值底稿!X620</f>
        <v>1.3784111849363472</v>
      </c>
      <c r="C659" s="49">
        <f>净值底稿!U620</f>
        <v>1.3752056020882875</v>
      </c>
      <c r="D659" s="49">
        <f>净值底稿!V620</f>
        <v>1.5488999999999999</v>
      </c>
      <c r="E659" s="49">
        <f>净值底稿!W620</f>
        <v>1.3427</v>
      </c>
      <c r="F659" s="50">
        <f t="shared" si="376"/>
        <v>1.2582160878293891E-3</v>
      </c>
      <c r="G659" s="50">
        <f t="shared" si="377"/>
        <v>9.2813618451217383E-3</v>
      </c>
      <c r="H659" s="50">
        <f t="shared" si="378"/>
        <v>6.4603656566952772E-4</v>
      </c>
      <c r="I659" s="50">
        <f t="shared" si="379"/>
        <v>0</v>
      </c>
      <c r="J659" s="51">
        <f t="shared" si="380"/>
        <v>0.10815012167573639</v>
      </c>
      <c r="K659" s="51">
        <f t="shared" si="381"/>
        <v>0.11040121057170146</v>
      </c>
      <c r="L659" s="51">
        <f t="shared" si="382"/>
        <v>0.86785487855407439</v>
      </c>
      <c r="M659" s="51">
        <f t="shared" si="383"/>
        <v>5.6209836786675432E-2</v>
      </c>
      <c r="N659" s="51">
        <f t="shared" si="354"/>
        <v>1.1426160475881877</v>
      </c>
      <c r="O659" s="52">
        <f t="shared" si="355"/>
        <v>0.19127276630566484</v>
      </c>
      <c r="P659" s="53" t="b">
        <f t="shared" si="356"/>
        <v>0</v>
      </c>
      <c r="Q659" s="53" t="b">
        <f t="shared" si="357"/>
        <v>0</v>
      </c>
      <c r="R659" s="53" t="b">
        <f t="shared" si="358"/>
        <v>0</v>
      </c>
      <c r="S659" s="53" t="b">
        <f t="shared" si="384"/>
        <v>0</v>
      </c>
      <c r="T659" s="54" t="str">
        <f t="shared" si="385"/>
        <v>不调</v>
      </c>
      <c r="U659" s="51">
        <f t="shared" si="359"/>
        <v>0.10815012167573639</v>
      </c>
      <c r="V659" s="51">
        <f t="shared" si="360"/>
        <v>0.11040121057170146</v>
      </c>
      <c r="W659" s="51">
        <f t="shared" si="361"/>
        <v>0.86785487855407439</v>
      </c>
      <c r="X659" s="51">
        <f t="shared" si="362"/>
        <v>5.6209836786675432E-2</v>
      </c>
      <c r="Y659" s="51">
        <f t="shared" si="386"/>
        <v>0.99998626710299976</v>
      </c>
      <c r="Z659" s="51">
        <f t="shared" si="363"/>
        <v>0.10814863646125485</v>
      </c>
      <c r="AA659" s="51">
        <f t="shared" si="364"/>
        <v>0.11039969444324799</v>
      </c>
      <c r="AB659" s="51">
        <f t="shared" si="365"/>
        <v>0.86784296039241604</v>
      </c>
      <c r="AC659" s="51">
        <f t="shared" si="366"/>
        <v>5.6209064862776444E-2</v>
      </c>
      <c r="AD659" s="78">
        <f t="shared" si="367"/>
        <v>1.1426003561596954</v>
      </c>
      <c r="AE659" s="51">
        <f t="shared" si="387"/>
        <v>1.1441166031226651</v>
      </c>
      <c r="AF659" s="50">
        <f t="shared" si="368"/>
        <v>-1.3252556241482027E-3</v>
      </c>
      <c r="AG659" s="50">
        <f t="shared" si="388"/>
        <v>1.4863368046862391E-3</v>
      </c>
      <c r="AH659" s="48">
        <f t="shared" si="389"/>
        <v>44742</v>
      </c>
      <c r="AI659" s="55">
        <f t="shared" si="369"/>
        <v>2022</v>
      </c>
      <c r="AJ659" s="55">
        <f t="shared" si="370"/>
        <v>7</v>
      </c>
      <c r="AK659" s="53">
        <f t="shared" si="371"/>
        <v>0</v>
      </c>
      <c r="AL659" s="51">
        <f t="shared" si="390"/>
        <v>1.1430872500845668</v>
      </c>
      <c r="AM659" s="52" t="str">
        <f t="shared" si="372"/>
        <v/>
      </c>
      <c r="AN659" s="51">
        <f t="shared" si="391"/>
        <v>1.1441166031226651</v>
      </c>
      <c r="AO659" s="52">
        <f t="shared" si="373"/>
        <v>-1.3252556241482027E-3</v>
      </c>
      <c r="AP659" s="56">
        <f t="shared" si="374"/>
        <v>1</v>
      </c>
      <c r="AQ659" s="53" t="b">
        <f t="shared" si="375"/>
        <v>1</v>
      </c>
    </row>
    <row r="660" spans="1:43">
      <c r="A660" s="48">
        <f>净值底稿!A621</f>
        <v>44763</v>
      </c>
      <c r="B660" s="49">
        <f>净值底稿!X621</f>
        <v>1.3576952046187247</v>
      </c>
      <c r="C660" s="49">
        <f>净值底稿!U621</f>
        <v>1.3645690847952638</v>
      </c>
      <c r="D660" s="49">
        <f>净值底稿!V621</f>
        <v>1.5501</v>
      </c>
      <c r="E660" s="49">
        <f>净值底稿!W621</f>
        <v>1.3328</v>
      </c>
      <c r="F660" s="50">
        <f t="shared" si="376"/>
        <v>-1.5028882922608511E-2</v>
      </c>
      <c r="G660" s="50">
        <f t="shared" si="377"/>
        <v>-7.7344924110778202E-3</v>
      </c>
      <c r="H660" s="50">
        <f t="shared" si="378"/>
        <v>7.7474336625993345E-4</v>
      </c>
      <c r="I660" s="50">
        <f t="shared" si="379"/>
        <v>-7.3732032471884867E-3</v>
      </c>
      <c r="J660" s="51">
        <f t="shared" si="380"/>
        <v>0.1065232832656389</v>
      </c>
      <c r="K660" s="51">
        <f t="shared" si="381"/>
        <v>0.10954580884439137</v>
      </c>
      <c r="L660" s="51">
        <f t="shared" si="382"/>
        <v>0.8685153159689355</v>
      </c>
      <c r="M660" s="51">
        <f t="shared" si="383"/>
        <v>5.5794624003208795E-2</v>
      </c>
      <c r="N660" s="51">
        <f t="shared" si="354"/>
        <v>1.1403790320821745</v>
      </c>
      <c r="O660" s="52">
        <f t="shared" si="355"/>
        <v>0.18947129509696262</v>
      </c>
      <c r="P660" s="53" t="b">
        <f t="shared" si="356"/>
        <v>0</v>
      </c>
      <c r="Q660" s="53" t="b">
        <f t="shared" si="357"/>
        <v>0</v>
      </c>
      <c r="R660" s="53" t="b">
        <f t="shared" si="358"/>
        <v>0</v>
      </c>
      <c r="S660" s="53" t="b">
        <f t="shared" si="384"/>
        <v>0</v>
      </c>
      <c r="T660" s="54" t="str">
        <f t="shared" si="385"/>
        <v>不调</v>
      </c>
      <c r="U660" s="51">
        <f t="shared" si="359"/>
        <v>0.1065232832656389</v>
      </c>
      <c r="V660" s="51">
        <f t="shared" si="360"/>
        <v>0.10954580884439137</v>
      </c>
      <c r="W660" s="51">
        <f t="shared" si="361"/>
        <v>0.8685153159689355</v>
      </c>
      <c r="X660" s="51">
        <f t="shared" si="362"/>
        <v>5.5794624003208795E-2</v>
      </c>
      <c r="Y660" s="51">
        <f t="shared" si="386"/>
        <v>0.99998626710299976</v>
      </c>
      <c r="Z660" s="51">
        <f t="shared" si="363"/>
        <v>0.10652182039236169</v>
      </c>
      <c r="AA660" s="51">
        <f t="shared" si="364"/>
        <v>0.10954430446308171</v>
      </c>
      <c r="AB660" s="51">
        <f t="shared" si="365"/>
        <v>0.86850338873755817</v>
      </c>
      <c r="AC660" s="51">
        <f t="shared" si="366"/>
        <v>5.5793857781384189E-2</v>
      </c>
      <c r="AD660" s="78">
        <f t="shared" si="367"/>
        <v>1.1403633713743857</v>
      </c>
      <c r="AE660" s="51">
        <f t="shared" si="387"/>
        <v>1.1441166031226651</v>
      </c>
      <c r="AF660" s="50">
        <f t="shared" si="368"/>
        <v>-3.2804626189634201E-3</v>
      </c>
      <c r="AG660" s="50">
        <f t="shared" si="388"/>
        <v>-1.957801582373242E-3</v>
      </c>
      <c r="AH660" s="48">
        <f t="shared" si="389"/>
        <v>44742</v>
      </c>
      <c r="AI660" s="55">
        <f t="shared" si="369"/>
        <v>2022</v>
      </c>
      <c r="AJ660" s="55">
        <f t="shared" si="370"/>
        <v>7</v>
      </c>
      <c r="AK660" s="53">
        <f t="shared" si="371"/>
        <v>0</v>
      </c>
      <c r="AL660" s="51">
        <f t="shared" si="390"/>
        <v>1.1430872500845668</v>
      </c>
      <c r="AM660" s="52" t="str">
        <f t="shared" si="372"/>
        <v/>
      </c>
      <c r="AN660" s="51">
        <f t="shared" si="391"/>
        <v>1.1441166031226651</v>
      </c>
      <c r="AO660" s="52">
        <f t="shared" si="373"/>
        <v>-3.2804626189634201E-3</v>
      </c>
      <c r="AP660" s="56">
        <f t="shared" si="374"/>
        <v>1</v>
      </c>
      <c r="AQ660" s="53" t="b">
        <f t="shared" si="375"/>
        <v>1</v>
      </c>
    </row>
    <row r="661" spans="1:43">
      <c r="A661" s="48">
        <f>净值底稿!A622</f>
        <v>44764</v>
      </c>
      <c r="B661" s="49">
        <f>净值底稿!X622</f>
        <v>1.3568791903518937</v>
      </c>
      <c r="C661" s="49">
        <f>净值底稿!U622</f>
        <v>1.359070184738415</v>
      </c>
      <c r="D661" s="49">
        <f>净值底稿!V622</f>
        <v>1.5498000000000001</v>
      </c>
      <c r="E661" s="49">
        <f>净值底稿!W622</f>
        <v>1.3535999999999999</v>
      </c>
      <c r="F661" s="50">
        <f t="shared" si="376"/>
        <v>-6.0102905575198928E-4</v>
      </c>
      <c r="G661" s="50">
        <f t="shared" si="377"/>
        <v>-4.0297703634945004E-3</v>
      </c>
      <c r="H661" s="50">
        <f t="shared" si="378"/>
        <v>-1.9353590090964712E-4</v>
      </c>
      <c r="I661" s="50">
        <f t="shared" si="379"/>
        <v>1.5606242496998712E-2</v>
      </c>
      <c r="J661" s="51">
        <f t="shared" si="380"/>
        <v>0.10645779768323428</v>
      </c>
      <c r="K661" s="51">
        <f t="shared" si="381"/>
        <v>0.10910286607146676</v>
      </c>
      <c r="L661" s="51">
        <f t="shared" si="382"/>
        <v>0.86833530215177579</v>
      </c>
      <c r="M661" s="51">
        <f t="shared" si="383"/>
        <v>5.6664590255763529E-2</v>
      </c>
      <c r="N661" s="51">
        <f t="shared" si="354"/>
        <v>1.1405605561622403</v>
      </c>
      <c r="O661" s="52">
        <f t="shared" si="355"/>
        <v>0.18899536950499135</v>
      </c>
      <c r="P661" s="53" t="b">
        <f t="shared" si="356"/>
        <v>0</v>
      </c>
      <c r="Q661" s="53" t="b">
        <f t="shared" si="357"/>
        <v>0</v>
      </c>
      <c r="R661" s="53" t="b">
        <f t="shared" si="358"/>
        <v>0</v>
      </c>
      <c r="S661" s="53" t="b">
        <f t="shared" si="384"/>
        <v>0</v>
      </c>
      <c r="T661" s="54" t="str">
        <f t="shared" si="385"/>
        <v>不调</v>
      </c>
      <c r="U661" s="51">
        <f t="shared" si="359"/>
        <v>0.10645779768323428</v>
      </c>
      <c r="V661" s="51">
        <f t="shared" si="360"/>
        <v>0.10910286607146676</v>
      </c>
      <c r="W661" s="51">
        <f t="shared" si="361"/>
        <v>0.86833530215177579</v>
      </c>
      <c r="X661" s="51">
        <f t="shared" si="362"/>
        <v>5.6664590255763529E-2</v>
      </c>
      <c r="Y661" s="51">
        <f t="shared" si="386"/>
        <v>0.99998626710299976</v>
      </c>
      <c r="Z661" s="51">
        <f t="shared" si="363"/>
        <v>0.10645633570926383</v>
      </c>
      <c r="AA661" s="51">
        <f t="shared" si="364"/>
        <v>0.10910136777304456</v>
      </c>
      <c r="AB661" s="51">
        <f t="shared" si="365"/>
        <v>0.86832337739250964</v>
      </c>
      <c r="AC661" s="51">
        <f t="shared" si="366"/>
        <v>5.6663812086781985E-2</v>
      </c>
      <c r="AD661" s="78">
        <f t="shared" si="367"/>
        <v>1.1405448929616</v>
      </c>
      <c r="AE661" s="51">
        <f t="shared" si="387"/>
        <v>1.1441166031226651</v>
      </c>
      <c r="AF661" s="50">
        <f t="shared" si="368"/>
        <v>-3.1218060740633158E-3</v>
      </c>
      <c r="AG661" s="50">
        <f t="shared" si="388"/>
        <v>1.5917872475634809E-4</v>
      </c>
      <c r="AH661" s="48">
        <f t="shared" si="389"/>
        <v>44742</v>
      </c>
      <c r="AI661" s="55">
        <f t="shared" si="369"/>
        <v>2022</v>
      </c>
      <c r="AJ661" s="55">
        <f t="shared" si="370"/>
        <v>7</v>
      </c>
      <c r="AK661" s="53">
        <f t="shared" si="371"/>
        <v>0</v>
      </c>
      <c r="AL661" s="51">
        <f t="shared" si="390"/>
        <v>1.1430872500845668</v>
      </c>
      <c r="AM661" s="52" t="str">
        <f t="shared" si="372"/>
        <v/>
      </c>
      <c r="AN661" s="51">
        <f t="shared" si="391"/>
        <v>1.1441166031226651</v>
      </c>
      <c r="AO661" s="52">
        <f t="shared" si="373"/>
        <v>-3.1218060740633158E-3</v>
      </c>
      <c r="AP661" s="56">
        <f t="shared" si="374"/>
        <v>1</v>
      </c>
      <c r="AQ661" s="53" t="b">
        <f t="shared" si="375"/>
        <v>1</v>
      </c>
    </row>
    <row r="662" spans="1:43">
      <c r="A662" s="48">
        <f>净值底稿!A623</f>
        <v>44767</v>
      </c>
      <c r="B662" s="49">
        <f>净值底稿!X623</f>
        <v>1.3564307948016525</v>
      </c>
      <c r="C662" s="49">
        <f>净值底稿!U623</f>
        <v>1.3464625428822563</v>
      </c>
      <c r="D662" s="49">
        <f>净值底稿!V623</f>
        <v>1.5507</v>
      </c>
      <c r="E662" s="49">
        <f>净值底稿!W623</f>
        <v>1.3589</v>
      </c>
      <c r="F662" s="50">
        <f t="shared" si="376"/>
        <v>-3.3046092344080069E-4</v>
      </c>
      <c r="G662" s="50">
        <f t="shared" si="377"/>
        <v>-9.2766672374505754E-3</v>
      </c>
      <c r="H662" s="50">
        <f t="shared" si="378"/>
        <v>5.8072009291509907E-4</v>
      </c>
      <c r="I662" s="50">
        <f t="shared" si="379"/>
        <v>3.9154846335698323E-3</v>
      </c>
      <c r="J662" s="51">
        <f t="shared" si="380"/>
        <v>0.10642115605025922</v>
      </c>
      <c r="K662" s="51">
        <f t="shared" si="381"/>
        <v>0.10808927068906332</v>
      </c>
      <c r="L662" s="51">
        <f t="shared" si="382"/>
        <v>0.86882763022490939</v>
      </c>
      <c r="M662" s="51">
        <f t="shared" si="383"/>
        <v>5.6885678372287266E-2</v>
      </c>
      <c r="N662" s="51">
        <f t="shared" si="354"/>
        <v>1.1402237353365192</v>
      </c>
      <c r="O662" s="52">
        <f t="shared" si="355"/>
        <v>0.18813011875780075</v>
      </c>
      <c r="P662" s="53" t="b">
        <f t="shared" si="356"/>
        <v>0</v>
      </c>
      <c r="Q662" s="53" t="b">
        <f t="shared" si="357"/>
        <v>0</v>
      </c>
      <c r="R662" s="53" t="b">
        <f t="shared" si="358"/>
        <v>0</v>
      </c>
      <c r="S662" s="53" t="b">
        <f t="shared" si="384"/>
        <v>0</v>
      </c>
      <c r="T662" s="54" t="str">
        <f t="shared" si="385"/>
        <v>不调</v>
      </c>
      <c r="U662" s="51">
        <f t="shared" si="359"/>
        <v>0.10642115605025922</v>
      </c>
      <c r="V662" s="51">
        <f t="shared" si="360"/>
        <v>0.10808927068906332</v>
      </c>
      <c r="W662" s="51">
        <f t="shared" si="361"/>
        <v>0.86882763022490939</v>
      </c>
      <c r="X662" s="51">
        <f t="shared" si="362"/>
        <v>5.6885678372287266E-2</v>
      </c>
      <c r="Y662" s="51">
        <f t="shared" si="386"/>
        <v>0.99995880187477393</v>
      </c>
      <c r="Z662" s="51">
        <f t="shared" si="363"/>
        <v>0.10641677169814555</v>
      </c>
      <c r="AA662" s="51">
        <f t="shared" si="364"/>
        <v>0.10808481761375388</v>
      </c>
      <c r="AB662" s="51">
        <f t="shared" si="365"/>
        <v>0.86879183615539946</v>
      </c>
      <c r="AC662" s="51">
        <f t="shared" si="366"/>
        <v>5.6883334788986113E-2</v>
      </c>
      <c r="AD662" s="78">
        <f t="shared" si="367"/>
        <v>1.1401767602562851</v>
      </c>
      <c r="AE662" s="51">
        <f t="shared" si="387"/>
        <v>1.1441166031226651</v>
      </c>
      <c r="AF662" s="50">
        <f t="shared" si="368"/>
        <v>-3.4435676010878824E-3</v>
      </c>
      <c r="AG662" s="50">
        <f t="shared" si="388"/>
        <v>-3.2276914971662851E-4</v>
      </c>
      <c r="AH662" s="48">
        <f t="shared" si="389"/>
        <v>44742</v>
      </c>
      <c r="AI662" s="55">
        <f t="shared" si="369"/>
        <v>2022</v>
      </c>
      <c r="AJ662" s="55">
        <f t="shared" si="370"/>
        <v>7</v>
      </c>
      <c r="AK662" s="53">
        <f t="shared" si="371"/>
        <v>0</v>
      </c>
      <c r="AL662" s="51">
        <f t="shared" si="390"/>
        <v>1.1430872500845668</v>
      </c>
      <c r="AM662" s="52" t="str">
        <f t="shared" si="372"/>
        <v/>
      </c>
      <c r="AN662" s="51">
        <f t="shared" si="391"/>
        <v>1.1441166031226651</v>
      </c>
      <c r="AO662" s="52">
        <f t="shared" si="373"/>
        <v>-3.4435676010878824E-3</v>
      </c>
      <c r="AP662" s="56">
        <f t="shared" si="374"/>
        <v>1</v>
      </c>
      <c r="AQ662" s="53" t="b">
        <f t="shared" si="375"/>
        <v>1</v>
      </c>
    </row>
    <row r="663" spans="1:43">
      <c r="A663" s="48">
        <f>净值底稿!A624</f>
        <v>44768</v>
      </c>
      <c r="B663" s="49">
        <f>净值底稿!X624</f>
        <v>1.3730436484401276</v>
      </c>
      <c r="C663" s="49">
        <f>净值底稿!U624</f>
        <v>1.3626917261523426</v>
      </c>
      <c r="D663" s="49">
        <f>净值底稿!V624</f>
        <v>1.5516000000000001</v>
      </c>
      <c r="E663" s="49">
        <f>净值底稿!W624</f>
        <v>1.3591</v>
      </c>
      <c r="F663" s="50">
        <f t="shared" si="376"/>
        <v>1.2247476024683124E-2</v>
      </c>
      <c r="G663" s="50">
        <f t="shared" si="377"/>
        <v>1.2053200704228884E-2</v>
      </c>
      <c r="H663" s="50">
        <f t="shared" si="378"/>
        <v>5.8038305281504776E-4</v>
      </c>
      <c r="I663" s="50">
        <f t="shared" si="379"/>
        <v>1.4717786444906622E-4</v>
      </c>
      <c r="J663" s="51">
        <f t="shared" si="380"/>
        <v>0.10772010855814276</v>
      </c>
      <c r="K663" s="51">
        <f t="shared" si="381"/>
        <v>0.10938758561353243</v>
      </c>
      <c r="L663" s="51">
        <f t="shared" si="382"/>
        <v>0.86929606821352812</v>
      </c>
      <c r="M663" s="51">
        <f t="shared" si="383"/>
        <v>5.6891706756723094E-2</v>
      </c>
      <c r="N663" s="51">
        <f t="shared" si="354"/>
        <v>1.1432954691419264</v>
      </c>
      <c r="O663" s="52">
        <f t="shared" si="355"/>
        <v>0.18989640038949887</v>
      </c>
      <c r="P663" s="53" t="b">
        <f t="shared" si="356"/>
        <v>0</v>
      </c>
      <c r="Q663" s="53" t="b">
        <f t="shared" si="357"/>
        <v>0</v>
      </c>
      <c r="R663" s="53" t="b">
        <f t="shared" si="358"/>
        <v>0</v>
      </c>
      <c r="S663" s="53" t="b">
        <f t="shared" si="384"/>
        <v>0</v>
      </c>
      <c r="T663" s="54" t="str">
        <f t="shared" si="385"/>
        <v>不调</v>
      </c>
      <c r="U663" s="51">
        <f t="shared" si="359"/>
        <v>0.10772010855814276</v>
      </c>
      <c r="V663" s="51">
        <f t="shared" si="360"/>
        <v>0.10938758561353243</v>
      </c>
      <c r="W663" s="51">
        <f t="shared" si="361"/>
        <v>0.86929606821352812</v>
      </c>
      <c r="X663" s="51">
        <f t="shared" si="362"/>
        <v>5.6891706756723094E-2</v>
      </c>
      <c r="Y663" s="51">
        <f t="shared" si="386"/>
        <v>0.99998626710299976</v>
      </c>
      <c r="Z663" s="51">
        <f t="shared" si="363"/>
        <v>0.10771862924898708</v>
      </c>
      <c r="AA663" s="51">
        <f t="shared" si="364"/>
        <v>0.1093860834050861</v>
      </c>
      <c r="AB663" s="51">
        <f t="shared" si="365"/>
        <v>0.8692841302601606</v>
      </c>
      <c r="AC663" s="51">
        <f t="shared" si="366"/>
        <v>5.6890925468774035E-2</v>
      </c>
      <c r="AD663" s="78">
        <f t="shared" si="367"/>
        <v>1.1432797683830078</v>
      </c>
      <c r="AE663" s="51">
        <f t="shared" si="387"/>
        <v>1.1441166031226651</v>
      </c>
      <c r="AF663" s="50">
        <f t="shared" si="368"/>
        <v>-7.3142434728523664E-4</v>
      </c>
      <c r="AG663" s="50">
        <f t="shared" si="388"/>
        <v>2.7215149745949407E-3</v>
      </c>
      <c r="AH663" s="48">
        <f t="shared" si="389"/>
        <v>44742</v>
      </c>
      <c r="AI663" s="55">
        <f t="shared" si="369"/>
        <v>2022</v>
      </c>
      <c r="AJ663" s="55">
        <f t="shared" si="370"/>
        <v>7</v>
      </c>
      <c r="AK663" s="53">
        <f t="shared" si="371"/>
        <v>0</v>
      </c>
      <c r="AL663" s="51">
        <f t="shared" si="390"/>
        <v>1.1430872500845668</v>
      </c>
      <c r="AM663" s="52" t="str">
        <f t="shared" si="372"/>
        <v/>
      </c>
      <c r="AN663" s="51">
        <f t="shared" si="391"/>
        <v>1.1441166031226651</v>
      </c>
      <c r="AO663" s="52">
        <f t="shared" si="373"/>
        <v>-7.3142434728523664E-4</v>
      </c>
      <c r="AP663" s="56">
        <f t="shared" si="374"/>
        <v>1</v>
      </c>
      <c r="AQ663" s="53" t="b">
        <f t="shared" si="375"/>
        <v>1</v>
      </c>
    </row>
    <row r="664" spans="1:43">
      <c r="A664" s="48">
        <f>净值底稿!A625</f>
        <v>44769</v>
      </c>
      <c r="B664" s="49">
        <f>净值底稿!X625</f>
        <v>1.3691455147635627</v>
      </c>
      <c r="C664" s="49">
        <f>净值底稿!U625</f>
        <v>1.3693444667424912</v>
      </c>
      <c r="D664" s="49">
        <f>净值底稿!V625</f>
        <v>1.5519000000000001</v>
      </c>
      <c r="E664" s="49">
        <f>净值底稿!W625</f>
        <v>1.3552999999999999</v>
      </c>
      <c r="F664" s="50">
        <f t="shared" si="376"/>
        <v>-2.8390457076826747E-3</v>
      </c>
      <c r="G664" s="50">
        <f t="shared" si="377"/>
        <v>4.8820584013766766E-3</v>
      </c>
      <c r="H664" s="50">
        <f t="shared" si="378"/>
        <v>1.9334880123733633E-4</v>
      </c>
      <c r="I664" s="50">
        <f t="shared" si="379"/>
        <v>-2.7959679199470733E-3</v>
      </c>
      <c r="J664" s="51">
        <f t="shared" si="380"/>
        <v>0.10741281113698029</v>
      </c>
      <c r="K664" s="51">
        <f t="shared" si="381"/>
        <v>0.10992011265256758</v>
      </c>
      <c r="L664" s="51">
        <f t="shared" si="382"/>
        <v>0.86945220530468104</v>
      </c>
      <c r="M664" s="51">
        <f t="shared" si="383"/>
        <v>5.6731860266227244E-2</v>
      </c>
      <c r="N664" s="51">
        <f t="shared" si="354"/>
        <v>1.1435169893604562</v>
      </c>
      <c r="O664" s="52">
        <f t="shared" si="355"/>
        <v>0.19005657616953936</v>
      </c>
      <c r="P664" s="53" t="b">
        <f t="shared" si="356"/>
        <v>0</v>
      </c>
      <c r="Q664" s="53" t="b">
        <f t="shared" si="357"/>
        <v>0</v>
      </c>
      <c r="R664" s="53" t="b">
        <f t="shared" si="358"/>
        <v>0</v>
      </c>
      <c r="S664" s="53" t="b">
        <f t="shared" si="384"/>
        <v>0</v>
      </c>
      <c r="T664" s="54" t="str">
        <f t="shared" si="385"/>
        <v>不调</v>
      </c>
      <c r="U664" s="51">
        <f t="shared" si="359"/>
        <v>0.10741281113698029</v>
      </c>
      <c r="V664" s="51">
        <f t="shared" si="360"/>
        <v>0.10992011265256758</v>
      </c>
      <c r="W664" s="51">
        <f t="shared" si="361"/>
        <v>0.86945220530468104</v>
      </c>
      <c r="X664" s="51">
        <f t="shared" si="362"/>
        <v>5.6731860266227244E-2</v>
      </c>
      <c r="Y664" s="51">
        <f t="shared" si="386"/>
        <v>0.99998626710299976</v>
      </c>
      <c r="Z664" s="51">
        <f t="shared" si="363"/>
        <v>0.10741133604790844</v>
      </c>
      <c r="AA664" s="51">
        <f t="shared" si="364"/>
        <v>0.10991860313098227</v>
      </c>
      <c r="AB664" s="51">
        <f t="shared" si="365"/>
        <v>0.86944026520709894</v>
      </c>
      <c r="AC664" s="51">
        <f t="shared" si="366"/>
        <v>5.6731081173433576E-2</v>
      </c>
      <c r="AD664" s="78">
        <f t="shared" si="367"/>
        <v>1.1435012855594233</v>
      </c>
      <c r="AE664" s="51">
        <f t="shared" si="387"/>
        <v>1.1441166031226651</v>
      </c>
      <c r="AF664" s="50">
        <f t="shared" si="368"/>
        <v>-5.3781018609666553E-4</v>
      </c>
      <c r="AG664" s="50">
        <f t="shared" si="388"/>
        <v>1.9375587895575919E-4</v>
      </c>
      <c r="AH664" s="48">
        <f t="shared" si="389"/>
        <v>44742</v>
      </c>
      <c r="AI664" s="55">
        <f t="shared" si="369"/>
        <v>2022</v>
      </c>
      <c r="AJ664" s="55">
        <f t="shared" si="370"/>
        <v>7</v>
      </c>
      <c r="AK664" s="53">
        <f t="shared" si="371"/>
        <v>0</v>
      </c>
      <c r="AL664" s="51">
        <f t="shared" si="390"/>
        <v>1.1430872500845668</v>
      </c>
      <c r="AM664" s="52" t="str">
        <f t="shared" si="372"/>
        <v/>
      </c>
      <c r="AN664" s="51">
        <f t="shared" si="391"/>
        <v>1.1441166031226651</v>
      </c>
      <c r="AO664" s="52">
        <f t="shared" si="373"/>
        <v>-5.3781018609666553E-4</v>
      </c>
      <c r="AP664" s="56">
        <f t="shared" si="374"/>
        <v>1</v>
      </c>
      <c r="AQ664" s="53" t="b">
        <f t="shared" si="375"/>
        <v>1</v>
      </c>
    </row>
    <row r="665" spans="1:43">
      <c r="A665" s="48">
        <f>净值底稿!A626</f>
        <v>44770</v>
      </c>
      <c r="B665" s="49">
        <f>净值底稿!X626</f>
        <v>1.3725645218250728</v>
      </c>
      <c r="C665" s="49">
        <f>净值底稿!U626</f>
        <v>1.3748393665728811</v>
      </c>
      <c r="D665" s="49">
        <f>净值底稿!V626</f>
        <v>1.5515000000000001</v>
      </c>
      <c r="E665" s="49">
        <f>净值底稿!W626</f>
        <v>1.3672</v>
      </c>
      <c r="F665" s="50">
        <f t="shared" si="376"/>
        <v>2.4971831150470969E-3</v>
      </c>
      <c r="G665" s="50">
        <f t="shared" si="377"/>
        <v>4.0127958770386218E-3</v>
      </c>
      <c r="H665" s="50">
        <f t="shared" si="378"/>
        <v>-2.5774856627358567E-4</v>
      </c>
      <c r="I665" s="50">
        <f t="shared" si="379"/>
        <v>8.7803438353131202E-3</v>
      </c>
      <c r="J665" s="51">
        <f t="shared" si="380"/>
        <v>0.10767956182265193</v>
      </c>
      <c r="K665" s="51">
        <f t="shared" si="381"/>
        <v>0.11035968404843612</v>
      </c>
      <c r="L665" s="51">
        <f t="shared" si="382"/>
        <v>0.86921616822528125</v>
      </c>
      <c r="M665" s="51">
        <f t="shared" si="383"/>
        <v>5.722919957228538E-2</v>
      </c>
      <c r="N665" s="51">
        <f t="shared" si="354"/>
        <v>1.1444846136686546</v>
      </c>
      <c r="O665" s="52">
        <f t="shared" si="355"/>
        <v>0.19051304252327297</v>
      </c>
      <c r="P665" s="53" t="b">
        <f t="shared" si="356"/>
        <v>0</v>
      </c>
      <c r="Q665" s="53" t="b">
        <f t="shared" si="357"/>
        <v>0</v>
      </c>
      <c r="R665" s="53" t="b">
        <f t="shared" si="358"/>
        <v>0</v>
      </c>
      <c r="S665" s="53" t="b">
        <f t="shared" si="384"/>
        <v>0</v>
      </c>
      <c r="T665" s="54" t="str">
        <f t="shared" si="385"/>
        <v>不调</v>
      </c>
      <c r="U665" s="51">
        <f t="shared" si="359"/>
        <v>0.10767956182265193</v>
      </c>
      <c r="V665" s="51">
        <f t="shared" si="360"/>
        <v>0.11035968404843612</v>
      </c>
      <c r="W665" s="51">
        <f t="shared" si="361"/>
        <v>0.86921616822528125</v>
      </c>
      <c r="X665" s="51">
        <f t="shared" si="362"/>
        <v>5.722919957228538E-2</v>
      </c>
      <c r="Y665" s="51">
        <f t="shared" si="386"/>
        <v>0.99998626710299976</v>
      </c>
      <c r="Z665" s="51">
        <f t="shared" si="363"/>
        <v>0.10767808307032038</v>
      </c>
      <c r="AA665" s="51">
        <f t="shared" si="364"/>
        <v>0.1103581684902621</v>
      </c>
      <c r="AB665" s="51">
        <f t="shared" si="365"/>
        <v>0.86920423136917202</v>
      </c>
      <c r="AC665" s="51">
        <f t="shared" si="366"/>
        <v>5.7228413649582248E-2</v>
      </c>
      <c r="AD665" s="78">
        <f t="shared" si="367"/>
        <v>1.1444688965793366</v>
      </c>
      <c r="AE665" s="51">
        <f t="shared" si="387"/>
        <v>1.1444688965793366</v>
      </c>
      <c r="AF665" s="50">
        <f t="shared" si="368"/>
        <v>0</v>
      </c>
      <c r="AG665" s="50">
        <f t="shared" si="388"/>
        <v>8.4618271280723079E-4</v>
      </c>
      <c r="AH665" s="48">
        <f t="shared" si="389"/>
        <v>44742</v>
      </c>
      <c r="AI665" s="55">
        <f t="shared" si="369"/>
        <v>2022</v>
      </c>
      <c r="AJ665" s="55">
        <f t="shared" si="370"/>
        <v>7</v>
      </c>
      <c r="AK665" s="53">
        <f t="shared" si="371"/>
        <v>0</v>
      </c>
      <c r="AL665" s="51">
        <f t="shared" si="390"/>
        <v>1.1430872500845668</v>
      </c>
      <c r="AM665" s="52" t="str">
        <f t="shared" si="372"/>
        <v/>
      </c>
      <c r="AN665" s="51">
        <f t="shared" si="391"/>
        <v>1.1444688965793366</v>
      </c>
      <c r="AO665" s="52">
        <f t="shared" si="373"/>
        <v>0</v>
      </c>
      <c r="AP665" s="56">
        <f t="shared" si="374"/>
        <v>1</v>
      </c>
      <c r="AQ665" s="53" t="b">
        <f t="shared" si="375"/>
        <v>1</v>
      </c>
    </row>
    <row r="666" spans="1:43">
      <c r="A666" s="48">
        <f>净值底稿!A627</f>
        <v>44771</v>
      </c>
      <c r="B666" s="49">
        <f>净值底稿!X627</f>
        <v>1.3608421204310204</v>
      </c>
      <c r="C666" s="49">
        <f>净值底稿!U627</f>
        <v>1.36496577800881</v>
      </c>
      <c r="D666" s="49">
        <f>净值底稿!V627</f>
        <v>1.5531999999999999</v>
      </c>
      <c r="E666" s="49">
        <f>净值底稿!W627</f>
        <v>1.3832</v>
      </c>
      <c r="F666" s="50">
        <f t="shared" si="376"/>
        <v>-8.5405102693936197E-3</v>
      </c>
      <c r="G666" s="50">
        <f t="shared" si="377"/>
        <v>-7.1816306720132728E-3</v>
      </c>
      <c r="H666" s="50">
        <f t="shared" si="378"/>
        <v>1.0957138253302467E-3</v>
      </c>
      <c r="I666" s="50">
        <f t="shared" si="379"/>
        <v>1.1702750146284302E-2</v>
      </c>
      <c r="J666" s="51">
        <f t="shared" si="380"/>
        <v>0.1067584572960697</v>
      </c>
      <c r="K666" s="51">
        <f t="shared" si="381"/>
        <v>0.10956561688252522</v>
      </c>
      <c r="L666" s="51">
        <f t="shared" si="382"/>
        <v>0.87015663046251879</v>
      </c>
      <c r="M666" s="51">
        <f t="shared" si="383"/>
        <v>5.7898143475791516E-2</v>
      </c>
      <c r="N666" s="51">
        <f t="shared" si="354"/>
        <v>1.1443788481169053</v>
      </c>
      <c r="O666" s="52">
        <f t="shared" si="355"/>
        <v>0.18903187046366668</v>
      </c>
      <c r="P666" s="53" t="b">
        <f t="shared" si="356"/>
        <v>0</v>
      </c>
      <c r="Q666" s="53" t="b">
        <f t="shared" si="357"/>
        <v>0</v>
      </c>
      <c r="R666" s="53" t="b">
        <f t="shared" si="358"/>
        <v>0</v>
      </c>
      <c r="S666" s="53" t="b">
        <f t="shared" si="384"/>
        <v>0</v>
      </c>
      <c r="T666" s="54" t="str">
        <f t="shared" si="385"/>
        <v>不调</v>
      </c>
      <c r="U666" s="51">
        <f t="shared" si="359"/>
        <v>0.1067584572960697</v>
      </c>
      <c r="V666" s="51">
        <f t="shared" si="360"/>
        <v>0.10956561688252522</v>
      </c>
      <c r="W666" s="51">
        <f t="shared" si="361"/>
        <v>0.87015663046251879</v>
      </c>
      <c r="X666" s="51">
        <f t="shared" si="362"/>
        <v>5.7898143475791516E-2</v>
      </c>
      <c r="Y666" s="51">
        <f t="shared" si="386"/>
        <v>0.99998626710299976</v>
      </c>
      <c r="Z666" s="51">
        <f t="shared" si="363"/>
        <v>0.10675699119317175</v>
      </c>
      <c r="AA666" s="51">
        <f t="shared" si="364"/>
        <v>0.10956411222919381</v>
      </c>
      <c r="AB666" s="51">
        <f t="shared" si="365"/>
        <v>0.87014468069113859</v>
      </c>
      <c r="AC666" s="51">
        <f t="shared" si="366"/>
        <v>5.7897348366550659E-2</v>
      </c>
      <c r="AD666" s="78">
        <f t="shared" si="367"/>
        <v>1.1443631324800547</v>
      </c>
      <c r="AE666" s="51">
        <f t="shared" si="387"/>
        <v>1.1444688965793366</v>
      </c>
      <c r="AF666" s="50">
        <f t="shared" si="368"/>
        <v>-9.2413257885781697E-5</v>
      </c>
      <c r="AG666" s="50">
        <f t="shared" si="388"/>
        <v>-9.2413257885781697E-5</v>
      </c>
      <c r="AH666" s="48">
        <f t="shared" si="389"/>
        <v>44742</v>
      </c>
      <c r="AI666" s="55">
        <f t="shared" si="369"/>
        <v>2022</v>
      </c>
      <c r="AJ666" s="55">
        <f t="shared" si="370"/>
        <v>7</v>
      </c>
      <c r="AK666" s="53">
        <f t="shared" si="371"/>
        <v>1</v>
      </c>
      <c r="AL666" s="51">
        <f t="shared" si="390"/>
        <v>1.1430872500845668</v>
      </c>
      <c r="AM666" s="52">
        <f t="shared" si="372"/>
        <v>1.1161723616404107E-3</v>
      </c>
      <c r="AN666" s="51">
        <f t="shared" si="391"/>
        <v>1.1444688965793366</v>
      </c>
      <c r="AO666" s="52">
        <f t="shared" si="373"/>
        <v>-9.2413257885781697E-5</v>
      </c>
      <c r="AP666" s="56">
        <f t="shared" si="374"/>
        <v>1</v>
      </c>
      <c r="AQ666" s="53" t="b">
        <f t="shared" si="375"/>
        <v>1</v>
      </c>
    </row>
    <row r="667" spans="1:43">
      <c r="A667" s="48">
        <f>净值底稿!A628</f>
        <v>44774</v>
      </c>
      <c r="B667" s="49">
        <f>净值底稿!X628</f>
        <v>1.3614239367803025</v>
      </c>
      <c r="C667" s="49">
        <f>净值底稿!U628</f>
        <v>1.3756853035677075</v>
      </c>
      <c r="D667" s="49">
        <f>净值底稿!V628</f>
        <v>1.5551999999999999</v>
      </c>
      <c r="E667" s="49">
        <f>净值底稿!W628</f>
        <v>1.3875</v>
      </c>
      <c r="F667" s="50">
        <f t="shared" si="376"/>
        <v>4.2754140289091858E-4</v>
      </c>
      <c r="G667" s="50">
        <f t="shared" si="377"/>
        <v>7.8533291688345219E-3</v>
      </c>
      <c r="H667" s="50">
        <f t="shared" si="378"/>
        <v>1.2876641771826236E-3</v>
      </c>
      <c r="I667" s="50">
        <f t="shared" si="379"/>
        <v>3.1087333718913257E-3</v>
      </c>
      <c r="J667" s="51">
        <f t="shared" si="380"/>
        <v>0.10680263422695489</v>
      </c>
      <c r="K667" s="51">
        <f t="shared" si="381"/>
        <v>0.11042455526762079</v>
      </c>
      <c r="L667" s="51">
        <f t="shared" si="382"/>
        <v>0.87126513482543055</v>
      </c>
      <c r="M667" s="51">
        <f t="shared" si="383"/>
        <v>5.8077335785561776E-2</v>
      </c>
      <c r="N667" s="51">
        <f t="shared" si="354"/>
        <v>1.1465696601055679</v>
      </c>
      <c r="O667" s="52">
        <f t="shared" si="355"/>
        <v>0.18945834435787789</v>
      </c>
      <c r="P667" s="53" t="b">
        <f t="shared" si="356"/>
        <v>0</v>
      </c>
      <c r="Q667" s="53" t="b">
        <f t="shared" si="357"/>
        <v>0</v>
      </c>
      <c r="R667" s="53" t="b">
        <f t="shared" si="358"/>
        <v>0</v>
      </c>
      <c r="S667" s="53" t="b">
        <f t="shared" si="384"/>
        <v>0</v>
      </c>
      <c r="T667" s="54" t="str">
        <f t="shared" si="385"/>
        <v>不调</v>
      </c>
      <c r="U667" s="51">
        <f t="shared" si="359"/>
        <v>0.10680263422695489</v>
      </c>
      <c r="V667" s="51">
        <f t="shared" si="360"/>
        <v>0.11042455526762079</v>
      </c>
      <c r="W667" s="51">
        <f t="shared" si="361"/>
        <v>0.87126513482543055</v>
      </c>
      <c r="X667" s="51">
        <f t="shared" si="362"/>
        <v>5.8077335785561776E-2</v>
      </c>
      <c r="Y667" s="51">
        <f t="shared" si="386"/>
        <v>0.99995880187477393</v>
      </c>
      <c r="Z667" s="51">
        <f t="shared" si="363"/>
        <v>0.10679823415865554</v>
      </c>
      <c r="AA667" s="51">
        <f t="shared" si="364"/>
        <v>0.11042000598296485</v>
      </c>
      <c r="AB667" s="51">
        <f t="shared" si="365"/>
        <v>0.87122924033530091</v>
      </c>
      <c r="AC667" s="51">
        <f t="shared" si="366"/>
        <v>5.8074943108209286E-2</v>
      </c>
      <c r="AD667" s="78">
        <f t="shared" si="367"/>
        <v>1.1465224235851306</v>
      </c>
      <c r="AE667" s="51">
        <f t="shared" si="387"/>
        <v>1.1465224235851306</v>
      </c>
      <c r="AF667" s="50">
        <f t="shared" si="368"/>
        <v>0</v>
      </c>
      <c r="AG667" s="50">
        <f t="shared" si="388"/>
        <v>1.8868932804538829E-3</v>
      </c>
      <c r="AH667" s="48">
        <f t="shared" si="389"/>
        <v>44742</v>
      </c>
      <c r="AI667" s="55">
        <f t="shared" si="369"/>
        <v>2022</v>
      </c>
      <c r="AJ667" s="55">
        <f t="shared" si="370"/>
        <v>8</v>
      </c>
      <c r="AK667" s="53">
        <f t="shared" si="371"/>
        <v>0</v>
      </c>
      <c r="AL667" s="51">
        <f t="shared" si="390"/>
        <v>1.1443631324800547</v>
      </c>
      <c r="AM667" s="52" t="str">
        <f t="shared" si="372"/>
        <v/>
      </c>
      <c r="AN667" s="51">
        <f t="shared" si="391"/>
        <v>1.1465224235851306</v>
      </c>
      <c r="AO667" s="52">
        <f t="shared" si="373"/>
        <v>0</v>
      </c>
      <c r="AP667" s="56">
        <f t="shared" si="374"/>
        <v>1</v>
      </c>
      <c r="AQ667" s="53" t="b">
        <f t="shared" si="375"/>
        <v>1</v>
      </c>
    </row>
    <row r="668" spans="1:43">
      <c r="A668" s="48">
        <f>净值底稿!A629</f>
        <v>44775</v>
      </c>
      <c r="B668" s="49">
        <f>净值底稿!X629</f>
        <v>1.3329905280766494</v>
      </c>
      <c r="C668" s="49">
        <f>净值底稿!U629</f>
        <v>1.3340422933599951</v>
      </c>
      <c r="D668" s="49">
        <f>净值底稿!V629</f>
        <v>1.5558000000000001</v>
      </c>
      <c r="E668" s="49">
        <f>净值底稿!W629</f>
        <v>1.3951</v>
      </c>
      <c r="F668" s="50">
        <f t="shared" si="376"/>
        <v>-2.0885051258094256E-2</v>
      </c>
      <c r="G668" s="50">
        <f t="shared" si="377"/>
        <v>-3.0270738590951862E-2</v>
      </c>
      <c r="H668" s="50">
        <f t="shared" si="378"/>
        <v>3.8580246913588745E-4</v>
      </c>
      <c r="I668" s="50">
        <f t="shared" si="379"/>
        <v>5.4774774774775103E-3</v>
      </c>
      <c r="J668" s="51">
        <f t="shared" si="380"/>
        <v>0.10456774756397806</v>
      </c>
      <c r="K668" s="51">
        <f t="shared" si="381"/>
        <v>0.10707751084664319</v>
      </c>
      <c r="L668" s="51">
        <f t="shared" si="382"/>
        <v>0.8715653627274057</v>
      </c>
      <c r="M668" s="51">
        <f t="shared" si="383"/>
        <v>5.8393047301090288E-2</v>
      </c>
      <c r="N668" s="51">
        <f t="shared" si="354"/>
        <v>1.1416036684391173</v>
      </c>
      <c r="O668" s="52">
        <f t="shared" si="355"/>
        <v>0.18539293825150185</v>
      </c>
      <c r="P668" s="53" t="b">
        <f t="shared" si="356"/>
        <v>0</v>
      </c>
      <c r="Q668" s="53" t="b">
        <f t="shared" si="357"/>
        <v>0</v>
      </c>
      <c r="R668" s="53" t="b">
        <f t="shared" si="358"/>
        <v>0</v>
      </c>
      <c r="S668" s="53" t="b">
        <f t="shared" si="384"/>
        <v>0</v>
      </c>
      <c r="T668" s="54" t="str">
        <f t="shared" si="385"/>
        <v>不调</v>
      </c>
      <c r="U668" s="51">
        <f t="shared" si="359"/>
        <v>0.10456774756397806</v>
      </c>
      <c r="V668" s="51">
        <f t="shared" si="360"/>
        <v>0.10707751084664319</v>
      </c>
      <c r="W668" s="51">
        <f t="shared" si="361"/>
        <v>0.8715653627274057</v>
      </c>
      <c r="X668" s="51">
        <f t="shared" si="362"/>
        <v>5.8393047301090288E-2</v>
      </c>
      <c r="Y668" s="51">
        <f t="shared" si="386"/>
        <v>0.99998626710299976</v>
      </c>
      <c r="Z668" s="51">
        <f t="shared" si="363"/>
        <v>0.10456631154587122</v>
      </c>
      <c r="AA668" s="51">
        <f t="shared" si="364"/>
        <v>0.10707604036221569</v>
      </c>
      <c r="AB668" s="51">
        <f t="shared" si="365"/>
        <v>0.87155339361005035</v>
      </c>
      <c r="AC668" s="51">
        <f t="shared" si="366"/>
        <v>5.8392245395386171E-2</v>
      </c>
      <c r="AD668" s="78">
        <f t="shared" si="367"/>
        <v>1.1415879909135236</v>
      </c>
      <c r="AE668" s="51">
        <f t="shared" si="387"/>
        <v>1.1465224235851306</v>
      </c>
      <c r="AF668" s="50">
        <f t="shared" si="368"/>
        <v>-4.3038256994374358E-3</v>
      </c>
      <c r="AG668" s="50">
        <f t="shared" si="388"/>
        <v>-4.3038256994374358E-3</v>
      </c>
      <c r="AH668" s="48">
        <f t="shared" si="389"/>
        <v>44742</v>
      </c>
      <c r="AI668" s="55">
        <f t="shared" si="369"/>
        <v>2022</v>
      </c>
      <c r="AJ668" s="55">
        <f t="shared" si="370"/>
        <v>8</v>
      </c>
      <c r="AK668" s="53">
        <f t="shared" si="371"/>
        <v>0</v>
      </c>
      <c r="AL668" s="51">
        <f t="shared" si="390"/>
        <v>1.1443631324800547</v>
      </c>
      <c r="AM668" s="52" t="str">
        <f t="shared" si="372"/>
        <v/>
      </c>
      <c r="AN668" s="51">
        <f t="shared" si="391"/>
        <v>1.1465224235851306</v>
      </c>
      <c r="AO668" s="52">
        <f t="shared" si="373"/>
        <v>-4.3038256994374358E-3</v>
      </c>
      <c r="AP668" s="56">
        <f t="shared" si="374"/>
        <v>1</v>
      </c>
      <c r="AQ668" s="53" t="b">
        <f t="shared" si="375"/>
        <v>1</v>
      </c>
    </row>
    <row r="669" spans="1:43">
      <c r="A669" s="48">
        <f>净值底稿!A630</f>
        <v>44776</v>
      </c>
      <c r="B669" s="49">
        <f>净值底稿!X630</f>
        <v>1.3183235155477171</v>
      </c>
      <c r="C669" s="49">
        <f>净值底稿!U630</f>
        <v>1.32366020147206</v>
      </c>
      <c r="D669" s="49">
        <f>净值底稿!V630</f>
        <v>1.5569999999999999</v>
      </c>
      <c r="E669" s="49">
        <f>净值底稿!W630</f>
        <v>1.3895</v>
      </c>
      <c r="F669" s="50">
        <f t="shared" si="376"/>
        <v>-1.1003088334089806E-2</v>
      </c>
      <c r="G669" s="50">
        <f t="shared" si="377"/>
        <v>-7.7824308416686305E-3</v>
      </c>
      <c r="H669" s="50">
        <f t="shared" si="378"/>
        <v>7.7130736598518546E-4</v>
      </c>
      <c r="I669" s="50">
        <f t="shared" si="379"/>
        <v>-4.0140491721023519E-3</v>
      </c>
      <c r="J669" s="51">
        <f t="shared" si="380"/>
        <v>0.10341575918316204</v>
      </c>
      <c r="K669" s="51">
        <f t="shared" si="381"/>
        <v>0.10624272848329702</v>
      </c>
      <c r="L669" s="51">
        <f t="shared" si="382"/>
        <v>0.87222562916239121</v>
      </c>
      <c r="M669" s="51">
        <f t="shared" si="383"/>
        <v>5.8157856051099625E-2</v>
      </c>
      <c r="N669" s="51">
        <f t="shared" si="354"/>
        <v>1.1400419728799498</v>
      </c>
      <c r="O669" s="52">
        <f t="shared" si="355"/>
        <v>0.18390418305110665</v>
      </c>
      <c r="P669" s="53" t="b">
        <f t="shared" si="356"/>
        <v>0</v>
      </c>
      <c r="Q669" s="53" t="b">
        <f t="shared" si="357"/>
        <v>0</v>
      </c>
      <c r="R669" s="53" t="b">
        <f t="shared" si="358"/>
        <v>0</v>
      </c>
      <c r="S669" s="53" t="b">
        <f t="shared" si="384"/>
        <v>0</v>
      </c>
      <c r="T669" s="54" t="str">
        <f t="shared" si="385"/>
        <v>不调</v>
      </c>
      <c r="U669" s="51">
        <f t="shared" si="359"/>
        <v>0.10341575918316204</v>
      </c>
      <c r="V669" s="51">
        <f t="shared" si="360"/>
        <v>0.10624272848329702</v>
      </c>
      <c r="W669" s="51">
        <f t="shared" si="361"/>
        <v>0.87222562916239121</v>
      </c>
      <c r="X669" s="51">
        <f t="shared" si="362"/>
        <v>5.8157856051099625E-2</v>
      </c>
      <c r="Y669" s="51">
        <f t="shared" si="386"/>
        <v>0.99998626710299976</v>
      </c>
      <c r="Z669" s="51">
        <f t="shared" si="363"/>
        <v>0.10341433898519298</v>
      </c>
      <c r="AA669" s="51">
        <f t="shared" si="364"/>
        <v>0.10624126946284973</v>
      </c>
      <c r="AB669" s="51">
        <f t="shared" si="365"/>
        <v>0.87221365097766501</v>
      </c>
      <c r="AC669" s="51">
        <f t="shared" si="366"/>
        <v>5.8157057375252723E-2</v>
      </c>
      <c r="AD669" s="78">
        <f t="shared" si="367"/>
        <v>1.1400263168009606</v>
      </c>
      <c r="AE669" s="51">
        <f t="shared" si="387"/>
        <v>1.1465224235851306</v>
      </c>
      <c r="AF669" s="50">
        <f t="shared" si="368"/>
        <v>-5.6659221403249083E-3</v>
      </c>
      <c r="AG669" s="50">
        <f t="shared" si="388"/>
        <v>-1.3679840056072257E-3</v>
      </c>
      <c r="AH669" s="48">
        <f t="shared" si="389"/>
        <v>44742</v>
      </c>
      <c r="AI669" s="55">
        <f t="shared" si="369"/>
        <v>2022</v>
      </c>
      <c r="AJ669" s="55">
        <f t="shared" si="370"/>
        <v>8</v>
      </c>
      <c r="AK669" s="53">
        <f t="shared" si="371"/>
        <v>0</v>
      </c>
      <c r="AL669" s="51">
        <f t="shared" si="390"/>
        <v>1.1443631324800547</v>
      </c>
      <c r="AM669" s="52" t="str">
        <f t="shared" si="372"/>
        <v/>
      </c>
      <c r="AN669" s="51">
        <f t="shared" si="391"/>
        <v>1.1465224235851306</v>
      </c>
      <c r="AO669" s="52">
        <f t="shared" si="373"/>
        <v>-5.6659221403249083E-3</v>
      </c>
      <c r="AP669" s="56">
        <f t="shared" si="374"/>
        <v>1</v>
      </c>
      <c r="AQ669" s="53" t="b">
        <f t="shared" si="375"/>
        <v>1</v>
      </c>
    </row>
    <row r="670" spans="1:43">
      <c r="A670" s="48">
        <f>净值底稿!A631</f>
        <v>44777</v>
      </c>
      <c r="B670" s="49">
        <f>净值底稿!X631</f>
        <v>1.3267823112130688</v>
      </c>
      <c r="C670" s="49">
        <f>净值底稿!U631</f>
        <v>1.3349414084566038</v>
      </c>
      <c r="D670" s="49">
        <f>净值底稿!V631</f>
        <v>1.5579000000000001</v>
      </c>
      <c r="E670" s="49">
        <f>净值底稿!W631</f>
        <v>1.3940999999999999</v>
      </c>
      <c r="F670" s="50">
        <f t="shared" si="376"/>
        <v>6.4163276810225156E-3</v>
      </c>
      <c r="G670" s="50">
        <f t="shared" si="377"/>
        <v>8.5227364031930097E-3</v>
      </c>
      <c r="H670" s="50">
        <f t="shared" si="378"/>
        <v>5.7803468208095232E-4</v>
      </c>
      <c r="I670" s="50">
        <f t="shared" si="379"/>
        <v>3.3105433609210699E-3</v>
      </c>
      <c r="J670" s="51">
        <f t="shared" si="380"/>
        <v>0.10407787927103831</v>
      </c>
      <c r="K670" s="51">
        <f t="shared" si="381"/>
        <v>0.1071467357976222</v>
      </c>
      <c r="L670" s="51">
        <f t="shared" si="382"/>
        <v>0.87271782071811455</v>
      </c>
      <c r="M670" s="51">
        <f t="shared" si="383"/>
        <v>5.8349588835437075E-2</v>
      </c>
      <c r="N670" s="51">
        <f t="shared" si="354"/>
        <v>1.1422920246222121</v>
      </c>
      <c r="O670" s="52">
        <f t="shared" si="355"/>
        <v>0.1849129736667105</v>
      </c>
      <c r="P670" s="53" t="b">
        <f t="shared" si="356"/>
        <v>0</v>
      </c>
      <c r="Q670" s="53" t="b">
        <f t="shared" si="357"/>
        <v>0</v>
      </c>
      <c r="R670" s="53" t="b">
        <f t="shared" si="358"/>
        <v>0</v>
      </c>
      <c r="S670" s="53" t="b">
        <f t="shared" si="384"/>
        <v>0</v>
      </c>
      <c r="T670" s="54" t="str">
        <f t="shared" si="385"/>
        <v>不调</v>
      </c>
      <c r="U670" s="51">
        <f t="shared" si="359"/>
        <v>0.10407787927103831</v>
      </c>
      <c r="V670" s="51">
        <f t="shared" si="360"/>
        <v>0.1071467357976222</v>
      </c>
      <c r="W670" s="51">
        <f t="shared" si="361"/>
        <v>0.87271782071811455</v>
      </c>
      <c r="X670" s="51">
        <f t="shared" si="362"/>
        <v>5.8349588835437075E-2</v>
      </c>
      <c r="Y670" s="51">
        <f t="shared" si="386"/>
        <v>0.99998626710299976</v>
      </c>
      <c r="Z670" s="51">
        <f t="shared" si="363"/>
        <v>0.10407644998024228</v>
      </c>
      <c r="AA670" s="51">
        <f t="shared" si="364"/>
        <v>0.10714526436253557</v>
      </c>
      <c r="AB670" s="51">
        <f t="shared" si="365"/>
        <v>0.87270583577417238</v>
      </c>
      <c r="AC670" s="51">
        <f t="shared" si="366"/>
        <v>5.8348787526543593E-2</v>
      </c>
      <c r="AD670" s="78">
        <f t="shared" si="367"/>
        <v>1.1422763376434939</v>
      </c>
      <c r="AE670" s="51">
        <f t="shared" si="387"/>
        <v>1.1465224235851306</v>
      </c>
      <c r="AF670" s="50">
        <f t="shared" si="368"/>
        <v>-3.7034477950804723E-3</v>
      </c>
      <c r="AG670" s="50">
        <f t="shared" si="388"/>
        <v>1.9736569317514441E-3</v>
      </c>
      <c r="AH670" s="48">
        <f t="shared" si="389"/>
        <v>44742</v>
      </c>
      <c r="AI670" s="55">
        <f t="shared" si="369"/>
        <v>2022</v>
      </c>
      <c r="AJ670" s="55">
        <f t="shared" si="370"/>
        <v>8</v>
      </c>
      <c r="AK670" s="53">
        <f t="shared" si="371"/>
        <v>0</v>
      </c>
      <c r="AL670" s="51">
        <f t="shared" si="390"/>
        <v>1.1443631324800547</v>
      </c>
      <c r="AM670" s="52" t="str">
        <f t="shared" si="372"/>
        <v/>
      </c>
      <c r="AN670" s="51">
        <f t="shared" si="391"/>
        <v>1.1465224235851306</v>
      </c>
      <c r="AO670" s="52">
        <f t="shared" si="373"/>
        <v>-3.7034477950804723E-3</v>
      </c>
      <c r="AP670" s="56">
        <f t="shared" si="374"/>
        <v>1</v>
      </c>
      <c r="AQ670" s="53" t="b">
        <f t="shared" si="375"/>
        <v>1</v>
      </c>
    </row>
    <row r="671" spans="1:43">
      <c r="A671" s="48">
        <f>净值底稿!A632</f>
        <v>44778</v>
      </c>
      <c r="B671" s="49">
        <f>净值底稿!X632</f>
        <v>1.3352421393052449</v>
      </c>
      <c r="C671" s="49">
        <f>净值底稿!U632</f>
        <v>1.3536652398639686</v>
      </c>
      <c r="D671" s="49">
        <f>净值底稿!V632</f>
        <v>1.5573999999999999</v>
      </c>
      <c r="E671" s="49">
        <f>净值底稿!W632</f>
        <v>1.4055</v>
      </c>
      <c r="F671" s="50">
        <f t="shared" si="376"/>
        <v>6.3761990348223385E-3</v>
      </c>
      <c r="G671" s="50">
        <f t="shared" si="377"/>
        <v>1.4025957460569227E-2</v>
      </c>
      <c r="H671" s="50">
        <f t="shared" si="378"/>
        <v>-3.2094486167288938E-4</v>
      </c>
      <c r="I671" s="50">
        <f t="shared" si="379"/>
        <v>8.1773187002367465E-3</v>
      </c>
      <c r="J671" s="51">
        <f t="shared" si="380"/>
        <v>0.10474006214015404</v>
      </c>
      <c r="K671" s="51">
        <f t="shared" si="381"/>
        <v>0.10864807928258595</v>
      </c>
      <c r="L671" s="51">
        <f t="shared" si="382"/>
        <v>0.87242574532042871</v>
      </c>
      <c r="M671" s="51">
        <f t="shared" si="383"/>
        <v>5.8825924157920539E-2</v>
      </c>
      <c r="N671" s="51">
        <f t="shared" si="354"/>
        <v>1.1446398109010891</v>
      </c>
      <c r="O671" s="52">
        <f t="shared" si="355"/>
        <v>0.18642383341075258</v>
      </c>
      <c r="P671" s="53" t="b">
        <f t="shared" si="356"/>
        <v>0</v>
      </c>
      <c r="Q671" s="53" t="b">
        <f t="shared" si="357"/>
        <v>0</v>
      </c>
      <c r="R671" s="53" t="b">
        <f t="shared" si="358"/>
        <v>0</v>
      </c>
      <c r="S671" s="53" t="b">
        <f t="shared" si="384"/>
        <v>0</v>
      </c>
      <c r="T671" s="54" t="str">
        <f t="shared" si="385"/>
        <v>不调</v>
      </c>
      <c r="U671" s="51">
        <f t="shared" si="359"/>
        <v>0.10474006214015404</v>
      </c>
      <c r="V671" s="51">
        <f t="shared" si="360"/>
        <v>0.10864807928258595</v>
      </c>
      <c r="W671" s="51">
        <f t="shared" si="361"/>
        <v>0.87242574532042871</v>
      </c>
      <c r="X671" s="51">
        <f t="shared" si="362"/>
        <v>5.8825924157920539E-2</v>
      </c>
      <c r="Y671" s="51">
        <f t="shared" si="386"/>
        <v>0.99998626710299976</v>
      </c>
      <c r="Z671" s="51">
        <f t="shared" si="363"/>
        <v>0.10473862375566886</v>
      </c>
      <c r="AA671" s="51">
        <f t="shared" si="364"/>
        <v>0.10864658722970388</v>
      </c>
      <c r="AB671" s="51">
        <f t="shared" si="365"/>
        <v>0.87241376438752782</v>
      </c>
      <c r="AC671" s="51">
        <f t="shared" si="366"/>
        <v>5.8825116307563131E-2</v>
      </c>
      <c r="AD671" s="78">
        <f t="shared" si="367"/>
        <v>1.1446240916804635</v>
      </c>
      <c r="AE671" s="51">
        <f t="shared" si="387"/>
        <v>1.1465224235851306</v>
      </c>
      <c r="AF671" s="50">
        <f t="shared" si="368"/>
        <v>-1.6557302898019266E-3</v>
      </c>
      <c r="AG671" s="50">
        <f t="shared" si="388"/>
        <v>2.0553293100800119E-3</v>
      </c>
      <c r="AH671" s="48">
        <f t="shared" si="389"/>
        <v>44742</v>
      </c>
      <c r="AI671" s="55">
        <f t="shared" si="369"/>
        <v>2022</v>
      </c>
      <c r="AJ671" s="55">
        <f t="shared" si="370"/>
        <v>8</v>
      </c>
      <c r="AK671" s="53">
        <f t="shared" si="371"/>
        <v>0</v>
      </c>
      <c r="AL671" s="51">
        <f t="shared" si="390"/>
        <v>1.1443631324800547</v>
      </c>
      <c r="AM671" s="52" t="str">
        <f t="shared" si="372"/>
        <v/>
      </c>
      <c r="AN671" s="51">
        <f t="shared" si="391"/>
        <v>1.1465224235851306</v>
      </c>
      <c r="AO671" s="52">
        <f t="shared" si="373"/>
        <v>-1.6557302898019266E-3</v>
      </c>
      <c r="AP671" s="56">
        <f t="shared" si="374"/>
        <v>1</v>
      </c>
      <c r="AQ671" s="53" t="b">
        <f t="shared" si="375"/>
        <v>1</v>
      </c>
    </row>
    <row r="672" spans="1:43">
      <c r="A672" s="48">
        <f>净值底稿!A633</f>
        <v>44781</v>
      </c>
      <c r="B672" s="49">
        <f>净值底稿!X633</f>
        <v>1.3460436645985867</v>
      </c>
      <c r="C672" s="49">
        <f>净值底稿!U633</f>
        <v>1.3686200902225025</v>
      </c>
      <c r="D672" s="49">
        <f>净值底稿!V633</f>
        <v>1.5570999999999999</v>
      </c>
      <c r="E672" s="49">
        <f>净值底稿!W633</f>
        <v>1.3976999999999999</v>
      </c>
      <c r="F672" s="50">
        <f t="shared" si="376"/>
        <v>8.0895629155037785E-3</v>
      </c>
      <c r="G672" s="50">
        <f t="shared" si="377"/>
        <v>1.1047672584129309E-2</v>
      </c>
      <c r="H672" s="50">
        <f t="shared" si="378"/>
        <v>-1.9262874020797849E-4</v>
      </c>
      <c r="I672" s="50">
        <f t="shared" si="379"/>
        <v>-5.5496264674492757E-3</v>
      </c>
      <c r="J672" s="51">
        <f t="shared" si="380"/>
        <v>0.10558591344222362</v>
      </c>
      <c r="K672" s="51">
        <f t="shared" si="381"/>
        <v>0.1098468791528007</v>
      </c>
      <c r="L672" s="51">
        <f t="shared" si="382"/>
        <v>0.87224571242315374</v>
      </c>
      <c r="M672" s="51">
        <f t="shared" si="383"/>
        <v>5.8498658885151898E-2</v>
      </c>
      <c r="N672" s="51">
        <f t="shared" si="354"/>
        <v>1.14617716390333</v>
      </c>
      <c r="O672" s="52">
        <f t="shared" si="355"/>
        <v>0.18795767301920716</v>
      </c>
      <c r="P672" s="53" t="b">
        <f t="shared" si="356"/>
        <v>0</v>
      </c>
      <c r="Q672" s="53" t="b">
        <f t="shared" si="357"/>
        <v>0</v>
      </c>
      <c r="R672" s="53" t="b">
        <f t="shared" si="358"/>
        <v>0</v>
      </c>
      <c r="S672" s="53" t="b">
        <f t="shared" si="384"/>
        <v>0</v>
      </c>
      <c r="T672" s="54" t="str">
        <f t="shared" si="385"/>
        <v>不调</v>
      </c>
      <c r="U672" s="51">
        <f t="shared" si="359"/>
        <v>0.10558591344222362</v>
      </c>
      <c r="V672" s="51">
        <f t="shared" si="360"/>
        <v>0.1098468791528007</v>
      </c>
      <c r="W672" s="51">
        <f t="shared" si="361"/>
        <v>0.87224571242315374</v>
      </c>
      <c r="X672" s="51">
        <f t="shared" si="362"/>
        <v>5.8498658885151898E-2</v>
      </c>
      <c r="Y672" s="51">
        <f t="shared" si="386"/>
        <v>0.99995880187477393</v>
      </c>
      <c r="Z672" s="51">
        <f t="shared" si="363"/>
        <v>0.10558156350053952</v>
      </c>
      <c r="AA672" s="51">
        <f t="shared" si="364"/>
        <v>0.10984235366731766</v>
      </c>
      <c r="AB672" s="51">
        <f t="shared" si="365"/>
        <v>0.87220977753506546</v>
      </c>
      <c r="AC672" s="51">
        <f t="shared" si="366"/>
        <v>5.8496248850077592E-2</v>
      </c>
      <c r="AD672" s="78">
        <f t="shared" si="367"/>
        <v>1.1461299435530001</v>
      </c>
      <c r="AE672" s="51">
        <f t="shared" si="387"/>
        <v>1.1465224235851306</v>
      </c>
      <c r="AF672" s="50">
        <f t="shared" si="368"/>
        <v>-3.4232215965146473E-4</v>
      </c>
      <c r="AG672" s="50">
        <f t="shared" si="388"/>
        <v>1.3155863863794082E-3</v>
      </c>
      <c r="AH672" s="48">
        <f t="shared" si="389"/>
        <v>44742</v>
      </c>
      <c r="AI672" s="55">
        <f t="shared" si="369"/>
        <v>2022</v>
      </c>
      <c r="AJ672" s="55">
        <f t="shared" si="370"/>
        <v>8</v>
      </c>
      <c r="AK672" s="53">
        <f t="shared" si="371"/>
        <v>0</v>
      </c>
      <c r="AL672" s="51">
        <f t="shared" si="390"/>
        <v>1.1443631324800547</v>
      </c>
      <c r="AM672" s="52" t="str">
        <f t="shared" si="372"/>
        <v/>
      </c>
      <c r="AN672" s="51">
        <f t="shared" si="391"/>
        <v>1.1465224235851306</v>
      </c>
      <c r="AO672" s="52">
        <f t="shared" si="373"/>
        <v>-3.4232215965146473E-4</v>
      </c>
      <c r="AP672" s="56">
        <f t="shared" si="374"/>
        <v>1</v>
      </c>
      <c r="AQ672" s="53" t="b">
        <f t="shared" si="375"/>
        <v>1</v>
      </c>
    </row>
    <row r="673" spans="1:43">
      <c r="A673" s="48">
        <f>净值底稿!A634</f>
        <v>44782</v>
      </c>
      <c r="B673" s="49">
        <f>净值底稿!X634</f>
        <v>1.3487292819739616</v>
      </c>
      <c r="C673" s="49">
        <f>净值底稿!U634</f>
        <v>1.3757659863984575</v>
      </c>
      <c r="D673" s="49">
        <f>净值底稿!V634</f>
        <v>1.5565</v>
      </c>
      <c r="E673" s="49">
        <f>净值底稿!W634</f>
        <v>1.4025000000000001</v>
      </c>
      <c r="F673" s="50">
        <f t="shared" si="376"/>
        <v>1.9951933551694001E-3</v>
      </c>
      <c r="G673" s="50">
        <f t="shared" si="377"/>
        <v>5.2212416192087829E-3</v>
      </c>
      <c r="H673" s="50">
        <f t="shared" si="378"/>
        <v>-3.8533170637722325E-4</v>
      </c>
      <c r="I673" s="50">
        <f t="shared" si="379"/>
        <v>3.4342133505045336E-3</v>
      </c>
      <c r="J673" s="51">
        <f t="shared" si="380"/>
        <v>0.10579221913446418</v>
      </c>
      <c r="K673" s="51">
        <f t="shared" si="381"/>
        <v>0.11041586713583731</v>
      </c>
      <c r="L673" s="51">
        <f t="shared" si="382"/>
        <v>0.87187368745316896</v>
      </c>
      <c r="M673" s="51">
        <f t="shared" si="383"/>
        <v>5.8697137448832967E-2</v>
      </c>
      <c r="N673" s="51">
        <f t="shared" si="354"/>
        <v>1.1467789111723035</v>
      </c>
      <c r="O673" s="52">
        <f t="shared" si="355"/>
        <v>0.18853510834907239</v>
      </c>
      <c r="P673" s="53" t="b">
        <f t="shared" si="356"/>
        <v>0</v>
      </c>
      <c r="Q673" s="53" t="b">
        <f t="shared" si="357"/>
        <v>0</v>
      </c>
      <c r="R673" s="53" t="b">
        <f t="shared" si="358"/>
        <v>0</v>
      </c>
      <c r="S673" s="53" t="b">
        <f t="shared" si="384"/>
        <v>0</v>
      </c>
      <c r="T673" s="54" t="str">
        <f t="shared" si="385"/>
        <v>不调</v>
      </c>
      <c r="U673" s="51">
        <f t="shared" si="359"/>
        <v>0.10579221913446418</v>
      </c>
      <c r="V673" s="51">
        <f t="shared" si="360"/>
        <v>0.11041586713583731</v>
      </c>
      <c r="W673" s="51">
        <f t="shared" si="361"/>
        <v>0.87187368745316896</v>
      </c>
      <c r="X673" s="51">
        <f t="shared" si="362"/>
        <v>5.8697137448832967E-2</v>
      </c>
      <c r="Y673" s="51">
        <f t="shared" si="386"/>
        <v>0.99998626710299976</v>
      </c>
      <c r="Z673" s="51">
        <f t="shared" si="363"/>
        <v>0.10579076630081538</v>
      </c>
      <c r="AA673" s="51">
        <f t="shared" si="364"/>
        <v>0.11041435080610675</v>
      </c>
      <c r="AB673" s="51">
        <f t="shared" si="365"/>
        <v>0.87186171410162194</v>
      </c>
      <c r="AC673" s="51">
        <f t="shared" si="366"/>
        <v>5.8696331367090175E-2</v>
      </c>
      <c r="AD673" s="78">
        <f t="shared" si="367"/>
        <v>1.1467631625756343</v>
      </c>
      <c r="AE673" s="51">
        <f t="shared" si="387"/>
        <v>1.1467631625756343</v>
      </c>
      <c r="AF673" s="50">
        <f t="shared" si="368"/>
        <v>0</v>
      </c>
      <c r="AG673" s="50">
        <f t="shared" si="388"/>
        <v>5.5248449462119709E-4</v>
      </c>
      <c r="AH673" s="48">
        <f t="shared" si="389"/>
        <v>44742</v>
      </c>
      <c r="AI673" s="55">
        <f t="shared" si="369"/>
        <v>2022</v>
      </c>
      <c r="AJ673" s="55">
        <f t="shared" si="370"/>
        <v>8</v>
      </c>
      <c r="AK673" s="53">
        <f t="shared" si="371"/>
        <v>0</v>
      </c>
      <c r="AL673" s="51">
        <f t="shared" si="390"/>
        <v>1.1443631324800547</v>
      </c>
      <c r="AM673" s="52" t="str">
        <f t="shared" si="372"/>
        <v/>
      </c>
      <c r="AN673" s="51">
        <f t="shared" si="391"/>
        <v>1.1467631625756343</v>
      </c>
      <c r="AO673" s="52">
        <f t="shared" si="373"/>
        <v>0</v>
      </c>
      <c r="AP673" s="56">
        <f t="shared" si="374"/>
        <v>1</v>
      </c>
      <c r="AQ673" s="53" t="b">
        <f t="shared" si="375"/>
        <v>1</v>
      </c>
    </row>
    <row r="674" spans="1:43">
      <c r="A674" s="48">
        <f>净值底稿!A635</f>
        <v>44783</v>
      </c>
      <c r="B674" s="49">
        <f>净值底稿!X635</f>
        <v>1.3453320608229362</v>
      </c>
      <c r="C674" s="49">
        <f>净值底稿!U635</f>
        <v>1.3739079369432037</v>
      </c>
      <c r="D674" s="49">
        <f>净值底稿!V635</f>
        <v>1.5563</v>
      </c>
      <c r="E674" s="49">
        <f>净值底稿!W635</f>
        <v>1.4058999999999999</v>
      </c>
      <c r="F674" s="50">
        <f t="shared" si="376"/>
        <v>-2.5188310185223495E-3</v>
      </c>
      <c r="G674" s="50">
        <f t="shared" si="377"/>
        <v>-1.3505563254386788E-3</v>
      </c>
      <c r="H674" s="50">
        <f t="shared" si="378"/>
        <v>-1.2849341471243836E-4</v>
      </c>
      <c r="I674" s="50">
        <f t="shared" si="379"/>
        <v>2.4242424242422178E-3</v>
      </c>
      <c r="J674" s="51">
        <f t="shared" si="380"/>
        <v>0.10552429723718364</v>
      </c>
      <c r="K674" s="51">
        <f t="shared" si="381"/>
        <v>0.11026523000620635</v>
      </c>
      <c r="L674" s="51">
        <f t="shared" si="382"/>
        <v>0.87174968561281996</v>
      </c>
      <c r="M674" s="51">
        <f t="shared" si="383"/>
        <v>5.8838625503737654E-2</v>
      </c>
      <c r="N674" s="51">
        <f t="shared" si="354"/>
        <v>1.1463778383599477</v>
      </c>
      <c r="O674" s="52">
        <f t="shared" si="355"/>
        <v>0.18823595504262958</v>
      </c>
      <c r="P674" s="53" t="b">
        <f t="shared" si="356"/>
        <v>0</v>
      </c>
      <c r="Q674" s="53" t="b">
        <f t="shared" si="357"/>
        <v>0</v>
      </c>
      <c r="R674" s="53" t="b">
        <f t="shared" si="358"/>
        <v>0</v>
      </c>
      <c r="S674" s="53" t="b">
        <f t="shared" si="384"/>
        <v>0</v>
      </c>
      <c r="T674" s="54" t="str">
        <f t="shared" si="385"/>
        <v>不调</v>
      </c>
      <c r="U674" s="51">
        <f t="shared" si="359"/>
        <v>0.10552429723718364</v>
      </c>
      <c r="V674" s="51">
        <f t="shared" si="360"/>
        <v>0.11026523000620635</v>
      </c>
      <c r="W674" s="51">
        <f t="shared" si="361"/>
        <v>0.87174968561281996</v>
      </c>
      <c r="X674" s="51">
        <f t="shared" si="362"/>
        <v>5.8838625503737654E-2</v>
      </c>
      <c r="Y674" s="51">
        <f t="shared" si="386"/>
        <v>0.99998626710299976</v>
      </c>
      <c r="Z674" s="51">
        <f t="shared" si="363"/>
        <v>0.10552284808287865</v>
      </c>
      <c r="AA674" s="51">
        <f t="shared" si="364"/>
        <v>0.11026371574515996</v>
      </c>
      <c r="AB674" s="51">
        <f t="shared" si="365"/>
        <v>0.87173771396417743</v>
      </c>
      <c r="AC674" s="51">
        <f t="shared" si="366"/>
        <v>5.8837817478953974E-2</v>
      </c>
      <c r="AD674" s="78">
        <f t="shared" si="367"/>
        <v>1.1463620952711699</v>
      </c>
      <c r="AE674" s="51">
        <f t="shared" si="387"/>
        <v>1.1467631625756343</v>
      </c>
      <c r="AF674" s="50">
        <f t="shared" si="368"/>
        <v>-3.4973856638675915E-4</v>
      </c>
      <c r="AG674" s="50">
        <f t="shared" si="388"/>
        <v>-3.4973856638675915E-4</v>
      </c>
      <c r="AH674" s="48">
        <f t="shared" si="389"/>
        <v>44742</v>
      </c>
      <c r="AI674" s="55">
        <f t="shared" si="369"/>
        <v>2022</v>
      </c>
      <c r="AJ674" s="55">
        <f t="shared" si="370"/>
        <v>8</v>
      </c>
      <c r="AK674" s="53">
        <f t="shared" si="371"/>
        <v>0</v>
      </c>
      <c r="AL674" s="51">
        <f t="shared" si="390"/>
        <v>1.1443631324800547</v>
      </c>
      <c r="AM674" s="52" t="str">
        <f t="shared" si="372"/>
        <v/>
      </c>
      <c r="AN674" s="51">
        <f t="shared" si="391"/>
        <v>1.1467631625756343</v>
      </c>
      <c r="AO674" s="52">
        <f t="shared" si="373"/>
        <v>-3.4973856638675915E-4</v>
      </c>
      <c r="AP674" s="56">
        <f t="shared" si="374"/>
        <v>1</v>
      </c>
      <c r="AQ674" s="53" t="b">
        <f t="shared" si="375"/>
        <v>1</v>
      </c>
    </row>
    <row r="675" spans="1:43">
      <c r="A675" s="48">
        <f>净值底稿!A636</f>
        <v>44784</v>
      </c>
      <c r="B675" s="49">
        <f>净值底稿!X636</f>
        <v>1.3599321697173739</v>
      </c>
      <c r="C675" s="49">
        <f>净值底稿!U636</f>
        <v>1.3919202074313</v>
      </c>
      <c r="D675" s="49">
        <f>净值底稿!V636</f>
        <v>1.5563</v>
      </c>
      <c r="E675" s="49">
        <f>净值底稿!W636</f>
        <v>1.4004000000000001</v>
      </c>
      <c r="F675" s="50">
        <f t="shared" si="376"/>
        <v>1.0852420245977656E-2</v>
      </c>
      <c r="G675" s="50">
        <f t="shared" si="377"/>
        <v>1.3110245602170112E-2</v>
      </c>
      <c r="H675" s="50">
        <f t="shared" si="378"/>
        <v>0</v>
      </c>
      <c r="I675" s="50">
        <f t="shared" si="379"/>
        <v>-3.9120847855464991E-3</v>
      </c>
      <c r="J675" s="51">
        <f t="shared" si="380"/>
        <v>0.10666802637582651</v>
      </c>
      <c r="K675" s="51">
        <f t="shared" si="381"/>
        <v>0.11170930013958688</v>
      </c>
      <c r="L675" s="51">
        <f t="shared" si="382"/>
        <v>0.87173771396417743</v>
      </c>
      <c r="M675" s="51">
        <f t="shared" si="383"/>
        <v>5.8607638948379795E-2</v>
      </c>
      <c r="N675" s="51">
        <f t="shared" si="354"/>
        <v>1.1487226794279706</v>
      </c>
      <c r="O675" s="52">
        <f t="shared" si="355"/>
        <v>0.19010447902374378</v>
      </c>
      <c r="P675" s="53" t="b">
        <f t="shared" si="356"/>
        <v>0</v>
      </c>
      <c r="Q675" s="53" t="b">
        <f t="shared" si="357"/>
        <v>0</v>
      </c>
      <c r="R675" s="53" t="b">
        <f t="shared" si="358"/>
        <v>0</v>
      </c>
      <c r="S675" s="53" t="b">
        <f t="shared" si="384"/>
        <v>0</v>
      </c>
      <c r="T675" s="54" t="str">
        <f t="shared" si="385"/>
        <v>不调</v>
      </c>
      <c r="U675" s="51">
        <f t="shared" si="359"/>
        <v>0.10666802637582651</v>
      </c>
      <c r="V675" s="51">
        <f t="shared" si="360"/>
        <v>0.11170930013958688</v>
      </c>
      <c r="W675" s="51">
        <f t="shared" si="361"/>
        <v>0.87173771396417743</v>
      </c>
      <c r="X675" s="51">
        <f t="shared" si="362"/>
        <v>5.8607638948379795E-2</v>
      </c>
      <c r="Y675" s="51">
        <f t="shared" si="386"/>
        <v>0.99998626710299976</v>
      </c>
      <c r="Z675" s="51">
        <f t="shared" si="363"/>
        <v>0.10666656151480707</v>
      </c>
      <c r="AA675" s="51">
        <f t="shared" si="364"/>
        <v>0.1117077660472741</v>
      </c>
      <c r="AB675" s="51">
        <f t="shared" si="365"/>
        <v>0.87172574247994028</v>
      </c>
      <c r="AC675" s="51">
        <f t="shared" si="366"/>
        <v>5.8606834095710693E-2</v>
      </c>
      <c r="AD675" s="78">
        <f t="shared" si="367"/>
        <v>1.148706904137732</v>
      </c>
      <c r="AE675" s="51">
        <f t="shared" si="387"/>
        <v>1.148706904137732</v>
      </c>
      <c r="AF675" s="50">
        <f t="shared" si="368"/>
        <v>0</v>
      </c>
      <c r="AG675" s="50">
        <f t="shared" si="388"/>
        <v>2.0454347507079529E-3</v>
      </c>
      <c r="AH675" s="48">
        <f t="shared" si="389"/>
        <v>44742</v>
      </c>
      <c r="AI675" s="55">
        <f t="shared" si="369"/>
        <v>2022</v>
      </c>
      <c r="AJ675" s="55">
        <f t="shared" si="370"/>
        <v>8</v>
      </c>
      <c r="AK675" s="53">
        <f t="shared" si="371"/>
        <v>0</v>
      </c>
      <c r="AL675" s="51">
        <f t="shared" si="390"/>
        <v>1.1443631324800547</v>
      </c>
      <c r="AM675" s="52" t="str">
        <f t="shared" si="372"/>
        <v/>
      </c>
      <c r="AN675" s="51">
        <f t="shared" si="391"/>
        <v>1.148706904137732</v>
      </c>
      <c r="AO675" s="52">
        <f t="shared" si="373"/>
        <v>0</v>
      </c>
      <c r="AP675" s="56">
        <f t="shared" si="374"/>
        <v>1</v>
      </c>
      <c r="AQ675" s="53" t="b">
        <f t="shared" si="375"/>
        <v>1</v>
      </c>
    </row>
    <row r="676" spans="1:43">
      <c r="A676" s="48">
        <f>净值底稿!A637</f>
        <v>44785</v>
      </c>
      <c r="B676" s="49">
        <f>净值底稿!X637</f>
        <v>1.3674769271861948</v>
      </c>
      <c r="C676" s="49">
        <f>净值底稿!U637</f>
        <v>1.3851172742735338</v>
      </c>
      <c r="D676" s="49">
        <f>净值底稿!V637</f>
        <v>1.5565</v>
      </c>
      <c r="E676" s="49">
        <f>净值底稿!W637</f>
        <v>1.4052</v>
      </c>
      <c r="F676" s="50">
        <f t="shared" si="376"/>
        <v>5.5478924881886549E-3</v>
      </c>
      <c r="G676" s="50">
        <f t="shared" si="377"/>
        <v>-4.8874447841521507E-3</v>
      </c>
      <c r="H676" s="50">
        <f t="shared" si="378"/>
        <v>1.2850992739177336E-4</v>
      </c>
      <c r="I676" s="50">
        <f t="shared" si="379"/>
        <v>3.4275921165380918E-3</v>
      </c>
      <c r="J676" s="51">
        <f t="shared" si="380"/>
        <v>0.10725833613017598</v>
      </c>
      <c r="K676" s="51">
        <f t="shared" si="381"/>
        <v>0.11116180050875707</v>
      </c>
      <c r="L676" s="51">
        <f t="shared" si="382"/>
        <v>0.87183776789181189</v>
      </c>
      <c r="M676" s="51">
        <f t="shared" si="383"/>
        <v>5.8807714418232404E-2</v>
      </c>
      <c r="N676" s="51">
        <f t="shared" si="354"/>
        <v>1.1490656189489774</v>
      </c>
      <c r="O676" s="52">
        <f t="shared" si="355"/>
        <v>0.19008499866066542</v>
      </c>
      <c r="P676" s="53" t="b">
        <f t="shared" si="356"/>
        <v>0</v>
      </c>
      <c r="Q676" s="53" t="b">
        <f t="shared" si="357"/>
        <v>0</v>
      </c>
      <c r="R676" s="53" t="b">
        <f t="shared" si="358"/>
        <v>0</v>
      </c>
      <c r="S676" s="53" t="b">
        <f t="shared" si="384"/>
        <v>0</v>
      </c>
      <c r="T676" s="54" t="str">
        <f t="shared" si="385"/>
        <v>不调</v>
      </c>
      <c r="U676" s="51">
        <f t="shared" si="359"/>
        <v>0.10725833613017598</v>
      </c>
      <c r="V676" s="51">
        <f t="shared" si="360"/>
        <v>0.11116180050875707</v>
      </c>
      <c r="W676" s="51">
        <f t="shared" si="361"/>
        <v>0.87183776789181189</v>
      </c>
      <c r="X676" s="51">
        <f t="shared" si="362"/>
        <v>5.8807714418232404E-2</v>
      </c>
      <c r="Y676" s="51">
        <f t="shared" si="386"/>
        <v>0.99998626710299976</v>
      </c>
      <c r="Z676" s="51">
        <f t="shared" si="363"/>
        <v>0.10725686316249348</v>
      </c>
      <c r="AA676" s="51">
        <f t="shared" si="364"/>
        <v>0.11116027393520032</v>
      </c>
      <c r="AB676" s="51">
        <f t="shared" si="365"/>
        <v>0.87182579503354452</v>
      </c>
      <c r="AC676" s="51">
        <f t="shared" si="366"/>
        <v>5.880690681794748E-2</v>
      </c>
      <c r="AD676" s="78">
        <f t="shared" si="367"/>
        <v>1.1490498389491859</v>
      </c>
      <c r="AE676" s="51">
        <f t="shared" si="387"/>
        <v>1.1490498389491859</v>
      </c>
      <c r="AF676" s="50">
        <f t="shared" si="368"/>
        <v>0</v>
      </c>
      <c r="AG676" s="50">
        <f t="shared" si="388"/>
        <v>2.9853987141414962E-4</v>
      </c>
      <c r="AH676" s="48">
        <f t="shared" si="389"/>
        <v>44742</v>
      </c>
      <c r="AI676" s="55">
        <f t="shared" si="369"/>
        <v>2022</v>
      </c>
      <c r="AJ676" s="55">
        <f t="shared" si="370"/>
        <v>8</v>
      </c>
      <c r="AK676" s="53">
        <f t="shared" si="371"/>
        <v>0</v>
      </c>
      <c r="AL676" s="51">
        <f t="shared" si="390"/>
        <v>1.1443631324800547</v>
      </c>
      <c r="AM676" s="52" t="str">
        <f t="shared" si="372"/>
        <v/>
      </c>
      <c r="AN676" s="51">
        <f t="shared" si="391"/>
        <v>1.1490498389491859</v>
      </c>
      <c r="AO676" s="52">
        <f t="shared" si="373"/>
        <v>0</v>
      </c>
      <c r="AP676" s="56">
        <f t="shared" si="374"/>
        <v>1</v>
      </c>
      <c r="AQ676" s="53" t="b">
        <f t="shared" si="375"/>
        <v>1</v>
      </c>
    </row>
    <row r="677" spans="1:43">
      <c r="A677" s="48">
        <f>净值底稿!A638</f>
        <v>44788</v>
      </c>
      <c r="B677" s="49">
        <f>净值底稿!X638</f>
        <v>1.3670734574971219</v>
      </c>
      <c r="C677" s="49">
        <f>净值底稿!U638</f>
        <v>1.3931960050965737</v>
      </c>
      <c r="D677" s="49">
        <f>净值底稿!V638</f>
        <v>1.5609</v>
      </c>
      <c r="E677" s="49">
        <f>净值底稿!W638</f>
        <v>1.407</v>
      </c>
      <c r="F677" s="50">
        <f t="shared" si="376"/>
        <v>-2.9504679826886093E-4</v>
      </c>
      <c r="G677" s="50">
        <f t="shared" si="377"/>
        <v>5.8325247782915479E-3</v>
      </c>
      <c r="H677" s="50">
        <f t="shared" si="378"/>
        <v>2.8268551236749762E-3</v>
      </c>
      <c r="I677" s="50">
        <f t="shared" si="379"/>
        <v>1.2809564474807189E-3</v>
      </c>
      <c r="J677" s="51">
        <f t="shared" si="380"/>
        <v>0.10722521736842502</v>
      </c>
      <c r="K677" s="51">
        <f t="shared" si="381"/>
        <v>0.11180861898728905</v>
      </c>
      <c r="L677" s="51">
        <f t="shared" si="382"/>
        <v>0.87429032024918707</v>
      </c>
      <c r="M677" s="51">
        <f t="shared" si="383"/>
        <v>5.888223590439233E-2</v>
      </c>
      <c r="N677" s="51">
        <f t="shared" si="354"/>
        <v>1.1522063925092936</v>
      </c>
      <c r="O677" s="52">
        <f t="shared" si="355"/>
        <v>0.19009948024910595</v>
      </c>
      <c r="P677" s="53" t="b">
        <f t="shared" si="356"/>
        <v>0</v>
      </c>
      <c r="Q677" s="53" t="b">
        <f t="shared" si="357"/>
        <v>0</v>
      </c>
      <c r="R677" s="53" t="b">
        <f t="shared" si="358"/>
        <v>0</v>
      </c>
      <c r="S677" s="53" t="b">
        <f t="shared" si="384"/>
        <v>0</v>
      </c>
      <c r="T677" s="54" t="str">
        <f t="shared" si="385"/>
        <v>不调</v>
      </c>
      <c r="U677" s="51">
        <f t="shared" si="359"/>
        <v>0.10722521736842502</v>
      </c>
      <c r="V677" s="51">
        <f t="shared" si="360"/>
        <v>0.11180861898728905</v>
      </c>
      <c r="W677" s="51">
        <f t="shared" si="361"/>
        <v>0.87429032024918707</v>
      </c>
      <c r="X677" s="51">
        <f t="shared" si="362"/>
        <v>5.888223590439233E-2</v>
      </c>
      <c r="Y677" s="51">
        <f t="shared" si="386"/>
        <v>0.99995880187477393</v>
      </c>
      <c r="Z677" s="51">
        <f t="shared" si="363"/>
        <v>0.10722079989049249</v>
      </c>
      <c r="AA677" s="51">
        <f t="shared" si="364"/>
        <v>0.11180401268180266</v>
      </c>
      <c r="AB677" s="51">
        <f t="shared" si="365"/>
        <v>0.87425430112708946</v>
      </c>
      <c r="AC677" s="51">
        <f t="shared" si="366"/>
        <v>5.887981006666395E-2</v>
      </c>
      <c r="AD677" s="78">
        <f t="shared" si="367"/>
        <v>1.1521589237660486</v>
      </c>
      <c r="AE677" s="51">
        <f t="shared" si="387"/>
        <v>1.1521589237660486</v>
      </c>
      <c r="AF677" s="50">
        <f t="shared" si="368"/>
        <v>0</v>
      </c>
      <c r="AG677" s="50">
        <f t="shared" si="388"/>
        <v>2.7057876094442879E-3</v>
      </c>
      <c r="AH677" s="48">
        <f t="shared" si="389"/>
        <v>44742</v>
      </c>
      <c r="AI677" s="55">
        <f t="shared" si="369"/>
        <v>2022</v>
      </c>
      <c r="AJ677" s="55">
        <f t="shared" si="370"/>
        <v>8</v>
      </c>
      <c r="AK677" s="53">
        <f t="shared" si="371"/>
        <v>0</v>
      </c>
      <c r="AL677" s="51">
        <f t="shared" si="390"/>
        <v>1.1443631324800547</v>
      </c>
      <c r="AM677" s="52" t="str">
        <f t="shared" si="372"/>
        <v/>
      </c>
      <c r="AN677" s="51">
        <f t="shared" si="391"/>
        <v>1.1521589237660486</v>
      </c>
      <c r="AO677" s="52">
        <f t="shared" si="373"/>
        <v>0</v>
      </c>
      <c r="AP677" s="56">
        <f t="shared" si="374"/>
        <v>1</v>
      </c>
      <c r="AQ677" s="53" t="b">
        <f t="shared" si="375"/>
        <v>1</v>
      </c>
    </row>
    <row r="678" spans="1:43">
      <c r="A678" s="48">
        <f>净值底稿!A639</f>
        <v>44789</v>
      </c>
      <c r="B678" s="49">
        <f>净值底稿!X639</f>
        <v>1.3696503850355919</v>
      </c>
      <c r="C678" s="49">
        <f>净值底稿!U639</f>
        <v>1.4006004904484837</v>
      </c>
      <c r="D678" s="49">
        <f>净值底稿!V639</f>
        <v>1.5625</v>
      </c>
      <c r="E678" s="49">
        <f>净值底稿!W639</f>
        <v>1.4054</v>
      </c>
      <c r="F678" s="50">
        <f t="shared" si="376"/>
        <v>1.8849956630624387E-3</v>
      </c>
      <c r="G678" s="50">
        <f t="shared" si="377"/>
        <v>5.3147477632888851E-3</v>
      </c>
      <c r="H678" s="50">
        <f t="shared" si="378"/>
        <v>1.0250496508426021E-3</v>
      </c>
      <c r="I678" s="50">
        <f t="shared" si="379"/>
        <v>-1.1371712864250982E-3</v>
      </c>
      <c r="J678" s="51">
        <f t="shared" si="380"/>
        <v>0.10742291063327615</v>
      </c>
      <c r="K678" s="51">
        <f t="shared" si="381"/>
        <v>0.11239822280813</v>
      </c>
      <c r="L678" s="51">
        <f t="shared" si="382"/>
        <v>0.87515045519320744</v>
      </c>
      <c r="M678" s="51">
        <f t="shared" si="383"/>
        <v>5.8812853637305977E-2</v>
      </c>
      <c r="N678" s="51">
        <f t="shared" si="354"/>
        <v>1.1537844422719197</v>
      </c>
      <c r="O678" s="52">
        <f t="shared" si="355"/>
        <v>0.19052183873146689</v>
      </c>
      <c r="P678" s="53" t="b">
        <f t="shared" si="356"/>
        <v>0</v>
      </c>
      <c r="Q678" s="53" t="b">
        <f t="shared" si="357"/>
        <v>0</v>
      </c>
      <c r="R678" s="53" t="b">
        <f t="shared" si="358"/>
        <v>0</v>
      </c>
      <c r="S678" s="53" t="b">
        <f t="shared" si="384"/>
        <v>0</v>
      </c>
      <c r="T678" s="54" t="str">
        <f t="shared" si="385"/>
        <v>不调</v>
      </c>
      <c r="U678" s="51">
        <f t="shared" si="359"/>
        <v>0.10742291063327615</v>
      </c>
      <c r="V678" s="51">
        <f t="shared" si="360"/>
        <v>0.11239822280813</v>
      </c>
      <c r="W678" s="51">
        <f t="shared" si="361"/>
        <v>0.87515045519320744</v>
      </c>
      <c r="X678" s="51">
        <f t="shared" si="362"/>
        <v>5.8812853637305977E-2</v>
      </c>
      <c r="Y678" s="51">
        <f t="shared" si="386"/>
        <v>0.99998626710299976</v>
      </c>
      <c r="Z678" s="51">
        <f t="shared" si="363"/>
        <v>0.10742143540550896</v>
      </c>
      <c r="AA678" s="51">
        <f t="shared" si="364"/>
        <v>0.11239667925491316</v>
      </c>
      <c r="AB678" s="51">
        <f t="shared" si="365"/>
        <v>0.87513843684214654</v>
      </c>
      <c r="AC678" s="51">
        <f t="shared" si="366"/>
        <v>5.8812045966444688E-2</v>
      </c>
      <c r="AD678" s="78">
        <f t="shared" si="367"/>
        <v>1.1537685974690135</v>
      </c>
      <c r="AE678" s="51">
        <f t="shared" si="387"/>
        <v>1.1537685974690135</v>
      </c>
      <c r="AF678" s="50">
        <f t="shared" si="368"/>
        <v>0</v>
      </c>
      <c r="AG678" s="50">
        <f t="shared" si="388"/>
        <v>1.3970934649392142E-3</v>
      </c>
      <c r="AH678" s="48">
        <f t="shared" si="389"/>
        <v>44742</v>
      </c>
      <c r="AI678" s="55">
        <f t="shared" si="369"/>
        <v>2022</v>
      </c>
      <c r="AJ678" s="55">
        <f t="shared" si="370"/>
        <v>8</v>
      </c>
      <c r="AK678" s="53">
        <f t="shared" si="371"/>
        <v>0</v>
      </c>
      <c r="AL678" s="51">
        <f t="shared" si="390"/>
        <v>1.1443631324800547</v>
      </c>
      <c r="AM678" s="52" t="str">
        <f t="shared" si="372"/>
        <v/>
      </c>
      <c r="AN678" s="51">
        <f t="shared" si="391"/>
        <v>1.1537685974690135</v>
      </c>
      <c r="AO678" s="52">
        <f t="shared" si="373"/>
        <v>0</v>
      </c>
      <c r="AP678" s="56">
        <f t="shared" si="374"/>
        <v>1</v>
      </c>
      <c r="AQ678" s="53" t="b">
        <f t="shared" si="375"/>
        <v>1</v>
      </c>
    </row>
    <row r="679" spans="1:43">
      <c r="A679" s="48">
        <f>净值底稿!A640</f>
        <v>44790</v>
      </c>
      <c r="B679" s="49">
        <f>净值底稿!X640</f>
        <v>1.3762087167861599</v>
      </c>
      <c r="C679" s="49">
        <f>净值底稿!U640</f>
        <v>1.4029762728278752</v>
      </c>
      <c r="D679" s="49">
        <f>净值底稿!V640</f>
        <v>1.5628</v>
      </c>
      <c r="E679" s="49">
        <f>净值底稿!W640</f>
        <v>1.4</v>
      </c>
      <c r="F679" s="50">
        <f t="shared" si="376"/>
        <v>4.7883254166336542E-3</v>
      </c>
      <c r="G679" s="50">
        <f t="shared" si="377"/>
        <v>1.6962598511092164E-3</v>
      </c>
      <c r="H679" s="50">
        <f t="shared" si="378"/>
        <v>1.9199999999996997E-4</v>
      </c>
      <c r="I679" s="50">
        <f t="shared" si="379"/>
        <v>-3.8423224704711156E-3</v>
      </c>
      <c r="J679" s="51">
        <f t="shared" si="380"/>
        <v>0.10793580419495243</v>
      </c>
      <c r="K679" s="51">
        <f t="shared" si="381"/>
        <v>0.11258733322933127</v>
      </c>
      <c r="L679" s="51">
        <f t="shared" si="382"/>
        <v>0.87530646342202023</v>
      </c>
      <c r="M679" s="51">
        <f t="shared" si="383"/>
        <v>5.8586071120693438E-2</v>
      </c>
      <c r="N679" s="51">
        <f t="shared" si="354"/>
        <v>1.1544156719669973</v>
      </c>
      <c r="O679" s="52">
        <f t="shared" si="355"/>
        <v>0.19102576548405353</v>
      </c>
      <c r="P679" s="53" t="b">
        <f t="shared" si="356"/>
        <v>0</v>
      </c>
      <c r="Q679" s="53" t="b">
        <f t="shared" si="357"/>
        <v>0</v>
      </c>
      <c r="R679" s="53" t="b">
        <f t="shared" si="358"/>
        <v>0</v>
      </c>
      <c r="S679" s="53" t="b">
        <f t="shared" si="384"/>
        <v>0</v>
      </c>
      <c r="T679" s="54" t="str">
        <f t="shared" si="385"/>
        <v>不调</v>
      </c>
      <c r="U679" s="51">
        <f t="shared" si="359"/>
        <v>0.10793580419495243</v>
      </c>
      <c r="V679" s="51">
        <f t="shared" si="360"/>
        <v>0.11258733322933127</v>
      </c>
      <c r="W679" s="51">
        <f t="shared" si="361"/>
        <v>0.87530646342202023</v>
      </c>
      <c r="X679" s="51">
        <f t="shared" si="362"/>
        <v>5.8586071120693438E-2</v>
      </c>
      <c r="Y679" s="51">
        <f t="shared" si="386"/>
        <v>0.99998626710299976</v>
      </c>
      <c r="Z679" s="51">
        <f t="shared" si="363"/>
        <v>0.10793432192367078</v>
      </c>
      <c r="AA679" s="51">
        <f t="shared" si="364"/>
        <v>0.1125857870790805</v>
      </c>
      <c r="AB679" s="51">
        <f t="shared" si="365"/>
        <v>0.87529444292851444</v>
      </c>
      <c r="AC679" s="51">
        <f t="shared" si="366"/>
        <v>5.858526656421309E-2</v>
      </c>
      <c r="AD679" s="78">
        <f t="shared" si="367"/>
        <v>1.1543998184954787</v>
      </c>
      <c r="AE679" s="51">
        <f t="shared" si="387"/>
        <v>1.1543998184954787</v>
      </c>
      <c r="AF679" s="50">
        <f t="shared" si="368"/>
        <v>0</v>
      </c>
      <c r="AG679" s="50">
        <f t="shared" si="388"/>
        <v>5.470949962149696E-4</v>
      </c>
      <c r="AH679" s="48">
        <f t="shared" si="389"/>
        <v>44742</v>
      </c>
      <c r="AI679" s="55">
        <f t="shared" si="369"/>
        <v>2022</v>
      </c>
      <c r="AJ679" s="55">
        <f t="shared" si="370"/>
        <v>8</v>
      </c>
      <c r="AK679" s="53">
        <f t="shared" si="371"/>
        <v>0</v>
      </c>
      <c r="AL679" s="51">
        <f t="shared" si="390"/>
        <v>1.1443631324800547</v>
      </c>
      <c r="AM679" s="52" t="str">
        <f t="shared" si="372"/>
        <v/>
      </c>
      <c r="AN679" s="51">
        <f t="shared" si="391"/>
        <v>1.1543998184954787</v>
      </c>
      <c r="AO679" s="52">
        <f t="shared" si="373"/>
        <v>0</v>
      </c>
      <c r="AP679" s="56">
        <f t="shared" si="374"/>
        <v>1</v>
      </c>
      <c r="AQ679" s="53" t="b">
        <f t="shared" si="375"/>
        <v>1</v>
      </c>
    </row>
    <row r="680" spans="1:43">
      <c r="A680" s="48">
        <f>净值底稿!A641</f>
        <v>44791</v>
      </c>
      <c r="B680" s="49">
        <f>净值底稿!X641</f>
        <v>1.3672108585280109</v>
      </c>
      <c r="C680" s="49">
        <f>净值底稿!U641</f>
        <v>1.4022584175987576</v>
      </c>
      <c r="D680" s="49">
        <f>净值底稿!V641</f>
        <v>1.5640000000000001</v>
      </c>
      <c r="E680" s="49">
        <f>净值底稿!W641</f>
        <v>1.3944000000000001</v>
      </c>
      <c r="F680" s="50">
        <f t="shared" si="376"/>
        <v>-6.5381494452102507E-3</v>
      </c>
      <c r="G680" s="50">
        <f t="shared" si="377"/>
        <v>-5.1166597968954619E-4</v>
      </c>
      <c r="H680" s="50">
        <f t="shared" si="378"/>
        <v>7.6785257230627124E-4</v>
      </c>
      <c r="I680" s="50">
        <f t="shared" si="379"/>
        <v>-3.9999999999998925E-3</v>
      </c>
      <c r="J680" s="51">
        <f t="shared" si="380"/>
        <v>0.10722863119666638</v>
      </c>
      <c r="K680" s="51">
        <f t="shared" si="381"/>
        <v>0.11252818076203557</v>
      </c>
      <c r="L680" s="51">
        <f t="shared" si="382"/>
        <v>0.87596654001804253</v>
      </c>
      <c r="M680" s="51">
        <f t="shared" si="383"/>
        <v>5.8350925497956244E-2</v>
      </c>
      <c r="N680" s="51">
        <f t="shared" si="354"/>
        <v>1.1540742774747006</v>
      </c>
      <c r="O680" s="52">
        <f t="shared" si="355"/>
        <v>0.19041825664771339</v>
      </c>
      <c r="P680" s="53" t="b">
        <f t="shared" si="356"/>
        <v>0</v>
      </c>
      <c r="Q680" s="53" t="b">
        <f t="shared" si="357"/>
        <v>0</v>
      </c>
      <c r="R680" s="53" t="b">
        <f t="shared" si="358"/>
        <v>0</v>
      </c>
      <c r="S680" s="53" t="b">
        <f t="shared" si="384"/>
        <v>0</v>
      </c>
      <c r="T680" s="54" t="str">
        <f t="shared" si="385"/>
        <v>不调</v>
      </c>
      <c r="U680" s="51">
        <f t="shared" si="359"/>
        <v>0.10722863119666638</v>
      </c>
      <c r="V680" s="51">
        <f t="shared" si="360"/>
        <v>0.11252818076203557</v>
      </c>
      <c r="W680" s="51">
        <f t="shared" si="361"/>
        <v>0.87596654001804253</v>
      </c>
      <c r="X680" s="51">
        <f t="shared" si="362"/>
        <v>5.8350925497956244E-2</v>
      </c>
      <c r="Y680" s="51">
        <f t="shared" si="386"/>
        <v>0.99998626710299976</v>
      </c>
      <c r="Z680" s="51">
        <f t="shared" si="363"/>
        <v>0.10722715863691869</v>
      </c>
      <c r="AA680" s="51">
        <f t="shared" si="364"/>
        <v>0.11252663542411953</v>
      </c>
      <c r="AB680" s="51">
        <f t="shared" si="365"/>
        <v>0.87595451045977279</v>
      </c>
      <c r="AC680" s="51">
        <f t="shared" si="366"/>
        <v>5.8350124170706515E-2</v>
      </c>
      <c r="AD680" s="78">
        <f t="shared" si="367"/>
        <v>1.1540584286915174</v>
      </c>
      <c r="AE680" s="51">
        <f t="shared" si="387"/>
        <v>1.1543998184954787</v>
      </c>
      <c r="AF680" s="50">
        <f t="shared" si="368"/>
        <v>-2.957292599077288E-4</v>
      </c>
      <c r="AG680" s="50">
        <f t="shared" si="388"/>
        <v>-2.957292599077288E-4</v>
      </c>
      <c r="AH680" s="48">
        <f t="shared" si="389"/>
        <v>44742</v>
      </c>
      <c r="AI680" s="55">
        <f t="shared" si="369"/>
        <v>2022</v>
      </c>
      <c r="AJ680" s="55">
        <f t="shared" si="370"/>
        <v>8</v>
      </c>
      <c r="AK680" s="53">
        <f t="shared" si="371"/>
        <v>0</v>
      </c>
      <c r="AL680" s="51">
        <f t="shared" si="390"/>
        <v>1.1443631324800547</v>
      </c>
      <c r="AM680" s="52" t="str">
        <f t="shared" si="372"/>
        <v/>
      </c>
      <c r="AN680" s="51">
        <f t="shared" si="391"/>
        <v>1.1543998184954787</v>
      </c>
      <c r="AO680" s="52">
        <f t="shared" si="373"/>
        <v>-2.957292599077288E-4</v>
      </c>
      <c r="AP680" s="56">
        <f t="shared" si="374"/>
        <v>1</v>
      </c>
      <c r="AQ680" s="53" t="b">
        <f t="shared" si="375"/>
        <v>1</v>
      </c>
    </row>
    <row r="681" spans="1:43">
      <c r="A681" s="48">
        <f>净值底稿!A642</f>
        <v>44792</v>
      </c>
      <c r="B681" s="49">
        <f>净值底稿!X642</f>
        <v>1.3774616849977248</v>
      </c>
      <c r="C681" s="49">
        <f>净值底稿!U642</f>
        <v>1.3847464298311887</v>
      </c>
      <c r="D681" s="49">
        <f>净值底稿!V642</f>
        <v>1.5646</v>
      </c>
      <c r="E681" s="49">
        <f>净值底稿!W642</f>
        <v>1.3908</v>
      </c>
      <c r="F681" s="50">
        <f t="shared" si="376"/>
        <v>7.4976192631692751E-3</v>
      </c>
      <c r="G681" s="50">
        <f t="shared" si="377"/>
        <v>-1.2488416933561064E-2</v>
      </c>
      <c r="H681" s="50">
        <f t="shared" si="378"/>
        <v>3.8363171355504377E-4</v>
      </c>
      <c r="I681" s="50">
        <f t="shared" si="379"/>
        <v>-2.5817555938038028E-3</v>
      </c>
      <c r="J681" s="51">
        <f t="shared" si="380"/>
        <v>0.10803110704704975</v>
      </c>
      <c r="K681" s="51">
        <f t="shared" si="381"/>
        <v>0.1111213558848123</v>
      </c>
      <c r="L681" s="51">
        <f t="shared" si="382"/>
        <v>0.87629055438961678</v>
      </c>
      <c r="M681" s="51">
        <f t="shared" si="383"/>
        <v>5.8199478411229646E-2</v>
      </c>
      <c r="N681" s="51">
        <f t="shared" si="354"/>
        <v>1.1536424957327085</v>
      </c>
      <c r="O681" s="52">
        <f t="shared" si="355"/>
        <v>0.18996566418322913</v>
      </c>
      <c r="P681" s="53" t="b">
        <f t="shared" si="356"/>
        <v>0</v>
      </c>
      <c r="Q681" s="53" t="b">
        <f t="shared" si="357"/>
        <v>0</v>
      </c>
      <c r="R681" s="53" t="b">
        <f t="shared" si="358"/>
        <v>0</v>
      </c>
      <c r="S681" s="53" t="b">
        <f t="shared" si="384"/>
        <v>0</v>
      </c>
      <c r="T681" s="54" t="str">
        <f t="shared" si="385"/>
        <v>不调</v>
      </c>
      <c r="U681" s="51">
        <f t="shared" si="359"/>
        <v>0.10803110704704975</v>
      </c>
      <c r="V681" s="51">
        <f t="shared" si="360"/>
        <v>0.1111213558848123</v>
      </c>
      <c r="W681" s="51">
        <f t="shared" si="361"/>
        <v>0.87629055438961678</v>
      </c>
      <c r="X681" s="51">
        <f t="shared" si="362"/>
        <v>5.8199478411229646E-2</v>
      </c>
      <c r="Y681" s="51">
        <f t="shared" si="386"/>
        <v>0.99998626710299976</v>
      </c>
      <c r="Z681" s="51">
        <f t="shared" si="363"/>
        <v>0.10802962346698386</v>
      </c>
      <c r="AA681" s="51">
        <f t="shared" si="364"/>
        <v>0.1111198298666774</v>
      </c>
      <c r="AB681" s="51">
        <f t="shared" si="365"/>
        <v>0.87627852038169107</v>
      </c>
      <c r="AC681" s="51">
        <f t="shared" si="366"/>
        <v>5.8198679163787161E-2</v>
      </c>
      <c r="AD681" s="78">
        <f t="shared" si="367"/>
        <v>1.1536266528791395</v>
      </c>
      <c r="AE681" s="51">
        <f t="shared" si="387"/>
        <v>1.1543998184954787</v>
      </c>
      <c r="AF681" s="50">
        <f t="shared" si="368"/>
        <v>-6.697554902138636E-4</v>
      </c>
      <c r="AG681" s="50">
        <f t="shared" si="388"/>
        <v>-3.7413687352683134E-4</v>
      </c>
      <c r="AH681" s="48">
        <f t="shared" si="389"/>
        <v>44742</v>
      </c>
      <c r="AI681" s="55">
        <f t="shared" si="369"/>
        <v>2022</v>
      </c>
      <c r="AJ681" s="55">
        <f t="shared" si="370"/>
        <v>8</v>
      </c>
      <c r="AK681" s="53">
        <f t="shared" si="371"/>
        <v>0</v>
      </c>
      <c r="AL681" s="51">
        <f t="shared" si="390"/>
        <v>1.1443631324800547</v>
      </c>
      <c r="AM681" s="52" t="str">
        <f t="shared" si="372"/>
        <v/>
      </c>
      <c r="AN681" s="51">
        <f t="shared" si="391"/>
        <v>1.1543998184954787</v>
      </c>
      <c r="AO681" s="52">
        <f t="shared" si="373"/>
        <v>-6.697554902138636E-4</v>
      </c>
      <c r="AP681" s="56">
        <f t="shared" si="374"/>
        <v>1</v>
      </c>
      <c r="AQ681" s="53" t="b">
        <f t="shared" si="375"/>
        <v>1</v>
      </c>
    </row>
    <row r="682" spans="1:43">
      <c r="A682" s="48">
        <f>净值底稿!A643</f>
        <v>44795</v>
      </c>
      <c r="B682" s="49">
        <f>净值底稿!X643</f>
        <v>1.3872225892017143</v>
      </c>
      <c r="C682" s="49">
        <f>净值底稿!U643</f>
        <v>1.3980655382242837</v>
      </c>
      <c r="D682" s="49">
        <f>净值底稿!V643</f>
        <v>1.5647</v>
      </c>
      <c r="E682" s="49">
        <f>净值底稿!W643</f>
        <v>1.3871</v>
      </c>
      <c r="F682" s="50">
        <f t="shared" si="376"/>
        <v>7.0861529654855371E-3</v>
      </c>
      <c r="G682" s="50">
        <f t="shared" si="377"/>
        <v>9.6184457357428865E-3</v>
      </c>
      <c r="H682" s="50">
        <f t="shared" si="378"/>
        <v>6.3914099450279593E-5</v>
      </c>
      <c r="I682" s="50">
        <f t="shared" si="379"/>
        <v>-2.6603393730227909E-3</v>
      </c>
      <c r="J682" s="51">
        <f t="shared" si="380"/>
        <v>0.10879513790367472</v>
      </c>
      <c r="K682" s="51">
        <f t="shared" si="381"/>
        <v>0.11218862992041502</v>
      </c>
      <c r="L682" s="51">
        <f t="shared" si="382"/>
        <v>0.8763345269341889</v>
      </c>
      <c r="M682" s="51">
        <f t="shared" si="383"/>
        <v>5.8043850926149818E-2</v>
      </c>
      <c r="N682" s="51">
        <f t="shared" si="354"/>
        <v>1.1553621456844285</v>
      </c>
      <c r="O682" s="52">
        <f t="shared" si="355"/>
        <v>0.19126796619529238</v>
      </c>
      <c r="P682" s="53" t="b">
        <f t="shared" si="356"/>
        <v>0</v>
      </c>
      <c r="Q682" s="53" t="b">
        <f t="shared" si="357"/>
        <v>0</v>
      </c>
      <c r="R682" s="53" t="b">
        <f t="shared" si="358"/>
        <v>0</v>
      </c>
      <c r="S682" s="53" t="b">
        <f t="shared" si="384"/>
        <v>0</v>
      </c>
      <c r="T682" s="54" t="str">
        <f t="shared" si="385"/>
        <v>不调</v>
      </c>
      <c r="U682" s="51">
        <f t="shared" si="359"/>
        <v>0.10879513790367472</v>
      </c>
      <c r="V682" s="51">
        <f t="shared" si="360"/>
        <v>0.11218862992041502</v>
      </c>
      <c r="W682" s="51">
        <f t="shared" si="361"/>
        <v>0.8763345269341889</v>
      </c>
      <c r="X682" s="51">
        <f t="shared" si="362"/>
        <v>5.8043850926149818E-2</v>
      </c>
      <c r="Y682" s="51">
        <f t="shared" si="386"/>
        <v>0.99995880187477393</v>
      </c>
      <c r="Z682" s="51">
        <f t="shared" si="363"/>
        <v>0.10879065574795937</v>
      </c>
      <c r="AA682" s="51">
        <f t="shared" si="364"/>
        <v>0.11218400795919062</v>
      </c>
      <c r="AB682" s="51">
        <f t="shared" si="365"/>
        <v>0.8762984235946083</v>
      </c>
      <c r="AC682" s="51">
        <f t="shared" si="366"/>
        <v>5.8041459628310761E-2</v>
      </c>
      <c r="AD682" s="78">
        <f t="shared" si="367"/>
        <v>1.155314546930069</v>
      </c>
      <c r="AE682" s="51">
        <f t="shared" si="387"/>
        <v>1.155314546930069</v>
      </c>
      <c r="AF682" s="50">
        <f t="shared" si="368"/>
        <v>0</v>
      </c>
      <c r="AG682" s="50">
        <f t="shared" si="388"/>
        <v>1.4631198461971806E-3</v>
      </c>
      <c r="AH682" s="48">
        <f t="shared" si="389"/>
        <v>44742</v>
      </c>
      <c r="AI682" s="55">
        <f t="shared" si="369"/>
        <v>2022</v>
      </c>
      <c r="AJ682" s="55">
        <f t="shared" si="370"/>
        <v>8</v>
      </c>
      <c r="AK682" s="53">
        <f t="shared" si="371"/>
        <v>0</v>
      </c>
      <c r="AL682" s="51">
        <f t="shared" si="390"/>
        <v>1.1443631324800547</v>
      </c>
      <c r="AM682" s="52" t="str">
        <f t="shared" si="372"/>
        <v/>
      </c>
      <c r="AN682" s="51">
        <f t="shared" si="391"/>
        <v>1.155314546930069</v>
      </c>
      <c r="AO682" s="52">
        <f t="shared" si="373"/>
        <v>0</v>
      </c>
      <c r="AP682" s="56">
        <f t="shared" si="374"/>
        <v>1</v>
      </c>
      <c r="AQ682" s="53" t="b">
        <f t="shared" si="375"/>
        <v>1</v>
      </c>
    </row>
    <row r="683" spans="1:43">
      <c r="A683" s="48">
        <f>净值底稿!A644</f>
        <v>44796</v>
      </c>
      <c r="B683" s="49">
        <f>净值底稿!X644</f>
        <v>1.3876460591736055</v>
      </c>
      <c r="C683" s="49">
        <f>净值底稿!U644</f>
        <v>1.4009981777476574</v>
      </c>
      <c r="D683" s="49">
        <f>净值底稿!V644</f>
        <v>1.5643</v>
      </c>
      <c r="E683" s="49">
        <f>净值底稿!W644</f>
        <v>1.3945000000000001</v>
      </c>
      <c r="F683" s="50">
        <f t="shared" si="376"/>
        <v>3.0526461664304172E-4</v>
      </c>
      <c r="G683" s="50">
        <f t="shared" si="377"/>
        <v>2.0976409497215354E-3</v>
      </c>
      <c r="H683" s="50">
        <f t="shared" si="378"/>
        <v>-2.5564005879719076E-4</v>
      </c>
      <c r="I683" s="50">
        <f t="shared" si="379"/>
        <v>5.3348713142529203E-3</v>
      </c>
      <c r="J683" s="51">
        <f t="shared" si="380"/>
        <v>0.10882386568578062</v>
      </c>
      <c r="K683" s="51">
        <f t="shared" si="381"/>
        <v>0.1124193297281897</v>
      </c>
      <c r="L683" s="51">
        <f t="shared" si="382"/>
        <v>0.87607440661407665</v>
      </c>
      <c r="M683" s="51">
        <f t="shared" si="383"/>
        <v>5.8351103346319204E-2</v>
      </c>
      <c r="N683" s="51">
        <f t="shared" ref="N683:N746" si="392">SUM(J683:M683)</f>
        <v>1.1556687053743659</v>
      </c>
      <c r="O683" s="52">
        <f t="shared" ref="O683:O746" si="393">IFERROR((J683+K683)/N683,0)</f>
        <v>0.19144171195870624</v>
      </c>
      <c r="P683" s="53" t="b">
        <f t="shared" ref="P683:P746" si="394">AND(MONTH(A683)=12,OR(A684="",YEAR(A683)&lt;&gt;YEAR(A684)))</f>
        <v>0</v>
      </c>
      <c r="Q683" s="53" t="b">
        <f t="shared" ref="Q683:Q746" si="395">AND(MOD(MONTH(A683),3)=0,OR(A684="",MONTH(A683)&lt;&gt;MONTH(A684)))</f>
        <v>0</v>
      </c>
      <c r="R683" s="53" t="b">
        <f t="shared" ref="R683:R746" si="396">OR(O683&gt;$E$7,O683&lt;$E$6)</f>
        <v>0</v>
      </c>
      <c r="S683" s="53" t="b">
        <f t="shared" si="384"/>
        <v>0</v>
      </c>
      <c r="T683" s="54" t="str">
        <f t="shared" si="385"/>
        <v>不调</v>
      </c>
      <c r="U683" s="51">
        <f t="shared" ref="U683:U746" si="397">IF(OR(T683="年末+季度",T683="季度+动态"),N683*$E$5/2,IF(T683="季度",(J683+K683)/2,IF(T683="动态",N683*$E$5*IF(J683+K683=0,0.5,J683/(J683+K683)),J683)))</f>
        <v>0.10882386568578062</v>
      </c>
      <c r="V683" s="51">
        <f t="shared" ref="V683:V746" si="398">IF(OR(T683="年末+季度",T683="季度+动态"),N683*$E$5/2,IF(T683="季度",(J683+K683)/2,IF(T683="动态",N683*$E$5*IF(J683+K683=0,0.5,K683/(J683+K683)),K683)))</f>
        <v>0.1124193297281897</v>
      </c>
      <c r="W683" s="51">
        <f t="shared" ref="W683:W746" si="399">IF(OR(T683="年末+季度",T683="季度+动态",T683="动态"),N683*(1-$E$5)*IF(L683+M683=0,$B$7/($B$7+$B$8),L683/(L683+M683)),L683)</f>
        <v>0.87607440661407665</v>
      </c>
      <c r="X683" s="51">
        <f t="shared" ref="X683:X746" si="400">IF(OR(T683="年末+季度",T683="季度+动态",T683="动态"),N683*(1-$E$5)*IF(L683+M683=0,$B$8/($B$7+$B$8),M683/(L683+M683)),M683)</f>
        <v>5.8351103346319204E-2</v>
      </c>
      <c r="Y683" s="51">
        <f t="shared" si="386"/>
        <v>0.99998626710299976</v>
      </c>
      <c r="Z683" s="51">
        <f t="shared" ref="Z683:Z746" si="401">U683*Y683</f>
        <v>0.10882237121884199</v>
      </c>
      <c r="AA683" s="51">
        <f t="shared" ref="AA683:AA746" si="402">V683*Y683</f>
        <v>0.11241778588511371</v>
      </c>
      <c r="AB683" s="51">
        <f t="shared" ref="AB683:AB746" si="403">W683*Y683</f>
        <v>0.87606237557448607</v>
      </c>
      <c r="AC683" s="51">
        <f t="shared" ref="AC683:AC746" si="404">X683*Y683</f>
        <v>5.8350302016627095E-2</v>
      </c>
      <c r="AD683" s="78">
        <f t="shared" ref="AD683:AD746" si="405">SUM(Z683:AC683)</f>
        <v>1.155652834695069</v>
      </c>
      <c r="AE683" s="51">
        <f t="shared" si="387"/>
        <v>1.155652834695069</v>
      </c>
      <c r="AF683" s="50">
        <f t="shared" ref="AF683:AF746" si="406">AD683/AE683-1</f>
        <v>0</v>
      </c>
      <c r="AG683" s="50">
        <f t="shared" si="388"/>
        <v>2.9281009738757469E-4</v>
      </c>
      <c r="AH683" s="48">
        <f t="shared" si="389"/>
        <v>44742</v>
      </c>
      <c r="AI683" s="55">
        <f t="shared" ref="AI683:AI746" si="407">YEAR(A683)</f>
        <v>2022</v>
      </c>
      <c r="AJ683" s="55">
        <f t="shared" ref="AJ683:AJ746" si="408">MONTH(A683)</f>
        <v>8</v>
      </c>
      <c r="AK683" s="53">
        <f t="shared" ref="AK683:AK746" si="409">IF(MONTH(A683)&lt;&gt;MONTH(A684),1,0)</f>
        <v>0</v>
      </c>
      <c r="AL683" s="51">
        <f t="shared" si="390"/>
        <v>1.1443631324800547</v>
      </c>
      <c r="AM683" s="52" t="str">
        <f t="shared" ref="AM683:AM746" si="410">IF(AK683,AD683/AL683-1,"")</f>
        <v/>
      </c>
      <c r="AN683" s="51">
        <f t="shared" si="391"/>
        <v>1.155652834695069</v>
      </c>
      <c r="AO683" s="52">
        <f t="shared" ref="AO683:AO746" si="411">AD683/AN683-1</f>
        <v>0</v>
      </c>
      <c r="AP683" s="56">
        <f t="shared" ref="AP683:AP746" si="412">IFERROR(SUM(Z683:AC683)/AD683,0)</f>
        <v>1</v>
      </c>
      <c r="AQ683" s="53" t="b">
        <f t="shared" ref="AQ683:AQ746" si="413">AND(B683&gt;0,C683&gt;0,D683&gt;0,E683&gt;0)</f>
        <v>1</v>
      </c>
    </row>
    <row r="684" spans="1:43">
      <c r="A684" s="48">
        <f>净值底稿!A645</f>
        <v>44797</v>
      </c>
      <c r="B684" s="49">
        <f>净值底稿!X645</f>
        <v>1.3737496188460316</v>
      </c>
      <c r="C684" s="49">
        <f>净值底稿!U645</f>
        <v>1.3599508411528076</v>
      </c>
      <c r="D684" s="49">
        <f>净值底稿!V645</f>
        <v>1.5642</v>
      </c>
      <c r="E684" s="49">
        <f>净值底稿!W645</f>
        <v>1.4000999999999999</v>
      </c>
      <c r="F684" s="50">
        <f t="shared" ref="F684:F747" si="414">IFERROR(B684/B683-1,0)</f>
        <v>-1.0014398293935023E-2</v>
      </c>
      <c r="G684" s="50">
        <f t="shared" ref="G684:G747" si="415">IFERROR(C684/C683-1,0)</f>
        <v>-2.9298636676915901E-2</v>
      </c>
      <c r="H684" s="50">
        <f t="shared" ref="H684:H747" si="416">IFERROR(D684/D683-1,0)</f>
        <v>-6.3926356836940812E-5</v>
      </c>
      <c r="I684" s="50">
        <f t="shared" ref="I684:I747" si="417">IFERROR(E684/E683-1,0)</f>
        <v>4.0157762638937111E-3</v>
      </c>
      <c r="J684" s="51">
        <f t="shared" ref="J684:J747" si="418">Z683*(1+F684)</f>
        <v>0.10773258065016605</v>
      </c>
      <c r="K684" s="51">
        <f t="shared" ref="K684:K747" si="419">AA683*(1+G684)</f>
        <v>0.10912409802044244</v>
      </c>
      <c r="L684" s="51">
        <f t="shared" ref="L684:L747" si="420">AB683*(1+H684)</f>
        <v>0.87600637209845367</v>
      </c>
      <c r="M684" s="51">
        <f t="shared" ref="M684:M747" si="421">AC683*(1+I684)</f>
        <v>5.8584623774456494E-2</v>
      </c>
      <c r="N684" s="51">
        <f t="shared" si="392"/>
        <v>1.1514476745435187</v>
      </c>
      <c r="O684" s="52">
        <f t="shared" si="393"/>
        <v>0.18833394123322139</v>
      </c>
      <c r="P684" s="53" t="b">
        <f t="shared" si="394"/>
        <v>0</v>
      </c>
      <c r="Q684" s="53" t="b">
        <f t="shared" si="395"/>
        <v>0</v>
      </c>
      <c r="R684" s="53" t="b">
        <f t="shared" si="396"/>
        <v>0</v>
      </c>
      <c r="S684" s="53" t="b">
        <f t="shared" ref="S684:S747" si="422">AND(OR(P684,Q684,R684),A684-AH683&gt;$E$8)</f>
        <v>0</v>
      </c>
      <c r="T684" s="54" t="str">
        <f t="shared" ref="T684:T747" si="423">IF(NOT(OR(P684,Q684,R684)),"不调",IF(NOT(S684),"间隔规则跳过",IF(P684,"年末+季度",IF(AND(Q684,R684),"季度+动态",IF(Q684,"季度","动态")))))</f>
        <v>不调</v>
      </c>
      <c r="U684" s="51">
        <f t="shared" si="397"/>
        <v>0.10773258065016605</v>
      </c>
      <c r="V684" s="51">
        <f t="shared" si="398"/>
        <v>0.10912409802044244</v>
      </c>
      <c r="W684" s="51">
        <f t="shared" si="399"/>
        <v>0.87600637209845367</v>
      </c>
      <c r="X684" s="51">
        <f t="shared" si="400"/>
        <v>5.8584623774456494E-2</v>
      </c>
      <c r="Y684" s="51">
        <f t="shared" ref="Y684:Y747" si="424">POWER(1-$H$5,(A684-A683)/$H$8)</f>
        <v>0.99998626710299976</v>
      </c>
      <c r="Z684" s="51">
        <f t="shared" si="401"/>
        <v>0.10773110116973242</v>
      </c>
      <c r="AA684" s="51">
        <f t="shared" si="402"/>
        <v>0.10912259943044408</v>
      </c>
      <c r="AB684" s="51">
        <f t="shared" si="403"/>
        <v>0.87599434199317405</v>
      </c>
      <c r="AC684" s="51">
        <f t="shared" si="404"/>
        <v>5.85838192378524E-2</v>
      </c>
      <c r="AD684" s="78">
        <f t="shared" si="405"/>
        <v>1.1514318618312032</v>
      </c>
      <c r="AE684" s="51">
        <f t="shared" ref="AE684:AE747" si="425">MAX(AE683,AD684)</f>
        <v>1.155652834695069</v>
      </c>
      <c r="AF684" s="50">
        <f t="shared" si="406"/>
        <v>-3.6524575003353821E-3</v>
      </c>
      <c r="AG684" s="50">
        <f t="shared" ref="AG684:AG747" si="426">AD684/AD683-1</f>
        <v>-3.6524575003353821E-3</v>
      </c>
      <c r="AH684" s="48">
        <f t="shared" ref="AH684:AH747" si="427">IF(OR(T684="年末+季度",T684="季度+动态",T684="季度",T684="动态"),A684,AH683)</f>
        <v>44742</v>
      </c>
      <c r="AI684" s="55">
        <f t="shared" si="407"/>
        <v>2022</v>
      </c>
      <c r="AJ684" s="55">
        <f t="shared" si="408"/>
        <v>8</v>
      </c>
      <c r="AK684" s="53">
        <f t="shared" si="409"/>
        <v>0</v>
      </c>
      <c r="AL684" s="51">
        <f t="shared" ref="AL684:AL747" si="428">IF(AK683,AD683,AL683)</f>
        <v>1.1443631324800547</v>
      </c>
      <c r="AM684" s="52" t="str">
        <f t="shared" si="410"/>
        <v/>
      </c>
      <c r="AN684" s="51">
        <f t="shared" ref="AN684:AN747" si="429">IF(AI684&lt;&gt;AI683,AD684,MAX(AN683,AD684))</f>
        <v>1.155652834695069</v>
      </c>
      <c r="AO684" s="52">
        <f t="shared" si="411"/>
        <v>-3.6524575003353821E-3</v>
      </c>
      <c r="AP684" s="56">
        <f t="shared" si="412"/>
        <v>1</v>
      </c>
      <c r="AQ684" s="53" t="b">
        <f t="shared" si="413"/>
        <v>1</v>
      </c>
    </row>
    <row r="685" spans="1:43">
      <c r="A685" s="48">
        <f>净值底稿!A646</f>
        <v>44798</v>
      </c>
      <c r="B685" s="49">
        <f>净值底稿!X646</f>
        <v>1.4007973889906238</v>
      </c>
      <c r="C685" s="49">
        <f>净值底稿!U646</f>
        <v>1.3604204643148123</v>
      </c>
      <c r="D685" s="49">
        <f>净值底稿!V646</f>
        <v>1.5627</v>
      </c>
      <c r="E685" s="49">
        <f>净值底稿!W646</f>
        <v>1.4041999999999999</v>
      </c>
      <c r="F685" s="50">
        <f t="shared" si="414"/>
        <v>1.9689010117660777E-2</v>
      </c>
      <c r="G685" s="50">
        <f t="shared" si="415"/>
        <v>3.4532363067385496E-4</v>
      </c>
      <c r="H685" s="50">
        <f t="shared" si="416"/>
        <v>-9.5895665515921547E-4</v>
      </c>
      <c r="I685" s="50">
        <f t="shared" si="417"/>
        <v>2.9283622598386128E-3</v>
      </c>
      <c r="J685" s="51">
        <f t="shared" si="418"/>
        <v>0.10985221991065001</v>
      </c>
      <c r="K685" s="51">
        <f t="shared" si="419"/>
        <v>0.10916028204266798</v>
      </c>
      <c r="L685" s="51">
        <f t="shared" si="420"/>
        <v>0.87515430138903783</v>
      </c>
      <c r="M685" s="51">
        <f t="shared" si="421"/>
        <v>5.8755373883145737E-2</v>
      </c>
      <c r="N685" s="51">
        <f t="shared" si="392"/>
        <v>1.1529221772255014</v>
      </c>
      <c r="O685" s="52">
        <f t="shared" si="393"/>
        <v>0.18996295351033143</v>
      </c>
      <c r="P685" s="53" t="b">
        <f t="shared" si="394"/>
        <v>0</v>
      </c>
      <c r="Q685" s="53" t="b">
        <f t="shared" si="395"/>
        <v>0</v>
      </c>
      <c r="R685" s="53" t="b">
        <f t="shared" si="396"/>
        <v>0</v>
      </c>
      <c r="S685" s="53" t="b">
        <f t="shared" si="422"/>
        <v>0</v>
      </c>
      <c r="T685" s="54" t="str">
        <f t="shared" si="423"/>
        <v>不调</v>
      </c>
      <c r="U685" s="51">
        <f t="shared" si="397"/>
        <v>0.10985221991065001</v>
      </c>
      <c r="V685" s="51">
        <f t="shared" si="398"/>
        <v>0.10916028204266798</v>
      </c>
      <c r="W685" s="51">
        <f t="shared" si="399"/>
        <v>0.87515430138903783</v>
      </c>
      <c r="X685" s="51">
        <f t="shared" si="400"/>
        <v>5.8755373883145737E-2</v>
      </c>
      <c r="Y685" s="51">
        <f t="shared" si="424"/>
        <v>0.99998626710299976</v>
      </c>
      <c r="Z685" s="51">
        <f t="shared" si="401"/>
        <v>0.10985071132142873</v>
      </c>
      <c r="AA685" s="51">
        <f t="shared" si="402"/>
        <v>0.10915878295575816</v>
      </c>
      <c r="AB685" s="51">
        <f t="shared" si="403"/>
        <v>0.8751422829851575</v>
      </c>
      <c r="AC685" s="51">
        <f t="shared" si="404"/>
        <v>5.8754567001647988E-2</v>
      </c>
      <c r="AD685" s="78">
        <f t="shared" si="405"/>
        <v>1.1529063442639924</v>
      </c>
      <c r="AE685" s="51">
        <f t="shared" si="425"/>
        <v>1.155652834695069</v>
      </c>
      <c r="AF685" s="50">
        <f t="shared" si="406"/>
        <v>-2.3765704964512357E-3</v>
      </c>
      <c r="AG685" s="50">
        <f t="shared" si="426"/>
        <v>1.2805642102384773E-3</v>
      </c>
      <c r="AH685" s="48">
        <f t="shared" si="427"/>
        <v>44742</v>
      </c>
      <c r="AI685" s="55">
        <f t="shared" si="407"/>
        <v>2022</v>
      </c>
      <c r="AJ685" s="55">
        <f t="shared" si="408"/>
        <v>8</v>
      </c>
      <c r="AK685" s="53">
        <f t="shared" si="409"/>
        <v>0</v>
      </c>
      <c r="AL685" s="51">
        <f t="shared" si="428"/>
        <v>1.1443631324800547</v>
      </c>
      <c r="AM685" s="52" t="str">
        <f t="shared" si="410"/>
        <v/>
      </c>
      <c r="AN685" s="51">
        <f t="shared" si="429"/>
        <v>1.155652834695069</v>
      </c>
      <c r="AO685" s="52">
        <f t="shared" si="411"/>
        <v>-2.3765704964512357E-3</v>
      </c>
      <c r="AP685" s="56">
        <f t="shared" si="412"/>
        <v>1</v>
      </c>
      <c r="AQ685" s="53" t="b">
        <f t="shared" si="413"/>
        <v>1</v>
      </c>
    </row>
    <row r="686" spans="1:43">
      <c r="A686" s="48">
        <f>净值底稿!A647</f>
        <v>44799</v>
      </c>
      <c r="B686" s="49">
        <f>净值底稿!X647</f>
        <v>1.3974248988088025</v>
      </c>
      <c r="C686" s="49">
        <f>净值底稿!U647</f>
        <v>1.3543074807831412</v>
      </c>
      <c r="D686" s="49">
        <f>净值底稿!V647</f>
        <v>1.5623</v>
      </c>
      <c r="E686" s="49">
        <f>净值底稿!W647</f>
        <v>1.4057999999999999</v>
      </c>
      <c r="F686" s="50">
        <f t="shared" si="414"/>
        <v>-2.4075503055095426E-3</v>
      </c>
      <c r="G686" s="50">
        <f t="shared" si="415"/>
        <v>-4.4934516144241599E-3</v>
      </c>
      <c r="H686" s="50">
        <f t="shared" si="416"/>
        <v>-2.5596723619369932E-4</v>
      </c>
      <c r="I686" s="50">
        <f t="shared" si="417"/>
        <v>1.1394388263781252E-3</v>
      </c>
      <c r="J686" s="51">
        <f t="shared" si="418"/>
        <v>0.10958624020782638</v>
      </c>
      <c r="K686" s="51">
        <f t="shared" si="419"/>
        <v>0.10866828324625703</v>
      </c>
      <c r="L686" s="51">
        <f t="shared" si="420"/>
        <v>0.87491827523370558</v>
      </c>
      <c r="M686" s="51">
        <f t="shared" si="421"/>
        <v>5.88215142365167E-2</v>
      </c>
      <c r="N686" s="51">
        <f t="shared" si="392"/>
        <v>1.1519943129243058</v>
      </c>
      <c r="O686" s="52">
        <f t="shared" si="393"/>
        <v>0.18945798690624638</v>
      </c>
      <c r="P686" s="53" t="b">
        <f t="shared" si="394"/>
        <v>0</v>
      </c>
      <c r="Q686" s="53" t="b">
        <f t="shared" si="395"/>
        <v>0</v>
      </c>
      <c r="R686" s="53" t="b">
        <f t="shared" si="396"/>
        <v>0</v>
      </c>
      <c r="S686" s="53" t="b">
        <f t="shared" si="422"/>
        <v>0</v>
      </c>
      <c r="T686" s="54" t="str">
        <f t="shared" si="423"/>
        <v>不调</v>
      </c>
      <c r="U686" s="51">
        <f t="shared" si="397"/>
        <v>0.10958624020782638</v>
      </c>
      <c r="V686" s="51">
        <f t="shared" si="398"/>
        <v>0.10866828324625703</v>
      </c>
      <c r="W686" s="51">
        <f t="shared" si="399"/>
        <v>0.87491827523370558</v>
      </c>
      <c r="X686" s="51">
        <f t="shared" si="400"/>
        <v>5.88215142365167E-2</v>
      </c>
      <c r="Y686" s="51">
        <f t="shared" si="424"/>
        <v>0.99998626710299976</v>
      </c>
      <c r="Z686" s="51">
        <f t="shared" si="401"/>
        <v>0.10958473527127696</v>
      </c>
      <c r="AA686" s="51">
        <f t="shared" si="402"/>
        <v>0.10866679091591602</v>
      </c>
      <c r="AB686" s="51">
        <f t="shared" si="403"/>
        <v>0.87490626007114813</v>
      </c>
      <c r="AC686" s="51">
        <f t="shared" si="404"/>
        <v>5.8820706446720293E-2</v>
      </c>
      <c r="AD686" s="78">
        <f t="shared" si="405"/>
        <v>1.1519784927050614</v>
      </c>
      <c r="AE686" s="51">
        <f t="shared" si="425"/>
        <v>1.155652834695069</v>
      </c>
      <c r="AF686" s="50">
        <f t="shared" si="406"/>
        <v>-3.1794513712910533E-3</v>
      </c>
      <c r="AG686" s="50">
        <f t="shared" si="426"/>
        <v>-8.0479352338314047E-4</v>
      </c>
      <c r="AH686" s="48">
        <f t="shared" si="427"/>
        <v>44742</v>
      </c>
      <c r="AI686" s="55">
        <f t="shared" si="407"/>
        <v>2022</v>
      </c>
      <c r="AJ686" s="55">
        <f t="shared" si="408"/>
        <v>8</v>
      </c>
      <c r="AK686" s="53">
        <f t="shared" si="409"/>
        <v>0</v>
      </c>
      <c r="AL686" s="51">
        <f t="shared" si="428"/>
        <v>1.1443631324800547</v>
      </c>
      <c r="AM686" s="52" t="str">
        <f t="shared" si="410"/>
        <v/>
      </c>
      <c r="AN686" s="51">
        <f t="shared" si="429"/>
        <v>1.155652834695069</v>
      </c>
      <c r="AO686" s="52">
        <f t="shared" si="411"/>
        <v>-3.1794513712910533E-3</v>
      </c>
      <c r="AP686" s="56">
        <f t="shared" si="412"/>
        <v>1</v>
      </c>
      <c r="AQ686" s="53" t="b">
        <f t="shared" si="413"/>
        <v>1</v>
      </c>
    </row>
    <row r="687" spans="1:43">
      <c r="A687" s="48">
        <f>净值底稿!A648</f>
        <v>44802</v>
      </c>
      <c r="B687" s="49">
        <f>净值底稿!X648</f>
        <v>1.4048003196353867</v>
      </c>
      <c r="C687" s="49">
        <f>净值底稿!U648</f>
        <v>1.3596173963217688</v>
      </c>
      <c r="D687" s="49">
        <f>净值底稿!V648</f>
        <v>1.5636000000000001</v>
      </c>
      <c r="E687" s="49">
        <f>净值底稿!W648</f>
        <v>1.3953</v>
      </c>
      <c r="F687" s="50">
        <f t="shared" si="414"/>
        <v>5.2778656175878069E-3</v>
      </c>
      <c r="G687" s="50">
        <f t="shared" si="415"/>
        <v>3.920760694282821E-3</v>
      </c>
      <c r="H687" s="50">
        <f t="shared" si="416"/>
        <v>8.3210650963327915E-4</v>
      </c>
      <c r="I687" s="50">
        <f t="shared" si="417"/>
        <v>-7.4690567648313388E-3</v>
      </c>
      <c r="J687" s="51">
        <f t="shared" si="418"/>
        <v>0.1101631087777777</v>
      </c>
      <c r="K687" s="51">
        <f t="shared" si="419"/>
        <v>0.10909284739851299</v>
      </c>
      <c r="L687" s="51">
        <f t="shared" si="420"/>
        <v>0.87563427526547222</v>
      </c>
      <c r="M687" s="51">
        <f t="shared" si="421"/>
        <v>5.8381371251322256E-2</v>
      </c>
      <c r="N687" s="51">
        <f t="shared" si="392"/>
        <v>1.1532716026930854</v>
      </c>
      <c r="O687" s="52">
        <f t="shared" si="393"/>
        <v>0.19011649611790554</v>
      </c>
      <c r="P687" s="53" t="b">
        <f t="shared" si="394"/>
        <v>0</v>
      </c>
      <c r="Q687" s="53" t="b">
        <f t="shared" si="395"/>
        <v>0</v>
      </c>
      <c r="R687" s="53" t="b">
        <f t="shared" si="396"/>
        <v>0</v>
      </c>
      <c r="S687" s="53" t="b">
        <f t="shared" si="422"/>
        <v>0</v>
      </c>
      <c r="T687" s="54" t="str">
        <f t="shared" si="423"/>
        <v>不调</v>
      </c>
      <c r="U687" s="51">
        <f t="shared" si="397"/>
        <v>0.1101631087777777</v>
      </c>
      <c r="V687" s="51">
        <f t="shared" si="398"/>
        <v>0.10909284739851299</v>
      </c>
      <c r="W687" s="51">
        <f t="shared" si="399"/>
        <v>0.87563427526547222</v>
      </c>
      <c r="X687" s="51">
        <f t="shared" si="400"/>
        <v>5.8381371251322256E-2</v>
      </c>
      <c r="Y687" s="51">
        <f t="shared" si="424"/>
        <v>0.99995880187477393</v>
      </c>
      <c r="Z687" s="51">
        <f t="shared" si="401"/>
        <v>0.11015857026422698</v>
      </c>
      <c r="AA687" s="51">
        <f t="shared" si="402"/>
        <v>0.1090883529777246</v>
      </c>
      <c r="AB687" s="51">
        <f t="shared" si="403"/>
        <v>0.87559820077494754</v>
      </c>
      <c r="AC687" s="51">
        <f t="shared" si="404"/>
        <v>5.8378966048278573E-2</v>
      </c>
      <c r="AD687" s="78">
        <f t="shared" si="405"/>
        <v>1.1532240900651776</v>
      </c>
      <c r="AE687" s="51">
        <f t="shared" si="425"/>
        <v>1.155652834695069</v>
      </c>
      <c r="AF687" s="50">
        <f t="shared" si="406"/>
        <v>-2.1016213147889706E-3</v>
      </c>
      <c r="AG687" s="50">
        <f t="shared" si="426"/>
        <v>1.0812678951941379E-3</v>
      </c>
      <c r="AH687" s="48">
        <f t="shared" si="427"/>
        <v>44742</v>
      </c>
      <c r="AI687" s="55">
        <f t="shared" si="407"/>
        <v>2022</v>
      </c>
      <c r="AJ687" s="55">
        <f t="shared" si="408"/>
        <v>8</v>
      </c>
      <c r="AK687" s="53">
        <f t="shared" si="409"/>
        <v>0</v>
      </c>
      <c r="AL687" s="51">
        <f t="shared" si="428"/>
        <v>1.1443631324800547</v>
      </c>
      <c r="AM687" s="52" t="str">
        <f t="shared" si="410"/>
        <v/>
      </c>
      <c r="AN687" s="51">
        <f t="shared" si="429"/>
        <v>1.155652834695069</v>
      </c>
      <c r="AO687" s="52">
        <f t="shared" si="411"/>
        <v>-2.1016213147889706E-3</v>
      </c>
      <c r="AP687" s="56">
        <f t="shared" si="412"/>
        <v>1</v>
      </c>
      <c r="AQ687" s="53" t="b">
        <f t="shared" si="413"/>
        <v>1</v>
      </c>
    </row>
    <row r="688" spans="1:43">
      <c r="A688" s="48">
        <f>净值底稿!A649</f>
        <v>44803</v>
      </c>
      <c r="B688" s="49">
        <f>净值底稿!X649</f>
        <v>1.4065186088919668</v>
      </c>
      <c r="C688" s="49">
        <f>净值底稿!U649</f>
        <v>1.35073415034646</v>
      </c>
      <c r="D688" s="49">
        <f>净值底稿!V649</f>
        <v>1.5643</v>
      </c>
      <c r="E688" s="49">
        <f>净值底稿!W649</f>
        <v>1.4003000000000001</v>
      </c>
      <c r="F688" s="50">
        <f t="shared" si="414"/>
        <v>1.2231555136790195E-3</v>
      </c>
      <c r="G688" s="50">
        <f t="shared" si="415"/>
        <v>-6.533636594633907E-3</v>
      </c>
      <c r="H688" s="50">
        <f t="shared" si="416"/>
        <v>4.4768482987977976E-4</v>
      </c>
      <c r="I688" s="50">
        <f t="shared" si="417"/>
        <v>3.5834587543899232E-3</v>
      </c>
      <c r="J688" s="51">
        <f t="shared" si="418"/>
        <v>0.11029331132682467</v>
      </c>
      <c r="K688" s="51">
        <f t="shared" si="419"/>
        <v>0.10837560932266099</v>
      </c>
      <c r="L688" s="51">
        <f t="shared" si="420"/>
        <v>0.87599019280650448</v>
      </c>
      <c r="M688" s="51">
        <f t="shared" si="421"/>
        <v>5.858816466523651E-2</v>
      </c>
      <c r="N688" s="51">
        <f t="shared" si="392"/>
        <v>1.1532472781212266</v>
      </c>
      <c r="O688" s="52">
        <f t="shared" si="393"/>
        <v>0.18961147777926923</v>
      </c>
      <c r="P688" s="53" t="b">
        <f t="shared" si="394"/>
        <v>0</v>
      </c>
      <c r="Q688" s="53" t="b">
        <f t="shared" si="395"/>
        <v>0</v>
      </c>
      <c r="R688" s="53" t="b">
        <f t="shared" si="396"/>
        <v>0</v>
      </c>
      <c r="S688" s="53" t="b">
        <f t="shared" si="422"/>
        <v>0</v>
      </c>
      <c r="T688" s="54" t="str">
        <f t="shared" si="423"/>
        <v>不调</v>
      </c>
      <c r="U688" s="51">
        <f t="shared" si="397"/>
        <v>0.11029331132682467</v>
      </c>
      <c r="V688" s="51">
        <f t="shared" si="398"/>
        <v>0.10837560932266099</v>
      </c>
      <c r="W688" s="51">
        <f t="shared" si="399"/>
        <v>0.87599019280650448</v>
      </c>
      <c r="X688" s="51">
        <f t="shared" si="400"/>
        <v>5.858816466523651E-2</v>
      </c>
      <c r="Y688" s="51">
        <f t="shared" si="424"/>
        <v>0.99998626710299976</v>
      </c>
      <c r="Z688" s="51">
        <f t="shared" si="401"/>
        <v>0.1102917966801404</v>
      </c>
      <c r="AA688" s="51">
        <f t="shared" si="402"/>
        <v>0.10837412101158082</v>
      </c>
      <c r="AB688" s="51">
        <f t="shared" si="403"/>
        <v>0.87597816292341346</v>
      </c>
      <c r="AC688" s="51">
        <f t="shared" si="404"/>
        <v>5.8587360080005729E-2</v>
      </c>
      <c r="AD688" s="78">
        <f t="shared" si="405"/>
        <v>1.1532314406951405</v>
      </c>
      <c r="AE688" s="51">
        <f t="shared" si="425"/>
        <v>1.155652834695069</v>
      </c>
      <c r="AF688" s="50">
        <f t="shared" si="406"/>
        <v>-2.0952607281644609E-3</v>
      </c>
      <c r="AG688" s="50">
        <f t="shared" si="426"/>
        <v>6.3739823215058777E-6</v>
      </c>
      <c r="AH688" s="48">
        <f t="shared" si="427"/>
        <v>44742</v>
      </c>
      <c r="AI688" s="55">
        <f t="shared" si="407"/>
        <v>2022</v>
      </c>
      <c r="AJ688" s="55">
        <f t="shared" si="408"/>
        <v>8</v>
      </c>
      <c r="AK688" s="53">
        <f t="shared" si="409"/>
        <v>0</v>
      </c>
      <c r="AL688" s="51">
        <f t="shared" si="428"/>
        <v>1.1443631324800547</v>
      </c>
      <c r="AM688" s="52" t="str">
        <f t="shared" si="410"/>
        <v/>
      </c>
      <c r="AN688" s="51">
        <f t="shared" si="429"/>
        <v>1.155652834695069</v>
      </c>
      <c r="AO688" s="52">
        <f t="shared" si="411"/>
        <v>-2.0952607281644609E-3</v>
      </c>
      <c r="AP688" s="56">
        <f t="shared" si="412"/>
        <v>1</v>
      </c>
      <c r="AQ688" s="53" t="b">
        <f t="shared" si="413"/>
        <v>1</v>
      </c>
    </row>
    <row r="689" spans="1:43">
      <c r="A689" s="48">
        <f>净值底稿!A650</f>
        <v>44804</v>
      </c>
      <c r="B689" s="49">
        <f>净值底稿!X650</f>
        <v>1.3983774538055223</v>
      </c>
      <c r="C689" s="49">
        <f>净值底稿!U650</f>
        <v>1.3181852625065538</v>
      </c>
      <c r="D689" s="49">
        <f>净值底稿!V650</f>
        <v>1.5645</v>
      </c>
      <c r="E689" s="49">
        <f>净值底稿!W650</f>
        <v>1.3929</v>
      </c>
      <c r="F689" s="50">
        <f t="shared" si="414"/>
        <v>-5.7881602383191844E-3</v>
      </c>
      <c r="G689" s="50">
        <f t="shared" si="415"/>
        <v>-2.4097182877591106E-2</v>
      </c>
      <c r="H689" s="50">
        <f t="shared" si="416"/>
        <v>1.2785271367388162E-4</v>
      </c>
      <c r="I689" s="50">
        <f t="shared" si="417"/>
        <v>-5.2845818753124441E-3</v>
      </c>
      <c r="J689" s="51">
        <f t="shared" si="418"/>
        <v>0.10965341008798363</v>
      </c>
      <c r="K689" s="51">
        <f t="shared" si="419"/>
        <v>0.10576260999836658</v>
      </c>
      <c r="L689" s="51">
        <f t="shared" si="420"/>
        <v>0.87609015910866228</v>
      </c>
      <c r="M689" s="51">
        <f t="shared" si="421"/>
        <v>5.8277750378804526E-2</v>
      </c>
      <c r="N689" s="51">
        <f t="shared" si="392"/>
        <v>1.149783929573817</v>
      </c>
      <c r="O689" s="52">
        <f t="shared" si="393"/>
        <v>0.18735347968047966</v>
      </c>
      <c r="P689" s="53" t="b">
        <f t="shared" si="394"/>
        <v>0</v>
      </c>
      <c r="Q689" s="53" t="b">
        <f t="shared" si="395"/>
        <v>0</v>
      </c>
      <c r="R689" s="53" t="b">
        <f t="shared" si="396"/>
        <v>0</v>
      </c>
      <c r="S689" s="53" t="b">
        <f t="shared" si="422"/>
        <v>0</v>
      </c>
      <c r="T689" s="54" t="str">
        <f t="shared" si="423"/>
        <v>不调</v>
      </c>
      <c r="U689" s="51">
        <f t="shared" si="397"/>
        <v>0.10965341008798363</v>
      </c>
      <c r="V689" s="51">
        <f t="shared" si="398"/>
        <v>0.10576260999836658</v>
      </c>
      <c r="W689" s="51">
        <f t="shared" si="399"/>
        <v>0.87609015910866228</v>
      </c>
      <c r="X689" s="51">
        <f t="shared" si="400"/>
        <v>5.8277750378804526E-2</v>
      </c>
      <c r="Y689" s="51">
        <f t="shared" si="424"/>
        <v>0.99998626710299976</v>
      </c>
      <c r="Z689" s="51">
        <f t="shared" si="401"/>
        <v>0.10965190422899716</v>
      </c>
      <c r="AA689" s="51">
        <f t="shared" si="402"/>
        <v>0.105761157571337</v>
      </c>
      <c r="AB689" s="51">
        <f t="shared" si="403"/>
        <v>0.8760781278527443</v>
      </c>
      <c r="AC689" s="51">
        <f t="shared" si="404"/>
        <v>5.827695005646117E-2</v>
      </c>
      <c r="AD689" s="78">
        <f t="shared" si="405"/>
        <v>1.1497681397095398</v>
      </c>
      <c r="AE689" s="51">
        <f t="shared" si="425"/>
        <v>1.155652834695069</v>
      </c>
      <c r="AF689" s="50">
        <f t="shared" si="406"/>
        <v>-5.0920958343704248E-3</v>
      </c>
      <c r="AG689" s="50">
        <f t="shared" si="426"/>
        <v>-3.0031274411952413E-3</v>
      </c>
      <c r="AH689" s="48">
        <f t="shared" si="427"/>
        <v>44742</v>
      </c>
      <c r="AI689" s="55">
        <f t="shared" si="407"/>
        <v>2022</v>
      </c>
      <c r="AJ689" s="55">
        <f t="shared" si="408"/>
        <v>8</v>
      </c>
      <c r="AK689" s="53">
        <f t="shared" si="409"/>
        <v>1</v>
      </c>
      <c r="AL689" s="51">
        <f t="shared" si="428"/>
        <v>1.1443631324800547</v>
      </c>
      <c r="AM689" s="52">
        <f t="shared" si="410"/>
        <v>4.7231574279846811E-3</v>
      </c>
      <c r="AN689" s="51">
        <f t="shared" si="429"/>
        <v>1.155652834695069</v>
      </c>
      <c r="AO689" s="52">
        <f t="shared" si="411"/>
        <v>-5.0920958343704248E-3</v>
      </c>
      <c r="AP689" s="56">
        <f t="shared" si="412"/>
        <v>1</v>
      </c>
      <c r="AQ689" s="53" t="b">
        <f t="shared" si="413"/>
        <v>1</v>
      </c>
    </row>
    <row r="690" spans="1:43">
      <c r="A690" s="48">
        <f>净值底稿!A651</f>
        <v>44805</v>
      </c>
      <c r="B690" s="49">
        <f>净值底稿!X651</f>
        <v>1.4087874447332887</v>
      </c>
      <c r="C690" s="49">
        <f>净值底稿!U651</f>
        <v>1.3119933663621013</v>
      </c>
      <c r="D690" s="49">
        <f>净值底稿!V651</f>
        <v>1.5653999999999999</v>
      </c>
      <c r="E690" s="49">
        <f>净值底稿!W651</f>
        <v>1.3836999999999999</v>
      </c>
      <c r="F690" s="50">
        <f t="shared" si="414"/>
        <v>7.4443355042923542E-3</v>
      </c>
      <c r="G690" s="50">
        <f t="shared" si="415"/>
        <v>-4.6972882496640889E-3</v>
      </c>
      <c r="H690" s="50">
        <f t="shared" si="416"/>
        <v>5.7526366251181571E-4</v>
      </c>
      <c r="I690" s="50">
        <f t="shared" si="417"/>
        <v>-6.6049249766674256E-3</v>
      </c>
      <c r="J690" s="51">
        <f t="shared" si="418"/>
        <v>0.11046818979276235</v>
      </c>
      <c r="K690" s="51">
        <f t="shared" si="419"/>
        <v>0.10526436692860629</v>
      </c>
      <c r="L690" s="51">
        <f t="shared" si="420"/>
        <v>0.87658210376521939</v>
      </c>
      <c r="M690" s="51">
        <f t="shared" si="421"/>
        <v>5.7892035173469247E-2</v>
      </c>
      <c r="N690" s="51">
        <f t="shared" si="392"/>
        <v>1.1502066956600574</v>
      </c>
      <c r="O690" s="52">
        <f t="shared" si="393"/>
        <v>0.18755981645331007</v>
      </c>
      <c r="P690" s="53" t="b">
        <f t="shared" si="394"/>
        <v>0</v>
      </c>
      <c r="Q690" s="53" t="b">
        <f t="shared" si="395"/>
        <v>0</v>
      </c>
      <c r="R690" s="53" t="b">
        <f t="shared" si="396"/>
        <v>0</v>
      </c>
      <c r="S690" s="53" t="b">
        <f t="shared" si="422"/>
        <v>0</v>
      </c>
      <c r="T690" s="54" t="str">
        <f t="shared" si="423"/>
        <v>不调</v>
      </c>
      <c r="U690" s="51">
        <f t="shared" si="397"/>
        <v>0.11046818979276235</v>
      </c>
      <c r="V690" s="51">
        <f t="shared" si="398"/>
        <v>0.10526436692860629</v>
      </c>
      <c r="W690" s="51">
        <f t="shared" si="399"/>
        <v>0.87658210376521939</v>
      </c>
      <c r="X690" s="51">
        <f t="shared" si="400"/>
        <v>5.7892035173469247E-2</v>
      </c>
      <c r="Y690" s="51">
        <f t="shared" si="424"/>
        <v>0.99998626710299976</v>
      </c>
      <c r="Z690" s="51">
        <f t="shared" si="401"/>
        <v>0.11046667274449012</v>
      </c>
      <c r="AA690" s="51">
        <f t="shared" si="402"/>
        <v>0.10526292134389746</v>
      </c>
      <c r="AB690" s="51">
        <f t="shared" si="403"/>
        <v>0.87657006575347618</v>
      </c>
      <c r="AC690" s="51">
        <f t="shared" si="404"/>
        <v>5.7891240148113074E-2</v>
      </c>
      <c r="AD690" s="78">
        <f t="shared" si="405"/>
        <v>1.1501908999899768</v>
      </c>
      <c r="AE690" s="51">
        <f t="shared" si="425"/>
        <v>1.155652834695069</v>
      </c>
      <c r="AF690" s="50">
        <f t="shared" si="406"/>
        <v>-4.7262763877815583E-3</v>
      </c>
      <c r="AG690" s="50">
        <f t="shared" si="426"/>
        <v>3.6769176831064065E-4</v>
      </c>
      <c r="AH690" s="48">
        <f t="shared" si="427"/>
        <v>44742</v>
      </c>
      <c r="AI690" s="55">
        <f t="shared" si="407"/>
        <v>2022</v>
      </c>
      <c r="AJ690" s="55">
        <f t="shared" si="408"/>
        <v>9</v>
      </c>
      <c r="AK690" s="53">
        <f t="shared" si="409"/>
        <v>0</v>
      </c>
      <c r="AL690" s="51">
        <f t="shared" si="428"/>
        <v>1.1497681397095398</v>
      </c>
      <c r="AM690" s="52" t="str">
        <f t="shared" si="410"/>
        <v/>
      </c>
      <c r="AN690" s="51">
        <f t="shared" si="429"/>
        <v>1.155652834695069</v>
      </c>
      <c r="AO690" s="52">
        <f t="shared" si="411"/>
        <v>-4.7262763877815583E-3</v>
      </c>
      <c r="AP690" s="56">
        <f t="shared" si="412"/>
        <v>1</v>
      </c>
      <c r="AQ690" s="53" t="b">
        <f t="shared" si="413"/>
        <v>1</v>
      </c>
    </row>
    <row r="691" spans="1:43">
      <c r="A691" s="48">
        <f>净值底稿!A652</f>
        <v>44806</v>
      </c>
      <c r="B691" s="49">
        <f>净值底稿!X652</f>
        <v>1.4065226738844601</v>
      </c>
      <c r="C691" s="49">
        <f>净值底稿!U652</f>
        <v>1.320356475351945</v>
      </c>
      <c r="D691" s="49">
        <f>净值底稿!V652</f>
        <v>1.5653999999999999</v>
      </c>
      <c r="E691" s="49">
        <f>净值底稿!W652</f>
        <v>1.3835</v>
      </c>
      <c r="F691" s="50">
        <f t="shared" si="414"/>
        <v>-1.6076029476947973E-3</v>
      </c>
      <c r="G691" s="50">
        <f t="shared" si="415"/>
        <v>6.3743531059405889E-3</v>
      </c>
      <c r="H691" s="50">
        <f t="shared" si="416"/>
        <v>0</v>
      </c>
      <c r="I691" s="50">
        <f t="shared" si="417"/>
        <v>-1.4454000144537016E-4</v>
      </c>
      <c r="J691" s="51">
        <f t="shared" si="418"/>
        <v>0.11028908619576405</v>
      </c>
      <c r="K691" s="51">
        <f t="shared" si="419"/>
        <v>0.10593390437350632</v>
      </c>
      <c r="L691" s="51">
        <f t="shared" si="420"/>
        <v>0.87657006575347618</v>
      </c>
      <c r="M691" s="51">
        <f t="shared" si="421"/>
        <v>5.7882872548178393E-2</v>
      </c>
      <c r="N691" s="51">
        <f t="shared" si="392"/>
        <v>1.150675928870925</v>
      </c>
      <c r="O691" s="52">
        <f t="shared" si="393"/>
        <v>0.18790954528911918</v>
      </c>
      <c r="P691" s="53" t="b">
        <f t="shared" si="394"/>
        <v>0</v>
      </c>
      <c r="Q691" s="53" t="b">
        <f t="shared" si="395"/>
        <v>0</v>
      </c>
      <c r="R691" s="53" t="b">
        <f t="shared" si="396"/>
        <v>0</v>
      </c>
      <c r="S691" s="53" t="b">
        <f t="shared" si="422"/>
        <v>0</v>
      </c>
      <c r="T691" s="54" t="str">
        <f t="shared" si="423"/>
        <v>不调</v>
      </c>
      <c r="U691" s="51">
        <f t="shared" si="397"/>
        <v>0.11028908619576405</v>
      </c>
      <c r="V691" s="51">
        <f t="shared" si="398"/>
        <v>0.10593390437350632</v>
      </c>
      <c r="W691" s="51">
        <f t="shared" si="399"/>
        <v>0.87657006575347618</v>
      </c>
      <c r="X691" s="51">
        <f t="shared" si="400"/>
        <v>5.7882872548178393E-2</v>
      </c>
      <c r="Y691" s="51">
        <f t="shared" si="424"/>
        <v>0.99998626710299976</v>
      </c>
      <c r="Z691" s="51">
        <f t="shared" si="401"/>
        <v>0.11028757160710308</v>
      </c>
      <c r="AA691" s="51">
        <f t="shared" si="402"/>
        <v>0.10593244959410872</v>
      </c>
      <c r="AB691" s="51">
        <f t="shared" si="403"/>
        <v>0.87655802790704973</v>
      </c>
      <c r="AC691" s="51">
        <f t="shared" si="404"/>
        <v>5.7882077648651609E-2</v>
      </c>
      <c r="AD691" s="78">
        <f t="shared" si="405"/>
        <v>1.1506601267569132</v>
      </c>
      <c r="AE691" s="51">
        <f t="shared" si="425"/>
        <v>1.155652834695069</v>
      </c>
      <c r="AF691" s="50">
        <f t="shared" si="406"/>
        <v>-4.3202489435100189E-3</v>
      </c>
      <c r="AG691" s="50">
        <f t="shared" si="426"/>
        <v>4.0795555497830094E-4</v>
      </c>
      <c r="AH691" s="48">
        <f t="shared" si="427"/>
        <v>44742</v>
      </c>
      <c r="AI691" s="55">
        <f t="shared" si="407"/>
        <v>2022</v>
      </c>
      <c r="AJ691" s="55">
        <f t="shared" si="408"/>
        <v>9</v>
      </c>
      <c r="AK691" s="53">
        <f t="shared" si="409"/>
        <v>0</v>
      </c>
      <c r="AL691" s="51">
        <f t="shared" si="428"/>
        <v>1.1497681397095398</v>
      </c>
      <c r="AM691" s="52" t="str">
        <f t="shared" si="410"/>
        <v/>
      </c>
      <c r="AN691" s="51">
        <f t="shared" si="429"/>
        <v>1.155652834695069</v>
      </c>
      <c r="AO691" s="52">
        <f t="shared" si="411"/>
        <v>-4.3202489435100189E-3</v>
      </c>
      <c r="AP691" s="56">
        <f t="shared" si="412"/>
        <v>1</v>
      </c>
      <c r="AQ691" s="53" t="b">
        <f t="shared" si="413"/>
        <v>1</v>
      </c>
    </row>
    <row r="692" spans="1:43">
      <c r="A692" s="48">
        <f>净值底稿!A653</f>
        <v>44809</v>
      </c>
      <c r="B692" s="49">
        <f>净值底稿!X653</f>
        <v>1.4266957411209</v>
      </c>
      <c r="C692" s="49">
        <f>净值底稿!U653</f>
        <v>1.3246767647019999</v>
      </c>
      <c r="D692" s="49">
        <f>净值底稿!V653</f>
        <v>1.5666</v>
      </c>
      <c r="E692" s="49">
        <f>净值底稿!W653</f>
        <v>1.3935</v>
      </c>
      <c r="F692" s="50">
        <f t="shared" si="414"/>
        <v>1.4342511223603083E-2</v>
      </c>
      <c r="G692" s="50">
        <f t="shared" si="415"/>
        <v>3.2720628335642932E-3</v>
      </c>
      <c r="H692" s="50">
        <f t="shared" si="416"/>
        <v>7.6657723265616262E-4</v>
      </c>
      <c r="I692" s="50">
        <f t="shared" si="417"/>
        <v>7.2280448138779541E-3</v>
      </c>
      <c r="J692" s="51">
        <f t="shared" si="418"/>
        <v>0.11186937234070188</v>
      </c>
      <c r="K692" s="51">
        <f t="shared" si="419"/>
        <v>0.10627906722529402</v>
      </c>
      <c r="L692" s="51">
        <f t="shared" si="420"/>
        <v>0.87722997733434527</v>
      </c>
      <c r="M692" s="51">
        <f t="shared" si="421"/>
        <v>5.8300451899816426E-2</v>
      </c>
      <c r="N692" s="51">
        <f t="shared" si="392"/>
        <v>1.1536788688001576</v>
      </c>
      <c r="O692" s="52">
        <f t="shared" si="393"/>
        <v>0.18908939520828127</v>
      </c>
      <c r="P692" s="53" t="b">
        <f t="shared" si="394"/>
        <v>0</v>
      </c>
      <c r="Q692" s="53" t="b">
        <f t="shared" si="395"/>
        <v>0</v>
      </c>
      <c r="R692" s="53" t="b">
        <f t="shared" si="396"/>
        <v>0</v>
      </c>
      <c r="S692" s="53" t="b">
        <f t="shared" si="422"/>
        <v>0</v>
      </c>
      <c r="T692" s="54" t="str">
        <f t="shared" si="423"/>
        <v>不调</v>
      </c>
      <c r="U692" s="51">
        <f t="shared" si="397"/>
        <v>0.11186937234070188</v>
      </c>
      <c r="V692" s="51">
        <f t="shared" si="398"/>
        <v>0.10627906722529402</v>
      </c>
      <c r="W692" s="51">
        <f t="shared" si="399"/>
        <v>0.87722997733434527</v>
      </c>
      <c r="X692" s="51">
        <f t="shared" si="400"/>
        <v>5.8300451899816426E-2</v>
      </c>
      <c r="Y692" s="51">
        <f t="shared" si="424"/>
        <v>0.99995880187477393</v>
      </c>
      <c r="Z692" s="51">
        <f t="shared" si="401"/>
        <v>0.11186476353229122</v>
      </c>
      <c r="AA692" s="51">
        <f t="shared" si="402"/>
        <v>0.10627468872697357</v>
      </c>
      <c r="AB692" s="51">
        <f t="shared" si="403"/>
        <v>0.87719383710388699</v>
      </c>
      <c r="AC692" s="51">
        <f t="shared" si="404"/>
        <v>5.8298050030498323E-2</v>
      </c>
      <c r="AD692" s="78">
        <f t="shared" si="405"/>
        <v>1.1536313393936501</v>
      </c>
      <c r="AE692" s="51">
        <f t="shared" si="425"/>
        <v>1.155652834695069</v>
      </c>
      <c r="AF692" s="50">
        <f t="shared" si="406"/>
        <v>-1.749223677500189E-3</v>
      </c>
      <c r="AG692" s="50">
        <f t="shared" si="426"/>
        <v>2.5821809304464871E-3</v>
      </c>
      <c r="AH692" s="48">
        <f t="shared" si="427"/>
        <v>44742</v>
      </c>
      <c r="AI692" s="55">
        <f t="shared" si="407"/>
        <v>2022</v>
      </c>
      <c r="AJ692" s="55">
        <f t="shared" si="408"/>
        <v>9</v>
      </c>
      <c r="AK692" s="53">
        <f t="shared" si="409"/>
        <v>0</v>
      </c>
      <c r="AL692" s="51">
        <f t="shared" si="428"/>
        <v>1.1497681397095398</v>
      </c>
      <c r="AM692" s="52" t="str">
        <f t="shared" si="410"/>
        <v/>
      </c>
      <c r="AN692" s="51">
        <f t="shared" si="429"/>
        <v>1.155652834695069</v>
      </c>
      <c r="AO692" s="52">
        <f t="shared" si="411"/>
        <v>-1.749223677500189E-3</v>
      </c>
      <c r="AP692" s="56">
        <f t="shared" si="412"/>
        <v>1</v>
      </c>
      <c r="AQ692" s="53" t="b">
        <f t="shared" si="413"/>
        <v>1</v>
      </c>
    </row>
    <row r="693" spans="1:43">
      <c r="A693" s="48">
        <f>净值底稿!A654</f>
        <v>44810</v>
      </c>
      <c r="B693" s="49">
        <f>净值底稿!X654</f>
        <v>1.4410621034313802</v>
      </c>
      <c r="C693" s="49">
        <f>净值底稿!U654</f>
        <v>1.3468593620275489</v>
      </c>
      <c r="D693" s="49">
        <f>净值底稿!V654</f>
        <v>1.5671999999999999</v>
      </c>
      <c r="E693" s="49">
        <f>净值底稿!W654</f>
        <v>1.3994</v>
      </c>
      <c r="F693" s="50">
        <f t="shared" si="414"/>
        <v>1.0069674911339588E-2</v>
      </c>
      <c r="G693" s="50">
        <f t="shared" si="415"/>
        <v>1.6745668012482451E-2</v>
      </c>
      <c r="H693" s="50">
        <f t="shared" si="416"/>
        <v>3.8299502106475813E-4</v>
      </c>
      <c r="I693" s="50">
        <f t="shared" si="417"/>
        <v>4.2339433082168032E-3</v>
      </c>
      <c r="J693" s="51">
        <f t="shared" si="418"/>
        <v>0.11299120533509527</v>
      </c>
      <c r="K693" s="51">
        <f t="shared" si="419"/>
        <v>0.10805432938252538</v>
      </c>
      <c r="L693" s="51">
        <f t="shared" si="420"/>
        <v>0.8775297979760065</v>
      </c>
      <c r="M693" s="51">
        <f t="shared" si="421"/>
        <v>5.8544880669307041E-2</v>
      </c>
      <c r="N693" s="51">
        <f t="shared" si="392"/>
        <v>1.1571202133629341</v>
      </c>
      <c r="O693" s="52">
        <f t="shared" si="393"/>
        <v>0.19103074353458646</v>
      </c>
      <c r="P693" s="53" t="b">
        <f t="shared" si="394"/>
        <v>0</v>
      </c>
      <c r="Q693" s="53" t="b">
        <f t="shared" si="395"/>
        <v>0</v>
      </c>
      <c r="R693" s="53" t="b">
        <f t="shared" si="396"/>
        <v>0</v>
      </c>
      <c r="S693" s="53" t="b">
        <f t="shared" si="422"/>
        <v>0</v>
      </c>
      <c r="T693" s="54" t="str">
        <f t="shared" si="423"/>
        <v>不调</v>
      </c>
      <c r="U693" s="51">
        <f t="shared" si="397"/>
        <v>0.11299120533509527</v>
      </c>
      <c r="V693" s="51">
        <f t="shared" si="398"/>
        <v>0.10805432938252538</v>
      </c>
      <c r="W693" s="51">
        <f t="shared" si="399"/>
        <v>0.8775297979760065</v>
      </c>
      <c r="X693" s="51">
        <f t="shared" si="400"/>
        <v>5.8544880669307041E-2</v>
      </c>
      <c r="Y693" s="51">
        <f t="shared" si="424"/>
        <v>0.99998626710299976</v>
      </c>
      <c r="Z693" s="51">
        <f t="shared" si="401"/>
        <v>0.11298965363851046</v>
      </c>
      <c r="AA693" s="51">
        <f t="shared" si="402"/>
        <v>0.10805284548354954</v>
      </c>
      <c r="AB693" s="51">
        <f t="shared" si="403"/>
        <v>0.87751774694967621</v>
      </c>
      <c r="AC693" s="51">
        <f t="shared" si="404"/>
        <v>5.8544076678490917E-2</v>
      </c>
      <c r="AD693" s="78">
        <f t="shared" si="405"/>
        <v>1.1571043227502271</v>
      </c>
      <c r="AE693" s="51">
        <f t="shared" si="425"/>
        <v>1.1571043227502271</v>
      </c>
      <c r="AF693" s="50">
        <f t="shared" si="406"/>
        <v>0</v>
      </c>
      <c r="AG693" s="50">
        <f t="shared" si="426"/>
        <v>3.0104793775820315E-3</v>
      </c>
      <c r="AH693" s="48">
        <f t="shared" si="427"/>
        <v>44742</v>
      </c>
      <c r="AI693" s="55">
        <f t="shared" si="407"/>
        <v>2022</v>
      </c>
      <c r="AJ693" s="55">
        <f t="shared" si="408"/>
        <v>9</v>
      </c>
      <c r="AK693" s="53">
        <f t="shared" si="409"/>
        <v>0</v>
      </c>
      <c r="AL693" s="51">
        <f t="shared" si="428"/>
        <v>1.1497681397095398</v>
      </c>
      <c r="AM693" s="52" t="str">
        <f t="shared" si="410"/>
        <v/>
      </c>
      <c r="AN693" s="51">
        <f t="shared" si="429"/>
        <v>1.1571043227502271</v>
      </c>
      <c r="AO693" s="52">
        <f t="shared" si="411"/>
        <v>0</v>
      </c>
      <c r="AP693" s="56">
        <f t="shared" si="412"/>
        <v>1</v>
      </c>
      <c r="AQ693" s="53" t="b">
        <f t="shared" si="413"/>
        <v>1</v>
      </c>
    </row>
    <row r="694" spans="1:43">
      <c r="A694" s="48">
        <f>净值底稿!A655</f>
        <v>44811</v>
      </c>
      <c r="B694" s="49">
        <f>净值底稿!X655</f>
        <v>1.4424778271004168</v>
      </c>
      <c r="C694" s="49">
        <f>净值底稿!U655</f>
        <v>1.3524978403915311</v>
      </c>
      <c r="D694" s="49">
        <f>净值底稿!V655</f>
        <v>1.5672999999999999</v>
      </c>
      <c r="E694" s="49">
        <f>净值底稿!W655</f>
        <v>1.3944000000000001</v>
      </c>
      <c r="F694" s="50">
        <f t="shared" si="414"/>
        <v>9.8241683385169587E-4</v>
      </c>
      <c r="G694" s="50">
        <f t="shared" si="415"/>
        <v>4.1863898510487996E-3</v>
      </c>
      <c r="H694" s="50">
        <f t="shared" si="416"/>
        <v>6.38080653394546E-5</v>
      </c>
      <c r="I694" s="50">
        <f t="shared" si="417"/>
        <v>-3.5729598399313334E-3</v>
      </c>
      <c r="J694" s="51">
        <f t="shared" si="418"/>
        <v>0.113100656576296</v>
      </c>
      <c r="K694" s="51">
        <f t="shared" si="419"/>
        <v>0.10850519681925881</v>
      </c>
      <c r="L694" s="51">
        <f t="shared" si="420"/>
        <v>0.8775737396594101</v>
      </c>
      <c r="M694" s="51">
        <f t="shared" si="421"/>
        <v>5.8334901043652805E-2</v>
      </c>
      <c r="N694" s="51">
        <f t="shared" si="392"/>
        <v>1.157514494098618</v>
      </c>
      <c r="O694" s="52">
        <f t="shared" si="393"/>
        <v>0.19144974384802343</v>
      </c>
      <c r="P694" s="53" t="b">
        <f t="shared" si="394"/>
        <v>0</v>
      </c>
      <c r="Q694" s="53" t="b">
        <f t="shared" si="395"/>
        <v>0</v>
      </c>
      <c r="R694" s="53" t="b">
        <f t="shared" si="396"/>
        <v>0</v>
      </c>
      <c r="S694" s="53" t="b">
        <f t="shared" si="422"/>
        <v>0</v>
      </c>
      <c r="T694" s="54" t="str">
        <f t="shared" si="423"/>
        <v>不调</v>
      </c>
      <c r="U694" s="51">
        <f t="shared" si="397"/>
        <v>0.113100656576296</v>
      </c>
      <c r="V694" s="51">
        <f t="shared" si="398"/>
        <v>0.10850519681925881</v>
      </c>
      <c r="W694" s="51">
        <f t="shared" si="399"/>
        <v>0.8775737396594101</v>
      </c>
      <c r="X694" s="51">
        <f t="shared" si="400"/>
        <v>5.8334901043652805E-2</v>
      </c>
      <c r="Y694" s="51">
        <f t="shared" si="424"/>
        <v>0.99998626710299976</v>
      </c>
      <c r="Z694" s="51">
        <f t="shared" si="401"/>
        <v>0.11309910337662858</v>
      </c>
      <c r="AA694" s="51">
        <f t="shared" si="402"/>
        <v>0.10850370672856691</v>
      </c>
      <c r="AB694" s="51">
        <f t="shared" si="403"/>
        <v>0.87756168802963319</v>
      </c>
      <c r="AC694" s="51">
        <f t="shared" si="404"/>
        <v>5.8334099936465253E-2</v>
      </c>
      <c r="AD694" s="78">
        <f t="shared" si="405"/>
        <v>1.157498598071294</v>
      </c>
      <c r="AE694" s="51">
        <f t="shared" si="425"/>
        <v>1.157498598071294</v>
      </c>
      <c r="AF694" s="50">
        <f t="shared" si="406"/>
        <v>0</v>
      </c>
      <c r="AG694" s="50">
        <f t="shared" si="426"/>
        <v>3.4074310614418124E-4</v>
      </c>
      <c r="AH694" s="48">
        <f t="shared" si="427"/>
        <v>44742</v>
      </c>
      <c r="AI694" s="55">
        <f t="shared" si="407"/>
        <v>2022</v>
      </c>
      <c r="AJ694" s="55">
        <f t="shared" si="408"/>
        <v>9</v>
      </c>
      <c r="AK694" s="53">
        <f t="shared" si="409"/>
        <v>0</v>
      </c>
      <c r="AL694" s="51">
        <f t="shared" si="428"/>
        <v>1.1497681397095398</v>
      </c>
      <c r="AM694" s="52" t="str">
        <f t="shared" si="410"/>
        <v/>
      </c>
      <c r="AN694" s="51">
        <f t="shared" si="429"/>
        <v>1.157498598071294</v>
      </c>
      <c r="AO694" s="52">
        <f t="shared" si="411"/>
        <v>0</v>
      </c>
      <c r="AP694" s="56">
        <f t="shared" si="412"/>
        <v>1</v>
      </c>
      <c r="AQ694" s="53" t="b">
        <f t="shared" si="413"/>
        <v>1</v>
      </c>
    </row>
    <row r="695" spans="1:43">
      <c r="A695" s="48">
        <f>净值底稿!A656</f>
        <v>44812</v>
      </c>
      <c r="B695" s="49">
        <f>净值底稿!X656</f>
        <v>1.4429856424170266</v>
      </c>
      <c r="C695" s="49">
        <f>净值底稿!U656</f>
        <v>1.3419302645001876</v>
      </c>
      <c r="D695" s="49">
        <f>净值底稿!V656</f>
        <v>1.5672999999999999</v>
      </c>
      <c r="E695" s="49">
        <f>净值底稿!W656</f>
        <v>1.4028</v>
      </c>
      <c r="F695" s="50">
        <f t="shared" si="414"/>
        <v>3.5204375905761864E-4</v>
      </c>
      <c r="G695" s="50">
        <f t="shared" si="415"/>
        <v>-7.8133772755484276E-3</v>
      </c>
      <c r="H695" s="50">
        <f t="shared" si="416"/>
        <v>0</v>
      </c>
      <c r="I695" s="50">
        <f t="shared" si="417"/>
        <v>6.0240963855422436E-3</v>
      </c>
      <c r="J695" s="51">
        <f t="shared" si="418"/>
        <v>0.11313891921012734</v>
      </c>
      <c r="K695" s="51">
        <f t="shared" si="419"/>
        <v>0.10765592633210115</v>
      </c>
      <c r="L695" s="51">
        <f t="shared" si="420"/>
        <v>0.87756168802963319</v>
      </c>
      <c r="M695" s="51">
        <f t="shared" si="421"/>
        <v>5.8685510177046374E-2</v>
      </c>
      <c r="N695" s="51">
        <f t="shared" si="392"/>
        <v>1.1570420437489082</v>
      </c>
      <c r="O695" s="52">
        <f t="shared" si="393"/>
        <v>0.19082698570471618</v>
      </c>
      <c r="P695" s="53" t="b">
        <f t="shared" si="394"/>
        <v>0</v>
      </c>
      <c r="Q695" s="53" t="b">
        <f t="shared" si="395"/>
        <v>0</v>
      </c>
      <c r="R695" s="53" t="b">
        <f t="shared" si="396"/>
        <v>0</v>
      </c>
      <c r="S695" s="53" t="b">
        <f t="shared" si="422"/>
        <v>0</v>
      </c>
      <c r="T695" s="54" t="str">
        <f t="shared" si="423"/>
        <v>不调</v>
      </c>
      <c r="U695" s="51">
        <f t="shared" si="397"/>
        <v>0.11313891921012734</v>
      </c>
      <c r="V695" s="51">
        <f t="shared" si="398"/>
        <v>0.10765592633210115</v>
      </c>
      <c r="W695" s="51">
        <f t="shared" si="399"/>
        <v>0.87756168802963319</v>
      </c>
      <c r="X695" s="51">
        <f t="shared" si="400"/>
        <v>5.8685510177046374E-2</v>
      </c>
      <c r="Y695" s="51">
        <f t="shared" si="424"/>
        <v>0.99998626710299976</v>
      </c>
      <c r="Z695" s="51">
        <f t="shared" si="401"/>
        <v>0.11313736548500311</v>
      </c>
      <c r="AA695" s="51">
        <f t="shared" si="402"/>
        <v>0.10765444790435337</v>
      </c>
      <c r="AB695" s="51">
        <f t="shared" si="403"/>
        <v>0.87754963656536011</v>
      </c>
      <c r="AC695" s="51">
        <f t="shared" si="404"/>
        <v>5.8684704254979708E-2</v>
      </c>
      <c r="AD695" s="78">
        <f t="shared" si="405"/>
        <v>1.1570261542096962</v>
      </c>
      <c r="AE695" s="51">
        <f t="shared" si="425"/>
        <v>1.157498598071294</v>
      </c>
      <c r="AF695" s="50">
        <f t="shared" si="406"/>
        <v>-4.0815933806304106E-4</v>
      </c>
      <c r="AG695" s="50">
        <f t="shared" si="426"/>
        <v>-4.0815933806304106E-4</v>
      </c>
      <c r="AH695" s="48">
        <f t="shared" si="427"/>
        <v>44742</v>
      </c>
      <c r="AI695" s="55">
        <f t="shared" si="407"/>
        <v>2022</v>
      </c>
      <c r="AJ695" s="55">
        <f t="shared" si="408"/>
        <v>9</v>
      </c>
      <c r="AK695" s="53">
        <f t="shared" si="409"/>
        <v>0</v>
      </c>
      <c r="AL695" s="51">
        <f t="shared" si="428"/>
        <v>1.1497681397095398</v>
      </c>
      <c r="AM695" s="52" t="str">
        <f t="shared" si="410"/>
        <v/>
      </c>
      <c r="AN695" s="51">
        <f t="shared" si="429"/>
        <v>1.157498598071294</v>
      </c>
      <c r="AO695" s="52">
        <f t="shared" si="411"/>
        <v>-4.0815933806304106E-4</v>
      </c>
      <c r="AP695" s="56">
        <f t="shared" si="412"/>
        <v>1</v>
      </c>
      <c r="AQ695" s="53" t="b">
        <f t="shared" si="413"/>
        <v>1</v>
      </c>
    </row>
    <row r="696" spans="1:43">
      <c r="A696" s="48">
        <f>净值底稿!A657</f>
        <v>44813</v>
      </c>
      <c r="B696" s="49">
        <f>净值底稿!X657</f>
        <v>1.4580604688444001</v>
      </c>
      <c r="C696" s="49">
        <f>净值底稿!U657</f>
        <v>1.3461385197791174</v>
      </c>
      <c r="D696" s="49">
        <f>净值底稿!V657</f>
        <v>1.5669</v>
      </c>
      <c r="E696" s="49">
        <f>净值底稿!W657</f>
        <v>1.4040999999999999</v>
      </c>
      <c r="F696" s="50">
        <f t="shared" si="414"/>
        <v>1.0446969106444381E-2</v>
      </c>
      <c r="G696" s="50">
        <f t="shared" si="415"/>
        <v>3.1359716598218235E-3</v>
      </c>
      <c r="H696" s="50">
        <f t="shared" si="416"/>
        <v>-2.5521597652011785E-4</v>
      </c>
      <c r="I696" s="50">
        <f t="shared" si="417"/>
        <v>9.2671799258625676E-4</v>
      </c>
      <c r="J696" s="51">
        <f t="shared" si="418"/>
        <v>0.11431930804700945</v>
      </c>
      <c r="K696" s="51">
        <f t="shared" si="419"/>
        <v>0.10799204920203519</v>
      </c>
      <c r="L696" s="51">
        <f t="shared" si="420"/>
        <v>0.87732567187791921</v>
      </c>
      <c r="M696" s="51">
        <f t="shared" si="421"/>
        <v>5.8739088426302398E-2</v>
      </c>
      <c r="N696" s="51">
        <f t="shared" si="392"/>
        <v>1.1583761175532663</v>
      </c>
      <c r="O696" s="52">
        <f t="shared" si="393"/>
        <v>0.1919163852571589</v>
      </c>
      <c r="P696" s="53" t="b">
        <f t="shared" si="394"/>
        <v>0</v>
      </c>
      <c r="Q696" s="53" t="b">
        <f t="shared" si="395"/>
        <v>0</v>
      </c>
      <c r="R696" s="53" t="b">
        <f t="shared" si="396"/>
        <v>0</v>
      </c>
      <c r="S696" s="53" t="b">
        <f t="shared" si="422"/>
        <v>0</v>
      </c>
      <c r="T696" s="54" t="str">
        <f t="shared" si="423"/>
        <v>不调</v>
      </c>
      <c r="U696" s="51">
        <f t="shared" si="397"/>
        <v>0.11431930804700945</v>
      </c>
      <c r="V696" s="51">
        <f t="shared" si="398"/>
        <v>0.10799204920203519</v>
      </c>
      <c r="W696" s="51">
        <f t="shared" si="399"/>
        <v>0.87732567187791921</v>
      </c>
      <c r="X696" s="51">
        <f t="shared" si="400"/>
        <v>5.8739088426302398E-2</v>
      </c>
      <c r="Y696" s="51">
        <f t="shared" si="424"/>
        <v>0.99998626710299976</v>
      </c>
      <c r="Z696" s="51">
        <f t="shared" si="401"/>
        <v>0.11431773811172689</v>
      </c>
      <c r="AA696" s="51">
        <f t="shared" si="402"/>
        <v>0.10799056615834665</v>
      </c>
      <c r="AB696" s="51">
        <f t="shared" si="403"/>
        <v>0.87731362365483168</v>
      </c>
      <c r="AC696" s="51">
        <f t="shared" si="404"/>
        <v>5.8738281768451153E-2</v>
      </c>
      <c r="AD696" s="78">
        <f t="shared" si="405"/>
        <v>1.1583602096933565</v>
      </c>
      <c r="AE696" s="51">
        <f t="shared" si="425"/>
        <v>1.1583602096933565</v>
      </c>
      <c r="AF696" s="50">
        <f t="shared" si="406"/>
        <v>0</v>
      </c>
      <c r="AG696" s="50">
        <f t="shared" si="426"/>
        <v>1.1530037405000915E-3</v>
      </c>
      <c r="AH696" s="48">
        <f t="shared" si="427"/>
        <v>44742</v>
      </c>
      <c r="AI696" s="55">
        <f t="shared" si="407"/>
        <v>2022</v>
      </c>
      <c r="AJ696" s="55">
        <f t="shared" si="408"/>
        <v>9</v>
      </c>
      <c r="AK696" s="53">
        <f t="shared" si="409"/>
        <v>0</v>
      </c>
      <c r="AL696" s="51">
        <f t="shared" si="428"/>
        <v>1.1497681397095398</v>
      </c>
      <c r="AM696" s="52" t="str">
        <f t="shared" si="410"/>
        <v/>
      </c>
      <c r="AN696" s="51">
        <f t="shared" si="429"/>
        <v>1.1583602096933565</v>
      </c>
      <c r="AO696" s="52">
        <f t="shared" si="411"/>
        <v>0</v>
      </c>
      <c r="AP696" s="56">
        <f t="shared" si="412"/>
        <v>1</v>
      </c>
      <c r="AQ696" s="53" t="b">
        <f t="shared" si="413"/>
        <v>1</v>
      </c>
    </row>
    <row r="697" spans="1:43">
      <c r="A697" s="48">
        <f>净值底稿!A658</f>
        <v>44817</v>
      </c>
      <c r="B697" s="49">
        <f>净值底稿!X658</f>
        <v>1.4515767840833798</v>
      </c>
      <c r="C697" s="49">
        <f>净值底稿!U658</f>
        <v>1.3467631342224688</v>
      </c>
      <c r="D697" s="49">
        <f>净值底稿!V658</f>
        <v>1.5670999999999999</v>
      </c>
      <c r="E697" s="49">
        <f>净值底稿!W658</f>
        <v>1.4016</v>
      </c>
      <c r="F697" s="50">
        <f t="shared" si="414"/>
        <v>-4.446787290076526E-3</v>
      </c>
      <c r="G697" s="50">
        <f t="shared" si="415"/>
        <v>4.64004583609956E-4</v>
      </c>
      <c r="H697" s="50">
        <f t="shared" si="416"/>
        <v>1.2764056417124969E-4</v>
      </c>
      <c r="I697" s="50">
        <f t="shared" si="417"/>
        <v>-1.7804999643900032E-3</v>
      </c>
      <c r="J697" s="51">
        <f t="shared" si="418"/>
        <v>0.11380939144686136</v>
      </c>
      <c r="K697" s="51">
        <f t="shared" si="419"/>
        <v>0.10804067427603076</v>
      </c>
      <c r="L697" s="51">
        <f t="shared" si="420"/>
        <v>0.87742560446071005</v>
      </c>
      <c r="M697" s="51">
        <f t="shared" si="421"/>
        <v>5.8633698259854095E-2</v>
      </c>
      <c r="N697" s="51">
        <f t="shared" si="392"/>
        <v>1.1579093684434563</v>
      </c>
      <c r="O697" s="52">
        <f t="shared" si="393"/>
        <v>0.19159536296102231</v>
      </c>
      <c r="P697" s="53" t="b">
        <f t="shared" si="394"/>
        <v>0</v>
      </c>
      <c r="Q697" s="53" t="b">
        <f t="shared" si="395"/>
        <v>0</v>
      </c>
      <c r="R697" s="53" t="b">
        <f t="shared" si="396"/>
        <v>0</v>
      </c>
      <c r="S697" s="53" t="b">
        <f t="shared" si="422"/>
        <v>0</v>
      </c>
      <c r="T697" s="54" t="str">
        <f t="shared" si="423"/>
        <v>不调</v>
      </c>
      <c r="U697" s="51">
        <f t="shared" si="397"/>
        <v>0.11380939144686136</v>
      </c>
      <c r="V697" s="51">
        <f t="shared" si="398"/>
        <v>0.10804067427603076</v>
      </c>
      <c r="W697" s="51">
        <f t="shared" si="399"/>
        <v>0.87742560446071005</v>
      </c>
      <c r="X697" s="51">
        <f t="shared" si="400"/>
        <v>5.8633698259854095E-2</v>
      </c>
      <c r="Y697" s="51">
        <f t="shared" si="424"/>
        <v>0.99994506954354323</v>
      </c>
      <c r="Z697" s="51">
        <f t="shared" si="401"/>
        <v>0.11380313984504012</v>
      </c>
      <c r="AA697" s="51">
        <f t="shared" si="402"/>
        <v>0.10803473955247687</v>
      </c>
      <c r="AB697" s="51">
        <f t="shared" si="403"/>
        <v>0.87737740707175016</v>
      </c>
      <c r="AC697" s="51">
        <f t="shared" si="404"/>
        <v>5.8630477484044929E-2</v>
      </c>
      <c r="AD697" s="78">
        <f t="shared" si="405"/>
        <v>1.157845763953312</v>
      </c>
      <c r="AE697" s="51">
        <f t="shared" si="425"/>
        <v>1.1583602096933565</v>
      </c>
      <c r="AF697" s="50">
        <f t="shared" si="406"/>
        <v>-4.441155141030606E-4</v>
      </c>
      <c r="AG697" s="50">
        <f t="shared" si="426"/>
        <v>-4.441155141030606E-4</v>
      </c>
      <c r="AH697" s="48">
        <f t="shared" si="427"/>
        <v>44742</v>
      </c>
      <c r="AI697" s="55">
        <f t="shared" si="407"/>
        <v>2022</v>
      </c>
      <c r="AJ697" s="55">
        <f t="shared" si="408"/>
        <v>9</v>
      </c>
      <c r="AK697" s="53">
        <f t="shared" si="409"/>
        <v>0</v>
      </c>
      <c r="AL697" s="51">
        <f t="shared" si="428"/>
        <v>1.1497681397095398</v>
      </c>
      <c r="AM697" s="52" t="str">
        <f t="shared" si="410"/>
        <v/>
      </c>
      <c r="AN697" s="51">
        <f t="shared" si="429"/>
        <v>1.1583602096933565</v>
      </c>
      <c r="AO697" s="52">
        <f t="shared" si="411"/>
        <v>-4.441155141030606E-4</v>
      </c>
      <c r="AP697" s="56">
        <f t="shared" si="412"/>
        <v>1</v>
      </c>
      <c r="AQ697" s="53" t="b">
        <f t="shared" si="413"/>
        <v>1</v>
      </c>
    </row>
    <row r="698" spans="1:43">
      <c r="A698" s="48">
        <f>净值底稿!A659</f>
        <v>44818</v>
      </c>
      <c r="B698" s="49">
        <f>净值底稿!X659</f>
        <v>1.4424913110691828</v>
      </c>
      <c r="C698" s="49">
        <f>净值底稿!U659</f>
        <v>1.3340372310898776</v>
      </c>
      <c r="D698" s="49">
        <f>净值底稿!V659</f>
        <v>1.5666</v>
      </c>
      <c r="E698" s="49">
        <f>净值底稿!W659</f>
        <v>1.3919999999999999</v>
      </c>
      <c r="F698" s="50">
        <f t="shared" si="414"/>
        <v>-6.2590371476174411E-3</v>
      </c>
      <c r="G698" s="50">
        <f t="shared" si="415"/>
        <v>-9.4492511780390753E-3</v>
      </c>
      <c r="H698" s="50">
        <f t="shared" si="416"/>
        <v>-3.1906068534226506E-4</v>
      </c>
      <c r="I698" s="50">
        <f t="shared" si="417"/>
        <v>-6.8493150684931781E-3</v>
      </c>
      <c r="J698" s="51">
        <f t="shared" si="418"/>
        <v>0.11309084176523451</v>
      </c>
      <c r="K698" s="51">
        <f t="shared" si="419"/>
        <v>0.10701389216249149</v>
      </c>
      <c r="L698" s="51">
        <f t="shared" si="420"/>
        <v>0.87709747043494601</v>
      </c>
      <c r="M698" s="51">
        <f t="shared" si="421"/>
        <v>5.8228898871140508E-2</v>
      </c>
      <c r="N698" s="51">
        <f t="shared" si="392"/>
        <v>1.1554311032338125</v>
      </c>
      <c r="O698" s="52">
        <f t="shared" si="393"/>
        <v>0.19049576674169358</v>
      </c>
      <c r="P698" s="53" t="b">
        <f t="shared" si="394"/>
        <v>0</v>
      </c>
      <c r="Q698" s="53" t="b">
        <f t="shared" si="395"/>
        <v>0</v>
      </c>
      <c r="R698" s="53" t="b">
        <f t="shared" si="396"/>
        <v>0</v>
      </c>
      <c r="S698" s="53" t="b">
        <f t="shared" si="422"/>
        <v>0</v>
      </c>
      <c r="T698" s="54" t="str">
        <f t="shared" si="423"/>
        <v>不调</v>
      </c>
      <c r="U698" s="51">
        <f t="shared" si="397"/>
        <v>0.11309084176523451</v>
      </c>
      <c r="V698" s="51">
        <f t="shared" si="398"/>
        <v>0.10701389216249149</v>
      </c>
      <c r="W698" s="51">
        <f t="shared" si="399"/>
        <v>0.87709747043494601</v>
      </c>
      <c r="X698" s="51">
        <f t="shared" si="400"/>
        <v>5.8228898871140508E-2</v>
      </c>
      <c r="Y698" s="51">
        <f t="shared" si="424"/>
        <v>0.99998626710299976</v>
      </c>
      <c r="Z698" s="51">
        <f t="shared" si="401"/>
        <v>0.11308928870035288</v>
      </c>
      <c r="AA698" s="51">
        <f t="shared" si="402"/>
        <v>0.10701242255173284</v>
      </c>
      <c r="AB698" s="51">
        <f t="shared" si="403"/>
        <v>0.87708542534572531</v>
      </c>
      <c r="AC698" s="51">
        <f t="shared" si="404"/>
        <v>5.8228099219669871E-2</v>
      </c>
      <c r="AD698" s="78">
        <f t="shared" si="405"/>
        <v>1.1554152358174807</v>
      </c>
      <c r="AE698" s="51">
        <f t="shared" si="425"/>
        <v>1.1583602096933565</v>
      </c>
      <c r="AF698" s="50">
        <f t="shared" si="406"/>
        <v>-2.5423645004651885E-3</v>
      </c>
      <c r="AG698" s="50">
        <f t="shared" si="426"/>
        <v>-2.099181265328931E-3</v>
      </c>
      <c r="AH698" s="48">
        <f t="shared" si="427"/>
        <v>44742</v>
      </c>
      <c r="AI698" s="55">
        <f t="shared" si="407"/>
        <v>2022</v>
      </c>
      <c r="AJ698" s="55">
        <f t="shared" si="408"/>
        <v>9</v>
      </c>
      <c r="AK698" s="53">
        <f t="shared" si="409"/>
        <v>0</v>
      </c>
      <c r="AL698" s="51">
        <f t="shared" si="428"/>
        <v>1.1497681397095398</v>
      </c>
      <c r="AM698" s="52" t="str">
        <f t="shared" si="410"/>
        <v/>
      </c>
      <c r="AN698" s="51">
        <f t="shared" si="429"/>
        <v>1.1583602096933565</v>
      </c>
      <c r="AO698" s="52">
        <f t="shared" si="411"/>
        <v>-2.5423645004651885E-3</v>
      </c>
      <c r="AP698" s="56">
        <f t="shared" si="412"/>
        <v>1</v>
      </c>
      <c r="AQ698" s="53" t="b">
        <f t="shared" si="413"/>
        <v>1</v>
      </c>
    </row>
    <row r="699" spans="1:43">
      <c r="A699" s="48">
        <f>净值底稿!A660</f>
        <v>44819</v>
      </c>
      <c r="B699" s="49">
        <f>净值底稿!X660</f>
        <v>1.4454587829216941</v>
      </c>
      <c r="C699" s="49">
        <f>净值底稿!U660</f>
        <v>1.3014490824021037</v>
      </c>
      <c r="D699" s="49">
        <f>净值底稿!V660</f>
        <v>1.5667</v>
      </c>
      <c r="E699" s="49">
        <f>净值底稿!W660</f>
        <v>1.3874</v>
      </c>
      <c r="F699" s="50">
        <f t="shared" si="414"/>
        <v>2.0571852528608048E-3</v>
      </c>
      <c r="G699" s="50">
        <f t="shared" si="415"/>
        <v>-2.442821529137551E-2</v>
      </c>
      <c r="H699" s="50">
        <f t="shared" si="416"/>
        <v>6.3832503510719008E-5</v>
      </c>
      <c r="I699" s="50">
        <f t="shared" si="417"/>
        <v>-3.3045977011493255E-3</v>
      </c>
      <c r="J699" s="51">
        <f t="shared" si="418"/>
        <v>0.11332193431732376</v>
      </c>
      <c r="K699" s="51">
        <f t="shared" si="419"/>
        <v>0.10439830005478745</v>
      </c>
      <c r="L699" s="51">
        <f t="shared" si="420"/>
        <v>0.8771414119042179</v>
      </c>
      <c r="M699" s="51">
        <f t="shared" si="421"/>
        <v>5.8035678776846254E-2</v>
      </c>
      <c r="N699" s="51">
        <f t="shared" si="392"/>
        <v>1.1528973250531755</v>
      </c>
      <c r="O699" s="52">
        <f t="shared" si="393"/>
        <v>0.18884616144119271</v>
      </c>
      <c r="P699" s="53" t="b">
        <f t="shared" si="394"/>
        <v>0</v>
      </c>
      <c r="Q699" s="53" t="b">
        <f t="shared" si="395"/>
        <v>0</v>
      </c>
      <c r="R699" s="53" t="b">
        <f t="shared" si="396"/>
        <v>0</v>
      </c>
      <c r="S699" s="53" t="b">
        <f t="shared" si="422"/>
        <v>0</v>
      </c>
      <c r="T699" s="54" t="str">
        <f t="shared" si="423"/>
        <v>不调</v>
      </c>
      <c r="U699" s="51">
        <f t="shared" si="397"/>
        <v>0.11332193431732376</v>
      </c>
      <c r="V699" s="51">
        <f t="shared" si="398"/>
        <v>0.10439830005478745</v>
      </c>
      <c r="W699" s="51">
        <f t="shared" si="399"/>
        <v>0.8771414119042179</v>
      </c>
      <c r="X699" s="51">
        <f t="shared" si="400"/>
        <v>5.8035678776846254E-2</v>
      </c>
      <c r="Y699" s="51">
        <f t="shared" si="424"/>
        <v>0.99998626710299976</v>
      </c>
      <c r="Z699" s="51">
        <f t="shared" si="401"/>
        <v>0.11332037807887192</v>
      </c>
      <c r="AA699" s="51">
        <f t="shared" si="402"/>
        <v>0.10439686636368579</v>
      </c>
      <c r="AB699" s="51">
        <f t="shared" si="403"/>
        <v>0.87712936621155357</v>
      </c>
      <c r="AC699" s="51">
        <f t="shared" si="404"/>
        <v>5.8034881778847275E-2</v>
      </c>
      <c r="AD699" s="78">
        <f t="shared" si="405"/>
        <v>1.1528814924329585</v>
      </c>
      <c r="AE699" s="51">
        <f t="shared" si="425"/>
        <v>1.1583602096933565</v>
      </c>
      <c r="AF699" s="50">
        <f t="shared" si="406"/>
        <v>-4.7297181088846729E-3</v>
      </c>
      <c r="AG699" s="50">
        <f t="shared" si="426"/>
        <v>-2.1929288328360608E-3</v>
      </c>
      <c r="AH699" s="48">
        <f t="shared" si="427"/>
        <v>44742</v>
      </c>
      <c r="AI699" s="55">
        <f t="shared" si="407"/>
        <v>2022</v>
      </c>
      <c r="AJ699" s="55">
        <f t="shared" si="408"/>
        <v>9</v>
      </c>
      <c r="AK699" s="53">
        <f t="shared" si="409"/>
        <v>0</v>
      </c>
      <c r="AL699" s="51">
        <f t="shared" si="428"/>
        <v>1.1497681397095398</v>
      </c>
      <c r="AM699" s="52" t="str">
        <f t="shared" si="410"/>
        <v/>
      </c>
      <c r="AN699" s="51">
        <f t="shared" si="429"/>
        <v>1.1583602096933565</v>
      </c>
      <c r="AO699" s="52">
        <f t="shared" si="411"/>
        <v>-4.7297181088846729E-3</v>
      </c>
      <c r="AP699" s="56">
        <f t="shared" si="412"/>
        <v>1</v>
      </c>
      <c r="AQ699" s="53" t="b">
        <f t="shared" si="413"/>
        <v>1</v>
      </c>
    </row>
    <row r="700" spans="1:43">
      <c r="A700" s="48">
        <f>净值底稿!A661</f>
        <v>44820</v>
      </c>
      <c r="B700" s="49">
        <f>净值底稿!X661</f>
        <v>1.4100265200046027</v>
      </c>
      <c r="C700" s="49">
        <f>净值底稿!U661</f>
        <v>1.2730082679062475</v>
      </c>
      <c r="D700" s="49">
        <f>净值底稿!V661</f>
        <v>1.5664</v>
      </c>
      <c r="E700" s="49">
        <f>净值底稿!W661</f>
        <v>1.3845000000000001</v>
      </c>
      <c r="F700" s="50">
        <f t="shared" si="414"/>
        <v>-2.4512814433540919E-2</v>
      </c>
      <c r="G700" s="50">
        <f t="shared" si="415"/>
        <v>-2.1853190324866545E-2</v>
      </c>
      <c r="H700" s="50">
        <f t="shared" si="416"/>
        <v>-1.9148528754708849E-4</v>
      </c>
      <c r="I700" s="50">
        <f t="shared" si="417"/>
        <v>-2.0902407380711807E-3</v>
      </c>
      <c r="J700" s="51">
        <f t="shared" si="418"/>
        <v>0.11054257667948583</v>
      </c>
      <c r="K700" s="51">
        <f t="shared" si="419"/>
        <v>0.10211546177372051</v>
      </c>
      <c r="L700" s="51">
        <f t="shared" si="420"/>
        <v>0.8769614088426485</v>
      </c>
      <c r="M700" s="51">
        <f t="shared" si="421"/>
        <v>5.7913574904723986E-2</v>
      </c>
      <c r="N700" s="51">
        <f t="shared" si="392"/>
        <v>1.1475330222005788</v>
      </c>
      <c r="O700" s="52">
        <f t="shared" si="393"/>
        <v>0.18531757634773804</v>
      </c>
      <c r="P700" s="53" t="b">
        <f t="shared" si="394"/>
        <v>0</v>
      </c>
      <c r="Q700" s="53" t="b">
        <f t="shared" si="395"/>
        <v>0</v>
      </c>
      <c r="R700" s="53" t="b">
        <f t="shared" si="396"/>
        <v>0</v>
      </c>
      <c r="S700" s="53" t="b">
        <f t="shared" si="422"/>
        <v>0</v>
      </c>
      <c r="T700" s="54" t="str">
        <f t="shared" si="423"/>
        <v>不调</v>
      </c>
      <c r="U700" s="51">
        <f t="shared" si="397"/>
        <v>0.11054257667948583</v>
      </c>
      <c r="V700" s="51">
        <f t="shared" si="398"/>
        <v>0.10211546177372051</v>
      </c>
      <c r="W700" s="51">
        <f t="shared" si="399"/>
        <v>0.8769614088426485</v>
      </c>
      <c r="X700" s="51">
        <f t="shared" si="400"/>
        <v>5.7913574904723986E-2</v>
      </c>
      <c r="Y700" s="51">
        <f t="shared" si="424"/>
        <v>0.99998626710299976</v>
      </c>
      <c r="Z700" s="51">
        <f t="shared" si="401"/>
        <v>0.11054105860966615</v>
      </c>
      <c r="AA700" s="51">
        <f t="shared" si="402"/>
        <v>0.10211405943260184</v>
      </c>
      <c r="AB700" s="51">
        <f t="shared" si="403"/>
        <v>0.8769493656219477</v>
      </c>
      <c r="AC700" s="51">
        <f t="shared" si="404"/>
        <v>5.7912779583564902E-2</v>
      </c>
      <c r="AD700" s="78">
        <f t="shared" si="405"/>
        <v>1.1475172632477808</v>
      </c>
      <c r="AE700" s="51">
        <f t="shared" si="425"/>
        <v>1.1583602096933565</v>
      </c>
      <c r="AF700" s="50">
        <f t="shared" si="406"/>
        <v>-9.3605998849408678E-3</v>
      </c>
      <c r="AG700" s="50">
        <f t="shared" si="426"/>
        <v>-4.6528886276571146E-3</v>
      </c>
      <c r="AH700" s="48">
        <f t="shared" si="427"/>
        <v>44742</v>
      </c>
      <c r="AI700" s="55">
        <f t="shared" si="407"/>
        <v>2022</v>
      </c>
      <c r="AJ700" s="55">
        <f t="shared" si="408"/>
        <v>9</v>
      </c>
      <c r="AK700" s="53">
        <f t="shared" si="409"/>
        <v>0</v>
      </c>
      <c r="AL700" s="51">
        <f t="shared" si="428"/>
        <v>1.1497681397095398</v>
      </c>
      <c r="AM700" s="52" t="str">
        <f t="shared" si="410"/>
        <v/>
      </c>
      <c r="AN700" s="51">
        <f t="shared" si="429"/>
        <v>1.1583602096933565</v>
      </c>
      <c r="AO700" s="52">
        <f t="shared" si="411"/>
        <v>-9.3605998849408678E-3</v>
      </c>
      <c r="AP700" s="56">
        <f t="shared" si="412"/>
        <v>1</v>
      </c>
      <c r="AQ700" s="53" t="b">
        <f t="shared" si="413"/>
        <v>1</v>
      </c>
    </row>
    <row r="701" spans="1:43">
      <c r="A701" s="48">
        <f>净值底稿!A662</f>
        <v>44823</v>
      </c>
      <c r="B701" s="49">
        <f>净值底稿!X662</f>
        <v>1.4088533583142113</v>
      </c>
      <c r="C701" s="49">
        <f>净值底稿!U662</f>
        <v>1.2644725937654151</v>
      </c>
      <c r="D701" s="49">
        <f>净值底稿!V662</f>
        <v>1.5666</v>
      </c>
      <c r="E701" s="49">
        <f>净值底稿!W662</f>
        <v>1.3834</v>
      </c>
      <c r="F701" s="50">
        <f t="shared" si="414"/>
        <v>-8.3201391870812991E-4</v>
      </c>
      <c r="G701" s="50">
        <f t="shared" si="415"/>
        <v>-6.7051207411804592E-3</v>
      </c>
      <c r="H701" s="50">
        <f t="shared" si="416"/>
        <v>1.2768130745666184E-4</v>
      </c>
      <c r="I701" s="50">
        <f t="shared" si="417"/>
        <v>-7.9451065366564766E-4</v>
      </c>
      <c r="J701" s="51">
        <f t="shared" si="418"/>
        <v>0.11044908691031417</v>
      </c>
      <c r="K701" s="51">
        <f t="shared" si="419"/>
        <v>0.10142937233473416</v>
      </c>
      <c r="L701" s="51">
        <f t="shared" si="420"/>
        <v>0.87706133566352362</v>
      </c>
      <c r="M701" s="51">
        <f t="shared" si="421"/>
        <v>5.7866767263202369E-2</v>
      </c>
      <c r="N701" s="51">
        <f t="shared" si="392"/>
        <v>1.1468065621717742</v>
      </c>
      <c r="O701" s="52">
        <f t="shared" si="393"/>
        <v>0.18475518560323007</v>
      </c>
      <c r="P701" s="53" t="b">
        <f t="shared" si="394"/>
        <v>0</v>
      </c>
      <c r="Q701" s="53" t="b">
        <f t="shared" si="395"/>
        <v>0</v>
      </c>
      <c r="R701" s="53" t="b">
        <f t="shared" si="396"/>
        <v>0</v>
      </c>
      <c r="S701" s="53" t="b">
        <f t="shared" si="422"/>
        <v>0</v>
      </c>
      <c r="T701" s="54" t="str">
        <f t="shared" si="423"/>
        <v>不调</v>
      </c>
      <c r="U701" s="51">
        <f t="shared" si="397"/>
        <v>0.11044908691031417</v>
      </c>
      <c r="V701" s="51">
        <f t="shared" si="398"/>
        <v>0.10142937233473416</v>
      </c>
      <c r="W701" s="51">
        <f t="shared" si="399"/>
        <v>0.87706133566352362</v>
      </c>
      <c r="X701" s="51">
        <f t="shared" si="400"/>
        <v>5.7866767263202369E-2</v>
      </c>
      <c r="Y701" s="51">
        <f t="shared" si="424"/>
        <v>0.99995880187477393</v>
      </c>
      <c r="Z701" s="51">
        <f t="shared" si="401"/>
        <v>0.11044453661500053</v>
      </c>
      <c r="AA701" s="51">
        <f t="shared" si="402"/>
        <v>0.10142519363475111</v>
      </c>
      <c r="AB701" s="51">
        <f t="shared" si="403"/>
        <v>0.87702520238078596</v>
      </c>
      <c r="AC701" s="51">
        <f t="shared" si="404"/>
        <v>5.7864383260878234E-2</v>
      </c>
      <c r="AD701" s="78">
        <f t="shared" si="405"/>
        <v>1.1467593158914158</v>
      </c>
      <c r="AE701" s="51">
        <f t="shared" si="425"/>
        <v>1.1583602096933565</v>
      </c>
      <c r="AF701" s="50">
        <f t="shared" si="406"/>
        <v>-1.0014927744291025E-2</v>
      </c>
      <c r="AG701" s="50">
        <f t="shared" si="426"/>
        <v>-6.6051063512528874E-4</v>
      </c>
      <c r="AH701" s="48">
        <f t="shared" si="427"/>
        <v>44742</v>
      </c>
      <c r="AI701" s="55">
        <f t="shared" si="407"/>
        <v>2022</v>
      </c>
      <c r="AJ701" s="55">
        <f t="shared" si="408"/>
        <v>9</v>
      </c>
      <c r="AK701" s="53">
        <f t="shared" si="409"/>
        <v>0</v>
      </c>
      <c r="AL701" s="51">
        <f t="shared" si="428"/>
        <v>1.1497681397095398</v>
      </c>
      <c r="AM701" s="52" t="str">
        <f t="shared" si="410"/>
        <v/>
      </c>
      <c r="AN701" s="51">
        <f t="shared" si="429"/>
        <v>1.1583602096933565</v>
      </c>
      <c r="AO701" s="52">
        <f t="shared" si="411"/>
        <v>-1.0014927744291025E-2</v>
      </c>
      <c r="AP701" s="56">
        <f t="shared" si="412"/>
        <v>1</v>
      </c>
      <c r="AQ701" s="53" t="b">
        <f t="shared" si="413"/>
        <v>1</v>
      </c>
    </row>
    <row r="702" spans="1:43">
      <c r="A702" s="48">
        <f>净值底稿!A663</f>
        <v>44824</v>
      </c>
      <c r="B702" s="49">
        <f>净值底稿!X663</f>
        <v>1.4037449453138908</v>
      </c>
      <c r="C702" s="49">
        <f>净值底稿!U663</f>
        <v>1.2790289716175025</v>
      </c>
      <c r="D702" s="49">
        <f>净值底稿!V663</f>
        <v>1.5671999999999999</v>
      </c>
      <c r="E702" s="49">
        <f>净值底稿!W663</f>
        <v>1.3878999999999999</v>
      </c>
      <c r="F702" s="50">
        <f t="shared" si="414"/>
        <v>-3.6259366314980168E-3</v>
      </c>
      <c r="G702" s="50">
        <f t="shared" si="415"/>
        <v>1.1511817594037854E-2</v>
      </c>
      <c r="H702" s="50">
        <f t="shared" si="416"/>
        <v>3.8299502106475813E-4</v>
      </c>
      <c r="I702" s="50">
        <f t="shared" si="417"/>
        <v>3.2528552840827007E-3</v>
      </c>
      <c r="J702" s="51">
        <f t="shared" si="418"/>
        <v>0.11004407172393937</v>
      </c>
      <c r="K702" s="51">
        <f t="shared" si="419"/>
        <v>0.10259278196331434</v>
      </c>
      <c r="L702" s="51">
        <f t="shared" si="420"/>
        <v>0.87736109866664613</v>
      </c>
      <c r="M702" s="51">
        <f t="shared" si="421"/>
        <v>5.8052607725728567E-2</v>
      </c>
      <c r="N702" s="51">
        <f t="shared" si="392"/>
        <v>1.1480505600796285</v>
      </c>
      <c r="O702" s="52">
        <f t="shared" si="393"/>
        <v>0.18521558290299103</v>
      </c>
      <c r="P702" s="53" t="b">
        <f t="shared" si="394"/>
        <v>0</v>
      </c>
      <c r="Q702" s="53" t="b">
        <f t="shared" si="395"/>
        <v>0</v>
      </c>
      <c r="R702" s="53" t="b">
        <f t="shared" si="396"/>
        <v>0</v>
      </c>
      <c r="S702" s="53" t="b">
        <f t="shared" si="422"/>
        <v>0</v>
      </c>
      <c r="T702" s="54" t="str">
        <f t="shared" si="423"/>
        <v>不调</v>
      </c>
      <c r="U702" s="51">
        <f t="shared" si="397"/>
        <v>0.11004407172393937</v>
      </c>
      <c r="V702" s="51">
        <f t="shared" si="398"/>
        <v>0.10259278196331434</v>
      </c>
      <c r="W702" s="51">
        <f t="shared" si="399"/>
        <v>0.87736109866664613</v>
      </c>
      <c r="X702" s="51">
        <f t="shared" si="400"/>
        <v>5.8052607725728567E-2</v>
      </c>
      <c r="Y702" s="51">
        <f t="shared" si="424"/>
        <v>0.99998626710299976</v>
      </c>
      <c r="Z702" s="51">
        <f t="shared" si="401"/>
        <v>0.1100425605000369</v>
      </c>
      <c r="AA702" s="51">
        <f t="shared" si="402"/>
        <v>0.10259137306720667</v>
      </c>
      <c r="AB702" s="51">
        <f t="shared" si="403"/>
        <v>0.8773490499570461</v>
      </c>
      <c r="AC702" s="51">
        <f t="shared" si="404"/>
        <v>5.8051810495246076E-2</v>
      </c>
      <c r="AD702" s="78">
        <f t="shared" si="405"/>
        <v>1.1480347940195357</v>
      </c>
      <c r="AE702" s="51">
        <f t="shared" si="425"/>
        <v>1.1583602096933565</v>
      </c>
      <c r="AF702" s="50">
        <f t="shared" si="406"/>
        <v>-8.9138210959043285E-3</v>
      </c>
      <c r="AG702" s="50">
        <f t="shared" si="426"/>
        <v>1.1122457087942017E-3</v>
      </c>
      <c r="AH702" s="48">
        <f t="shared" si="427"/>
        <v>44742</v>
      </c>
      <c r="AI702" s="55">
        <f t="shared" si="407"/>
        <v>2022</v>
      </c>
      <c r="AJ702" s="55">
        <f t="shared" si="408"/>
        <v>9</v>
      </c>
      <c r="AK702" s="53">
        <f t="shared" si="409"/>
        <v>0</v>
      </c>
      <c r="AL702" s="51">
        <f t="shared" si="428"/>
        <v>1.1497681397095398</v>
      </c>
      <c r="AM702" s="52" t="str">
        <f t="shared" si="410"/>
        <v/>
      </c>
      <c r="AN702" s="51">
        <f t="shared" si="429"/>
        <v>1.1583602096933565</v>
      </c>
      <c r="AO702" s="52">
        <f t="shared" si="411"/>
        <v>-8.9138210959043285E-3</v>
      </c>
      <c r="AP702" s="56">
        <f t="shared" si="412"/>
        <v>1</v>
      </c>
      <c r="AQ702" s="53" t="b">
        <f t="shared" si="413"/>
        <v>1</v>
      </c>
    </row>
    <row r="703" spans="1:43">
      <c r="A703" s="48">
        <f>净值底稿!A664</f>
        <v>44825</v>
      </c>
      <c r="B703" s="49">
        <f>净值底稿!X664</f>
        <v>1.4124260459465463</v>
      </c>
      <c r="C703" s="49">
        <f>净值底稿!U664</f>
        <v>1.2796631458620913</v>
      </c>
      <c r="D703" s="49">
        <f>净值底稿!V664</f>
        <v>1.5677000000000001</v>
      </c>
      <c r="E703" s="49">
        <f>净值底稿!W664</f>
        <v>1.3916999999999999</v>
      </c>
      <c r="F703" s="50">
        <f t="shared" si="414"/>
        <v>6.1842435562353693E-3</v>
      </c>
      <c r="G703" s="50">
        <f t="shared" si="415"/>
        <v>4.9582476915022156E-4</v>
      </c>
      <c r="H703" s="50">
        <f t="shared" si="416"/>
        <v>3.1904032669749505E-4</v>
      </c>
      <c r="I703" s="50">
        <f t="shared" si="417"/>
        <v>2.7379494199870624E-3</v>
      </c>
      <c r="J703" s="51">
        <f t="shared" si="418"/>
        <v>0.11072309049572089</v>
      </c>
      <c r="K703" s="51">
        <f t="shared" si="419"/>
        <v>0.10264224041107452</v>
      </c>
      <c r="L703" s="51">
        <f t="shared" si="420"/>
        <v>0.87762895968457211</v>
      </c>
      <c r="M703" s="51">
        <f t="shared" si="421"/>
        <v>5.8210753416120732E-2</v>
      </c>
      <c r="N703" s="51">
        <f t="shared" si="392"/>
        <v>1.1492050440074881</v>
      </c>
      <c r="O703" s="52">
        <f t="shared" si="393"/>
        <v>0.18566341317364174</v>
      </c>
      <c r="P703" s="53" t="b">
        <f t="shared" si="394"/>
        <v>0</v>
      </c>
      <c r="Q703" s="53" t="b">
        <f t="shared" si="395"/>
        <v>0</v>
      </c>
      <c r="R703" s="53" t="b">
        <f t="shared" si="396"/>
        <v>0</v>
      </c>
      <c r="S703" s="53" t="b">
        <f t="shared" si="422"/>
        <v>0</v>
      </c>
      <c r="T703" s="54" t="str">
        <f t="shared" si="423"/>
        <v>不调</v>
      </c>
      <c r="U703" s="51">
        <f t="shared" si="397"/>
        <v>0.11072309049572089</v>
      </c>
      <c r="V703" s="51">
        <f t="shared" si="398"/>
        <v>0.10264224041107452</v>
      </c>
      <c r="W703" s="51">
        <f t="shared" si="399"/>
        <v>0.87762895968457211</v>
      </c>
      <c r="X703" s="51">
        <f t="shared" si="400"/>
        <v>5.8210753416120732E-2</v>
      </c>
      <c r="Y703" s="51">
        <f t="shared" si="424"/>
        <v>0.99998626710299976</v>
      </c>
      <c r="Z703" s="51">
        <f t="shared" si="401"/>
        <v>0.11072156994692356</v>
      </c>
      <c r="AA703" s="51">
        <f t="shared" si="402"/>
        <v>0.10264083083575908</v>
      </c>
      <c r="AB703" s="51">
        <f t="shared" si="403"/>
        <v>0.87761690729646435</v>
      </c>
      <c r="AC703" s="51">
        <f t="shared" si="404"/>
        <v>5.8209954013839764E-2</v>
      </c>
      <c r="AD703" s="78">
        <f t="shared" si="405"/>
        <v>1.1491892620929867</v>
      </c>
      <c r="AE703" s="51">
        <f t="shared" si="425"/>
        <v>1.1583602096933565</v>
      </c>
      <c r="AF703" s="50">
        <f t="shared" si="406"/>
        <v>-7.9171811355619459E-3</v>
      </c>
      <c r="AG703" s="50">
        <f t="shared" si="426"/>
        <v>1.0056037321037881E-3</v>
      </c>
      <c r="AH703" s="48">
        <f t="shared" si="427"/>
        <v>44742</v>
      </c>
      <c r="AI703" s="55">
        <f t="shared" si="407"/>
        <v>2022</v>
      </c>
      <c r="AJ703" s="55">
        <f t="shared" si="408"/>
        <v>9</v>
      </c>
      <c r="AK703" s="53">
        <f t="shared" si="409"/>
        <v>0</v>
      </c>
      <c r="AL703" s="51">
        <f t="shared" si="428"/>
        <v>1.1497681397095398</v>
      </c>
      <c r="AM703" s="52" t="str">
        <f t="shared" si="410"/>
        <v/>
      </c>
      <c r="AN703" s="51">
        <f t="shared" si="429"/>
        <v>1.1583602096933565</v>
      </c>
      <c r="AO703" s="52">
        <f t="shared" si="411"/>
        <v>-7.9171811355619459E-3</v>
      </c>
      <c r="AP703" s="56">
        <f t="shared" si="412"/>
        <v>1</v>
      </c>
      <c r="AQ703" s="53" t="b">
        <f t="shared" si="413"/>
        <v>1</v>
      </c>
    </row>
    <row r="704" spans="1:43">
      <c r="A704" s="48">
        <f>净值底稿!A665</f>
        <v>44826</v>
      </c>
      <c r="B704" s="49">
        <f>净值底稿!X665</f>
        <v>1.4068243764034907</v>
      </c>
      <c r="C704" s="49">
        <f>净值底稿!U665</f>
        <v>1.2766707201931224</v>
      </c>
      <c r="D704" s="49">
        <f>净值底稿!V665</f>
        <v>1.5678000000000001</v>
      </c>
      <c r="E704" s="49">
        <f>净值底稿!W665</f>
        <v>1.3883000000000001</v>
      </c>
      <c r="F704" s="50">
        <f t="shared" si="414"/>
        <v>-3.9659913941204605E-3</v>
      </c>
      <c r="G704" s="50">
        <f t="shared" si="415"/>
        <v>-2.3384479569057426E-3</v>
      </c>
      <c r="H704" s="50">
        <f t="shared" si="416"/>
        <v>6.3787714486229774E-5</v>
      </c>
      <c r="I704" s="50">
        <f t="shared" si="417"/>
        <v>-2.4430552561613972E-3</v>
      </c>
      <c r="J704" s="51">
        <f t="shared" si="418"/>
        <v>0.11028244915337056</v>
      </c>
      <c r="K704" s="51">
        <f t="shared" si="419"/>
        <v>0.10240081059459609</v>
      </c>
      <c r="L704" s="51">
        <f t="shared" si="420"/>
        <v>0.87767288847317526</v>
      </c>
      <c r="M704" s="51">
        <f t="shared" si="421"/>
        <v>5.8067743879725339E-2</v>
      </c>
      <c r="N704" s="51">
        <f t="shared" si="392"/>
        <v>1.1484238921008671</v>
      </c>
      <c r="O704" s="52">
        <f t="shared" si="393"/>
        <v>0.18519578111431914</v>
      </c>
      <c r="P704" s="53" t="b">
        <f t="shared" si="394"/>
        <v>0</v>
      </c>
      <c r="Q704" s="53" t="b">
        <f t="shared" si="395"/>
        <v>0</v>
      </c>
      <c r="R704" s="53" t="b">
        <f t="shared" si="396"/>
        <v>0</v>
      </c>
      <c r="S704" s="53" t="b">
        <f t="shared" si="422"/>
        <v>0</v>
      </c>
      <c r="T704" s="54" t="str">
        <f t="shared" si="423"/>
        <v>不调</v>
      </c>
      <c r="U704" s="51">
        <f t="shared" si="397"/>
        <v>0.11028244915337056</v>
      </c>
      <c r="V704" s="51">
        <f t="shared" si="398"/>
        <v>0.10240081059459609</v>
      </c>
      <c r="W704" s="51">
        <f t="shared" si="399"/>
        <v>0.87767288847317526</v>
      </c>
      <c r="X704" s="51">
        <f t="shared" si="400"/>
        <v>5.8067743879725339E-2</v>
      </c>
      <c r="Y704" s="51">
        <f t="shared" si="424"/>
        <v>0.99998626710299976</v>
      </c>
      <c r="Z704" s="51">
        <f t="shared" si="401"/>
        <v>0.11028093465585539</v>
      </c>
      <c r="AA704" s="51">
        <f t="shared" si="402"/>
        <v>0.10239940433481146</v>
      </c>
      <c r="AB704" s="51">
        <f t="shared" si="403"/>
        <v>0.87766083548179796</v>
      </c>
      <c r="AC704" s="51">
        <f t="shared" si="404"/>
        <v>5.8066946441379601E-2</v>
      </c>
      <c r="AD704" s="78">
        <f t="shared" si="405"/>
        <v>1.1484081209138446</v>
      </c>
      <c r="AE704" s="51">
        <f t="shared" si="425"/>
        <v>1.1583602096933565</v>
      </c>
      <c r="AF704" s="50">
        <f t="shared" si="406"/>
        <v>-8.5915319744507279E-3</v>
      </c>
      <c r="AG704" s="50">
        <f t="shared" si="426"/>
        <v>-6.797324034505392E-4</v>
      </c>
      <c r="AH704" s="48">
        <f t="shared" si="427"/>
        <v>44742</v>
      </c>
      <c r="AI704" s="55">
        <f t="shared" si="407"/>
        <v>2022</v>
      </c>
      <c r="AJ704" s="55">
        <f t="shared" si="408"/>
        <v>9</v>
      </c>
      <c r="AK704" s="53">
        <f t="shared" si="409"/>
        <v>0</v>
      </c>
      <c r="AL704" s="51">
        <f t="shared" si="428"/>
        <v>1.1497681397095398</v>
      </c>
      <c r="AM704" s="52" t="str">
        <f t="shared" si="410"/>
        <v/>
      </c>
      <c r="AN704" s="51">
        <f t="shared" si="429"/>
        <v>1.1583602096933565</v>
      </c>
      <c r="AO704" s="52">
        <f t="shared" si="411"/>
        <v>-8.5915319744507279E-3</v>
      </c>
      <c r="AP704" s="56">
        <f t="shared" si="412"/>
        <v>1</v>
      </c>
      <c r="AQ704" s="53" t="b">
        <f t="shared" si="413"/>
        <v>1</v>
      </c>
    </row>
    <row r="705" spans="1:43">
      <c r="A705" s="48">
        <f>净值底稿!A666</f>
        <v>44827</v>
      </c>
      <c r="B705" s="49">
        <f>净值底稿!X666</f>
        <v>1.3954626909420269</v>
      </c>
      <c r="C705" s="49">
        <f>净值底稿!U666</f>
        <v>1.2568759904236675</v>
      </c>
      <c r="D705" s="49">
        <f>净值底稿!V666</f>
        <v>1.5673999999999999</v>
      </c>
      <c r="E705" s="49">
        <f>净值底稿!W666</f>
        <v>1.3960999999999999</v>
      </c>
      <c r="F705" s="50">
        <f t="shared" si="414"/>
        <v>-8.0761221173246689E-3</v>
      </c>
      <c r="G705" s="50">
        <f t="shared" si="415"/>
        <v>-1.550496103369603E-2</v>
      </c>
      <c r="H705" s="50">
        <f t="shared" si="416"/>
        <v>-2.5513458349291085E-4</v>
      </c>
      <c r="I705" s="50">
        <f t="shared" si="417"/>
        <v>5.6183821940500867E-3</v>
      </c>
      <c r="J705" s="51">
        <f t="shared" si="418"/>
        <v>0.109390292360362</v>
      </c>
      <c r="K705" s="51">
        <f t="shared" si="419"/>
        <v>0.10081170556072652</v>
      </c>
      <c r="L705" s="51">
        <f t="shared" si="420"/>
        <v>0.87743691385008926</v>
      </c>
      <c r="M705" s="51">
        <f t="shared" si="421"/>
        <v>5.8393188739328708E-2</v>
      </c>
      <c r="N705" s="51">
        <f t="shared" si="392"/>
        <v>1.1460321005105065</v>
      </c>
      <c r="O705" s="52">
        <f t="shared" si="393"/>
        <v>0.18341719907099707</v>
      </c>
      <c r="P705" s="53" t="b">
        <f t="shared" si="394"/>
        <v>0</v>
      </c>
      <c r="Q705" s="53" t="b">
        <f t="shared" si="395"/>
        <v>0</v>
      </c>
      <c r="R705" s="53" t="b">
        <f t="shared" si="396"/>
        <v>0</v>
      </c>
      <c r="S705" s="53" t="b">
        <f t="shared" si="422"/>
        <v>0</v>
      </c>
      <c r="T705" s="54" t="str">
        <f t="shared" si="423"/>
        <v>不调</v>
      </c>
      <c r="U705" s="51">
        <f t="shared" si="397"/>
        <v>0.109390292360362</v>
      </c>
      <c r="V705" s="51">
        <f t="shared" si="398"/>
        <v>0.10081170556072652</v>
      </c>
      <c r="W705" s="51">
        <f t="shared" si="399"/>
        <v>0.87743691385008926</v>
      </c>
      <c r="X705" s="51">
        <f t="shared" si="400"/>
        <v>5.8393188739328708E-2</v>
      </c>
      <c r="Y705" s="51">
        <f t="shared" si="424"/>
        <v>0.99998626710299976</v>
      </c>
      <c r="Z705" s="51">
        <f t="shared" si="401"/>
        <v>0.1093887901147442</v>
      </c>
      <c r="AA705" s="51">
        <f t="shared" si="402"/>
        <v>0.10081032112395764</v>
      </c>
      <c r="AB705" s="51">
        <f t="shared" si="403"/>
        <v>0.87742486409932718</v>
      </c>
      <c r="AC705" s="51">
        <f t="shared" si="404"/>
        <v>5.8392386831682234E-2</v>
      </c>
      <c r="AD705" s="78">
        <f t="shared" si="405"/>
        <v>1.1460163621697113</v>
      </c>
      <c r="AE705" s="51">
        <f t="shared" si="425"/>
        <v>1.1583602096933565</v>
      </c>
      <c r="AF705" s="50">
        <f t="shared" si="406"/>
        <v>-1.065631175894155E-2</v>
      </c>
      <c r="AG705" s="50">
        <f t="shared" si="426"/>
        <v>-2.0826731373425611E-3</v>
      </c>
      <c r="AH705" s="48">
        <f t="shared" si="427"/>
        <v>44742</v>
      </c>
      <c r="AI705" s="55">
        <f t="shared" si="407"/>
        <v>2022</v>
      </c>
      <c r="AJ705" s="55">
        <f t="shared" si="408"/>
        <v>9</v>
      </c>
      <c r="AK705" s="53">
        <f t="shared" si="409"/>
        <v>0</v>
      </c>
      <c r="AL705" s="51">
        <f t="shared" si="428"/>
        <v>1.1497681397095398</v>
      </c>
      <c r="AM705" s="52" t="str">
        <f t="shared" si="410"/>
        <v/>
      </c>
      <c r="AN705" s="51">
        <f t="shared" si="429"/>
        <v>1.1583602096933565</v>
      </c>
      <c r="AO705" s="52">
        <f t="shared" si="411"/>
        <v>-1.065631175894155E-2</v>
      </c>
      <c r="AP705" s="56">
        <f t="shared" si="412"/>
        <v>1</v>
      </c>
      <c r="AQ705" s="53" t="b">
        <f t="shared" si="413"/>
        <v>1</v>
      </c>
    </row>
    <row r="706" spans="1:43">
      <c r="A706" s="48">
        <f>净值底稿!A667</f>
        <v>44830</v>
      </c>
      <c r="B706" s="49">
        <f>净值底稿!X667</f>
        <v>1.3740267400363224</v>
      </c>
      <c r="C706" s="49">
        <f>净值底稿!U667</f>
        <v>1.2423637968488712</v>
      </c>
      <c r="D706" s="49">
        <f>净值底稿!V667</f>
        <v>1.5663</v>
      </c>
      <c r="E706" s="49">
        <f>净值底稿!W667</f>
        <v>1.3883000000000001</v>
      </c>
      <c r="F706" s="50">
        <f t="shared" si="414"/>
        <v>-1.5361178084405736E-2</v>
      </c>
      <c r="G706" s="50">
        <f t="shared" si="415"/>
        <v>-1.1546241383690092E-2</v>
      </c>
      <c r="H706" s="50">
        <f t="shared" si="416"/>
        <v>-7.0179915784096547E-4</v>
      </c>
      <c r="I706" s="50">
        <f t="shared" si="417"/>
        <v>-5.5869923357924067E-3</v>
      </c>
      <c r="J706" s="51">
        <f t="shared" si="418"/>
        <v>0.10770844942935394</v>
      </c>
      <c r="K706" s="51">
        <f t="shared" si="419"/>
        <v>9.9646340822293122E-2</v>
      </c>
      <c r="L706" s="51">
        <f t="shared" si="420"/>
        <v>0.87680908806863356</v>
      </c>
      <c r="M706" s="51">
        <f t="shared" si="421"/>
        <v>5.8066149013984998E-2</v>
      </c>
      <c r="N706" s="51">
        <f t="shared" si="392"/>
        <v>1.1422300273342658</v>
      </c>
      <c r="O706" s="52">
        <f t="shared" si="393"/>
        <v>0.18153505448948076</v>
      </c>
      <c r="P706" s="53" t="b">
        <f t="shared" si="394"/>
        <v>0</v>
      </c>
      <c r="Q706" s="53" t="b">
        <f t="shared" si="395"/>
        <v>0</v>
      </c>
      <c r="R706" s="53" t="b">
        <f t="shared" si="396"/>
        <v>0</v>
      </c>
      <c r="S706" s="53" t="b">
        <f t="shared" si="422"/>
        <v>0</v>
      </c>
      <c r="T706" s="54" t="str">
        <f t="shared" si="423"/>
        <v>不调</v>
      </c>
      <c r="U706" s="51">
        <f t="shared" si="397"/>
        <v>0.10770844942935394</v>
      </c>
      <c r="V706" s="51">
        <f t="shared" si="398"/>
        <v>9.9646340822293122E-2</v>
      </c>
      <c r="W706" s="51">
        <f t="shared" si="399"/>
        <v>0.87680908806863356</v>
      </c>
      <c r="X706" s="51">
        <f t="shared" si="400"/>
        <v>5.8066149013984998E-2</v>
      </c>
      <c r="Y706" s="51">
        <f t="shared" si="424"/>
        <v>0.99995880187477393</v>
      </c>
      <c r="Z706" s="51">
        <f t="shared" si="401"/>
        <v>0.10770401204316644</v>
      </c>
      <c r="AA706" s="51">
        <f t="shared" si="402"/>
        <v>9.964223557986561E-2</v>
      </c>
      <c r="AB706" s="51">
        <f t="shared" si="403"/>
        <v>0.87677296517802394</v>
      </c>
      <c r="AC706" s="51">
        <f t="shared" si="404"/>
        <v>5.8063756797506527E-2</v>
      </c>
      <c r="AD706" s="78">
        <f t="shared" si="405"/>
        <v>1.1421829695985624</v>
      </c>
      <c r="AE706" s="51">
        <f t="shared" si="425"/>
        <v>1.1583602096933565</v>
      </c>
      <c r="AF706" s="50">
        <f t="shared" si="406"/>
        <v>-1.3965638632456701E-2</v>
      </c>
      <c r="AG706" s="50">
        <f t="shared" si="426"/>
        <v>-3.3449719373039866E-3</v>
      </c>
      <c r="AH706" s="48">
        <f t="shared" si="427"/>
        <v>44742</v>
      </c>
      <c r="AI706" s="55">
        <f t="shared" si="407"/>
        <v>2022</v>
      </c>
      <c r="AJ706" s="55">
        <f t="shared" si="408"/>
        <v>9</v>
      </c>
      <c r="AK706" s="53">
        <f t="shared" si="409"/>
        <v>0</v>
      </c>
      <c r="AL706" s="51">
        <f t="shared" si="428"/>
        <v>1.1497681397095398</v>
      </c>
      <c r="AM706" s="52" t="str">
        <f t="shared" si="410"/>
        <v/>
      </c>
      <c r="AN706" s="51">
        <f t="shared" si="429"/>
        <v>1.1583602096933565</v>
      </c>
      <c r="AO706" s="52">
        <f t="shared" si="411"/>
        <v>-1.3965638632456701E-2</v>
      </c>
      <c r="AP706" s="56">
        <f t="shared" si="412"/>
        <v>1</v>
      </c>
      <c r="AQ706" s="53" t="b">
        <f t="shared" si="413"/>
        <v>1</v>
      </c>
    </row>
    <row r="707" spans="1:43">
      <c r="A707" s="48">
        <f>净值底稿!A668</f>
        <v>44831</v>
      </c>
      <c r="B707" s="49">
        <f>净值底稿!X668</f>
        <v>1.389069114629828</v>
      </c>
      <c r="C707" s="49">
        <f>净值底稿!U668</f>
        <v>1.2648879833075837</v>
      </c>
      <c r="D707" s="49">
        <f>净值底稿!V668</f>
        <v>1.5662</v>
      </c>
      <c r="E707" s="49">
        <f>净值底稿!W668</f>
        <v>1.3888</v>
      </c>
      <c r="F707" s="50">
        <f t="shared" si="414"/>
        <v>1.0947657825864265E-2</v>
      </c>
      <c r="G707" s="50">
        <f t="shared" si="415"/>
        <v>1.8130105300752319E-2</v>
      </c>
      <c r="H707" s="50">
        <f t="shared" si="416"/>
        <v>-6.3844729617512641E-5</v>
      </c>
      <c r="I707" s="50">
        <f t="shared" si="417"/>
        <v>3.6015270474676342E-4</v>
      </c>
      <c r="J707" s="51">
        <f t="shared" si="418"/>
        <v>0.1088831187134878</v>
      </c>
      <c r="K707" s="51">
        <f t="shared" si="419"/>
        <v>0.10144875980333094</v>
      </c>
      <c r="L707" s="51">
        <f t="shared" si="420"/>
        <v>0.87671698784512619</v>
      </c>
      <c r="M707" s="51">
        <f t="shared" si="421"/>
        <v>5.8084668616564909E-2</v>
      </c>
      <c r="N707" s="51">
        <f t="shared" si="392"/>
        <v>1.1451335349785097</v>
      </c>
      <c r="O707" s="52">
        <f t="shared" si="393"/>
        <v>0.18367454283029616</v>
      </c>
      <c r="P707" s="53" t="b">
        <f t="shared" si="394"/>
        <v>0</v>
      </c>
      <c r="Q707" s="53" t="b">
        <f t="shared" si="395"/>
        <v>0</v>
      </c>
      <c r="R707" s="53" t="b">
        <f t="shared" si="396"/>
        <v>0</v>
      </c>
      <c r="S707" s="53" t="b">
        <f t="shared" si="422"/>
        <v>0</v>
      </c>
      <c r="T707" s="54" t="str">
        <f t="shared" si="423"/>
        <v>不调</v>
      </c>
      <c r="U707" s="51">
        <f t="shared" si="397"/>
        <v>0.1088831187134878</v>
      </c>
      <c r="V707" s="51">
        <f t="shared" si="398"/>
        <v>0.10144875980333094</v>
      </c>
      <c r="W707" s="51">
        <f t="shared" si="399"/>
        <v>0.87671698784512619</v>
      </c>
      <c r="X707" s="51">
        <f t="shared" si="400"/>
        <v>5.8084668616564909E-2</v>
      </c>
      <c r="Y707" s="51">
        <f t="shared" si="424"/>
        <v>0.99998626710299976</v>
      </c>
      <c r="Z707" s="51">
        <f t="shared" si="401"/>
        <v>0.10888162343283345</v>
      </c>
      <c r="AA707" s="51">
        <f t="shared" si="402"/>
        <v>0.10144736661796176</v>
      </c>
      <c r="AB707" s="51">
        <f t="shared" si="403"/>
        <v>0.87670494798103371</v>
      </c>
      <c r="AC707" s="51">
        <f t="shared" si="404"/>
        <v>5.8083870945793502E-2</v>
      </c>
      <c r="AD707" s="78">
        <f t="shared" si="405"/>
        <v>1.1451178089776226</v>
      </c>
      <c r="AE707" s="51">
        <f t="shared" si="425"/>
        <v>1.1583602096933565</v>
      </c>
      <c r="AF707" s="50">
        <f t="shared" si="406"/>
        <v>-1.143202313487568E-2</v>
      </c>
      <c r="AG707" s="50">
        <f t="shared" si="426"/>
        <v>2.5695002089654029E-3</v>
      </c>
      <c r="AH707" s="48">
        <f t="shared" si="427"/>
        <v>44742</v>
      </c>
      <c r="AI707" s="55">
        <f t="shared" si="407"/>
        <v>2022</v>
      </c>
      <c r="AJ707" s="55">
        <f t="shared" si="408"/>
        <v>9</v>
      </c>
      <c r="AK707" s="53">
        <f t="shared" si="409"/>
        <v>0</v>
      </c>
      <c r="AL707" s="51">
        <f t="shared" si="428"/>
        <v>1.1497681397095398</v>
      </c>
      <c r="AM707" s="52" t="str">
        <f t="shared" si="410"/>
        <v/>
      </c>
      <c r="AN707" s="51">
        <f t="shared" si="429"/>
        <v>1.1583602096933565</v>
      </c>
      <c r="AO707" s="52">
        <f t="shared" si="411"/>
        <v>-1.143202313487568E-2</v>
      </c>
      <c r="AP707" s="56">
        <f t="shared" si="412"/>
        <v>1</v>
      </c>
      <c r="AQ707" s="53" t="b">
        <f t="shared" si="413"/>
        <v>1</v>
      </c>
    </row>
    <row r="708" spans="1:43">
      <c r="A708" s="48">
        <f>净值底稿!A669</f>
        <v>44832</v>
      </c>
      <c r="B708" s="49">
        <f>净值底稿!X669</f>
        <v>1.376235467772039</v>
      </c>
      <c r="C708" s="49">
        <f>净值底稿!U669</f>
        <v>1.2317971477674412</v>
      </c>
      <c r="D708" s="49">
        <f>净值底稿!V669</f>
        <v>1.5651999999999999</v>
      </c>
      <c r="E708" s="49">
        <f>净值底稿!W669</f>
        <v>1.3885000000000001</v>
      </c>
      <c r="F708" s="50">
        <f t="shared" si="414"/>
        <v>-9.2390268580760937E-3</v>
      </c>
      <c r="G708" s="50">
        <f t="shared" si="415"/>
        <v>-2.6161079855950953E-2</v>
      </c>
      <c r="H708" s="50">
        <f t="shared" si="416"/>
        <v>-6.3848806027333449E-4</v>
      </c>
      <c r="I708" s="50">
        <f t="shared" si="417"/>
        <v>-2.1601382488478649E-4</v>
      </c>
      <c r="J708" s="51">
        <f t="shared" si="418"/>
        <v>0.10787566318958657</v>
      </c>
      <c r="K708" s="51">
        <f t="shared" si="419"/>
        <v>9.8793393958693326E-2</v>
      </c>
      <c r="L708" s="51">
        <f t="shared" si="420"/>
        <v>0.87614518233936522</v>
      </c>
      <c r="M708" s="51">
        <f t="shared" si="421"/>
        <v>5.8071324026666385E-2</v>
      </c>
      <c r="N708" s="51">
        <f t="shared" si="392"/>
        <v>1.1408855635143116</v>
      </c>
      <c r="O708" s="52">
        <f t="shared" si="393"/>
        <v>0.18114792908034494</v>
      </c>
      <c r="P708" s="53" t="b">
        <f t="shared" si="394"/>
        <v>0</v>
      </c>
      <c r="Q708" s="53" t="b">
        <f t="shared" si="395"/>
        <v>0</v>
      </c>
      <c r="R708" s="53" t="b">
        <f t="shared" si="396"/>
        <v>0</v>
      </c>
      <c r="S708" s="53" t="b">
        <f t="shared" si="422"/>
        <v>0</v>
      </c>
      <c r="T708" s="54" t="str">
        <f t="shared" si="423"/>
        <v>不调</v>
      </c>
      <c r="U708" s="51">
        <f t="shared" si="397"/>
        <v>0.10787566318958657</v>
      </c>
      <c r="V708" s="51">
        <f t="shared" si="398"/>
        <v>9.8793393958693326E-2</v>
      </c>
      <c r="W708" s="51">
        <f t="shared" si="399"/>
        <v>0.87614518233936522</v>
      </c>
      <c r="X708" s="51">
        <f t="shared" si="400"/>
        <v>5.8071324026666385E-2</v>
      </c>
      <c r="Y708" s="51">
        <f t="shared" si="424"/>
        <v>0.99998626710299976</v>
      </c>
      <c r="Z708" s="51">
        <f t="shared" si="401"/>
        <v>0.10787418174421515</v>
      </c>
      <c r="AA708" s="51">
        <f t="shared" si="402"/>
        <v>9.8792037239189792E-2</v>
      </c>
      <c r="AB708" s="51">
        <f t="shared" si="403"/>
        <v>0.87613315032781891</v>
      </c>
      <c r="AC708" s="51">
        <f t="shared" si="404"/>
        <v>5.8070526539154857E-2</v>
      </c>
      <c r="AD708" s="78">
        <f t="shared" si="405"/>
        <v>1.1408698958503787</v>
      </c>
      <c r="AE708" s="51">
        <f t="shared" si="425"/>
        <v>1.1583602096933565</v>
      </c>
      <c r="AF708" s="50">
        <f t="shared" si="406"/>
        <v>-1.509920117819652E-2</v>
      </c>
      <c r="AG708" s="50">
        <f t="shared" si="426"/>
        <v>-3.709586117638386E-3</v>
      </c>
      <c r="AH708" s="48">
        <f t="shared" si="427"/>
        <v>44742</v>
      </c>
      <c r="AI708" s="55">
        <f t="shared" si="407"/>
        <v>2022</v>
      </c>
      <c r="AJ708" s="55">
        <f t="shared" si="408"/>
        <v>9</v>
      </c>
      <c r="AK708" s="53">
        <f t="shared" si="409"/>
        <v>0</v>
      </c>
      <c r="AL708" s="51">
        <f t="shared" si="428"/>
        <v>1.1497681397095398</v>
      </c>
      <c r="AM708" s="52" t="str">
        <f t="shared" si="410"/>
        <v/>
      </c>
      <c r="AN708" s="51">
        <f t="shared" si="429"/>
        <v>1.1583602096933565</v>
      </c>
      <c r="AO708" s="52">
        <f t="shared" si="411"/>
        <v>-1.509920117819652E-2</v>
      </c>
      <c r="AP708" s="56">
        <f t="shared" si="412"/>
        <v>1</v>
      </c>
      <c r="AQ708" s="53" t="b">
        <f t="shared" si="413"/>
        <v>1</v>
      </c>
    </row>
    <row r="709" spans="1:43">
      <c r="A709" s="48">
        <f>净值底稿!A670</f>
        <v>44833</v>
      </c>
      <c r="B709" s="49">
        <f>净值底稿!X670</f>
        <v>1.367752778955162</v>
      </c>
      <c r="C709" s="49">
        <f>净值底稿!U670</f>
        <v>1.2333630370358901</v>
      </c>
      <c r="D709" s="49">
        <f>净值底稿!V670</f>
        <v>1.5645</v>
      </c>
      <c r="E709" s="49">
        <f>净值底稿!W670</f>
        <v>1.3996999999999999</v>
      </c>
      <c r="F709" s="50">
        <f t="shared" si="414"/>
        <v>-6.1636900192736377E-3</v>
      </c>
      <c r="G709" s="50">
        <f t="shared" si="415"/>
        <v>1.2712233270608664E-3</v>
      </c>
      <c r="H709" s="50">
        <f t="shared" si="416"/>
        <v>-4.472271914132131E-4</v>
      </c>
      <c r="I709" s="50">
        <f t="shared" si="417"/>
        <v>8.0662585523945118E-3</v>
      </c>
      <c r="J709" s="51">
        <f t="shared" si="418"/>
        <v>0.10720927872686102</v>
      </c>
      <c r="K709" s="51">
        <f t="shared" si="419"/>
        <v>9.8917623981456121E-2</v>
      </c>
      <c r="L709" s="51">
        <f t="shared" si="420"/>
        <v>0.87574131975969383</v>
      </c>
      <c r="M709" s="51">
        <f t="shared" si="421"/>
        <v>5.8538938420493368E-2</v>
      </c>
      <c r="N709" s="51">
        <f t="shared" si="392"/>
        <v>1.1404071608885042</v>
      </c>
      <c r="O709" s="52">
        <f t="shared" si="393"/>
        <v>0.1807485166505981</v>
      </c>
      <c r="P709" s="53" t="b">
        <f t="shared" si="394"/>
        <v>0</v>
      </c>
      <c r="Q709" s="53" t="b">
        <f t="shared" si="395"/>
        <v>0</v>
      </c>
      <c r="R709" s="53" t="b">
        <f t="shared" si="396"/>
        <v>0</v>
      </c>
      <c r="S709" s="53" t="b">
        <f t="shared" si="422"/>
        <v>0</v>
      </c>
      <c r="T709" s="54" t="str">
        <f t="shared" si="423"/>
        <v>不调</v>
      </c>
      <c r="U709" s="51">
        <f t="shared" si="397"/>
        <v>0.10720927872686102</v>
      </c>
      <c r="V709" s="51">
        <f t="shared" si="398"/>
        <v>9.8917623981456121E-2</v>
      </c>
      <c r="W709" s="51">
        <f t="shared" si="399"/>
        <v>0.87574131975969383</v>
      </c>
      <c r="X709" s="51">
        <f t="shared" si="400"/>
        <v>5.8538938420493368E-2</v>
      </c>
      <c r="Y709" s="51">
        <f t="shared" si="424"/>
        <v>0.99998626710299976</v>
      </c>
      <c r="Z709" s="51">
        <f t="shared" si="401"/>
        <v>0.10720780643287879</v>
      </c>
      <c r="AA709" s="51">
        <f t="shared" si="402"/>
        <v>9.891626555591447E-2</v>
      </c>
      <c r="AB709" s="51">
        <f t="shared" si="403"/>
        <v>0.87572929329435067</v>
      </c>
      <c r="AC709" s="51">
        <f t="shared" si="404"/>
        <v>5.8538134511281537E-2</v>
      </c>
      <c r="AD709" s="78">
        <f t="shared" si="405"/>
        <v>1.1403914997944256</v>
      </c>
      <c r="AE709" s="51">
        <f t="shared" si="425"/>
        <v>1.1583602096933565</v>
      </c>
      <c r="AF709" s="50">
        <f t="shared" si="406"/>
        <v>-1.5512195384963734E-2</v>
      </c>
      <c r="AG709" s="50">
        <f t="shared" si="426"/>
        <v>-4.1932568971547735E-4</v>
      </c>
      <c r="AH709" s="48">
        <f t="shared" si="427"/>
        <v>44742</v>
      </c>
      <c r="AI709" s="55">
        <f t="shared" si="407"/>
        <v>2022</v>
      </c>
      <c r="AJ709" s="55">
        <f t="shared" si="408"/>
        <v>9</v>
      </c>
      <c r="AK709" s="53">
        <f t="shared" si="409"/>
        <v>0</v>
      </c>
      <c r="AL709" s="51">
        <f t="shared" si="428"/>
        <v>1.1497681397095398</v>
      </c>
      <c r="AM709" s="52" t="str">
        <f t="shared" si="410"/>
        <v/>
      </c>
      <c r="AN709" s="51">
        <f t="shared" si="429"/>
        <v>1.1583602096933565</v>
      </c>
      <c r="AO709" s="52">
        <f t="shared" si="411"/>
        <v>-1.5512195384963734E-2</v>
      </c>
      <c r="AP709" s="56">
        <f t="shared" si="412"/>
        <v>1</v>
      </c>
      <c r="AQ709" s="53" t="b">
        <f t="shared" si="413"/>
        <v>1</v>
      </c>
    </row>
    <row r="710" spans="1:43">
      <c r="A710" s="48">
        <f>净值底稿!A671</f>
        <v>44834</v>
      </c>
      <c r="B710" s="49">
        <f>净值底稿!X671</f>
        <v>1.3716909131994026</v>
      </c>
      <c r="C710" s="49">
        <f>净值底稿!U671</f>
        <v>1.2186544191816764</v>
      </c>
      <c r="D710" s="49">
        <f>净值底稿!V671</f>
        <v>1.5634999999999999</v>
      </c>
      <c r="E710" s="49">
        <f>净值底稿!W671</f>
        <v>1.4032</v>
      </c>
      <c r="F710" s="50">
        <f t="shared" si="414"/>
        <v>2.8792734365701289E-3</v>
      </c>
      <c r="G710" s="50">
        <f t="shared" si="415"/>
        <v>-1.1925619150678135E-2</v>
      </c>
      <c r="H710" s="50">
        <f t="shared" si="416"/>
        <v>-6.3918184723565918E-4</v>
      </c>
      <c r="I710" s="50">
        <f t="shared" si="417"/>
        <v>2.5005358291063651E-3</v>
      </c>
      <c r="J710" s="51">
        <f t="shared" si="418"/>
        <v>0.10751648702213393</v>
      </c>
      <c r="K710" s="51">
        <f t="shared" si="419"/>
        <v>9.7736627845087298E-2</v>
      </c>
      <c r="L710" s="51">
        <f t="shared" si="420"/>
        <v>0.87516954302698446</v>
      </c>
      <c r="M710" s="51">
        <f t="shared" si="421"/>
        <v>5.8684511213996045E-2</v>
      </c>
      <c r="N710" s="51">
        <f t="shared" si="392"/>
        <v>1.1391071691082018</v>
      </c>
      <c r="O710" s="52">
        <f t="shared" si="393"/>
        <v>0.1801877123009526</v>
      </c>
      <c r="P710" s="53" t="b">
        <f t="shared" si="394"/>
        <v>0</v>
      </c>
      <c r="Q710" s="53" t="b">
        <f t="shared" si="395"/>
        <v>1</v>
      </c>
      <c r="R710" s="53" t="b">
        <f t="shared" si="396"/>
        <v>0</v>
      </c>
      <c r="S710" s="53" t="b">
        <f t="shared" si="422"/>
        <v>1</v>
      </c>
      <c r="T710" s="54" t="str">
        <f t="shared" si="423"/>
        <v>季度</v>
      </c>
      <c r="U710" s="51">
        <f t="shared" si="397"/>
        <v>0.10262655743361061</v>
      </c>
      <c r="V710" s="51">
        <f t="shared" si="398"/>
        <v>0.10262655743361061</v>
      </c>
      <c r="W710" s="51">
        <f t="shared" si="399"/>
        <v>0.87516954302698446</v>
      </c>
      <c r="X710" s="51">
        <f t="shared" si="400"/>
        <v>5.8684511213996045E-2</v>
      </c>
      <c r="Y710" s="51">
        <f t="shared" si="424"/>
        <v>0.99998626710299976</v>
      </c>
      <c r="Z710" s="51">
        <f t="shared" si="401"/>
        <v>0.10262514807366789</v>
      </c>
      <c r="AA710" s="51">
        <f t="shared" si="402"/>
        <v>0.10262514807366789</v>
      </c>
      <c r="AB710" s="51">
        <f t="shared" si="403"/>
        <v>0.87515752441379235</v>
      </c>
      <c r="AC710" s="51">
        <f t="shared" si="404"/>
        <v>5.868370530564803E-2</v>
      </c>
      <c r="AD710" s="78">
        <f t="shared" si="405"/>
        <v>1.139091525866776</v>
      </c>
      <c r="AE710" s="51">
        <f t="shared" si="425"/>
        <v>1.1583602096933565</v>
      </c>
      <c r="AF710" s="50">
        <f t="shared" si="406"/>
        <v>-1.6634448995517026E-2</v>
      </c>
      <c r="AG710" s="50">
        <f t="shared" si="426"/>
        <v>-1.1399365287131369E-3</v>
      </c>
      <c r="AH710" s="48">
        <f t="shared" si="427"/>
        <v>44834</v>
      </c>
      <c r="AI710" s="55">
        <f t="shared" si="407"/>
        <v>2022</v>
      </c>
      <c r="AJ710" s="55">
        <f t="shared" si="408"/>
        <v>9</v>
      </c>
      <c r="AK710" s="53">
        <f t="shared" si="409"/>
        <v>1</v>
      </c>
      <c r="AL710" s="51">
        <f t="shared" si="428"/>
        <v>1.1497681397095398</v>
      </c>
      <c r="AM710" s="52">
        <f t="shared" si="410"/>
        <v>-9.2858842352867565E-3</v>
      </c>
      <c r="AN710" s="51">
        <f t="shared" si="429"/>
        <v>1.1583602096933565</v>
      </c>
      <c r="AO710" s="52">
        <f t="shared" si="411"/>
        <v>-1.6634448995517026E-2</v>
      </c>
      <c r="AP710" s="56">
        <f t="shared" si="412"/>
        <v>1</v>
      </c>
      <c r="AQ710" s="53" t="b">
        <f t="shared" si="413"/>
        <v>1</v>
      </c>
    </row>
    <row r="711" spans="1:43">
      <c r="A711" s="48">
        <f>净值底稿!A672</f>
        <v>44844</v>
      </c>
      <c r="B711" s="49">
        <f>净值底稿!X672</f>
        <v>1.3742641199858818</v>
      </c>
      <c r="C711" s="49">
        <f>净值底稿!U672</f>
        <v>1.1974634072759733</v>
      </c>
      <c r="D711" s="49">
        <f>净值底稿!V672</f>
        <v>1.5659000000000001</v>
      </c>
      <c r="E711" s="49">
        <f>净值底稿!W672</f>
        <v>1.4127000000000001</v>
      </c>
      <c r="F711" s="50">
        <f t="shared" si="414"/>
        <v>1.8759377653654319E-3</v>
      </c>
      <c r="G711" s="50">
        <f t="shared" si="415"/>
        <v>-1.7388860674655171E-2</v>
      </c>
      <c r="H711" s="50">
        <f t="shared" si="416"/>
        <v>1.5350175887434148E-3</v>
      </c>
      <c r="I711" s="50">
        <f t="shared" si="417"/>
        <v>6.7702394526796272E-3</v>
      </c>
      <c r="J711" s="51">
        <f t="shared" si="418"/>
        <v>0.1028176664646155</v>
      </c>
      <c r="K711" s="51">
        <f t="shared" si="419"/>
        <v>0.10084061367209902</v>
      </c>
      <c r="L711" s="51">
        <f t="shared" si="420"/>
        <v>0.87650090660668867</v>
      </c>
      <c r="M711" s="51">
        <f t="shared" si="421"/>
        <v>5.9081008042537755E-2</v>
      </c>
      <c r="N711" s="51">
        <f t="shared" si="392"/>
        <v>1.139240194785941</v>
      </c>
      <c r="O711" s="52">
        <f t="shared" si="393"/>
        <v>0.17876676145102233</v>
      </c>
      <c r="P711" s="53" t="b">
        <f t="shared" si="394"/>
        <v>0</v>
      </c>
      <c r="Q711" s="53" t="b">
        <f t="shared" si="395"/>
        <v>0</v>
      </c>
      <c r="R711" s="53" t="b">
        <f t="shared" si="396"/>
        <v>0</v>
      </c>
      <c r="S711" s="53" t="b">
        <f t="shared" si="422"/>
        <v>0</v>
      </c>
      <c r="T711" s="54" t="str">
        <f t="shared" si="423"/>
        <v>不调</v>
      </c>
      <c r="U711" s="51">
        <f t="shared" si="397"/>
        <v>0.1028176664646155</v>
      </c>
      <c r="V711" s="51">
        <f t="shared" si="398"/>
        <v>0.10084061367209902</v>
      </c>
      <c r="W711" s="51">
        <f t="shared" si="399"/>
        <v>0.87650090660668867</v>
      </c>
      <c r="X711" s="51">
        <f t="shared" si="400"/>
        <v>5.9081008042537755E-2</v>
      </c>
      <c r="Y711" s="51">
        <f t="shared" si="424"/>
        <v>0.999862679516347</v>
      </c>
      <c r="Z711" s="51">
        <f t="shared" si="401"/>
        <v>0.10280354749292851</v>
      </c>
      <c r="AA711" s="51">
        <f t="shared" si="402"/>
        <v>0.10082676619025771</v>
      </c>
      <c r="AB711" s="51">
        <f t="shared" si="403"/>
        <v>0.87638054507827112</v>
      </c>
      <c r="AC711" s="51">
        <f t="shared" si="404"/>
        <v>5.9072895009938647E-2</v>
      </c>
      <c r="AD711" s="78">
        <f t="shared" si="405"/>
        <v>1.139083753771396</v>
      </c>
      <c r="AE711" s="51">
        <f t="shared" si="425"/>
        <v>1.1583602096933565</v>
      </c>
      <c r="AF711" s="50">
        <f t="shared" si="406"/>
        <v>-1.6641158562467728E-2</v>
      </c>
      <c r="AG711" s="50">
        <f t="shared" si="426"/>
        <v>-6.8230648753164758E-6</v>
      </c>
      <c r="AH711" s="48">
        <f t="shared" si="427"/>
        <v>44834</v>
      </c>
      <c r="AI711" s="55">
        <f t="shared" si="407"/>
        <v>2022</v>
      </c>
      <c r="AJ711" s="55">
        <f t="shared" si="408"/>
        <v>10</v>
      </c>
      <c r="AK711" s="53">
        <f t="shared" si="409"/>
        <v>0</v>
      </c>
      <c r="AL711" s="51">
        <f t="shared" si="428"/>
        <v>1.139091525866776</v>
      </c>
      <c r="AM711" s="52" t="str">
        <f t="shared" si="410"/>
        <v/>
      </c>
      <c r="AN711" s="51">
        <f t="shared" si="429"/>
        <v>1.1583602096933565</v>
      </c>
      <c r="AO711" s="52">
        <f t="shared" si="411"/>
        <v>-1.6641158562467728E-2</v>
      </c>
      <c r="AP711" s="56">
        <f t="shared" si="412"/>
        <v>1</v>
      </c>
      <c r="AQ711" s="53" t="b">
        <f t="shared" si="413"/>
        <v>1</v>
      </c>
    </row>
    <row r="712" spans="1:43">
      <c r="A712" s="48">
        <f>净值底稿!A673</f>
        <v>44845</v>
      </c>
      <c r="B712" s="49">
        <f>净值底稿!X673</f>
        <v>1.3731117342786487</v>
      </c>
      <c r="C712" s="49">
        <f>净值底稿!U673</f>
        <v>1.2051086291290698</v>
      </c>
      <c r="D712" s="49">
        <f>净值底稿!V673</f>
        <v>1.5661</v>
      </c>
      <c r="E712" s="49">
        <f>净值底稿!W673</f>
        <v>1.4105000000000001</v>
      </c>
      <c r="F712" s="50">
        <f t="shared" si="414"/>
        <v>-8.3854747458944612E-4</v>
      </c>
      <c r="G712" s="50">
        <f t="shared" si="415"/>
        <v>6.3845139706506515E-3</v>
      </c>
      <c r="H712" s="50">
        <f t="shared" si="416"/>
        <v>1.2772207676103875E-4</v>
      </c>
      <c r="I712" s="50">
        <f t="shared" si="417"/>
        <v>-1.5573016210094215E-3</v>
      </c>
      <c r="J712" s="51">
        <f t="shared" si="418"/>
        <v>0.10271734183779949</v>
      </c>
      <c r="K712" s="51">
        <f t="shared" si="419"/>
        <v>0.10147049608761494</v>
      </c>
      <c r="L712" s="51">
        <f t="shared" si="420"/>
        <v>0.87649247822152154</v>
      </c>
      <c r="M712" s="51">
        <f t="shared" si="421"/>
        <v>5.898090069478195E-2</v>
      </c>
      <c r="N712" s="51">
        <f t="shared" si="392"/>
        <v>1.139661216841718</v>
      </c>
      <c r="O712" s="52">
        <f t="shared" si="393"/>
        <v>0.17916538257857825</v>
      </c>
      <c r="P712" s="53" t="b">
        <f t="shared" si="394"/>
        <v>0</v>
      </c>
      <c r="Q712" s="53" t="b">
        <f t="shared" si="395"/>
        <v>0</v>
      </c>
      <c r="R712" s="53" t="b">
        <f t="shared" si="396"/>
        <v>0</v>
      </c>
      <c r="S712" s="53" t="b">
        <f t="shared" si="422"/>
        <v>0</v>
      </c>
      <c r="T712" s="54" t="str">
        <f t="shared" si="423"/>
        <v>不调</v>
      </c>
      <c r="U712" s="51">
        <f t="shared" si="397"/>
        <v>0.10271734183779949</v>
      </c>
      <c r="V712" s="51">
        <f t="shared" si="398"/>
        <v>0.10147049608761494</v>
      </c>
      <c r="W712" s="51">
        <f t="shared" si="399"/>
        <v>0.87649247822152154</v>
      </c>
      <c r="X712" s="51">
        <f t="shared" si="400"/>
        <v>5.898090069478195E-2</v>
      </c>
      <c r="Y712" s="51">
        <f t="shared" si="424"/>
        <v>0.99998626710299976</v>
      </c>
      <c r="Z712" s="51">
        <f t="shared" si="401"/>
        <v>0.10271593123112389</v>
      </c>
      <c r="AA712" s="51">
        <f t="shared" si="402"/>
        <v>0.1014691026037436</v>
      </c>
      <c r="AB712" s="51">
        <f t="shared" si="403"/>
        <v>0.87648044144059667</v>
      </c>
      <c r="AC712" s="51">
        <f t="shared" si="404"/>
        <v>5.898009071614773E-2</v>
      </c>
      <c r="AD712" s="78">
        <f t="shared" si="405"/>
        <v>1.1396455659916118</v>
      </c>
      <c r="AE712" s="51">
        <f t="shared" si="425"/>
        <v>1.1583602096933565</v>
      </c>
      <c r="AF712" s="50">
        <f t="shared" si="406"/>
        <v>-1.6156152071814422E-2</v>
      </c>
      <c r="AG712" s="50">
        <f t="shared" si="426"/>
        <v>4.9321414545300257E-4</v>
      </c>
      <c r="AH712" s="48">
        <f t="shared" si="427"/>
        <v>44834</v>
      </c>
      <c r="AI712" s="55">
        <f t="shared" si="407"/>
        <v>2022</v>
      </c>
      <c r="AJ712" s="55">
        <f t="shared" si="408"/>
        <v>10</v>
      </c>
      <c r="AK712" s="53">
        <f t="shared" si="409"/>
        <v>0</v>
      </c>
      <c r="AL712" s="51">
        <f t="shared" si="428"/>
        <v>1.139091525866776</v>
      </c>
      <c r="AM712" s="52" t="str">
        <f t="shared" si="410"/>
        <v/>
      </c>
      <c r="AN712" s="51">
        <f t="shared" si="429"/>
        <v>1.1583602096933565</v>
      </c>
      <c r="AO712" s="52">
        <f t="shared" si="411"/>
        <v>-1.6156152071814422E-2</v>
      </c>
      <c r="AP712" s="56">
        <f t="shared" si="412"/>
        <v>1</v>
      </c>
      <c r="AQ712" s="53" t="b">
        <f t="shared" si="413"/>
        <v>1</v>
      </c>
    </row>
    <row r="713" spans="1:43">
      <c r="A713" s="48">
        <f>净值底稿!A674</f>
        <v>44846</v>
      </c>
      <c r="B713" s="49">
        <f>净值底稿!X674</f>
        <v>1.3889135638215688</v>
      </c>
      <c r="C713" s="49">
        <f>净值底稿!U674</f>
        <v>1.23438418000216</v>
      </c>
      <c r="D713" s="49">
        <f>净值底稿!V674</f>
        <v>1.5665</v>
      </c>
      <c r="E713" s="49">
        <f>净值底稿!W674</f>
        <v>1.4123000000000001</v>
      </c>
      <c r="F713" s="50">
        <f t="shared" si="414"/>
        <v>1.1508043481415209E-2</v>
      </c>
      <c r="G713" s="50">
        <f t="shared" si="415"/>
        <v>2.4292872995397508E-2</v>
      </c>
      <c r="H713" s="50">
        <f t="shared" si="416"/>
        <v>2.5541153183072929E-4</v>
      </c>
      <c r="I713" s="50">
        <f t="shared" si="417"/>
        <v>1.2761432116270566E-3</v>
      </c>
      <c r="J713" s="51">
        <f t="shared" si="418"/>
        <v>0.10389799063396572</v>
      </c>
      <c r="K713" s="51">
        <f t="shared" si="419"/>
        <v>0.1039340786262533</v>
      </c>
      <c r="L713" s="51">
        <f t="shared" si="420"/>
        <v>0.87670430465276472</v>
      </c>
      <c r="M713" s="51">
        <f t="shared" si="421"/>
        <v>5.9055357758536292E-2</v>
      </c>
      <c r="N713" s="51">
        <f t="shared" si="392"/>
        <v>1.1435917316715198</v>
      </c>
      <c r="O713" s="52">
        <f t="shared" si="393"/>
        <v>0.18173624686534179</v>
      </c>
      <c r="P713" s="53" t="b">
        <f t="shared" si="394"/>
        <v>0</v>
      </c>
      <c r="Q713" s="53" t="b">
        <f t="shared" si="395"/>
        <v>0</v>
      </c>
      <c r="R713" s="53" t="b">
        <f t="shared" si="396"/>
        <v>0</v>
      </c>
      <c r="S713" s="53" t="b">
        <f t="shared" si="422"/>
        <v>0</v>
      </c>
      <c r="T713" s="54" t="str">
        <f t="shared" si="423"/>
        <v>不调</v>
      </c>
      <c r="U713" s="51">
        <f t="shared" si="397"/>
        <v>0.10389799063396572</v>
      </c>
      <c r="V713" s="51">
        <f t="shared" si="398"/>
        <v>0.1039340786262533</v>
      </c>
      <c r="W713" s="51">
        <f t="shared" si="399"/>
        <v>0.87670430465276472</v>
      </c>
      <c r="X713" s="51">
        <f t="shared" si="400"/>
        <v>5.9055357758536292E-2</v>
      </c>
      <c r="Y713" s="51">
        <f t="shared" si="424"/>
        <v>0.99998626710299976</v>
      </c>
      <c r="Z713" s="51">
        <f t="shared" si="401"/>
        <v>0.10389656381356181</v>
      </c>
      <c r="AA713" s="51">
        <f t="shared" si="402"/>
        <v>0.10393265131025671</v>
      </c>
      <c r="AB713" s="51">
        <f t="shared" si="403"/>
        <v>0.87669226496284924</v>
      </c>
      <c r="AC713" s="51">
        <f t="shared" si="404"/>
        <v>5.9054546757390879E-2</v>
      </c>
      <c r="AD713" s="78">
        <f t="shared" si="405"/>
        <v>1.1435760268440587</v>
      </c>
      <c r="AE713" s="51">
        <f t="shared" si="425"/>
        <v>1.1583602096933565</v>
      </c>
      <c r="AF713" s="50">
        <f t="shared" si="406"/>
        <v>-1.2763027187554621E-2</v>
      </c>
      <c r="AG713" s="50">
        <f t="shared" si="426"/>
        <v>3.4488449477070304E-3</v>
      </c>
      <c r="AH713" s="48">
        <f t="shared" si="427"/>
        <v>44834</v>
      </c>
      <c r="AI713" s="55">
        <f t="shared" si="407"/>
        <v>2022</v>
      </c>
      <c r="AJ713" s="55">
        <f t="shared" si="408"/>
        <v>10</v>
      </c>
      <c r="AK713" s="53">
        <f t="shared" si="409"/>
        <v>0</v>
      </c>
      <c r="AL713" s="51">
        <f t="shared" si="428"/>
        <v>1.139091525866776</v>
      </c>
      <c r="AM713" s="52" t="str">
        <f t="shared" si="410"/>
        <v/>
      </c>
      <c r="AN713" s="51">
        <f t="shared" si="429"/>
        <v>1.1583602096933565</v>
      </c>
      <c r="AO713" s="52">
        <f t="shared" si="411"/>
        <v>-1.2763027187554621E-2</v>
      </c>
      <c r="AP713" s="56">
        <f t="shared" si="412"/>
        <v>1</v>
      </c>
      <c r="AQ713" s="53" t="b">
        <f t="shared" si="413"/>
        <v>1</v>
      </c>
    </row>
    <row r="714" spans="1:43">
      <c r="A714" s="48">
        <f>净值底稿!A675</f>
        <v>44847</v>
      </c>
      <c r="B714" s="49">
        <f>净值底稿!X675</f>
        <v>1.3788454930871137</v>
      </c>
      <c r="C714" s="49">
        <f>净值底稿!U675</f>
        <v>1.2382014334586575</v>
      </c>
      <c r="D714" s="49">
        <f>净值底稿!V675</f>
        <v>1.5672999999999999</v>
      </c>
      <c r="E714" s="49">
        <f>净值底稿!W675</f>
        <v>1.4133</v>
      </c>
      <c r="F714" s="50">
        <f t="shared" si="414"/>
        <v>-7.2488821455188868E-3</v>
      </c>
      <c r="G714" s="50">
        <f t="shared" si="415"/>
        <v>3.0924354980723656E-3</v>
      </c>
      <c r="H714" s="50">
        <f t="shared" si="416"/>
        <v>5.1069262687519767E-4</v>
      </c>
      <c r="I714" s="50">
        <f t="shared" si="417"/>
        <v>7.0806485874097547E-4</v>
      </c>
      <c r="J714" s="51">
        <f t="shared" si="418"/>
        <v>0.10314342986715291</v>
      </c>
      <c r="K714" s="51">
        <f t="shared" si="419"/>
        <v>0.10425405633057733</v>
      </c>
      <c r="L714" s="51">
        <f t="shared" si="420"/>
        <v>0.87713998523860426</v>
      </c>
      <c r="M714" s="51">
        <f t="shared" si="421"/>
        <v>5.9096361206698665E-2</v>
      </c>
      <c r="N714" s="51">
        <f t="shared" si="392"/>
        <v>1.1436338326430331</v>
      </c>
      <c r="O714" s="52">
        <f t="shared" si="393"/>
        <v>0.18134955461960878</v>
      </c>
      <c r="P714" s="53" t="b">
        <f t="shared" si="394"/>
        <v>0</v>
      </c>
      <c r="Q714" s="53" t="b">
        <f t="shared" si="395"/>
        <v>0</v>
      </c>
      <c r="R714" s="53" t="b">
        <f t="shared" si="396"/>
        <v>0</v>
      </c>
      <c r="S714" s="53" t="b">
        <f t="shared" si="422"/>
        <v>0</v>
      </c>
      <c r="T714" s="54" t="str">
        <f t="shared" si="423"/>
        <v>不调</v>
      </c>
      <c r="U714" s="51">
        <f t="shared" si="397"/>
        <v>0.10314342986715291</v>
      </c>
      <c r="V714" s="51">
        <f t="shared" si="398"/>
        <v>0.10425405633057733</v>
      </c>
      <c r="W714" s="51">
        <f t="shared" si="399"/>
        <v>0.87713998523860426</v>
      </c>
      <c r="X714" s="51">
        <f t="shared" si="400"/>
        <v>5.9096361206698665E-2</v>
      </c>
      <c r="Y714" s="51">
        <f t="shared" si="424"/>
        <v>0.99998626710299976</v>
      </c>
      <c r="Z714" s="51">
        <f t="shared" si="401"/>
        <v>0.1031420134090543</v>
      </c>
      <c r="AA714" s="51">
        <f t="shared" si="402"/>
        <v>0.10425262462035988</v>
      </c>
      <c r="AB714" s="51">
        <f t="shared" si="403"/>
        <v>0.87712793956553214</v>
      </c>
      <c r="AC714" s="51">
        <f t="shared" si="404"/>
        <v>5.9095549642457126E-2</v>
      </c>
      <c r="AD714" s="78">
        <f t="shared" si="405"/>
        <v>1.1436181272374035</v>
      </c>
      <c r="AE714" s="51">
        <f t="shared" si="425"/>
        <v>1.1583602096933565</v>
      </c>
      <c r="AF714" s="50">
        <f t="shared" si="406"/>
        <v>-1.2726682367530162E-2</v>
      </c>
      <c r="AG714" s="50">
        <f t="shared" si="426"/>
        <v>3.6814686873887226E-5</v>
      </c>
      <c r="AH714" s="48">
        <f t="shared" si="427"/>
        <v>44834</v>
      </c>
      <c r="AI714" s="55">
        <f t="shared" si="407"/>
        <v>2022</v>
      </c>
      <c r="AJ714" s="55">
        <f t="shared" si="408"/>
        <v>10</v>
      </c>
      <c r="AK714" s="53">
        <f t="shared" si="409"/>
        <v>0</v>
      </c>
      <c r="AL714" s="51">
        <f t="shared" si="428"/>
        <v>1.139091525866776</v>
      </c>
      <c r="AM714" s="52" t="str">
        <f t="shared" si="410"/>
        <v/>
      </c>
      <c r="AN714" s="51">
        <f t="shared" si="429"/>
        <v>1.1583602096933565</v>
      </c>
      <c r="AO714" s="52">
        <f t="shared" si="411"/>
        <v>-1.2726682367530162E-2</v>
      </c>
      <c r="AP714" s="56">
        <f t="shared" si="412"/>
        <v>1</v>
      </c>
      <c r="AQ714" s="53" t="b">
        <f t="shared" si="413"/>
        <v>1</v>
      </c>
    </row>
    <row r="715" spans="1:43">
      <c r="A715" s="48">
        <f>净值底稿!A676</f>
        <v>44848</v>
      </c>
      <c r="B715" s="49">
        <f>净值底稿!X676</f>
        <v>1.3896150178963567</v>
      </c>
      <c r="C715" s="49">
        <f>净值底稿!U676</f>
        <v>1.2665558239278374</v>
      </c>
      <c r="D715" s="49">
        <f>净值底稿!V676</f>
        <v>1.5688</v>
      </c>
      <c r="E715" s="49">
        <f>净值底稿!W676</f>
        <v>1.4117</v>
      </c>
      <c r="F715" s="50">
        <f t="shared" si="414"/>
        <v>7.8105377747081928E-3</v>
      </c>
      <c r="G715" s="50">
        <f t="shared" si="415"/>
        <v>2.2899658894738772E-2</v>
      </c>
      <c r="H715" s="50">
        <f t="shared" si="416"/>
        <v>9.5705991195060847E-4</v>
      </c>
      <c r="I715" s="50">
        <f t="shared" si="417"/>
        <v>-1.1321021722210389E-3</v>
      </c>
      <c r="J715" s="51">
        <f t="shared" si="418"/>
        <v>0.10394760800094517</v>
      </c>
      <c r="K715" s="51">
        <f t="shared" si="419"/>
        <v>0.10663997416304737</v>
      </c>
      <c r="L715" s="51">
        <f t="shared" si="420"/>
        <v>0.87796740355414216</v>
      </c>
      <c r="M715" s="51">
        <f t="shared" si="421"/>
        <v>5.9028647442338301E-2</v>
      </c>
      <c r="N715" s="51">
        <f t="shared" si="392"/>
        <v>1.147583633160473</v>
      </c>
      <c r="O715" s="52">
        <f t="shared" si="393"/>
        <v>0.18350521572360637</v>
      </c>
      <c r="P715" s="53" t="b">
        <f t="shared" si="394"/>
        <v>0</v>
      </c>
      <c r="Q715" s="53" t="b">
        <f t="shared" si="395"/>
        <v>0</v>
      </c>
      <c r="R715" s="53" t="b">
        <f t="shared" si="396"/>
        <v>0</v>
      </c>
      <c r="S715" s="53" t="b">
        <f t="shared" si="422"/>
        <v>0</v>
      </c>
      <c r="T715" s="54" t="str">
        <f t="shared" si="423"/>
        <v>不调</v>
      </c>
      <c r="U715" s="51">
        <f t="shared" si="397"/>
        <v>0.10394760800094517</v>
      </c>
      <c r="V715" s="51">
        <f t="shared" si="398"/>
        <v>0.10663997416304737</v>
      </c>
      <c r="W715" s="51">
        <f t="shared" si="399"/>
        <v>0.87796740355414216</v>
      </c>
      <c r="X715" s="51">
        <f t="shared" si="400"/>
        <v>5.9028647442338301E-2</v>
      </c>
      <c r="Y715" s="51">
        <f t="shared" si="424"/>
        <v>0.99998626710299976</v>
      </c>
      <c r="Z715" s="51">
        <f t="shared" si="401"/>
        <v>0.10394618049915107</v>
      </c>
      <c r="AA715" s="51">
        <f t="shared" si="402"/>
        <v>0.10663850968726607</v>
      </c>
      <c r="AB715" s="51">
        <f t="shared" si="403"/>
        <v>0.8779553465182196</v>
      </c>
      <c r="AC715" s="51">
        <f t="shared" si="404"/>
        <v>5.9027836808002915E-2</v>
      </c>
      <c r="AD715" s="78">
        <f t="shared" si="405"/>
        <v>1.1475678735126396</v>
      </c>
      <c r="AE715" s="51">
        <f t="shared" si="425"/>
        <v>1.1583602096933565</v>
      </c>
      <c r="AF715" s="50">
        <f t="shared" si="406"/>
        <v>-9.3169085837072618E-3</v>
      </c>
      <c r="AG715" s="50">
        <f t="shared" si="426"/>
        <v>3.4537282867117547E-3</v>
      </c>
      <c r="AH715" s="48">
        <f t="shared" si="427"/>
        <v>44834</v>
      </c>
      <c r="AI715" s="55">
        <f t="shared" si="407"/>
        <v>2022</v>
      </c>
      <c r="AJ715" s="55">
        <f t="shared" si="408"/>
        <v>10</v>
      </c>
      <c r="AK715" s="53">
        <f t="shared" si="409"/>
        <v>0</v>
      </c>
      <c r="AL715" s="51">
        <f t="shared" si="428"/>
        <v>1.139091525866776</v>
      </c>
      <c r="AM715" s="52" t="str">
        <f t="shared" si="410"/>
        <v/>
      </c>
      <c r="AN715" s="51">
        <f t="shared" si="429"/>
        <v>1.1583602096933565</v>
      </c>
      <c r="AO715" s="52">
        <f t="shared" si="411"/>
        <v>-9.3169085837072618E-3</v>
      </c>
      <c r="AP715" s="56">
        <f t="shared" si="412"/>
        <v>1</v>
      </c>
      <c r="AQ715" s="53" t="b">
        <f t="shared" si="413"/>
        <v>1</v>
      </c>
    </row>
    <row r="716" spans="1:43">
      <c r="A716" s="48">
        <f>净值底稿!A677</f>
        <v>44851</v>
      </c>
      <c r="B716" s="49">
        <f>净值底稿!X677</f>
        <v>1.3867759145663721</v>
      </c>
      <c r="C716" s="49">
        <f>净值底稿!U677</f>
        <v>1.275050965328925</v>
      </c>
      <c r="D716" s="49">
        <f>净值底稿!V677</f>
        <v>1.5692999999999999</v>
      </c>
      <c r="E716" s="49">
        <f>净值底稿!W677</f>
        <v>1.4064000000000001</v>
      </c>
      <c r="F716" s="50">
        <f t="shared" si="414"/>
        <v>-2.0430862457736509E-3</v>
      </c>
      <c r="G716" s="50">
        <f t="shared" si="415"/>
        <v>6.7072775163927734E-3</v>
      </c>
      <c r="H716" s="50">
        <f t="shared" si="416"/>
        <v>3.1871494135637946E-4</v>
      </c>
      <c r="I716" s="50">
        <f t="shared" si="417"/>
        <v>-3.7543387405255535E-3</v>
      </c>
      <c r="J716" s="51">
        <f t="shared" si="418"/>
        <v>0.10373380948747254</v>
      </c>
      <c r="K716" s="51">
        <f t="shared" si="419"/>
        <v>0.1073537637656731</v>
      </c>
      <c r="L716" s="51">
        <f t="shared" si="420"/>
        <v>0.87823516400499868</v>
      </c>
      <c r="M716" s="51">
        <f t="shared" si="421"/>
        <v>5.8806226313505211E-2</v>
      </c>
      <c r="N716" s="51">
        <f t="shared" si="392"/>
        <v>1.1481289635716496</v>
      </c>
      <c r="O716" s="52">
        <f t="shared" si="393"/>
        <v>0.18385353906279414</v>
      </c>
      <c r="P716" s="53" t="b">
        <f t="shared" si="394"/>
        <v>0</v>
      </c>
      <c r="Q716" s="53" t="b">
        <f t="shared" si="395"/>
        <v>0</v>
      </c>
      <c r="R716" s="53" t="b">
        <f t="shared" si="396"/>
        <v>0</v>
      </c>
      <c r="S716" s="53" t="b">
        <f t="shared" si="422"/>
        <v>0</v>
      </c>
      <c r="T716" s="54" t="str">
        <f t="shared" si="423"/>
        <v>不调</v>
      </c>
      <c r="U716" s="51">
        <f t="shared" si="397"/>
        <v>0.10373380948747254</v>
      </c>
      <c r="V716" s="51">
        <f t="shared" si="398"/>
        <v>0.1073537637656731</v>
      </c>
      <c r="W716" s="51">
        <f t="shared" si="399"/>
        <v>0.87823516400499868</v>
      </c>
      <c r="X716" s="51">
        <f t="shared" si="400"/>
        <v>5.8806226313505211E-2</v>
      </c>
      <c r="Y716" s="51">
        <f t="shared" si="424"/>
        <v>0.99995880187477393</v>
      </c>
      <c r="Z716" s="51">
        <f t="shared" si="401"/>
        <v>0.1037295358489991</v>
      </c>
      <c r="AA716" s="51">
        <f t="shared" si="402"/>
        <v>0.10734934099186999</v>
      </c>
      <c r="AB716" s="51">
        <f t="shared" si="403"/>
        <v>0.87819898236273408</v>
      </c>
      <c r="AC716" s="51">
        <f t="shared" si="404"/>
        <v>5.8803803607229477E-2</v>
      </c>
      <c r="AD716" s="78">
        <f t="shared" si="405"/>
        <v>1.1480816628108328</v>
      </c>
      <c r="AE716" s="51">
        <f t="shared" si="425"/>
        <v>1.1583602096933565</v>
      </c>
      <c r="AF716" s="50">
        <f t="shared" si="406"/>
        <v>-8.8733597688448462E-3</v>
      </c>
      <c r="AG716" s="50">
        <f t="shared" si="426"/>
        <v>4.4772018287742021E-4</v>
      </c>
      <c r="AH716" s="48">
        <f t="shared" si="427"/>
        <v>44834</v>
      </c>
      <c r="AI716" s="55">
        <f t="shared" si="407"/>
        <v>2022</v>
      </c>
      <c r="AJ716" s="55">
        <f t="shared" si="408"/>
        <v>10</v>
      </c>
      <c r="AK716" s="53">
        <f t="shared" si="409"/>
        <v>0</v>
      </c>
      <c r="AL716" s="51">
        <f t="shared" si="428"/>
        <v>1.139091525866776</v>
      </c>
      <c r="AM716" s="52" t="str">
        <f t="shared" si="410"/>
        <v/>
      </c>
      <c r="AN716" s="51">
        <f t="shared" si="429"/>
        <v>1.1583602096933565</v>
      </c>
      <c r="AO716" s="52">
        <f t="shared" si="411"/>
        <v>-8.8733597688448462E-3</v>
      </c>
      <c r="AP716" s="56">
        <f t="shared" si="412"/>
        <v>1</v>
      </c>
      <c r="AQ716" s="53" t="b">
        <f t="shared" si="413"/>
        <v>1</v>
      </c>
    </row>
    <row r="717" spans="1:43">
      <c r="A717" s="48">
        <f>净值底稿!A678</f>
        <v>44852</v>
      </c>
      <c r="B717" s="49">
        <f>净值底稿!X678</f>
        <v>1.3841682559630888</v>
      </c>
      <c r="C717" s="49">
        <f>净值底稿!U678</f>
        <v>1.2783915936825225</v>
      </c>
      <c r="D717" s="49">
        <f>净值底稿!V678</f>
        <v>1.5694999999999999</v>
      </c>
      <c r="E717" s="49">
        <f>净值底稿!W678</f>
        <v>1.4059999999999999</v>
      </c>
      <c r="F717" s="50">
        <f t="shared" si="414"/>
        <v>-1.8803748867376457E-3</v>
      </c>
      <c r="G717" s="50">
        <f t="shared" si="415"/>
        <v>2.6199959408961249E-3</v>
      </c>
      <c r="H717" s="50">
        <f t="shared" si="416"/>
        <v>1.2744535780284671E-4</v>
      </c>
      <c r="I717" s="50">
        <f t="shared" si="417"/>
        <v>-2.8441410693980096E-4</v>
      </c>
      <c r="J717" s="51">
        <f t="shared" si="418"/>
        <v>0.1035344854347757</v>
      </c>
      <c r="K717" s="51">
        <f t="shared" si="419"/>
        <v>0.10763059582952657</v>
      </c>
      <c r="L717" s="51">
        <f t="shared" si="420"/>
        <v>0.87831090474626339</v>
      </c>
      <c r="M717" s="51">
        <f t="shared" si="421"/>
        <v>5.8787078975941862E-2</v>
      </c>
      <c r="N717" s="51">
        <f t="shared" si="392"/>
        <v>1.1482630649865075</v>
      </c>
      <c r="O717" s="52">
        <f t="shared" si="393"/>
        <v>0.18389956770645022</v>
      </c>
      <c r="P717" s="53" t="b">
        <f t="shared" si="394"/>
        <v>0</v>
      </c>
      <c r="Q717" s="53" t="b">
        <f t="shared" si="395"/>
        <v>0</v>
      </c>
      <c r="R717" s="53" t="b">
        <f t="shared" si="396"/>
        <v>0</v>
      </c>
      <c r="S717" s="53" t="b">
        <f t="shared" si="422"/>
        <v>0</v>
      </c>
      <c r="T717" s="54" t="str">
        <f t="shared" si="423"/>
        <v>不调</v>
      </c>
      <c r="U717" s="51">
        <f t="shared" si="397"/>
        <v>0.1035344854347757</v>
      </c>
      <c r="V717" s="51">
        <f t="shared" si="398"/>
        <v>0.10763059582952657</v>
      </c>
      <c r="W717" s="51">
        <f t="shared" si="399"/>
        <v>0.87831090474626339</v>
      </c>
      <c r="X717" s="51">
        <f t="shared" si="400"/>
        <v>5.8787078975941862E-2</v>
      </c>
      <c r="Y717" s="51">
        <f t="shared" si="424"/>
        <v>0.99998626710299976</v>
      </c>
      <c r="Z717" s="51">
        <f t="shared" si="401"/>
        <v>0.10353306360635124</v>
      </c>
      <c r="AA717" s="51">
        <f t="shared" si="402"/>
        <v>0.10762911774963997</v>
      </c>
      <c r="AB717" s="51">
        <f t="shared" si="403"/>
        <v>0.87829884299307437</v>
      </c>
      <c r="AC717" s="51">
        <f t="shared" si="404"/>
        <v>5.8786271659041343E-2</v>
      </c>
      <c r="AD717" s="78">
        <f t="shared" si="405"/>
        <v>1.1482472960081069</v>
      </c>
      <c r="AE717" s="51">
        <f t="shared" si="425"/>
        <v>1.1583602096933565</v>
      </c>
      <c r="AF717" s="50">
        <f t="shared" si="406"/>
        <v>-8.7303703982776204E-3</v>
      </c>
      <c r="AG717" s="50">
        <f t="shared" si="426"/>
        <v>1.4426952597479392E-4</v>
      </c>
      <c r="AH717" s="48">
        <f t="shared" si="427"/>
        <v>44834</v>
      </c>
      <c r="AI717" s="55">
        <f t="shared" si="407"/>
        <v>2022</v>
      </c>
      <c r="AJ717" s="55">
        <f t="shared" si="408"/>
        <v>10</v>
      </c>
      <c r="AK717" s="53">
        <f t="shared" si="409"/>
        <v>0</v>
      </c>
      <c r="AL717" s="51">
        <f t="shared" si="428"/>
        <v>1.139091525866776</v>
      </c>
      <c r="AM717" s="52" t="str">
        <f t="shared" si="410"/>
        <v/>
      </c>
      <c r="AN717" s="51">
        <f t="shared" si="429"/>
        <v>1.1583602096933565</v>
      </c>
      <c r="AO717" s="52">
        <f t="shared" si="411"/>
        <v>-8.7303703982776204E-3</v>
      </c>
      <c r="AP717" s="56">
        <f t="shared" si="412"/>
        <v>1</v>
      </c>
      <c r="AQ717" s="53" t="b">
        <f t="shared" si="413"/>
        <v>1</v>
      </c>
    </row>
    <row r="718" spans="1:43">
      <c r="A718" s="48">
        <f>净值底稿!A679</f>
        <v>44853</v>
      </c>
      <c r="B718" s="49">
        <f>净值底稿!X679</f>
        <v>1.3779934584824181</v>
      </c>
      <c r="C718" s="49">
        <f>净值底稿!U679</f>
        <v>1.2665917221339913</v>
      </c>
      <c r="D718" s="49">
        <f>净值底稿!V679</f>
        <v>1.5699000000000001</v>
      </c>
      <c r="E718" s="49">
        <f>净值底稿!W679</f>
        <v>1.4032</v>
      </c>
      <c r="F718" s="50">
        <f t="shared" si="414"/>
        <v>-4.4610165375988942E-3</v>
      </c>
      <c r="G718" s="50">
        <f t="shared" si="415"/>
        <v>-9.2302480764447914E-3</v>
      </c>
      <c r="H718" s="50">
        <f t="shared" si="416"/>
        <v>2.5485823510673633E-4</v>
      </c>
      <c r="I718" s="50">
        <f t="shared" si="417"/>
        <v>-1.9914651493597724E-3</v>
      </c>
      <c r="J718" s="51">
        <f t="shared" si="418"/>
        <v>0.10307120089741503</v>
      </c>
      <c r="K718" s="51">
        <f t="shared" si="419"/>
        <v>0.1066356742925619</v>
      </c>
      <c r="L718" s="51">
        <f t="shared" si="420"/>
        <v>0.87852268468609584</v>
      </c>
      <c r="M718" s="51">
        <f t="shared" si="421"/>
        <v>5.8669200847771566E-2</v>
      </c>
      <c r="N718" s="51">
        <f t="shared" si="392"/>
        <v>1.1468987607238443</v>
      </c>
      <c r="O718" s="52">
        <f t="shared" si="393"/>
        <v>0.1828468931796772</v>
      </c>
      <c r="P718" s="53" t="b">
        <f t="shared" si="394"/>
        <v>0</v>
      </c>
      <c r="Q718" s="53" t="b">
        <f t="shared" si="395"/>
        <v>0</v>
      </c>
      <c r="R718" s="53" t="b">
        <f t="shared" si="396"/>
        <v>0</v>
      </c>
      <c r="S718" s="53" t="b">
        <f t="shared" si="422"/>
        <v>0</v>
      </c>
      <c r="T718" s="54" t="str">
        <f t="shared" si="423"/>
        <v>不调</v>
      </c>
      <c r="U718" s="51">
        <f t="shared" si="397"/>
        <v>0.10307120089741503</v>
      </c>
      <c r="V718" s="51">
        <f t="shared" si="398"/>
        <v>0.1066356742925619</v>
      </c>
      <c r="W718" s="51">
        <f t="shared" si="399"/>
        <v>0.87852268468609584</v>
      </c>
      <c r="X718" s="51">
        <f t="shared" si="400"/>
        <v>5.8669200847771566E-2</v>
      </c>
      <c r="Y718" s="51">
        <f t="shared" si="424"/>
        <v>0.99998626710299976</v>
      </c>
      <c r="Z718" s="51">
        <f t="shared" si="401"/>
        <v>0.10306978543122942</v>
      </c>
      <c r="AA718" s="51">
        <f t="shared" si="402"/>
        <v>0.10663420987583029</v>
      </c>
      <c r="AB718" s="51">
        <f t="shared" si="403"/>
        <v>0.87851062002455471</v>
      </c>
      <c r="AC718" s="51">
        <f t="shared" si="404"/>
        <v>5.8668395149679239E-2</v>
      </c>
      <c r="AD718" s="78">
        <f t="shared" si="405"/>
        <v>1.1468830104812935</v>
      </c>
      <c r="AE718" s="51">
        <f t="shared" si="425"/>
        <v>1.1583602096933565</v>
      </c>
      <c r="AF718" s="50">
        <f t="shared" si="406"/>
        <v>-9.9081435256666017E-3</v>
      </c>
      <c r="AG718" s="50">
        <f t="shared" si="426"/>
        <v>-1.1881460827788404E-3</v>
      </c>
      <c r="AH718" s="48">
        <f t="shared" si="427"/>
        <v>44834</v>
      </c>
      <c r="AI718" s="55">
        <f t="shared" si="407"/>
        <v>2022</v>
      </c>
      <c r="AJ718" s="55">
        <f t="shared" si="408"/>
        <v>10</v>
      </c>
      <c r="AK718" s="53">
        <f t="shared" si="409"/>
        <v>0</v>
      </c>
      <c r="AL718" s="51">
        <f t="shared" si="428"/>
        <v>1.139091525866776</v>
      </c>
      <c r="AM718" s="52" t="str">
        <f t="shared" si="410"/>
        <v/>
      </c>
      <c r="AN718" s="51">
        <f t="shared" si="429"/>
        <v>1.1583602096933565</v>
      </c>
      <c r="AO718" s="52">
        <f t="shared" si="411"/>
        <v>-9.9081435256666017E-3</v>
      </c>
      <c r="AP718" s="56">
        <f t="shared" si="412"/>
        <v>1</v>
      </c>
      <c r="AQ718" s="53" t="b">
        <f t="shared" si="413"/>
        <v>1</v>
      </c>
    </row>
    <row r="719" spans="1:43">
      <c r="A719" s="48">
        <f>净值底稿!A680</f>
        <v>44854</v>
      </c>
      <c r="B719" s="49">
        <f>净值底稿!X680</f>
        <v>1.3688901572971564</v>
      </c>
      <c r="C719" s="49">
        <f>净值底稿!U680</f>
        <v>1.2593029830851463</v>
      </c>
      <c r="D719" s="49">
        <f>净值底稿!V680</f>
        <v>1.5694999999999999</v>
      </c>
      <c r="E719" s="49">
        <f>净值底稿!W680</f>
        <v>1.3979999999999999</v>
      </c>
      <c r="F719" s="50">
        <f t="shared" si="414"/>
        <v>-6.6062005804347068E-3</v>
      </c>
      <c r="G719" s="50">
        <f t="shared" si="415"/>
        <v>-5.7546081515239544E-3</v>
      </c>
      <c r="H719" s="50">
        <f t="shared" si="416"/>
        <v>-2.5479329893640656E-4</v>
      </c>
      <c r="I719" s="50">
        <f t="shared" si="417"/>
        <v>-3.7058152793615351E-3</v>
      </c>
      <c r="J719" s="51">
        <f t="shared" si="418"/>
        <v>0.10238888575488836</v>
      </c>
      <c r="K719" s="51">
        <f t="shared" si="419"/>
        <v>0.10602057178244752</v>
      </c>
      <c r="L719" s="51">
        <f t="shared" si="420"/>
        <v>0.87828678140552796</v>
      </c>
      <c r="M719" s="51">
        <f t="shared" si="421"/>
        <v>5.845098091451794E-2</v>
      </c>
      <c r="N719" s="51">
        <f t="shared" si="392"/>
        <v>1.1451472198573818</v>
      </c>
      <c r="O719" s="52">
        <f t="shared" si="393"/>
        <v>0.18199359342049615</v>
      </c>
      <c r="P719" s="53" t="b">
        <f t="shared" si="394"/>
        <v>0</v>
      </c>
      <c r="Q719" s="53" t="b">
        <f t="shared" si="395"/>
        <v>0</v>
      </c>
      <c r="R719" s="53" t="b">
        <f t="shared" si="396"/>
        <v>0</v>
      </c>
      <c r="S719" s="53" t="b">
        <f t="shared" si="422"/>
        <v>0</v>
      </c>
      <c r="T719" s="54" t="str">
        <f t="shared" si="423"/>
        <v>不调</v>
      </c>
      <c r="U719" s="51">
        <f t="shared" si="397"/>
        <v>0.10238888575488836</v>
      </c>
      <c r="V719" s="51">
        <f t="shared" si="398"/>
        <v>0.10602057178244752</v>
      </c>
      <c r="W719" s="51">
        <f t="shared" si="399"/>
        <v>0.87828678140552796</v>
      </c>
      <c r="X719" s="51">
        <f t="shared" si="400"/>
        <v>5.845098091451794E-2</v>
      </c>
      <c r="Y719" s="51">
        <f t="shared" si="424"/>
        <v>0.99998626710299976</v>
      </c>
      <c r="Z719" s="51">
        <f t="shared" si="401"/>
        <v>0.10238747965886631</v>
      </c>
      <c r="AA719" s="51">
        <f t="shared" si="402"/>
        <v>0.10601911581285532</v>
      </c>
      <c r="AB719" s="51">
        <f t="shared" si="403"/>
        <v>0.87827471998362228</v>
      </c>
      <c r="AC719" s="51">
        <f t="shared" si="404"/>
        <v>5.8450178213217477E-2</v>
      </c>
      <c r="AD719" s="78">
        <f t="shared" si="405"/>
        <v>1.1451314936685613</v>
      </c>
      <c r="AE719" s="51">
        <f t="shared" si="425"/>
        <v>1.1583602096933565</v>
      </c>
      <c r="AF719" s="50">
        <f t="shared" si="406"/>
        <v>-1.1420209287314131E-2</v>
      </c>
      <c r="AG719" s="50">
        <f t="shared" si="426"/>
        <v>-1.5271974532059529E-3</v>
      </c>
      <c r="AH719" s="48">
        <f t="shared" si="427"/>
        <v>44834</v>
      </c>
      <c r="AI719" s="55">
        <f t="shared" si="407"/>
        <v>2022</v>
      </c>
      <c r="AJ719" s="55">
        <f t="shared" si="408"/>
        <v>10</v>
      </c>
      <c r="AK719" s="53">
        <f t="shared" si="409"/>
        <v>0</v>
      </c>
      <c r="AL719" s="51">
        <f t="shared" si="428"/>
        <v>1.139091525866776</v>
      </c>
      <c r="AM719" s="52" t="str">
        <f t="shared" si="410"/>
        <v/>
      </c>
      <c r="AN719" s="51">
        <f t="shared" si="429"/>
        <v>1.1583602096933565</v>
      </c>
      <c r="AO719" s="52">
        <f t="shared" si="411"/>
        <v>-1.1420209287314131E-2</v>
      </c>
      <c r="AP719" s="56">
        <f t="shared" si="412"/>
        <v>1</v>
      </c>
      <c r="AQ719" s="53" t="b">
        <f t="shared" si="413"/>
        <v>1</v>
      </c>
    </row>
    <row r="720" spans="1:43">
      <c r="A720" s="48">
        <f>净值底稿!A681</f>
        <v>44855</v>
      </c>
      <c r="B720" s="49">
        <f>净值底稿!X681</f>
        <v>1.3718852430440756</v>
      </c>
      <c r="C720" s="49">
        <f>净值底稿!U681</f>
        <v>1.2589906187456825</v>
      </c>
      <c r="D720" s="49">
        <f>净值底稿!V681</f>
        <v>1.5693999999999999</v>
      </c>
      <c r="E720" s="49">
        <f>净值底稿!W681</f>
        <v>1.3991</v>
      </c>
      <c r="F720" s="50">
        <f t="shared" si="414"/>
        <v>2.1879664565875867E-3</v>
      </c>
      <c r="G720" s="50">
        <f t="shared" si="415"/>
        <v>-2.4804542168122001E-4</v>
      </c>
      <c r="H720" s="50">
        <f t="shared" si="416"/>
        <v>-6.3714558776628571E-5</v>
      </c>
      <c r="I720" s="50">
        <f t="shared" si="417"/>
        <v>7.8683834048653978E-4</v>
      </c>
      <c r="J720" s="51">
        <f t="shared" si="418"/>
        <v>0.10261150002993445</v>
      </c>
      <c r="K720" s="51">
        <f t="shared" si="419"/>
        <v>0.10599281825656726</v>
      </c>
      <c r="L720" s="51">
        <f t="shared" si="420"/>
        <v>0.87821876109735386</v>
      </c>
      <c r="M720" s="51">
        <f t="shared" si="421"/>
        <v>5.8496169054443908E-2</v>
      </c>
      <c r="N720" s="51">
        <f t="shared" si="392"/>
        <v>1.1453192484382995</v>
      </c>
      <c r="O720" s="52">
        <f t="shared" si="393"/>
        <v>0.1821363943467677</v>
      </c>
      <c r="P720" s="53" t="b">
        <f t="shared" si="394"/>
        <v>0</v>
      </c>
      <c r="Q720" s="53" t="b">
        <f t="shared" si="395"/>
        <v>0</v>
      </c>
      <c r="R720" s="53" t="b">
        <f t="shared" si="396"/>
        <v>0</v>
      </c>
      <c r="S720" s="53" t="b">
        <f t="shared" si="422"/>
        <v>0</v>
      </c>
      <c r="T720" s="54" t="str">
        <f t="shared" si="423"/>
        <v>不调</v>
      </c>
      <c r="U720" s="51">
        <f t="shared" si="397"/>
        <v>0.10261150002993445</v>
      </c>
      <c r="V720" s="51">
        <f t="shared" si="398"/>
        <v>0.10599281825656726</v>
      </c>
      <c r="W720" s="51">
        <f t="shared" si="399"/>
        <v>0.87821876109735386</v>
      </c>
      <c r="X720" s="51">
        <f t="shared" si="400"/>
        <v>5.8496169054443908E-2</v>
      </c>
      <c r="Y720" s="51">
        <f t="shared" si="424"/>
        <v>0.99998626710299976</v>
      </c>
      <c r="Z720" s="51">
        <f t="shared" si="401"/>
        <v>0.1026100908767735</v>
      </c>
      <c r="AA720" s="51">
        <f t="shared" si="402"/>
        <v>0.10599136266811138</v>
      </c>
      <c r="AB720" s="51">
        <f t="shared" si="403"/>
        <v>0.87820670060956407</v>
      </c>
      <c r="AC720" s="51">
        <f t="shared" si="404"/>
        <v>5.8495365732579373E-2</v>
      </c>
      <c r="AD720" s="78">
        <f t="shared" si="405"/>
        <v>1.1453035198870283</v>
      </c>
      <c r="AE720" s="51">
        <f t="shared" si="425"/>
        <v>1.1583602096933565</v>
      </c>
      <c r="AF720" s="50">
        <f t="shared" si="406"/>
        <v>-1.1271700889816105E-2</v>
      </c>
      <c r="AG720" s="50">
        <f t="shared" si="426"/>
        <v>1.5022398686803662E-4</v>
      </c>
      <c r="AH720" s="48">
        <f t="shared" si="427"/>
        <v>44834</v>
      </c>
      <c r="AI720" s="55">
        <f t="shared" si="407"/>
        <v>2022</v>
      </c>
      <c r="AJ720" s="55">
        <f t="shared" si="408"/>
        <v>10</v>
      </c>
      <c r="AK720" s="53">
        <f t="shared" si="409"/>
        <v>0</v>
      </c>
      <c r="AL720" s="51">
        <f t="shared" si="428"/>
        <v>1.139091525866776</v>
      </c>
      <c r="AM720" s="52" t="str">
        <f t="shared" si="410"/>
        <v/>
      </c>
      <c r="AN720" s="51">
        <f t="shared" si="429"/>
        <v>1.1583602096933565</v>
      </c>
      <c r="AO720" s="52">
        <f t="shared" si="411"/>
        <v>-1.1271700889816105E-2</v>
      </c>
      <c r="AP720" s="56">
        <f t="shared" si="412"/>
        <v>1</v>
      </c>
      <c r="AQ720" s="53" t="b">
        <f t="shared" si="413"/>
        <v>1</v>
      </c>
    </row>
    <row r="721" spans="1:43">
      <c r="A721" s="48">
        <f>净值底稿!A682</f>
        <v>44858</v>
      </c>
      <c r="B721" s="49">
        <f>净值底稿!X682</f>
        <v>1.3453691813696576</v>
      </c>
      <c r="C721" s="49">
        <f>净值底稿!U682</f>
        <v>1.2425459675302104</v>
      </c>
      <c r="D721" s="49">
        <f>净值底稿!V682</f>
        <v>1.5702</v>
      </c>
      <c r="E721" s="49">
        <f>净值底稿!W682</f>
        <v>1.4144000000000001</v>
      </c>
      <c r="F721" s="50">
        <f t="shared" si="414"/>
        <v>-1.9328192214956297E-2</v>
      </c>
      <c r="G721" s="50">
        <f t="shared" si="415"/>
        <v>-1.3061774226606815E-2</v>
      </c>
      <c r="H721" s="50">
        <f t="shared" si="416"/>
        <v>5.0974894864297404E-4</v>
      </c>
      <c r="I721" s="50">
        <f t="shared" si="417"/>
        <v>1.0935601458080368E-2</v>
      </c>
      <c r="J721" s="51">
        <f t="shared" si="418"/>
        <v>0.10062682331711309</v>
      </c>
      <c r="K721" s="51">
        <f t="shared" si="419"/>
        <v>0.10460692741897011</v>
      </c>
      <c r="L721" s="51">
        <f t="shared" si="420"/>
        <v>0.87865436555189103</v>
      </c>
      <c r="M721" s="51">
        <f t="shared" si="421"/>
        <v>5.9135047739375515E-2</v>
      </c>
      <c r="N721" s="51">
        <f t="shared" si="392"/>
        <v>1.1430231640273498</v>
      </c>
      <c r="O721" s="52">
        <f t="shared" si="393"/>
        <v>0.17955344842965268</v>
      </c>
      <c r="P721" s="53" t="b">
        <f t="shared" si="394"/>
        <v>0</v>
      </c>
      <c r="Q721" s="53" t="b">
        <f t="shared" si="395"/>
        <v>0</v>
      </c>
      <c r="R721" s="53" t="b">
        <f t="shared" si="396"/>
        <v>0</v>
      </c>
      <c r="S721" s="53" t="b">
        <f t="shared" si="422"/>
        <v>0</v>
      </c>
      <c r="T721" s="54" t="str">
        <f t="shared" si="423"/>
        <v>不调</v>
      </c>
      <c r="U721" s="51">
        <f t="shared" si="397"/>
        <v>0.10062682331711309</v>
      </c>
      <c r="V721" s="51">
        <f t="shared" si="398"/>
        <v>0.10460692741897011</v>
      </c>
      <c r="W721" s="51">
        <f t="shared" si="399"/>
        <v>0.87865436555189103</v>
      </c>
      <c r="X721" s="51">
        <f t="shared" si="400"/>
        <v>5.9135047739375515E-2</v>
      </c>
      <c r="Y721" s="51">
        <f t="shared" si="424"/>
        <v>0.99995880187477393</v>
      </c>
      <c r="Z721" s="51">
        <f t="shared" si="401"/>
        <v>0.10062267768064496</v>
      </c>
      <c r="AA721" s="51">
        <f t="shared" si="402"/>
        <v>0.10460261780967479</v>
      </c>
      <c r="AB721" s="51">
        <f t="shared" si="403"/>
        <v>0.87861816663930858</v>
      </c>
      <c r="AC721" s="51">
        <f t="shared" si="404"/>
        <v>5.9132611486273502E-2</v>
      </c>
      <c r="AD721" s="78">
        <f t="shared" si="405"/>
        <v>1.1429760736159018</v>
      </c>
      <c r="AE721" s="51">
        <f t="shared" si="425"/>
        <v>1.1583602096933565</v>
      </c>
      <c r="AF721" s="50">
        <f t="shared" si="406"/>
        <v>-1.3280960403091902E-2</v>
      </c>
      <c r="AG721" s="50">
        <f t="shared" si="426"/>
        <v>-2.0321654746647821E-3</v>
      </c>
      <c r="AH721" s="48">
        <f t="shared" si="427"/>
        <v>44834</v>
      </c>
      <c r="AI721" s="55">
        <f t="shared" si="407"/>
        <v>2022</v>
      </c>
      <c r="AJ721" s="55">
        <f t="shared" si="408"/>
        <v>10</v>
      </c>
      <c r="AK721" s="53">
        <f t="shared" si="409"/>
        <v>0</v>
      </c>
      <c r="AL721" s="51">
        <f t="shared" si="428"/>
        <v>1.139091525866776</v>
      </c>
      <c r="AM721" s="52" t="str">
        <f t="shared" si="410"/>
        <v/>
      </c>
      <c r="AN721" s="51">
        <f t="shared" si="429"/>
        <v>1.1583602096933565</v>
      </c>
      <c r="AO721" s="52">
        <f t="shared" si="411"/>
        <v>-1.3280960403091902E-2</v>
      </c>
      <c r="AP721" s="56">
        <f t="shared" si="412"/>
        <v>1</v>
      </c>
      <c r="AQ721" s="53" t="b">
        <f t="shared" si="413"/>
        <v>1</v>
      </c>
    </row>
    <row r="722" spans="1:43">
      <c r="A722" s="48">
        <f>净值底稿!A683</f>
        <v>44859</v>
      </c>
      <c r="B722" s="49">
        <f>净值底稿!X683</f>
        <v>1.3391235225150724</v>
      </c>
      <c r="C722" s="49">
        <f>净值底稿!U683</f>
        <v>1.2395697686647051</v>
      </c>
      <c r="D722" s="49">
        <f>净值底稿!V683</f>
        <v>1.5697000000000001</v>
      </c>
      <c r="E722" s="49">
        <f>净值底稿!W683</f>
        <v>1.4160999999999999</v>
      </c>
      <c r="F722" s="50">
        <f t="shared" si="414"/>
        <v>-4.6423382823640447E-3</v>
      </c>
      <c r="G722" s="50">
        <f t="shared" si="415"/>
        <v>-2.3952424644868575E-3</v>
      </c>
      <c r="H722" s="50">
        <f t="shared" si="416"/>
        <v>-3.1843077314985813E-4</v>
      </c>
      <c r="I722" s="50">
        <f t="shared" si="417"/>
        <v>1.2019230769229061E-3</v>
      </c>
      <c r="J722" s="51">
        <f t="shared" si="418"/>
        <v>0.10015555317197412</v>
      </c>
      <c r="K722" s="51">
        <f t="shared" si="419"/>
        <v>0.10435206917760058</v>
      </c>
      <c r="L722" s="51">
        <f t="shared" si="420"/>
        <v>0.87833838757720217</v>
      </c>
      <c r="M722" s="51">
        <f t="shared" si="421"/>
        <v>5.9203684336617574E-2</v>
      </c>
      <c r="N722" s="51">
        <f t="shared" si="392"/>
        <v>1.1420496942633944</v>
      </c>
      <c r="O722" s="52">
        <f t="shared" si="393"/>
        <v>0.17907068613286498</v>
      </c>
      <c r="P722" s="53" t="b">
        <f t="shared" si="394"/>
        <v>0</v>
      </c>
      <c r="Q722" s="53" t="b">
        <f t="shared" si="395"/>
        <v>0</v>
      </c>
      <c r="R722" s="53" t="b">
        <f t="shared" si="396"/>
        <v>0</v>
      </c>
      <c r="S722" s="53" t="b">
        <f t="shared" si="422"/>
        <v>0</v>
      </c>
      <c r="T722" s="54" t="str">
        <f t="shared" si="423"/>
        <v>不调</v>
      </c>
      <c r="U722" s="51">
        <f t="shared" si="397"/>
        <v>0.10015555317197412</v>
      </c>
      <c r="V722" s="51">
        <f t="shared" si="398"/>
        <v>0.10435206917760058</v>
      </c>
      <c r="W722" s="51">
        <f t="shared" si="399"/>
        <v>0.87833838757720217</v>
      </c>
      <c r="X722" s="51">
        <f t="shared" si="400"/>
        <v>5.9203684336617574E-2</v>
      </c>
      <c r="Y722" s="51">
        <f t="shared" si="424"/>
        <v>0.99998626710299976</v>
      </c>
      <c r="Z722" s="51">
        <f t="shared" si="401"/>
        <v>0.1001541777460784</v>
      </c>
      <c r="AA722" s="51">
        <f t="shared" si="402"/>
        <v>0.1043506361213828</v>
      </c>
      <c r="AB722" s="51">
        <f t="shared" si="403"/>
        <v>0.87832632544659417</v>
      </c>
      <c r="AC722" s="51">
        <f t="shared" si="404"/>
        <v>5.9202871298518547E-2</v>
      </c>
      <c r="AD722" s="78">
        <f t="shared" si="405"/>
        <v>1.1420340106125741</v>
      </c>
      <c r="AE722" s="51">
        <f t="shared" si="425"/>
        <v>1.1583602096933565</v>
      </c>
      <c r="AF722" s="50">
        <f t="shared" si="406"/>
        <v>-1.4094233334468798E-2</v>
      </c>
      <c r="AG722" s="50">
        <f t="shared" si="426"/>
        <v>-8.2421935600751617E-4</v>
      </c>
      <c r="AH722" s="48">
        <f t="shared" si="427"/>
        <v>44834</v>
      </c>
      <c r="AI722" s="55">
        <f t="shared" si="407"/>
        <v>2022</v>
      </c>
      <c r="AJ722" s="55">
        <f t="shared" si="408"/>
        <v>10</v>
      </c>
      <c r="AK722" s="53">
        <f t="shared" si="409"/>
        <v>0</v>
      </c>
      <c r="AL722" s="51">
        <f t="shared" si="428"/>
        <v>1.139091525866776</v>
      </c>
      <c r="AM722" s="52" t="str">
        <f t="shared" si="410"/>
        <v/>
      </c>
      <c r="AN722" s="51">
        <f t="shared" si="429"/>
        <v>1.1583602096933565</v>
      </c>
      <c r="AO722" s="52">
        <f t="shared" si="411"/>
        <v>-1.4094233334468798E-2</v>
      </c>
      <c r="AP722" s="56">
        <f t="shared" si="412"/>
        <v>1</v>
      </c>
      <c r="AQ722" s="53" t="b">
        <f t="shared" si="413"/>
        <v>1</v>
      </c>
    </row>
    <row r="723" spans="1:43">
      <c r="A723" s="48">
        <f>净值底稿!A684</f>
        <v>44860</v>
      </c>
      <c r="B723" s="49">
        <f>净值底稿!X684</f>
        <v>1.3335591877119859</v>
      </c>
      <c r="C723" s="49">
        <f>净值底稿!U684</f>
        <v>1.2593881854352715</v>
      </c>
      <c r="D723" s="49">
        <f>净值底稿!V684</f>
        <v>1.5706</v>
      </c>
      <c r="E723" s="49">
        <f>净值底稿!W684</f>
        <v>1.417</v>
      </c>
      <c r="F723" s="50">
        <f t="shared" si="414"/>
        <v>-4.155206528398403E-3</v>
      </c>
      <c r="G723" s="50">
        <f t="shared" si="415"/>
        <v>1.5988141427420555E-2</v>
      </c>
      <c r="H723" s="50">
        <f t="shared" si="416"/>
        <v>5.7335796649038429E-4</v>
      </c>
      <c r="I723" s="50">
        <f t="shared" si="417"/>
        <v>6.3554833698198365E-4</v>
      </c>
      <c r="J723" s="51">
        <f t="shared" si="418"/>
        <v>9.9738016452861525E-2</v>
      </c>
      <c r="K723" s="51">
        <f t="shared" si="419"/>
        <v>0.10601900884973277</v>
      </c>
      <c r="L723" s="51">
        <f t="shared" si="420"/>
        <v>0.87882992084246725</v>
      </c>
      <c r="M723" s="51">
        <f t="shared" si="421"/>
        <v>5.9240497584916882E-2</v>
      </c>
      <c r="N723" s="51">
        <f t="shared" si="392"/>
        <v>1.1438274437299782</v>
      </c>
      <c r="O723" s="52">
        <f t="shared" si="393"/>
        <v>0.17988467266673405</v>
      </c>
      <c r="P723" s="53" t="b">
        <f t="shared" si="394"/>
        <v>0</v>
      </c>
      <c r="Q723" s="53" t="b">
        <f t="shared" si="395"/>
        <v>0</v>
      </c>
      <c r="R723" s="53" t="b">
        <f t="shared" si="396"/>
        <v>0</v>
      </c>
      <c r="S723" s="53" t="b">
        <f t="shared" si="422"/>
        <v>0</v>
      </c>
      <c r="T723" s="54" t="str">
        <f t="shared" si="423"/>
        <v>不调</v>
      </c>
      <c r="U723" s="51">
        <f t="shared" si="397"/>
        <v>9.9738016452861525E-2</v>
      </c>
      <c r="V723" s="51">
        <f t="shared" si="398"/>
        <v>0.10601900884973277</v>
      </c>
      <c r="W723" s="51">
        <f t="shared" si="399"/>
        <v>0.87882992084246725</v>
      </c>
      <c r="X723" s="51">
        <f t="shared" si="400"/>
        <v>5.9240497584916882E-2</v>
      </c>
      <c r="Y723" s="51">
        <f t="shared" si="424"/>
        <v>0.99998626710299976</v>
      </c>
      <c r="Z723" s="51">
        <f t="shared" si="401"/>
        <v>9.9736646760954575E-2</v>
      </c>
      <c r="AA723" s="51">
        <f t="shared" si="402"/>
        <v>0.10601755290160417</v>
      </c>
      <c r="AB723" s="51">
        <f t="shared" si="403"/>
        <v>0.8788178519616836</v>
      </c>
      <c r="AC723" s="51">
        <f t="shared" si="404"/>
        <v>5.9239684041265304E-2</v>
      </c>
      <c r="AD723" s="78">
        <f t="shared" si="405"/>
        <v>1.1438117356655075</v>
      </c>
      <c r="AE723" s="51">
        <f t="shared" si="425"/>
        <v>1.1583602096933565</v>
      </c>
      <c r="AF723" s="50">
        <f t="shared" si="406"/>
        <v>-1.2559542278908431E-2</v>
      </c>
      <c r="AG723" s="50">
        <f t="shared" si="426"/>
        <v>1.5566305700298599E-3</v>
      </c>
      <c r="AH723" s="48">
        <f t="shared" si="427"/>
        <v>44834</v>
      </c>
      <c r="AI723" s="55">
        <f t="shared" si="407"/>
        <v>2022</v>
      </c>
      <c r="AJ723" s="55">
        <f t="shared" si="408"/>
        <v>10</v>
      </c>
      <c r="AK723" s="53">
        <f t="shared" si="409"/>
        <v>0</v>
      </c>
      <c r="AL723" s="51">
        <f t="shared" si="428"/>
        <v>1.139091525866776</v>
      </c>
      <c r="AM723" s="52" t="str">
        <f t="shared" si="410"/>
        <v/>
      </c>
      <c r="AN723" s="51">
        <f t="shared" si="429"/>
        <v>1.1583602096933565</v>
      </c>
      <c r="AO723" s="52">
        <f t="shared" si="411"/>
        <v>-1.2559542278908431E-2</v>
      </c>
      <c r="AP723" s="56">
        <f t="shared" si="412"/>
        <v>1</v>
      </c>
      <c r="AQ723" s="53" t="b">
        <f t="shared" si="413"/>
        <v>1</v>
      </c>
    </row>
    <row r="724" spans="1:43">
      <c r="A724" s="48">
        <f>净值底稿!A685</f>
        <v>44861</v>
      </c>
      <c r="B724" s="49">
        <f>净值底稿!X685</f>
        <v>1.3391138241669716</v>
      </c>
      <c r="C724" s="49">
        <f>净值底稿!U685</f>
        <v>1.2530476854176253</v>
      </c>
      <c r="D724" s="49">
        <f>净值底稿!V685</f>
        <v>1.5711999999999999</v>
      </c>
      <c r="E724" s="49">
        <f>净值底稿!W685</f>
        <v>1.4138999999999999</v>
      </c>
      <c r="F724" s="50">
        <f t="shared" si="414"/>
        <v>4.1652717825864105E-3</v>
      </c>
      <c r="G724" s="50">
        <f t="shared" si="415"/>
        <v>-5.0345875012752783E-3</v>
      </c>
      <c r="H724" s="50">
        <f t="shared" si="416"/>
        <v>3.8201961033990095E-4</v>
      </c>
      <c r="I724" s="50">
        <f t="shared" si="417"/>
        <v>-2.1877205363444174E-3</v>
      </c>
      <c r="J724" s="51">
        <f t="shared" si="418"/>
        <v>0.10015207700139776</v>
      </c>
      <c r="K724" s="51">
        <f t="shared" si="419"/>
        <v>0.10548379825484996</v>
      </c>
      <c r="L724" s="51">
        <f t="shared" si="420"/>
        <v>0.87915357761504975</v>
      </c>
      <c r="M724" s="51">
        <f t="shared" si="421"/>
        <v>5.9110084167921677E-2</v>
      </c>
      <c r="N724" s="51">
        <f t="shared" si="392"/>
        <v>1.1438995370392193</v>
      </c>
      <c r="O724" s="52">
        <f t="shared" si="393"/>
        <v>0.17976742589519673</v>
      </c>
      <c r="P724" s="53" t="b">
        <f t="shared" si="394"/>
        <v>0</v>
      </c>
      <c r="Q724" s="53" t="b">
        <f t="shared" si="395"/>
        <v>0</v>
      </c>
      <c r="R724" s="53" t="b">
        <f t="shared" si="396"/>
        <v>0</v>
      </c>
      <c r="S724" s="53" t="b">
        <f t="shared" si="422"/>
        <v>0</v>
      </c>
      <c r="T724" s="54" t="str">
        <f t="shared" si="423"/>
        <v>不调</v>
      </c>
      <c r="U724" s="51">
        <f t="shared" si="397"/>
        <v>0.10015207700139776</v>
      </c>
      <c r="V724" s="51">
        <f t="shared" si="398"/>
        <v>0.10548379825484996</v>
      </c>
      <c r="W724" s="51">
        <f t="shared" si="399"/>
        <v>0.87915357761504975</v>
      </c>
      <c r="X724" s="51">
        <f t="shared" si="400"/>
        <v>5.9110084167921677E-2</v>
      </c>
      <c r="Y724" s="51">
        <f t="shared" si="424"/>
        <v>0.99998626710299976</v>
      </c>
      <c r="Z724" s="51">
        <f t="shared" si="401"/>
        <v>0.10015070162323994</v>
      </c>
      <c r="AA724" s="51">
        <f t="shared" si="402"/>
        <v>0.10548234965671334</v>
      </c>
      <c r="AB724" s="51">
        <f t="shared" si="403"/>
        <v>0.87914150428952098</v>
      </c>
      <c r="AC724" s="51">
        <f t="shared" si="404"/>
        <v>5.9109272415224123E-2</v>
      </c>
      <c r="AD724" s="78">
        <f t="shared" si="405"/>
        <v>1.1438838279846983</v>
      </c>
      <c r="AE724" s="51">
        <f t="shared" si="425"/>
        <v>1.1583602096933565</v>
      </c>
      <c r="AF724" s="50">
        <f t="shared" si="406"/>
        <v>-1.2497305749556431E-2</v>
      </c>
      <c r="AG724" s="50">
        <f t="shared" si="426"/>
        <v>6.3028133864051483E-5</v>
      </c>
      <c r="AH724" s="48">
        <f t="shared" si="427"/>
        <v>44834</v>
      </c>
      <c r="AI724" s="55">
        <f t="shared" si="407"/>
        <v>2022</v>
      </c>
      <c r="AJ724" s="55">
        <f t="shared" si="408"/>
        <v>10</v>
      </c>
      <c r="AK724" s="53">
        <f t="shared" si="409"/>
        <v>0</v>
      </c>
      <c r="AL724" s="51">
        <f t="shared" si="428"/>
        <v>1.139091525866776</v>
      </c>
      <c r="AM724" s="52" t="str">
        <f t="shared" si="410"/>
        <v/>
      </c>
      <c r="AN724" s="51">
        <f t="shared" si="429"/>
        <v>1.1583602096933565</v>
      </c>
      <c r="AO724" s="52">
        <f t="shared" si="411"/>
        <v>-1.2497305749556431E-2</v>
      </c>
      <c r="AP724" s="56">
        <f t="shared" si="412"/>
        <v>1</v>
      </c>
      <c r="AQ724" s="53" t="b">
        <f t="shared" si="413"/>
        <v>1</v>
      </c>
    </row>
    <row r="725" spans="1:43">
      <c r="A725" s="48">
        <f>净值底稿!A686</f>
        <v>44862</v>
      </c>
      <c r="B725" s="49">
        <f>净值底稿!X686</f>
        <v>1.3164569704015205</v>
      </c>
      <c r="C725" s="49">
        <f>净值底稿!U686</f>
        <v>1.2114696015341877</v>
      </c>
      <c r="D725" s="49">
        <f>净值底稿!V686</f>
        <v>1.5721000000000001</v>
      </c>
      <c r="E725" s="49">
        <f>净值底稿!W686</f>
        <v>1.4120999999999999</v>
      </c>
      <c r="F725" s="50">
        <f t="shared" si="414"/>
        <v>-1.6919288977951696E-2</v>
      </c>
      <c r="G725" s="50">
        <f t="shared" si="415"/>
        <v>-3.3181565528035084E-2</v>
      </c>
      <c r="H725" s="50">
        <f t="shared" si="416"/>
        <v>5.7281059063152284E-4</v>
      </c>
      <c r="I725" s="50">
        <f t="shared" si="417"/>
        <v>-1.2730744748568057E-3</v>
      </c>
      <c r="J725" s="51">
        <f t="shared" si="418"/>
        <v>9.8456222961131726E-2</v>
      </c>
      <c r="K725" s="51">
        <f t="shared" si="419"/>
        <v>0.101982280159528</v>
      </c>
      <c r="L725" s="51">
        <f t="shared" si="420"/>
        <v>0.87964508585384171</v>
      </c>
      <c r="M725" s="51">
        <f t="shared" si="421"/>
        <v>5.9034021909284945E-2</v>
      </c>
      <c r="N725" s="51">
        <f t="shared" si="392"/>
        <v>1.1391176108837864</v>
      </c>
      <c r="O725" s="52">
        <f t="shared" si="393"/>
        <v>0.17595944545633804</v>
      </c>
      <c r="P725" s="53" t="b">
        <f t="shared" si="394"/>
        <v>0</v>
      </c>
      <c r="Q725" s="53" t="b">
        <f t="shared" si="395"/>
        <v>0</v>
      </c>
      <c r="R725" s="53" t="b">
        <f t="shared" si="396"/>
        <v>0</v>
      </c>
      <c r="S725" s="53" t="b">
        <f t="shared" si="422"/>
        <v>0</v>
      </c>
      <c r="T725" s="54" t="str">
        <f t="shared" si="423"/>
        <v>不调</v>
      </c>
      <c r="U725" s="51">
        <f t="shared" si="397"/>
        <v>9.8456222961131726E-2</v>
      </c>
      <c r="V725" s="51">
        <f t="shared" si="398"/>
        <v>0.101982280159528</v>
      </c>
      <c r="W725" s="51">
        <f t="shared" si="399"/>
        <v>0.87964508585384171</v>
      </c>
      <c r="X725" s="51">
        <f t="shared" si="400"/>
        <v>5.9034021909284945E-2</v>
      </c>
      <c r="Y725" s="51">
        <f t="shared" si="424"/>
        <v>0.99998626710299976</v>
      </c>
      <c r="Z725" s="51">
        <f t="shared" si="401"/>
        <v>9.8454870871962766E-2</v>
      </c>
      <c r="AA725" s="51">
        <f t="shared" si="402"/>
        <v>0.10198087964737872</v>
      </c>
      <c r="AB725" s="51">
        <f t="shared" si="403"/>
        <v>0.87963300577848091</v>
      </c>
      <c r="AC725" s="51">
        <f t="shared" si="404"/>
        <v>5.9033211201142556E-2</v>
      </c>
      <c r="AD725" s="78">
        <f t="shared" si="405"/>
        <v>1.1391019674989649</v>
      </c>
      <c r="AE725" s="51">
        <f t="shared" si="425"/>
        <v>1.1583602096933565</v>
      </c>
      <c r="AF725" s="50">
        <f t="shared" si="406"/>
        <v>-1.6625434845944587E-2</v>
      </c>
      <c r="AG725" s="50">
        <f t="shared" si="426"/>
        <v>-4.1803724895369543E-3</v>
      </c>
      <c r="AH725" s="48">
        <f t="shared" si="427"/>
        <v>44834</v>
      </c>
      <c r="AI725" s="55">
        <f t="shared" si="407"/>
        <v>2022</v>
      </c>
      <c r="AJ725" s="55">
        <f t="shared" si="408"/>
        <v>10</v>
      </c>
      <c r="AK725" s="53">
        <f t="shared" si="409"/>
        <v>0</v>
      </c>
      <c r="AL725" s="51">
        <f t="shared" si="428"/>
        <v>1.139091525866776</v>
      </c>
      <c r="AM725" s="52" t="str">
        <f t="shared" si="410"/>
        <v/>
      </c>
      <c r="AN725" s="51">
        <f t="shared" si="429"/>
        <v>1.1583602096933565</v>
      </c>
      <c r="AO725" s="52">
        <f t="shared" si="411"/>
        <v>-1.6625434845944587E-2</v>
      </c>
      <c r="AP725" s="56">
        <f t="shared" si="412"/>
        <v>1</v>
      </c>
      <c r="AQ725" s="53" t="b">
        <f t="shared" si="413"/>
        <v>1</v>
      </c>
    </row>
    <row r="726" spans="1:43">
      <c r="A726" s="48">
        <f>净值底稿!A687</f>
        <v>44865</v>
      </c>
      <c r="B726" s="49">
        <f>净值底稿!X687</f>
        <v>1.2913869994793563</v>
      </c>
      <c r="C726" s="49">
        <f>净值底稿!U687</f>
        <v>1.2134512878725585</v>
      </c>
      <c r="D726" s="49">
        <f>净值底稿!V687</f>
        <v>1.5730999999999999</v>
      </c>
      <c r="E726" s="49">
        <f>净值底稿!W687</f>
        <v>1.4089</v>
      </c>
      <c r="F726" s="50">
        <f t="shared" si="414"/>
        <v>-1.9043517172094071E-2</v>
      </c>
      <c r="G726" s="50">
        <f t="shared" si="415"/>
        <v>1.6357705846363757E-3</v>
      </c>
      <c r="H726" s="50">
        <f t="shared" si="416"/>
        <v>6.3609185166324522E-4</v>
      </c>
      <c r="I726" s="50">
        <f t="shared" si="417"/>
        <v>-2.2661284611570354E-3</v>
      </c>
      <c r="J726" s="51">
        <f t="shared" si="418"/>
        <v>9.6579943847836233E-2</v>
      </c>
      <c r="K726" s="51">
        <f t="shared" si="419"/>
        <v>0.10214769697050124</v>
      </c>
      <c r="L726" s="51">
        <f t="shared" si="420"/>
        <v>0.88019253316591062</v>
      </c>
      <c r="M726" s="51">
        <f t="shared" si="421"/>
        <v>5.8899434361086155E-2</v>
      </c>
      <c r="N726" s="51">
        <f t="shared" si="392"/>
        <v>1.1378196083453342</v>
      </c>
      <c r="O726" s="52">
        <f t="shared" si="393"/>
        <v>0.1746565442894201</v>
      </c>
      <c r="P726" s="53" t="b">
        <f t="shared" si="394"/>
        <v>0</v>
      </c>
      <c r="Q726" s="53" t="b">
        <f t="shared" si="395"/>
        <v>0</v>
      </c>
      <c r="R726" s="53" t="b">
        <f t="shared" si="396"/>
        <v>0</v>
      </c>
      <c r="S726" s="53" t="b">
        <f t="shared" si="422"/>
        <v>0</v>
      </c>
      <c r="T726" s="54" t="str">
        <f t="shared" si="423"/>
        <v>不调</v>
      </c>
      <c r="U726" s="51">
        <f t="shared" si="397"/>
        <v>9.6579943847836233E-2</v>
      </c>
      <c r="V726" s="51">
        <f t="shared" si="398"/>
        <v>0.10214769697050124</v>
      </c>
      <c r="W726" s="51">
        <f t="shared" si="399"/>
        <v>0.88019253316591062</v>
      </c>
      <c r="X726" s="51">
        <f t="shared" si="400"/>
        <v>5.8899434361086155E-2</v>
      </c>
      <c r="Y726" s="51">
        <f t="shared" si="424"/>
        <v>0.99995880187477393</v>
      </c>
      <c r="Z726" s="51">
        <f t="shared" si="401"/>
        <v>9.6575964935215267E-2</v>
      </c>
      <c r="AA726" s="51">
        <f t="shared" si="402"/>
        <v>0.1021434886768899</v>
      </c>
      <c r="AB726" s="51">
        <f t="shared" si="403"/>
        <v>0.88015627088370618</v>
      </c>
      <c r="AC726" s="51">
        <f t="shared" si="404"/>
        <v>5.88970078148136E-2</v>
      </c>
      <c r="AD726" s="78">
        <f t="shared" si="405"/>
        <v>1.137772732310625</v>
      </c>
      <c r="AE726" s="51">
        <f t="shared" si="425"/>
        <v>1.1583602096933565</v>
      </c>
      <c r="AF726" s="50">
        <f t="shared" si="406"/>
        <v>-1.7772949390398529E-2</v>
      </c>
      <c r="AG726" s="50">
        <f t="shared" si="426"/>
        <v>-1.1669150139897999E-3</v>
      </c>
      <c r="AH726" s="48">
        <f t="shared" si="427"/>
        <v>44834</v>
      </c>
      <c r="AI726" s="55">
        <f t="shared" si="407"/>
        <v>2022</v>
      </c>
      <c r="AJ726" s="55">
        <f t="shared" si="408"/>
        <v>10</v>
      </c>
      <c r="AK726" s="53">
        <f t="shared" si="409"/>
        <v>1</v>
      </c>
      <c r="AL726" s="51">
        <f t="shared" si="428"/>
        <v>1.139091525866776</v>
      </c>
      <c r="AM726" s="52">
        <f t="shared" si="410"/>
        <v>-1.1577590792340997E-3</v>
      </c>
      <c r="AN726" s="51">
        <f t="shared" si="429"/>
        <v>1.1583602096933565</v>
      </c>
      <c r="AO726" s="52">
        <f t="shared" si="411"/>
        <v>-1.7772949390398529E-2</v>
      </c>
      <c r="AP726" s="56">
        <f t="shared" si="412"/>
        <v>1</v>
      </c>
      <c r="AQ726" s="53" t="b">
        <f t="shared" si="413"/>
        <v>1</v>
      </c>
    </row>
    <row r="727" spans="1:43">
      <c r="A727" s="48">
        <f>净值底稿!A688</f>
        <v>44866</v>
      </c>
      <c r="B727" s="49">
        <f>净值底稿!X688</f>
        <v>1.3058019435231747</v>
      </c>
      <c r="C727" s="49">
        <f>净值底稿!U688</f>
        <v>1.2435031233980849</v>
      </c>
      <c r="D727" s="49">
        <f>净值底稿!V688</f>
        <v>1.5722</v>
      </c>
      <c r="E727" s="49">
        <f>净值底稿!W688</f>
        <v>1.4097999999999999</v>
      </c>
      <c r="F727" s="50">
        <f t="shared" si="414"/>
        <v>1.1162373517489277E-2</v>
      </c>
      <c r="G727" s="50">
        <f t="shared" si="415"/>
        <v>2.4765588718615783E-2</v>
      </c>
      <c r="H727" s="50">
        <f t="shared" si="416"/>
        <v>-5.7211874642415506E-4</v>
      </c>
      <c r="I727" s="50">
        <f t="shared" si="417"/>
        <v>6.3879622400442315E-4</v>
      </c>
      <c r="J727" s="51">
        <f t="shared" si="418"/>
        <v>9.7653981928634087E-2</v>
      </c>
      <c r="K727" s="51">
        <f t="shared" si="419"/>
        <v>0.10467313230774634</v>
      </c>
      <c r="L727" s="51">
        <f t="shared" si="420"/>
        <v>0.87965271698135084</v>
      </c>
      <c r="M727" s="51">
        <f t="shared" si="421"/>
        <v>5.8934631001010859E-2</v>
      </c>
      <c r="N727" s="51">
        <f t="shared" si="392"/>
        <v>1.1409144622187422</v>
      </c>
      <c r="O727" s="52">
        <f t="shared" si="393"/>
        <v>0.17733767161029221</v>
      </c>
      <c r="P727" s="53" t="b">
        <f t="shared" si="394"/>
        <v>0</v>
      </c>
      <c r="Q727" s="53" t="b">
        <f t="shared" si="395"/>
        <v>0</v>
      </c>
      <c r="R727" s="53" t="b">
        <f t="shared" si="396"/>
        <v>0</v>
      </c>
      <c r="S727" s="53" t="b">
        <f t="shared" si="422"/>
        <v>0</v>
      </c>
      <c r="T727" s="54" t="str">
        <f t="shared" si="423"/>
        <v>不调</v>
      </c>
      <c r="U727" s="51">
        <f t="shared" si="397"/>
        <v>9.7653981928634087E-2</v>
      </c>
      <c r="V727" s="51">
        <f t="shared" si="398"/>
        <v>0.10467313230774634</v>
      </c>
      <c r="W727" s="51">
        <f t="shared" si="399"/>
        <v>0.87965271698135084</v>
      </c>
      <c r="X727" s="51">
        <f t="shared" si="400"/>
        <v>5.8934631001010859E-2</v>
      </c>
      <c r="Y727" s="51">
        <f t="shared" si="424"/>
        <v>0.99998626710299976</v>
      </c>
      <c r="Z727" s="51">
        <f t="shared" si="401"/>
        <v>9.7652640856558601E-2</v>
      </c>
      <c r="AA727" s="51">
        <f t="shared" si="402"/>
        <v>0.10467169484240167</v>
      </c>
      <c r="AB727" s="51">
        <f t="shared" si="403"/>
        <v>0.87964063680119253</v>
      </c>
      <c r="AC727" s="51">
        <f t="shared" si="404"/>
        <v>5.8933821657793574E-2</v>
      </c>
      <c r="AD727" s="78">
        <f t="shared" si="405"/>
        <v>1.1408987941579463</v>
      </c>
      <c r="AE727" s="51">
        <f t="shared" si="425"/>
        <v>1.1583602096933565</v>
      </c>
      <c r="AF727" s="50">
        <f t="shared" si="406"/>
        <v>-1.5074253577850971E-2</v>
      </c>
      <c r="AG727" s="50">
        <f t="shared" si="426"/>
        <v>2.747527479387557E-3</v>
      </c>
      <c r="AH727" s="48">
        <f t="shared" si="427"/>
        <v>44834</v>
      </c>
      <c r="AI727" s="55">
        <f t="shared" si="407"/>
        <v>2022</v>
      </c>
      <c r="AJ727" s="55">
        <f t="shared" si="408"/>
        <v>11</v>
      </c>
      <c r="AK727" s="53">
        <f t="shared" si="409"/>
        <v>0</v>
      </c>
      <c r="AL727" s="51">
        <f t="shared" si="428"/>
        <v>1.137772732310625</v>
      </c>
      <c r="AM727" s="52" t="str">
        <f t="shared" si="410"/>
        <v/>
      </c>
      <c r="AN727" s="51">
        <f t="shared" si="429"/>
        <v>1.1583602096933565</v>
      </c>
      <c r="AO727" s="52">
        <f t="shared" si="411"/>
        <v>-1.5074253577850971E-2</v>
      </c>
      <c r="AP727" s="56">
        <f t="shared" si="412"/>
        <v>1</v>
      </c>
      <c r="AQ727" s="53" t="b">
        <f t="shared" si="413"/>
        <v>1</v>
      </c>
    </row>
    <row r="728" spans="1:43">
      <c r="A728" s="48">
        <f>净值底稿!A689</f>
        <v>44867</v>
      </c>
      <c r="B728" s="49">
        <f>净值底稿!X689</f>
        <v>1.3211044515540447</v>
      </c>
      <c r="C728" s="49">
        <f>净值底稿!U689</f>
        <v>1.2585014817444855</v>
      </c>
      <c r="D728" s="49">
        <f>净值底稿!V689</f>
        <v>1.5716000000000001</v>
      </c>
      <c r="E728" s="49">
        <f>净值底稿!W689</f>
        <v>1.4119999999999999</v>
      </c>
      <c r="F728" s="50">
        <f t="shared" si="414"/>
        <v>1.1718858366516427E-2</v>
      </c>
      <c r="G728" s="50">
        <f t="shared" si="415"/>
        <v>1.2061375692740572E-2</v>
      </c>
      <c r="H728" s="50">
        <f t="shared" si="416"/>
        <v>-3.8163083577147372E-4</v>
      </c>
      <c r="I728" s="50">
        <f t="shared" si="417"/>
        <v>1.5605050361753303E-3</v>
      </c>
      <c r="J728" s="51">
        <f t="shared" si="418"/>
        <v>9.8797018323872901E-2</v>
      </c>
      <c r="K728" s="51">
        <f t="shared" si="419"/>
        <v>0.10593417947829177</v>
      </c>
      <c r="L728" s="51">
        <f t="shared" si="420"/>
        <v>0.87930493880979155</v>
      </c>
      <c r="M728" s="51">
        <f t="shared" si="421"/>
        <v>5.9025788183291621E-2</v>
      </c>
      <c r="N728" s="51">
        <f t="shared" si="392"/>
        <v>1.1430619247952478</v>
      </c>
      <c r="O728" s="52">
        <f t="shared" si="393"/>
        <v>0.17910770480683919</v>
      </c>
      <c r="P728" s="53" t="b">
        <f t="shared" si="394"/>
        <v>0</v>
      </c>
      <c r="Q728" s="53" t="b">
        <f t="shared" si="395"/>
        <v>0</v>
      </c>
      <c r="R728" s="53" t="b">
        <f t="shared" si="396"/>
        <v>0</v>
      </c>
      <c r="S728" s="53" t="b">
        <f t="shared" si="422"/>
        <v>0</v>
      </c>
      <c r="T728" s="54" t="str">
        <f t="shared" si="423"/>
        <v>不调</v>
      </c>
      <c r="U728" s="51">
        <f t="shared" si="397"/>
        <v>9.8797018323872901E-2</v>
      </c>
      <c r="V728" s="51">
        <f t="shared" si="398"/>
        <v>0.10593417947829177</v>
      </c>
      <c r="W728" s="51">
        <f t="shared" si="399"/>
        <v>0.87930493880979155</v>
      </c>
      <c r="X728" s="51">
        <f t="shared" si="400"/>
        <v>5.9025788183291621E-2</v>
      </c>
      <c r="Y728" s="51">
        <f t="shared" si="424"/>
        <v>0.99998626710299976</v>
      </c>
      <c r="Z728" s="51">
        <f t="shared" si="401"/>
        <v>9.8795661554596334E-2</v>
      </c>
      <c r="AA728" s="51">
        <f t="shared" si="402"/>
        <v>0.10593272469511619</v>
      </c>
      <c r="AB728" s="51">
        <f t="shared" si="403"/>
        <v>0.87929286340563506</v>
      </c>
      <c r="AC728" s="51">
        <f t="shared" si="404"/>
        <v>5.9024977588222144E-2</v>
      </c>
      <c r="AD728" s="78">
        <f t="shared" si="405"/>
        <v>1.1430462272435697</v>
      </c>
      <c r="AE728" s="51">
        <f t="shared" si="425"/>
        <v>1.1583602096933565</v>
      </c>
      <c r="AF728" s="50">
        <f t="shared" si="406"/>
        <v>-1.3220397525430139E-2</v>
      </c>
      <c r="AG728" s="50">
        <f t="shared" si="426"/>
        <v>1.8822292534794727E-3</v>
      </c>
      <c r="AH728" s="48">
        <f t="shared" si="427"/>
        <v>44834</v>
      </c>
      <c r="AI728" s="55">
        <f t="shared" si="407"/>
        <v>2022</v>
      </c>
      <c r="AJ728" s="55">
        <f t="shared" si="408"/>
        <v>11</v>
      </c>
      <c r="AK728" s="53">
        <f t="shared" si="409"/>
        <v>0</v>
      </c>
      <c r="AL728" s="51">
        <f t="shared" si="428"/>
        <v>1.137772732310625</v>
      </c>
      <c r="AM728" s="52" t="str">
        <f t="shared" si="410"/>
        <v/>
      </c>
      <c r="AN728" s="51">
        <f t="shared" si="429"/>
        <v>1.1583602096933565</v>
      </c>
      <c r="AO728" s="52">
        <f t="shared" si="411"/>
        <v>-1.3220397525430139E-2</v>
      </c>
      <c r="AP728" s="56">
        <f t="shared" si="412"/>
        <v>1</v>
      </c>
      <c r="AQ728" s="53" t="b">
        <f t="shared" si="413"/>
        <v>1</v>
      </c>
    </row>
    <row r="729" spans="1:43">
      <c r="A729" s="48">
        <f>净值底稿!A690</f>
        <v>44868</v>
      </c>
      <c r="B729" s="49">
        <f>净值底稿!X690</f>
        <v>1.3118118783124026</v>
      </c>
      <c r="C729" s="49">
        <f>净值底稿!U690</f>
        <v>1.2626500033835053</v>
      </c>
      <c r="D729" s="49">
        <f>净值底稿!V690</f>
        <v>1.5719000000000001</v>
      </c>
      <c r="E729" s="49">
        <f>净值底稿!W690</f>
        <v>1.4097999999999999</v>
      </c>
      <c r="F729" s="50">
        <f t="shared" si="414"/>
        <v>-7.0339428731096554E-3</v>
      </c>
      <c r="G729" s="50">
        <f t="shared" si="415"/>
        <v>3.2963978979740904E-3</v>
      </c>
      <c r="H729" s="50">
        <f t="shared" si="416"/>
        <v>1.9088826673452353E-4</v>
      </c>
      <c r="I729" s="50">
        <f t="shared" si="417"/>
        <v>-1.558073654390868E-3</v>
      </c>
      <c r="J729" s="51">
        <f t="shared" si="418"/>
        <v>9.8100738515110225E-2</v>
      </c>
      <c r="K729" s="51">
        <f t="shared" si="419"/>
        <v>0.10628192110612784</v>
      </c>
      <c r="L729" s="51">
        <f t="shared" si="420"/>
        <v>0.87946071009628257</v>
      </c>
      <c r="M729" s="51">
        <f t="shared" si="421"/>
        <v>5.8933012325690926E-2</v>
      </c>
      <c r="N729" s="51">
        <f t="shared" si="392"/>
        <v>1.1427763820432117</v>
      </c>
      <c r="O729" s="52">
        <f t="shared" si="393"/>
        <v>0.1788474655521099</v>
      </c>
      <c r="P729" s="53" t="b">
        <f t="shared" si="394"/>
        <v>0</v>
      </c>
      <c r="Q729" s="53" t="b">
        <f t="shared" si="395"/>
        <v>0</v>
      </c>
      <c r="R729" s="53" t="b">
        <f t="shared" si="396"/>
        <v>0</v>
      </c>
      <c r="S729" s="53" t="b">
        <f t="shared" si="422"/>
        <v>0</v>
      </c>
      <c r="T729" s="54" t="str">
        <f t="shared" si="423"/>
        <v>不调</v>
      </c>
      <c r="U729" s="51">
        <f t="shared" si="397"/>
        <v>9.8100738515110225E-2</v>
      </c>
      <c r="V729" s="51">
        <f t="shared" si="398"/>
        <v>0.10628192110612784</v>
      </c>
      <c r="W729" s="51">
        <f t="shared" si="399"/>
        <v>0.87946071009628257</v>
      </c>
      <c r="X729" s="51">
        <f t="shared" si="400"/>
        <v>5.8933012325690926E-2</v>
      </c>
      <c r="Y729" s="51">
        <f t="shared" si="424"/>
        <v>0.99998626710299976</v>
      </c>
      <c r="Z729" s="51">
        <f t="shared" si="401"/>
        <v>9.8099391307772552E-2</v>
      </c>
      <c r="AA729" s="51">
        <f t="shared" si="402"/>
        <v>0.10628046154745231</v>
      </c>
      <c r="AB729" s="51">
        <f t="shared" si="403"/>
        <v>0.87944863255293504</v>
      </c>
      <c r="AC729" s="51">
        <f t="shared" si="404"/>
        <v>5.8932203004702741E-2</v>
      </c>
      <c r="AD729" s="78">
        <f t="shared" si="405"/>
        <v>1.1427606884128627</v>
      </c>
      <c r="AE729" s="51">
        <f t="shared" si="425"/>
        <v>1.1583602096933565</v>
      </c>
      <c r="AF729" s="50">
        <f t="shared" si="406"/>
        <v>-1.3466900148981553E-2</v>
      </c>
      <c r="AG729" s="50">
        <f t="shared" si="426"/>
        <v>-2.4980514689731947E-4</v>
      </c>
      <c r="AH729" s="48">
        <f t="shared" si="427"/>
        <v>44834</v>
      </c>
      <c r="AI729" s="55">
        <f t="shared" si="407"/>
        <v>2022</v>
      </c>
      <c r="AJ729" s="55">
        <f t="shared" si="408"/>
        <v>11</v>
      </c>
      <c r="AK729" s="53">
        <f t="shared" si="409"/>
        <v>0</v>
      </c>
      <c r="AL729" s="51">
        <f t="shared" si="428"/>
        <v>1.137772732310625</v>
      </c>
      <c r="AM729" s="52" t="str">
        <f t="shared" si="410"/>
        <v/>
      </c>
      <c r="AN729" s="51">
        <f t="shared" si="429"/>
        <v>1.1583602096933565</v>
      </c>
      <c r="AO729" s="52">
        <f t="shared" si="411"/>
        <v>-1.3466900148981553E-2</v>
      </c>
      <c r="AP729" s="56">
        <f t="shared" si="412"/>
        <v>1</v>
      </c>
      <c r="AQ729" s="53" t="b">
        <f t="shared" si="413"/>
        <v>1</v>
      </c>
    </row>
    <row r="730" spans="1:43">
      <c r="A730" s="48">
        <f>净值底稿!A691</f>
        <v>44869</v>
      </c>
      <c r="B730" s="49">
        <f>净值底稿!X691</f>
        <v>1.3328592623945734</v>
      </c>
      <c r="C730" s="49">
        <f>净值底稿!U691</f>
        <v>1.2907772919993499</v>
      </c>
      <c r="D730" s="49">
        <f>净值底稿!V691</f>
        <v>1.5709</v>
      </c>
      <c r="E730" s="49">
        <f>净值底稿!W691</f>
        <v>1.4118999999999999</v>
      </c>
      <c r="F730" s="50">
        <f t="shared" si="414"/>
        <v>1.6044514026849255E-2</v>
      </c>
      <c r="G730" s="50">
        <f t="shared" si="415"/>
        <v>2.2276393727852062E-2</v>
      </c>
      <c r="H730" s="50">
        <f t="shared" si="416"/>
        <v>-6.361727845283216E-4</v>
      </c>
      <c r="I730" s="50">
        <f t="shared" si="417"/>
        <v>1.4895729890764819E-3</v>
      </c>
      <c r="J730" s="51">
        <f t="shared" si="418"/>
        <v>9.9673348367635486E-2</v>
      </c>
      <c r="K730" s="51">
        <f t="shared" si="419"/>
        <v>0.1086480069544612</v>
      </c>
      <c r="L730" s="51">
        <f t="shared" si="420"/>
        <v>0.87888915126751421</v>
      </c>
      <c r="M730" s="51">
        <f t="shared" si="421"/>
        <v>5.9019986822485319E-2</v>
      </c>
      <c r="N730" s="51">
        <f t="shared" si="392"/>
        <v>1.1462304934120962</v>
      </c>
      <c r="O730" s="52">
        <f t="shared" si="393"/>
        <v>0.18174473329702315</v>
      </c>
      <c r="P730" s="53" t="b">
        <f t="shared" si="394"/>
        <v>0</v>
      </c>
      <c r="Q730" s="53" t="b">
        <f t="shared" si="395"/>
        <v>0</v>
      </c>
      <c r="R730" s="53" t="b">
        <f t="shared" si="396"/>
        <v>0</v>
      </c>
      <c r="S730" s="53" t="b">
        <f t="shared" si="422"/>
        <v>0</v>
      </c>
      <c r="T730" s="54" t="str">
        <f t="shared" si="423"/>
        <v>不调</v>
      </c>
      <c r="U730" s="51">
        <f t="shared" si="397"/>
        <v>9.9673348367635486E-2</v>
      </c>
      <c r="V730" s="51">
        <f t="shared" si="398"/>
        <v>0.1086480069544612</v>
      </c>
      <c r="W730" s="51">
        <f t="shared" si="399"/>
        <v>0.87888915126751421</v>
      </c>
      <c r="X730" s="51">
        <f t="shared" si="400"/>
        <v>5.9019986822485319E-2</v>
      </c>
      <c r="Y730" s="51">
        <f t="shared" si="424"/>
        <v>0.99998626710299976</v>
      </c>
      <c r="Z730" s="51">
        <f t="shared" si="401"/>
        <v>9.9671979563808688E-2</v>
      </c>
      <c r="AA730" s="51">
        <f t="shared" si="402"/>
        <v>0.10864651490257241</v>
      </c>
      <c r="AB730" s="51">
        <f t="shared" si="403"/>
        <v>0.87887708157332523</v>
      </c>
      <c r="AC730" s="51">
        <f t="shared" si="404"/>
        <v>5.9019176307085329E-2</v>
      </c>
      <c r="AD730" s="78">
        <f t="shared" si="405"/>
        <v>1.1462147523467916</v>
      </c>
      <c r="AE730" s="51">
        <f t="shared" si="425"/>
        <v>1.1583602096933565</v>
      </c>
      <c r="AF730" s="50">
        <f t="shared" si="406"/>
        <v>-1.0485043637488256E-2</v>
      </c>
      <c r="AG730" s="50">
        <f t="shared" si="426"/>
        <v>3.0225610392025093E-3</v>
      </c>
      <c r="AH730" s="48">
        <f t="shared" si="427"/>
        <v>44834</v>
      </c>
      <c r="AI730" s="55">
        <f t="shared" si="407"/>
        <v>2022</v>
      </c>
      <c r="AJ730" s="55">
        <f t="shared" si="408"/>
        <v>11</v>
      </c>
      <c r="AK730" s="53">
        <f t="shared" si="409"/>
        <v>0</v>
      </c>
      <c r="AL730" s="51">
        <f t="shared" si="428"/>
        <v>1.137772732310625</v>
      </c>
      <c r="AM730" s="52" t="str">
        <f t="shared" si="410"/>
        <v/>
      </c>
      <c r="AN730" s="51">
        <f t="shared" si="429"/>
        <v>1.1583602096933565</v>
      </c>
      <c r="AO730" s="52">
        <f t="shared" si="411"/>
        <v>-1.0485043637488256E-2</v>
      </c>
      <c r="AP730" s="56">
        <f t="shared" si="412"/>
        <v>1</v>
      </c>
      <c r="AQ730" s="53" t="b">
        <f t="shared" si="413"/>
        <v>1</v>
      </c>
    </row>
    <row r="731" spans="1:43">
      <c r="A731" s="48">
        <f>净值底稿!A692</f>
        <v>44872</v>
      </c>
      <c r="B731" s="49">
        <f>净值底稿!X692</f>
        <v>1.3385566540171423</v>
      </c>
      <c r="C731" s="49">
        <f>净值底稿!U692</f>
        <v>1.2946005160466525</v>
      </c>
      <c r="D731" s="49">
        <f>净值底稿!V692</f>
        <v>1.5710999999999999</v>
      </c>
      <c r="E731" s="49">
        <f>净值底稿!W692</f>
        <v>1.4184000000000001</v>
      </c>
      <c r="F731" s="50">
        <f t="shared" si="414"/>
        <v>4.2745635516934222E-3</v>
      </c>
      <c r="G731" s="50">
        <f t="shared" si="415"/>
        <v>2.9619548399248963E-3</v>
      </c>
      <c r="H731" s="50">
        <f t="shared" si="416"/>
        <v>1.2731555159462005E-4</v>
      </c>
      <c r="I731" s="50">
        <f t="shared" si="417"/>
        <v>4.6037254763087176E-3</v>
      </c>
      <c r="J731" s="51">
        <f t="shared" si="418"/>
        <v>0.10009803377477727</v>
      </c>
      <c r="K731" s="51">
        <f t="shared" si="419"/>
        <v>0.10896832097322905</v>
      </c>
      <c r="L731" s="51">
        <f t="shared" si="420"/>
        <v>0.87898897629374961</v>
      </c>
      <c r="M731" s="51">
        <f t="shared" si="421"/>
        <v>5.9290884392641012E-2</v>
      </c>
      <c r="N731" s="51">
        <f t="shared" si="392"/>
        <v>1.147346215434397</v>
      </c>
      <c r="O731" s="52">
        <f t="shared" si="393"/>
        <v>0.18221732196924681</v>
      </c>
      <c r="P731" s="53" t="b">
        <f t="shared" si="394"/>
        <v>0</v>
      </c>
      <c r="Q731" s="53" t="b">
        <f t="shared" si="395"/>
        <v>0</v>
      </c>
      <c r="R731" s="53" t="b">
        <f t="shared" si="396"/>
        <v>0</v>
      </c>
      <c r="S731" s="53" t="b">
        <f t="shared" si="422"/>
        <v>0</v>
      </c>
      <c r="T731" s="54" t="str">
        <f t="shared" si="423"/>
        <v>不调</v>
      </c>
      <c r="U731" s="51">
        <f t="shared" si="397"/>
        <v>0.10009803377477727</v>
      </c>
      <c r="V731" s="51">
        <f t="shared" si="398"/>
        <v>0.10896832097322905</v>
      </c>
      <c r="W731" s="51">
        <f t="shared" si="399"/>
        <v>0.87898897629374961</v>
      </c>
      <c r="X731" s="51">
        <f t="shared" si="400"/>
        <v>5.9290884392641012E-2</v>
      </c>
      <c r="Y731" s="51">
        <f t="shared" si="424"/>
        <v>0.99995880187477393</v>
      </c>
      <c r="Z731" s="51">
        <f t="shared" si="401"/>
        <v>0.10009390992344694</v>
      </c>
      <c r="AA731" s="51">
        <f t="shared" si="402"/>
        <v>0.10896383168269591</v>
      </c>
      <c r="AB731" s="51">
        <f t="shared" si="403"/>
        <v>0.87895276359583197</v>
      </c>
      <c r="AC731" s="51">
        <f t="shared" si="404"/>
        <v>5.928844171936104E-2</v>
      </c>
      <c r="AD731" s="78">
        <f t="shared" si="405"/>
        <v>1.1472989469213359</v>
      </c>
      <c r="AE731" s="51">
        <f t="shared" si="425"/>
        <v>1.1583602096933565</v>
      </c>
      <c r="AF731" s="50">
        <f t="shared" si="406"/>
        <v>-9.5490700383680238E-3</v>
      </c>
      <c r="AG731" s="50">
        <f t="shared" si="426"/>
        <v>9.458913107902589E-4</v>
      </c>
      <c r="AH731" s="48">
        <f t="shared" si="427"/>
        <v>44834</v>
      </c>
      <c r="AI731" s="55">
        <f t="shared" si="407"/>
        <v>2022</v>
      </c>
      <c r="AJ731" s="55">
        <f t="shared" si="408"/>
        <v>11</v>
      </c>
      <c r="AK731" s="53">
        <f t="shared" si="409"/>
        <v>0</v>
      </c>
      <c r="AL731" s="51">
        <f t="shared" si="428"/>
        <v>1.137772732310625</v>
      </c>
      <c r="AM731" s="52" t="str">
        <f t="shared" si="410"/>
        <v/>
      </c>
      <c r="AN731" s="51">
        <f t="shared" si="429"/>
        <v>1.1583602096933565</v>
      </c>
      <c r="AO731" s="52">
        <f t="shared" si="411"/>
        <v>-9.5490700383680238E-3</v>
      </c>
      <c r="AP731" s="56">
        <f t="shared" si="412"/>
        <v>1</v>
      </c>
      <c r="AQ731" s="53" t="b">
        <f t="shared" si="413"/>
        <v>1</v>
      </c>
    </row>
    <row r="732" spans="1:43">
      <c r="A732" s="48">
        <f>净值底稿!A693</f>
        <v>44873</v>
      </c>
      <c r="B732" s="49">
        <f>净值底稿!X693</f>
        <v>1.3378184687809775</v>
      </c>
      <c r="C732" s="49">
        <f>净值底稿!U693</f>
        <v>1.2912705983089023</v>
      </c>
      <c r="D732" s="49">
        <f>净值底稿!V693</f>
        <v>1.5706</v>
      </c>
      <c r="E732" s="49">
        <f>净值底稿!W693</f>
        <v>1.4211</v>
      </c>
      <c r="F732" s="50">
        <f t="shared" si="414"/>
        <v>-5.5147851527193037E-4</v>
      </c>
      <c r="G732" s="50">
        <f t="shared" si="415"/>
        <v>-2.5721585125879631E-3</v>
      </c>
      <c r="H732" s="50">
        <f t="shared" si="416"/>
        <v>-3.1824836102090082E-4</v>
      </c>
      <c r="I732" s="50">
        <f t="shared" si="417"/>
        <v>1.9035532994924331E-3</v>
      </c>
      <c r="J732" s="51">
        <f t="shared" si="418"/>
        <v>0.10003871028261459</v>
      </c>
      <c r="K732" s="51">
        <f t="shared" si="419"/>
        <v>0.10868355943546906</v>
      </c>
      <c r="L732" s="51">
        <f t="shared" si="420"/>
        <v>0.8786730383194028</v>
      </c>
      <c r="M732" s="51">
        <f t="shared" si="421"/>
        <v>5.9401300428217695E-2</v>
      </c>
      <c r="N732" s="51">
        <f t="shared" si="392"/>
        <v>1.1467966084657042</v>
      </c>
      <c r="O732" s="52">
        <f t="shared" si="393"/>
        <v>0.18200461021360412</v>
      </c>
      <c r="P732" s="53" t="b">
        <f t="shared" si="394"/>
        <v>0</v>
      </c>
      <c r="Q732" s="53" t="b">
        <f t="shared" si="395"/>
        <v>0</v>
      </c>
      <c r="R732" s="53" t="b">
        <f t="shared" si="396"/>
        <v>0</v>
      </c>
      <c r="S732" s="53" t="b">
        <f t="shared" si="422"/>
        <v>0</v>
      </c>
      <c r="T732" s="54" t="str">
        <f t="shared" si="423"/>
        <v>不调</v>
      </c>
      <c r="U732" s="51">
        <f t="shared" si="397"/>
        <v>0.10003871028261459</v>
      </c>
      <c r="V732" s="51">
        <f t="shared" si="398"/>
        <v>0.10868355943546906</v>
      </c>
      <c r="W732" s="51">
        <f t="shared" si="399"/>
        <v>0.8786730383194028</v>
      </c>
      <c r="X732" s="51">
        <f t="shared" si="400"/>
        <v>5.9401300428217695E-2</v>
      </c>
      <c r="Y732" s="51">
        <f t="shared" si="424"/>
        <v>0.99998626710299976</v>
      </c>
      <c r="Z732" s="51">
        <f t="shared" si="401"/>
        <v>0.10003733646131024</v>
      </c>
      <c r="AA732" s="51">
        <f t="shared" si="402"/>
        <v>0.10868206689534171</v>
      </c>
      <c r="AB732" s="51">
        <f t="shared" si="403"/>
        <v>0.87866097159307066</v>
      </c>
      <c r="AC732" s="51">
        <f t="shared" si="404"/>
        <v>5.9400484676277232E-2</v>
      </c>
      <c r="AD732" s="78">
        <f t="shared" si="405"/>
        <v>1.1467808596259998</v>
      </c>
      <c r="AE732" s="51">
        <f t="shared" si="425"/>
        <v>1.1583602096933565</v>
      </c>
      <c r="AF732" s="50">
        <f t="shared" si="406"/>
        <v>-9.9963292682696547E-3</v>
      </c>
      <c r="AG732" s="50">
        <f t="shared" si="426"/>
        <v>-4.5157131602557854E-4</v>
      </c>
      <c r="AH732" s="48">
        <f t="shared" si="427"/>
        <v>44834</v>
      </c>
      <c r="AI732" s="55">
        <f t="shared" si="407"/>
        <v>2022</v>
      </c>
      <c r="AJ732" s="55">
        <f t="shared" si="408"/>
        <v>11</v>
      </c>
      <c r="AK732" s="53">
        <f t="shared" si="409"/>
        <v>0</v>
      </c>
      <c r="AL732" s="51">
        <f t="shared" si="428"/>
        <v>1.137772732310625</v>
      </c>
      <c r="AM732" s="52" t="str">
        <f t="shared" si="410"/>
        <v/>
      </c>
      <c r="AN732" s="51">
        <f t="shared" si="429"/>
        <v>1.1583602096933565</v>
      </c>
      <c r="AO732" s="52">
        <f t="shared" si="411"/>
        <v>-9.9963292682696547E-3</v>
      </c>
      <c r="AP732" s="56">
        <f t="shared" si="412"/>
        <v>1</v>
      </c>
      <c r="AQ732" s="53" t="b">
        <f t="shared" si="413"/>
        <v>1</v>
      </c>
    </row>
    <row r="733" spans="1:43">
      <c r="A733" s="48">
        <f>净值底稿!A694</f>
        <v>44874</v>
      </c>
      <c r="B733" s="49">
        <f>净值底稿!X694</f>
        <v>1.3364923373473503</v>
      </c>
      <c r="C733" s="49">
        <f>净值底稿!U694</f>
        <v>1.2863948701983712</v>
      </c>
      <c r="D733" s="49">
        <f>净值底稿!V694</f>
        <v>1.5703</v>
      </c>
      <c r="E733" s="49">
        <f>净值底稿!W694</f>
        <v>1.4503999999999999</v>
      </c>
      <c r="F733" s="50">
        <f t="shared" si="414"/>
        <v>-9.9126410987260272E-4</v>
      </c>
      <c r="G733" s="50">
        <f t="shared" si="415"/>
        <v>-3.7759150691702992E-3</v>
      </c>
      <c r="H733" s="50">
        <f t="shared" si="416"/>
        <v>-1.9100980516995048E-4</v>
      </c>
      <c r="I733" s="50">
        <f t="shared" si="417"/>
        <v>2.0617831257476515E-2</v>
      </c>
      <c r="J733" s="51">
        <f t="shared" si="418"/>
        <v>9.9938173040028902E-2</v>
      </c>
      <c r="K733" s="51">
        <f t="shared" si="419"/>
        <v>0.10827169264120301</v>
      </c>
      <c r="L733" s="51">
        <f t="shared" si="420"/>
        <v>0.87849313873207624</v>
      </c>
      <c r="M733" s="51">
        <f t="shared" si="421"/>
        <v>6.0625193845945037E-2</v>
      </c>
      <c r="N733" s="51">
        <f t="shared" si="392"/>
        <v>1.1473281982592531</v>
      </c>
      <c r="O733" s="52">
        <f t="shared" si="393"/>
        <v>0.18147367596920536</v>
      </c>
      <c r="P733" s="53" t="b">
        <f t="shared" si="394"/>
        <v>0</v>
      </c>
      <c r="Q733" s="53" t="b">
        <f t="shared" si="395"/>
        <v>0</v>
      </c>
      <c r="R733" s="53" t="b">
        <f t="shared" si="396"/>
        <v>0</v>
      </c>
      <c r="S733" s="53" t="b">
        <f t="shared" si="422"/>
        <v>0</v>
      </c>
      <c r="T733" s="54" t="str">
        <f t="shared" si="423"/>
        <v>不调</v>
      </c>
      <c r="U733" s="51">
        <f t="shared" si="397"/>
        <v>9.9938173040028902E-2</v>
      </c>
      <c r="V733" s="51">
        <f t="shared" si="398"/>
        <v>0.10827169264120301</v>
      </c>
      <c r="W733" s="51">
        <f t="shared" si="399"/>
        <v>0.87849313873207624</v>
      </c>
      <c r="X733" s="51">
        <f t="shared" si="400"/>
        <v>6.0625193845945037E-2</v>
      </c>
      <c r="Y733" s="51">
        <f t="shared" si="424"/>
        <v>0.99998626710299976</v>
      </c>
      <c r="Z733" s="51">
        <f t="shared" si="401"/>
        <v>9.9936800599392153E-2</v>
      </c>
      <c r="AA733" s="51">
        <f t="shared" si="402"/>
        <v>0.10827020575719992</v>
      </c>
      <c r="AB733" s="51">
        <f t="shared" si="403"/>
        <v>0.87848107447628665</v>
      </c>
      <c r="AC733" s="51">
        <f t="shared" si="404"/>
        <v>6.0624361286402334E-2</v>
      </c>
      <c r="AD733" s="78">
        <f t="shared" si="405"/>
        <v>1.1473124421192811</v>
      </c>
      <c r="AE733" s="51">
        <f t="shared" si="425"/>
        <v>1.1583602096933565</v>
      </c>
      <c r="AF733" s="50">
        <f t="shared" si="406"/>
        <v>-9.5374197780844217E-3</v>
      </c>
      <c r="AG733" s="50">
        <f t="shared" si="426"/>
        <v>4.6354322085084831E-4</v>
      </c>
      <c r="AH733" s="48">
        <f t="shared" si="427"/>
        <v>44834</v>
      </c>
      <c r="AI733" s="55">
        <f t="shared" si="407"/>
        <v>2022</v>
      </c>
      <c r="AJ733" s="55">
        <f t="shared" si="408"/>
        <v>11</v>
      </c>
      <c r="AK733" s="53">
        <f t="shared" si="409"/>
        <v>0</v>
      </c>
      <c r="AL733" s="51">
        <f t="shared" si="428"/>
        <v>1.137772732310625</v>
      </c>
      <c r="AM733" s="52" t="str">
        <f t="shared" si="410"/>
        <v/>
      </c>
      <c r="AN733" s="51">
        <f t="shared" si="429"/>
        <v>1.1583602096933565</v>
      </c>
      <c r="AO733" s="52">
        <f t="shared" si="411"/>
        <v>-9.5374197780844217E-3</v>
      </c>
      <c r="AP733" s="56">
        <f t="shared" si="412"/>
        <v>1</v>
      </c>
      <c r="AQ733" s="53" t="b">
        <f t="shared" si="413"/>
        <v>1</v>
      </c>
    </row>
    <row r="734" spans="1:43">
      <c r="A734" s="48">
        <f>净值底稿!A695</f>
        <v>44875</v>
      </c>
      <c r="B734" s="49">
        <f>净值底稿!X695</f>
        <v>1.337418827085822</v>
      </c>
      <c r="C734" s="49">
        <f>净值底稿!U695</f>
        <v>1.2764992692556409</v>
      </c>
      <c r="D734" s="49">
        <f>净值底稿!V695</f>
        <v>1.5698000000000001</v>
      </c>
      <c r="E734" s="49">
        <f>净值底稿!W695</f>
        <v>1.4478</v>
      </c>
      <c r="F734" s="50">
        <f t="shared" si="414"/>
        <v>6.9322487872303107E-4</v>
      </c>
      <c r="G734" s="50">
        <f t="shared" si="415"/>
        <v>-7.6925065327757558E-3</v>
      </c>
      <c r="H734" s="50">
        <f t="shared" si="416"/>
        <v>-3.1841049480985095E-4</v>
      </c>
      <c r="I734" s="50">
        <f t="shared" si="417"/>
        <v>-1.7926089354660668E-3</v>
      </c>
      <c r="J734" s="51">
        <f t="shared" si="418"/>
        <v>0.10000607927586763</v>
      </c>
      <c r="K734" s="51">
        <f t="shared" si="419"/>
        <v>0.10743733649210768</v>
      </c>
      <c r="L734" s="51">
        <f t="shared" si="420"/>
        <v>0.87820135688268153</v>
      </c>
      <c r="M734" s="51">
        <f t="shared" si="421"/>
        <v>6.0515685514653403E-2</v>
      </c>
      <c r="N734" s="51">
        <f t="shared" si="392"/>
        <v>1.1461604581653102</v>
      </c>
      <c r="O734" s="52">
        <f t="shared" si="393"/>
        <v>0.18098985555655581</v>
      </c>
      <c r="P734" s="53" t="b">
        <f t="shared" si="394"/>
        <v>0</v>
      </c>
      <c r="Q734" s="53" t="b">
        <f t="shared" si="395"/>
        <v>0</v>
      </c>
      <c r="R734" s="53" t="b">
        <f t="shared" si="396"/>
        <v>0</v>
      </c>
      <c r="S734" s="53" t="b">
        <f t="shared" si="422"/>
        <v>0</v>
      </c>
      <c r="T734" s="54" t="str">
        <f t="shared" si="423"/>
        <v>不调</v>
      </c>
      <c r="U734" s="51">
        <f t="shared" si="397"/>
        <v>0.10000607927586763</v>
      </c>
      <c r="V734" s="51">
        <f t="shared" si="398"/>
        <v>0.10743733649210768</v>
      </c>
      <c r="W734" s="51">
        <f t="shared" si="399"/>
        <v>0.87820135688268153</v>
      </c>
      <c r="X734" s="51">
        <f t="shared" si="400"/>
        <v>6.0515685514653403E-2</v>
      </c>
      <c r="Y734" s="51">
        <f t="shared" si="424"/>
        <v>0.99998626710299976</v>
      </c>
      <c r="Z734" s="51">
        <f t="shared" si="401"/>
        <v>0.10000470590268154</v>
      </c>
      <c r="AA734" s="51">
        <f t="shared" si="402"/>
        <v>0.10743586106623165</v>
      </c>
      <c r="AB734" s="51">
        <f t="shared" si="403"/>
        <v>0.87818929663390199</v>
      </c>
      <c r="AC734" s="51">
        <f t="shared" si="404"/>
        <v>6.0514854458977328E-2</v>
      </c>
      <c r="AD734" s="78">
        <f t="shared" si="405"/>
        <v>1.1461447180617925</v>
      </c>
      <c r="AE734" s="51">
        <f t="shared" si="425"/>
        <v>1.1583602096933565</v>
      </c>
      <c r="AF734" s="50">
        <f t="shared" si="406"/>
        <v>-1.05455034878984E-2</v>
      </c>
      <c r="AG734" s="50">
        <f t="shared" si="426"/>
        <v>-1.0177908079961329E-3</v>
      </c>
      <c r="AH734" s="48">
        <f t="shared" si="427"/>
        <v>44834</v>
      </c>
      <c r="AI734" s="55">
        <f t="shared" si="407"/>
        <v>2022</v>
      </c>
      <c r="AJ734" s="55">
        <f t="shared" si="408"/>
        <v>11</v>
      </c>
      <c r="AK734" s="53">
        <f t="shared" si="409"/>
        <v>0</v>
      </c>
      <c r="AL734" s="51">
        <f t="shared" si="428"/>
        <v>1.137772732310625</v>
      </c>
      <c r="AM734" s="52" t="str">
        <f t="shared" si="410"/>
        <v/>
      </c>
      <c r="AN734" s="51">
        <f t="shared" si="429"/>
        <v>1.1583602096933565</v>
      </c>
      <c r="AO734" s="52">
        <f t="shared" si="411"/>
        <v>-1.05455034878984E-2</v>
      </c>
      <c r="AP734" s="56">
        <f t="shared" si="412"/>
        <v>1</v>
      </c>
      <c r="AQ734" s="53" t="b">
        <f t="shared" si="413"/>
        <v>1</v>
      </c>
    </row>
    <row r="735" spans="1:43">
      <c r="A735" s="48">
        <f>净值底稿!A696</f>
        <v>44876</v>
      </c>
      <c r="B735" s="49">
        <f>净值底稿!X696</f>
        <v>1.3672900021116576</v>
      </c>
      <c r="C735" s="49">
        <f>净值底稿!U696</f>
        <v>1.2873212741284861</v>
      </c>
      <c r="D735" s="49">
        <f>净值底稿!V696</f>
        <v>1.5683</v>
      </c>
      <c r="E735" s="49">
        <f>净值底稿!W696</f>
        <v>1.4645999999999999</v>
      </c>
      <c r="F735" s="50">
        <f t="shared" si="414"/>
        <v>2.2334944312787597E-2</v>
      </c>
      <c r="G735" s="50">
        <f t="shared" si="415"/>
        <v>8.4778778441101377E-3</v>
      </c>
      <c r="H735" s="50">
        <f t="shared" si="416"/>
        <v>-9.5553573703655026E-4</v>
      </c>
      <c r="I735" s="50">
        <f t="shared" si="417"/>
        <v>1.1603812681309611E-2</v>
      </c>
      <c r="J735" s="51">
        <f t="shared" si="418"/>
        <v>0.10223830544003464</v>
      </c>
      <c r="K735" s="51">
        <f t="shared" si="419"/>
        <v>0.10834668917242796</v>
      </c>
      <c r="L735" s="51">
        <f t="shared" si="420"/>
        <v>0.87735015537708527</v>
      </c>
      <c r="M735" s="51">
        <f t="shared" si="421"/>
        <v>6.1217057494556013E-2</v>
      </c>
      <c r="N735" s="51">
        <f t="shared" si="392"/>
        <v>1.1491522074841038</v>
      </c>
      <c r="O735" s="52">
        <f t="shared" si="393"/>
        <v>0.18325248234392449</v>
      </c>
      <c r="P735" s="53" t="b">
        <f t="shared" si="394"/>
        <v>0</v>
      </c>
      <c r="Q735" s="53" t="b">
        <f t="shared" si="395"/>
        <v>0</v>
      </c>
      <c r="R735" s="53" t="b">
        <f t="shared" si="396"/>
        <v>0</v>
      </c>
      <c r="S735" s="53" t="b">
        <f t="shared" si="422"/>
        <v>0</v>
      </c>
      <c r="T735" s="54" t="str">
        <f t="shared" si="423"/>
        <v>不调</v>
      </c>
      <c r="U735" s="51">
        <f t="shared" si="397"/>
        <v>0.10223830544003464</v>
      </c>
      <c r="V735" s="51">
        <f t="shared" si="398"/>
        <v>0.10834668917242796</v>
      </c>
      <c r="W735" s="51">
        <f t="shared" si="399"/>
        <v>0.87735015537708527</v>
      </c>
      <c r="X735" s="51">
        <f t="shared" si="400"/>
        <v>6.1217057494556013E-2</v>
      </c>
      <c r="Y735" s="51">
        <f t="shared" si="424"/>
        <v>0.99998626710299976</v>
      </c>
      <c r="Z735" s="51">
        <f t="shared" si="401"/>
        <v>0.10223690141191655</v>
      </c>
      <c r="AA735" s="51">
        <f t="shared" si="402"/>
        <v>0.10834520125850523</v>
      </c>
      <c r="AB735" s="51">
        <f t="shared" si="403"/>
        <v>0.87733810681776836</v>
      </c>
      <c r="AC735" s="51">
        <f t="shared" si="404"/>
        <v>6.1216216807010781E-2</v>
      </c>
      <c r="AD735" s="78">
        <f t="shared" si="405"/>
        <v>1.1491364262952009</v>
      </c>
      <c r="AE735" s="51">
        <f t="shared" si="425"/>
        <v>1.1583602096933565</v>
      </c>
      <c r="AF735" s="50">
        <f t="shared" si="406"/>
        <v>-7.9627937156071527E-3</v>
      </c>
      <c r="AG735" s="50">
        <f t="shared" si="426"/>
        <v>2.6102360254012247E-3</v>
      </c>
      <c r="AH735" s="48">
        <f t="shared" si="427"/>
        <v>44834</v>
      </c>
      <c r="AI735" s="55">
        <f t="shared" si="407"/>
        <v>2022</v>
      </c>
      <c r="AJ735" s="55">
        <f t="shared" si="408"/>
        <v>11</v>
      </c>
      <c r="AK735" s="53">
        <f t="shared" si="409"/>
        <v>0</v>
      </c>
      <c r="AL735" s="51">
        <f t="shared" si="428"/>
        <v>1.137772732310625</v>
      </c>
      <c r="AM735" s="52" t="str">
        <f t="shared" si="410"/>
        <v/>
      </c>
      <c r="AN735" s="51">
        <f t="shared" si="429"/>
        <v>1.1583602096933565</v>
      </c>
      <c r="AO735" s="52">
        <f t="shared" si="411"/>
        <v>-7.9627937156071527E-3</v>
      </c>
      <c r="AP735" s="56">
        <f t="shared" si="412"/>
        <v>1</v>
      </c>
      <c r="AQ735" s="53" t="b">
        <f t="shared" si="413"/>
        <v>1</v>
      </c>
    </row>
    <row r="736" spans="1:43">
      <c r="A736" s="48">
        <f>净值底稿!A697</f>
        <v>44879</v>
      </c>
      <c r="B736" s="49">
        <f>净值底稿!X697</f>
        <v>1.3652246106347192</v>
      </c>
      <c r="C736" s="49">
        <f>净值底稿!U697</f>
        <v>1.2817212328683376</v>
      </c>
      <c r="D736" s="49">
        <f>净值底稿!V697</f>
        <v>1.5615000000000001</v>
      </c>
      <c r="E736" s="49">
        <f>净值底稿!W697</f>
        <v>1.4481999999999999</v>
      </c>
      <c r="F736" s="50">
        <f t="shared" si="414"/>
        <v>-1.5105730852624788E-3</v>
      </c>
      <c r="G736" s="50">
        <f t="shared" si="415"/>
        <v>-4.3501504812306635E-3</v>
      </c>
      <c r="H736" s="50">
        <f t="shared" si="416"/>
        <v>-4.3359051201937726E-3</v>
      </c>
      <c r="I736" s="50">
        <f t="shared" si="417"/>
        <v>-1.1197596613409799E-2</v>
      </c>
      <c r="J736" s="51">
        <f t="shared" si="418"/>
        <v>0.10208246510032307</v>
      </c>
      <c r="K736" s="51">
        <f t="shared" si="419"/>
        <v>0.10787388332911152</v>
      </c>
      <c r="L736" s="51">
        <f t="shared" si="420"/>
        <v>0.87353405202827605</v>
      </c>
      <c r="M736" s="51">
        <f t="shared" si="421"/>
        <v>6.0530742305006838E-2</v>
      </c>
      <c r="N736" s="51">
        <f t="shared" si="392"/>
        <v>1.1440211427627174</v>
      </c>
      <c r="O736" s="52">
        <f t="shared" si="393"/>
        <v>0.18352488479575405</v>
      </c>
      <c r="P736" s="53" t="b">
        <f t="shared" si="394"/>
        <v>0</v>
      </c>
      <c r="Q736" s="53" t="b">
        <f t="shared" si="395"/>
        <v>0</v>
      </c>
      <c r="R736" s="53" t="b">
        <f t="shared" si="396"/>
        <v>0</v>
      </c>
      <c r="S736" s="53" t="b">
        <f t="shared" si="422"/>
        <v>0</v>
      </c>
      <c r="T736" s="54" t="str">
        <f t="shared" si="423"/>
        <v>不调</v>
      </c>
      <c r="U736" s="51">
        <f t="shared" si="397"/>
        <v>0.10208246510032307</v>
      </c>
      <c r="V736" s="51">
        <f t="shared" si="398"/>
        <v>0.10787388332911152</v>
      </c>
      <c r="W736" s="51">
        <f t="shared" si="399"/>
        <v>0.87353405202827605</v>
      </c>
      <c r="X736" s="51">
        <f t="shared" si="400"/>
        <v>6.0530742305006838E-2</v>
      </c>
      <c r="Y736" s="51">
        <f t="shared" si="424"/>
        <v>0.99995880187477393</v>
      </c>
      <c r="Z736" s="51">
        <f t="shared" si="401"/>
        <v>0.10207825949414248</v>
      </c>
      <c r="AA736" s="51">
        <f t="shared" si="402"/>
        <v>0.10786943912735751</v>
      </c>
      <c r="AB736" s="51">
        <f t="shared" si="403"/>
        <v>0.87349806406301134</v>
      </c>
      <c r="AC736" s="51">
        <f t="shared" si="404"/>
        <v>6.0528248551905327E-2</v>
      </c>
      <c r="AD736" s="78">
        <f t="shared" si="405"/>
        <v>1.1439740112364167</v>
      </c>
      <c r="AE736" s="51">
        <f t="shared" si="425"/>
        <v>1.1583602096933565</v>
      </c>
      <c r="AF736" s="50">
        <f t="shared" si="406"/>
        <v>-1.2419451511329171E-2</v>
      </c>
      <c r="AG736" s="50">
        <f t="shared" si="426"/>
        <v>-4.4924300898089298E-3</v>
      </c>
      <c r="AH736" s="48">
        <f t="shared" si="427"/>
        <v>44834</v>
      </c>
      <c r="AI736" s="55">
        <f t="shared" si="407"/>
        <v>2022</v>
      </c>
      <c r="AJ736" s="55">
        <f t="shared" si="408"/>
        <v>11</v>
      </c>
      <c r="AK736" s="53">
        <f t="shared" si="409"/>
        <v>0</v>
      </c>
      <c r="AL736" s="51">
        <f t="shared" si="428"/>
        <v>1.137772732310625</v>
      </c>
      <c r="AM736" s="52" t="str">
        <f t="shared" si="410"/>
        <v/>
      </c>
      <c r="AN736" s="51">
        <f t="shared" si="429"/>
        <v>1.1583602096933565</v>
      </c>
      <c r="AO736" s="52">
        <f t="shared" si="411"/>
        <v>-1.2419451511329171E-2</v>
      </c>
      <c r="AP736" s="56">
        <f t="shared" si="412"/>
        <v>1</v>
      </c>
      <c r="AQ736" s="53" t="b">
        <f t="shared" si="413"/>
        <v>1</v>
      </c>
    </row>
    <row r="737" spans="1:43">
      <c r="A737" s="48">
        <f>净值底稿!A698</f>
        <v>44880</v>
      </c>
      <c r="B737" s="49">
        <f>净值底稿!X698</f>
        <v>1.3730207058640638</v>
      </c>
      <c r="C737" s="49">
        <f>净值底稿!U698</f>
        <v>1.3061712467083437</v>
      </c>
      <c r="D737" s="49">
        <f>净值底稿!V698</f>
        <v>1.5607</v>
      </c>
      <c r="E737" s="49">
        <f>净值底稿!W698</f>
        <v>1.4562999999999999</v>
      </c>
      <c r="F737" s="50">
        <f t="shared" si="414"/>
        <v>5.7104854165499486E-3</v>
      </c>
      <c r="G737" s="50">
        <f t="shared" si="415"/>
        <v>1.907592166924621E-2</v>
      </c>
      <c r="H737" s="50">
        <f t="shared" si="416"/>
        <v>-5.1232788984956201E-4</v>
      </c>
      <c r="I737" s="50">
        <f t="shared" si="417"/>
        <v>5.5931501173871467E-3</v>
      </c>
      <c r="J737" s="51">
        <f t="shared" si="418"/>
        <v>0.10266117590633059</v>
      </c>
      <c r="K737" s="51">
        <f t="shared" si="419"/>
        <v>0.1099271480986565</v>
      </c>
      <c r="L737" s="51">
        <f t="shared" si="420"/>
        <v>0.87305054664306225</v>
      </c>
      <c r="M737" s="51">
        <f t="shared" si="421"/>
        <v>6.0866792132398657E-2</v>
      </c>
      <c r="N737" s="51">
        <f t="shared" si="392"/>
        <v>1.146505662780448</v>
      </c>
      <c r="O737" s="52">
        <f t="shared" si="393"/>
        <v>0.18542282947772676</v>
      </c>
      <c r="P737" s="53" t="b">
        <f t="shared" si="394"/>
        <v>0</v>
      </c>
      <c r="Q737" s="53" t="b">
        <f t="shared" si="395"/>
        <v>0</v>
      </c>
      <c r="R737" s="53" t="b">
        <f t="shared" si="396"/>
        <v>0</v>
      </c>
      <c r="S737" s="53" t="b">
        <f t="shared" si="422"/>
        <v>0</v>
      </c>
      <c r="T737" s="54" t="str">
        <f t="shared" si="423"/>
        <v>不调</v>
      </c>
      <c r="U737" s="51">
        <f t="shared" si="397"/>
        <v>0.10266117590633059</v>
      </c>
      <c r="V737" s="51">
        <f t="shared" si="398"/>
        <v>0.1099271480986565</v>
      </c>
      <c r="W737" s="51">
        <f t="shared" si="399"/>
        <v>0.87305054664306225</v>
      </c>
      <c r="X737" s="51">
        <f t="shared" si="400"/>
        <v>6.0866792132398657E-2</v>
      </c>
      <c r="Y737" s="51">
        <f t="shared" si="424"/>
        <v>0.99998626710299976</v>
      </c>
      <c r="Z737" s="51">
        <f t="shared" si="401"/>
        <v>0.10265976607097595</v>
      </c>
      <c r="AA737" s="51">
        <f t="shared" si="402"/>
        <v>0.10992563848045413</v>
      </c>
      <c r="AB737" s="51">
        <f t="shared" si="403"/>
        <v>0.87303855712982925</v>
      </c>
      <c r="AC737" s="51">
        <f t="shared" si="404"/>
        <v>6.0865956255011566E-2</v>
      </c>
      <c r="AD737" s="78">
        <f t="shared" si="405"/>
        <v>1.1464899179362709</v>
      </c>
      <c r="AE737" s="51">
        <f t="shared" si="425"/>
        <v>1.1583602096933565</v>
      </c>
      <c r="AF737" s="50">
        <f t="shared" si="406"/>
        <v>-1.0247496122322786E-2</v>
      </c>
      <c r="AG737" s="50">
        <f t="shared" si="426"/>
        <v>2.1992691050165547E-3</v>
      </c>
      <c r="AH737" s="48">
        <f t="shared" si="427"/>
        <v>44834</v>
      </c>
      <c r="AI737" s="55">
        <f t="shared" si="407"/>
        <v>2022</v>
      </c>
      <c r="AJ737" s="55">
        <f t="shared" si="408"/>
        <v>11</v>
      </c>
      <c r="AK737" s="53">
        <f t="shared" si="409"/>
        <v>0</v>
      </c>
      <c r="AL737" s="51">
        <f t="shared" si="428"/>
        <v>1.137772732310625</v>
      </c>
      <c r="AM737" s="52" t="str">
        <f t="shared" si="410"/>
        <v/>
      </c>
      <c r="AN737" s="51">
        <f t="shared" si="429"/>
        <v>1.1583602096933565</v>
      </c>
      <c r="AO737" s="52">
        <f t="shared" si="411"/>
        <v>-1.0247496122322786E-2</v>
      </c>
      <c r="AP737" s="56">
        <f t="shared" si="412"/>
        <v>1</v>
      </c>
      <c r="AQ737" s="53" t="b">
        <f t="shared" si="413"/>
        <v>1</v>
      </c>
    </row>
    <row r="738" spans="1:43">
      <c r="A738" s="48">
        <f>净值底稿!A699</f>
        <v>44881</v>
      </c>
      <c r="B738" s="49">
        <f>净值底稿!X699</f>
        <v>1.3682876973157085</v>
      </c>
      <c r="C738" s="49">
        <f>净值底稿!U699</f>
        <v>1.2978627650255898</v>
      </c>
      <c r="D738" s="49">
        <f>净值底稿!V699</f>
        <v>1.5586</v>
      </c>
      <c r="E738" s="49">
        <f>净值底稿!W699</f>
        <v>1.4624999999999999</v>
      </c>
      <c r="F738" s="50">
        <f t="shared" si="414"/>
        <v>-3.4471501617863165E-3</v>
      </c>
      <c r="G738" s="50">
        <f t="shared" si="415"/>
        <v>-6.3609436386629081E-3</v>
      </c>
      <c r="H738" s="50">
        <f t="shared" si="416"/>
        <v>-1.3455500736848647E-3</v>
      </c>
      <c r="I738" s="50">
        <f t="shared" si="417"/>
        <v>4.2573645540067151E-3</v>
      </c>
      <c r="J738" s="51">
        <f t="shared" si="418"/>
        <v>0.10230588244175544</v>
      </c>
      <c r="K738" s="51">
        <f t="shared" si="419"/>
        <v>0.10922640768963593</v>
      </c>
      <c r="L738" s="51">
        <f t="shared" si="420"/>
        <v>0.87186384003495343</v>
      </c>
      <c r="M738" s="51">
        <f t="shared" si="421"/>
        <v>6.1125084819717374E-2</v>
      </c>
      <c r="N738" s="51">
        <f t="shared" si="392"/>
        <v>1.1445212149860622</v>
      </c>
      <c r="O738" s="52">
        <f t="shared" si="393"/>
        <v>0.1848216418897638</v>
      </c>
      <c r="P738" s="53" t="b">
        <f t="shared" si="394"/>
        <v>0</v>
      </c>
      <c r="Q738" s="53" t="b">
        <f t="shared" si="395"/>
        <v>0</v>
      </c>
      <c r="R738" s="53" t="b">
        <f t="shared" si="396"/>
        <v>0</v>
      </c>
      <c r="S738" s="53" t="b">
        <f t="shared" si="422"/>
        <v>0</v>
      </c>
      <c r="T738" s="54" t="str">
        <f t="shared" si="423"/>
        <v>不调</v>
      </c>
      <c r="U738" s="51">
        <f t="shared" si="397"/>
        <v>0.10230588244175544</v>
      </c>
      <c r="V738" s="51">
        <f t="shared" si="398"/>
        <v>0.10922640768963593</v>
      </c>
      <c r="W738" s="51">
        <f t="shared" si="399"/>
        <v>0.87186384003495343</v>
      </c>
      <c r="X738" s="51">
        <f t="shared" si="400"/>
        <v>6.1125084819717374E-2</v>
      </c>
      <c r="Y738" s="51">
        <f t="shared" si="424"/>
        <v>0.99998626710299976</v>
      </c>
      <c r="Z738" s="51">
        <f t="shared" si="401"/>
        <v>0.10230447748560935</v>
      </c>
      <c r="AA738" s="51">
        <f t="shared" si="402"/>
        <v>0.10922490769462942</v>
      </c>
      <c r="AB738" s="51">
        <f t="shared" si="403"/>
        <v>0.87185186681864002</v>
      </c>
      <c r="AC738" s="51">
        <f t="shared" si="404"/>
        <v>6.112424539522341E-2</v>
      </c>
      <c r="AD738" s="78">
        <f t="shared" si="405"/>
        <v>1.1445054973941022</v>
      </c>
      <c r="AE738" s="51">
        <f t="shared" si="425"/>
        <v>1.1583602096933565</v>
      </c>
      <c r="AF738" s="50">
        <f t="shared" si="406"/>
        <v>-1.1960625186635099E-2</v>
      </c>
      <c r="AG738" s="50">
        <f t="shared" si="426"/>
        <v>-1.730866108042739E-3</v>
      </c>
      <c r="AH738" s="48">
        <f t="shared" si="427"/>
        <v>44834</v>
      </c>
      <c r="AI738" s="55">
        <f t="shared" si="407"/>
        <v>2022</v>
      </c>
      <c r="AJ738" s="55">
        <f t="shared" si="408"/>
        <v>11</v>
      </c>
      <c r="AK738" s="53">
        <f t="shared" si="409"/>
        <v>0</v>
      </c>
      <c r="AL738" s="51">
        <f t="shared" si="428"/>
        <v>1.137772732310625</v>
      </c>
      <c r="AM738" s="52" t="str">
        <f t="shared" si="410"/>
        <v/>
      </c>
      <c r="AN738" s="51">
        <f t="shared" si="429"/>
        <v>1.1583602096933565</v>
      </c>
      <c r="AO738" s="52">
        <f t="shared" si="411"/>
        <v>-1.1960625186635099E-2</v>
      </c>
      <c r="AP738" s="56">
        <f t="shared" si="412"/>
        <v>1</v>
      </c>
      <c r="AQ738" s="53" t="b">
        <f t="shared" si="413"/>
        <v>1</v>
      </c>
    </row>
    <row r="739" spans="1:43">
      <c r="A739" s="48">
        <f>净值底稿!A700</f>
        <v>44882</v>
      </c>
      <c r="B739" s="49">
        <f>净值底稿!X700</f>
        <v>1.3648261311118906</v>
      </c>
      <c r="C739" s="49">
        <f>净值底稿!U700</f>
        <v>1.2986504634701237</v>
      </c>
      <c r="D739" s="49">
        <f>净值底稿!V700</f>
        <v>1.5588</v>
      </c>
      <c r="E739" s="49">
        <f>净值底稿!W700</f>
        <v>1.4644999999999999</v>
      </c>
      <c r="F739" s="50">
        <f t="shared" si="414"/>
        <v>-2.5298526111203756E-3</v>
      </c>
      <c r="G739" s="50">
        <f t="shared" si="415"/>
        <v>6.0691967268078351E-4</v>
      </c>
      <c r="H739" s="50">
        <f t="shared" si="416"/>
        <v>1.2832028743736679E-4</v>
      </c>
      <c r="I739" s="50">
        <f t="shared" si="417"/>
        <v>1.3675213675212738E-3</v>
      </c>
      <c r="J739" s="51">
        <f t="shared" si="418"/>
        <v>0.10204566223611307</v>
      </c>
      <c r="K739" s="51">
        <f t="shared" si="419"/>
        <v>0.10929119843985603</v>
      </c>
      <c r="L739" s="51">
        <f t="shared" si="420"/>
        <v>0.87196374310079294</v>
      </c>
      <c r="M739" s="51">
        <f t="shared" si="421"/>
        <v>6.1207834106874991E-2</v>
      </c>
      <c r="N739" s="51">
        <f t="shared" si="392"/>
        <v>1.144508437883637</v>
      </c>
      <c r="O739" s="52">
        <f t="shared" si="393"/>
        <v>0.18465295115408828</v>
      </c>
      <c r="P739" s="53" t="b">
        <f t="shared" si="394"/>
        <v>0</v>
      </c>
      <c r="Q739" s="53" t="b">
        <f t="shared" si="395"/>
        <v>0</v>
      </c>
      <c r="R739" s="53" t="b">
        <f t="shared" si="396"/>
        <v>0</v>
      </c>
      <c r="S739" s="53" t="b">
        <f t="shared" si="422"/>
        <v>0</v>
      </c>
      <c r="T739" s="54" t="str">
        <f t="shared" si="423"/>
        <v>不调</v>
      </c>
      <c r="U739" s="51">
        <f t="shared" si="397"/>
        <v>0.10204566223611307</v>
      </c>
      <c r="V739" s="51">
        <f t="shared" si="398"/>
        <v>0.10929119843985603</v>
      </c>
      <c r="W739" s="51">
        <f t="shared" si="399"/>
        <v>0.87196374310079294</v>
      </c>
      <c r="X739" s="51">
        <f t="shared" si="400"/>
        <v>6.1207834106874991E-2</v>
      </c>
      <c r="Y739" s="51">
        <f t="shared" si="424"/>
        <v>0.99998626710299976</v>
      </c>
      <c r="Z739" s="51">
        <f t="shared" si="401"/>
        <v>0.10204426085354426</v>
      </c>
      <c r="AA739" s="51">
        <f t="shared" si="402"/>
        <v>0.10928969755508483</v>
      </c>
      <c r="AB739" s="51">
        <f t="shared" si="403"/>
        <v>0.87195176851252099</v>
      </c>
      <c r="AC739" s="51">
        <f t="shared" si="404"/>
        <v>6.1206993545993592E-2</v>
      </c>
      <c r="AD739" s="78">
        <f t="shared" si="405"/>
        <v>1.1444927204671436</v>
      </c>
      <c r="AE739" s="51">
        <f t="shared" si="425"/>
        <v>1.1583602096933565</v>
      </c>
      <c r="AF739" s="50">
        <f t="shared" si="406"/>
        <v>-1.1971655371245893E-2</v>
      </c>
      <c r="AG739" s="50">
        <f t="shared" si="426"/>
        <v>-1.1163709556449852E-5</v>
      </c>
      <c r="AH739" s="48">
        <f t="shared" si="427"/>
        <v>44834</v>
      </c>
      <c r="AI739" s="55">
        <f t="shared" si="407"/>
        <v>2022</v>
      </c>
      <c r="AJ739" s="55">
        <f t="shared" si="408"/>
        <v>11</v>
      </c>
      <c r="AK739" s="53">
        <f t="shared" si="409"/>
        <v>0</v>
      </c>
      <c r="AL739" s="51">
        <f t="shared" si="428"/>
        <v>1.137772732310625</v>
      </c>
      <c r="AM739" s="52" t="str">
        <f t="shared" si="410"/>
        <v/>
      </c>
      <c r="AN739" s="51">
        <f t="shared" si="429"/>
        <v>1.1583602096933565</v>
      </c>
      <c r="AO739" s="52">
        <f t="shared" si="411"/>
        <v>-1.1971655371245893E-2</v>
      </c>
      <c r="AP739" s="56">
        <f t="shared" si="412"/>
        <v>1</v>
      </c>
      <c r="AQ739" s="53" t="b">
        <f t="shared" si="413"/>
        <v>1</v>
      </c>
    </row>
    <row r="740" spans="1:43">
      <c r="A740" s="48">
        <f>净值底稿!A701</f>
        <v>44883</v>
      </c>
      <c r="B740" s="49">
        <f>净值底稿!X701</f>
        <v>1.3584154798274304</v>
      </c>
      <c r="C740" s="49">
        <f>净值底稿!U701</f>
        <v>1.29079161748898</v>
      </c>
      <c r="D740" s="49">
        <f>净值底稿!V701</f>
        <v>1.5583</v>
      </c>
      <c r="E740" s="49">
        <f>净值底稿!W701</f>
        <v>1.4621</v>
      </c>
      <c r="F740" s="50">
        <f t="shared" si="414"/>
        <v>-4.697046120620163E-3</v>
      </c>
      <c r="G740" s="50">
        <f t="shared" si="415"/>
        <v>-6.0515482820097111E-3</v>
      </c>
      <c r="H740" s="50">
        <f t="shared" si="416"/>
        <v>-3.2075955863486438E-4</v>
      </c>
      <c r="I740" s="50">
        <f t="shared" si="417"/>
        <v>-1.6387845681119506E-3</v>
      </c>
      <c r="J740" s="51">
        <f t="shared" si="418"/>
        <v>0.10156495425397057</v>
      </c>
      <c r="K740" s="51">
        <f t="shared" si="419"/>
        <v>0.10862832567360399</v>
      </c>
      <c r="L740" s="51">
        <f t="shared" si="420"/>
        <v>0.87167208164810206</v>
      </c>
      <c r="M740" s="51">
        <f t="shared" si="421"/>
        <v>6.1106688469509889E-2</v>
      </c>
      <c r="N740" s="51">
        <f t="shared" si="392"/>
        <v>1.1429720500451865</v>
      </c>
      <c r="O740" s="52">
        <f t="shared" si="393"/>
        <v>0.18390062987040209</v>
      </c>
      <c r="P740" s="53" t="b">
        <f t="shared" si="394"/>
        <v>0</v>
      </c>
      <c r="Q740" s="53" t="b">
        <f t="shared" si="395"/>
        <v>0</v>
      </c>
      <c r="R740" s="53" t="b">
        <f t="shared" si="396"/>
        <v>0</v>
      </c>
      <c r="S740" s="53" t="b">
        <f t="shared" si="422"/>
        <v>0</v>
      </c>
      <c r="T740" s="54" t="str">
        <f t="shared" si="423"/>
        <v>不调</v>
      </c>
      <c r="U740" s="51">
        <f t="shared" si="397"/>
        <v>0.10156495425397057</v>
      </c>
      <c r="V740" s="51">
        <f t="shared" si="398"/>
        <v>0.10862832567360399</v>
      </c>
      <c r="W740" s="51">
        <f t="shared" si="399"/>
        <v>0.87167208164810206</v>
      </c>
      <c r="X740" s="51">
        <f t="shared" si="400"/>
        <v>6.1106688469509889E-2</v>
      </c>
      <c r="Y740" s="51">
        <f t="shared" si="424"/>
        <v>0.99998626710299976</v>
      </c>
      <c r="Z740" s="51">
        <f t="shared" si="401"/>
        <v>0.10156355947291497</v>
      </c>
      <c r="AA740" s="51">
        <f t="shared" si="402"/>
        <v>0.10862683389199621</v>
      </c>
      <c r="AB740" s="51">
        <f t="shared" si="403"/>
        <v>0.87166011106518682</v>
      </c>
      <c r="AC740" s="51">
        <f t="shared" si="404"/>
        <v>6.1105849297651109E-2</v>
      </c>
      <c r="AD740" s="78">
        <f t="shared" si="405"/>
        <v>1.142956353727749</v>
      </c>
      <c r="AE740" s="51">
        <f t="shared" si="425"/>
        <v>1.1583602096933565</v>
      </c>
      <c r="AF740" s="50">
        <f t="shared" si="406"/>
        <v>-1.3297984371964278E-2</v>
      </c>
      <c r="AG740" s="50">
        <f t="shared" si="426"/>
        <v>-1.3423997478704264E-3</v>
      </c>
      <c r="AH740" s="48">
        <f t="shared" si="427"/>
        <v>44834</v>
      </c>
      <c r="AI740" s="55">
        <f t="shared" si="407"/>
        <v>2022</v>
      </c>
      <c r="AJ740" s="55">
        <f t="shared" si="408"/>
        <v>11</v>
      </c>
      <c r="AK740" s="53">
        <f t="shared" si="409"/>
        <v>0</v>
      </c>
      <c r="AL740" s="51">
        <f t="shared" si="428"/>
        <v>1.137772732310625</v>
      </c>
      <c r="AM740" s="52" t="str">
        <f t="shared" si="410"/>
        <v/>
      </c>
      <c r="AN740" s="51">
        <f t="shared" si="429"/>
        <v>1.1583602096933565</v>
      </c>
      <c r="AO740" s="52">
        <f t="shared" si="411"/>
        <v>-1.3297984371964278E-2</v>
      </c>
      <c r="AP740" s="56">
        <f t="shared" si="412"/>
        <v>1</v>
      </c>
      <c r="AQ740" s="53" t="b">
        <f t="shared" si="413"/>
        <v>1</v>
      </c>
    </row>
    <row r="741" spans="1:43">
      <c r="A741" s="48">
        <f>净值底稿!A702</f>
        <v>44886</v>
      </c>
      <c r="B741" s="49">
        <f>净值底稿!X702</f>
        <v>1.35409125273159</v>
      </c>
      <c r="C741" s="49">
        <f>净值底稿!U702</f>
        <v>1.2928537546894812</v>
      </c>
      <c r="D741" s="49">
        <f>净值底稿!V702</f>
        <v>1.5602</v>
      </c>
      <c r="E741" s="49">
        <f>净值底稿!W702</f>
        <v>1.4551000000000001</v>
      </c>
      <c r="F741" s="50">
        <f t="shared" si="414"/>
        <v>-3.1832875582290532E-3</v>
      </c>
      <c r="G741" s="50">
        <f t="shared" si="415"/>
        <v>1.5975756059778412E-3</v>
      </c>
      <c r="H741" s="50">
        <f t="shared" si="416"/>
        <v>1.219277417698672E-3</v>
      </c>
      <c r="I741" s="50">
        <f t="shared" si="417"/>
        <v>-4.787634224745152E-3</v>
      </c>
      <c r="J741" s="51">
        <f t="shared" si="418"/>
        <v>0.10124025345767539</v>
      </c>
      <c r="K741" s="51">
        <f t="shared" si="419"/>
        <v>0.10880037347197667</v>
      </c>
      <c r="L741" s="51">
        <f t="shared" si="420"/>
        <v>0.87272290655451734</v>
      </c>
      <c r="M741" s="51">
        <f t="shared" si="421"/>
        <v>6.0813296842221552E-2</v>
      </c>
      <c r="N741" s="51">
        <f t="shared" si="392"/>
        <v>1.1435768303263909</v>
      </c>
      <c r="O741" s="52">
        <f t="shared" si="393"/>
        <v>0.18366988676196236</v>
      </c>
      <c r="P741" s="53" t="b">
        <f t="shared" si="394"/>
        <v>0</v>
      </c>
      <c r="Q741" s="53" t="b">
        <f t="shared" si="395"/>
        <v>0</v>
      </c>
      <c r="R741" s="53" t="b">
        <f t="shared" si="396"/>
        <v>0</v>
      </c>
      <c r="S741" s="53" t="b">
        <f t="shared" si="422"/>
        <v>0</v>
      </c>
      <c r="T741" s="54" t="str">
        <f t="shared" si="423"/>
        <v>不调</v>
      </c>
      <c r="U741" s="51">
        <f t="shared" si="397"/>
        <v>0.10124025345767539</v>
      </c>
      <c r="V741" s="51">
        <f t="shared" si="398"/>
        <v>0.10880037347197667</v>
      </c>
      <c r="W741" s="51">
        <f t="shared" si="399"/>
        <v>0.87272290655451734</v>
      </c>
      <c r="X741" s="51">
        <f t="shared" si="400"/>
        <v>6.0813296842221552E-2</v>
      </c>
      <c r="Y741" s="51">
        <f t="shared" si="424"/>
        <v>0.99995880187477393</v>
      </c>
      <c r="Z741" s="51">
        <f t="shared" si="401"/>
        <v>0.10123608254903552</v>
      </c>
      <c r="AA741" s="51">
        <f t="shared" si="402"/>
        <v>0.10879589110056573</v>
      </c>
      <c r="AB741" s="51">
        <f t="shared" si="403"/>
        <v>0.87268695200692548</v>
      </c>
      <c r="AC741" s="51">
        <f t="shared" si="404"/>
        <v>6.0810791448402839E-2</v>
      </c>
      <c r="AD741" s="78">
        <f t="shared" si="405"/>
        <v>1.1435297171049297</v>
      </c>
      <c r="AE741" s="51">
        <f t="shared" si="425"/>
        <v>1.1583602096933565</v>
      </c>
      <c r="AF741" s="50">
        <f t="shared" si="406"/>
        <v>-1.2803005890847041E-2</v>
      </c>
      <c r="AG741" s="50">
        <f t="shared" si="426"/>
        <v>5.0164940709307437E-4</v>
      </c>
      <c r="AH741" s="48">
        <f t="shared" si="427"/>
        <v>44834</v>
      </c>
      <c r="AI741" s="55">
        <f t="shared" si="407"/>
        <v>2022</v>
      </c>
      <c r="AJ741" s="55">
        <f t="shared" si="408"/>
        <v>11</v>
      </c>
      <c r="AK741" s="53">
        <f t="shared" si="409"/>
        <v>0</v>
      </c>
      <c r="AL741" s="51">
        <f t="shared" si="428"/>
        <v>1.137772732310625</v>
      </c>
      <c r="AM741" s="52" t="str">
        <f t="shared" si="410"/>
        <v/>
      </c>
      <c r="AN741" s="51">
        <f t="shared" si="429"/>
        <v>1.1583602096933565</v>
      </c>
      <c r="AO741" s="52">
        <f t="shared" si="411"/>
        <v>-1.2803005890847041E-2</v>
      </c>
      <c r="AP741" s="56">
        <f t="shared" si="412"/>
        <v>1</v>
      </c>
      <c r="AQ741" s="53" t="b">
        <f t="shared" si="413"/>
        <v>1</v>
      </c>
    </row>
    <row r="742" spans="1:43">
      <c r="A742" s="48">
        <f>净值底稿!A703</f>
        <v>44887</v>
      </c>
      <c r="B742" s="49">
        <f>净值底稿!X703</f>
        <v>1.3639329761445222</v>
      </c>
      <c r="C742" s="49">
        <f>净值底稿!U703</f>
        <v>1.278311250212085</v>
      </c>
      <c r="D742" s="49">
        <f>净值底稿!V703</f>
        <v>1.56</v>
      </c>
      <c r="E742" s="49">
        <f>净值底稿!W703</f>
        <v>1.4558</v>
      </c>
      <c r="F742" s="50">
        <f t="shared" si="414"/>
        <v>7.2681389773980865E-3</v>
      </c>
      <c r="G742" s="50">
        <f t="shared" si="415"/>
        <v>-1.1248375483032813E-2</v>
      </c>
      <c r="H742" s="50">
        <f t="shared" si="416"/>
        <v>-1.2818869375719188E-4</v>
      </c>
      <c r="I742" s="50">
        <f t="shared" si="417"/>
        <v>4.8106659336122348E-4</v>
      </c>
      <c r="J742" s="51">
        <f t="shared" si="418"/>
        <v>0.10197188046652925</v>
      </c>
      <c r="K742" s="51">
        <f t="shared" si="419"/>
        <v>0.10757211406645542</v>
      </c>
      <c r="L742" s="51">
        <f t="shared" si="420"/>
        <v>0.87257508340648882</v>
      </c>
      <c r="M742" s="51">
        <f t="shared" si="421"/>
        <v>6.0840045488684519E-2</v>
      </c>
      <c r="N742" s="51">
        <f t="shared" si="392"/>
        <v>1.1429591234281582</v>
      </c>
      <c r="O742" s="52">
        <f t="shared" si="393"/>
        <v>0.18333463571687894</v>
      </c>
      <c r="P742" s="53" t="b">
        <f t="shared" si="394"/>
        <v>0</v>
      </c>
      <c r="Q742" s="53" t="b">
        <f t="shared" si="395"/>
        <v>0</v>
      </c>
      <c r="R742" s="53" t="b">
        <f t="shared" si="396"/>
        <v>0</v>
      </c>
      <c r="S742" s="53" t="b">
        <f t="shared" si="422"/>
        <v>0</v>
      </c>
      <c r="T742" s="54" t="str">
        <f t="shared" si="423"/>
        <v>不调</v>
      </c>
      <c r="U742" s="51">
        <f t="shared" si="397"/>
        <v>0.10197188046652925</v>
      </c>
      <c r="V742" s="51">
        <f t="shared" si="398"/>
        <v>0.10757211406645542</v>
      </c>
      <c r="W742" s="51">
        <f t="shared" si="399"/>
        <v>0.87257508340648882</v>
      </c>
      <c r="X742" s="51">
        <f t="shared" si="400"/>
        <v>6.0840045488684519E-2</v>
      </c>
      <c r="Y742" s="51">
        <f t="shared" si="424"/>
        <v>0.99998626710299976</v>
      </c>
      <c r="Z742" s="51">
        <f t="shared" si="401"/>
        <v>0.10197048009719788</v>
      </c>
      <c r="AA742" s="51">
        <f t="shared" si="402"/>
        <v>0.10757063678969285</v>
      </c>
      <c r="AB742" s="51">
        <f t="shared" si="403"/>
        <v>0.87256310042274343</v>
      </c>
      <c r="AC742" s="51">
        <f t="shared" si="404"/>
        <v>6.0839209978606333E-2</v>
      </c>
      <c r="AD742" s="78">
        <f t="shared" si="405"/>
        <v>1.1429434272882406</v>
      </c>
      <c r="AE742" s="51">
        <f t="shared" si="425"/>
        <v>1.1583602096933565</v>
      </c>
      <c r="AF742" s="50">
        <f t="shared" si="406"/>
        <v>-1.330914362916269E-2</v>
      </c>
      <c r="AG742" s="50">
        <f t="shared" si="426"/>
        <v>-5.1270186329166467E-4</v>
      </c>
      <c r="AH742" s="48">
        <f t="shared" si="427"/>
        <v>44834</v>
      </c>
      <c r="AI742" s="55">
        <f t="shared" si="407"/>
        <v>2022</v>
      </c>
      <c r="AJ742" s="55">
        <f t="shared" si="408"/>
        <v>11</v>
      </c>
      <c r="AK742" s="53">
        <f t="shared" si="409"/>
        <v>0</v>
      </c>
      <c r="AL742" s="51">
        <f t="shared" si="428"/>
        <v>1.137772732310625</v>
      </c>
      <c r="AM742" s="52" t="str">
        <f t="shared" si="410"/>
        <v/>
      </c>
      <c r="AN742" s="51">
        <f t="shared" si="429"/>
        <v>1.1583602096933565</v>
      </c>
      <c r="AO742" s="52">
        <f t="shared" si="411"/>
        <v>-1.330914362916269E-2</v>
      </c>
      <c r="AP742" s="56">
        <f t="shared" si="412"/>
        <v>1</v>
      </c>
      <c r="AQ742" s="53" t="b">
        <f t="shared" si="413"/>
        <v>1</v>
      </c>
    </row>
    <row r="743" spans="1:43">
      <c r="A743" s="48">
        <f>净值底稿!A704</f>
        <v>44888</v>
      </c>
      <c r="B743" s="49">
        <f>净值底稿!X704</f>
        <v>1.3700797732517285</v>
      </c>
      <c r="C743" s="49">
        <f>净值底稿!U704</f>
        <v>1.2761286994809125</v>
      </c>
      <c r="D743" s="49">
        <f>净值底稿!V704</f>
        <v>1.5615000000000001</v>
      </c>
      <c r="E743" s="49">
        <f>净值底稿!W704</f>
        <v>1.4538</v>
      </c>
      <c r="F743" s="50">
        <f t="shared" si="414"/>
        <v>4.5066709396393012E-3</v>
      </c>
      <c r="G743" s="50">
        <f t="shared" si="415"/>
        <v>-1.7073703535116502E-3</v>
      </c>
      <c r="H743" s="50">
        <f t="shared" si="416"/>
        <v>9.6153846153845812E-4</v>
      </c>
      <c r="I743" s="50">
        <f t="shared" si="417"/>
        <v>-1.373815084489638E-3</v>
      </c>
      <c r="J743" s="51">
        <f t="shared" si="418"/>
        <v>0.10243002749655299</v>
      </c>
      <c r="K743" s="51">
        <f t="shared" si="419"/>
        <v>0.10738697387352976</v>
      </c>
      <c r="L743" s="51">
        <f t="shared" si="420"/>
        <v>0.87340210340391911</v>
      </c>
      <c r="M743" s="51">
        <f t="shared" si="421"/>
        <v>6.075562815420929E-2</v>
      </c>
      <c r="N743" s="51">
        <f t="shared" si="392"/>
        <v>1.1439747329282111</v>
      </c>
      <c r="O743" s="52">
        <f t="shared" si="393"/>
        <v>0.18341052064412125</v>
      </c>
      <c r="P743" s="53" t="b">
        <f t="shared" si="394"/>
        <v>0</v>
      </c>
      <c r="Q743" s="53" t="b">
        <f t="shared" si="395"/>
        <v>0</v>
      </c>
      <c r="R743" s="53" t="b">
        <f t="shared" si="396"/>
        <v>0</v>
      </c>
      <c r="S743" s="53" t="b">
        <f t="shared" si="422"/>
        <v>0</v>
      </c>
      <c r="T743" s="54" t="str">
        <f t="shared" si="423"/>
        <v>不调</v>
      </c>
      <c r="U743" s="51">
        <f t="shared" si="397"/>
        <v>0.10243002749655299</v>
      </c>
      <c r="V743" s="51">
        <f t="shared" si="398"/>
        <v>0.10738697387352976</v>
      </c>
      <c r="W743" s="51">
        <f t="shared" si="399"/>
        <v>0.87340210340391911</v>
      </c>
      <c r="X743" s="51">
        <f t="shared" si="400"/>
        <v>6.075562815420929E-2</v>
      </c>
      <c r="Y743" s="51">
        <f t="shared" si="424"/>
        <v>0.99998626710299976</v>
      </c>
      <c r="Z743" s="51">
        <f t="shared" si="401"/>
        <v>0.10242862083553564</v>
      </c>
      <c r="AA743" s="51">
        <f t="shared" si="402"/>
        <v>0.10738549913927839</v>
      </c>
      <c r="AB743" s="51">
        <f t="shared" si="403"/>
        <v>0.87339010906279324</v>
      </c>
      <c r="AC743" s="51">
        <f t="shared" si="404"/>
        <v>6.0754793803425661E-2</v>
      </c>
      <c r="AD743" s="78">
        <f t="shared" si="405"/>
        <v>1.143959022841033</v>
      </c>
      <c r="AE743" s="51">
        <f t="shared" si="425"/>
        <v>1.1583602096933565</v>
      </c>
      <c r="AF743" s="50">
        <f t="shared" si="406"/>
        <v>-1.2432390833017171E-2</v>
      </c>
      <c r="AG743" s="50">
        <f t="shared" si="426"/>
        <v>8.8857902197481131E-4</v>
      </c>
      <c r="AH743" s="48">
        <f t="shared" si="427"/>
        <v>44834</v>
      </c>
      <c r="AI743" s="55">
        <f t="shared" si="407"/>
        <v>2022</v>
      </c>
      <c r="AJ743" s="55">
        <f t="shared" si="408"/>
        <v>11</v>
      </c>
      <c r="AK743" s="53">
        <f t="shared" si="409"/>
        <v>0</v>
      </c>
      <c r="AL743" s="51">
        <f t="shared" si="428"/>
        <v>1.137772732310625</v>
      </c>
      <c r="AM743" s="52" t="str">
        <f t="shared" si="410"/>
        <v/>
      </c>
      <c r="AN743" s="51">
        <f t="shared" si="429"/>
        <v>1.1583602096933565</v>
      </c>
      <c r="AO743" s="52">
        <f t="shared" si="411"/>
        <v>-1.2432390833017171E-2</v>
      </c>
      <c r="AP743" s="56">
        <f t="shared" si="412"/>
        <v>1</v>
      </c>
      <c r="AQ743" s="53" t="b">
        <f t="shared" si="413"/>
        <v>1</v>
      </c>
    </row>
    <row r="744" spans="1:43">
      <c r="A744" s="48">
        <f>净值底稿!A705</f>
        <v>44889</v>
      </c>
      <c r="B744" s="49">
        <f>净值底稿!X705</f>
        <v>1.3747560278705286</v>
      </c>
      <c r="C744" s="49">
        <f>净值底稿!U705</f>
        <v>1.2789211168428676</v>
      </c>
      <c r="D744" s="49">
        <f>净值底稿!V705</f>
        <v>1.5630999999999999</v>
      </c>
      <c r="E744" s="49">
        <f>净值底稿!W705</f>
        <v>1.4592000000000001</v>
      </c>
      <c r="F744" s="50">
        <f t="shared" si="414"/>
        <v>3.4131257975595908E-3</v>
      </c>
      <c r="G744" s="50">
        <f t="shared" si="415"/>
        <v>2.1881941555668138E-3</v>
      </c>
      <c r="H744" s="50">
        <f t="shared" si="416"/>
        <v>1.024655779698902E-3</v>
      </c>
      <c r="I744" s="50">
        <f t="shared" si="417"/>
        <v>3.7144036318614848E-3</v>
      </c>
      <c r="J744" s="51">
        <f t="shared" si="418"/>
        <v>0.10277822260371786</v>
      </c>
      <c r="K744" s="51">
        <f t="shared" si="419"/>
        <v>0.10762047946088758</v>
      </c>
      <c r="L744" s="51">
        <f t="shared" si="420"/>
        <v>0.87428503328597629</v>
      </c>
      <c r="M744" s="51">
        <f t="shared" si="421"/>
        <v>6.0980461630182101E-2</v>
      </c>
      <c r="N744" s="51">
        <f t="shared" si="392"/>
        <v>1.1456641969807639</v>
      </c>
      <c r="O744" s="52">
        <f t="shared" si="393"/>
        <v>0.18364779367207379</v>
      </c>
      <c r="P744" s="53" t="b">
        <f t="shared" si="394"/>
        <v>0</v>
      </c>
      <c r="Q744" s="53" t="b">
        <f t="shared" si="395"/>
        <v>0</v>
      </c>
      <c r="R744" s="53" t="b">
        <f t="shared" si="396"/>
        <v>0</v>
      </c>
      <c r="S744" s="53" t="b">
        <f t="shared" si="422"/>
        <v>0</v>
      </c>
      <c r="T744" s="54" t="str">
        <f t="shared" si="423"/>
        <v>不调</v>
      </c>
      <c r="U744" s="51">
        <f t="shared" si="397"/>
        <v>0.10277822260371786</v>
      </c>
      <c r="V744" s="51">
        <f t="shared" si="398"/>
        <v>0.10762047946088758</v>
      </c>
      <c r="W744" s="51">
        <f t="shared" si="399"/>
        <v>0.87428503328597629</v>
      </c>
      <c r="X744" s="51">
        <f t="shared" si="400"/>
        <v>6.0980461630182101E-2</v>
      </c>
      <c r="Y744" s="51">
        <f t="shared" si="424"/>
        <v>0.99998626710299976</v>
      </c>
      <c r="Z744" s="51">
        <f t="shared" si="401"/>
        <v>0.10277681116097297</v>
      </c>
      <c r="AA744" s="51">
        <f t="shared" si="402"/>
        <v>0.10761900151992804</v>
      </c>
      <c r="AB744" s="51">
        <f t="shared" si="403"/>
        <v>0.87427302681966534</v>
      </c>
      <c r="AC744" s="51">
        <f t="shared" si="404"/>
        <v>6.0979624191783509E-2</v>
      </c>
      <c r="AD744" s="78">
        <f t="shared" si="405"/>
        <v>1.1456484636923498</v>
      </c>
      <c r="AE744" s="51">
        <f t="shared" si="425"/>
        <v>1.1583602096933565</v>
      </c>
      <c r="AF744" s="50">
        <f t="shared" si="406"/>
        <v>-1.097391458600927E-2</v>
      </c>
      <c r="AG744" s="50">
        <f t="shared" si="426"/>
        <v>1.4768368600486248E-3</v>
      </c>
      <c r="AH744" s="48">
        <f t="shared" si="427"/>
        <v>44834</v>
      </c>
      <c r="AI744" s="55">
        <f t="shared" si="407"/>
        <v>2022</v>
      </c>
      <c r="AJ744" s="55">
        <f t="shared" si="408"/>
        <v>11</v>
      </c>
      <c r="AK744" s="53">
        <f t="shared" si="409"/>
        <v>0</v>
      </c>
      <c r="AL744" s="51">
        <f t="shared" si="428"/>
        <v>1.137772732310625</v>
      </c>
      <c r="AM744" s="52" t="str">
        <f t="shared" si="410"/>
        <v/>
      </c>
      <c r="AN744" s="51">
        <f t="shared" si="429"/>
        <v>1.1583602096933565</v>
      </c>
      <c r="AO744" s="52">
        <f t="shared" si="411"/>
        <v>-1.097391458600927E-2</v>
      </c>
      <c r="AP744" s="56">
        <f t="shared" si="412"/>
        <v>1</v>
      </c>
      <c r="AQ744" s="53" t="b">
        <f t="shared" si="413"/>
        <v>1</v>
      </c>
    </row>
    <row r="745" spans="1:43">
      <c r="A745" s="48">
        <f>净值底稿!A706</f>
        <v>44890</v>
      </c>
      <c r="B745" s="49">
        <f>净值底稿!X706</f>
        <v>1.3944543775719951</v>
      </c>
      <c r="C745" s="49">
        <f>净值底稿!U706</f>
        <v>1.2692425894618551</v>
      </c>
      <c r="D745" s="49">
        <f>净值底稿!V706</f>
        <v>1.5621</v>
      </c>
      <c r="E745" s="49">
        <f>净值底稿!W706</f>
        <v>1.4609000000000001</v>
      </c>
      <c r="F745" s="50">
        <f t="shared" si="414"/>
        <v>1.4328614897567649E-2</v>
      </c>
      <c r="G745" s="50">
        <f t="shared" si="415"/>
        <v>-7.5677281839749977E-3</v>
      </c>
      <c r="H745" s="50">
        <f t="shared" si="416"/>
        <v>-6.3975433433549611E-4</v>
      </c>
      <c r="I745" s="50">
        <f t="shared" si="417"/>
        <v>1.1650219298244835E-3</v>
      </c>
      <c r="J745" s="51">
        <f t="shared" si="418"/>
        <v>0.10424946050849858</v>
      </c>
      <c r="K745" s="51">
        <f t="shared" si="419"/>
        <v>0.10680457016899443</v>
      </c>
      <c r="L745" s="51">
        <f t="shared" si="420"/>
        <v>0.87371370686136485</v>
      </c>
      <c r="M745" s="51">
        <f t="shared" si="421"/>
        <v>6.105066679123939E-2</v>
      </c>
      <c r="N745" s="51">
        <f t="shared" si="392"/>
        <v>1.1458184043300972</v>
      </c>
      <c r="O745" s="52">
        <f t="shared" si="393"/>
        <v>0.18419500845850506</v>
      </c>
      <c r="P745" s="53" t="b">
        <f t="shared" si="394"/>
        <v>0</v>
      </c>
      <c r="Q745" s="53" t="b">
        <f t="shared" si="395"/>
        <v>0</v>
      </c>
      <c r="R745" s="53" t="b">
        <f t="shared" si="396"/>
        <v>0</v>
      </c>
      <c r="S745" s="53" t="b">
        <f t="shared" si="422"/>
        <v>0</v>
      </c>
      <c r="T745" s="54" t="str">
        <f t="shared" si="423"/>
        <v>不调</v>
      </c>
      <c r="U745" s="51">
        <f t="shared" si="397"/>
        <v>0.10424946050849858</v>
      </c>
      <c r="V745" s="51">
        <f t="shared" si="398"/>
        <v>0.10680457016899443</v>
      </c>
      <c r="W745" s="51">
        <f t="shared" si="399"/>
        <v>0.87371370686136485</v>
      </c>
      <c r="X745" s="51">
        <f t="shared" si="400"/>
        <v>6.105066679123939E-2</v>
      </c>
      <c r="Y745" s="51">
        <f t="shared" si="424"/>
        <v>0.99998626710299976</v>
      </c>
      <c r="Z745" s="51">
        <f t="shared" si="401"/>
        <v>0.10424802886139509</v>
      </c>
      <c r="AA745" s="51">
        <f t="shared" si="402"/>
        <v>0.10680310343283314</v>
      </c>
      <c r="AB745" s="51">
        <f t="shared" si="403"/>
        <v>0.87370170824102078</v>
      </c>
      <c r="AC745" s="51">
        <f t="shared" si="404"/>
        <v>6.1049828388720549E-2</v>
      </c>
      <c r="AD745" s="78">
        <f t="shared" si="405"/>
        <v>1.1458026689239695</v>
      </c>
      <c r="AE745" s="51">
        <f t="shared" si="425"/>
        <v>1.1583602096933565</v>
      </c>
      <c r="AF745" s="50">
        <f t="shared" si="406"/>
        <v>-1.0840790856163185E-2</v>
      </c>
      <c r="AG745" s="50">
        <f t="shared" si="426"/>
        <v>1.3460082783400829E-4</v>
      </c>
      <c r="AH745" s="48">
        <f t="shared" si="427"/>
        <v>44834</v>
      </c>
      <c r="AI745" s="55">
        <f t="shared" si="407"/>
        <v>2022</v>
      </c>
      <c r="AJ745" s="55">
        <f t="shared" si="408"/>
        <v>11</v>
      </c>
      <c r="AK745" s="53">
        <f t="shared" si="409"/>
        <v>0</v>
      </c>
      <c r="AL745" s="51">
        <f t="shared" si="428"/>
        <v>1.137772732310625</v>
      </c>
      <c r="AM745" s="52" t="str">
        <f t="shared" si="410"/>
        <v/>
      </c>
      <c r="AN745" s="51">
        <f t="shared" si="429"/>
        <v>1.1583602096933565</v>
      </c>
      <c r="AO745" s="52">
        <f t="shared" si="411"/>
        <v>-1.0840790856163185E-2</v>
      </c>
      <c r="AP745" s="56">
        <f t="shared" si="412"/>
        <v>1</v>
      </c>
      <c r="AQ745" s="53" t="b">
        <f t="shared" si="413"/>
        <v>1</v>
      </c>
    </row>
    <row r="746" spans="1:43">
      <c r="A746" s="48">
        <f>净值底稿!A707</f>
        <v>44893</v>
      </c>
      <c r="B746" s="49">
        <f>净值底稿!X707</f>
        <v>1.3876915690322569</v>
      </c>
      <c r="C746" s="49">
        <f>净值底稿!U707</f>
        <v>1.2609480143802823</v>
      </c>
      <c r="D746" s="49">
        <f>净值底稿!V707</f>
        <v>1.5610999999999999</v>
      </c>
      <c r="E746" s="49">
        <f>净值底稿!W707</f>
        <v>1.4629000000000001</v>
      </c>
      <c r="F746" s="50">
        <f t="shared" si="414"/>
        <v>-4.849788310402503E-3</v>
      </c>
      <c r="G746" s="50">
        <f t="shared" si="415"/>
        <v>-6.5350589008281723E-3</v>
      </c>
      <c r="H746" s="50">
        <f t="shared" si="416"/>
        <v>-6.401638819538702E-4</v>
      </c>
      <c r="I746" s="50">
        <f t="shared" si="417"/>
        <v>1.369019097816393E-3</v>
      </c>
      <c r="J746" s="51">
        <f t="shared" si="418"/>
        <v>0.10374244798964059</v>
      </c>
      <c r="K746" s="51">
        <f t="shared" si="419"/>
        <v>0.10610513886110834</v>
      </c>
      <c r="L746" s="51">
        <f t="shared" si="420"/>
        <v>0.8731423959638035</v>
      </c>
      <c r="M746" s="51">
        <f t="shared" si="421"/>
        <v>6.1133406769703122E-2</v>
      </c>
      <c r="N746" s="51">
        <f t="shared" si="392"/>
        <v>1.1441233895842555</v>
      </c>
      <c r="O746" s="52">
        <f t="shared" si="393"/>
        <v>0.18341342267900149</v>
      </c>
      <c r="P746" s="53" t="b">
        <f t="shared" si="394"/>
        <v>0</v>
      </c>
      <c r="Q746" s="53" t="b">
        <f t="shared" si="395"/>
        <v>0</v>
      </c>
      <c r="R746" s="53" t="b">
        <f t="shared" si="396"/>
        <v>0</v>
      </c>
      <c r="S746" s="53" t="b">
        <f t="shared" si="422"/>
        <v>0</v>
      </c>
      <c r="T746" s="54" t="str">
        <f t="shared" si="423"/>
        <v>不调</v>
      </c>
      <c r="U746" s="51">
        <f t="shared" si="397"/>
        <v>0.10374244798964059</v>
      </c>
      <c r="V746" s="51">
        <f t="shared" si="398"/>
        <v>0.10610513886110834</v>
      </c>
      <c r="W746" s="51">
        <f t="shared" si="399"/>
        <v>0.8731423959638035</v>
      </c>
      <c r="X746" s="51">
        <f t="shared" si="400"/>
        <v>6.1133406769703122E-2</v>
      </c>
      <c r="Y746" s="51">
        <f t="shared" si="424"/>
        <v>0.99995880187477393</v>
      </c>
      <c r="Z746" s="51">
        <f t="shared" si="401"/>
        <v>0.10373817399527706</v>
      </c>
      <c r="AA746" s="51">
        <f t="shared" si="402"/>
        <v>0.10610076752831041</v>
      </c>
      <c r="AB746" s="51">
        <f t="shared" si="403"/>
        <v>0.87310642413403439</v>
      </c>
      <c r="AC746" s="51">
        <f t="shared" si="404"/>
        <v>6.1130888187955527E-2</v>
      </c>
      <c r="AD746" s="78">
        <f t="shared" si="405"/>
        <v>1.1440762538455773</v>
      </c>
      <c r="AE746" s="51">
        <f t="shared" si="425"/>
        <v>1.1583602096933565</v>
      </c>
      <c r="AF746" s="50">
        <f t="shared" si="406"/>
        <v>-1.2331186558592555E-2</v>
      </c>
      <c r="AG746" s="50">
        <f t="shared" si="426"/>
        <v>-1.5067298455618827E-3</v>
      </c>
      <c r="AH746" s="48">
        <f t="shared" si="427"/>
        <v>44834</v>
      </c>
      <c r="AI746" s="55">
        <f t="shared" si="407"/>
        <v>2022</v>
      </c>
      <c r="AJ746" s="55">
        <f t="shared" si="408"/>
        <v>11</v>
      </c>
      <c r="AK746" s="53">
        <f t="shared" si="409"/>
        <v>0</v>
      </c>
      <c r="AL746" s="51">
        <f t="shared" si="428"/>
        <v>1.137772732310625</v>
      </c>
      <c r="AM746" s="52" t="str">
        <f t="shared" si="410"/>
        <v/>
      </c>
      <c r="AN746" s="51">
        <f t="shared" si="429"/>
        <v>1.1583602096933565</v>
      </c>
      <c r="AO746" s="52">
        <f t="shared" si="411"/>
        <v>-1.2331186558592555E-2</v>
      </c>
      <c r="AP746" s="56">
        <f t="shared" si="412"/>
        <v>1</v>
      </c>
      <c r="AQ746" s="53" t="b">
        <f t="shared" si="413"/>
        <v>1</v>
      </c>
    </row>
    <row r="747" spans="1:43">
      <c r="A747" s="48">
        <f>净值底稿!A708</f>
        <v>44894</v>
      </c>
      <c r="B747" s="49">
        <f>净值底稿!X708</f>
        <v>1.422738706642714</v>
      </c>
      <c r="C747" s="49">
        <f>净值底稿!U708</f>
        <v>1.283235622457185</v>
      </c>
      <c r="D747" s="49">
        <f>净值底稿!V708</f>
        <v>1.5586</v>
      </c>
      <c r="E747" s="49">
        <f>净值底稿!W708</f>
        <v>1.462</v>
      </c>
      <c r="F747" s="50">
        <f t="shared" si="414"/>
        <v>2.5255711278045823E-2</v>
      </c>
      <c r="G747" s="50">
        <f t="shared" si="415"/>
        <v>1.7675279093766871E-2</v>
      </c>
      <c r="H747" s="50">
        <f t="shared" si="416"/>
        <v>-1.60143488565756E-3</v>
      </c>
      <c r="I747" s="50">
        <f t="shared" si="417"/>
        <v>-6.1521635108352513E-4</v>
      </c>
      <c r="J747" s="51">
        <f t="shared" si="418"/>
        <v>0.10635815536621346</v>
      </c>
      <c r="K747" s="51">
        <f t="shared" si="419"/>
        <v>0.10797612820643618</v>
      </c>
      <c r="L747" s="51">
        <f t="shared" si="420"/>
        <v>0.87170820104753444</v>
      </c>
      <c r="M747" s="51">
        <f t="shared" si="421"/>
        <v>6.1093279465986042E-2</v>
      </c>
      <c r="N747" s="51">
        <f t="shared" ref="N747:N810" si="430">SUM(J747:M747)</f>
        <v>1.1471357640861701</v>
      </c>
      <c r="O747" s="52">
        <f t="shared" ref="O747:O810" si="431">IFERROR((J747+K747)/N747,0)</f>
        <v>0.18684299651610317</v>
      </c>
      <c r="P747" s="53" t="b">
        <f t="shared" ref="P747:P810" si="432">AND(MONTH(A747)=12,OR(A748="",YEAR(A747)&lt;&gt;YEAR(A748)))</f>
        <v>0</v>
      </c>
      <c r="Q747" s="53" t="b">
        <f t="shared" ref="Q747:Q810" si="433">AND(MOD(MONTH(A747),3)=0,OR(A748="",MONTH(A747)&lt;&gt;MONTH(A748)))</f>
        <v>0</v>
      </c>
      <c r="R747" s="53" t="b">
        <f t="shared" ref="R747:R810" si="434">OR(O747&gt;$E$7,O747&lt;$E$6)</f>
        <v>0</v>
      </c>
      <c r="S747" s="53" t="b">
        <f t="shared" si="422"/>
        <v>0</v>
      </c>
      <c r="T747" s="54" t="str">
        <f t="shared" si="423"/>
        <v>不调</v>
      </c>
      <c r="U747" s="51">
        <f t="shared" ref="U747:U810" si="435">IF(OR(T747="年末+季度",T747="季度+动态"),N747*$E$5/2,IF(T747="季度",(J747+K747)/2,IF(T747="动态",N747*$E$5*IF(J747+K747=0,0.5,J747/(J747+K747)),J747)))</f>
        <v>0.10635815536621346</v>
      </c>
      <c r="V747" s="51">
        <f t="shared" ref="V747:V810" si="436">IF(OR(T747="年末+季度",T747="季度+动态"),N747*$E$5/2,IF(T747="季度",(J747+K747)/2,IF(T747="动态",N747*$E$5*IF(J747+K747=0,0.5,K747/(J747+K747)),K747)))</f>
        <v>0.10797612820643618</v>
      </c>
      <c r="W747" s="51">
        <f t="shared" ref="W747:W810" si="437">IF(OR(T747="年末+季度",T747="季度+动态",T747="动态"),N747*(1-$E$5)*IF(L747+M747=0,$B$7/($B$7+$B$8),L747/(L747+M747)),L747)</f>
        <v>0.87170820104753444</v>
      </c>
      <c r="X747" s="51">
        <f t="shared" ref="X747:X810" si="438">IF(OR(T747="年末+季度",T747="季度+动态",T747="动态"),N747*(1-$E$5)*IF(L747+M747=0,$B$8/($B$7+$B$8),M747/(L747+M747)),M747)</f>
        <v>6.1093279465986042E-2</v>
      </c>
      <c r="Y747" s="51">
        <f t="shared" si="424"/>
        <v>0.99998626710299976</v>
      </c>
      <c r="Z747" s="51">
        <f t="shared" ref="Z747:Z810" si="439">U747*Y747</f>
        <v>0.10635669476062068</v>
      </c>
      <c r="AA747" s="51">
        <f t="shared" ref="AA747:AA810" si="440">V747*Y747</f>
        <v>0.10797464538138904</v>
      </c>
      <c r="AB747" s="51">
        <f t="shared" ref="AB747:AB810" si="441">W747*Y747</f>
        <v>0.87169622996859519</v>
      </c>
      <c r="AC747" s="51">
        <f t="shared" ref="AC747:AC810" si="442">X747*Y747</f>
        <v>6.1092440478271726E-2</v>
      </c>
      <c r="AD747" s="78">
        <f t="shared" ref="AD747:AD810" si="443">SUM(Z747:AC747)</f>
        <v>1.1471200105888768</v>
      </c>
      <c r="AE747" s="51">
        <f t="shared" si="425"/>
        <v>1.1583602096933565</v>
      </c>
      <c r="AF747" s="50">
        <f t="shared" ref="AF747:AF810" si="444">AD747/AE747-1</f>
        <v>-9.7035438634889282E-3</v>
      </c>
      <c r="AG747" s="50">
        <f t="shared" si="426"/>
        <v>2.6604491904000938E-3</v>
      </c>
      <c r="AH747" s="48">
        <f t="shared" si="427"/>
        <v>44834</v>
      </c>
      <c r="AI747" s="55">
        <f t="shared" ref="AI747:AI810" si="445">YEAR(A747)</f>
        <v>2022</v>
      </c>
      <c r="AJ747" s="55">
        <f t="shared" ref="AJ747:AJ810" si="446">MONTH(A747)</f>
        <v>11</v>
      </c>
      <c r="AK747" s="53">
        <f t="shared" ref="AK747:AK810" si="447">IF(MONTH(A747)&lt;&gt;MONTH(A748),1,0)</f>
        <v>0</v>
      </c>
      <c r="AL747" s="51">
        <f t="shared" si="428"/>
        <v>1.137772732310625</v>
      </c>
      <c r="AM747" s="52" t="str">
        <f t="shared" ref="AM747:AM810" si="448">IF(AK747,AD747/AL747-1,"")</f>
        <v/>
      </c>
      <c r="AN747" s="51">
        <f t="shared" si="429"/>
        <v>1.1583602096933565</v>
      </c>
      <c r="AO747" s="52">
        <f t="shared" ref="AO747:AO810" si="449">AD747/AN747-1</f>
        <v>-9.7035438634889282E-3</v>
      </c>
      <c r="AP747" s="56">
        <f t="shared" ref="AP747:AP810" si="450">IFERROR(SUM(Z747:AC747)/AD747,0)</f>
        <v>1</v>
      </c>
      <c r="AQ747" s="53" t="b">
        <f t="shared" ref="AQ747:AQ810" si="451">AND(B747&gt;0,C747&gt;0,D747&gt;0,E747&gt;0)</f>
        <v>1</v>
      </c>
    </row>
    <row r="748" spans="1:43">
      <c r="A748" s="48">
        <f>净值底稿!A709</f>
        <v>44895</v>
      </c>
      <c r="B748" s="49">
        <f>净值底稿!X709</f>
        <v>1.4210114073702003</v>
      </c>
      <c r="C748" s="49">
        <f>净值底稿!U709</f>
        <v>1.2833537602215674</v>
      </c>
      <c r="D748" s="49">
        <f>净值底稿!V709</f>
        <v>1.5580000000000001</v>
      </c>
      <c r="E748" s="49">
        <f>净值底稿!W709</f>
        <v>1.4587000000000001</v>
      </c>
      <c r="F748" s="50">
        <f t="shared" ref="F748:F811" si="452">IFERROR(B748/B747-1,0)</f>
        <v>-1.2140664089962394E-3</v>
      </c>
      <c r="G748" s="50">
        <f t="shared" ref="G748:G811" si="453">IFERROR(C748/C747-1,0)</f>
        <v>9.2062410297133468E-5</v>
      </c>
      <c r="H748" s="50">
        <f t="shared" ref="H748:H811" si="454">IFERROR(D748/D747-1,0)</f>
        <v>-3.849608623123224E-4</v>
      </c>
      <c r="I748" s="50">
        <f t="shared" ref="I748:I811" si="455">IFERROR(E748/E747-1,0)</f>
        <v>-2.2571819425443174E-3</v>
      </c>
      <c r="J748" s="51">
        <f t="shared" ref="J748:J811" si="456">Z747*(1+F748)</f>
        <v>0.10622757067013994</v>
      </c>
      <c r="K748" s="51">
        <f t="shared" ref="K748:K811" si="457">AA747*(1+G748)</f>
        <v>0.10798458578749383</v>
      </c>
      <c r="L748" s="51">
        <f t="shared" ref="L748:L811" si="458">AB747*(1+H748)</f>
        <v>0.87136066103623211</v>
      </c>
      <c r="M748" s="51">
        <f t="shared" ref="M748:M811" si="459">AC747*(1+I748)</f>
        <v>6.0954543724798207E-2</v>
      </c>
      <c r="N748" s="51">
        <f t="shared" si="430"/>
        <v>1.1465273612186642</v>
      </c>
      <c r="O748" s="52">
        <f t="shared" si="431"/>
        <v>0.18683562530068526</v>
      </c>
      <c r="P748" s="53" t="b">
        <f t="shared" si="432"/>
        <v>0</v>
      </c>
      <c r="Q748" s="53" t="b">
        <f t="shared" si="433"/>
        <v>0</v>
      </c>
      <c r="R748" s="53" t="b">
        <f t="shared" si="434"/>
        <v>0</v>
      </c>
      <c r="S748" s="53" t="b">
        <f t="shared" ref="S748:S811" si="460">AND(OR(P748,Q748,R748),A748-AH747&gt;$E$8)</f>
        <v>0</v>
      </c>
      <c r="T748" s="54" t="str">
        <f t="shared" ref="T748:T811" si="461">IF(NOT(OR(P748,Q748,R748)),"不调",IF(NOT(S748),"间隔规则跳过",IF(P748,"年末+季度",IF(AND(Q748,R748),"季度+动态",IF(Q748,"季度","动态")))))</f>
        <v>不调</v>
      </c>
      <c r="U748" s="51">
        <f t="shared" si="435"/>
        <v>0.10622757067013994</v>
      </c>
      <c r="V748" s="51">
        <f t="shared" si="436"/>
        <v>0.10798458578749383</v>
      </c>
      <c r="W748" s="51">
        <f t="shared" si="437"/>
        <v>0.87136066103623211</v>
      </c>
      <c r="X748" s="51">
        <f t="shared" si="438"/>
        <v>6.0954543724798207E-2</v>
      </c>
      <c r="Y748" s="51">
        <f t="shared" ref="Y748:Y811" si="462">POWER(1-$H$5,(A748-A747)/$H$8)</f>
        <v>0.99998626710299976</v>
      </c>
      <c r="Z748" s="51">
        <f t="shared" si="439"/>
        <v>0.10622611185785334</v>
      </c>
      <c r="AA748" s="51">
        <f t="shared" si="440"/>
        <v>0.1079831028462996</v>
      </c>
      <c r="AB748" s="51">
        <f t="shared" si="441"/>
        <v>0.87134869473002408</v>
      </c>
      <c r="AC748" s="51">
        <f t="shared" si="442"/>
        <v>6.0953706642327535E-2</v>
      </c>
      <c r="AD748" s="78">
        <f t="shared" si="443"/>
        <v>1.1465116160765045</v>
      </c>
      <c r="AE748" s="51">
        <f t="shared" ref="AE748:AE811" si="463">MAX(AE747,AD748)</f>
        <v>1.1583602096933565</v>
      </c>
      <c r="AF748" s="50">
        <f t="shared" si="444"/>
        <v>-1.0228764349552888E-2</v>
      </c>
      <c r="AG748" s="50">
        <f t="shared" ref="AG748:AG811" si="464">AD748/AD747-1</f>
        <v>-5.3036692478225511E-4</v>
      </c>
      <c r="AH748" s="48">
        <f t="shared" ref="AH748:AH811" si="465">IF(OR(T748="年末+季度",T748="季度+动态",T748="季度",T748="动态"),A748,AH747)</f>
        <v>44834</v>
      </c>
      <c r="AI748" s="55">
        <f t="shared" si="445"/>
        <v>2022</v>
      </c>
      <c r="AJ748" s="55">
        <f t="shared" si="446"/>
        <v>11</v>
      </c>
      <c r="AK748" s="53">
        <f t="shared" si="447"/>
        <v>1</v>
      </c>
      <c r="AL748" s="51">
        <f t="shared" ref="AL748:AL811" si="466">IF(AK747,AD747,AL747)</f>
        <v>1.137772732310625</v>
      </c>
      <c r="AM748" s="52">
        <f t="shared" si="448"/>
        <v>7.6806936198341447E-3</v>
      </c>
      <c r="AN748" s="51">
        <f t="shared" ref="AN748:AN811" si="467">IF(AI748&lt;&gt;AI747,AD748,MAX(AN747,AD748))</f>
        <v>1.1583602096933565</v>
      </c>
      <c r="AO748" s="52">
        <f t="shared" si="449"/>
        <v>-1.0228764349552888E-2</v>
      </c>
      <c r="AP748" s="56">
        <f t="shared" si="450"/>
        <v>1</v>
      </c>
      <c r="AQ748" s="53" t="b">
        <f t="shared" si="451"/>
        <v>1</v>
      </c>
    </row>
    <row r="749" spans="1:43">
      <c r="A749" s="48">
        <f>净值底稿!A710</f>
        <v>44896</v>
      </c>
      <c r="B749" s="49">
        <f>净值底稿!X710</f>
        <v>1.4164506381354101</v>
      </c>
      <c r="C749" s="49">
        <f>净值底稿!U710</f>
        <v>1.2937791869347524</v>
      </c>
      <c r="D749" s="49">
        <f>净值底稿!V710</f>
        <v>1.5585</v>
      </c>
      <c r="E749" s="49">
        <f>净值底稿!W710</f>
        <v>1.4642999999999999</v>
      </c>
      <c r="F749" s="50">
        <f t="shared" si="452"/>
        <v>-3.2095233093382136E-3</v>
      </c>
      <c r="G749" s="50">
        <f t="shared" si="453"/>
        <v>8.1235798236840573E-3</v>
      </c>
      <c r="H749" s="50">
        <f t="shared" si="454"/>
        <v>3.2092426187424472E-4</v>
      </c>
      <c r="I749" s="50">
        <f t="shared" si="455"/>
        <v>3.8390347569752237E-3</v>
      </c>
      <c r="J749" s="51">
        <f t="shared" si="456"/>
        <v>0.10588517667578519</v>
      </c>
      <c r="K749" s="51">
        <f t="shared" si="457"/>
        <v>0.1088603122018806</v>
      </c>
      <c r="L749" s="51">
        <f t="shared" si="458"/>
        <v>0.87162833166671538</v>
      </c>
      <c r="M749" s="51">
        <f t="shared" si="459"/>
        <v>6.1187710040693899E-2</v>
      </c>
      <c r="N749" s="51">
        <f t="shared" si="430"/>
        <v>1.147561530585075</v>
      </c>
      <c r="O749" s="52">
        <f t="shared" si="431"/>
        <v>0.18713200395292051</v>
      </c>
      <c r="P749" s="53" t="b">
        <f t="shared" si="432"/>
        <v>0</v>
      </c>
      <c r="Q749" s="53" t="b">
        <f t="shared" si="433"/>
        <v>0</v>
      </c>
      <c r="R749" s="53" t="b">
        <f t="shared" si="434"/>
        <v>0</v>
      </c>
      <c r="S749" s="53" t="b">
        <f t="shared" si="460"/>
        <v>0</v>
      </c>
      <c r="T749" s="54" t="str">
        <f t="shared" si="461"/>
        <v>不调</v>
      </c>
      <c r="U749" s="51">
        <f t="shared" si="435"/>
        <v>0.10588517667578519</v>
      </c>
      <c r="V749" s="51">
        <f t="shared" si="436"/>
        <v>0.1088603122018806</v>
      </c>
      <c r="W749" s="51">
        <f t="shared" si="437"/>
        <v>0.87162833166671538</v>
      </c>
      <c r="X749" s="51">
        <f t="shared" si="438"/>
        <v>6.1187710040693899E-2</v>
      </c>
      <c r="Y749" s="51">
        <f t="shared" si="462"/>
        <v>0.99998626710299976</v>
      </c>
      <c r="Z749" s="51">
        <f t="shared" si="439"/>
        <v>0.10588372256556004</v>
      </c>
      <c r="AA749" s="51">
        <f t="shared" si="440"/>
        <v>0.10885881723442571</v>
      </c>
      <c r="AB749" s="51">
        <f t="shared" si="441"/>
        <v>0.87161636168461409</v>
      </c>
      <c r="AC749" s="51">
        <f t="shared" si="442"/>
        <v>6.1186869756174232E-2</v>
      </c>
      <c r="AD749" s="78">
        <f t="shared" si="443"/>
        <v>1.1475457712407739</v>
      </c>
      <c r="AE749" s="51">
        <f t="shared" si="463"/>
        <v>1.1583602096933565</v>
      </c>
      <c r="AF749" s="50">
        <f t="shared" si="444"/>
        <v>-9.3359892389996979E-3</v>
      </c>
      <c r="AG749" s="50">
        <f t="shared" si="464"/>
        <v>9.0200147104346762E-4</v>
      </c>
      <c r="AH749" s="48">
        <f t="shared" si="465"/>
        <v>44834</v>
      </c>
      <c r="AI749" s="55">
        <f t="shared" si="445"/>
        <v>2022</v>
      </c>
      <c r="AJ749" s="55">
        <f t="shared" si="446"/>
        <v>12</v>
      </c>
      <c r="AK749" s="53">
        <f t="shared" si="447"/>
        <v>0</v>
      </c>
      <c r="AL749" s="51">
        <f t="shared" si="466"/>
        <v>1.1465116160765045</v>
      </c>
      <c r="AM749" s="52" t="str">
        <f t="shared" si="448"/>
        <v/>
      </c>
      <c r="AN749" s="51">
        <f t="shared" si="467"/>
        <v>1.1583602096933565</v>
      </c>
      <c r="AO749" s="52">
        <f t="shared" si="449"/>
        <v>-9.3359892389996979E-3</v>
      </c>
      <c r="AP749" s="56">
        <f t="shared" si="450"/>
        <v>1</v>
      </c>
      <c r="AQ749" s="53" t="b">
        <f t="shared" si="451"/>
        <v>1</v>
      </c>
    </row>
    <row r="750" spans="1:43">
      <c r="A750" s="48">
        <f>净值底稿!A711</f>
        <v>44897</v>
      </c>
      <c r="B750" s="49">
        <f>净值底稿!X711</f>
        <v>1.4077956676296774</v>
      </c>
      <c r="C750" s="49">
        <f>净值底稿!U711</f>
        <v>1.2952064560740875</v>
      </c>
      <c r="D750" s="49">
        <f>净值底稿!V711</f>
        <v>1.5583</v>
      </c>
      <c r="E750" s="49">
        <f>净值底稿!W711</f>
        <v>1.4735</v>
      </c>
      <c r="F750" s="50">
        <f t="shared" si="452"/>
        <v>-6.1103227127814463E-3</v>
      </c>
      <c r="G750" s="50">
        <f t="shared" si="453"/>
        <v>1.103178311838926E-3</v>
      </c>
      <c r="H750" s="50">
        <f t="shared" si="454"/>
        <v>-1.2832852101374304E-4</v>
      </c>
      <c r="I750" s="50">
        <f t="shared" si="455"/>
        <v>6.2828655330191552E-3</v>
      </c>
      <c r="J750" s="51">
        <f t="shared" si="456"/>
        <v>0.10523673885065385</v>
      </c>
      <c r="K750" s="51">
        <f t="shared" si="457"/>
        <v>0.10897890792065117</v>
      </c>
      <c r="L750" s="51">
        <f t="shared" si="458"/>
        <v>0.87150450844602778</v>
      </c>
      <c r="M750" s="51">
        <f t="shared" si="459"/>
        <v>6.1571298631238634E-2</v>
      </c>
      <c r="N750" s="51">
        <f t="shared" si="430"/>
        <v>1.1472914538485715</v>
      </c>
      <c r="O750" s="52">
        <f t="shared" si="431"/>
        <v>0.18671423556126207</v>
      </c>
      <c r="P750" s="53" t="b">
        <f t="shared" si="432"/>
        <v>0</v>
      </c>
      <c r="Q750" s="53" t="b">
        <f t="shared" si="433"/>
        <v>0</v>
      </c>
      <c r="R750" s="53" t="b">
        <f t="shared" si="434"/>
        <v>0</v>
      </c>
      <c r="S750" s="53" t="b">
        <f t="shared" si="460"/>
        <v>0</v>
      </c>
      <c r="T750" s="54" t="str">
        <f t="shared" si="461"/>
        <v>不调</v>
      </c>
      <c r="U750" s="51">
        <f t="shared" si="435"/>
        <v>0.10523673885065385</v>
      </c>
      <c r="V750" s="51">
        <f t="shared" si="436"/>
        <v>0.10897890792065117</v>
      </c>
      <c r="W750" s="51">
        <f t="shared" si="437"/>
        <v>0.87150450844602778</v>
      </c>
      <c r="X750" s="51">
        <f t="shared" si="438"/>
        <v>6.1571298631238634E-2</v>
      </c>
      <c r="Y750" s="51">
        <f t="shared" si="462"/>
        <v>0.99998626710299976</v>
      </c>
      <c r="Z750" s="51">
        <f t="shared" si="439"/>
        <v>0.10523529364535857</v>
      </c>
      <c r="AA750" s="51">
        <f t="shared" si="440"/>
        <v>0.10897741132453349</v>
      </c>
      <c r="AB750" s="51">
        <f t="shared" si="441"/>
        <v>0.87149254016437805</v>
      </c>
      <c r="AC750" s="51">
        <f t="shared" si="442"/>
        <v>6.1570453078936362E-2</v>
      </c>
      <c r="AD750" s="78">
        <f t="shared" si="443"/>
        <v>1.1472756982132064</v>
      </c>
      <c r="AE750" s="51">
        <f t="shared" si="463"/>
        <v>1.1583602096933565</v>
      </c>
      <c r="AF750" s="50">
        <f t="shared" si="444"/>
        <v>-9.569140399845466E-3</v>
      </c>
      <c r="AG750" s="50">
        <f t="shared" si="464"/>
        <v>-2.3534837070204873E-4</v>
      </c>
      <c r="AH750" s="48">
        <f t="shared" si="465"/>
        <v>44834</v>
      </c>
      <c r="AI750" s="55">
        <f t="shared" si="445"/>
        <v>2022</v>
      </c>
      <c r="AJ750" s="55">
        <f t="shared" si="446"/>
        <v>12</v>
      </c>
      <c r="AK750" s="53">
        <f t="shared" si="447"/>
        <v>0</v>
      </c>
      <c r="AL750" s="51">
        <f t="shared" si="466"/>
        <v>1.1465116160765045</v>
      </c>
      <c r="AM750" s="52" t="str">
        <f t="shared" si="448"/>
        <v/>
      </c>
      <c r="AN750" s="51">
        <f t="shared" si="467"/>
        <v>1.1583602096933565</v>
      </c>
      <c r="AO750" s="52">
        <f t="shared" si="449"/>
        <v>-9.569140399845466E-3</v>
      </c>
      <c r="AP750" s="56">
        <f t="shared" si="450"/>
        <v>1</v>
      </c>
      <c r="AQ750" s="53" t="b">
        <f t="shared" si="451"/>
        <v>1</v>
      </c>
    </row>
    <row r="751" spans="1:43">
      <c r="A751" s="48">
        <f>净值底稿!A712</f>
        <v>44900</v>
      </c>
      <c r="B751" s="49">
        <f>净值底稿!X712</f>
        <v>1.4296896051877206</v>
      </c>
      <c r="C751" s="49">
        <f>净值底稿!U712</f>
        <v>1.3046085089161399</v>
      </c>
      <c r="D751" s="49">
        <f>净值底稿!V712</f>
        <v>1.5577000000000001</v>
      </c>
      <c r="E751" s="49">
        <f>净值底稿!W712</f>
        <v>1.4603999999999999</v>
      </c>
      <c r="F751" s="50">
        <f t="shared" si="452"/>
        <v>1.5551928494641709E-2</v>
      </c>
      <c r="G751" s="50">
        <f t="shared" si="453"/>
        <v>7.2591151765495354E-3</v>
      </c>
      <c r="H751" s="50">
        <f t="shared" si="454"/>
        <v>-3.8503497401010112E-4</v>
      </c>
      <c r="I751" s="50">
        <f t="shared" si="455"/>
        <v>-8.8903970139124766E-3</v>
      </c>
      <c r="J751" s="51">
        <f t="shared" si="456"/>
        <v>0.10687190540724381</v>
      </c>
      <c r="K751" s="51">
        <f t="shared" si="457"/>
        <v>0.10976849090498049</v>
      </c>
      <c r="L751" s="51">
        <f t="shared" si="458"/>
        <v>0.87115698505682582</v>
      </c>
      <c r="M751" s="51">
        <f t="shared" si="459"/>
        <v>6.1023067306738149E-2</v>
      </c>
      <c r="N751" s="51">
        <f t="shared" si="430"/>
        <v>1.1488204486757885</v>
      </c>
      <c r="O751" s="52">
        <f t="shared" si="431"/>
        <v>0.18857637550057479</v>
      </c>
      <c r="P751" s="53" t="b">
        <f t="shared" si="432"/>
        <v>0</v>
      </c>
      <c r="Q751" s="53" t="b">
        <f t="shared" si="433"/>
        <v>0</v>
      </c>
      <c r="R751" s="53" t="b">
        <f t="shared" si="434"/>
        <v>0</v>
      </c>
      <c r="S751" s="53" t="b">
        <f t="shared" si="460"/>
        <v>0</v>
      </c>
      <c r="T751" s="54" t="str">
        <f t="shared" si="461"/>
        <v>不调</v>
      </c>
      <c r="U751" s="51">
        <f t="shared" si="435"/>
        <v>0.10687190540724381</v>
      </c>
      <c r="V751" s="51">
        <f t="shared" si="436"/>
        <v>0.10976849090498049</v>
      </c>
      <c r="W751" s="51">
        <f t="shared" si="437"/>
        <v>0.87115698505682582</v>
      </c>
      <c r="X751" s="51">
        <f t="shared" si="438"/>
        <v>6.1023067306738149E-2</v>
      </c>
      <c r="Y751" s="51">
        <f t="shared" si="462"/>
        <v>0.99995880187477393</v>
      </c>
      <c r="Z751" s="51">
        <f t="shared" si="439"/>
        <v>0.1068675024851017</v>
      </c>
      <c r="AA751" s="51">
        <f t="shared" si="440"/>
        <v>0.1097639686489463</v>
      </c>
      <c r="AB751" s="51">
        <f t="shared" si="441"/>
        <v>0.87112109502226387</v>
      </c>
      <c r="AC751" s="51">
        <f t="shared" si="442"/>
        <v>6.1020553270769565E-2</v>
      </c>
      <c r="AD751" s="78">
        <f t="shared" si="443"/>
        <v>1.1487731194270814</v>
      </c>
      <c r="AE751" s="51">
        <f t="shared" si="463"/>
        <v>1.1583602096933565</v>
      </c>
      <c r="AF751" s="50">
        <f t="shared" si="444"/>
        <v>-8.2764326554457535E-3</v>
      </c>
      <c r="AG751" s="50">
        <f t="shared" si="464"/>
        <v>1.3051973611983847E-3</v>
      </c>
      <c r="AH751" s="48">
        <f t="shared" si="465"/>
        <v>44834</v>
      </c>
      <c r="AI751" s="55">
        <f t="shared" si="445"/>
        <v>2022</v>
      </c>
      <c r="AJ751" s="55">
        <f t="shared" si="446"/>
        <v>12</v>
      </c>
      <c r="AK751" s="53">
        <f t="shared" si="447"/>
        <v>0</v>
      </c>
      <c r="AL751" s="51">
        <f t="shared" si="466"/>
        <v>1.1465116160765045</v>
      </c>
      <c r="AM751" s="52" t="str">
        <f t="shared" si="448"/>
        <v/>
      </c>
      <c r="AN751" s="51">
        <f t="shared" si="467"/>
        <v>1.1583602096933565</v>
      </c>
      <c r="AO751" s="52">
        <f t="shared" si="449"/>
        <v>-8.2764326554457535E-3</v>
      </c>
      <c r="AP751" s="56">
        <f t="shared" si="450"/>
        <v>1</v>
      </c>
      <c r="AQ751" s="53" t="b">
        <f t="shared" si="451"/>
        <v>1</v>
      </c>
    </row>
    <row r="752" spans="1:43">
      <c r="A752" s="48">
        <f>净值底稿!A713</f>
        <v>44901</v>
      </c>
      <c r="B752" s="49">
        <f>净值底稿!X713</f>
        <v>1.4257540943888252</v>
      </c>
      <c r="C752" s="49">
        <f>净值底稿!U713</f>
        <v>1.302668379503555</v>
      </c>
      <c r="D752" s="49">
        <f>净值底稿!V713</f>
        <v>1.5563</v>
      </c>
      <c r="E752" s="49">
        <f>净值底稿!W713</f>
        <v>1.4504999999999999</v>
      </c>
      <c r="F752" s="50">
        <f t="shared" si="452"/>
        <v>-2.7527029535747705E-3</v>
      </c>
      <c r="G752" s="50">
        <f t="shared" si="453"/>
        <v>-1.4871353354860561E-3</v>
      </c>
      <c r="H752" s="50">
        <f t="shared" si="454"/>
        <v>-8.9876099377295127E-4</v>
      </c>
      <c r="I752" s="50">
        <f t="shared" si="455"/>
        <v>-6.7789646672145043E-3</v>
      </c>
      <c r="J752" s="51">
        <f t="shared" si="456"/>
        <v>0.1065733279953698</v>
      </c>
      <c r="K752" s="51">
        <f t="shared" si="457"/>
        <v>0.10960073477260528</v>
      </c>
      <c r="L752" s="51">
        <f t="shared" si="458"/>
        <v>0.87033816536120512</v>
      </c>
      <c r="M752" s="51">
        <f t="shared" si="459"/>
        <v>6.0606897096173139E-2</v>
      </c>
      <c r="N752" s="51">
        <f t="shared" si="430"/>
        <v>1.1471191252253532</v>
      </c>
      <c r="O752" s="52">
        <f t="shared" si="431"/>
        <v>0.18844953241060067</v>
      </c>
      <c r="P752" s="53" t="b">
        <f t="shared" si="432"/>
        <v>0</v>
      </c>
      <c r="Q752" s="53" t="b">
        <f t="shared" si="433"/>
        <v>0</v>
      </c>
      <c r="R752" s="53" t="b">
        <f t="shared" si="434"/>
        <v>0</v>
      </c>
      <c r="S752" s="53" t="b">
        <f t="shared" si="460"/>
        <v>0</v>
      </c>
      <c r="T752" s="54" t="str">
        <f t="shared" si="461"/>
        <v>不调</v>
      </c>
      <c r="U752" s="51">
        <f t="shared" si="435"/>
        <v>0.1065733279953698</v>
      </c>
      <c r="V752" s="51">
        <f t="shared" si="436"/>
        <v>0.10960073477260528</v>
      </c>
      <c r="W752" s="51">
        <f t="shared" si="437"/>
        <v>0.87033816536120512</v>
      </c>
      <c r="X752" s="51">
        <f t="shared" si="438"/>
        <v>6.0606897096173139E-2</v>
      </c>
      <c r="Y752" s="51">
        <f t="shared" si="462"/>
        <v>0.99998626710299976</v>
      </c>
      <c r="Z752" s="51">
        <f t="shared" si="439"/>
        <v>0.10657186443483346</v>
      </c>
      <c r="AA752" s="51">
        <f t="shared" si="440"/>
        <v>0.1095992296370035</v>
      </c>
      <c r="AB752" s="51">
        <f t="shared" si="441"/>
        <v>0.87032621309682479</v>
      </c>
      <c r="AC752" s="51">
        <f t="shared" si="442"/>
        <v>6.0606064787897811E-2</v>
      </c>
      <c r="AD752" s="78">
        <f t="shared" si="443"/>
        <v>1.1471033719565595</v>
      </c>
      <c r="AE752" s="51">
        <f t="shared" si="463"/>
        <v>1.1583602096933565</v>
      </c>
      <c r="AF752" s="50">
        <f t="shared" si="444"/>
        <v>-9.7179078171002464E-3</v>
      </c>
      <c r="AG752" s="50">
        <f t="shared" si="464"/>
        <v>-1.45350499788377E-3</v>
      </c>
      <c r="AH752" s="48">
        <f t="shared" si="465"/>
        <v>44834</v>
      </c>
      <c r="AI752" s="55">
        <f t="shared" si="445"/>
        <v>2022</v>
      </c>
      <c r="AJ752" s="55">
        <f t="shared" si="446"/>
        <v>12</v>
      </c>
      <c r="AK752" s="53">
        <f t="shared" si="447"/>
        <v>0</v>
      </c>
      <c r="AL752" s="51">
        <f t="shared" si="466"/>
        <v>1.1465116160765045</v>
      </c>
      <c r="AM752" s="52" t="str">
        <f t="shared" si="448"/>
        <v/>
      </c>
      <c r="AN752" s="51">
        <f t="shared" si="467"/>
        <v>1.1583602096933565</v>
      </c>
      <c r="AO752" s="52">
        <f t="shared" si="449"/>
        <v>-9.7179078171002464E-3</v>
      </c>
      <c r="AP752" s="56">
        <f t="shared" si="450"/>
        <v>1</v>
      </c>
      <c r="AQ752" s="53" t="b">
        <f t="shared" si="451"/>
        <v>1</v>
      </c>
    </row>
    <row r="753" spans="1:43">
      <c r="A753" s="48">
        <f>净值底稿!A714</f>
        <v>44902</v>
      </c>
      <c r="B753" s="49">
        <f>净值底稿!X714</f>
        <v>1.4192769259418574</v>
      </c>
      <c r="C753" s="49">
        <f>净值底稿!U714</f>
        <v>1.3023959464942962</v>
      </c>
      <c r="D753" s="49">
        <f>净值底稿!V714</f>
        <v>1.5559000000000001</v>
      </c>
      <c r="E753" s="49">
        <f>净值底稿!W714</f>
        <v>1.4467000000000001</v>
      </c>
      <c r="F753" s="50">
        <f t="shared" si="452"/>
        <v>-4.5429772724898676E-3</v>
      </c>
      <c r="G753" s="50">
        <f t="shared" si="453"/>
        <v>-2.0913458370930282E-4</v>
      </c>
      <c r="H753" s="50">
        <f t="shared" si="454"/>
        <v>-2.5701985478376876E-4</v>
      </c>
      <c r="I753" s="50">
        <f t="shared" si="455"/>
        <v>-2.6197862805927841E-3</v>
      </c>
      <c r="J753" s="51">
        <f t="shared" si="456"/>
        <v>0.10608771087681915</v>
      </c>
      <c r="K753" s="51">
        <f t="shared" si="457"/>
        <v>0.1095763086477385</v>
      </c>
      <c r="L753" s="51">
        <f t="shared" si="458"/>
        <v>0.87010252197992011</v>
      </c>
      <c r="M753" s="51">
        <f t="shared" si="459"/>
        <v>6.0447289850845756E-2</v>
      </c>
      <c r="N753" s="51">
        <f t="shared" si="430"/>
        <v>1.1462138313553234</v>
      </c>
      <c r="O753" s="52">
        <f t="shared" si="431"/>
        <v>0.18815339130007616</v>
      </c>
      <c r="P753" s="53" t="b">
        <f t="shared" si="432"/>
        <v>0</v>
      </c>
      <c r="Q753" s="53" t="b">
        <f t="shared" si="433"/>
        <v>0</v>
      </c>
      <c r="R753" s="53" t="b">
        <f t="shared" si="434"/>
        <v>0</v>
      </c>
      <c r="S753" s="53" t="b">
        <f t="shared" si="460"/>
        <v>0</v>
      </c>
      <c r="T753" s="54" t="str">
        <f t="shared" si="461"/>
        <v>不调</v>
      </c>
      <c r="U753" s="51">
        <f t="shared" si="435"/>
        <v>0.10608771087681915</v>
      </c>
      <c r="V753" s="51">
        <f t="shared" si="436"/>
        <v>0.1095763086477385</v>
      </c>
      <c r="W753" s="51">
        <f t="shared" si="437"/>
        <v>0.87010252197992011</v>
      </c>
      <c r="X753" s="51">
        <f t="shared" si="438"/>
        <v>6.0447289850845756E-2</v>
      </c>
      <c r="Y753" s="51">
        <f t="shared" si="462"/>
        <v>0.99998626710299976</v>
      </c>
      <c r="Z753" s="51">
        <f t="shared" si="439"/>
        <v>0.10608625398521268</v>
      </c>
      <c r="AA753" s="51">
        <f t="shared" si="440"/>
        <v>0.10957480384757817</v>
      </c>
      <c r="AB753" s="51">
        <f t="shared" si="441"/>
        <v>0.87009057295160608</v>
      </c>
      <c r="AC753" s="51">
        <f t="shared" si="442"/>
        <v>6.0446459734440294E-2</v>
      </c>
      <c r="AD753" s="78">
        <f t="shared" si="443"/>
        <v>1.1461980905188371</v>
      </c>
      <c r="AE753" s="51">
        <f t="shared" si="463"/>
        <v>1.1583602096933565</v>
      </c>
      <c r="AF753" s="50">
        <f t="shared" si="444"/>
        <v>-1.0499427615645485E-2</v>
      </c>
      <c r="AG753" s="50">
        <f t="shared" si="464"/>
        <v>-7.8918906513048004E-4</v>
      </c>
      <c r="AH753" s="48">
        <f t="shared" si="465"/>
        <v>44834</v>
      </c>
      <c r="AI753" s="55">
        <f t="shared" si="445"/>
        <v>2022</v>
      </c>
      <c r="AJ753" s="55">
        <f t="shared" si="446"/>
        <v>12</v>
      </c>
      <c r="AK753" s="53">
        <f t="shared" si="447"/>
        <v>0</v>
      </c>
      <c r="AL753" s="51">
        <f t="shared" si="466"/>
        <v>1.1465116160765045</v>
      </c>
      <c r="AM753" s="52" t="str">
        <f t="shared" si="448"/>
        <v/>
      </c>
      <c r="AN753" s="51">
        <f t="shared" si="467"/>
        <v>1.1583602096933565</v>
      </c>
      <c r="AO753" s="52">
        <f t="shared" si="449"/>
        <v>-1.0499427615645485E-2</v>
      </c>
      <c r="AP753" s="56">
        <f t="shared" si="450"/>
        <v>1</v>
      </c>
      <c r="AQ753" s="53" t="b">
        <f t="shared" si="451"/>
        <v>1</v>
      </c>
    </row>
    <row r="754" spans="1:43">
      <c r="A754" s="48">
        <f>净值底稿!A715</f>
        <v>44903</v>
      </c>
      <c r="B754" s="49">
        <f>净值底稿!X715</f>
        <v>1.4222654305040114</v>
      </c>
      <c r="C754" s="49">
        <f>净值底稿!U715</f>
        <v>1.2971217294984088</v>
      </c>
      <c r="D754" s="49">
        <f>净值底稿!V715</f>
        <v>1.5558000000000001</v>
      </c>
      <c r="E754" s="49">
        <f>净值底稿!W715</f>
        <v>1.4501999999999999</v>
      </c>
      <c r="F754" s="50">
        <f t="shared" si="452"/>
        <v>2.1056528909400019E-3</v>
      </c>
      <c r="G754" s="50">
        <f t="shared" si="453"/>
        <v>-4.049626390564498E-3</v>
      </c>
      <c r="H754" s="50">
        <f t="shared" si="454"/>
        <v>-6.4271482743127883E-5</v>
      </c>
      <c r="I754" s="50">
        <f t="shared" si="455"/>
        <v>2.419299094490901E-3</v>
      </c>
      <c r="J754" s="51">
        <f t="shared" si="456"/>
        <v>0.10630963481260564</v>
      </c>
      <c r="K754" s="51">
        <f t="shared" si="457"/>
        <v>0.10913106683017609</v>
      </c>
      <c r="L754" s="51">
        <f t="shared" si="458"/>
        <v>0.8700346509403617</v>
      </c>
      <c r="M754" s="51">
        <f t="shared" si="459"/>
        <v>6.0592697799741004E-2</v>
      </c>
      <c r="N754" s="51">
        <f t="shared" si="430"/>
        <v>1.1460680503828844</v>
      </c>
      <c r="O754" s="52">
        <f t="shared" si="431"/>
        <v>0.18798246890383705</v>
      </c>
      <c r="P754" s="53" t="b">
        <f t="shared" si="432"/>
        <v>0</v>
      </c>
      <c r="Q754" s="53" t="b">
        <f t="shared" si="433"/>
        <v>0</v>
      </c>
      <c r="R754" s="53" t="b">
        <f t="shared" si="434"/>
        <v>0</v>
      </c>
      <c r="S754" s="53" t="b">
        <f t="shared" si="460"/>
        <v>0</v>
      </c>
      <c r="T754" s="54" t="str">
        <f t="shared" si="461"/>
        <v>不调</v>
      </c>
      <c r="U754" s="51">
        <f t="shared" si="435"/>
        <v>0.10630963481260564</v>
      </c>
      <c r="V754" s="51">
        <f t="shared" si="436"/>
        <v>0.10913106683017609</v>
      </c>
      <c r="W754" s="51">
        <f t="shared" si="437"/>
        <v>0.8700346509403617</v>
      </c>
      <c r="X754" s="51">
        <f t="shared" si="438"/>
        <v>6.0592697799741004E-2</v>
      </c>
      <c r="Y754" s="51">
        <f t="shared" si="462"/>
        <v>0.99998626710299976</v>
      </c>
      <c r="Z754" s="51">
        <f t="shared" si="439"/>
        <v>0.10630817487334063</v>
      </c>
      <c r="AA754" s="51">
        <f t="shared" si="440"/>
        <v>0.10912956814447579</v>
      </c>
      <c r="AB754" s="51">
        <f t="shared" si="441"/>
        <v>0.87002270284411365</v>
      </c>
      <c r="AC754" s="51">
        <f t="shared" si="442"/>
        <v>6.0591865686463152E-2</v>
      </c>
      <c r="AD754" s="78">
        <f t="shared" si="443"/>
        <v>1.1460523115483934</v>
      </c>
      <c r="AE754" s="51">
        <f t="shared" si="463"/>
        <v>1.1583602096933565</v>
      </c>
      <c r="AF754" s="50">
        <f t="shared" si="444"/>
        <v>-1.062527704419447E-2</v>
      </c>
      <c r="AG754" s="50">
        <f t="shared" si="464"/>
        <v>-1.2718479610951405E-4</v>
      </c>
      <c r="AH754" s="48">
        <f t="shared" si="465"/>
        <v>44834</v>
      </c>
      <c r="AI754" s="55">
        <f t="shared" si="445"/>
        <v>2022</v>
      </c>
      <c r="AJ754" s="55">
        <f t="shared" si="446"/>
        <v>12</v>
      </c>
      <c r="AK754" s="53">
        <f t="shared" si="447"/>
        <v>0</v>
      </c>
      <c r="AL754" s="51">
        <f t="shared" si="466"/>
        <v>1.1465116160765045</v>
      </c>
      <c r="AM754" s="52" t="str">
        <f t="shared" si="448"/>
        <v/>
      </c>
      <c r="AN754" s="51">
        <f t="shared" si="467"/>
        <v>1.1583602096933565</v>
      </c>
      <c r="AO754" s="52">
        <f t="shared" si="449"/>
        <v>-1.062527704419447E-2</v>
      </c>
      <c r="AP754" s="56">
        <f t="shared" si="450"/>
        <v>1</v>
      </c>
      <c r="AQ754" s="53" t="b">
        <f t="shared" si="451"/>
        <v>1</v>
      </c>
    </row>
    <row r="755" spans="1:43">
      <c r="A755" s="48">
        <f>净值底稿!A716</f>
        <v>44904</v>
      </c>
      <c r="B755" s="49">
        <f>净值底稿!X716</f>
        <v>1.4131976135532709</v>
      </c>
      <c r="C755" s="49">
        <f>净值底稿!U716</f>
        <v>1.2995698455451326</v>
      </c>
      <c r="D755" s="49">
        <f>净值底稿!V716</f>
        <v>1.5551999999999999</v>
      </c>
      <c r="E755" s="49">
        <f>净值底稿!W716</f>
        <v>1.4549000000000001</v>
      </c>
      <c r="F755" s="50">
        <f t="shared" si="452"/>
        <v>-6.3756150970548653E-3</v>
      </c>
      <c r="G755" s="50">
        <f t="shared" si="453"/>
        <v>1.8873448736924647E-3</v>
      </c>
      <c r="H755" s="50">
        <f t="shared" si="454"/>
        <v>-3.8565368299281477E-4</v>
      </c>
      <c r="I755" s="50">
        <f t="shared" si="455"/>
        <v>3.2409322852020583E-3</v>
      </c>
      <c r="J755" s="51">
        <f t="shared" si="456"/>
        <v>0.10563039486867781</v>
      </c>
      <c r="K755" s="51">
        <f t="shared" si="457"/>
        <v>0.10933553327548154</v>
      </c>
      <c r="L755" s="51">
        <f t="shared" si="458"/>
        <v>0.86968717538447449</v>
      </c>
      <c r="M755" s="51">
        <f t="shared" si="459"/>
        <v>6.0788239820187037E-2</v>
      </c>
      <c r="N755" s="51">
        <f t="shared" si="430"/>
        <v>1.1454413433488209</v>
      </c>
      <c r="O755" s="52">
        <f t="shared" si="431"/>
        <v>0.18767083045534516</v>
      </c>
      <c r="P755" s="53" t="b">
        <f t="shared" si="432"/>
        <v>0</v>
      </c>
      <c r="Q755" s="53" t="b">
        <f t="shared" si="433"/>
        <v>0</v>
      </c>
      <c r="R755" s="53" t="b">
        <f t="shared" si="434"/>
        <v>0</v>
      </c>
      <c r="S755" s="53" t="b">
        <f t="shared" si="460"/>
        <v>0</v>
      </c>
      <c r="T755" s="54" t="str">
        <f t="shared" si="461"/>
        <v>不调</v>
      </c>
      <c r="U755" s="51">
        <f t="shared" si="435"/>
        <v>0.10563039486867781</v>
      </c>
      <c r="V755" s="51">
        <f t="shared" si="436"/>
        <v>0.10933553327548154</v>
      </c>
      <c r="W755" s="51">
        <f t="shared" si="437"/>
        <v>0.86968717538447449</v>
      </c>
      <c r="X755" s="51">
        <f t="shared" si="438"/>
        <v>6.0788239820187037E-2</v>
      </c>
      <c r="Y755" s="51">
        <f t="shared" si="462"/>
        <v>0.99998626710299976</v>
      </c>
      <c r="Z755" s="51">
        <f t="shared" si="439"/>
        <v>0.10562894425734498</v>
      </c>
      <c r="AA755" s="51">
        <f t="shared" si="440"/>
        <v>0.1093340317818646</v>
      </c>
      <c r="AB755" s="51">
        <f t="shared" si="441"/>
        <v>0.86967523206007247</v>
      </c>
      <c r="AC755" s="51">
        <f t="shared" si="442"/>
        <v>6.0787405021550764E-2</v>
      </c>
      <c r="AD755" s="78">
        <f t="shared" si="443"/>
        <v>1.1454256131208327</v>
      </c>
      <c r="AE755" s="51">
        <f t="shared" si="463"/>
        <v>1.1583602096933565</v>
      </c>
      <c r="AF755" s="50">
        <f t="shared" si="444"/>
        <v>-1.11662991047905E-2</v>
      </c>
      <c r="AG755" s="50">
        <f t="shared" si="464"/>
        <v>-5.4683230533691951E-4</v>
      </c>
      <c r="AH755" s="48">
        <f t="shared" si="465"/>
        <v>44834</v>
      </c>
      <c r="AI755" s="55">
        <f t="shared" si="445"/>
        <v>2022</v>
      </c>
      <c r="AJ755" s="55">
        <f t="shared" si="446"/>
        <v>12</v>
      </c>
      <c r="AK755" s="53">
        <f t="shared" si="447"/>
        <v>0</v>
      </c>
      <c r="AL755" s="51">
        <f t="shared" si="466"/>
        <v>1.1465116160765045</v>
      </c>
      <c r="AM755" s="52" t="str">
        <f t="shared" si="448"/>
        <v/>
      </c>
      <c r="AN755" s="51">
        <f t="shared" si="467"/>
        <v>1.1583602096933565</v>
      </c>
      <c r="AO755" s="52">
        <f t="shared" si="449"/>
        <v>-1.11662991047905E-2</v>
      </c>
      <c r="AP755" s="56">
        <f t="shared" si="450"/>
        <v>1</v>
      </c>
      <c r="AQ755" s="53" t="b">
        <f t="shared" si="451"/>
        <v>1</v>
      </c>
    </row>
    <row r="756" spans="1:43">
      <c r="A756" s="48">
        <f>净值底稿!A717</f>
        <v>44907</v>
      </c>
      <c r="B756" s="49">
        <f>净值底稿!X717</f>
        <v>1.3942934075963449</v>
      </c>
      <c r="C756" s="49">
        <f>净值底稿!U717</f>
        <v>1.2921659737910538</v>
      </c>
      <c r="D756" s="49">
        <f>净值底稿!V717</f>
        <v>1.5546</v>
      </c>
      <c r="E756" s="49">
        <f>净值底稿!W717</f>
        <v>1.4516</v>
      </c>
      <c r="F756" s="50">
        <f t="shared" si="452"/>
        <v>-1.3376901981453471E-2</v>
      </c>
      <c r="G756" s="50">
        <f t="shared" si="453"/>
        <v>-5.6971710904641926E-3</v>
      </c>
      <c r="H756" s="50">
        <f t="shared" si="454"/>
        <v>-3.8580246913577643E-4</v>
      </c>
      <c r="I756" s="50">
        <f t="shared" si="455"/>
        <v>-2.2681971269503665E-3</v>
      </c>
      <c r="J756" s="51">
        <f t="shared" si="456"/>
        <v>0.10421595622361006</v>
      </c>
      <c r="K756" s="51">
        <f t="shared" si="457"/>
        <v>0.10871113709679307</v>
      </c>
      <c r="L756" s="51">
        <f t="shared" si="458"/>
        <v>0.86933970920819748</v>
      </c>
      <c r="M756" s="51">
        <f t="shared" si="459"/>
        <v>6.0649527204126114E-2</v>
      </c>
      <c r="N756" s="51">
        <f t="shared" si="430"/>
        <v>1.1429163297327267</v>
      </c>
      <c r="O756" s="52">
        <f t="shared" si="431"/>
        <v>0.18630155837409074</v>
      </c>
      <c r="P756" s="53" t="b">
        <f t="shared" si="432"/>
        <v>0</v>
      </c>
      <c r="Q756" s="53" t="b">
        <f t="shared" si="433"/>
        <v>0</v>
      </c>
      <c r="R756" s="53" t="b">
        <f t="shared" si="434"/>
        <v>0</v>
      </c>
      <c r="S756" s="53" t="b">
        <f t="shared" si="460"/>
        <v>0</v>
      </c>
      <c r="T756" s="54" t="str">
        <f t="shared" si="461"/>
        <v>不调</v>
      </c>
      <c r="U756" s="51">
        <f t="shared" si="435"/>
        <v>0.10421595622361006</v>
      </c>
      <c r="V756" s="51">
        <f t="shared" si="436"/>
        <v>0.10871113709679307</v>
      </c>
      <c r="W756" s="51">
        <f t="shared" si="437"/>
        <v>0.86933970920819748</v>
      </c>
      <c r="X756" s="51">
        <f t="shared" si="438"/>
        <v>6.0649527204126114E-2</v>
      </c>
      <c r="Y756" s="51">
        <f t="shared" si="462"/>
        <v>0.99995880187477393</v>
      </c>
      <c r="Z756" s="51">
        <f t="shared" si="439"/>
        <v>0.104211662721595</v>
      </c>
      <c r="AA756" s="51">
        <f t="shared" si="440"/>
        <v>0.10870665840175349</v>
      </c>
      <c r="AB756" s="51">
        <f t="shared" si="441"/>
        <v>0.86930389404199349</v>
      </c>
      <c r="AC756" s="51">
        <f t="shared" si="442"/>
        <v>6.0647028557309454E-2</v>
      </c>
      <c r="AD756" s="78">
        <f t="shared" si="443"/>
        <v>1.1428692437226515</v>
      </c>
      <c r="AE756" s="51">
        <f t="shared" si="463"/>
        <v>1.1583602096933565</v>
      </c>
      <c r="AF756" s="50">
        <f t="shared" si="444"/>
        <v>-1.337318550919997E-2</v>
      </c>
      <c r="AG756" s="50">
        <f t="shared" si="464"/>
        <v>-2.2318074337590588E-3</v>
      </c>
      <c r="AH756" s="48">
        <f t="shared" si="465"/>
        <v>44834</v>
      </c>
      <c r="AI756" s="55">
        <f t="shared" si="445"/>
        <v>2022</v>
      </c>
      <c r="AJ756" s="55">
        <f t="shared" si="446"/>
        <v>12</v>
      </c>
      <c r="AK756" s="53">
        <f t="shared" si="447"/>
        <v>0</v>
      </c>
      <c r="AL756" s="51">
        <f t="shared" si="466"/>
        <v>1.1465116160765045</v>
      </c>
      <c r="AM756" s="52" t="str">
        <f t="shared" si="448"/>
        <v/>
      </c>
      <c r="AN756" s="51">
        <f t="shared" si="467"/>
        <v>1.1583602096933565</v>
      </c>
      <c r="AO756" s="52">
        <f t="shared" si="449"/>
        <v>-1.337318550919997E-2</v>
      </c>
      <c r="AP756" s="56">
        <f t="shared" si="450"/>
        <v>1</v>
      </c>
      <c r="AQ756" s="53" t="b">
        <f t="shared" si="451"/>
        <v>1</v>
      </c>
    </row>
    <row r="757" spans="1:43">
      <c r="A757" s="48">
        <f>净值底稿!A718</f>
        <v>44908</v>
      </c>
      <c r="B757" s="49">
        <f>净值底稿!X718</f>
        <v>1.3991898599414077</v>
      </c>
      <c r="C757" s="49">
        <f>净值底稿!U718</f>
        <v>1.2861689322018</v>
      </c>
      <c r="D757" s="49">
        <f>净值底稿!V718</f>
        <v>1.5524</v>
      </c>
      <c r="E757" s="49">
        <f>净值底稿!W718</f>
        <v>1.4557</v>
      </c>
      <c r="F757" s="50">
        <f t="shared" si="452"/>
        <v>3.5117804605444558E-3</v>
      </c>
      <c r="G757" s="50">
        <f t="shared" si="453"/>
        <v>-4.6410768514970613E-3</v>
      </c>
      <c r="H757" s="50">
        <f t="shared" si="454"/>
        <v>-1.4151550238002963E-3</v>
      </c>
      <c r="I757" s="50">
        <f t="shared" si="455"/>
        <v>2.8244695508403694E-3</v>
      </c>
      <c r="J757" s="51">
        <f t="shared" si="456"/>
        <v>0.10457763120250155</v>
      </c>
      <c r="K757" s="51">
        <f t="shared" si="457"/>
        <v>0.10820214244584152</v>
      </c>
      <c r="L757" s="51">
        <f t="shared" si="458"/>
        <v>0.86807369426913084</v>
      </c>
      <c r="M757" s="51">
        <f t="shared" si="459"/>
        <v>6.0818324242818522E-2</v>
      </c>
      <c r="N757" s="51">
        <f t="shared" si="430"/>
        <v>1.1416717921602926</v>
      </c>
      <c r="O757" s="52">
        <f t="shared" si="431"/>
        <v>0.18637560734133338</v>
      </c>
      <c r="P757" s="53" t="b">
        <f t="shared" si="432"/>
        <v>0</v>
      </c>
      <c r="Q757" s="53" t="b">
        <f t="shared" si="433"/>
        <v>0</v>
      </c>
      <c r="R757" s="53" t="b">
        <f t="shared" si="434"/>
        <v>0</v>
      </c>
      <c r="S757" s="53" t="b">
        <f t="shared" si="460"/>
        <v>0</v>
      </c>
      <c r="T757" s="54" t="str">
        <f t="shared" si="461"/>
        <v>不调</v>
      </c>
      <c r="U757" s="51">
        <f t="shared" si="435"/>
        <v>0.10457763120250155</v>
      </c>
      <c r="V757" s="51">
        <f t="shared" si="436"/>
        <v>0.10820214244584152</v>
      </c>
      <c r="W757" s="51">
        <f t="shared" si="437"/>
        <v>0.86807369426913084</v>
      </c>
      <c r="X757" s="51">
        <f t="shared" si="438"/>
        <v>6.0818324242818522E-2</v>
      </c>
      <c r="Y757" s="51">
        <f t="shared" si="462"/>
        <v>0.99998626710299976</v>
      </c>
      <c r="Z757" s="51">
        <f t="shared" si="439"/>
        <v>0.10457619504866371</v>
      </c>
      <c r="AA757" s="51">
        <f t="shared" si="440"/>
        <v>0.1082006565169641</v>
      </c>
      <c r="AB757" s="51">
        <f t="shared" si="441"/>
        <v>0.86806177310249877</v>
      </c>
      <c r="AC757" s="51">
        <f t="shared" si="442"/>
        <v>6.0817489031035968E-2</v>
      </c>
      <c r="AD757" s="78">
        <f t="shared" si="443"/>
        <v>1.1416561136991625</v>
      </c>
      <c r="AE757" s="51">
        <f t="shared" si="463"/>
        <v>1.1583602096933565</v>
      </c>
      <c r="AF757" s="50">
        <f t="shared" si="444"/>
        <v>-1.4420467704614914E-2</v>
      </c>
      <c r="AG757" s="50">
        <f t="shared" si="464"/>
        <v>-1.061477531355659E-3</v>
      </c>
      <c r="AH757" s="48">
        <f t="shared" si="465"/>
        <v>44834</v>
      </c>
      <c r="AI757" s="55">
        <f t="shared" si="445"/>
        <v>2022</v>
      </c>
      <c r="AJ757" s="55">
        <f t="shared" si="446"/>
        <v>12</v>
      </c>
      <c r="AK757" s="53">
        <f t="shared" si="447"/>
        <v>0</v>
      </c>
      <c r="AL757" s="51">
        <f t="shared" si="466"/>
        <v>1.1465116160765045</v>
      </c>
      <c r="AM757" s="52" t="str">
        <f t="shared" si="448"/>
        <v/>
      </c>
      <c r="AN757" s="51">
        <f t="shared" si="467"/>
        <v>1.1583602096933565</v>
      </c>
      <c r="AO757" s="52">
        <f t="shared" si="449"/>
        <v>-1.4420467704614914E-2</v>
      </c>
      <c r="AP757" s="56">
        <f t="shared" si="450"/>
        <v>1</v>
      </c>
      <c r="AQ757" s="53" t="b">
        <f t="shared" si="451"/>
        <v>1</v>
      </c>
    </row>
    <row r="758" spans="1:43">
      <c r="A758" s="48">
        <f>净值底稿!A719</f>
        <v>44909</v>
      </c>
      <c r="B758" s="49">
        <f>净值底稿!X719</f>
        <v>1.3959184684773311</v>
      </c>
      <c r="C758" s="49">
        <f>净值底稿!U719</f>
        <v>1.2828180386551011</v>
      </c>
      <c r="D758" s="49">
        <f>净值底稿!V719</f>
        <v>1.5531999999999999</v>
      </c>
      <c r="E758" s="49">
        <f>净值底稿!W719</f>
        <v>1.4698</v>
      </c>
      <c r="F758" s="50">
        <f t="shared" si="452"/>
        <v>-2.3380611579142396E-3</v>
      </c>
      <c r="G758" s="50">
        <f t="shared" si="453"/>
        <v>-2.6053292555919816E-3</v>
      </c>
      <c r="H758" s="50">
        <f t="shared" si="454"/>
        <v>5.1533110023194162E-4</v>
      </c>
      <c r="I758" s="50">
        <f t="shared" si="455"/>
        <v>9.6860616885348083E-3</v>
      </c>
      <c r="J758" s="51">
        <f t="shared" si="456"/>
        <v>0.10433168950897796</v>
      </c>
      <c r="K758" s="51">
        <f t="shared" si="457"/>
        <v>0.10791875818106619</v>
      </c>
      <c r="L758" s="51">
        <f t="shared" si="458"/>
        <v>0.86850911233110095</v>
      </c>
      <c r="M758" s="51">
        <f t="shared" si="459"/>
        <v>6.140657098153237E-2</v>
      </c>
      <c r="N758" s="51">
        <f t="shared" si="430"/>
        <v>1.1421661310026774</v>
      </c>
      <c r="O758" s="52">
        <f t="shared" si="431"/>
        <v>0.18583150202826895</v>
      </c>
      <c r="P758" s="53" t="b">
        <f t="shared" si="432"/>
        <v>0</v>
      </c>
      <c r="Q758" s="53" t="b">
        <f t="shared" si="433"/>
        <v>0</v>
      </c>
      <c r="R758" s="53" t="b">
        <f t="shared" si="434"/>
        <v>0</v>
      </c>
      <c r="S758" s="53" t="b">
        <f t="shared" si="460"/>
        <v>0</v>
      </c>
      <c r="T758" s="54" t="str">
        <f t="shared" si="461"/>
        <v>不调</v>
      </c>
      <c r="U758" s="51">
        <f t="shared" si="435"/>
        <v>0.10433168950897796</v>
      </c>
      <c r="V758" s="51">
        <f t="shared" si="436"/>
        <v>0.10791875818106619</v>
      </c>
      <c r="W758" s="51">
        <f t="shared" si="437"/>
        <v>0.86850911233110095</v>
      </c>
      <c r="X758" s="51">
        <f t="shared" si="438"/>
        <v>6.140657098153237E-2</v>
      </c>
      <c r="Y758" s="51">
        <f t="shared" si="462"/>
        <v>0.99998626710299976</v>
      </c>
      <c r="Z758" s="51">
        <f t="shared" si="439"/>
        <v>0.10433025673263208</v>
      </c>
      <c r="AA758" s="51">
        <f t="shared" si="440"/>
        <v>0.1079172761438757</v>
      </c>
      <c r="AB758" s="51">
        <f t="shared" si="441"/>
        <v>0.86849718518491759</v>
      </c>
      <c r="AC758" s="51">
        <f t="shared" si="442"/>
        <v>6.1405727691417944E-2</v>
      </c>
      <c r="AD758" s="78">
        <f t="shared" si="443"/>
        <v>1.1421504457528433</v>
      </c>
      <c r="AE758" s="51">
        <f t="shared" si="463"/>
        <v>1.1583602096933565</v>
      </c>
      <c r="AF758" s="50">
        <f t="shared" si="444"/>
        <v>-1.3993716121174726E-2</v>
      </c>
      <c r="AG758" s="50">
        <f t="shared" si="464"/>
        <v>4.3299558225018409E-4</v>
      </c>
      <c r="AH758" s="48">
        <f t="shared" si="465"/>
        <v>44834</v>
      </c>
      <c r="AI758" s="55">
        <f t="shared" si="445"/>
        <v>2022</v>
      </c>
      <c r="AJ758" s="55">
        <f t="shared" si="446"/>
        <v>12</v>
      </c>
      <c r="AK758" s="53">
        <f t="shared" si="447"/>
        <v>0</v>
      </c>
      <c r="AL758" s="51">
        <f t="shared" si="466"/>
        <v>1.1465116160765045</v>
      </c>
      <c r="AM758" s="52" t="str">
        <f t="shared" si="448"/>
        <v/>
      </c>
      <c r="AN758" s="51">
        <f t="shared" si="467"/>
        <v>1.1583602096933565</v>
      </c>
      <c r="AO758" s="52">
        <f t="shared" si="449"/>
        <v>-1.3993716121174726E-2</v>
      </c>
      <c r="AP758" s="56">
        <f t="shared" si="450"/>
        <v>1</v>
      </c>
      <c r="AQ758" s="53" t="b">
        <f t="shared" si="451"/>
        <v>1</v>
      </c>
    </row>
    <row r="759" spans="1:43">
      <c r="A759" s="48">
        <f>净值底稿!A720</f>
        <v>44910</v>
      </c>
      <c r="B759" s="49">
        <f>净值底稿!X720</f>
        <v>1.3840250745456935</v>
      </c>
      <c r="C759" s="49">
        <f>净值底稿!U720</f>
        <v>1.2870227570433501</v>
      </c>
      <c r="D759" s="49">
        <f>净值底稿!V720</f>
        <v>1.5532999999999999</v>
      </c>
      <c r="E759" s="49">
        <f>净值底稿!W720</f>
        <v>1.454</v>
      </c>
      <c r="F759" s="50">
        <f t="shared" si="452"/>
        <v>-8.5201207665165368E-3</v>
      </c>
      <c r="G759" s="50">
        <f t="shared" si="453"/>
        <v>3.277720036317211E-3</v>
      </c>
      <c r="H759" s="50">
        <f t="shared" si="454"/>
        <v>6.4383208859153385E-5</v>
      </c>
      <c r="I759" s="50">
        <f t="shared" si="455"/>
        <v>-1.074976187236365E-2</v>
      </c>
      <c r="J759" s="51">
        <f t="shared" si="456"/>
        <v>0.10344135034566837</v>
      </c>
      <c r="K759" s="51">
        <f t="shared" si="457"/>
        <v>0.10827099876215726</v>
      </c>
      <c r="L759" s="51">
        <f t="shared" si="458"/>
        <v>0.86855310182058498</v>
      </c>
      <c r="M759" s="51">
        <f t="shared" si="459"/>
        <v>6.0745630741135995E-2</v>
      </c>
      <c r="N759" s="51">
        <f t="shared" si="430"/>
        <v>1.1410110816695467</v>
      </c>
      <c r="O759" s="52">
        <f t="shared" si="431"/>
        <v>0.18554802184571648</v>
      </c>
      <c r="P759" s="53" t="b">
        <f t="shared" si="432"/>
        <v>0</v>
      </c>
      <c r="Q759" s="53" t="b">
        <f t="shared" si="433"/>
        <v>0</v>
      </c>
      <c r="R759" s="53" t="b">
        <f t="shared" si="434"/>
        <v>0</v>
      </c>
      <c r="S759" s="53" t="b">
        <f t="shared" si="460"/>
        <v>0</v>
      </c>
      <c r="T759" s="54" t="str">
        <f t="shared" si="461"/>
        <v>不调</v>
      </c>
      <c r="U759" s="51">
        <f t="shared" si="435"/>
        <v>0.10344135034566837</v>
      </c>
      <c r="V759" s="51">
        <f t="shared" si="436"/>
        <v>0.10827099876215726</v>
      </c>
      <c r="W759" s="51">
        <f t="shared" si="437"/>
        <v>0.86855310182058498</v>
      </c>
      <c r="X759" s="51">
        <f t="shared" si="438"/>
        <v>6.0745630741135995E-2</v>
      </c>
      <c r="Y759" s="51">
        <f t="shared" si="462"/>
        <v>0.99998626710299976</v>
      </c>
      <c r="Z759" s="51">
        <f t="shared" si="439"/>
        <v>0.1034399297962585</v>
      </c>
      <c r="AA759" s="51">
        <f t="shared" si="440"/>
        <v>0.10826951188768315</v>
      </c>
      <c r="AB759" s="51">
        <f t="shared" si="441"/>
        <v>0.86854117407029841</v>
      </c>
      <c r="AC759" s="51">
        <f t="shared" si="442"/>
        <v>6.0744796527645813E-2</v>
      </c>
      <c r="AD759" s="78">
        <f t="shared" si="443"/>
        <v>1.1409954122818857</v>
      </c>
      <c r="AE759" s="51">
        <f t="shared" si="463"/>
        <v>1.1583602096933565</v>
      </c>
      <c r="AF759" s="50">
        <f t="shared" si="444"/>
        <v>-1.4990844183147223E-2</v>
      </c>
      <c r="AG759" s="50">
        <f t="shared" si="464"/>
        <v>-1.0112796219208242E-3</v>
      </c>
      <c r="AH759" s="48">
        <f t="shared" si="465"/>
        <v>44834</v>
      </c>
      <c r="AI759" s="55">
        <f t="shared" si="445"/>
        <v>2022</v>
      </c>
      <c r="AJ759" s="55">
        <f t="shared" si="446"/>
        <v>12</v>
      </c>
      <c r="AK759" s="53">
        <f t="shared" si="447"/>
        <v>0</v>
      </c>
      <c r="AL759" s="51">
        <f t="shared" si="466"/>
        <v>1.1465116160765045</v>
      </c>
      <c r="AM759" s="52" t="str">
        <f t="shared" si="448"/>
        <v/>
      </c>
      <c r="AN759" s="51">
        <f t="shared" si="467"/>
        <v>1.1583602096933565</v>
      </c>
      <c r="AO759" s="52">
        <f t="shared" si="449"/>
        <v>-1.4990844183147223E-2</v>
      </c>
      <c r="AP759" s="56">
        <f t="shared" si="450"/>
        <v>1</v>
      </c>
      <c r="AQ759" s="53" t="b">
        <f t="shared" si="451"/>
        <v>1</v>
      </c>
    </row>
    <row r="760" spans="1:43">
      <c r="A760" s="48">
        <f>净值底稿!A721</f>
        <v>44911</v>
      </c>
      <c r="B760" s="49">
        <f>净值底稿!X721</f>
        <v>1.3943864413597997</v>
      </c>
      <c r="C760" s="49">
        <f>净值底稿!U721</f>
        <v>1.2759890081579237</v>
      </c>
      <c r="D760" s="49">
        <f>净值底稿!V721</f>
        <v>1.5537000000000001</v>
      </c>
      <c r="E760" s="49">
        <f>净值底稿!W721</f>
        <v>1.4510000000000001</v>
      </c>
      <c r="F760" s="50">
        <f t="shared" si="452"/>
        <v>7.4864010809250203E-3</v>
      </c>
      <c r="G760" s="50">
        <f t="shared" si="453"/>
        <v>-8.5730798659489071E-3</v>
      </c>
      <c r="H760" s="50">
        <f t="shared" si="454"/>
        <v>2.5751625571368564E-4</v>
      </c>
      <c r="I760" s="50">
        <f t="shared" si="455"/>
        <v>-2.0632737276478075E-3</v>
      </c>
      <c r="J760" s="51">
        <f t="shared" si="456"/>
        <v>0.10421432259849601</v>
      </c>
      <c r="K760" s="51">
        <f t="shared" si="457"/>
        <v>0.10734130871522274</v>
      </c>
      <c r="L760" s="51">
        <f t="shared" si="458"/>
        <v>0.86876483754137812</v>
      </c>
      <c r="M760" s="51">
        <f t="shared" si="459"/>
        <v>6.0619463384879009E-2</v>
      </c>
      <c r="N760" s="51">
        <f t="shared" si="430"/>
        <v>1.140939932239976</v>
      </c>
      <c r="O760" s="52">
        <f t="shared" si="431"/>
        <v>0.18542223419104753</v>
      </c>
      <c r="P760" s="53" t="b">
        <f t="shared" si="432"/>
        <v>0</v>
      </c>
      <c r="Q760" s="53" t="b">
        <f t="shared" si="433"/>
        <v>0</v>
      </c>
      <c r="R760" s="53" t="b">
        <f t="shared" si="434"/>
        <v>0</v>
      </c>
      <c r="S760" s="53" t="b">
        <f t="shared" si="460"/>
        <v>0</v>
      </c>
      <c r="T760" s="54" t="str">
        <f t="shared" si="461"/>
        <v>不调</v>
      </c>
      <c r="U760" s="51">
        <f t="shared" si="435"/>
        <v>0.10421432259849601</v>
      </c>
      <c r="V760" s="51">
        <f t="shared" si="436"/>
        <v>0.10734130871522274</v>
      </c>
      <c r="W760" s="51">
        <f t="shared" si="437"/>
        <v>0.86876483754137812</v>
      </c>
      <c r="X760" s="51">
        <f t="shared" si="438"/>
        <v>6.0619463384879009E-2</v>
      </c>
      <c r="Y760" s="51">
        <f t="shared" si="462"/>
        <v>0.99998626710299976</v>
      </c>
      <c r="Z760" s="51">
        <f t="shared" si="439"/>
        <v>0.10421289143393782</v>
      </c>
      <c r="AA760" s="51">
        <f t="shared" si="440"/>
        <v>0.10733983460808628</v>
      </c>
      <c r="AB760" s="51">
        <f t="shared" si="441"/>
        <v>0.86875290688334672</v>
      </c>
      <c r="AC760" s="51">
        <f t="shared" si="442"/>
        <v>6.0618630904032134E-2</v>
      </c>
      <c r="AD760" s="78">
        <f t="shared" si="443"/>
        <v>1.140924263829403</v>
      </c>
      <c r="AE760" s="51">
        <f t="shared" si="463"/>
        <v>1.1583602096933565</v>
      </c>
      <c r="AF760" s="50">
        <f t="shared" si="444"/>
        <v>-1.505226588244879E-2</v>
      </c>
      <c r="AG760" s="50">
        <f t="shared" si="464"/>
        <v>-6.2356475509783849E-5</v>
      </c>
      <c r="AH760" s="48">
        <f t="shared" si="465"/>
        <v>44834</v>
      </c>
      <c r="AI760" s="55">
        <f t="shared" si="445"/>
        <v>2022</v>
      </c>
      <c r="AJ760" s="55">
        <f t="shared" si="446"/>
        <v>12</v>
      </c>
      <c r="AK760" s="53">
        <f t="shared" si="447"/>
        <v>0</v>
      </c>
      <c r="AL760" s="51">
        <f t="shared" si="466"/>
        <v>1.1465116160765045</v>
      </c>
      <c r="AM760" s="52" t="str">
        <f t="shared" si="448"/>
        <v/>
      </c>
      <c r="AN760" s="51">
        <f t="shared" si="467"/>
        <v>1.1583602096933565</v>
      </c>
      <c r="AO760" s="52">
        <f t="shared" si="449"/>
        <v>-1.505226588244879E-2</v>
      </c>
      <c r="AP760" s="56">
        <f t="shared" si="450"/>
        <v>1</v>
      </c>
      <c r="AQ760" s="53" t="b">
        <f t="shared" si="451"/>
        <v>1</v>
      </c>
    </row>
    <row r="761" spans="1:43">
      <c r="A761" s="48">
        <f>净值底稿!A722</f>
        <v>44914</v>
      </c>
      <c r="B761" s="49">
        <f>净值底稿!X722</f>
        <v>1.3720512705133356</v>
      </c>
      <c r="C761" s="49">
        <f>净值底稿!U722</f>
        <v>1.2515309056373436</v>
      </c>
      <c r="D761" s="49">
        <f>净值底稿!V722</f>
        <v>1.5548</v>
      </c>
      <c r="E761" s="49">
        <f>净值底稿!W722</f>
        <v>1.4584999999999999</v>
      </c>
      <c r="F761" s="50">
        <f t="shared" si="452"/>
        <v>-1.6017920272290431E-2</v>
      </c>
      <c r="G761" s="50">
        <f t="shared" si="453"/>
        <v>-1.916795706248986E-2</v>
      </c>
      <c r="H761" s="50">
        <f t="shared" si="454"/>
        <v>7.0798738495203573E-4</v>
      </c>
      <c r="I761" s="50">
        <f t="shared" si="455"/>
        <v>5.1688490696071288E-3</v>
      </c>
      <c r="J761" s="51">
        <f t="shared" si="456"/>
        <v>0.10254361764760414</v>
      </c>
      <c r="K761" s="51">
        <f t="shared" si="457"/>
        <v>0.10528234926722373</v>
      </c>
      <c r="L761" s="51">
        <f t="shared" si="458"/>
        <v>0.86936797298206059</v>
      </c>
      <c r="M761" s="51">
        <f t="shared" si="459"/>
        <v>6.09319594579813E-2</v>
      </c>
      <c r="N761" s="51">
        <f t="shared" si="430"/>
        <v>1.1381258993548697</v>
      </c>
      <c r="O761" s="52">
        <f t="shared" si="431"/>
        <v>0.18260367067705865</v>
      </c>
      <c r="P761" s="53" t="b">
        <f t="shared" si="432"/>
        <v>0</v>
      </c>
      <c r="Q761" s="53" t="b">
        <f t="shared" si="433"/>
        <v>0</v>
      </c>
      <c r="R761" s="53" t="b">
        <f t="shared" si="434"/>
        <v>0</v>
      </c>
      <c r="S761" s="53" t="b">
        <f t="shared" si="460"/>
        <v>0</v>
      </c>
      <c r="T761" s="54" t="str">
        <f t="shared" si="461"/>
        <v>不调</v>
      </c>
      <c r="U761" s="51">
        <f t="shared" si="435"/>
        <v>0.10254361764760414</v>
      </c>
      <c r="V761" s="51">
        <f t="shared" si="436"/>
        <v>0.10528234926722373</v>
      </c>
      <c r="W761" s="51">
        <f t="shared" si="437"/>
        <v>0.86936797298206059</v>
      </c>
      <c r="X761" s="51">
        <f t="shared" si="438"/>
        <v>6.09319594579813E-2</v>
      </c>
      <c r="Y761" s="51">
        <f t="shared" si="462"/>
        <v>0.99995880187477393</v>
      </c>
      <c r="Z761" s="51">
        <f t="shared" si="439"/>
        <v>0.10253939304280316</v>
      </c>
      <c r="AA761" s="51">
        <f t="shared" si="440"/>
        <v>0.10527801183181452</v>
      </c>
      <c r="AB761" s="51">
        <f t="shared" si="441"/>
        <v>0.86933215665144215</v>
      </c>
      <c r="AC761" s="51">
        <f t="shared" si="442"/>
        <v>6.0929449175485283E-2</v>
      </c>
      <c r="AD761" s="78">
        <f t="shared" si="443"/>
        <v>1.138079010701545</v>
      </c>
      <c r="AE761" s="51">
        <f t="shared" si="463"/>
        <v>1.1583602096933565</v>
      </c>
      <c r="AF761" s="50">
        <f t="shared" si="444"/>
        <v>-1.7508542525973336E-2</v>
      </c>
      <c r="AG761" s="50">
        <f t="shared" si="464"/>
        <v>-2.4938141978926298E-3</v>
      </c>
      <c r="AH761" s="48">
        <f t="shared" si="465"/>
        <v>44834</v>
      </c>
      <c r="AI761" s="55">
        <f t="shared" si="445"/>
        <v>2022</v>
      </c>
      <c r="AJ761" s="55">
        <f t="shared" si="446"/>
        <v>12</v>
      </c>
      <c r="AK761" s="53">
        <f t="shared" si="447"/>
        <v>0</v>
      </c>
      <c r="AL761" s="51">
        <f t="shared" si="466"/>
        <v>1.1465116160765045</v>
      </c>
      <c r="AM761" s="52" t="str">
        <f t="shared" si="448"/>
        <v/>
      </c>
      <c r="AN761" s="51">
        <f t="shared" si="467"/>
        <v>1.1583602096933565</v>
      </c>
      <c r="AO761" s="52">
        <f t="shared" si="449"/>
        <v>-1.7508542525973336E-2</v>
      </c>
      <c r="AP761" s="56">
        <f t="shared" si="450"/>
        <v>1</v>
      </c>
      <c r="AQ761" s="53" t="b">
        <f t="shared" si="451"/>
        <v>1</v>
      </c>
    </row>
    <row r="762" spans="1:43">
      <c r="A762" s="48">
        <f>净值底稿!A723</f>
        <v>44915</v>
      </c>
      <c r="B762" s="49">
        <f>净值底稿!X723</f>
        <v>1.359472273198614</v>
      </c>
      <c r="C762" s="49">
        <f>净值底稿!U723</f>
        <v>1.2409045152525313</v>
      </c>
      <c r="D762" s="49">
        <f>净值底稿!V723</f>
        <v>1.5551999999999999</v>
      </c>
      <c r="E762" s="49">
        <f>净值底稿!W723</f>
        <v>1.4584999999999999</v>
      </c>
      <c r="F762" s="50">
        <f t="shared" si="452"/>
        <v>-9.1680227882559029E-3</v>
      </c>
      <c r="G762" s="50">
        <f t="shared" si="453"/>
        <v>-8.4907135228919906E-3</v>
      </c>
      <c r="H762" s="50">
        <f t="shared" si="454"/>
        <v>2.5726781579615832E-4</v>
      </c>
      <c r="I762" s="50">
        <f t="shared" si="455"/>
        <v>0</v>
      </c>
      <c r="J762" s="51">
        <f t="shared" si="456"/>
        <v>0.10159930955069281</v>
      </c>
      <c r="K762" s="51">
        <f t="shared" si="457"/>
        <v>0.10438412639309096</v>
      </c>
      <c r="L762" s="51">
        <f t="shared" si="458"/>
        <v>0.86955580783658526</v>
      </c>
      <c r="M762" s="51">
        <f t="shared" si="459"/>
        <v>6.0929449175485283E-2</v>
      </c>
      <c r="N762" s="51">
        <f t="shared" si="430"/>
        <v>1.1364686929558543</v>
      </c>
      <c r="O762" s="52">
        <f t="shared" si="431"/>
        <v>0.18124866722728553</v>
      </c>
      <c r="P762" s="53" t="b">
        <f t="shared" si="432"/>
        <v>0</v>
      </c>
      <c r="Q762" s="53" t="b">
        <f t="shared" si="433"/>
        <v>0</v>
      </c>
      <c r="R762" s="53" t="b">
        <f t="shared" si="434"/>
        <v>0</v>
      </c>
      <c r="S762" s="53" t="b">
        <f t="shared" si="460"/>
        <v>0</v>
      </c>
      <c r="T762" s="54" t="str">
        <f t="shared" si="461"/>
        <v>不调</v>
      </c>
      <c r="U762" s="51">
        <f t="shared" si="435"/>
        <v>0.10159930955069281</v>
      </c>
      <c r="V762" s="51">
        <f t="shared" si="436"/>
        <v>0.10438412639309096</v>
      </c>
      <c r="W762" s="51">
        <f t="shared" si="437"/>
        <v>0.86955580783658526</v>
      </c>
      <c r="X762" s="51">
        <f t="shared" si="438"/>
        <v>6.0929449175485283E-2</v>
      </c>
      <c r="Y762" s="51">
        <f t="shared" si="462"/>
        <v>0.99998626710299976</v>
      </c>
      <c r="Z762" s="51">
        <f t="shared" si="439"/>
        <v>0.10159791429783946</v>
      </c>
      <c r="AA762" s="51">
        <f t="shared" si="440"/>
        <v>0.10438269289663474</v>
      </c>
      <c r="AB762" s="51">
        <f t="shared" si="441"/>
        <v>0.86954386631624025</v>
      </c>
      <c r="AC762" s="51">
        <f t="shared" si="442"/>
        <v>6.0928612437635477E-2</v>
      </c>
      <c r="AD762" s="78">
        <f t="shared" si="443"/>
        <v>1.1364530859483497</v>
      </c>
      <c r="AE762" s="51">
        <f t="shared" si="463"/>
        <v>1.1583602096933565</v>
      </c>
      <c r="AF762" s="50">
        <f t="shared" si="444"/>
        <v>-1.8912186003700926E-2</v>
      </c>
      <c r="AG762" s="50">
        <f t="shared" si="464"/>
        <v>-1.4286571827671901E-3</v>
      </c>
      <c r="AH762" s="48">
        <f t="shared" si="465"/>
        <v>44834</v>
      </c>
      <c r="AI762" s="55">
        <f t="shared" si="445"/>
        <v>2022</v>
      </c>
      <c r="AJ762" s="55">
        <f t="shared" si="446"/>
        <v>12</v>
      </c>
      <c r="AK762" s="53">
        <f t="shared" si="447"/>
        <v>0</v>
      </c>
      <c r="AL762" s="51">
        <f t="shared" si="466"/>
        <v>1.1465116160765045</v>
      </c>
      <c r="AM762" s="52" t="str">
        <f t="shared" si="448"/>
        <v/>
      </c>
      <c r="AN762" s="51">
        <f t="shared" si="467"/>
        <v>1.1583602096933565</v>
      </c>
      <c r="AO762" s="52">
        <f t="shared" si="449"/>
        <v>-1.8912186003700926E-2</v>
      </c>
      <c r="AP762" s="56">
        <f t="shared" si="450"/>
        <v>1</v>
      </c>
      <c r="AQ762" s="53" t="b">
        <f t="shared" si="451"/>
        <v>1</v>
      </c>
    </row>
    <row r="763" spans="1:43">
      <c r="A763" s="48">
        <f>净值底稿!A724</f>
        <v>44916</v>
      </c>
      <c r="B763" s="49">
        <f>净值底稿!X724</f>
        <v>1.359251624122582</v>
      </c>
      <c r="C763" s="49">
        <f>净值底稿!U724</f>
        <v>1.2332899139976312</v>
      </c>
      <c r="D763" s="49">
        <f>净值底稿!V724</f>
        <v>1.5549999999999999</v>
      </c>
      <c r="E763" s="49">
        <f>净值底稿!W724</f>
        <v>1.4731000000000001</v>
      </c>
      <c r="F763" s="50">
        <f t="shared" si="452"/>
        <v>-1.6230494757552005E-4</v>
      </c>
      <c r="G763" s="50">
        <f t="shared" si="453"/>
        <v>-6.1363313303364198E-3</v>
      </c>
      <c r="H763" s="50">
        <f t="shared" si="454"/>
        <v>-1.286008230452218E-4</v>
      </c>
      <c r="I763" s="50">
        <f t="shared" si="455"/>
        <v>1.0010284538910064E-2</v>
      </c>
      <c r="J763" s="51">
        <f t="shared" si="456"/>
        <v>0.10158142445368556</v>
      </c>
      <c r="K763" s="51">
        <f t="shared" si="457"/>
        <v>0.10374216610786824</v>
      </c>
      <c r="L763" s="51">
        <f t="shared" si="458"/>
        <v>0.86943204225935811</v>
      </c>
      <c r="M763" s="51">
        <f t="shared" si="459"/>
        <v>6.1538525184697185E-2</v>
      </c>
      <c r="N763" s="51">
        <f t="shared" si="430"/>
        <v>1.136294158005609</v>
      </c>
      <c r="O763" s="52">
        <f t="shared" si="431"/>
        <v>0.18069580760842061</v>
      </c>
      <c r="P763" s="53" t="b">
        <f t="shared" si="432"/>
        <v>0</v>
      </c>
      <c r="Q763" s="53" t="b">
        <f t="shared" si="433"/>
        <v>0</v>
      </c>
      <c r="R763" s="53" t="b">
        <f t="shared" si="434"/>
        <v>0</v>
      </c>
      <c r="S763" s="53" t="b">
        <f t="shared" si="460"/>
        <v>0</v>
      </c>
      <c r="T763" s="54" t="str">
        <f t="shared" si="461"/>
        <v>不调</v>
      </c>
      <c r="U763" s="51">
        <f t="shared" si="435"/>
        <v>0.10158142445368556</v>
      </c>
      <c r="V763" s="51">
        <f t="shared" si="436"/>
        <v>0.10374216610786824</v>
      </c>
      <c r="W763" s="51">
        <f t="shared" si="437"/>
        <v>0.86943204225935811</v>
      </c>
      <c r="X763" s="51">
        <f t="shared" si="438"/>
        <v>6.1538525184697185E-2</v>
      </c>
      <c r="Y763" s="51">
        <f t="shared" si="462"/>
        <v>0.99998626710299976</v>
      </c>
      <c r="Z763" s="51">
        <f t="shared" si="439"/>
        <v>0.10158002944644641</v>
      </c>
      <c r="AA763" s="51">
        <f t="shared" si="440"/>
        <v>0.1037407414273865</v>
      </c>
      <c r="AB763" s="51">
        <f t="shared" si="441"/>
        <v>0.86942010243867307</v>
      </c>
      <c r="AC763" s="51">
        <f t="shared" si="442"/>
        <v>6.1537680082469279E-2</v>
      </c>
      <c r="AD763" s="78">
        <f t="shared" si="443"/>
        <v>1.1362785533949751</v>
      </c>
      <c r="AE763" s="51">
        <f t="shared" si="463"/>
        <v>1.1583602096933565</v>
      </c>
      <c r="AF763" s="50">
        <f t="shared" si="444"/>
        <v>-1.9062858093361945E-2</v>
      </c>
      <c r="AG763" s="50">
        <f t="shared" si="464"/>
        <v>-1.5357655809344894E-4</v>
      </c>
      <c r="AH763" s="48">
        <f t="shared" si="465"/>
        <v>44834</v>
      </c>
      <c r="AI763" s="55">
        <f t="shared" si="445"/>
        <v>2022</v>
      </c>
      <c r="AJ763" s="55">
        <f t="shared" si="446"/>
        <v>12</v>
      </c>
      <c r="AK763" s="53">
        <f t="shared" si="447"/>
        <v>0</v>
      </c>
      <c r="AL763" s="51">
        <f t="shared" si="466"/>
        <v>1.1465116160765045</v>
      </c>
      <c r="AM763" s="52" t="str">
        <f t="shared" si="448"/>
        <v/>
      </c>
      <c r="AN763" s="51">
        <f t="shared" si="467"/>
        <v>1.1583602096933565</v>
      </c>
      <c r="AO763" s="52">
        <f t="shared" si="449"/>
        <v>-1.9062858093361945E-2</v>
      </c>
      <c r="AP763" s="56">
        <f t="shared" si="450"/>
        <v>1</v>
      </c>
      <c r="AQ763" s="53" t="b">
        <f t="shared" si="451"/>
        <v>1</v>
      </c>
    </row>
    <row r="764" spans="1:43">
      <c r="A764" s="48">
        <f>净值底稿!A725</f>
        <v>44917</v>
      </c>
      <c r="B764" s="49">
        <f>净值底稿!X725</f>
        <v>1.3522077143136191</v>
      </c>
      <c r="C764" s="49">
        <f>净值底稿!U725</f>
        <v>1.2198023937429177</v>
      </c>
      <c r="D764" s="49">
        <f>净值底稿!V725</f>
        <v>1.5561</v>
      </c>
      <c r="E764" s="49">
        <f>净值底稿!W725</f>
        <v>1.4733000000000001</v>
      </c>
      <c r="F764" s="50">
        <f t="shared" si="452"/>
        <v>-5.1821970884234902E-3</v>
      </c>
      <c r="G764" s="50">
        <f t="shared" si="453"/>
        <v>-1.0936212241446586E-2</v>
      </c>
      <c r="H764" s="50">
        <f t="shared" si="454"/>
        <v>7.0739549839227145E-4</v>
      </c>
      <c r="I764" s="50">
        <f t="shared" si="455"/>
        <v>1.3576810807136575E-4</v>
      </c>
      <c r="J764" s="51">
        <f t="shared" si="456"/>
        <v>0.10105362171360706</v>
      </c>
      <c r="K764" s="51">
        <f t="shared" si="457"/>
        <v>0.10260621066105156</v>
      </c>
      <c r="L764" s="51">
        <f t="shared" si="458"/>
        <v>0.87003512630534996</v>
      </c>
      <c r="M764" s="51">
        <f t="shared" si="459"/>
        <v>6.1546034936869179E-2</v>
      </c>
      <c r="N764" s="51">
        <f t="shared" si="430"/>
        <v>1.1352409936168779</v>
      </c>
      <c r="O764" s="52">
        <f t="shared" si="431"/>
        <v>0.17939788425521735</v>
      </c>
      <c r="P764" s="53" t="b">
        <f t="shared" si="432"/>
        <v>0</v>
      </c>
      <c r="Q764" s="53" t="b">
        <f t="shared" si="433"/>
        <v>0</v>
      </c>
      <c r="R764" s="53" t="b">
        <f t="shared" si="434"/>
        <v>0</v>
      </c>
      <c r="S764" s="53" t="b">
        <f t="shared" si="460"/>
        <v>0</v>
      </c>
      <c r="T764" s="54" t="str">
        <f t="shared" si="461"/>
        <v>不调</v>
      </c>
      <c r="U764" s="51">
        <f t="shared" si="435"/>
        <v>0.10105362171360706</v>
      </c>
      <c r="V764" s="51">
        <f t="shared" si="436"/>
        <v>0.10260621066105156</v>
      </c>
      <c r="W764" s="51">
        <f t="shared" si="437"/>
        <v>0.87003512630534996</v>
      </c>
      <c r="X764" s="51">
        <f t="shared" si="438"/>
        <v>6.1546034936869179E-2</v>
      </c>
      <c r="Y764" s="51">
        <f t="shared" si="462"/>
        <v>0.99998626710299976</v>
      </c>
      <c r="Z764" s="51">
        <f t="shared" si="439"/>
        <v>0.10105223395462856</v>
      </c>
      <c r="AA764" s="51">
        <f t="shared" si="440"/>
        <v>0.10260480158052897</v>
      </c>
      <c r="AB764" s="51">
        <f t="shared" si="441"/>
        <v>0.8700231782025738</v>
      </c>
      <c r="AC764" s="51">
        <f t="shared" si="442"/>
        <v>6.1545189731510616E-2</v>
      </c>
      <c r="AD764" s="78">
        <f t="shared" si="443"/>
        <v>1.1352254034692419</v>
      </c>
      <c r="AE764" s="51">
        <f t="shared" si="463"/>
        <v>1.1583602096933565</v>
      </c>
      <c r="AF764" s="50">
        <f t="shared" si="444"/>
        <v>-1.9972031178659755E-2</v>
      </c>
      <c r="AG764" s="50">
        <f t="shared" si="464"/>
        <v>-9.2684133004761193E-4</v>
      </c>
      <c r="AH764" s="48">
        <f t="shared" si="465"/>
        <v>44834</v>
      </c>
      <c r="AI764" s="55">
        <f t="shared" si="445"/>
        <v>2022</v>
      </c>
      <c r="AJ764" s="55">
        <f t="shared" si="446"/>
        <v>12</v>
      </c>
      <c r="AK764" s="53">
        <f t="shared" si="447"/>
        <v>0</v>
      </c>
      <c r="AL764" s="51">
        <f t="shared" si="466"/>
        <v>1.1465116160765045</v>
      </c>
      <c r="AM764" s="52" t="str">
        <f t="shared" si="448"/>
        <v/>
      </c>
      <c r="AN764" s="51">
        <f t="shared" si="467"/>
        <v>1.1583602096933565</v>
      </c>
      <c r="AO764" s="52">
        <f t="shared" si="449"/>
        <v>-1.9972031178659755E-2</v>
      </c>
      <c r="AP764" s="56">
        <f t="shared" si="450"/>
        <v>1</v>
      </c>
      <c r="AQ764" s="53" t="b">
        <f t="shared" si="451"/>
        <v>1</v>
      </c>
    </row>
    <row r="765" spans="1:43">
      <c r="A765" s="48">
        <f>净值底稿!A726</f>
        <v>44918</v>
      </c>
      <c r="B765" s="49">
        <f>净值底稿!X726</f>
        <v>1.3479234877783841</v>
      </c>
      <c r="C765" s="49">
        <f>净值底稿!U726</f>
        <v>1.2154514166189365</v>
      </c>
      <c r="D765" s="49">
        <f>净值底稿!V726</f>
        <v>1.5578000000000001</v>
      </c>
      <c r="E765" s="49">
        <f>净值底稿!W726</f>
        <v>1.4693000000000001</v>
      </c>
      <c r="F765" s="50">
        <f t="shared" si="452"/>
        <v>-3.1683198445658922E-3</v>
      </c>
      <c r="G765" s="50">
        <f t="shared" si="453"/>
        <v>-3.5669524394277285E-3</v>
      </c>
      <c r="H765" s="50">
        <f t="shared" si="454"/>
        <v>1.0924747766853926E-3</v>
      </c>
      <c r="I765" s="50">
        <f t="shared" si="455"/>
        <v>-2.7149935518903101E-3</v>
      </c>
      <c r="J765" s="51">
        <f t="shared" si="456"/>
        <v>0.1007320681564524</v>
      </c>
      <c r="K765" s="51">
        <f t="shared" si="457"/>
        <v>0.1022388151332343</v>
      </c>
      <c r="L765" s="51">
        <f t="shared" si="458"/>
        <v>0.87097365657989179</v>
      </c>
      <c r="M765" s="51">
        <f t="shared" si="459"/>
        <v>6.1378094938239702E-2</v>
      </c>
      <c r="N765" s="51">
        <f t="shared" si="430"/>
        <v>1.135322634807818</v>
      </c>
      <c r="O765" s="52">
        <f t="shared" si="431"/>
        <v>0.17877815262975413</v>
      </c>
      <c r="P765" s="53" t="b">
        <f t="shared" si="432"/>
        <v>0</v>
      </c>
      <c r="Q765" s="53" t="b">
        <f t="shared" si="433"/>
        <v>0</v>
      </c>
      <c r="R765" s="53" t="b">
        <f t="shared" si="434"/>
        <v>0</v>
      </c>
      <c r="S765" s="53" t="b">
        <f t="shared" si="460"/>
        <v>0</v>
      </c>
      <c r="T765" s="54" t="str">
        <f t="shared" si="461"/>
        <v>不调</v>
      </c>
      <c r="U765" s="51">
        <f t="shared" si="435"/>
        <v>0.1007320681564524</v>
      </c>
      <c r="V765" s="51">
        <f t="shared" si="436"/>
        <v>0.1022388151332343</v>
      </c>
      <c r="W765" s="51">
        <f t="shared" si="437"/>
        <v>0.87097365657989179</v>
      </c>
      <c r="X765" s="51">
        <f t="shared" si="438"/>
        <v>6.1378094938239702E-2</v>
      </c>
      <c r="Y765" s="51">
        <f t="shared" si="462"/>
        <v>0.99998626710299976</v>
      </c>
      <c r="Z765" s="51">
        <f t="shared" si="439"/>
        <v>0.10073068481333579</v>
      </c>
      <c r="AA765" s="51">
        <f t="shared" si="440"/>
        <v>0.10223741109811664</v>
      </c>
      <c r="AB765" s="51">
        <f t="shared" si="441"/>
        <v>0.87096169558837611</v>
      </c>
      <c r="AC765" s="51">
        <f t="shared" si="442"/>
        <v>6.1377252039183844E-2</v>
      </c>
      <c r="AD765" s="78">
        <f t="shared" si="443"/>
        <v>1.1353070435390122</v>
      </c>
      <c r="AE765" s="51">
        <f t="shared" si="463"/>
        <v>1.1583602096933565</v>
      </c>
      <c r="AF765" s="50">
        <f t="shared" si="444"/>
        <v>-1.990155217818379E-2</v>
      </c>
      <c r="AG765" s="50">
        <f t="shared" si="464"/>
        <v>7.1915294989732814E-5</v>
      </c>
      <c r="AH765" s="48">
        <f t="shared" si="465"/>
        <v>44834</v>
      </c>
      <c r="AI765" s="55">
        <f t="shared" si="445"/>
        <v>2022</v>
      </c>
      <c r="AJ765" s="55">
        <f t="shared" si="446"/>
        <v>12</v>
      </c>
      <c r="AK765" s="53">
        <f t="shared" si="447"/>
        <v>0</v>
      </c>
      <c r="AL765" s="51">
        <f t="shared" si="466"/>
        <v>1.1465116160765045</v>
      </c>
      <c r="AM765" s="52" t="str">
        <f t="shared" si="448"/>
        <v/>
      </c>
      <c r="AN765" s="51">
        <f t="shared" si="467"/>
        <v>1.1583602096933565</v>
      </c>
      <c r="AO765" s="52">
        <f t="shared" si="449"/>
        <v>-1.990155217818379E-2</v>
      </c>
      <c r="AP765" s="56">
        <f t="shared" si="450"/>
        <v>1</v>
      </c>
      <c r="AQ765" s="53" t="b">
        <f t="shared" si="451"/>
        <v>1</v>
      </c>
    </row>
    <row r="766" spans="1:43">
      <c r="A766" s="48">
        <f>净值底稿!A727</f>
        <v>44921</v>
      </c>
      <c r="B766" s="49">
        <f>净值底稿!X727</f>
        <v>1.3474339519896774</v>
      </c>
      <c r="C766" s="49">
        <f>净值底稿!U727</f>
        <v>1.2332532744891447</v>
      </c>
      <c r="D766" s="49">
        <f>净值底稿!V727</f>
        <v>1.5581</v>
      </c>
      <c r="E766" s="49">
        <f>净值底稿!W727</f>
        <v>1.4643999999999999</v>
      </c>
      <c r="F766" s="50">
        <f t="shared" si="452"/>
        <v>-3.6317772718208463E-4</v>
      </c>
      <c r="G766" s="50">
        <f t="shared" si="453"/>
        <v>1.464629324282507E-2</v>
      </c>
      <c r="H766" s="50">
        <f t="shared" si="454"/>
        <v>1.9257927846960676E-4</v>
      </c>
      <c r="I766" s="50">
        <f t="shared" si="455"/>
        <v>-3.3349213911387787E-3</v>
      </c>
      <c r="J766" s="51">
        <f t="shared" si="456"/>
        <v>0.10069410167216779</v>
      </c>
      <c r="K766" s="51">
        <f t="shared" si="457"/>
        <v>0.10373481020144691</v>
      </c>
      <c r="L766" s="51">
        <f t="shared" si="458"/>
        <v>0.87112942476328714</v>
      </c>
      <c r="M766" s="51">
        <f t="shared" si="459"/>
        <v>6.1172563728429052E-2</v>
      </c>
      <c r="N766" s="51">
        <f t="shared" si="430"/>
        <v>1.136730900365331</v>
      </c>
      <c r="O766" s="52">
        <f t="shared" si="431"/>
        <v>0.17983931976153181</v>
      </c>
      <c r="P766" s="53" t="b">
        <f t="shared" si="432"/>
        <v>0</v>
      </c>
      <c r="Q766" s="53" t="b">
        <f t="shared" si="433"/>
        <v>0</v>
      </c>
      <c r="R766" s="53" t="b">
        <f t="shared" si="434"/>
        <v>0</v>
      </c>
      <c r="S766" s="53" t="b">
        <f t="shared" si="460"/>
        <v>0</v>
      </c>
      <c r="T766" s="54" t="str">
        <f t="shared" si="461"/>
        <v>不调</v>
      </c>
      <c r="U766" s="51">
        <f t="shared" si="435"/>
        <v>0.10069410167216779</v>
      </c>
      <c r="V766" s="51">
        <f t="shared" si="436"/>
        <v>0.10373481020144691</v>
      </c>
      <c r="W766" s="51">
        <f t="shared" si="437"/>
        <v>0.87112942476328714</v>
      </c>
      <c r="X766" s="51">
        <f t="shared" si="438"/>
        <v>6.1172563728429052E-2</v>
      </c>
      <c r="Y766" s="51">
        <f t="shared" si="462"/>
        <v>0.99995880187477393</v>
      </c>
      <c r="Z766" s="51">
        <f t="shared" si="439"/>
        <v>0.10068995326395758</v>
      </c>
      <c r="AA766" s="51">
        <f t="shared" si="440"/>
        <v>0.10373053652174594</v>
      </c>
      <c r="AB766" s="51">
        <f t="shared" si="441"/>
        <v>0.87109353586415761</v>
      </c>
      <c r="AC766" s="51">
        <f t="shared" si="442"/>
        <v>6.1170043533488171E-2</v>
      </c>
      <c r="AD766" s="78">
        <f t="shared" si="443"/>
        <v>1.1366840691833493</v>
      </c>
      <c r="AE766" s="51">
        <f t="shared" si="463"/>
        <v>1.1583602096933565</v>
      </c>
      <c r="AF766" s="50">
        <f t="shared" si="444"/>
        <v>-1.8712780643376337E-2</v>
      </c>
      <c r="AG766" s="50">
        <f t="shared" si="464"/>
        <v>1.2129103330889013E-3</v>
      </c>
      <c r="AH766" s="48">
        <f t="shared" si="465"/>
        <v>44834</v>
      </c>
      <c r="AI766" s="55">
        <f t="shared" si="445"/>
        <v>2022</v>
      </c>
      <c r="AJ766" s="55">
        <f t="shared" si="446"/>
        <v>12</v>
      </c>
      <c r="AK766" s="53">
        <f t="shared" si="447"/>
        <v>0</v>
      </c>
      <c r="AL766" s="51">
        <f t="shared" si="466"/>
        <v>1.1465116160765045</v>
      </c>
      <c r="AM766" s="52" t="str">
        <f t="shared" si="448"/>
        <v/>
      </c>
      <c r="AN766" s="51">
        <f t="shared" si="467"/>
        <v>1.1583602096933565</v>
      </c>
      <c r="AO766" s="52">
        <f t="shared" si="449"/>
        <v>-1.8712780643376337E-2</v>
      </c>
      <c r="AP766" s="56">
        <f t="shared" si="450"/>
        <v>1</v>
      </c>
      <c r="AQ766" s="53" t="b">
        <f t="shared" si="451"/>
        <v>1</v>
      </c>
    </row>
    <row r="767" spans="1:43">
      <c r="A767" s="48">
        <f>净值底稿!A728</f>
        <v>44922</v>
      </c>
      <c r="B767" s="49">
        <f>净值底稿!X728</f>
        <v>1.3612584336458002</v>
      </c>
      <c r="C767" s="49">
        <f>净值底稿!U728</f>
        <v>1.2430749631838187</v>
      </c>
      <c r="D767" s="49">
        <f>净值底稿!V728</f>
        <v>1.5578000000000001</v>
      </c>
      <c r="E767" s="49">
        <f>净值底稿!W728</f>
        <v>1.466</v>
      </c>
      <c r="F767" s="50">
        <f t="shared" si="452"/>
        <v>1.0259858478190331E-2</v>
      </c>
      <c r="G767" s="50">
        <f t="shared" si="453"/>
        <v>7.9640483409562091E-3</v>
      </c>
      <c r="H767" s="50">
        <f t="shared" si="454"/>
        <v>-1.9254219883191315E-4</v>
      </c>
      <c r="I767" s="50">
        <f t="shared" si="455"/>
        <v>1.0925976509150725E-3</v>
      </c>
      <c r="J767" s="51">
        <f t="shared" si="456"/>
        <v>0.10172301793462138</v>
      </c>
      <c r="K767" s="51">
        <f t="shared" si="457"/>
        <v>0.10455665152903844</v>
      </c>
      <c r="L767" s="51">
        <f t="shared" si="458"/>
        <v>0.87092581359937404</v>
      </c>
      <c r="M767" s="51">
        <f t="shared" si="459"/>
        <v>6.1236877779359232E-2</v>
      </c>
      <c r="N767" s="51">
        <f t="shared" si="430"/>
        <v>1.138442360842393</v>
      </c>
      <c r="O767" s="52">
        <f t="shared" si="431"/>
        <v>0.18119465381718819</v>
      </c>
      <c r="P767" s="53" t="b">
        <f t="shared" si="432"/>
        <v>0</v>
      </c>
      <c r="Q767" s="53" t="b">
        <f t="shared" si="433"/>
        <v>0</v>
      </c>
      <c r="R767" s="53" t="b">
        <f t="shared" si="434"/>
        <v>0</v>
      </c>
      <c r="S767" s="53" t="b">
        <f t="shared" si="460"/>
        <v>0</v>
      </c>
      <c r="T767" s="54" t="str">
        <f t="shared" si="461"/>
        <v>不调</v>
      </c>
      <c r="U767" s="51">
        <f t="shared" si="435"/>
        <v>0.10172301793462138</v>
      </c>
      <c r="V767" s="51">
        <f t="shared" si="436"/>
        <v>0.10455665152903844</v>
      </c>
      <c r="W767" s="51">
        <f t="shared" si="437"/>
        <v>0.87092581359937404</v>
      </c>
      <c r="X767" s="51">
        <f t="shared" si="438"/>
        <v>6.1236877779359232E-2</v>
      </c>
      <c r="Y767" s="51">
        <f t="shared" si="462"/>
        <v>0.99998626710299976</v>
      </c>
      <c r="Z767" s="51">
        <f t="shared" si="439"/>
        <v>0.10172162098289353</v>
      </c>
      <c r="AA767" s="51">
        <f t="shared" si="440"/>
        <v>0.1045552156633123</v>
      </c>
      <c r="AB767" s="51">
        <f t="shared" si="441"/>
        <v>0.87091385326488102</v>
      </c>
      <c r="AC767" s="51">
        <f t="shared" si="442"/>
        <v>6.1236036819624071E-2</v>
      </c>
      <c r="AD767" s="78">
        <f t="shared" si="443"/>
        <v>1.1384267267307109</v>
      </c>
      <c r="AE767" s="51">
        <f t="shared" si="463"/>
        <v>1.1583602096933565</v>
      </c>
      <c r="AF767" s="50">
        <f t="shared" si="444"/>
        <v>-1.7208362990923542E-2</v>
      </c>
      <c r="AG767" s="50">
        <f t="shared" si="464"/>
        <v>1.5331063350025875E-3</v>
      </c>
      <c r="AH767" s="48">
        <f t="shared" si="465"/>
        <v>44834</v>
      </c>
      <c r="AI767" s="55">
        <f t="shared" si="445"/>
        <v>2022</v>
      </c>
      <c r="AJ767" s="55">
        <f t="shared" si="446"/>
        <v>12</v>
      </c>
      <c r="AK767" s="53">
        <f t="shared" si="447"/>
        <v>0</v>
      </c>
      <c r="AL767" s="51">
        <f t="shared" si="466"/>
        <v>1.1465116160765045</v>
      </c>
      <c r="AM767" s="52" t="str">
        <f t="shared" si="448"/>
        <v/>
      </c>
      <c r="AN767" s="51">
        <f t="shared" si="467"/>
        <v>1.1583602096933565</v>
      </c>
      <c r="AO767" s="52">
        <f t="shared" si="449"/>
        <v>-1.7208362990923542E-2</v>
      </c>
      <c r="AP767" s="56">
        <f t="shared" si="450"/>
        <v>1</v>
      </c>
      <c r="AQ767" s="53" t="b">
        <f t="shared" si="451"/>
        <v>1</v>
      </c>
    </row>
    <row r="768" spans="1:43">
      <c r="A768" s="48">
        <f>净值底稿!A729</f>
        <v>44923</v>
      </c>
      <c r="B768" s="49">
        <f>净值底稿!X729</f>
        <v>1.3602298776355104</v>
      </c>
      <c r="C768" s="49">
        <f>净值底稿!U729</f>
        <v>1.2339184388778912</v>
      </c>
      <c r="D768" s="49">
        <f>净值底稿!V729</f>
        <v>1.5581</v>
      </c>
      <c r="E768" s="49">
        <f>净值底稿!W729</f>
        <v>1.4697</v>
      </c>
      <c r="F768" s="50">
        <f t="shared" si="452"/>
        <v>-7.5559202049169105E-4</v>
      </c>
      <c r="G768" s="50">
        <f t="shared" si="453"/>
        <v>-7.3660274537872272E-3</v>
      </c>
      <c r="H768" s="50">
        <f t="shared" si="454"/>
        <v>1.9257927846960676E-4</v>
      </c>
      <c r="I768" s="50">
        <f t="shared" si="455"/>
        <v>2.5238744884037434E-3</v>
      </c>
      <c r="J768" s="51">
        <f t="shared" si="456"/>
        <v>0.10164476093776738</v>
      </c>
      <c r="K768" s="51">
        <f t="shared" si="457"/>
        <v>0.1037850590742997</v>
      </c>
      <c r="L768" s="51">
        <f t="shared" si="458"/>
        <v>0.87108157322635194</v>
      </c>
      <c r="M768" s="51">
        <f t="shared" si="459"/>
        <v>6.1390588890724074E-2</v>
      </c>
      <c r="N768" s="51">
        <f t="shared" si="430"/>
        <v>1.137901982129143</v>
      </c>
      <c r="O768" s="52">
        <f t="shared" si="431"/>
        <v>0.18053384495181626</v>
      </c>
      <c r="P768" s="53" t="b">
        <f t="shared" si="432"/>
        <v>0</v>
      </c>
      <c r="Q768" s="53" t="b">
        <f t="shared" si="433"/>
        <v>0</v>
      </c>
      <c r="R768" s="53" t="b">
        <f t="shared" si="434"/>
        <v>0</v>
      </c>
      <c r="S768" s="53" t="b">
        <f t="shared" si="460"/>
        <v>0</v>
      </c>
      <c r="T768" s="54" t="str">
        <f t="shared" si="461"/>
        <v>不调</v>
      </c>
      <c r="U768" s="51">
        <f t="shared" si="435"/>
        <v>0.10164476093776738</v>
      </c>
      <c r="V768" s="51">
        <f t="shared" si="436"/>
        <v>0.1037850590742997</v>
      </c>
      <c r="W768" s="51">
        <f t="shared" si="437"/>
        <v>0.87108157322635194</v>
      </c>
      <c r="X768" s="51">
        <f t="shared" si="438"/>
        <v>6.1390588890724074E-2</v>
      </c>
      <c r="Y768" s="51">
        <f t="shared" si="462"/>
        <v>0.99998626710299976</v>
      </c>
      <c r="Z768" s="51">
        <f t="shared" si="439"/>
        <v>0.10164336506073481</v>
      </c>
      <c r="AA768" s="51">
        <f t="shared" si="440"/>
        <v>0.10378363380477328</v>
      </c>
      <c r="AB768" s="51">
        <f t="shared" si="441"/>
        <v>0.87106961075282796</v>
      </c>
      <c r="AC768" s="51">
        <f t="shared" si="442"/>
        <v>6.1389745820090054E-2</v>
      </c>
      <c r="AD768" s="78">
        <f t="shared" si="443"/>
        <v>1.137886355438426</v>
      </c>
      <c r="AE768" s="51">
        <f t="shared" si="463"/>
        <v>1.1583602096933565</v>
      </c>
      <c r="AF768" s="50">
        <f t="shared" si="444"/>
        <v>-1.767485975744143E-2</v>
      </c>
      <c r="AG768" s="50">
        <f t="shared" si="464"/>
        <v>-4.7466497368409133E-4</v>
      </c>
      <c r="AH768" s="48">
        <f t="shared" si="465"/>
        <v>44834</v>
      </c>
      <c r="AI768" s="55">
        <f t="shared" si="445"/>
        <v>2022</v>
      </c>
      <c r="AJ768" s="55">
        <f t="shared" si="446"/>
        <v>12</v>
      </c>
      <c r="AK768" s="53">
        <f t="shared" si="447"/>
        <v>0</v>
      </c>
      <c r="AL768" s="51">
        <f t="shared" si="466"/>
        <v>1.1465116160765045</v>
      </c>
      <c r="AM768" s="52" t="str">
        <f t="shared" si="448"/>
        <v/>
      </c>
      <c r="AN768" s="51">
        <f t="shared" si="467"/>
        <v>1.1583602096933565</v>
      </c>
      <c r="AO768" s="52">
        <f t="shared" si="449"/>
        <v>-1.767485975744143E-2</v>
      </c>
      <c r="AP768" s="56">
        <f t="shared" si="450"/>
        <v>1</v>
      </c>
      <c r="AQ768" s="53" t="b">
        <f t="shared" si="451"/>
        <v>1</v>
      </c>
    </row>
    <row r="769" spans="1:43">
      <c r="A769" s="48">
        <f>净值底稿!A730</f>
        <v>44924</v>
      </c>
      <c r="B769" s="49">
        <f>净值底稿!X730</f>
        <v>1.351906934360811</v>
      </c>
      <c r="C769" s="49">
        <f>净值底稿!U730</f>
        <v>1.2308426526840812</v>
      </c>
      <c r="D769" s="49">
        <f>净值底稿!V730</f>
        <v>1.5595000000000001</v>
      </c>
      <c r="E769" s="49">
        <f>净值底稿!W730</f>
        <v>1.4636</v>
      </c>
      <c r="F769" s="50">
        <f t="shared" si="452"/>
        <v>-6.1187769887595111E-3</v>
      </c>
      <c r="G769" s="50">
        <f t="shared" si="453"/>
        <v>-2.4926981370073653E-3</v>
      </c>
      <c r="H769" s="50">
        <f t="shared" si="454"/>
        <v>8.985302612156687E-4</v>
      </c>
      <c r="I769" s="50">
        <f t="shared" si="455"/>
        <v>-4.1505069061713584E-3</v>
      </c>
      <c r="J769" s="51">
        <f t="shared" si="456"/>
        <v>0.1010214319775411</v>
      </c>
      <c r="K769" s="51">
        <f t="shared" si="457"/>
        <v>0.10352493253413626</v>
      </c>
      <c r="L769" s="51">
        <f t="shared" si="458"/>
        <v>0.87185229315771473</v>
      </c>
      <c r="M769" s="51">
        <f t="shared" si="459"/>
        <v>6.1134947256095667E-2</v>
      </c>
      <c r="N769" s="51">
        <f t="shared" si="430"/>
        <v>1.1375336049254876</v>
      </c>
      <c r="O769" s="52">
        <f t="shared" si="431"/>
        <v>0.1798156675336865</v>
      </c>
      <c r="P769" s="53" t="b">
        <f t="shared" si="432"/>
        <v>0</v>
      </c>
      <c r="Q769" s="53" t="b">
        <f t="shared" si="433"/>
        <v>0</v>
      </c>
      <c r="R769" s="53" t="b">
        <f t="shared" si="434"/>
        <v>0</v>
      </c>
      <c r="S769" s="53" t="b">
        <f t="shared" si="460"/>
        <v>0</v>
      </c>
      <c r="T769" s="54" t="str">
        <f t="shared" si="461"/>
        <v>不调</v>
      </c>
      <c r="U769" s="51">
        <f t="shared" si="435"/>
        <v>0.1010214319775411</v>
      </c>
      <c r="V769" s="51">
        <f t="shared" si="436"/>
        <v>0.10352493253413626</v>
      </c>
      <c r="W769" s="51">
        <f t="shared" si="437"/>
        <v>0.87185229315771473</v>
      </c>
      <c r="X769" s="51">
        <f t="shared" si="438"/>
        <v>6.1134947256095667E-2</v>
      </c>
      <c r="Y769" s="51">
        <f t="shared" si="462"/>
        <v>0.99998626710299976</v>
      </c>
      <c r="Z769" s="51">
        <f t="shared" si="439"/>
        <v>0.10102004466062094</v>
      </c>
      <c r="AA769" s="51">
        <f t="shared" si="440"/>
        <v>0.10352351083690081</v>
      </c>
      <c r="AB769" s="51">
        <f t="shared" si="441"/>
        <v>0.87184032009997336</v>
      </c>
      <c r="AC769" s="51">
        <f t="shared" si="442"/>
        <v>6.1134107696161885E-2</v>
      </c>
      <c r="AD769" s="78">
        <f t="shared" si="443"/>
        <v>1.1375179832936568</v>
      </c>
      <c r="AE769" s="51">
        <f t="shared" si="463"/>
        <v>1.1583602096933565</v>
      </c>
      <c r="AF769" s="50">
        <f t="shared" si="444"/>
        <v>-1.7992871496524399E-2</v>
      </c>
      <c r="AG769" s="50">
        <f t="shared" si="464"/>
        <v>-3.2373368659233126E-4</v>
      </c>
      <c r="AH769" s="48">
        <f t="shared" si="465"/>
        <v>44834</v>
      </c>
      <c r="AI769" s="55">
        <f t="shared" si="445"/>
        <v>2022</v>
      </c>
      <c r="AJ769" s="55">
        <f t="shared" si="446"/>
        <v>12</v>
      </c>
      <c r="AK769" s="53">
        <f t="shared" si="447"/>
        <v>0</v>
      </c>
      <c r="AL769" s="51">
        <f t="shared" si="466"/>
        <v>1.1465116160765045</v>
      </c>
      <c r="AM769" s="52" t="str">
        <f t="shared" si="448"/>
        <v/>
      </c>
      <c r="AN769" s="51">
        <f t="shared" si="467"/>
        <v>1.1583602096933565</v>
      </c>
      <c r="AO769" s="52">
        <f t="shared" si="449"/>
        <v>-1.7992871496524399E-2</v>
      </c>
      <c r="AP769" s="56">
        <f t="shared" si="450"/>
        <v>1</v>
      </c>
      <c r="AQ769" s="53" t="b">
        <f t="shared" si="451"/>
        <v>1</v>
      </c>
    </row>
    <row r="770" spans="1:43">
      <c r="A770" s="48">
        <f>净值底稿!A731</f>
        <v>44925</v>
      </c>
      <c r="B770" s="49">
        <f>净值底稿!X731</f>
        <v>1.3598465379727198</v>
      </c>
      <c r="C770" s="49">
        <f>净值底稿!U731</f>
        <v>1.236057634005195</v>
      </c>
      <c r="D770" s="49">
        <f>净值底稿!V731</f>
        <v>1.5603</v>
      </c>
      <c r="E770" s="49">
        <f>净值底稿!W731</f>
        <v>1.4748000000000001</v>
      </c>
      <c r="F770" s="50">
        <f t="shared" si="452"/>
        <v>5.8728921422854796E-3</v>
      </c>
      <c r="G770" s="50">
        <f t="shared" si="453"/>
        <v>4.2369195686724481E-3</v>
      </c>
      <c r="H770" s="50">
        <f t="shared" si="454"/>
        <v>5.1298493106766152E-4</v>
      </c>
      <c r="I770" s="50">
        <f t="shared" si="455"/>
        <v>7.6523640338890253E-3</v>
      </c>
      <c r="J770" s="51">
        <f t="shared" si="456"/>
        <v>0.10161332448712163</v>
      </c>
      <c r="K770" s="51">
        <f t="shared" si="457"/>
        <v>0.10396213162578335</v>
      </c>
      <c r="L770" s="51">
        <f t="shared" si="458"/>
        <v>0.87228756104648186</v>
      </c>
      <c r="M770" s="51">
        <f t="shared" si="459"/>
        <v>6.1601928143139896E-2</v>
      </c>
      <c r="N770" s="51">
        <f t="shared" si="430"/>
        <v>1.1394649453025267</v>
      </c>
      <c r="O770" s="52">
        <f t="shared" si="431"/>
        <v>0.18041402410876706</v>
      </c>
      <c r="P770" s="53" t="b">
        <f t="shared" si="432"/>
        <v>1</v>
      </c>
      <c r="Q770" s="53" t="b">
        <f t="shared" si="433"/>
        <v>1</v>
      </c>
      <c r="R770" s="53" t="b">
        <f t="shared" si="434"/>
        <v>0</v>
      </c>
      <c r="S770" s="53" t="b">
        <f t="shared" si="460"/>
        <v>1</v>
      </c>
      <c r="T770" s="54" t="str">
        <f t="shared" si="461"/>
        <v>年末+季度</v>
      </c>
      <c r="U770" s="51">
        <f t="shared" si="435"/>
        <v>0.11394649453025268</v>
      </c>
      <c r="V770" s="51">
        <f t="shared" si="436"/>
        <v>0.11394649453025268</v>
      </c>
      <c r="W770" s="51">
        <f t="shared" si="437"/>
        <v>0.85144215416613511</v>
      </c>
      <c r="X770" s="51">
        <f t="shared" si="438"/>
        <v>6.0129802075886259E-2</v>
      </c>
      <c r="Y770" s="51">
        <f t="shared" si="462"/>
        <v>0.99998626710299976</v>
      </c>
      <c r="Z770" s="51">
        <f t="shared" si="439"/>
        <v>0.11394492971477976</v>
      </c>
      <c r="AA770" s="51">
        <f t="shared" si="440"/>
        <v>0.11394492971477976</v>
      </c>
      <c r="AB770" s="51">
        <f t="shared" si="441"/>
        <v>0.85143046139873024</v>
      </c>
      <c r="AC770" s="51">
        <f t="shared" si="442"/>
        <v>6.0128976319507706E-2</v>
      </c>
      <c r="AD770" s="78">
        <f t="shared" si="443"/>
        <v>1.1394492971477974</v>
      </c>
      <c r="AE770" s="51">
        <f t="shared" si="463"/>
        <v>1.1583602096933565</v>
      </c>
      <c r="AF770" s="50">
        <f t="shared" si="444"/>
        <v>-1.632558886891089E-2</v>
      </c>
      <c r="AG770" s="50">
        <f t="shared" si="464"/>
        <v>1.6978314914621873E-3</v>
      </c>
      <c r="AH770" s="48">
        <f t="shared" si="465"/>
        <v>44925</v>
      </c>
      <c r="AI770" s="55">
        <f t="shared" si="445"/>
        <v>2022</v>
      </c>
      <c r="AJ770" s="55">
        <f t="shared" si="446"/>
        <v>12</v>
      </c>
      <c r="AK770" s="53">
        <f t="shared" si="447"/>
        <v>1</v>
      </c>
      <c r="AL770" s="51">
        <f t="shared" si="466"/>
        <v>1.1465116160765045</v>
      </c>
      <c r="AM770" s="52">
        <f t="shared" si="448"/>
        <v>-6.1598319892084419E-3</v>
      </c>
      <c r="AN770" s="51">
        <f t="shared" si="467"/>
        <v>1.1583602096933565</v>
      </c>
      <c r="AO770" s="52">
        <f t="shared" si="449"/>
        <v>-1.632558886891089E-2</v>
      </c>
      <c r="AP770" s="56">
        <f t="shared" si="450"/>
        <v>1</v>
      </c>
      <c r="AQ770" s="53" t="b">
        <f t="shared" si="451"/>
        <v>1</v>
      </c>
    </row>
    <row r="771" spans="1:43">
      <c r="A771" s="48">
        <f>净值底稿!A732</f>
        <v>44929</v>
      </c>
      <c r="B771" s="49">
        <f>净值底稿!X732</f>
        <v>1.3668926847570793</v>
      </c>
      <c r="C771" s="49">
        <f>净值底稿!U732</f>
        <v>1.2573539592370837</v>
      </c>
      <c r="D771" s="49">
        <f>净值底稿!V732</f>
        <v>1.5623</v>
      </c>
      <c r="E771" s="49">
        <f>净值底稿!W732</f>
        <v>1.4807999999999999</v>
      </c>
      <c r="F771" s="50">
        <f t="shared" si="452"/>
        <v>5.1815749701167313E-3</v>
      </c>
      <c r="G771" s="50">
        <f t="shared" si="453"/>
        <v>1.7229233205641403E-2</v>
      </c>
      <c r="H771" s="50">
        <f t="shared" si="454"/>
        <v>1.2818047811318234E-3</v>
      </c>
      <c r="I771" s="50">
        <f t="shared" si="455"/>
        <v>4.0683482506100876E-3</v>
      </c>
      <c r="J771" s="51">
        <f t="shared" si="456"/>
        <v>0.11453534391056158</v>
      </c>
      <c r="K771" s="51">
        <f t="shared" si="457"/>
        <v>0.11590811348143612</v>
      </c>
      <c r="L771" s="51">
        <f t="shared" si="458"/>
        <v>0.85252182903495244</v>
      </c>
      <c r="M771" s="51">
        <f t="shared" si="459"/>
        <v>6.0373601935128147E-2</v>
      </c>
      <c r="N771" s="51">
        <f t="shared" si="430"/>
        <v>1.1433388883620783</v>
      </c>
      <c r="O771" s="52">
        <f t="shared" si="431"/>
        <v>0.20155306509527182</v>
      </c>
      <c r="P771" s="53" t="b">
        <f t="shared" si="432"/>
        <v>0</v>
      </c>
      <c r="Q771" s="53" t="b">
        <f t="shared" si="433"/>
        <v>0</v>
      </c>
      <c r="R771" s="53" t="b">
        <f t="shared" si="434"/>
        <v>0</v>
      </c>
      <c r="S771" s="53" t="b">
        <f t="shared" si="460"/>
        <v>0</v>
      </c>
      <c r="T771" s="54" t="str">
        <f t="shared" si="461"/>
        <v>不调</v>
      </c>
      <c r="U771" s="51">
        <f t="shared" si="435"/>
        <v>0.11453534391056158</v>
      </c>
      <c r="V771" s="51">
        <f t="shared" si="436"/>
        <v>0.11590811348143612</v>
      </c>
      <c r="W771" s="51">
        <f t="shared" si="437"/>
        <v>0.85252182903495244</v>
      </c>
      <c r="X771" s="51">
        <f t="shared" si="438"/>
        <v>6.0373601935128147E-2</v>
      </c>
      <c r="Y771" s="51">
        <f t="shared" si="462"/>
        <v>0.99994506954354323</v>
      </c>
      <c r="Z771" s="51">
        <f t="shared" si="439"/>
        <v>0.11452905243184014</v>
      </c>
      <c r="AA771" s="51">
        <f t="shared" si="440"/>
        <v>0.11590174659585555</v>
      </c>
      <c r="AB771" s="51">
        <f t="shared" si="441"/>
        <v>0.85247499962174422</v>
      </c>
      <c r="AC771" s="51">
        <f t="shared" si="442"/>
        <v>6.0370285585615913E-2</v>
      </c>
      <c r="AD771" s="78">
        <f t="shared" si="443"/>
        <v>1.1432760842350558</v>
      </c>
      <c r="AE771" s="51">
        <f t="shared" si="463"/>
        <v>1.1583602096933565</v>
      </c>
      <c r="AF771" s="50">
        <f t="shared" si="444"/>
        <v>-1.3021964439104639E-2</v>
      </c>
      <c r="AG771" s="50">
        <f t="shared" si="464"/>
        <v>3.3584531552544039E-3</v>
      </c>
      <c r="AH771" s="48">
        <f t="shared" si="465"/>
        <v>44925</v>
      </c>
      <c r="AI771" s="55">
        <f t="shared" si="445"/>
        <v>2023</v>
      </c>
      <c r="AJ771" s="55">
        <f t="shared" si="446"/>
        <v>1</v>
      </c>
      <c r="AK771" s="53">
        <f t="shared" si="447"/>
        <v>0</v>
      </c>
      <c r="AL771" s="51">
        <f t="shared" si="466"/>
        <v>1.1394492971477974</v>
      </c>
      <c r="AM771" s="52" t="str">
        <f t="shared" si="448"/>
        <v/>
      </c>
      <c r="AN771" s="51">
        <f t="shared" si="467"/>
        <v>1.1432760842350558</v>
      </c>
      <c r="AO771" s="52">
        <f t="shared" si="449"/>
        <v>0</v>
      </c>
      <c r="AP771" s="56">
        <f t="shared" si="450"/>
        <v>1</v>
      </c>
      <c r="AQ771" s="53" t="b">
        <f t="shared" si="451"/>
        <v>1</v>
      </c>
    </row>
    <row r="772" spans="1:43">
      <c r="A772" s="48">
        <f>净值底稿!A733</f>
        <v>44930</v>
      </c>
      <c r="B772" s="49">
        <f>净值底稿!X733</f>
        <v>1.3738442491418241</v>
      </c>
      <c r="C772" s="49">
        <f>净值底稿!U733</f>
        <v>1.2580197586979338</v>
      </c>
      <c r="D772" s="49">
        <f>净值底稿!V733</f>
        <v>1.5638000000000001</v>
      </c>
      <c r="E772" s="49">
        <f>净值底稿!W733</f>
        <v>1.4863</v>
      </c>
      <c r="F772" s="50">
        <f t="shared" si="452"/>
        <v>5.0856694620327048E-3</v>
      </c>
      <c r="G772" s="50">
        <f t="shared" si="453"/>
        <v>5.2952428865293832E-4</v>
      </c>
      <c r="H772" s="50">
        <f t="shared" si="454"/>
        <v>9.6012289573077503E-4</v>
      </c>
      <c r="I772" s="50">
        <f t="shared" si="455"/>
        <v>3.714208535926522E-3</v>
      </c>
      <c r="J772" s="51">
        <f t="shared" si="456"/>
        <v>0.11511150933630829</v>
      </c>
      <c r="K772" s="51">
        <f t="shared" si="457"/>
        <v>0.11596311938577535</v>
      </c>
      <c r="L772" s="51">
        <f t="shared" si="458"/>
        <v>0.8532934803869191</v>
      </c>
      <c r="M772" s="51">
        <f t="shared" si="459"/>
        <v>6.0594513415654326E-2</v>
      </c>
      <c r="N772" s="51">
        <f t="shared" si="430"/>
        <v>1.144962622524657</v>
      </c>
      <c r="O772" s="52">
        <f t="shared" si="431"/>
        <v>0.20181849099367205</v>
      </c>
      <c r="P772" s="53" t="b">
        <f t="shared" si="432"/>
        <v>0</v>
      </c>
      <c r="Q772" s="53" t="b">
        <f t="shared" si="433"/>
        <v>0</v>
      </c>
      <c r="R772" s="53" t="b">
        <f t="shared" si="434"/>
        <v>0</v>
      </c>
      <c r="S772" s="53" t="b">
        <f t="shared" si="460"/>
        <v>0</v>
      </c>
      <c r="T772" s="54" t="str">
        <f t="shared" si="461"/>
        <v>不调</v>
      </c>
      <c r="U772" s="51">
        <f t="shared" si="435"/>
        <v>0.11511150933630829</v>
      </c>
      <c r="V772" s="51">
        <f t="shared" si="436"/>
        <v>0.11596311938577535</v>
      </c>
      <c r="W772" s="51">
        <f t="shared" si="437"/>
        <v>0.8532934803869191</v>
      </c>
      <c r="X772" s="51">
        <f t="shared" si="438"/>
        <v>6.0594513415654326E-2</v>
      </c>
      <c r="Y772" s="51">
        <f t="shared" si="462"/>
        <v>0.99998626710299976</v>
      </c>
      <c r="Z772" s="51">
        <f t="shared" si="439"/>
        <v>0.11510992852180703</v>
      </c>
      <c r="AA772" s="51">
        <f t="shared" si="440"/>
        <v>0.115961526876201</v>
      </c>
      <c r="AB772" s="51">
        <f t="shared" si="441"/>
        <v>0.85328176219544194</v>
      </c>
      <c r="AC772" s="51">
        <f t="shared" si="442"/>
        <v>6.0593681277442808E-2</v>
      </c>
      <c r="AD772" s="78">
        <f t="shared" si="443"/>
        <v>1.1449468988708928</v>
      </c>
      <c r="AE772" s="51">
        <f t="shared" si="463"/>
        <v>1.1583602096933565</v>
      </c>
      <c r="AF772" s="50">
        <f t="shared" si="444"/>
        <v>-1.1579568005028795E-2</v>
      </c>
      <c r="AG772" s="50">
        <f t="shared" si="464"/>
        <v>1.4614270856150302E-3</v>
      </c>
      <c r="AH772" s="48">
        <f t="shared" si="465"/>
        <v>44925</v>
      </c>
      <c r="AI772" s="55">
        <f t="shared" si="445"/>
        <v>2023</v>
      </c>
      <c r="AJ772" s="55">
        <f t="shared" si="446"/>
        <v>1</v>
      </c>
      <c r="AK772" s="53">
        <f t="shared" si="447"/>
        <v>0</v>
      </c>
      <c r="AL772" s="51">
        <f t="shared" si="466"/>
        <v>1.1394492971477974</v>
      </c>
      <c r="AM772" s="52" t="str">
        <f t="shared" si="448"/>
        <v/>
      </c>
      <c r="AN772" s="51">
        <f t="shared" si="467"/>
        <v>1.1449468988708928</v>
      </c>
      <c r="AO772" s="52">
        <f t="shared" si="449"/>
        <v>0</v>
      </c>
      <c r="AP772" s="56">
        <f t="shared" si="450"/>
        <v>1</v>
      </c>
      <c r="AQ772" s="53" t="b">
        <f t="shared" si="451"/>
        <v>1</v>
      </c>
    </row>
    <row r="773" spans="1:43">
      <c r="A773" s="48">
        <f>净值底稿!A734</f>
        <v>44931</v>
      </c>
      <c r="B773" s="49">
        <f>净值底稿!X734</f>
        <v>1.37585854253113</v>
      </c>
      <c r="C773" s="49">
        <f>净值底稿!U734</f>
        <v>1.2712669397332101</v>
      </c>
      <c r="D773" s="49">
        <f>净值底稿!V734</f>
        <v>1.5646</v>
      </c>
      <c r="E773" s="49">
        <f>净值底稿!W734</f>
        <v>1.4830000000000001</v>
      </c>
      <c r="F773" s="50">
        <f t="shared" si="452"/>
        <v>1.4661730327611977E-3</v>
      </c>
      <c r="G773" s="50">
        <f t="shared" si="453"/>
        <v>1.0530185192788588E-2</v>
      </c>
      <c r="H773" s="50">
        <f t="shared" si="454"/>
        <v>5.1157437012405715E-4</v>
      </c>
      <c r="I773" s="50">
        <f t="shared" si="455"/>
        <v>-2.2202785440353923E-3</v>
      </c>
      <c r="J773" s="51">
        <f t="shared" si="456"/>
        <v>0.11527869959480877</v>
      </c>
      <c r="K773" s="51">
        <f t="shared" si="457"/>
        <v>0.11718262322944592</v>
      </c>
      <c r="L773" s="51">
        <f t="shared" si="458"/>
        <v>0.85371827927547539</v>
      </c>
      <c r="M773" s="51">
        <f t="shared" si="459"/>
        <v>6.0459146426998386E-2</v>
      </c>
      <c r="N773" s="51">
        <f t="shared" si="430"/>
        <v>1.1466387485267284</v>
      </c>
      <c r="O773" s="52">
        <f t="shared" si="431"/>
        <v>0.20273283379175455</v>
      </c>
      <c r="P773" s="53" t="b">
        <f t="shared" si="432"/>
        <v>0</v>
      </c>
      <c r="Q773" s="53" t="b">
        <f t="shared" si="433"/>
        <v>0</v>
      </c>
      <c r="R773" s="53" t="b">
        <f t="shared" si="434"/>
        <v>0</v>
      </c>
      <c r="S773" s="53" t="b">
        <f t="shared" si="460"/>
        <v>0</v>
      </c>
      <c r="T773" s="54" t="str">
        <f t="shared" si="461"/>
        <v>不调</v>
      </c>
      <c r="U773" s="51">
        <f t="shared" si="435"/>
        <v>0.11527869959480877</v>
      </c>
      <c r="V773" s="51">
        <f t="shared" si="436"/>
        <v>0.11718262322944592</v>
      </c>
      <c r="W773" s="51">
        <f t="shared" si="437"/>
        <v>0.85371827927547539</v>
      </c>
      <c r="X773" s="51">
        <f t="shared" si="438"/>
        <v>6.0459146426998386E-2</v>
      </c>
      <c r="Y773" s="51">
        <f t="shared" si="462"/>
        <v>0.99998626710299976</v>
      </c>
      <c r="Z773" s="51">
        <f t="shared" si="439"/>
        <v>0.11527711648430092</v>
      </c>
      <c r="AA773" s="51">
        <f t="shared" si="440"/>
        <v>0.11718101397255089</v>
      </c>
      <c r="AB773" s="51">
        <f t="shared" si="441"/>
        <v>0.85370655525027883</v>
      </c>
      <c r="AC773" s="51">
        <f t="shared" si="442"/>
        <v>6.0458316147767782E-2</v>
      </c>
      <c r="AD773" s="78">
        <f t="shared" si="443"/>
        <v>1.1466230018548986</v>
      </c>
      <c r="AE773" s="51">
        <f t="shared" si="463"/>
        <v>1.1583602096933565</v>
      </c>
      <c r="AF773" s="50">
        <f t="shared" si="444"/>
        <v>-1.013260619644818E-2</v>
      </c>
      <c r="AG773" s="50">
        <f t="shared" si="464"/>
        <v>1.4639132920999387E-3</v>
      </c>
      <c r="AH773" s="48">
        <f t="shared" si="465"/>
        <v>44925</v>
      </c>
      <c r="AI773" s="55">
        <f t="shared" si="445"/>
        <v>2023</v>
      </c>
      <c r="AJ773" s="55">
        <f t="shared" si="446"/>
        <v>1</v>
      </c>
      <c r="AK773" s="53">
        <f t="shared" si="447"/>
        <v>0</v>
      </c>
      <c r="AL773" s="51">
        <f t="shared" si="466"/>
        <v>1.1394492971477974</v>
      </c>
      <c r="AM773" s="52" t="str">
        <f t="shared" si="448"/>
        <v/>
      </c>
      <c r="AN773" s="51">
        <f t="shared" si="467"/>
        <v>1.1466230018548986</v>
      </c>
      <c r="AO773" s="52">
        <f t="shared" si="449"/>
        <v>0</v>
      </c>
      <c r="AP773" s="56">
        <f t="shared" si="450"/>
        <v>1</v>
      </c>
      <c r="AQ773" s="53" t="b">
        <f t="shared" si="451"/>
        <v>1</v>
      </c>
    </row>
    <row r="774" spans="1:43">
      <c r="A774" s="48">
        <f>净值底稿!A735</f>
        <v>44932</v>
      </c>
      <c r="B774" s="49">
        <f>净值底稿!X735</f>
        <v>1.3748022653753971</v>
      </c>
      <c r="C774" s="49">
        <f>净值底稿!U735</f>
        <v>1.2734511494984826</v>
      </c>
      <c r="D774" s="49">
        <f>净值底稿!V735</f>
        <v>1.5645</v>
      </c>
      <c r="E774" s="49">
        <f>净值底稿!W735</f>
        <v>1.4708000000000001</v>
      </c>
      <c r="F774" s="50">
        <f t="shared" si="452"/>
        <v>-7.6772220623044785E-4</v>
      </c>
      <c r="G774" s="50">
        <f t="shared" si="453"/>
        <v>1.7181362127853816E-3</v>
      </c>
      <c r="H774" s="50">
        <f t="shared" si="454"/>
        <v>-6.3914099450279593E-5</v>
      </c>
      <c r="I774" s="50">
        <f t="shared" si="455"/>
        <v>-8.2265677680377625E-3</v>
      </c>
      <c r="J774" s="51">
        <f t="shared" si="456"/>
        <v>0.1151886156821057</v>
      </c>
      <c r="K774" s="51">
        <f t="shared" si="457"/>
        <v>0.11738234691610804</v>
      </c>
      <c r="L774" s="51">
        <f t="shared" si="458"/>
        <v>0.85365199136460523</v>
      </c>
      <c r="M774" s="51">
        <f t="shared" si="459"/>
        <v>5.9960951712836719E-2</v>
      </c>
      <c r="N774" s="51">
        <f t="shared" si="430"/>
        <v>1.1461839056756558</v>
      </c>
      <c r="O774" s="52">
        <f t="shared" si="431"/>
        <v>0.2029089410927622</v>
      </c>
      <c r="P774" s="53" t="b">
        <f t="shared" si="432"/>
        <v>0</v>
      </c>
      <c r="Q774" s="53" t="b">
        <f t="shared" si="433"/>
        <v>0</v>
      </c>
      <c r="R774" s="53" t="b">
        <f t="shared" si="434"/>
        <v>0</v>
      </c>
      <c r="S774" s="53" t="b">
        <f t="shared" si="460"/>
        <v>0</v>
      </c>
      <c r="T774" s="54" t="str">
        <f t="shared" si="461"/>
        <v>不调</v>
      </c>
      <c r="U774" s="51">
        <f t="shared" si="435"/>
        <v>0.1151886156821057</v>
      </c>
      <c r="V774" s="51">
        <f t="shared" si="436"/>
        <v>0.11738234691610804</v>
      </c>
      <c r="W774" s="51">
        <f t="shared" si="437"/>
        <v>0.85365199136460523</v>
      </c>
      <c r="X774" s="51">
        <f t="shared" si="438"/>
        <v>5.9960951712836719E-2</v>
      </c>
      <c r="Y774" s="51">
        <f t="shared" si="462"/>
        <v>0.99998626710299976</v>
      </c>
      <c r="Z774" s="51">
        <f t="shared" si="439"/>
        <v>0.11518703380871094</v>
      </c>
      <c r="AA774" s="51">
        <f t="shared" si="440"/>
        <v>0.11738073491642818</v>
      </c>
      <c r="AB774" s="51">
        <f t="shared" si="441"/>
        <v>0.85364026824973382</v>
      </c>
      <c r="AC774" s="51">
        <f t="shared" si="442"/>
        <v>5.9960128275262807E-2</v>
      </c>
      <c r="AD774" s="78">
        <f t="shared" si="443"/>
        <v>1.1461681652501359</v>
      </c>
      <c r="AE774" s="51">
        <f t="shared" si="463"/>
        <v>1.1583602096933565</v>
      </c>
      <c r="AF774" s="50">
        <f t="shared" si="444"/>
        <v>-1.0525261780571782E-2</v>
      </c>
      <c r="AG774" s="50">
        <f t="shared" si="464"/>
        <v>-3.9667493502826279E-4</v>
      </c>
      <c r="AH774" s="48">
        <f t="shared" si="465"/>
        <v>44925</v>
      </c>
      <c r="AI774" s="55">
        <f t="shared" si="445"/>
        <v>2023</v>
      </c>
      <c r="AJ774" s="55">
        <f t="shared" si="446"/>
        <v>1</v>
      </c>
      <c r="AK774" s="53">
        <f t="shared" si="447"/>
        <v>0</v>
      </c>
      <c r="AL774" s="51">
        <f t="shared" si="466"/>
        <v>1.1394492971477974</v>
      </c>
      <c r="AM774" s="52" t="str">
        <f t="shared" si="448"/>
        <v/>
      </c>
      <c r="AN774" s="51">
        <f t="shared" si="467"/>
        <v>1.1466230018548986</v>
      </c>
      <c r="AO774" s="52">
        <f t="shared" si="449"/>
        <v>-3.9667493502826279E-4</v>
      </c>
      <c r="AP774" s="56">
        <f t="shared" si="450"/>
        <v>1</v>
      </c>
      <c r="AQ774" s="53" t="b">
        <f t="shared" si="451"/>
        <v>1</v>
      </c>
    </row>
    <row r="775" spans="1:43">
      <c r="A775" s="48">
        <f>净值底稿!A736</f>
        <v>44935</v>
      </c>
      <c r="B775" s="49">
        <f>净值底稿!X736</f>
        <v>1.374787060642608</v>
      </c>
      <c r="C775" s="49">
        <f>净值底稿!U736</f>
        <v>1.2808383145189475</v>
      </c>
      <c r="D775" s="49">
        <f>净值底稿!V736</f>
        <v>1.5642</v>
      </c>
      <c r="E775" s="49">
        <f>净值底稿!W736</f>
        <v>1.4850000000000001</v>
      </c>
      <c r="F775" s="50">
        <f t="shared" si="452"/>
        <v>-1.1059577927685638E-5</v>
      </c>
      <c r="G775" s="50">
        <f t="shared" si="453"/>
        <v>5.8009017647626671E-3</v>
      </c>
      <c r="H775" s="50">
        <f t="shared" si="454"/>
        <v>-1.9175455417064224E-4</v>
      </c>
      <c r="I775" s="50">
        <f t="shared" si="455"/>
        <v>9.6546097361980276E-3</v>
      </c>
      <c r="J775" s="51">
        <f t="shared" si="456"/>
        <v>0.11518575988873428</v>
      </c>
      <c r="K775" s="51">
        <f t="shared" si="457"/>
        <v>0.11806164902875403</v>
      </c>
      <c r="L775" s="51">
        <f t="shared" si="458"/>
        <v>0.85347657884067352</v>
      </c>
      <c r="M775" s="51">
        <f t="shared" si="459"/>
        <v>6.0539019913492843E-2</v>
      </c>
      <c r="N775" s="51">
        <f t="shared" si="430"/>
        <v>1.1472630076716546</v>
      </c>
      <c r="O775" s="52">
        <f t="shared" si="431"/>
        <v>0.20330770482250524</v>
      </c>
      <c r="P775" s="53" t="b">
        <f t="shared" si="432"/>
        <v>0</v>
      </c>
      <c r="Q775" s="53" t="b">
        <f t="shared" si="433"/>
        <v>0</v>
      </c>
      <c r="R775" s="53" t="b">
        <f t="shared" si="434"/>
        <v>0</v>
      </c>
      <c r="S775" s="53" t="b">
        <f t="shared" si="460"/>
        <v>0</v>
      </c>
      <c r="T775" s="54" t="str">
        <f t="shared" si="461"/>
        <v>不调</v>
      </c>
      <c r="U775" s="51">
        <f t="shared" si="435"/>
        <v>0.11518575988873428</v>
      </c>
      <c r="V775" s="51">
        <f t="shared" si="436"/>
        <v>0.11806164902875403</v>
      </c>
      <c r="W775" s="51">
        <f t="shared" si="437"/>
        <v>0.85347657884067352</v>
      </c>
      <c r="X775" s="51">
        <f t="shared" si="438"/>
        <v>6.0539019913492843E-2</v>
      </c>
      <c r="Y775" s="51">
        <f t="shared" si="462"/>
        <v>0.99995880187477393</v>
      </c>
      <c r="Z775" s="51">
        <f t="shared" si="439"/>
        <v>0.11518101445137412</v>
      </c>
      <c r="AA775" s="51">
        <f t="shared" si="440"/>
        <v>0.11805678511015295</v>
      </c>
      <c r="AB775" s="51">
        <f t="shared" si="441"/>
        <v>0.85344141720570088</v>
      </c>
      <c r="AC775" s="51">
        <f t="shared" si="442"/>
        <v>6.0536525819369386E-2</v>
      </c>
      <c r="AD775" s="78">
        <f t="shared" si="443"/>
        <v>1.1472157425865972</v>
      </c>
      <c r="AE775" s="51">
        <f t="shared" si="463"/>
        <v>1.1583602096933565</v>
      </c>
      <c r="AF775" s="50">
        <f t="shared" si="444"/>
        <v>-9.6208994520879942E-3</v>
      </c>
      <c r="AG775" s="50">
        <f t="shared" si="464"/>
        <v>9.1398223072491902E-4</v>
      </c>
      <c r="AH775" s="48">
        <f t="shared" si="465"/>
        <v>44925</v>
      </c>
      <c r="AI775" s="55">
        <f t="shared" si="445"/>
        <v>2023</v>
      </c>
      <c r="AJ775" s="55">
        <f t="shared" si="446"/>
        <v>1</v>
      </c>
      <c r="AK775" s="53">
        <f t="shared" si="447"/>
        <v>0</v>
      </c>
      <c r="AL775" s="51">
        <f t="shared" si="466"/>
        <v>1.1394492971477974</v>
      </c>
      <c r="AM775" s="52" t="str">
        <f t="shared" si="448"/>
        <v/>
      </c>
      <c r="AN775" s="51">
        <f t="shared" si="467"/>
        <v>1.1472157425865972</v>
      </c>
      <c r="AO775" s="52">
        <f t="shared" si="449"/>
        <v>0</v>
      </c>
      <c r="AP775" s="56">
        <f t="shared" si="450"/>
        <v>1</v>
      </c>
      <c r="AQ775" s="53" t="b">
        <f t="shared" si="451"/>
        <v>1</v>
      </c>
    </row>
    <row r="776" spans="1:43">
      <c r="A776" s="48">
        <f>净值底稿!A737</f>
        <v>44936</v>
      </c>
      <c r="B776" s="49">
        <f>净值底稿!X737</f>
        <v>1.3675634698793617</v>
      </c>
      <c r="C776" s="49">
        <f>净值底稿!U737</f>
        <v>1.2815253565267037</v>
      </c>
      <c r="D776" s="49">
        <f>净值底稿!V737</f>
        <v>1.5627</v>
      </c>
      <c r="E776" s="49">
        <f>净值底稿!W737</f>
        <v>1.4874000000000001</v>
      </c>
      <c r="F776" s="50">
        <f t="shared" si="452"/>
        <v>-5.2543342674972182E-3</v>
      </c>
      <c r="G776" s="50">
        <f t="shared" si="453"/>
        <v>5.3640026220969084E-4</v>
      </c>
      <c r="H776" s="50">
        <f t="shared" si="454"/>
        <v>-9.5895665515921547E-4</v>
      </c>
      <c r="I776" s="50">
        <f t="shared" si="455"/>
        <v>1.6161616161616266E-3</v>
      </c>
      <c r="J776" s="51">
        <f t="shared" si="456"/>
        <v>0.11457581490017717</v>
      </c>
      <c r="K776" s="51">
        <f t="shared" si="457"/>
        <v>0.11812011080064168</v>
      </c>
      <c r="L776" s="51">
        <f t="shared" si="458"/>
        <v>0.85262300387888301</v>
      </c>
      <c r="M776" s="51">
        <f t="shared" si="459"/>
        <v>6.0634362628774426E-2</v>
      </c>
      <c r="N776" s="51">
        <f t="shared" si="430"/>
        <v>1.1459532922084763</v>
      </c>
      <c r="O776" s="52">
        <f t="shared" si="431"/>
        <v>0.20305882210292206</v>
      </c>
      <c r="P776" s="53" t="b">
        <f t="shared" si="432"/>
        <v>0</v>
      </c>
      <c r="Q776" s="53" t="b">
        <f t="shared" si="433"/>
        <v>0</v>
      </c>
      <c r="R776" s="53" t="b">
        <f t="shared" si="434"/>
        <v>0</v>
      </c>
      <c r="S776" s="53" t="b">
        <f t="shared" si="460"/>
        <v>0</v>
      </c>
      <c r="T776" s="54" t="str">
        <f t="shared" si="461"/>
        <v>不调</v>
      </c>
      <c r="U776" s="51">
        <f t="shared" si="435"/>
        <v>0.11457581490017717</v>
      </c>
      <c r="V776" s="51">
        <f t="shared" si="436"/>
        <v>0.11812011080064168</v>
      </c>
      <c r="W776" s="51">
        <f t="shared" si="437"/>
        <v>0.85262300387888301</v>
      </c>
      <c r="X776" s="51">
        <f t="shared" si="438"/>
        <v>6.0634362628774426E-2</v>
      </c>
      <c r="Y776" s="51">
        <f t="shared" si="462"/>
        <v>0.99998626710299976</v>
      </c>
      <c r="Z776" s="51">
        <f t="shared" si="439"/>
        <v>0.11457424144231243</v>
      </c>
      <c r="AA776" s="51">
        <f t="shared" si="440"/>
        <v>0.11811848866932639</v>
      </c>
      <c r="AB776" s="51">
        <f t="shared" si="441"/>
        <v>0.85261129489499066</v>
      </c>
      <c r="AC776" s="51">
        <f t="shared" si="442"/>
        <v>6.063352994331777E-2</v>
      </c>
      <c r="AD776" s="78">
        <f t="shared" si="443"/>
        <v>1.1459375549499473</v>
      </c>
      <c r="AE776" s="51">
        <f t="shared" si="463"/>
        <v>1.1583602096933565</v>
      </c>
      <c r="AF776" s="50">
        <f t="shared" si="444"/>
        <v>-1.0724345190256224E-2</v>
      </c>
      <c r="AG776" s="50">
        <f t="shared" si="464"/>
        <v>-1.1141650076802456E-3</v>
      </c>
      <c r="AH776" s="48">
        <f t="shared" si="465"/>
        <v>44925</v>
      </c>
      <c r="AI776" s="55">
        <f t="shared" si="445"/>
        <v>2023</v>
      </c>
      <c r="AJ776" s="55">
        <f t="shared" si="446"/>
        <v>1</v>
      </c>
      <c r="AK776" s="53">
        <f t="shared" si="447"/>
        <v>0</v>
      </c>
      <c r="AL776" s="51">
        <f t="shared" si="466"/>
        <v>1.1394492971477974</v>
      </c>
      <c r="AM776" s="52" t="str">
        <f t="shared" si="448"/>
        <v/>
      </c>
      <c r="AN776" s="51">
        <f t="shared" si="467"/>
        <v>1.1472157425865972</v>
      </c>
      <c r="AO776" s="52">
        <f t="shared" si="449"/>
        <v>-1.1141650076802456E-3</v>
      </c>
      <c r="AP776" s="56">
        <f t="shared" si="450"/>
        <v>1</v>
      </c>
      <c r="AQ776" s="53" t="b">
        <f t="shared" si="451"/>
        <v>1</v>
      </c>
    </row>
    <row r="777" spans="1:43">
      <c r="A777" s="48">
        <f>净值底稿!A738</f>
        <v>44937</v>
      </c>
      <c r="B777" s="49">
        <f>净值底稿!X738</f>
        <v>1.371831975468395</v>
      </c>
      <c r="C777" s="49">
        <f>净值底稿!U738</f>
        <v>1.2739382341253187</v>
      </c>
      <c r="D777" s="49">
        <f>净值底稿!V738</f>
        <v>1.5624</v>
      </c>
      <c r="E777" s="49">
        <f>净值底稿!W738</f>
        <v>1.4904999999999999</v>
      </c>
      <c r="F777" s="50">
        <f t="shared" si="452"/>
        <v>3.1212486170091314E-3</v>
      </c>
      <c r="G777" s="50">
        <f t="shared" si="453"/>
        <v>-5.9203841443670191E-3</v>
      </c>
      <c r="H777" s="50">
        <f t="shared" si="454"/>
        <v>-1.9197542714533E-4</v>
      </c>
      <c r="I777" s="50">
        <f t="shared" si="455"/>
        <v>2.0841737259646997E-3</v>
      </c>
      <c r="J777" s="51">
        <f t="shared" si="456"/>
        <v>0.11493185613495911</v>
      </c>
      <c r="K777" s="51">
        <f t="shared" si="457"/>
        <v>0.11741918184185192</v>
      </c>
      <c r="L777" s="51">
        <f t="shared" si="458"/>
        <v>0.85244761447746431</v>
      </c>
      <c r="M777" s="51">
        <f t="shared" si="459"/>
        <v>6.0759900753338127E-2</v>
      </c>
      <c r="N777" s="51">
        <f t="shared" si="430"/>
        <v>1.1455585532076136</v>
      </c>
      <c r="O777" s="52">
        <f t="shared" si="431"/>
        <v>0.20282772742276514</v>
      </c>
      <c r="P777" s="53" t="b">
        <f t="shared" si="432"/>
        <v>0</v>
      </c>
      <c r="Q777" s="53" t="b">
        <f t="shared" si="433"/>
        <v>0</v>
      </c>
      <c r="R777" s="53" t="b">
        <f t="shared" si="434"/>
        <v>0</v>
      </c>
      <c r="S777" s="53" t="b">
        <f t="shared" si="460"/>
        <v>0</v>
      </c>
      <c r="T777" s="54" t="str">
        <f t="shared" si="461"/>
        <v>不调</v>
      </c>
      <c r="U777" s="51">
        <f t="shared" si="435"/>
        <v>0.11493185613495911</v>
      </c>
      <c r="V777" s="51">
        <f t="shared" si="436"/>
        <v>0.11741918184185192</v>
      </c>
      <c r="W777" s="51">
        <f t="shared" si="437"/>
        <v>0.85244761447746431</v>
      </c>
      <c r="X777" s="51">
        <f t="shared" si="438"/>
        <v>6.0759900753338127E-2</v>
      </c>
      <c r="Y777" s="51">
        <f t="shared" si="462"/>
        <v>0.99998626710299976</v>
      </c>
      <c r="Z777" s="51">
        <f t="shared" si="439"/>
        <v>0.11493027778761676</v>
      </c>
      <c r="AA777" s="51">
        <f t="shared" si="440"/>
        <v>0.11741756933632183</v>
      </c>
      <c r="AB777" s="51">
        <f t="shared" si="441"/>
        <v>0.8524359079021766</v>
      </c>
      <c r="AC777" s="51">
        <f t="shared" si="442"/>
        <v>6.0759066343879335E-2</v>
      </c>
      <c r="AD777" s="78">
        <f t="shared" si="443"/>
        <v>1.1455428213699945</v>
      </c>
      <c r="AE777" s="51">
        <f t="shared" si="463"/>
        <v>1.1583602096933565</v>
      </c>
      <c r="AF777" s="50">
        <f t="shared" si="444"/>
        <v>-1.1065114474844595E-2</v>
      </c>
      <c r="AG777" s="50">
        <f t="shared" si="464"/>
        <v>-3.4446342930971596E-4</v>
      </c>
      <c r="AH777" s="48">
        <f t="shared" si="465"/>
        <v>44925</v>
      </c>
      <c r="AI777" s="55">
        <f t="shared" si="445"/>
        <v>2023</v>
      </c>
      <c r="AJ777" s="55">
        <f t="shared" si="446"/>
        <v>1</v>
      </c>
      <c r="AK777" s="53">
        <f t="shared" si="447"/>
        <v>0</v>
      </c>
      <c r="AL777" s="51">
        <f t="shared" si="466"/>
        <v>1.1394492971477974</v>
      </c>
      <c r="AM777" s="52" t="str">
        <f t="shared" si="448"/>
        <v/>
      </c>
      <c r="AN777" s="51">
        <f t="shared" si="467"/>
        <v>1.1472157425865972</v>
      </c>
      <c r="AO777" s="52">
        <f t="shared" si="449"/>
        <v>-1.458244647890572E-3</v>
      </c>
      <c r="AP777" s="56">
        <f t="shared" si="450"/>
        <v>1</v>
      </c>
      <c r="AQ777" s="53" t="b">
        <f t="shared" si="451"/>
        <v>1</v>
      </c>
    </row>
    <row r="778" spans="1:43">
      <c r="A778" s="48">
        <f>净值底稿!A739</f>
        <v>44938</v>
      </c>
      <c r="B778" s="49">
        <f>净值底稿!X739</f>
        <v>1.370472424653896</v>
      </c>
      <c r="C778" s="49">
        <f>净值底稿!U739</f>
        <v>1.2746355368265614</v>
      </c>
      <c r="D778" s="49">
        <f>净值底稿!V739</f>
        <v>1.5626</v>
      </c>
      <c r="E778" s="49">
        <f>净值底稿!W739</f>
        <v>1.4883</v>
      </c>
      <c r="F778" s="50">
        <f t="shared" si="452"/>
        <v>-9.9104762012480752E-4</v>
      </c>
      <c r="G778" s="50">
        <f t="shared" si="453"/>
        <v>5.4735989749254976E-4</v>
      </c>
      <c r="H778" s="50">
        <f t="shared" si="454"/>
        <v>1.2800819252434259E-4</v>
      </c>
      <c r="I778" s="50">
        <f t="shared" si="455"/>
        <v>-1.4760147601475815E-3</v>
      </c>
      <c r="J778" s="51">
        <f t="shared" si="456"/>
        <v>0.11481637640933506</v>
      </c>
      <c r="K778" s="51">
        <f t="shared" si="457"/>
        <v>0.11748183900503759</v>
      </c>
      <c r="L778" s="51">
        <f t="shared" si="458"/>
        <v>0.85254502668199006</v>
      </c>
      <c r="M778" s="51">
        <f t="shared" si="459"/>
        <v>6.0669385065142981E-2</v>
      </c>
      <c r="N778" s="51">
        <f t="shared" si="430"/>
        <v>1.1455126271615057</v>
      </c>
      <c r="O778" s="52">
        <f t="shared" si="431"/>
        <v>0.2027897466219907</v>
      </c>
      <c r="P778" s="53" t="b">
        <f t="shared" si="432"/>
        <v>0</v>
      </c>
      <c r="Q778" s="53" t="b">
        <f t="shared" si="433"/>
        <v>0</v>
      </c>
      <c r="R778" s="53" t="b">
        <f t="shared" si="434"/>
        <v>0</v>
      </c>
      <c r="S778" s="53" t="b">
        <f t="shared" si="460"/>
        <v>0</v>
      </c>
      <c r="T778" s="54" t="str">
        <f t="shared" si="461"/>
        <v>不调</v>
      </c>
      <c r="U778" s="51">
        <f t="shared" si="435"/>
        <v>0.11481637640933506</v>
      </c>
      <c r="V778" s="51">
        <f t="shared" si="436"/>
        <v>0.11748183900503759</v>
      </c>
      <c r="W778" s="51">
        <f t="shared" si="437"/>
        <v>0.85254502668199006</v>
      </c>
      <c r="X778" s="51">
        <f t="shared" si="438"/>
        <v>6.0669385065142981E-2</v>
      </c>
      <c r="Y778" s="51">
        <f t="shared" si="462"/>
        <v>0.99998626710299976</v>
      </c>
      <c r="Z778" s="51">
        <f t="shared" si="439"/>
        <v>0.1148147996478639</v>
      </c>
      <c r="AA778" s="51">
        <f t="shared" si="440"/>
        <v>0.11748022563904313</v>
      </c>
      <c r="AB778" s="51">
        <f t="shared" si="441"/>
        <v>0.85253331876895055</v>
      </c>
      <c r="AC778" s="51">
        <f t="shared" si="442"/>
        <v>6.0668551898726816E-2</v>
      </c>
      <c r="AD778" s="78">
        <f t="shared" si="443"/>
        <v>1.1454968959545844</v>
      </c>
      <c r="AE778" s="51">
        <f t="shared" si="463"/>
        <v>1.1583602096933565</v>
      </c>
      <c r="AF778" s="50">
        <f t="shared" si="444"/>
        <v>-1.1104761395574259E-2</v>
      </c>
      <c r="AG778" s="50">
        <f t="shared" si="464"/>
        <v>-4.0090527000269383E-5</v>
      </c>
      <c r="AH778" s="48">
        <f t="shared" si="465"/>
        <v>44925</v>
      </c>
      <c r="AI778" s="55">
        <f t="shared" si="445"/>
        <v>2023</v>
      </c>
      <c r="AJ778" s="55">
        <f t="shared" si="446"/>
        <v>1</v>
      </c>
      <c r="AK778" s="53">
        <f t="shared" si="447"/>
        <v>0</v>
      </c>
      <c r="AL778" s="51">
        <f t="shared" si="466"/>
        <v>1.1394492971477974</v>
      </c>
      <c r="AM778" s="52" t="str">
        <f t="shared" si="448"/>
        <v/>
      </c>
      <c r="AN778" s="51">
        <f t="shared" si="467"/>
        <v>1.1472157425865972</v>
      </c>
      <c r="AO778" s="52">
        <f t="shared" si="449"/>
        <v>-1.4982767130944374E-3</v>
      </c>
      <c r="AP778" s="56">
        <f t="shared" si="450"/>
        <v>1</v>
      </c>
      <c r="AQ778" s="53" t="b">
        <f t="shared" si="451"/>
        <v>1</v>
      </c>
    </row>
    <row r="779" spans="1:43">
      <c r="A779" s="48">
        <f>净值底稿!A740</f>
        <v>44939</v>
      </c>
      <c r="B779" s="49">
        <f>净值底稿!X740</f>
        <v>1.3816064285139014</v>
      </c>
      <c r="C779" s="49">
        <f>净值底稿!U740</f>
        <v>1.2814184897914274</v>
      </c>
      <c r="D779" s="49">
        <f>净值底稿!V740</f>
        <v>1.5623</v>
      </c>
      <c r="E779" s="49">
        <f>净值底稿!W740</f>
        <v>1.4887999999999999</v>
      </c>
      <c r="F779" s="50">
        <f t="shared" si="452"/>
        <v>8.1242086011450443E-3</v>
      </c>
      <c r="G779" s="50">
        <f t="shared" si="453"/>
        <v>5.3214842744409019E-3</v>
      </c>
      <c r="H779" s="50">
        <f t="shared" si="454"/>
        <v>-1.9198771278639004E-4</v>
      </c>
      <c r="I779" s="50">
        <f t="shared" si="455"/>
        <v>3.3595377276074423E-4</v>
      </c>
      <c r="J779" s="51">
        <f t="shared" si="456"/>
        <v>0.11574757903070182</v>
      </c>
      <c r="K779" s="51">
        <f t="shared" si="457"/>
        <v>0.11810539481233907</v>
      </c>
      <c r="L779" s="51">
        <f t="shared" si="458"/>
        <v>0.85236964284700589</v>
      </c>
      <c r="M779" s="51">
        <f t="shared" si="459"/>
        <v>6.0688933727625127E-2</v>
      </c>
      <c r="N779" s="51">
        <f t="shared" si="430"/>
        <v>1.1469115504176719</v>
      </c>
      <c r="O779" s="52">
        <f t="shared" si="431"/>
        <v>0.20389800221113688</v>
      </c>
      <c r="P779" s="53" t="b">
        <f t="shared" si="432"/>
        <v>0</v>
      </c>
      <c r="Q779" s="53" t="b">
        <f t="shared" si="433"/>
        <v>0</v>
      </c>
      <c r="R779" s="53" t="b">
        <f t="shared" si="434"/>
        <v>0</v>
      </c>
      <c r="S779" s="53" t="b">
        <f t="shared" si="460"/>
        <v>0</v>
      </c>
      <c r="T779" s="54" t="str">
        <f t="shared" si="461"/>
        <v>不调</v>
      </c>
      <c r="U779" s="51">
        <f t="shared" si="435"/>
        <v>0.11574757903070182</v>
      </c>
      <c r="V779" s="51">
        <f t="shared" si="436"/>
        <v>0.11810539481233907</v>
      </c>
      <c r="W779" s="51">
        <f t="shared" si="437"/>
        <v>0.85236964284700589</v>
      </c>
      <c r="X779" s="51">
        <f t="shared" si="438"/>
        <v>6.0688933727625127E-2</v>
      </c>
      <c r="Y779" s="51">
        <f t="shared" si="462"/>
        <v>0.99998626710299976</v>
      </c>
      <c r="Z779" s="51">
        <f t="shared" si="439"/>
        <v>0.11574598948112097</v>
      </c>
      <c r="AA779" s="51">
        <f t="shared" si="440"/>
        <v>0.11810377288311694</v>
      </c>
      <c r="AB779" s="51">
        <f t="shared" si="441"/>
        <v>0.85235793734249454</v>
      </c>
      <c r="AC779" s="51">
        <f t="shared" si="442"/>
        <v>6.0688100292749195E-2</v>
      </c>
      <c r="AD779" s="78">
        <f t="shared" si="443"/>
        <v>1.1468957999994818</v>
      </c>
      <c r="AE779" s="51">
        <f t="shared" si="463"/>
        <v>1.1583602096933565</v>
      </c>
      <c r="AF779" s="50">
        <f t="shared" si="444"/>
        <v>-9.8971024711818067E-3</v>
      </c>
      <c r="AG779" s="50">
        <f t="shared" si="464"/>
        <v>1.2212202842607489E-3</v>
      </c>
      <c r="AH779" s="48">
        <f t="shared" si="465"/>
        <v>44925</v>
      </c>
      <c r="AI779" s="55">
        <f t="shared" si="445"/>
        <v>2023</v>
      </c>
      <c r="AJ779" s="55">
        <f t="shared" si="446"/>
        <v>1</v>
      </c>
      <c r="AK779" s="53">
        <f t="shared" si="447"/>
        <v>0</v>
      </c>
      <c r="AL779" s="51">
        <f t="shared" si="466"/>
        <v>1.1394492971477974</v>
      </c>
      <c r="AM779" s="52" t="str">
        <f t="shared" si="448"/>
        <v/>
      </c>
      <c r="AN779" s="51">
        <f t="shared" si="467"/>
        <v>1.1472157425865972</v>
      </c>
      <c r="AO779" s="52">
        <f t="shared" si="449"/>
        <v>-2.7888615474724876E-4</v>
      </c>
      <c r="AP779" s="56">
        <f t="shared" si="450"/>
        <v>1</v>
      </c>
      <c r="AQ779" s="53" t="b">
        <f t="shared" si="451"/>
        <v>1</v>
      </c>
    </row>
    <row r="780" spans="1:43">
      <c r="A780" s="48">
        <f>净值底稿!A741</f>
        <v>44942</v>
      </c>
      <c r="B780" s="49">
        <f>净值底稿!X741</f>
        <v>1.3865487742742069</v>
      </c>
      <c r="C780" s="49">
        <f>净值底稿!U741</f>
        <v>1.2935704797752039</v>
      </c>
      <c r="D780" s="49">
        <f>净值底稿!V741</f>
        <v>1.5611999999999999</v>
      </c>
      <c r="E780" s="49">
        <f>净值底稿!W741</f>
        <v>1.4984999999999999</v>
      </c>
      <c r="F780" s="50">
        <f t="shared" si="452"/>
        <v>3.57724577586227E-3</v>
      </c>
      <c r="G780" s="50">
        <f t="shared" si="453"/>
        <v>9.4832329021212747E-3</v>
      </c>
      <c r="H780" s="50">
        <f t="shared" si="454"/>
        <v>-7.0409012353589429E-4</v>
      </c>
      <c r="I780" s="50">
        <f t="shared" si="455"/>
        <v>6.5153143471252672E-3</v>
      </c>
      <c r="J780" s="51">
        <f t="shared" si="456"/>
        <v>0.1161600413330653</v>
      </c>
      <c r="K780" s="51">
        <f t="shared" si="457"/>
        <v>0.11922377846798676</v>
      </c>
      <c r="L780" s="51">
        <f t="shared" si="458"/>
        <v>0.85175780053709427</v>
      </c>
      <c r="M780" s="51">
        <f t="shared" si="459"/>
        <v>6.1083502343286321E-2</v>
      </c>
      <c r="N780" s="51">
        <f t="shared" si="430"/>
        <v>1.1482251226814326</v>
      </c>
      <c r="O780" s="52">
        <f t="shared" si="431"/>
        <v>0.2049979704775696</v>
      </c>
      <c r="P780" s="53" t="b">
        <f t="shared" si="432"/>
        <v>0</v>
      </c>
      <c r="Q780" s="53" t="b">
        <f t="shared" si="433"/>
        <v>0</v>
      </c>
      <c r="R780" s="53" t="b">
        <f t="shared" si="434"/>
        <v>0</v>
      </c>
      <c r="S780" s="53" t="b">
        <f t="shared" si="460"/>
        <v>0</v>
      </c>
      <c r="T780" s="54" t="str">
        <f t="shared" si="461"/>
        <v>不调</v>
      </c>
      <c r="U780" s="51">
        <f t="shared" si="435"/>
        <v>0.1161600413330653</v>
      </c>
      <c r="V780" s="51">
        <f t="shared" si="436"/>
        <v>0.11922377846798676</v>
      </c>
      <c r="W780" s="51">
        <f t="shared" si="437"/>
        <v>0.85175780053709427</v>
      </c>
      <c r="X780" s="51">
        <f t="shared" si="438"/>
        <v>6.1083502343286321E-2</v>
      </c>
      <c r="Y780" s="51">
        <f t="shared" si="462"/>
        <v>0.99995880187477393</v>
      </c>
      <c r="Z780" s="51">
        <f t="shared" si="439"/>
        <v>0.1161552557571362</v>
      </c>
      <c r="AA780" s="51">
        <f t="shared" si="440"/>
        <v>0.11921886667183151</v>
      </c>
      <c r="AB780" s="51">
        <f t="shared" si="441"/>
        <v>0.85172270971256547</v>
      </c>
      <c r="AC780" s="51">
        <f t="shared" si="442"/>
        <v>6.1080985817507538E-2</v>
      </c>
      <c r="AD780" s="78">
        <f t="shared" si="443"/>
        <v>1.1481778179590409</v>
      </c>
      <c r="AE780" s="51">
        <f t="shared" si="463"/>
        <v>1.1583602096933565</v>
      </c>
      <c r="AF780" s="50">
        <f t="shared" si="444"/>
        <v>-8.7903500561462566E-3</v>
      </c>
      <c r="AG780" s="50">
        <f t="shared" si="464"/>
        <v>1.1178155500786158E-3</v>
      </c>
      <c r="AH780" s="48">
        <f t="shared" si="465"/>
        <v>44925</v>
      </c>
      <c r="AI780" s="55">
        <f t="shared" si="445"/>
        <v>2023</v>
      </c>
      <c r="AJ780" s="55">
        <f t="shared" si="446"/>
        <v>1</v>
      </c>
      <c r="AK780" s="53">
        <f t="shared" si="447"/>
        <v>0</v>
      </c>
      <c r="AL780" s="51">
        <f t="shared" si="466"/>
        <v>1.1394492971477974</v>
      </c>
      <c r="AM780" s="52" t="str">
        <f t="shared" si="448"/>
        <v/>
      </c>
      <c r="AN780" s="51">
        <f t="shared" si="467"/>
        <v>1.1481778179590409</v>
      </c>
      <c r="AO780" s="52">
        <f t="shared" si="449"/>
        <v>0</v>
      </c>
      <c r="AP780" s="56">
        <f t="shared" si="450"/>
        <v>1</v>
      </c>
      <c r="AQ780" s="53" t="b">
        <f t="shared" si="451"/>
        <v>1</v>
      </c>
    </row>
    <row r="781" spans="1:43">
      <c r="A781" s="48">
        <f>净值底稿!A742</f>
        <v>44943</v>
      </c>
      <c r="B781" s="49">
        <f>净值底稿!X742</f>
        <v>1.3844737268224196</v>
      </c>
      <c r="C781" s="49">
        <f>净值底稿!U742</f>
        <v>1.2931995495651001</v>
      </c>
      <c r="D781" s="49">
        <f>净值底稿!V742</f>
        <v>1.5611999999999999</v>
      </c>
      <c r="E781" s="49">
        <f>净值底稿!W742</f>
        <v>1.5021</v>
      </c>
      <c r="F781" s="50">
        <f t="shared" si="452"/>
        <v>-1.4965556858058671E-3</v>
      </c>
      <c r="G781" s="50">
        <f t="shared" si="453"/>
        <v>-2.8674913033599481E-4</v>
      </c>
      <c r="H781" s="50">
        <f t="shared" si="454"/>
        <v>0</v>
      </c>
      <c r="I781" s="50">
        <f t="shared" si="455"/>
        <v>2.4024024024025259E-3</v>
      </c>
      <c r="J781" s="51">
        <f t="shared" si="456"/>
        <v>0.11598142294869662</v>
      </c>
      <c r="K781" s="51">
        <f t="shared" si="457"/>
        <v>0.11918468076549373</v>
      </c>
      <c r="L781" s="51">
        <f t="shared" si="458"/>
        <v>0.85172270971256547</v>
      </c>
      <c r="M781" s="51">
        <f t="shared" si="459"/>
        <v>6.1227726924576634E-2</v>
      </c>
      <c r="N781" s="51">
        <f t="shared" si="430"/>
        <v>1.1481165403513325</v>
      </c>
      <c r="O781" s="52">
        <f t="shared" si="431"/>
        <v>0.20482772911034597</v>
      </c>
      <c r="P781" s="53" t="b">
        <f t="shared" si="432"/>
        <v>0</v>
      </c>
      <c r="Q781" s="53" t="b">
        <f t="shared" si="433"/>
        <v>0</v>
      </c>
      <c r="R781" s="53" t="b">
        <f t="shared" si="434"/>
        <v>0</v>
      </c>
      <c r="S781" s="53" t="b">
        <f t="shared" si="460"/>
        <v>0</v>
      </c>
      <c r="T781" s="54" t="str">
        <f t="shared" si="461"/>
        <v>不调</v>
      </c>
      <c r="U781" s="51">
        <f t="shared" si="435"/>
        <v>0.11598142294869662</v>
      </c>
      <c r="V781" s="51">
        <f t="shared" si="436"/>
        <v>0.11918468076549373</v>
      </c>
      <c r="W781" s="51">
        <f t="shared" si="437"/>
        <v>0.85172270971256547</v>
      </c>
      <c r="X781" s="51">
        <f t="shared" si="438"/>
        <v>6.1227726924576634E-2</v>
      </c>
      <c r="Y781" s="51">
        <f t="shared" si="462"/>
        <v>0.99998626710299976</v>
      </c>
      <c r="Z781" s="51">
        <f t="shared" si="439"/>
        <v>0.11597983018776133</v>
      </c>
      <c r="AA781" s="51">
        <f t="shared" si="440"/>
        <v>0.11918304401454877</v>
      </c>
      <c r="AB781" s="51">
        <f t="shared" si="441"/>
        <v>0.85171101309232022</v>
      </c>
      <c r="AC781" s="51">
        <f t="shared" si="442"/>
        <v>6.1226886090509219E-2</v>
      </c>
      <c r="AD781" s="78">
        <f t="shared" si="443"/>
        <v>1.1481007733851396</v>
      </c>
      <c r="AE781" s="51">
        <f t="shared" si="463"/>
        <v>1.1583602096933565</v>
      </c>
      <c r="AF781" s="50">
        <f t="shared" si="444"/>
        <v>-8.8568618141094957E-3</v>
      </c>
      <c r="AG781" s="50">
        <f t="shared" si="464"/>
        <v>-6.7101604556585315E-5</v>
      </c>
      <c r="AH781" s="48">
        <f t="shared" si="465"/>
        <v>44925</v>
      </c>
      <c r="AI781" s="55">
        <f t="shared" si="445"/>
        <v>2023</v>
      </c>
      <c r="AJ781" s="55">
        <f t="shared" si="446"/>
        <v>1</v>
      </c>
      <c r="AK781" s="53">
        <f t="shared" si="447"/>
        <v>0</v>
      </c>
      <c r="AL781" s="51">
        <f t="shared" si="466"/>
        <v>1.1394492971477974</v>
      </c>
      <c r="AM781" s="52" t="str">
        <f t="shared" si="448"/>
        <v/>
      </c>
      <c r="AN781" s="51">
        <f t="shared" si="467"/>
        <v>1.1481778179590409</v>
      </c>
      <c r="AO781" s="52">
        <f t="shared" si="449"/>
        <v>-6.7101604556585315E-5</v>
      </c>
      <c r="AP781" s="56">
        <f t="shared" si="450"/>
        <v>1</v>
      </c>
      <c r="AQ781" s="53" t="b">
        <f t="shared" si="451"/>
        <v>1</v>
      </c>
    </row>
    <row r="782" spans="1:43">
      <c r="A782" s="48">
        <f>净值底稿!A743</f>
        <v>44944</v>
      </c>
      <c r="B782" s="49">
        <f>净值底稿!X743</f>
        <v>1.3883518602161666</v>
      </c>
      <c r="C782" s="49">
        <f>净值底稿!U743</f>
        <v>1.2961066131299812</v>
      </c>
      <c r="D782" s="49">
        <f>净值底稿!V743</f>
        <v>1.5607</v>
      </c>
      <c r="E782" s="49">
        <f>净值底稿!W743</f>
        <v>1.502</v>
      </c>
      <c r="F782" s="50">
        <f t="shared" si="452"/>
        <v>2.8011606999924776E-3</v>
      </c>
      <c r="G782" s="50">
        <f t="shared" si="453"/>
        <v>2.2479620920521359E-3</v>
      </c>
      <c r="H782" s="50">
        <f t="shared" si="454"/>
        <v>-3.2026646169613926E-4</v>
      </c>
      <c r="I782" s="50">
        <f t="shared" si="455"/>
        <v>-6.657346381733209E-5</v>
      </c>
      <c r="J782" s="51">
        <f t="shared" si="456"/>
        <v>0.11630470833007509</v>
      </c>
      <c r="K782" s="51">
        <f t="shared" si="457"/>
        <v>0.11945096297950886</v>
      </c>
      <c r="L782" s="51">
        <f t="shared" si="458"/>
        <v>0.85143823861976953</v>
      </c>
      <c r="M782" s="51">
        <f t="shared" si="459"/>
        <v>6.1222810004623422E-2</v>
      </c>
      <c r="N782" s="51">
        <f t="shared" si="430"/>
        <v>1.148416719933977</v>
      </c>
      <c r="O782" s="52">
        <f t="shared" si="431"/>
        <v>0.20528756436351575</v>
      </c>
      <c r="P782" s="53" t="b">
        <f t="shared" si="432"/>
        <v>0</v>
      </c>
      <c r="Q782" s="53" t="b">
        <f t="shared" si="433"/>
        <v>0</v>
      </c>
      <c r="R782" s="53" t="b">
        <f t="shared" si="434"/>
        <v>0</v>
      </c>
      <c r="S782" s="53" t="b">
        <f t="shared" si="460"/>
        <v>0</v>
      </c>
      <c r="T782" s="54" t="str">
        <f t="shared" si="461"/>
        <v>不调</v>
      </c>
      <c r="U782" s="51">
        <f t="shared" si="435"/>
        <v>0.11630470833007509</v>
      </c>
      <c r="V782" s="51">
        <f t="shared" si="436"/>
        <v>0.11945096297950886</v>
      </c>
      <c r="W782" s="51">
        <f t="shared" si="437"/>
        <v>0.85143823861976953</v>
      </c>
      <c r="X782" s="51">
        <f t="shared" si="438"/>
        <v>6.1222810004623422E-2</v>
      </c>
      <c r="Y782" s="51">
        <f t="shared" si="462"/>
        <v>0.99998626710299976</v>
      </c>
      <c r="Z782" s="51">
        <f t="shared" si="439"/>
        <v>0.11630311112949494</v>
      </c>
      <c r="AA782" s="51">
        <f t="shared" si="440"/>
        <v>0.11944932257173768</v>
      </c>
      <c r="AB782" s="51">
        <f t="shared" si="441"/>
        <v>0.85142654590613653</v>
      </c>
      <c r="AC782" s="51">
        <f t="shared" si="442"/>
        <v>6.1221969238079564E-2</v>
      </c>
      <c r="AD782" s="78">
        <f t="shared" si="443"/>
        <v>1.1484009488454487</v>
      </c>
      <c r="AE782" s="51">
        <f t="shared" si="463"/>
        <v>1.1583602096933565</v>
      </c>
      <c r="AF782" s="50">
        <f t="shared" si="444"/>
        <v>-8.5977235445131583E-3</v>
      </c>
      <c r="AG782" s="50">
        <f t="shared" si="464"/>
        <v>2.6145393093335301E-4</v>
      </c>
      <c r="AH782" s="48">
        <f t="shared" si="465"/>
        <v>44925</v>
      </c>
      <c r="AI782" s="55">
        <f t="shared" si="445"/>
        <v>2023</v>
      </c>
      <c r="AJ782" s="55">
        <f t="shared" si="446"/>
        <v>1</v>
      </c>
      <c r="AK782" s="53">
        <f t="shared" si="447"/>
        <v>0</v>
      </c>
      <c r="AL782" s="51">
        <f t="shared" si="466"/>
        <v>1.1394492971477974</v>
      </c>
      <c r="AM782" s="52" t="str">
        <f t="shared" si="448"/>
        <v/>
      </c>
      <c r="AN782" s="51">
        <f t="shared" si="467"/>
        <v>1.1484009488454487</v>
      </c>
      <c r="AO782" s="52">
        <f t="shared" si="449"/>
        <v>0</v>
      </c>
      <c r="AP782" s="56">
        <f t="shared" si="450"/>
        <v>1</v>
      </c>
      <c r="AQ782" s="53" t="b">
        <f t="shared" si="451"/>
        <v>1</v>
      </c>
    </row>
    <row r="783" spans="1:43">
      <c r="A783" s="48">
        <f>净值底稿!A744</f>
        <v>44945</v>
      </c>
      <c r="B783" s="49">
        <f>净值底稿!X744</f>
        <v>1.3928659404525126</v>
      </c>
      <c r="C783" s="49">
        <f>净值底稿!U744</f>
        <v>1.3036770568950362</v>
      </c>
      <c r="D783" s="49">
        <f>净值底稿!V744</f>
        <v>1.5609999999999999</v>
      </c>
      <c r="E783" s="49">
        <f>净值底稿!W744</f>
        <v>1.5054000000000001</v>
      </c>
      <c r="F783" s="50">
        <f t="shared" si="452"/>
        <v>3.2513949566379541E-3</v>
      </c>
      <c r="G783" s="50">
        <f t="shared" si="453"/>
        <v>5.8409113018667025E-3</v>
      </c>
      <c r="H783" s="50">
        <f t="shared" si="454"/>
        <v>1.9222143909791711E-4</v>
      </c>
      <c r="I783" s="50">
        <f t="shared" si="455"/>
        <v>2.2636484687084124E-3</v>
      </c>
      <c r="J783" s="51">
        <f t="shared" si="456"/>
        <v>0.11668125847846268</v>
      </c>
      <c r="K783" s="51">
        <f t="shared" si="457"/>
        <v>0.12014701546994727</v>
      </c>
      <c r="L783" s="51">
        <f t="shared" si="458"/>
        <v>0.85159020834207677</v>
      </c>
      <c r="M783" s="51">
        <f t="shared" si="459"/>
        <v>6.1360554254996653E-2</v>
      </c>
      <c r="N783" s="51">
        <f t="shared" si="430"/>
        <v>1.1497790365454834</v>
      </c>
      <c r="O783" s="52">
        <f t="shared" si="431"/>
        <v>0.20597720642042808</v>
      </c>
      <c r="P783" s="53" t="b">
        <f t="shared" si="432"/>
        <v>0</v>
      </c>
      <c r="Q783" s="53" t="b">
        <f t="shared" si="433"/>
        <v>0</v>
      </c>
      <c r="R783" s="53" t="b">
        <f t="shared" si="434"/>
        <v>0</v>
      </c>
      <c r="S783" s="53" t="b">
        <f t="shared" si="460"/>
        <v>0</v>
      </c>
      <c r="T783" s="54" t="str">
        <f t="shared" si="461"/>
        <v>不调</v>
      </c>
      <c r="U783" s="51">
        <f t="shared" si="435"/>
        <v>0.11668125847846268</v>
      </c>
      <c r="V783" s="51">
        <f t="shared" si="436"/>
        <v>0.12014701546994727</v>
      </c>
      <c r="W783" s="51">
        <f t="shared" si="437"/>
        <v>0.85159020834207677</v>
      </c>
      <c r="X783" s="51">
        <f t="shared" si="438"/>
        <v>6.1360554254996653E-2</v>
      </c>
      <c r="Y783" s="51">
        <f t="shared" si="462"/>
        <v>0.99998626710299976</v>
      </c>
      <c r="Z783" s="51">
        <f t="shared" si="439"/>
        <v>0.11667965610675814</v>
      </c>
      <c r="AA783" s="51">
        <f t="shared" si="440"/>
        <v>0.12014536550335894</v>
      </c>
      <c r="AB783" s="51">
        <f t="shared" si="441"/>
        <v>0.85157851354145919</v>
      </c>
      <c r="AC783" s="51">
        <f t="shared" si="442"/>
        <v>6.1359711596825191E-2</v>
      </c>
      <c r="AD783" s="78">
        <f t="shared" si="443"/>
        <v>1.1497632467484016</v>
      </c>
      <c r="AE783" s="51">
        <f t="shared" si="463"/>
        <v>1.1583602096933565</v>
      </c>
      <c r="AF783" s="50">
        <f t="shared" si="444"/>
        <v>-7.4216663115791448E-3</v>
      </c>
      <c r="AG783" s="50">
        <f t="shared" si="464"/>
        <v>1.1862563369722245E-3</v>
      </c>
      <c r="AH783" s="48">
        <f t="shared" si="465"/>
        <v>44925</v>
      </c>
      <c r="AI783" s="55">
        <f t="shared" si="445"/>
        <v>2023</v>
      </c>
      <c r="AJ783" s="55">
        <f t="shared" si="446"/>
        <v>1</v>
      </c>
      <c r="AK783" s="53">
        <f t="shared" si="447"/>
        <v>0</v>
      </c>
      <c r="AL783" s="51">
        <f t="shared" si="466"/>
        <v>1.1394492971477974</v>
      </c>
      <c r="AM783" s="52" t="str">
        <f t="shared" si="448"/>
        <v/>
      </c>
      <c r="AN783" s="51">
        <f t="shared" si="467"/>
        <v>1.1497632467484016</v>
      </c>
      <c r="AO783" s="52">
        <f t="shared" si="449"/>
        <v>0</v>
      </c>
      <c r="AP783" s="56">
        <f t="shared" si="450"/>
        <v>1</v>
      </c>
      <c r="AQ783" s="53" t="b">
        <f t="shared" si="451"/>
        <v>1</v>
      </c>
    </row>
    <row r="784" spans="1:43">
      <c r="A784" s="48">
        <f>净值底稿!A745</f>
        <v>44946</v>
      </c>
      <c r="B784" s="49">
        <f>净值底稿!X745</f>
        <v>1.4037928440759646</v>
      </c>
      <c r="C784" s="49">
        <f>净值底稿!U745</f>
        <v>1.313996871350815</v>
      </c>
      <c r="D784" s="49">
        <f>净值底稿!V745</f>
        <v>1.5607</v>
      </c>
      <c r="E784" s="49">
        <f>净值底稿!W745</f>
        <v>1.5169999999999999</v>
      </c>
      <c r="F784" s="50">
        <f t="shared" si="452"/>
        <v>7.8449068974306702E-3</v>
      </c>
      <c r="G784" s="50">
        <f t="shared" si="453"/>
        <v>7.9159285662029344E-3</v>
      </c>
      <c r="H784" s="50">
        <f t="shared" si="454"/>
        <v>-1.9218449711722041E-4</v>
      </c>
      <c r="I784" s="50">
        <f t="shared" si="455"/>
        <v>7.7055931978211589E-3</v>
      </c>
      <c r="J784" s="51">
        <f t="shared" si="456"/>
        <v>0.11759499714573989</v>
      </c>
      <c r="K784" s="51">
        <f t="shared" si="457"/>
        <v>0.12109642763424387</v>
      </c>
      <c r="L784" s="51">
        <f t="shared" si="458"/>
        <v>0.85141485335307843</v>
      </c>
      <c r="M784" s="51">
        <f t="shared" si="459"/>
        <v>6.1832524573125956E-2</v>
      </c>
      <c r="N784" s="51">
        <f t="shared" si="430"/>
        <v>1.1519388027061881</v>
      </c>
      <c r="O784" s="52">
        <f t="shared" si="431"/>
        <v>0.20720842480454585</v>
      </c>
      <c r="P784" s="53" t="b">
        <f t="shared" si="432"/>
        <v>0</v>
      </c>
      <c r="Q784" s="53" t="b">
        <f t="shared" si="433"/>
        <v>0</v>
      </c>
      <c r="R784" s="53" t="b">
        <f t="shared" si="434"/>
        <v>0</v>
      </c>
      <c r="S784" s="53" t="b">
        <f t="shared" si="460"/>
        <v>0</v>
      </c>
      <c r="T784" s="54" t="str">
        <f t="shared" si="461"/>
        <v>不调</v>
      </c>
      <c r="U784" s="51">
        <f t="shared" si="435"/>
        <v>0.11759499714573989</v>
      </c>
      <c r="V784" s="51">
        <f t="shared" si="436"/>
        <v>0.12109642763424387</v>
      </c>
      <c r="W784" s="51">
        <f t="shared" si="437"/>
        <v>0.85141485335307843</v>
      </c>
      <c r="X784" s="51">
        <f t="shared" si="438"/>
        <v>6.1832524573125956E-2</v>
      </c>
      <c r="Y784" s="51">
        <f t="shared" si="462"/>
        <v>0.99998626710299976</v>
      </c>
      <c r="Z784" s="51">
        <f t="shared" si="439"/>
        <v>0.11759338222575634</v>
      </c>
      <c r="AA784" s="51">
        <f t="shared" si="440"/>
        <v>0.12109476462947608</v>
      </c>
      <c r="AB784" s="51">
        <f t="shared" si="441"/>
        <v>0.85140316096059288</v>
      </c>
      <c r="AC784" s="51">
        <f t="shared" si="442"/>
        <v>6.1831675433434728E-2</v>
      </c>
      <c r="AD784" s="78">
        <f t="shared" si="443"/>
        <v>1.1519229832492601</v>
      </c>
      <c r="AE784" s="51">
        <f t="shared" si="463"/>
        <v>1.1583602096933565</v>
      </c>
      <c r="AF784" s="50">
        <f t="shared" si="444"/>
        <v>-5.5571888521623869E-3</v>
      </c>
      <c r="AG784" s="50">
        <f t="shared" si="464"/>
        <v>1.8784184543787497E-3</v>
      </c>
      <c r="AH784" s="48">
        <f t="shared" si="465"/>
        <v>44925</v>
      </c>
      <c r="AI784" s="55">
        <f t="shared" si="445"/>
        <v>2023</v>
      </c>
      <c r="AJ784" s="55">
        <f t="shared" si="446"/>
        <v>1</v>
      </c>
      <c r="AK784" s="53">
        <f t="shared" si="447"/>
        <v>0</v>
      </c>
      <c r="AL784" s="51">
        <f t="shared" si="466"/>
        <v>1.1394492971477974</v>
      </c>
      <c r="AM784" s="52" t="str">
        <f t="shared" si="448"/>
        <v/>
      </c>
      <c r="AN784" s="51">
        <f t="shared" si="467"/>
        <v>1.1519229832492601</v>
      </c>
      <c r="AO784" s="52">
        <f t="shared" si="449"/>
        <v>0</v>
      </c>
      <c r="AP784" s="56">
        <f t="shared" si="450"/>
        <v>1</v>
      </c>
      <c r="AQ784" s="53" t="b">
        <f t="shared" si="451"/>
        <v>1</v>
      </c>
    </row>
    <row r="785" spans="1:43">
      <c r="A785" s="48">
        <f>净值底稿!A746</f>
        <v>44956</v>
      </c>
      <c r="B785" s="49">
        <f>净值底稿!X746</f>
        <v>1.4028811077296206</v>
      </c>
      <c r="C785" s="49">
        <f>净值底稿!U746</f>
        <v>1.3260252491524449</v>
      </c>
      <c r="D785" s="49">
        <f>净值底稿!V746</f>
        <v>1.5627</v>
      </c>
      <c r="E785" s="49">
        <f>净值底稿!W746</f>
        <v>1.5175000000000001</v>
      </c>
      <c r="F785" s="50">
        <f t="shared" si="452"/>
        <v>-6.4948069096626426E-4</v>
      </c>
      <c r="G785" s="50">
        <f t="shared" si="453"/>
        <v>9.1540383876747011E-3</v>
      </c>
      <c r="H785" s="50">
        <f t="shared" si="454"/>
        <v>1.2814762606523367E-3</v>
      </c>
      <c r="I785" s="50">
        <f t="shared" si="455"/>
        <v>3.2959789057351863E-4</v>
      </c>
      <c r="J785" s="51">
        <f t="shared" si="456"/>
        <v>0.11751700759461529</v>
      </c>
      <c r="K785" s="51">
        <f t="shared" si="457"/>
        <v>0.12220327075344073</v>
      </c>
      <c r="L785" s="51">
        <f t="shared" si="458"/>
        <v>0.85249421389960822</v>
      </c>
      <c r="M785" s="51">
        <f t="shared" si="459"/>
        <v>6.1852055023228214E-2</v>
      </c>
      <c r="N785" s="51">
        <f t="shared" si="430"/>
        <v>1.1540665472708924</v>
      </c>
      <c r="O785" s="52">
        <f t="shared" si="431"/>
        <v>0.20771789886375316</v>
      </c>
      <c r="P785" s="53" t="b">
        <f t="shared" si="432"/>
        <v>0</v>
      </c>
      <c r="Q785" s="53" t="b">
        <f t="shared" si="433"/>
        <v>0</v>
      </c>
      <c r="R785" s="53" t="b">
        <f t="shared" si="434"/>
        <v>0</v>
      </c>
      <c r="S785" s="53" t="b">
        <f t="shared" si="460"/>
        <v>0</v>
      </c>
      <c r="T785" s="54" t="str">
        <f t="shared" si="461"/>
        <v>不调</v>
      </c>
      <c r="U785" s="51">
        <f t="shared" si="435"/>
        <v>0.11751700759461529</v>
      </c>
      <c r="V785" s="51">
        <f t="shared" si="436"/>
        <v>0.12220327075344073</v>
      </c>
      <c r="W785" s="51">
        <f t="shared" si="437"/>
        <v>0.85249421389960822</v>
      </c>
      <c r="X785" s="51">
        <f t="shared" si="438"/>
        <v>6.1852055023228214E-2</v>
      </c>
      <c r="Y785" s="51">
        <f t="shared" si="462"/>
        <v>0.999862679516347</v>
      </c>
      <c r="Z785" s="51">
        <f t="shared" si="439"/>
        <v>0.11750087010229494</v>
      </c>
      <c r="AA785" s="51">
        <f t="shared" si="440"/>
        <v>0.12218648974119689</v>
      </c>
      <c r="AB785" s="51">
        <f t="shared" si="441"/>
        <v>0.85237714898184413</v>
      </c>
      <c r="AC785" s="51">
        <f t="shared" si="442"/>
        <v>6.1843561469117493E-2</v>
      </c>
      <c r="AD785" s="78">
        <f t="shared" si="443"/>
        <v>1.1539080702944535</v>
      </c>
      <c r="AE785" s="51">
        <f t="shared" si="463"/>
        <v>1.1583602096933565</v>
      </c>
      <c r="AF785" s="50">
        <f t="shared" si="444"/>
        <v>-3.8434844029057169E-3</v>
      </c>
      <c r="AG785" s="50">
        <f t="shared" si="464"/>
        <v>1.7232810474829829E-3</v>
      </c>
      <c r="AH785" s="48">
        <f t="shared" si="465"/>
        <v>44925</v>
      </c>
      <c r="AI785" s="55">
        <f t="shared" si="445"/>
        <v>2023</v>
      </c>
      <c r="AJ785" s="55">
        <f t="shared" si="446"/>
        <v>1</v>
      </c>
      <c r="AK785" s="53">
        <f t="shared" si="447"/>
        <v>0</v>
      </c>
      <c r="AL785" s="51">
        <f t="shared" si="466"/>
        <v>1.1394492971477974</v>
      </c>
      <c r="AM785" s="52" t="str">
        <f t="shared" si="448"/>
        <v/>
      </c>
      <c r="AN785" s="51">
        <f t="shared" si="467"/>
        <v>1.1539080702944535</v>
      </c>
      <c r="AO785" s="52">
        <f t="shared" si="449"/>
        <v>0</v>
      </c>
      <c r="AP785" s="56">
        <f t="shared" si="450"/>
        <v>1</v>
      </c>
      <c r="AQ785" s="53" t="b">
        <f t="shared" si="451"/>
        <v>1</v>
      </c>
    </row>
    <row r="786" spans="1:43">
      <c r="A786" s="48">
        <f>净值底稿!A747</f>
        <v>44957</v>
      </c>
      <c r="B786" s="49">
        <f>净值底稿!X747</f>
        <v>1.404864777309224</v>
      </c>
      <c r="C786" s="49">
        <f>净值底稿!U747</f>
        <v>1.3265243012779362</v>
      </c>
      <c r="D786" s="49">
        <f>净值底稿!V747</f>
        <v>1.5633999999999999</v>
      </c>
      <c r="E786" s="49">
        <f>净值底稿!W747</f>
        <v>1.5028999999999999</v>
      </c>
      <c r="F786" s="50">
        <f t="shared" si="452"/>
        <v>1.4139969300845934E-3</v>
      </c>
      <c r="G786" s="50">
        <f t="shared" si="453"/>
        <v>3.763519026580564E-4</v>
      </c>
      <c r="H786" s="50">
        <f t="shared" si="454"/>
        <v>4.4794266333902932E-4</v>
      </c>
      <c r="I786" s="50">
        <f t="shared" si="455"/>
        <v>-9.6210873146623799E-3</v>
      </c>
      <c r="J786" s="51">
        <f t="shared" si="456"/>
        <v>0.11766701597190185</v>
      </c>
      <c r="K786" s="51">
        <f t="shared" si="457"/>
        <v>0.1222324748590901</v>
      </c>
      <c r="L786" s="51">
        <f t="shared" si="458"/>
        <v>0.85275896507212834</v>
      </c>
      <c r="M786" s="51">
        <f t="shared" si="459"/>
        <v>6.1248559164373426E-2</v>
      </c>
      <c r="N786" s="51">
        <f t="shared" si="430"/>
        <v>1.1539070150674937</v>
      </c>
      <c r="O786" s="52">
        <f t="shared" si="431"/>
        <v>0.20790192597707699</v>
      </c>
      <c r="P786" s="53" t="b">
        <f t="shared" si="432"/>
        <v>0</v>
      </c>
      <c r="Q786" s="53" t="b">
        <f t="shared" si="433"/>
        <v>0</v>
      </c>
      <c r="R786" s="53" t="b">
        <f t="shared" si="434"/>
        <v>0</v>
      </c>
      <c r="S786" s="53" t="b">
        <f t="shared" si="460"/>
        <v>0</v>
      </c>
      <c r="T786" s="54" t="str">
        <f t="shared" si="461"/>
        <v>不调</v>
      </c>
      <c r="U786" s="51">
        <f t="shared" si="435"/>
        <v>0.11766701597190185</v>
      </c>
      <c r="V786" s="51">
        <f t="shared" si="436"/>
        <v>0.1222324748590901</v>
      </c>
      <c r="W786" s="51">
        <f t="shared" si="437"/>
        <v>0.85275896507212834</v>
      </c>
      <c r="X786" s="51">
        <f t="shared" si="438"/>
        <v>6.1248559164373426E-2</v>
      </c>
      <c r="Y786" s="51">
        <f t="shared" si="462"/>
        <v>0.99998626710299976</v>
      </c>
      <c r="Z786" s="51">
        <f t="shared" si="439"/>
        <v>0.11766540006289118</v>
      </c>
      <c r="AA786" s="51">
        <f t="shared" si="440"/>
        <v>0.12223079625310278</v>
      </c>
      <c r="AB786" s="51">
        <f t="shared" si="441"/>
        <v>0.85274725422109499</v>
      </c>
      <c r="AC786" s="51">
        <f t="shared" si="442"/>
        <v>6.124771804421901E-2</v>
      </c>
      <c r="AD786" s="78">
        <f t="shared" si="443"/>
        <v>1.153891168581308</v>
      </c>
      <c r="AE786" s="51">
        <f t="shared" si="463"/>
        <v>1.1583602096933565</v>
      </c>
      <c r="AF786" s="50">
        <f t="shared" si="444"/>
        <v>-3.8580754713868348E-3</v>
      </c>
      <c r="AG786" s="50">
        <f t="shared" si="464"/>
        <v>-1.4647365401687651E-5</v>
      </c>
      <c r="AH786" s="48">
        <f t="shared" si="465"/>
        <v>44925</v>
      </c>
      <c r="AI786" s="55">
        <f t="shared" si="445"/>
        <v>2023</v>
      </c>
      <c r="AJ786" s="55">
        <f t="shared" si="446"/>
        <v>1</v>
      </c>
      <c r="AK786" s="53">
        <f t="shared" si="447"/>
        <v>1</v>
      </c>
      <c r="AL786" s="51">
        <f t="shared" si="466"/>
        <v>1.1394492971477974</v>
      </c>
      <c r="AM786" s="52">
        <f t="shared" si="448"/>
        <v>1.2674430946300719E-2</v>
      </c>
      <c r="AN786" s="51">
        <f t="shared" si="467"/>
        <v>1.1539080702944535</v>
      </c>
      <c r="AO786" s="52">
        <f t="shared" si="449"/>
        <v>-1.4647365401687651E-5</v>
      </c>
      <c r="AP786" s="56">
        <f t="shared" si="450"/>
        <v>1</v>
      </c>
      <c r="AQ786" s="53" t="b">
        <f t="shared" si="451"/>
        <v>1</v>
      </c>
    </row>
    <row r="787" spans="1:43">
      <c r="A787" s="48">
        <f>净值底稿!A748</f>
        <v>44958</v>
      </c>
      <c r="B787" s="49">
        <f>净值底稿!X748</f>
        <v>1.4125668712281099</v>
      </c>
      <c r="C787" s="49">
        <f>净值底稿!U748</f>
        <v>1.3430901643817914</v>
      </c>
      <c r="D787" s="49">
        <f>净值底稿!V748</f>
        <v>1.5631999999999999</v>
      </c>
      <c r="E787" s="49">
        <f>净值底稿!W748</f>
        <v>1.5138</v>
      </c>
      <c r="F787" s="50">
        <f t="shared" si="452"/>
        <v>5.4824450319252982E-3</v>
      </c>
      <c r="G787" s="50">
        <f t="shared" si="453"/>
        <v>1.2488171598436626E-2</v>
      </c>
      <c r="H787" s="50">
        <f t="shared" si="454"/>
        <v>-1.2792631444291658E-4</v>
      </c>
      <c r="I787" s="50">
        <f t="shared" si="455"/>
        <v>7.2526448865528614E-3</v>
      </c>
      <c r="J787" s="51">
        <f t="shared" si="456"/>
        <v>0.11831049415089548</v>
      </c>
      <c r="K787" s="51">
        <f t="shared" si="457"/>
        <v>0.12375723541132506</v>
      </c>
      <c r="L787" s="51">
        <f t="shared" si="458"/>
        <v>0.8526381654077112</v>
      </c>
      <c r="M787" s="51">
        <f t="shared" si="459"/>
        <v>6.1691925993305446E-2</v>
      </c>
      <c r="N787" s="51">
        <f t="shared" si="430"/>
        <v>1.1563978209632373</v>
      </c>
      <c r="O787" s="52">
        <f t="shared" si="431"/>
        <v>0.20932911250263941</v>
      </c>
      <c r="P787" s="53" t="b">
        <f t="shared" si="432"/>
        <v>0</v>
      </c>
      <c r="Q787" s="53" t="b">
        <f t="shared" si="433"/>
        <v>0</v>
      </c>
      <c r="R787" s="53" t="b">
        <f t="shared" si="434"/>
        <v>0</v>
      </c>
      <c r="S787" s="53" t="b">
        <f t="shared" si="460"/>
        <v>0</v>
      </c>
      <c r="T787" s="54" t="str">
        <f t="shared" si="461"/>
        <v>不调</v>
      </c>
      <c r="U787" s="51">
        <f t="shared" si="435"/>
        <v>0.11831049415089548</v>
      </c>
      <c r="V787" s="51">
        <f t="shared" si="436"/>
        <v>0.12375723541132506</v>
      </c>
      <c r="W787" s="51">
        <f t="shared" si="437"/>
        <v>0.8526381654077112</v>
      </c>
      <c r="X787" s="51">
        <f t="shared" si="438"/>
        <v>6.1691925993305446E-2</v>
      </c>
      <c r="Y787" s="51">
        <f t="shared" si="462"/>
        <v>0.99998626710299976</v>
      </c>
      <c r="Z787" s="51">
        <f t="shared" si="439"/>
        <v>0.11830886940506526</v>
      </c>
      <c r="AA787" s="51">
        <f t="shared" si="440"/>
        <v>0.12375553586595812</v>
      </c>
      <c r="AB787" s="51">
        <f t="shared" si="441"/>
        <v>0.85262645621560718</v>
      </c>
      <c r="AC787" s="51">
        <f t="shared" si="442"/>
        <v>6.1691078784440037E-2</v>
      </c>
      <c r="AD787" s="78">
        <f t="shared" si="443"/>
        <v>1.1563819402710707</v>
      </c>
      <c r="AE787" s="51">
        <f t="shared" si="463"/>
        <v>1.1583602096933565</v>
      </c>
      <c r="AF787" s="50">
        <f t="shared" si="444"/>
        <v>-1.7078188681994844E-3</v>
      </c>
      <c r="AG787" s="50">
        <f t="shared" si="464"/>
        <v>2.1585845854292796E-3</v>
      </c>
      <c r="AH787" s="48">
        <f t="shared" si="465"/>
        <v>44925</v>
      </c>
      <c r="AI787" s="55">
        <f t="shared" si="445"/>
        <v>2023</v>
      </c>
      <c r="AJ787" s="55">
        <f t="shared" si="446"/>
        <v>2</v>
      </c>
      <c r="AK787" s="53">
        <f t="shared" si="447"/>
        <v>0</v>
      </c>
      <c r="AL787" s="51">
        <f t="shared" si="466"/>
        <v>1.153891168581308</v>
      </c>
      <c r="AM787" s="52" t="str">
        <f t="shared" si="448"/>
        <v/>
      </c>
      <c r="AN787" s="51">
        <f t="shared" si="467"/>
        <v>1.1563819402710707</v>
      </c>
      <c r="AO787" s="52">
        <f t="shared" si="449"/>
        <v>0</v>
      </c>
      <c r="AP787" s="56">
        <f t="shared" si="450"/>
        <v>1</v>
      </c>
      <c r="AQ787" s="53" t="b">
        <f t="shared" si="451"/>
        <v>1</v>
      </c>
    </row>
    <row r="788" spans="1:43">
      <c r="A788" s="48">
        <f>净值底稿!A749</f>
        <v>44959</v>
      </c>
      <c r="B788" s="49">
        <f>净值底稿!X749</f>
        <v>1.4144196785812673</v>
      </c>
      <c r="C788" s="49">
        <f>净值底稿!U749</f>
        <v>1.3438825993776875</v>
      </c>
      <c r="D788" s="49">
        <f>净值底稿!V749</f>
        <v>1.5638000000000001</v>
      </c>
      <c r="E788" s="49">
        <f>净值底稿!W749</f>
        <v>1.5285</v>
      </c>
      <c r="F788" s="50">
        <f t="shared" si="452"/>
        <v>1.3116599227238623E-3</v>
      </c>
      <c r="G788" s="50">
        <f t="shared" si="453"/>
        <v>5.9000878489845476E-4</v>
      </c>
      <c r="H788" s="50">
        <f t="shared" si="454"/>
        <v>3.8382804503589441E-4</v>
      </c>
      <c r="I788" s="50">
        <f t="shared" si="455"/>
        <v>9.7106619104241343E-3</v>
      </c>
      <c r="J788" s="51">
        <f t="shared" si="456"/>
        <v>0.11846405040756665</v>
      </c>
      <c r="K788" s="51">
        <f t="shared" si="457"/>
        <v>0.12382855271929885</v>
      </c>
      <c r="L788" s="51">
        <f t="shared" si="458"/>
        <v>0.85295371816144228</v>
      </c>
      <c r="M788" s="51">
        <f t="shared" si="459"/>
        <v>6.2290139993405075E-2</v>
      </c>
      <c r="N788" s="51">
        <f t="shared" si="430"/>
        <v>1.1575364612817129</v>
      </c>
      <c r="O788" s="52">
        <f t="shared" si="431"/>
        <v>0.20931746967052822</v>
      </c>
      <c r="P788" s="53" t="b">
        <f t="shared" si="432"/>
        <v>0</v>
      </c>
      <c r="Q788" s="53" t="b">
        <f t="shared" si="433"/>
        <v>0</v>
      </c>
      <c r="R788" s="53" t="b">
        <f t="shared" si="434"/>
        <v>0</v>
      </c>
      <c r="S788" s="53" t="b">
        <f t="shared" si="460"/>
        <v>0</v>
      </c>
      <c r="T788" s="54" t="str">
        <f t="shared" si="461"/>
        <v>不调</v>
      </c>
      <c r="U788" s="51">
        <f t="shared" si="435"/>
        <v>0.11846405040756665</v>
      </c>
      <c r="V788" s="51">
        <f t="shared" si="436"/>
        <v>0.12382855271929885</v>
      </c>
      <c r="W788" s="51">
        <f t="shared" si="437"/>
        <v>0.85295371816144228</v>
      </c>
      <c r="X788" s="51">
        <f t="shared" si="438"/>
        <v>6.2290139993405075E-2</v>
      </c>
      <c r="Y788" s="51">
        <f t="shared" si="462"/>
        <v>0.99998626710299976</v>
      </c>
      <c r="Z788" s="51">
        <f t="shared" si="439"/>
        <v>0.11846242355296417</v>
      </c>
      <c r="AA788" s="51">
        <f t="shared" si="440"/>
        <v>0.12382685219453866</v>
      </c>
      <c r="AB788" s="51">
        <f t="shared" si="441"/>
        <v>0.85294200463588477</v>
      </c>
      <c r="AC788" s="51">
        <f t="shared" si="442"/>
        <v>6.2289284569328418E-2</v>
      </c>
      <c r="AD788" s="78">
        <f t="shared" si="443"/>
        <v>1.157520564952716</v>
      </c>
      <c r="AE788" s="51">
        <f t="shared" si="463"/>
        <v>1.1583602096933565</v>
      </c>
      <c r="AF788" s="50">
        <f t="shared" si="444"/>
        <v>-7.2485633882635181E-4</v>
      </c>
      <c r="AG788" s="50">
        <f t="shared" si="464"/>
        <v>9.8464412318510774E-4</v>
      </c>
      <c r="AH788" s="48">
        <f t="shared" si="465"/>
        <v>44925</v>
      </c>
      <c r="AI788" s="55">
        <f t="shared" si="445"/>
        <v>2023</v>
      </c>
      <c r="AJ788" s="55">
        <f t="shared" si="446"/>
        <v>2</v>
      </c>
      <c r="AK788" s="53">
        <f t="shared" si="447"/>
        <v>0</v>
      </c>
      <c r="AL788" s="51">
        <f t="shared" si="466"/>
        <v>1.153891168581308</v>
      </c>
      <c r="AM788" s="52" t="str">
        <f t="shared" si="448"/>
        <v/>
      </c>
      <c r="AN788" s="51">
        <f t="shared" si="467"/>
        <v>1.157520564952716</v>
      </c>
      <c r="AO788" s="52">
        <f t="shared" si="449"/>
        <v>0</v>
      </c>
      <c r="AP788" s="56">
        <f t="shared" si="450"/>
        <v>1</v>
      </c>
      <c r="AQ788" s="53" t="b">
        <f t="shared" si="451"/>
        <v>1</v>
      </c>
    </row>
    <row r="789" spans="1:43">
      <c r="A789" s="48">
        <f>净值底稿!A750</f>
        <v>44960</v>
      </c>
      <c r="B789" s="49">
        <f>净值底稿!X750</f>
        <v>1.4043797803349547</v>
      </c>
      <c r="C789" s="49">
        <f>净值底稿!U750</f>
        <v>1.339864796948665</v>
      </c>
      <c r="D789" s="49">
        <f>净值底稿!V750</f>
        <v>1.5648</v>
      </c>
      <c r="E789" s="49">
        <f>净值底稿!W750</f>
        <v>1.5065999999999999</v>
      </c>
      <c r="F789" s="50">
        <f t="shared" si="452"/>
        <v>-7.0982455902925956E-3</v>
      </c>
      <c r="G789" s="50">
        <f t="shared" si="453"/>
        <v>-2.9896974861368664E-3</v>
      </c>
      <c r="H789" s="50">
        <f t="shared" si="454"/>
        <v>6.3946796265490491E-4</v>
      </c>
      <c r="I789" s="50">
        <f t="shared" si="455"/>
        <v>-1.4327772325809618E-2</v>
      </c>
      <c r="J789" s="51">
        <f t="shared" si="456"/>
        <v>0.11762154817736396</v>
      </c>
      <c r="K789" s="51">
        <f t="shared" si="457"/>
        <v>0.12345664736581641</v>
      </c>
      <c r="L789" s="51">
        <f t="shared" si="458"/>
        <v>0.8534874337218521</v>
      </c>
      <c r="M789" s="51">
        <f t="shared" si="459"/>
        <v>6.1396817881681512E-2</v>
      </c>
      <c r="N789" s="51">
        <f t="shared" si="430"/>
        <v>1.155962447146714</v>
      </c>
      <c r="O789" s="52">
        <f t="shared" si="431"/>
        <v>0.20855192669817144</v>
      </c>
      <c r="P789" s="53" t="b">
        <f t="shared" si="432"/>
        <v>0</v>
      </c>
      <c r="Q789" s="53" t="b">
        <f t="shared" si="433"/>
        <v>0</v>
      </c>
      <c r="R789" s="53" t="b">
        <f t="shared" si="434"/>
        <v>0</v>
      </c>
      <c r="S789" s="53" t="b">
        <f t="shared" si="460"/>
        <v>0</v>
      </c>
      <c r="T789" s="54" t="str">
        <f t="shared" si="461"/>
        <v>不调</v>
      </c>
      <c r="U789" s="51">
        <f t="shared" si="435"/>
        <v>0.11762154817736396</v>
      </c>
      <c r="V789" s="51">
        <f t="shared" si="436"/>
        <v>0.12345664736581641</v>
      </c>
      <c r="W789" s="51">
        <f t="shared" si="437"/>
        <v>0.8534874337218521</v>
      </c>
      <c r="X789" s="51">
        <f t="shared" si="438"/>
        <v>6.1396817881681512E-2</v>
      </c>
      <c r="Y789" s="51">
        <f t="shared" si="462"/>
        <v>0.99998626710299976</v>
      </c>
      <c r="Z789" s="51">
        <f t="shared" si="439"/>
        <v>0.11761993289275784</v>
      </c>
      <c r="AA789" s="51">
        <f t="shared" si="440"/>
        <v>0.12345495194839413</v>
      </c>
      <c r="AB789" s="51">
        <f t="shared" si="441"/>
        <v>0.85347571286683377</v>
      </c>
      <c r="AC789" s="51">
        <f t="shared" si="442"/>
        <v>6.1395974725505398E-2</v>
      </c>
      <c r="AD789" s="78">
        <f t="shared" si="443"/>
        <v>1.155946572433491</v>
      </c>
      <c r="AE789" s="51">
        <f t="shared" si="463"/>
        <v>1.1583602096933565</v>
      </c>
      <c r="AF789" s="50">
        <f t="shared" si="444"/>
        <v>-2.0836672735025097E-3</v>
      </c>
      <c r="AG789" s="50">
        <f t="shared" si="464"/>
        <v>-1.3597965918552557E-3</v>
      </c>
      <c r="AH789" s="48">
        <f t="shared" si="465"/>
        <v>44925</v>
      </c>
      <c r="AI789" s="55">
        <f t="shared" si="445"/>
        <v>2023</v>
      </c>
      <c r="AJ789" s="55">
        <f t="shared" si="446"/>
        <v>2</v>
      </c>
      <c r="AK789" s="53">
        <f t="shared" si="447"/>
        <v>0</v>
      </c>
      <c r="AL789" s="51">
        <f t="shared" si="466"/>
        <v>1.153891168581308</v>
      </c>
      <c r="AM789" s="52" t="str">
        <f t="shared" si="448"/>
        <v/>
      </c>
      <c r="AN789" s="51">
        <f t="shared" si="467"/>
        <v>1.157520564952716</v>
      </c>
      <c r="AO789" s="52">
        <f t="shared" si="449"/>
        <v>-1.3597965918552557E-3</v>
      </c>
      <c r="AP789" s="56">
        <f t="shared" si="450"/>
        <v>1</v>
      </c>
      <c r="AQ789" s="53" t="b">
        <f t="shared" si="451"/>
        <v>1</v>
      </c>
    </row>
    <row r="790" spans="1:43">
      <c r="A790" s="48">
        <f>净值底稿!A751</f>
        <v>44963</v>
      </c>
      <c r="B790" s="49">
        <f>净值底稿!X751</f>
        <v>1.4010869696912867</v>
      </c>
      <c r="C790" s="49">
        <f>净值底稿!U751</f>
        <v>1.3335611969829599</v>
      </c>
      <c r="D790" s="49">
        <f>净值底稿!V751</f>
        <v>1.5649999999999999</v>
      </c>
      <c r="E790" s="49">
        <f>净值底稿!W751</f>
        <v>1.4873000000000001</v>
      </c>
      <c r="F790" s="50">
        <f t="shared" si="452"/>
        <v>-2.3446724951299291E-3</v>
      </c>
      <c r="G790" s="50">
        <f t="shared" si="453"/>
        <v>-4.7046537680970335E-3</v>
      </c>
      <c r="H790" s="50">
        <f t="shared" si="454"/>
        <v>1.2781186094068531E-4</v>
      </c>
      <c r="I790" s="50">
        <f t="shared" si="455"/>
        <v>-1.2810301340767216E-2</v>
      </c>
      <c r="J790" s="51">
        <f t="shared" si="456"/>
        <v>0.11734415267122517</v>
      </c>
      <c r="K790" s="51">
        <f t="shared" si="457"/>
        <v>0.12287413914351988</v>
      </c>
      <c r="L790" s="51">
        <f t="shared" si="458"/>
        <v>0.85358479718596292</v>
      </c>
      <c r="M790" s="51">
        <f t="shared" si="459"/>
        <v>6.0609473788161547E-2</v>
      </c>
      <c r="N790" s="51">
        <f t="shared" si="430"/>
        <v>1.1544125627888695</v>
      </c>
      <c r="O790" s="52">
        <f t="shared" si="431"/>
        <v>0.20808703886106147</v>
      </c>
      <c r="P790" s="53" t="b">
        <f t="shared" si="432"/>
        <v>0</v>
      </c>
      <c r="Q790" s="53" t="b">
        <f t="shared" si="433"/>
        <v>0</v>
      </c>
      <c r="R790" s="53" t="b">
        <f t="shared" si="434"/>
        <v>0</v>
      </c>
      <c r="S790" s="53" t="b">
        <f t="shared" si="460"/>
        <v>0</v>
      </c>
      <c r="T790" s="54" t="str">
        <f t="shared" si="461"/>
        <v>不调</v>
      </c>
      <c r="U790" s="51">
        <f t="shared" si="435"/>
        <v>0.11734415267122517</v>
      </c>
      <c r="V790" s="51">
        <f t="shared" si="436"/>
        <v>0.12287413914351988</v>
      </c>
      <c r="W790" s="51">
        <f t="shared" si="437"/>
        <v>0.85358479718596292</v>
      </c>
      <c r="X790" s="51">
        <f t="shared" si="438"/>
        <v>6.0609473788161547E-2</v>
      </c>
      <c r="Y790" s="51">
        <f t="shared" si="462"/>
        <v>0.99995880187477393</v>
      </c>
      <c r="Z790" s="51">
        <f t="shared" si="439"/>
        <v>0.11733931831212888</v>
      </c>
      <c r="AA790" s="51">
        <f t="shared" si="440"/>
        <v>0.1228690769593484</v>
      </c>
      <c r="AB790" s="51">
        <f t="shared" si="441"/>
        <v>0.85354963109259741</v>
      </c>
      <c r="AC790" s="51">
        <f t="shared" si="442"/>
        <v>6.0606976791470535E-2</v>
      </c>
      <c r="AD790" s="78">
        <f t="shared" si="443"/>
        <v>1.1543650031555452</v>
      </c>
      <c r="AE790" s="51">
        <f t="shared" si="463"/>
        <v>1.1583602096933565</v>
      </c>
      <c r="AF790" s="50">
        <f t="shared" si="444"/>
        <v>-3.4490191430771588E-3</v>
      </c>
      <c r="AG790" s="50">
        <f t="shared" si="464"/>
        <v>-1.3682027488659543E-3</v>
      </c>
      <c r="AH790" s="48">
        <f t="shared" si="465"/>
        <v>44925</v>
      </c>
      <c r="AI790" s="55">
        <f t="shared" si="445"/>
        <v>2023</v>
      </c>
      <c r="AJ790" s="55">
        <f t="shared" si="446"/>
        <v>2</v>
      </c>
      <c r="AK790" s="53">
        <f t="shared" si="447"/>
        <v>0</v>
      </c>
      <c r="AL790" s="51">
        <f t="shared" si="466"/>
        <v>1.153891168581308</v>
      </c>
      <c r="AM790" s="52" t="str">
        <f t="shared" si="448"/>
        <v/>
      </c>
      <c r="AN790" s="51">
        <f t="shared" si="467"/>
        <v>1.157520564952716</v>
      </c>
      <c r="AO790" s="52">
        <f t="shared" si="449"/>
        <v>-2.7261388632864314E-3</v>
      </c>
      <c r="AP790" s="56">
        <f t="shared" si="450"/>
        <v>1</v>
      </c>
      <c r="AQ790" s="53" t="b">
        <f t="shared" si="451"/>
        <v>1</v>
      </c>
    </row>
    <row r="791" spans="1:43">
      <c r="A791" s="48">
        <f>净值底稿!A752</f>
        <v>44964</v>
      </c>
      <c r="B791" s="49">
        <f>净值底稿!X752</f>
        <v>1.4067400165368122</v>
      </c>
      <c r="C791" s="49">
        <f>净值底稿!U752</f>
        <v>1.3394066422977176</v>
      </c>
      <c r="D791" s="49">
        <f>净值底稿!V752</f>
        <v>1.5653999999999999</v>
      </c>
      <c r="E791" s="49">
        <f>净值底稿!W752</f>
        <v>1.4835</v>
      </c>
      <c r="F791" s="50">
        <f t="shared" si="452"/>
        <v>4.0347579899133734E-3</v>
      </c>
      <c r="G791" s="50">
        <f t="shared" si="453"/>
        <v>4.3833348840549569E-3</v>
      </c>
      <c r="H791" s="50">
        <f t="shared" si="454"/>
        <v>2.5559105431316453E-4</v>
      </c>
      <c r="I791" s="50">
        <f t="shared" si="455"/>
        <v>-2.5549653734956435E-3</v>
      </c>
      <c r="J791" s="51">
        <f t="shared" si="456"/>
        <v>0.11781275406421973</v>
      </c>
      <c r="K791" s="51">
        <f t="shared" si="457"/>
        <v>0.12340765327055594</v>
      </c>
      <c r="L791" s="51">
        <f t="shared" si="458"/>
        <v>0.85376779074271703</v>
      </c>
      <c r="M791" s="51">
        <f t="shared" si="459"/>
        <v>6.0452128064376075E-2</v>
      </c>
      <c r="N791" s="51">
        <f t="shared" si="430"/>
        <v>1.1554403261418689</v>
      </c>
      <c r="O791" s="52">
        <f t="shared" si="431"/>
        <v>0.20876924742642036</v>
      </c>
      <c r="P791" s="53" t="b">
        <f t="shared" si="432"/>
        <v>0</v>
      </c>
      <c r="Q791" s="53" t="b">
        <f t="shared" si="433"/>
        <v>0</v>
      </c>
      <c r="R791" s="53" t="b">
        <f t="shared" si="434"/>
        <v>0</v>
      </c>
      <c r="S791" s="53" t="b">
        <f t="shared" si="460"/>
        <v>0</v>
      </c>
      <c r="T791" s="54" t="str">
        <f t="shared" si="461"/>
        <v>不调</v>
      </c>
      <c r="U791" s="51">
        <f t="shared" si="435"/>
        <v>0.11781275406421973</v>
      </c>
      <c r="V791" s="51">
        <f t="shared" si="436"/>
        <v>0.12340765327055594</v>
      </c>
      <c r="W791" s="51">
        <f t="shared" si="437"/>
        <v>0.85376779074271703</v>
      </c>
      <c r="X791" s="51">
        <f t="shared" si="438"/>
        <v>6.0452128064376075E-2</v>
      </c>
      <c r="Y791" s="51">
        <f t="shared" si="462"/>
        <v>0.99998626710299976</v>
      </c>
      <c r="Z791" s="51">
        <f t="shared" si="439"/>
        <v>0.11781113615380286</v>
      </c>
      <c r="AA791" s="51">
        <f t="shared" si="440"/>
        <v>0.12340595852596453</v>
      </c>
      <c r="AB791" s="51">
        <f t="shared" si="441"/>
        <v>0.85375606603758458</v>
      </c>
      <c r="AC791" s="51">
        <f t="shared" si="442"/>
        <v>6.0451297881527921E-2</v>
      </c>
      <c r="AD791" s="78">
        <f t="shared" si="443"/>
        <v>1.1554244585988798</v>
      </c>
      <c r="AE791" s="51">
        <f t="shared" si="463"/>
        <v>1.1583602096933565</v>
      </c>
      <c r="AF791" s="50">
        <f t="shared" si="444"/>
        <v>-2.5344025717647378E-3</v>
      </c>
      <c r="AG791" s="50">
        <f t="shared" si="464"/>
        <v>9.1778201906533852E-4</v>
      </c>
      <c r="AH791" s="48">
        <f t="shared" si="465"/>
        <v>44925</v>
      </c>
      <c r="AI791" s="55">
        <f t="shared" si="445"/>
        <v>2023</v>
      </c>
      <c r="AJ791" s="55">
        <f t="shared" si="446"/>
        <v>2</v>
      </c>
      <c r="AK791" s="53">
        <f t="shared" si="447"/>
        <v>0</v>
      </c>
      <c r="AL791" s="51">
        <f t="shared" si="466"/>
        <v>1.153891168581308</v>
      </c>
      <c r="AM791" s="52" t="str">
        <f t="shared" si="448"/>
        <v/>
      </c>
      <c r="AN791" s="51">
        <f t="shared" si="467"/>
        <v>1.157520564952716</v>
      </c>
      <c r="AO791" s="52">
        <f t="shared" si="449"/>
        <v>-1.8108588454511798E-3</v>
      </c>
      <c r="AP791" s="56">
        <f t="shared" si="450"/>
        <v>1</v>
      </c>
      <c r="AQ791" s="53" t="b">
        <f t="shared" si="451"/>
        <v>1</v>
      </c>
    </row>
    <row r="792" spans="1:43">
      <c r="A792" s="48">
        <f>净值底稿!A753</f>
        <v>44965</v>
      </c>
      <c r="B792" s="49">
        <f>净值底稿!X753</f>
        <v>1.3995516307912117</v>
      </c>
      <c r="C792" s="49">
        <f>净值底稿!U753</f>
        <v>1.3316956368657387</v>
      </c>
      <c r="D792" s="49">
        <f>净值底稿!V753</f>
        <v>1.5654999999999999</v>
      </c>
      <c r="E792" s="49">
        <f>净值底稿!W753</f>
        <v>1.4849000000000001</v>
      </c>
      <c r="F792" s="50">
        <f t="shared" si="452"/>
        <v>-5.1099603772538638E-3</v>
      </c>
      <c r="G792" s="50">
        <f t="shared" si="453"/>
        <v>-5.757030903438598E-3</v>
      </c>
      <c r="H792" s="50">
        <f t="shared" si="454"/>
        <v>6.388143605473573E-5</v>
      </c>
      <c r="I792" s="50">
        <f t="shared" si="455"/>
        <v>9.4371418941685548E-4</v>
      </c>
      <c r="J792" s="51">
        <f t="shared" si="456"/>
        <v>0.11720912591605766</v>
      </c>
      <c r="K792" s="51">
        <f t="shared" si="457"/>
        <v>0.12269550660906209</v>
      </c>
      <c r="L792" s="51">
        <f t="shared" si="458"/>
        <v>0.85381060520112351</v>
      </c>
      <c r="M792" s="51">
        <f t="shared" si="459"/>
        <v>6.0508346629107382E-2</v>
      </c>
      <c r="N792" s="51">
        <f t="shared" si="430"/>
        <v>1.1542235843553506</v>
      </c>
      <c r="O792" s="52">
        <f t="shared" si="431"/>
        <v>0.2078493593241813</v>
      </c>
      <c r="P792" s="53" t="b">
        <f t="shared" si="432"/>
        <v>0</v>
      </c>
      <c r="Q792" s="53" t="b">
        <f t="shared" si="433"/>
        <v>0</v>
      </c>
      <c r="R792" s="53" t="b">
        <f t="shared" si="434"/>
        <v>0</v>
      </c>
      <c r="S792" s="53" t="b">
        <f t="shared" si="460"/>
        <v>0</v>
      </c>
      <c r="T792" s="54" t="str">
        <f t="shared" si="461"/>
        <v>不调</v>
      </c>
      <c r="U792" s="51">
        <f t="shared" si="435"/>
        <v>0.11720912591605766</v>
      </c>
      <c r="V792" s="51">
        <f t="shared" si="436"/>
        <v>0.12269550660906209</v>
      </c>
      <c r="W792" s="51">
        <f t="shared" si="437"/>
        <v>0.85381060520112351</v>
      </c>
      <c r="X792" s="51">
        <f t="shared" si="438"/>
        <v>6.0508346629107382E-2</v>
      </c>
      <c r="Y792" s="51">
        <f t="shared" si="462"/>
        <v>0.99998626710299976</v>
      </c>
      <c r="Z792" s="51">
        <f t="shared" si="439"/>
        <v>0.11720751629520397</v>
      </c>
      <c r="AA792" s="51">
        <f t="shared" si="440"/>
        <v>0.12269382164430744</v>
      </c>
      <c r="AB792" s="51">
        <f t="shared" si="441"/>
        <v>0.85379887990802461</v>
      </c>
      <c r="AC792" s="51">
        <f t="shared" si="442"/>
        <v>6.0507515674215466E-2</v>
      </c>
      <c r="AD792" s="78">
        <f t="shared" si="443"/>
        <v>1.1542077335217515</v>
      </c>
      <c r="AE792" s="51">
        <f t="shared" si="463"/>
        <v>1.1583602096933565</v>
      </c>
      <c r="AF792" s="50">
        <f t="shared" si="444"/>
        <v>-3.5847883385982104E-3</v>
      </c>
      <c r="AG792" s="50">
        <f t="shared" si="464"/>
        <v>-1.0530546311990907E-3</v>
      </c>
      <c r="AH792" s="48">
        <f t="shared" si="465"/>
        <v>44925</v>
      </c>
      <c r="AI792" s="55">
        <f t="shared" si="445"/>
        <v>2023</v>
      </c>
      <c r="AJ792" s="55">
        <f t="shared" si="446"/>
        <v>2</v>
      </c>
      <c r="AK792" s="53">
        <f t="shared" si="447"/>
        <v>0</v>
      </c>
      <c r="AL792" s="51">
        <f t="shared" si="466"/>
        <v>1.153891168581308</v>
      </c>
      <c r="AM792" s="52" t="str">
        <f t="shared" si="448"/>
        <v/>
      </c>
      <c r="AN792" s="51">
        <f t="shared" si="467"/>
        <v>1.157520564952716</v>
      </c>
      <c r="AO792" s="52">
        <f t="shared" si="449"/>
        <v>-2.8620065433565545E-3</v>
      </c>
      <c r="AP792" s="56">
        <f t="shared" si="450"/>
        <v>1</v>
      </c>
      <c r="AQ792" s="53" t="b">
        <f t="shared" si="451"/>
        <v>1</v>
      </c>
    </row>
    <row r="793" spans="1:43">
      <c r="A793" s="48">
        <f>净值底稿!A754</f>
        <v>44966</v>
      </c>
      <c r="B793" s="49">
        <f>净值底稿!X754</f>
        <v>1.4110940296337831</v>
      </c>
      <c r="C793" s="49">
        <f>净值底稿!U754</f>
        <v>1.3504034126314488</v>
      </c>
      <c r="D793" s="49">
        <f>净值底稿!V754</f>
        <v>1.5661</v>
      </c>
      <c r="E793" s="49">
        <f>净值底稿!W754</f>
        <v>1.4885999999999999</v>
      </c>
      <c r="F793" s="50">
        <f t="shared" si="452"/>
        <v>8.2472118845990927E-3</v>
      </c>
      <c r="G793" s="50">
        <f t="shared" si="453"/>
        <v>1.4048086700757301E-2</v>
      </c>
      <c r="H793" s="50">
        <f t="shared" si="454"/>
        <v>3.8326413286493555E-4</v>
      </c>
      <c r="I793" s="50">
        <f t="shared" si="455"/>
        <v>2.4917502862145113E-3</v>
      </c>
      <c r="J793" s="51">
        <f t="shared" si="456"/>
        <v>0.11817415151655812</v>
      </c>
      <c r="K793" s="51">
        <f t="shared" si="457"/>
        <v>0.12441743508841392</v>
      </c>
      <c r="L793" s="51">
        <f t="shared" si="458"/>
        <v>0.85412611039537356</v>
      </c>
      <c r="M793" s="51">
        <f t="shared" si="459"/>
        <v>6.0658285293714823E-2</v>
      </c>
      <c r="N793" s="51">
        <f t="shared" si="430"/>
        <v>1.1573759822940604</v>
      </c>
      <c r="O793" s="52">
        <f t="shared" si="431"/>
        <v>0.20960482186966239</v>
      </c>
      <c r="P793" s="53" t="b">
        <f t="shared" si="432"/>
        <v>0</v>
      </c>
      <c r="Q793" s="53" t="b">
        <f t="shared" si="433"/>
        <v>0</v>
      </c>
      <c r="R793" s="53" t="b">
        <f t="shared" si="434"/>
        <v>0</v>
      </c>
      <c r="S793" s="53" t="b">
        <f t="shared" si="460"/>
        <v>0</v>
      </c>
      <c r="T793" s="54" t="str">
        <f t="shared" si="461"/>
        <v>不调</v>
      </c>
      <c r="U793" s="51">
        <f t="shared" si="435"/>
        <v>0.11817415151655812</v>
      </c>
      <c r="V793" s="51">
        <f t="shared" si="436"/>
        <v>0.12441743508841392</v>
      </c>
      <c r="W793" s="51">
        <f t="shared" si="437"/>
        <v>0.85412611039537356</v>
      </c>
      <c r="X793" s="51">
        <f t="shared" si="438"/>
        <v>6.0658285293714823E-2</v>
      </c>
      <c r="Y793" s="51">
        <f t="shared" si="462"/>
        <v>0.99998626710299976</v>
      </c>
      <c r="Z793" s="51">
        <f t="shared" si="439"/>
        <v>0.11817252864310725</v>
      </c>
      <c r="AA793" s="51">
        <f t="shared" si="440"/>
        <v>0.12441572647659283</v>
      </c>
      <c r="AB793" s="51">
        <f t="shared" si="441"/>
        <v>0.85411438076947432</v>
      </c>
      <c r="AC793" s="51">
        <f t="shared" si="442"/>
        <v>6.065745227973067E-2</v>
      </c>
      <c r="AD793" s="78">
        <f t="shared" si="443"/>
        <v>1.157360088168905</v>
      </c>
      <c r="AE793" s="51">
        <f t="shared" si="463"/>
        <v>1.1583602096933565</v>
      </c>
      <c r="AF793" s="50">
        <f t="shared" si="444"/>
        <v>-8.6339423271131199E-4</v>
      </c>
      <c r="AG793" s="50">
        <f t="shared" si="464"/>
        <v>2.7311848253996907E-3</v>
      </c>
      <c r="AH793" s="48">
        <f t="shared" si="465"/>
        <v>44925</v>
      </c>
      <c r="AI793" s="55">
        <f t="shared" si="445"/>
        <v>2023</v>
      </c>
      <c r="AJ793" s="55">
        <f t="shared" si="446"/>
        <v>2</v>
      </c>
      <c r="AK793" s="53">
        <f t="shared" si="447"/>
        <v>0</v>
      </c>
      <c r="AL793" s="51">
        <f t="shared" si="466"/>
        <v>1.153891168581308</v>
      </c>
      <c r="AM793" s="52" t="str">
        <f t="shared" si="448"/>
        <v/>
      </c>
      <c r="AN793" s="51">
        <f t="shared" si="467"/>
        <v>1.157520564952716</v>
      </c>
      <c r="AO793" s="52">
        <f t="shared" si="449"/>
        <v>-1.3863838679839535E-4</v>
      </c>
      <c r="AP793" s="56">
        <f t="shared" si="450"/>
        <v>1</v>
      </c>
      <c r="AQ793" s="53" t="b">
        <f t="shared" si="451"/>
        <v>1</v>
      </c>
    </row>
    <row r="794" spans="1:43">
      <c r="A794" s="48">
        <f>净值底稿!A755</f>
        <v>44967</v>
      </c>
      <c r="B794" s="49">
        <f>净值底稿!X755</f>
        <v>1.4132686920317523</v>
      </c>
      <c r="C794" s="49">
        <f>净值底稿!U755</f>
        <v>1.3457968327157388</v>
      </c>
      <c r="D794" s="49">
        <f>净值底稿!V755</f>
        <v>1.5665</v>
      </c>
      <c r="E794" s="49">
        <f>净值底稿!W755</f>
        <v>1.482</v>
      </c>
      <c r="F794" s="50">
        <f t="shared" si="452"/>
        <v>1.5411179923521257E-3</v>
      </c>
      <c r="G794" s="50">
        <f t="shared" si="453"/>
        <v>-3.4112620514883396E-3</v>
      </c>
      <c r="H794" s="50">
        <f t="shared" si="454"/>
        <v>2.5541153183072929E-4</v>
      </c>
      <c r="I794" s="50">
        <f t="shared" si="455"/>
        <v>-4.4336960902860989E-3</v>
      </c>
      <c r="J794" s="51">
        <f t="shared" si="456"/>
        <v>0.11835464645320089</v>
      </c>
      <c r="K794" s="51">
        <f t="shared" si="457"/>
        <v>0.12399131183025487</v>
      </c>
      <c r="L794" s="51">
        <f t="shared" si="458"/>
        <v>0.8543325314318253</v>
      </c>
      <c r="M794" s="51">
        <f t="shared" si="459"/>
        <v>6.0388515570711315E-2</v>
      </c>
      <c r="N794" s="51">
        <f t="shared" si="430"/>
        <v>1.1570670052859924</v>
      </c>
      <c r="O794" s="52">
        <f t="shared" si="431"/>
        <v>0.20944850832001305</v>
      </c>
      <c r="P794" s="53" t="b">
        <f t="shared" si="432"/>
        <v>0</v>
      </c>
      <c r="Q794" s="53" t="b">
        <f t="shared" si="433"/>
        <v>0</v>
      </c>
      <c r="R794" s="53" t="b">
        <f t="shared" si="434"/>
        <v>0</v>
      </c>
      <c r="S794" s="53" t="b">
        <f t="shared" si="460"/>
        <v>0</v>
      </c>
      <c r="T794" s="54" t="str">
        <f t="shared" si="461"/>
        <v>不调</v>
      </c>
      <c r="U794" s="51">
        <f t="shared" si="435"/>
        <v>0.11835464645320089</v>
      </c>
      <c r="V794" s="51">
        <f t="shared" si="436"/>
        <v>0.12399131183025487</v>
      </c>
      <c r="W794" s="51">
        <f t="shared" si="437"/>
        <v>0.8543325314318253</v>
      </c>
      <c r="X794" s="51">
        <f t="shared" si="438"/>
        <v>6.0388515570711315E-2</v>
      </c>
      <c r="Y794" s="51">
        <f t="shared" si="462"/>
        <v>0.99998626710299976</v>
      </c>
      <c r="Z794" s="51">
        <f t="shared" si="439"/>
        <v>0.11835302110103164</v>
      </c>
      <c r="AA794" s="51">
        <f t="shared" si="440"/>
        <v>0.12398960907034058</v>
      </c>
      <c r="AB794" s="51">
        <f t="shared" si="441"/>
        <v>0.85432079897116719</v>
      </c>
      <c r="AC794" s="51">
        <f t="shared" si="442"/>
        <v>6.0387686261446985E-2</v>
      </c>
      <c r="AD794" s="78">
        <f t="shared" si="443"/>
        <v>1.1570511154039864</v>
      </c>
      <c r="AE794" s="51">
        <f t="shared" si="463"/>
        <v>1.1583602096933565</v>
      </c>
      <c r="AF794" s="50">
        <f t="shared" si="444"/>
        <v>-1.1301271214388953E-3</v>
      </c>
      <c r="AG794" s="50">
        <f t="shared" si="464"/>
        <v>-2.6696338337317549E-4</v>
      </c>
      <c r="AH794" s="48">
        <f t="shared" si="465"/>
        <v>44925</v>
      </c>
      <c r="AI794" s="55">
        <f t="shared" si="445"/>
        <v>2023</v>
      </c>
      <c r="AJ794" s="55">
        <f t="shared" si="446"/>
        <v>2</v>
      </c>
      <c r="AK794" s="53">
        <f t="shared" si="447"/>
        <v>0</v>
      </c>
      <c r="AL794" s="51">
        <f t="shared" si="466"/>
        <v>1.153891168581308</v>
      </c>
      <c r="AM794" s="52" t="str">
        <f t="shared" si="448"/>
        <v/>
      </c>
      <c r="AN794" s="51">
        <f t="shared" si="467"/>
        <v>1.157520564952716</v>
      </c>
      <c r="AO794" s="52">
        <f t="shared" si="449"/>
        <v>-4.0556475879871545E-4</v>
      </c>
      <c r="AP794" s="56">
        <f t="shared" si="450"/>
        <v>1</v>
      </c>
      <c r="AQ794" s="53" t="b">
        <f t="shared" si="451"/>
        <v>1</v>
      </c>
    </row>
    <row r="795" spans="1:43">
      <c r="A795" s="48">
        <f>净值底稿!A756</f>
        <v>44970</v>
      </c>
      <c r="B795" s="49">
        <f>净值底稿!X756</f>
        <v>1.4193169714973832</v>
      </c>
      <c r="C795" s="49">
        <f>净值底稿!U756</f>
        <v>1.3574668874582925</v>
      </c>
      <c r="D795" s="49">
        <f>净值底稿!V756</f>
        <v>1.5672999999999999</v>
      </c>
      <c r="E795" s="49">
        <f>净值底稿!W756</f>
        <v>1.4862</v>
      </c>
      <c r="F795" s="50">
        <f t="shared" si="452"/>
        <v>4.2796387549883796E-3</v>
      </c>
      <c r="G795" s="50">
        <f t="shared" si="453"/>
        <v>8.6714832869714265E-3</v>
      </c>
      <c r="H795" s="50">
        <f t="shared" si="454"/>
        <v>5.1069262687519767E-4</v>
      </c>
      <c r="I795" s="50">
        <f t="shared" si="455"/>
        <v>2.834008097166052E-3</v>
      </c>
      <c r="J795" s="51">
        <f t="shared" si="456"/>
        <v>0.11885952927690557</v>
      </c>
      <c r="K795" s="51">
        <f t="shared" si="457"/>
        <v>0.12506478289315215</v>
      </c>
      <c r="L795" s="51">
        <f t="shared" si="458"/>
        <v>0.85475709430418789</v>
      </c>
      <c r="M795" s="51">
        <f t="shared" si="459"/>
        <v>6.0558825453281048E-2</v>
      </c>
      <c r="N795" s="51">
        <f t="shared" si="430"/>
        <v>1.1592402319275266</v>
      </c>
      <c r="O795" s="52">
        <f t="shared" si="431"/>
        <v>0.21041739706054938</v>
      </c>
      <c r="P795" s="53" t="b">
        <f t="shared" si="432"/>
        <v>0</v>
      </c>
      <c r="Q795" s="53" t="b">
        <f t="shared" si="433"/>
        <v>0</v>
      </c>
      <c r="R795" s="53" t="b">
        <f t="shared" si="434"/>
        <v>0</v>
      </c>
      <c r="S795" s="53" t="b">
        <f t="shared" si="460"/>
        <v>0</v>
      </c>
      <c r="T795" s="54" t="str">
        <f t="shared" si="461"/>
        <v>不调</v>
      </c>
      <c r="U795" s="51">
        <f t="shared" si="435"/>
        <v>0.11885952927690557</v>
      </c>
      <c r="V795" s="51">
        <f t="shared" si="436"/>
        <v>0.12506478289315215</v>
      </c>
      <c r="W795" s="51">
        <f t="shared" si="437"/>
        <v>0.85475709430418789</v>
      </c>
      <c r="X795" s="51">
        <f t="shared" si="438"/>
        <v>6.0558825453281048E-2</v>
      </c>
      <c r="Y795" s="51">
        <f t="shared" si="462"/>
        <v>0.99995880187477393</v>
      </c>
      <c r="Z795" s="51">
        <f t="shared" si="439"/>
        <v>0.11885463248713411</v>
      </c>
      <c r="AA795" s="51">
        <f t="shared" si="440"/>
        <v>0.12505963045856514</v>
      </c>
      <c r="AB795" s="51">
        <f t="shared" si="441"/>
        <v>0.85472187991437887</v>
      </c>
      <c r="AC795" s="51">
        <f t="shared" si="442"/>
        <v>6.0556330543206478E-2</v>
      </c>
      <c r="AD795" s="78">
        <f t="shared" si="443"/>
        <v>1.1591924734032846</v>
      </c>
      <c r="AE795" s="51">
        <f t="shared" si="463"/>
        <v>1.1591924734032846</v>
      </c>
      <c r="AF795" s="50">
        <f t="shared" si="444"/>
        <v>0</v>
      </c>
      <c r="AG795" s="50">
        <f t="shared" si="464"/>
        <v>1.8507030249483858E-3</v>
      </c>
      <c r="AH795" s="48">
        <f t="shared" si="465"/>
        <v>44925</v>
      </c>
      <c r="AI795" s="55">
        <f t="shared" si="445"/>
        <v>2023</v>
      </c>
      <c r="AJ795" s="55">
        <f t="shared" si="446"/>
        <v>2</v>
      </c>
      <c r="AK795" s="53">
        <f t="shared" si="447"/>
        <v>0</v>
      </c>
      <c r="AL795" s="51">
        <f t="shared" si="466"/>
        <v>1.153891168581308</v>
      </c>
      <c r="AM795" s="52" t="str">
        <f t="shared" si="448"/>
        <v/>
      </c>
      <c r="AN795" s="51">
        <f t="shared" si="467"/>
        <v>1.1591924734032846</v>
      </c>
      <c r="AO795" s="52">
        <f t="shared" si="449"/>
        <v>0</v>
      </c>
      <c r="AP795" s="56">
        <f t="shared" si="450"/>
        <v>1</v>
      </c>
      <c r="AQ795" s="53" t="b">
        <f t="shared" si="451"/>
        <v>1</v>
      </c>
    </row>
    <row r="796" spans="1:43">
      <c r="A796" s="48">
        <f>净值底稿!A757</f>
        <v>44971</v>
      </c>
      <c r="B796" s="49">
        <f>净值底稿!X757</f>
        <v>1.4252479799533764</v>
      </c>
      <c r="C796" s="49">
        <f>净值底稿!U757</f>
        <v>1.3584798346096862</v>
      </c>
      <c r="D796" s="49">
        <f>净值底稿!V757</f>
        <v>1.5676000000000001</v>
      </c>
      <c r="E796" s="49">
        <f>净值底稿!W757</f>
        <v>1.4836</v>
      </c>
      <c r="F796" s="50">
        <f t="shared" si="452"/>
        <v>4.1787765348397787E-3</v>
      </c>
      <c r="G796" s="50">
        <f t="shared" si="453"/>
        <v>7.4620394851065974E-4</v>
      </c>
      <c r="H796" s="50">
        <f t="shared" si="454"/>
        <v>1.9141198239025492E-4</v>
      </c>
      <c r="I796" s="50">
        <f t="shared" si="455"/>
        <v>-1.7494280715919519E-3</v>
      </c>
      <c r="J796" s="51">
        <f t="shared" si="456"/>
        <v>0.11935129943642836</v>
      </c>
      <c r="K796" s="51">
        <f t="shared" si="457"/>
        <v>0.1251529504486126</v>
      </c>
      <c r="L796" s="51">
        <f t="shared" si="458"/>
        <v>0.85488548392380559</v>
      </c>
      <c r="M796" s="51">
        <f t="shared" si="459"/>
        <v>6.0450391598641594E-2</v>
      </c>
      <c r="N796" s="51">
        <f t="shared" si="430"/>
        <v>1.1598401254074882</v>
      </c>
      <c r="O796" s="52">
        <f t="shared" si="431"/>
        <v>0.2108085800179908</v>
      </c>
      <c r="P796" s="53" t="b">
        <f t="shared" si="432"/>
        <v>0</v>
      </c>
      <c r="Q796" s="53" t="b">
        <f t="shared" si="433"/>
        <v>0</v>
      </c>
      <c r="R796" s="53" t="b">
        <f t="shared" si="434"/>
        <v>0</v>
      </c>
      <c r="S796" s="53" t="b">
        <f t="shared" si="460"/>
        <v>0</v>
      </c>
      <c r="T796" s="54" t="str">
        <f t="shared" si="461"/>
        <v>不调</v>
      </c>
      <c r="U796" s="51">
        <f t="shared" si="435"/>
        <v>0.11935129943642836</v>
      </c>
      <c r="V796" s="51">
        <f t="shared" si="436"/>
        <v>0.1251529504486126</v>
      </c>
      <c r="W796" s="51">
        <f t="shared" si="437"/>
        <v>0.85488548392380559</v>
      </c>
      <c r="X796" s="51">
        <f t="shared" si="438"/>
        <v>6.0450391598641594E-2</v>
      </c>
      <c r="Y796" s="51">
        <f t="shared" si="462"/>
        <v>0.99998626710299976</v>
      </c>
      <c r="Z796" s="51">
        <f t="shared" si="439"/>
        <v>0.11934966039732635</v>
      </c>
      <c r="AA796" s="51">
        <f t="shared" si="440"/>
        <v>0.12515123173603482</v>
      </c>
      <c r="AB796" s="51">
        <f t="shared" si="441"/>
        <v>0.85487374386950787</v>
      </c>
      <c r="AC796" s="51">
        <f t="shared" si="442"/>
        <v>6.0449561439640143E-2</v>
      </c>
      <c r="AD796" s="78">
        <f t="shared" si="443"/>
        <v>1.1598241974425092</v>
      </c>
      <c r="AE796" s="51">
        <f t="shared" si="463"/>
        <v>1.1598241974425092</v>
      </c>
      <c r="AF796" s="50">
        <f t="shared" si="444"/>
        <v>0</v>
      </c>
      <c r="AG796" s="50">
        <f t="shared" si="464"/>
        <v>5.4496906572376602E-4</v>
      </c>
      <c r="AH796" s="48">
        <f t="shared" si="465"/>
        <v>44925</v>
      </c>
      <c r="AI796" s="55">
        <f t="shared" si="445"/>
        <v>2023</v>
      </c>
      <c r="AJ796" s="55">
        <f t="shared" si="446"/>
        <v>2</v>
      </c>
      <c r="AK796" s="53">
        <f t="shared" si="447"/>
        <v>0</v>
      </c>
      <c r="AL796" s="51">
        <f t="shared" si="466"/>
        <v>1.153891168581308</v>
      </c>
      <c r="AM796" s="52" t="str">
        <f t="shared" si="448"/>
        <v/>
      </c>
      <c r="AN796" s="51">
        <f t="shared" si="467"/>
        <v>1.1598241974425092</v>
      </c>
      <c r="AO796" s="52">
        <f t="shared" si="449"/>
        <v>0</v>
      </c>
      <c r="AP796" s="56">
        <f t="shared" si="450"/>
        <v>1</v>
      </c>
      <c r="AQ796" s="53" t="b">
        <f t="shared" si="451"/>
        <v>1</v>
      </c>
    </row>
    <row r="797" spans="1:43">
      <c r="A797" s="48">
        <f>净值底稿!A758</f>
        <v>44972</v>
      </c>
      <c r="B797" s="49">
        <f>净值底稿!X758</f>
        <v>1.4213311154062083</v>
      </c>
      <c r="C797" s="49">
        <f>净值底稿!U758</f>
        <v>1.3580954756367625</v>
      </c>
      <c r="D797" s="49">
        <f>净值底稿!V758</f>
        <v>1.5679000000000001</v>
      </c>
      <c r="E797" s="49">
        <f>净值底稿!W758</f>
        <v>1.4815</v>
      </c>
      <c r="F797" s="50">
        <f t="shared" si="452"/>
        <v>-2.7481986308770523E-3</v>
      </c>
      <c r="G797" s="50">
        <f t="shared" si="453"/>
        <v>-2.8293314566141259E-4</v>
      </c>
      <c r="H797" s="50">
        <f t="shared" si="454"/>
        <v>1.9137535085489432E-4</v>
      </c>
      <c r="I797" s="50">
        <f t="shared" si="455"/>
        <v>-1.4154758695066327E-3</v>
      </c>
      <c r="J797" s="51">
        <f t="shared" si="456"/>
        <v>0.11902166382402678</v>
      </c>
      <c r="K797" s="51">
        <f t="shared" si="457"/>
        <v>0.12511582230435633</v>
      </c>
      <c r="L797" s="51">
        <f t="shared" si="458"/>
        <v>0.85503734563217759</v>
      </c>
      <c r="M797" s="51">
        <f t="shared" si="459"/>
        <v>6.0363996544100074E-2</v>
      </c>
      <c r="N797" s="51">
        <f t="shared" si="430"/>
        <v>1.1595388283046608</v>
      </c>
      <c r="O797" s="52">
        <f t="shared" si="431"/>
        <v>0.21054705557840764</v>
      </c>
      <c r="P797" s="53" t="b">
        <f t="shared" si="432"/>
        <v>0</v>
      </c>
      <c r="Q797" s="53" t="b">
        <f t="shared" si="433"/>
        <v>0</v>
      </c>
      <c r="R797" s="53" t="b">
        <f t="shared" si="434"/>
        <v>0</v>
      </c>
      <c r="S797" s="53" t="b">
        <f t="shared" si="460"/>
        <v>0</v>
      </c>
      <c r="T797" s="54" t="str">
        <f t="shared" si="461"/>
        <v>不调</v>
      </c>
      <c r="U797" s="51">
        <f t="shared" si="435"/>
        <v>0.11902166382402678</v>
      </c>
      <c r="V797" s="51">
        <f t="shared" si="436"/>
        <v>0.12511582230435633</v>
      </c>
      <c r="W797" s="51">
        <f t="shared" si="437"/>
        <v>0.85503734563217759</v>
      </c>
      <c r="X797" s="51">
        <f t="shared" si="438"/>
        <v>6.0363996544100074E-2</v>
      </c>
      <c r="Y797" s="51">
        <f t="shared" si="462"/>
        <v>0.99998626710299976</v>
      </c>
      <c r="Z797" s="51">
        <f t="shared" si="439"/>
        <v>0.11902002931177669</v>
      </c>
      <c r="AA797" s="51">
        <f t="shared" si="440"/>
        <v>0.12511410410165552</v>
      </c>
      <c r="AB797" s="51">
        <f t="shared" si="441"/>
        <v>0.85502560349237866</v>
      </c>
      <c r="AC797" s="51">
        <f t="shared" si="442"/>
        <v>6.0363167571553009E-2</v>
      </c>
      <c r="AD797" s="78">
        <f t="shared" si="443"/>
        <v>1.1595229044773638</v>
      </c>
      <c r="AE797" s="51">
        <f t="shared" si="463"/>
        <v>1.1598241974425092</v>
      </c>
      <c r="AF797" s="50">
        <f t="shared" si="444"/>
        <v>-2.5977468465454567E-4</v>
      </c>
      <c r="AG797" s="50">
        <f t="shared" si="464"/>
        <v>-2.5977468465454567E-4</v>
      </c>
      <c r="AH797" s="48">
        <f t="shared" si="465"/>
        <v>44925</v>
      </c>
      <c r="AI797" s="55">
        <f t="shared" si="445"/>
        <v>2023</v>
      </c>
      <c r="AJ797" s="55">
        <f t="shared" si="446"/>
        <v>2</v>
      </c>
      <c r="AK797" s="53">
        <f t="shared" si="447"/>
        <v>0</v>
      </c>
      <c r="AL797" s="51">
        <f t="shared" si="466"/>
        <v>1.153891168581308</v>
      </c>
      <c r="AM797" s="52" t="str">
        <f t="shared" si="448"/>
        <v/>
      </c>
      <c r="AN797" s="51">
        <f t="shared" si="467"/>
        <v>1.1598241974425092</v>
      </c>
      <c r="AO797" s="52">
        <f t="shared" si="449"/>
        <v>-2.5977468465454567E-4</v>
      </c>
      <c r="AP797" s="56">
        <f t="shared" si="450"/>
        <v>1</v>
      </c>
      <c r="AQ797" s="53" t="b">
        <f t="shared" si="451"/>
        <v>1</v>
      </c>
    </row>
    <row r="798" spans="1:43">
      <c r="A798" s="48">
        <f>净值底稿!A759</f>
        <v>44973</v>
      </c>
      <c r="B798" s="49">
        <f>净值底稿!X759</f>
        <v>1.4134392980973507</v>
      </c>
      <c r="C798" s="49">
        <f>净值底稿!U759</f>
        <v>1.3336085247950462</v>
      </c>
      <c r="D798" s="49">
        <f>净值底稿!V759</f>
        <v>1.5682</v>
      </c>
      <c r="E798" s="49">
        <f>净值底稿!W759</f>
        <v>1.4799</v>
      </c>
      <c r="F798" s="50">
        <f t="shared" si="452"/>
        <v>-5.5524129622689378E-3</v>
      </c>
      <c r="G798" s="50">
        <f t="shared" si="453"/>
        <v>-1.8030360369351239E-2</v>
      </c>
      <c r="H798" s="50">
        <f t="shared" si="454"/>
        <v>1.9133873333765372E-4</v>
      </c>
      <c r="I798" s="50">
        <f t="shared" si="455"/>
        <v>-1.079986500168828E-3</v>
      </c>
      <c r="J798" s="51">
        <f t="shared" si="456"/>
        <v>0.11835918095825634</v>
      </c>
      <c r="K798" s="51">
        <f t="shared" si="457"/>
        <v>0.12285825171741414</v>
      </c>
      <c r="L798" s="51">
        <f t="shared" si="458"/>
        <v>0.85518920300832213</v>
      </c>
      <c r="M798" s="51">
        <f t="shared" si="459"/>
        <v>6.0297976165468302E-2</v>
      </c>
      <c r="N798" s="51">
        <f t="shared" si="430"/>
        <v>1.1567046118494608</v>
      </c>
      <c r="O798" s="52">
        <f t="shared" si="431"/>
        <v>0.20853848960625021</v>
      </c>
      <c r="P798" s="53" t="b">
        <f t="shared" si="432"/>
        <v>0</v>
      </c>
      <c r="Q798" s="53" t="b">
        <f t="shared" si="433"/>
        <v>0</v>
      </c>
      <c r="R798" s="53" t="b">
        <f t="shared" si="434"/>
        <v>0</v>
      </c>
      <c r="S798" s="53" t="b">
        <f t="shared" si="460"/>
        <v>0</v>
      </c>
      <c r="T798" s="54" t="str">
        <f t="shared" si="461"/>
        <v>不调</v>
      </c>
      <c r="U798" s="51">
        <f t="shared" si="435"/>
        <v>0.11835918095825634</v>
      </c>
      <c r="V798" s="51">
        <f t="shared" si="436"/>
        <v>0.12285825171741414</v>
      </c>
      <c r="W798" s="51">
        <f t="shared" si="437"/>
        <v>0.85518920300832213</v>
      </c>
      <c r="X798" s="51">
        <f t="shared" si="438"/>
        <v>6.0297976165468302E-2</v>
      </c>
      <c r="Y798" s="51">
        <f t="shared" si="462"/>
        <v>0.99998626710299976</v>
      </c>
      <c r="Z798" s="51">
        <f t="shared" si="439"/>
        <v>0.1183575555438152</v>
      </c>
      <c r="AA798" s="51">
        <f t="shared" si="440"/>
        <v>0.12285656451769768</v>
      </c>
      <c r="AB798" s="51">
        <f t="shared" si="441"/>
        <v>0.85517745878308149</v>
      </c>
      <c r="AC798" s="51">
        <f t="shared" si="442"/>
        <v>6.0297148099572297E-2</v>
      </c>
      <c r="AD798" s="78">
        <f t="shared" si="443"/>
        <v>1.1566887269441666</v>
      </c>
      <c r="AE798" s="51">
        <f t="shared" si="463"/>
        <v>1.1598241974425092</v>
      </c>
      <c r="AF798" s="50">
        <f t="shared" si="444"/>
        <v>-2.7034015200376738E-3</v>
      </c>
      <c r="AG798" s="50">
        <f t="shared" si="464"/>
        <v>-2.4442617927196153E-3</v>
      </c>
      <c r="AH798" s="48">
        <f t="shared" si="465"/>
        <v>44925</v>
      </c>
      <c r="AI798" s="55">
        <f t="shared" si="445"/>
        <v>2023</v>
      </c>
      <c r="AJ798" s="55">
        <f t="shared" si="446"/>
        <v>2</v>
      </c>
      <c r="AK798" s="53">
        <f t="shared" si="447"/>
        <v>0</v>
      </c>
      <c r="AL798" s="51">
        <f t="shared" si="466"/>
        <v>1.153891168581308</v>
      </c>
      <c r="AM798" s="52" t="str">
        <f t="shared" si="448"/>
        <v/>
      </c>
      <c r="AN798" s="51">
        <f t="shared" si="467"/>
        <v>1.1598241974425092</v>
      </c>
      <c r="AO798" s="52">
        <f t="shared" si="449"/>
        <v>-2.7034015200376738E-3</v>
      </c>
      <c r="AP798" s="56">
        <f t="shared" si="450"/>
        <v>1</v>
      </c>
      <c r="AQ798" s="53" t="b">
        <f t="shared" si="451"/>
        <v>1</v>
      </c>
    </row>
    <row r="799" spans="1:43">
      <c r="A799" s="48">
        <f>净值底稿!A760</f>
        <v>44974</v>
      </c>
      <c r="B799" s="49">
        <f>净值底稿!X760</f>
        <v>1.4089299485403215</v>
      </c>
      <c r="C799" s="49">
        <f>净值底稿!U760</f>
        <v>1.3226514546773114</v>
      </c>
      <c r="D799" s="49">
        <f>净值底稿!V760</f>
        <v>1.5683</v>
      </c>
      <c r="E799" s="49">
        <f>净值底稿!W760</f>
        <v>1.4777</v>
      </c>
      <c r="F799" s="50">
        <f t="shared" si="452"/>
        <v>-3.1903383209306302E-3</v>
      </c>
      <c r="G799" s="50">
        <f t="shared" si="453"/>
        <v>-8.2161068364636769E-3</v>
      </c>
      <c r="H799" s="50">
        <f t="shared" si="454"/>
        <v>6.3767376610179838E-5</v>
      </c>
      <c r="I799" s="50">
        <f t="shared" si="455"/>
        <v>-1.4865869315494606E-3</v>
      </c>
      <c r="J799" s="51">
        <f t="shared" si="456"/>
        <v>0.11797995489879209</v>
      </c>
      <c r="K799" s="51">
        <f t="shared" si="457"/>
        <v>0.12184716185805938</v>
      </c>
      <c r="L799" s="51">
        <f t="shared" si="458"/>
        <v>0.85523199120616422</v>
      </c>
      <c r="M799" s="51">
        <f t="shared" si="459"/>
        <v>6.0207511147197773E-2</v>
      </c>
      <c r="N799" s="51">
        <f t="shared" si="430"/>
        <v>1.1552666191102134</v>
      </c>
      <c r="O799" s="52">
        <f t="shared" si="431"/>
        <v>0.20759460438800384</v>
      </c>
      <c r="P799" s="53" t="b">
        <f t="shared" si="432"/>
        <v>0</v>
      </c>
      <c r="Q799" s="53" t="b">
        <f t="shared" si="433"/>
        <v>0</v>
      </c>
      <c r="R799" s="53" t="b">
        <f t="shared" si="434"/>
        <v>0</v>
      </c>
      <c r="S799" s="53" t="b">
        <f t="shared" si="460"/>
        <v>0</v>
      </c>
      <c r="T799" s="54" t="str">
        <f t="shared" si="461"/>
        <v>不调</v>
      </c>
      <c r="U799" s="51">
        <f t="shared" si="435"/>
        <v>0.11797995489879209</v>
      </c>
      <c r="V799" s="51">
        <f t="shared" si="436"/>
        <v>0.12184716185805938</v>
      </c>
      <c r="W799" s="51">
        <f t="shared" si="437"/>
        <v>0.85523199120616422</v>
      </c>
      <c r="X799" s="51">
        <f t="shared" si="438"/>
        <v>6.0207511147197773E-2</v>
      </c>
      <c r="Y799" s="51">
        <f t="shared" si="462"/>
        <v>0.99998626710299976</v>
      </c>
      <c r="Z799" s="51">
        <f t="shared" si="439"/>
        <v>0.11797833469222338</v>
      </c>
      <c r="AA799" s="51">
        <f t="shared" si="440"/>
        <v>0.12184548854353582</v>
      </c>
      <c r="AB799" s="51">
        <f t="shared" si="441"/>
        <v>0.85522024639331773</v>
      </c>
      <c r="AC799" s="51">
        <f t="shared" si="442"/>
        <v>6.0206684323648549E-2</v>
      </c>
      <c r="AD799" s="78">
        <f t="shared" si="443"/>
        <v>1.1552507539527255</v>
      </c>
      <c r="AE799" s="51">
        <f t="shared" si="463"/>
        <v>1.1598241974425092</v>
      </c>
      <c r="AF799" s="50">
        <f t="shared" si="444"/>
        <v>-3.9432213087711165E-3</v>
      </c>
      <c r="AG799" s="50">
        <f t="shared" si="464"/>
        <v>-1.2431806050708927E-3</v>
      </c>
      <c r="AH799" s="48">
        <f t="shared" si="465"/>
        <v>44925</v>
      </c>
      <c r="AI799" s="55">
        <f t="shared" si="445"/>
        <v>2023</v>
      </c>
      <c r="AJ799" s="55">
        <f t="shared" si="446"/>
        <v>2</v>
      </c>
      <c r="AK799" s="53">
        <f t="shared" si="447"/>
        <v>0</v>
      </c>
      <c r="AL799" s="51">
        <f t="shared" si="466"/>
        <v>1.153891168581308</v>
      </c>
      <c r="AM799" s="52" t="str">
        <f t="shared" si="448"/>
        <v/>
      </c>
      <c r="AN799" s="51">
        <f t="shared" si="467"/>
        <v>1.1598241974425092</v>
      </c>
      <c r="AO799" s="52">
        <f t="shared" si="449"/>
        <v>-3.9432213087711165E-3</v>
      </c>
      <c r="AP799" s="56">
        <f t="shared" si="450"/>
        <v>1</v>
      </c>
      <c r="AQ799" s="53" t="b">
        <f t="shared" si="451"/>
        <v>1</v>
      </c>
    </row>
    <row r="800" spans="1:43">
      <c r="A800" s="48">
        <f>净值底稿!A761</f>
        <v>44977</v>
      </c>
      <c r="B800" s="49">
        <f>净值底稿!X761</f>
        <v>1.4386746055511175</v>
      </c>
      <c r="C800" s="49">
        <f>净值底稿!U761</f>
        <v>1.3422467644954774</v>
      </c>
      <c r="D800" s="49">
        <f>净值底稿!V761</f>
        <v>1.5678000000000001</v>
      </c>
      <c r="E800" s="49">
        <f>净值底稿!W761</f>
        <v>1.484</v>
      </c>
      <c r="F800" s="50">
        <f t="shared" si="452"/>
        <v>2.111152299772745E-2</v>
      </c>
      <c r="G800" s="50">
        <f t="shared" si="453"/>
        <v>1.4815172771988294E-2</v>
      </c>
      <c r="H800" s="50">
        <f t="shared" si="454"/>
        <v>-3.1881655295540323E-4</v>
      </c>
      <c r="I800" s="50">
        <f t="shared" si="455"/>
        <v>4.2633822832780499E-3</v>
      </c>
      <c r="J800" s="51">
        <f t="shared" si="456"/>
        <v>0.12046903701831184</v>
      </c>
      <c r="K800" s="51">
        <f t="shared" si="457"/>
        <v>0.12365065050779561</v>
      </c>
      <c r="L800" s="51">
        <f t="shared" si="458"/>
        <v>0.85494758802234494</v>
      </c>
      <c r="M800" s="51">
        <f t="shared" si="459"/>
        <v>6.0463368434928909E-2</v>
      </c>
      <c r="N800" s="51">
        <f t="shared" si="430"/>
        <v>1.1595306439833812</v>
      </c>
      <c r="O800" s="52">
        <f t="shared" si="431"/>
        <v>0.21053319185034516</v>
      </c>
      <c r="P800" s="53" t="b">
        <f t="shared" si="432"/>
        <v>0</v>
      </c>
      <c r="Q800" s="53" t="b">
        <f t="shared" si="433"/>
        <v>0</v>
      </c>
      <c r="R800" s="53" t="b">
        <f t="shared" si="434"/>
        <v>0</v>
      </c>
      <c r="S800" s="53" t="b">
        <f t="shared" si="460"/>
        <v>0</v>
      </c>
      <c r="T800" s="54" t="str">
        <f t="shared" si="461"/>
        <v>不调</v>
      </c>
      <c r="U800" s="51">
        <f t="shared" si="435"/>
        <v>0.12046903701831184</v>
      </c>
      <c r="V800" s="51">
        <f t="shared" si="436"/>
        <v>0.12365065050779561</v>
      </c>
      <c r="W800" s="51">
        <f t="shared" si="437"/>
        <v>0.85494758802234494</v>
      </c>
      <c r="X800" s="51">
        <f t="shared" si="438"/>
        <v>6.0463368434928909E-2</v>
      </c>
      <c r="Y800" s="51">
        <f t="shared" si="462"/>
        <v>0.99995880187477393</v>
      </c>
      <c r="Z800" s="51">
        <f t="shared" si="439"/>
        <v>0.12046407391983889</v>
      </c>
      <c r="AA800" s="51">
        <f t="shared" si="440"/>
        <v>0.12364555633281171</v>
      </c>
      <c r="AB800" s="51">
        <f t="shared" si="441"/>
        <v>0.85491236578455188</v>
      </c>
      <c r="AC800" s="51">
        <f t="shared" si="442"/>
        <v>6.0460877457504537E-2</v>
      </c>
      <c r="AD800" s="78">
        <f t="shared" si="443"/>
        <v>1.1594828734947071</v>
      </c>
      <c r="AE800" s="51">
        <f t="shared" si="463"/>
        <v>1.1598241974425092</v>
      </c>
      <c r="AF800" s="50">
        <f t="shared" si="444"/>
        <v>-2.9428938330022802E-4</v>
      </c>
      <c r="AG800" s="50">
        <f t="shared" si="464"/>
        <v>3.663377433428483E-3</v>
      </c>
      <c r="AH800" s="48">
        <f t="shared" si="465"/>
        <v>44925</v>
      </c>
      <c r="AI800" s="55">
        <f t="shared" si="445"/>
        <v>2023</v>
      </c>
      <c r="AJ800" s="55">
        <f t="shared" si="446"/>
        <v>2</v>
      </c>
      <c r="AK800" s="53">
        <f t="shared" si="447"/>
        <v>0</v>
      </c>
      <c r="AL800" s="51">
        <f t="shared" si="466"/>
        <v>1.153891168581308</v>
      </c>
      <c r="AM800" s="52" t="str">
        <f t="shared" si="448"/>
        <v/>
      </c>
      <c r="AN800" s="51">
        <f t="shared" si="467"/>
        <v>1.1598241974425092</v>
      </c>
      <c r="AO800" s="52">
        <f t="shared" si="449"/>
        <v>-2.9428938330022802E-4</v>
      </c>
      <c r="AP800" s="56">
        <f t="shared" si="450"/>
        <v>1</v>
      </c>
      <c r="AQ800" s="53" t="b">
        <f t="shared" si="451"/>
        <v>1</v>
      </c>
    </row>
    <row r="801" spans="1:43">
      <c r="A801" s="48">
        <f>净值底稿!A762</f>
        <v>44978</v>
      </c>
      <c r="B801" s="49">
        <f>净值底稿!X762</f>
        <v>1.4512666354939441</v>
      </c>
      <c r="C801" s="49">
        <f>净值底稿!U762</f>
        <v>1.3491214468557751</v>
      </c>
      <c r="D801" s="49">
        <f>净值底稿!V762</f>
        <v>1.5676000000000001</v>
      </c>
      <c r="E801" s="49">
        <f>净值底稿!W762</f>
        <v>1.4796</v>
      </c>
      <c r="F801" s="50">
        <f t="shared" si="452"/>
        <v>8.7525211706944717E-3</v>
      </c>
      <c r="G801" s="50">
        <f t="shared" si="453"/>
        <v>5.1217723462955167E-3</v>
      </c>
      <c r="H801" s="50">
        <f t="shared" si="454"/>
        <v>-1.275672917463444E-4</v>
      </c>
      <c r="I801" s="50">
        <f t="shared" si="455"/>
        <v>-2.9649595687331054E-3</v>
      </c>
      <c r="J801" s="51">
        <f t="shared" si="456"/>
        <v>0.12151843827713038</v>
      </c>
      <c r="K801" s="51">
        <f t="shared" si="457"/>
        <v>0.12427884072397943</v>
      </c>
      <c r="L801" s="51">
        <f t="shared" si="458"/>
        <v>0.85480330692936823</v>
      </c>
      <c r="M801" s="51">
        <f t="shared" si="459"/>
        <v>6.0281613400352908E-2</v>
      </c>
      <c r="N801" s="51">
        <f t="shared" si="430"/>
        <v>1.1608821993308309</v>
      </c>
      <c r="O801" s="52">
        <f t="shared" si="431"/>
        <v>0.21173317942405795</v>
      </c>
      <c r="P801" s="53" t="b">
        <f t="shared" si="432"/>
        <v>0</v>
      </c>
      <c r="Q801" s="53" t="b">
        <f t="shared" si="433"/>
        <v>0</v>
      </c>
      <c r="R801" s="53" t="b">
        <f t="shared" si="434"/>
        <v>0</v>
      </c>
      <c r="S801" s="53" t="b">
        <f t="shared" si="460"/>
        <v>0</v>
      </c>
      <c r="T801" s="54" t="str">
        <f t="shared" si="461"/>
        <v>不调</v>
      </c>
      <c r="U801" s="51">
        <f t="shared" si="435"/>
        <v>0.12151843827713038</v>
      </c>
      <c r="V801" s="51">
        <f t="shared" si="436"/>
        <v>0.12427884072397943</v>
      </c>
      <c r="W801" s="51">
        <f t="shared" si="437"/>
        <v>0.85480330692936823</v>
      </c>
      <c r="X801" s="51">
        <f t="shared" si="438"/>
        <v>6.0281613400352908E-2</v>
      </c>
      <c r="Y801" s="51">
        <f t="shared" si="462"/>
        <v>0.99998626710299976</v>
      </c>
      <c r="Z801" s="51">
        <f t="shared" si="439"/>
        <v>0.12151676947693389</v>
      </c>
      <c r="AA801" s="51">
        <f t="shared" si="440"/>
        <v>0.12427713401546046</v>
      </c>
      <c r="AB801" s="51">
        <f t="shared" si="441"/>
        <v>0.85479156800359868</v>
      </c>
      <c r="AC801" s="51">
        <f t="shared" si="442"/>
        <v>6.0280785559165072E-2</v>
      </c>
      <c r="AD801" s="78">
        <f t="shared" si="443"/>
        <v>1.1608662570551582</v>
      </c>
      <c r="AE801" s="51">
        <f t="shared" si="463"/>
        <v>1.1608662570551582</v>
      </c>
      <c r="AF801" s="50">
        <f t="shared" si="444"/>
        <v>0</v>
      </c>
      <c r="AG801" s="50">
        <f t="shared" si="464"/>
        <v>1.1931039190613557E-3</v>
      </c>
      <c r="AH801" s="48">
        <f t="shared" si="465"/>
        <v>44925</v>
      </c>
      <c r="AI801" s="55">
        <f t="shared" si="445"/>
        <v>2023</v>
      </c>
      <c r="AJ801" s="55">
        <f t="shared" si="446"/>
        <v>2</v>
      </c>
      <c r="AK801" s="53">
        <f t="shared" si="447"/>
        <v>0</v>
      </c>
      <c r="AL801" s="51">
        <f t="shared" si="466"/>
        <v>1.153891168581308</v>
      </c>
      <c r="AM801" s="52" t="str">
        <f t="shared" si="448"/>
        <v/>
      </c>
      <c r="AN801" s="51">
        <f t="shared" si="467"/>
        <v>1.1608662570551582</v>
      </c>
      <c r="AO801" s="52">
        <f t="shared" si="449"/>
        <v>0</v>
      </c>
      <c r="AP801" s="56">
        <f t="shared" si="450"/>
        <v>1</v>
      </c>
      <c r="AQ801" s="53" t="b">
        <f t="shared" si="451"/>
        <v>1</v>
      </c>
    </row>
    <row r="802" spans="1:43">
      <c r="A802" s="48">
        <f>净值底稿!A763</f>
        <v>44979</v>
      </c>
      <c r="B802" s="49">
        <f>净值底稿!X763</f>
        <v>1.4517283729692616</v>
      </c>
      <c r="C802" s="49">
        <f>净值底稿!U763</f>
        <v>1.3468957788737688</v>
      </c>
      <c r="D802" s="49">
        <f>净值底稿!V763</f>
        <v>1.5678000000000001</v>
      </c>
      <c r="E802" s="49">
        <f>净值底稿!W763</f>
        <v>1.4870000000000001</v>
      </c>
      <c r="F802" s="50">
        <f t="shared" si="452"/>
        <v>3.1816171062204468E-4</v>
      </c>
      <c r="G802" s="50">
        <f t="shared" si="453"/>
        <v>-1.649716552348468E-3</v>
      </c>
      <c r="H802" s="50">
        <f t="shared" si="454"/>
        <v>1.275835672365222E-4</v>
      </c>
      <c r="I802" s="50">
        <f t="shared" si="455"/>
        <v>5.0013517166802579E-3</v>
      </c>
      <c r="J802" s="51">
        <f t="shared" si="456"/>
        <v>0.12155543146017994</v>
      </c>
      <c r="K802" s="51">
        <f t="shared" si="457"/>
        <v>0.12407211197039673</v>
      </c>
      <c r="L802" s="51">
        <f t="shared" si="458"/>
        <v>0.85490062536108824</v>
      </c>
      <c r="M802" s="51">
        <f t="shared" si="459"/>
        <v>6.0582270969504234E-2</v>
      </c>
      <c r="N802" s="51">
        <f t="shared" si="430"/>
        <v>1.1611104397611691</v>
      </c>
      <c r="O802" s="52">
        <f t="shared" si="431"/>
        <v>0.21154537503004472</v>
      </c>
      <c r="P802" s="53" t="b">
        <f t="shared" si="432"/>
        <v>0</v>
      </c>
      <c r="Q802" s="53" t="b">
        <f t="shared" si="433"/>
        <v>0</v>
      </c>
      <c r="R802" s="53" t="b">
        <f t="shared" si="434"/>
        <v>0</v>
      </c>
      <c r="S802" s="53" t="b">
        <f t="shared" si="460"/>
        <v>0</v>
      </c>
      <c r="T802" s="54" t="str">
        <f t="shared" si="461"/>
        <v>不调</v>
      </c>
      <c r="U802" s="51">
        <f t="shared" si="435"/>
        <v>0.12155543146017994</v>
      </c>
      <c r="V802" s="51">
        <f t="shared" si="436"/>
        <v>0.12407211197039673</v>
      </c>
      <c r="W802" s="51">
        <f t="shared" si="437"/>
        <v>0.85490062536108824</v>
      </c>
      <c r="X802" s="51">
        <f t="shared" si="438"/>
        <v>6.0582270969504234E-2</v>
      </c>
      <c r="Y802" s="51">
        <f t="shared" si="462"/>
        <v>0.99998626710299976</v>
      </c>
      <c r="Z802" s="51">
        <f t="shared" si="439"/>
        <v>0.12155376215195988</v>
      </c>
      <c r="AA802" s="51">
        <f t="shared" si="440"/>
        <v>0.12407040810086244</v>
      </c>
      <c r="AB802" s="51">
        <f t="shared" si="441"/>
        <v>0.85488888509885474</v>
      </c>
      <c r="AC802" s="51">
        <f t="shared" si="442"/>
        <v>6.0581438999416967E-2</v>
      </c>
      <c r="AD802" s="78">
        <f t="shared" si="443"/>
        <v>1.1610944943510941</v>
      </c>
      <c r="AE802" s="51">
        <f t="shared" si="463"/>
        <v>1.1610944943510941</v>
      </c>
      <c r="AF802" s="50">
        <f t="shared" si="444"/>
        <v>0</v>
      </c>
      <c r="AG802" s="50">
        <f t="shared" si="464"/>
        <v>1.9660946689481484E-4</v>
      </c>
      <c r="AH802" s="48">
        <f t="shared" si="465"/>
        <v>44925</v>
      </c>
      <c r="AI802" s="55">
        <f t="shared" si="445"/>
        <v>2023</v>
      </c>
      <c r="AJ802" s="55">
        <f t="shared" si="446"/>
        <v>2</v>
      </c>
      <c r="AK802" s="53">
        <f t="shared" si="447"/>
        <v>0</v>
      </c>
      <c r="AL802" s="51">
        <f t="shared" si="466"/>
        <v>1.153891168581308</v>
      </c>
      <c r="AM802" s="52" t="str">
        <f t="shared" si="448"/>
        <v/>
      </c>
      <c r="AN802" s="51">
        <f t="shared" si="467"/>
        <v>1.1610944943510941</v>
      </c>
      <c r="AO802" s="52">
        <f t="shared" si="449"/>
        <v>0</v>
      </c>
      <c r="AP802" s="56">
        <f t="shared" si="450"/>
        <v>1</v>
      </c>
      <c r="AQ802" s="53" t="b">
        <f t="shared" si="451"/>
        <v>1</v>
      </c>
    </row>
    <row r="803" spans="1:43">
      <c r="A803" s="48">
        <f>净值底稿!A764</f>
        <v>44980</v>
      </c>
      <c r="B803" s="49">
        <f>净值底稿!X764</f>
        <v>1.451344336568789</v>
      </c>
      <c r="C803" s="49">
        <f>净值底稿!U764</f>
        <v>1.34491671939531</v>
      </c>
      <c r="D803" s="49">
        <f>净值底稿!V764</f>
        <v>1.5674999999999999</v>
      </c>
      <c r="E803" s="49">
        <f>净值底稿!W764</f>
        <v>1.4827999999999999</v>
      </c>
      <c r="F803" s="50">
        <f t="shared" si="452"/>
        <v>-2.6453736637188641E-4</v>
      </c>
      <c r="G803" s="50">
        <f t="shared" si="453"/>
        <v>-1.4693486381801568E-3</v>
      </c>
      <c r="H803" s="50">
        <f t="shared" si="454"/>
        <v>-1.9135093761968314E-4</v>
      </c>
      <c r="I803" s="50">
        <f t="shared" si="455"/>
        <v>-2.8244788164090151E-3</v>
      </c>
      <c r="J803" s="51">
        <f t="shared" si="456"/>
        <v>0.12152160663984761</v>
      </c>
      <c r="K803" s="51">
        <f t="shared" si="457"/>
        <v>0.12388810541568097</v>
      </c>
      <c r="L803" s="51">
        <f t="shared" si="458"/>
        <v>0.85472530130913038</v>
      </c>
      <c r="M803" s="51">
        <f t="shared" si="459"/>
        <v>6.0410328008295537E-2</v>
      </c>
      <c r="N803" s="51">
        <f t="shared" si="430"/>
        <v>1.1605453413729545</v>
      </c>
      <c r="O803" s="52">
        <f t="shared" si="431"/>
        <v>0.2114606843065715</v>
      </c>
      <c r="P803" s="53" t="b">
        <f t="shared" si="432"/>
        <v>0</v>
      </c>
      <c r="Q803" s="53" t="b">
        <f t="shared" si="433"/>
        <v>0</v>
      </c>
      <c r="R803" s="53" t="b">
        <f t="shared" si="434"/>
        <v>0</v>
      </c>
      <c r="S803" s="53" t="b">
        <f t="shared" si="460"/>
        <v>0</v>
      </c>
      <c r="T803" s="54" t="str">
        <f t="shared" si="461"/>
        <v>不调</v>
      </c>
      <c r="U803" s="51">
        <f t="shared" si="435"/>
        <v>0.12152160663984761</v>
      </c>
      <c r="V803" s="51">
        <f t="shared" si="436"/>
        <v>0.12388810541568097</v>
      </c>
      <c r="W803" s="51">
        <f t="shared" si="437"/>
        <v>0.85472530130913038</v>
      </c>
      <c r="X803" s="51">
        <f t="shared" si="438"/>
        <v>6.0410328008295537E-2</v>
      </c>
      <c r="Y803" s="51">
        <f t="shared" si="462"/>
        <v>0.99998626710299976</v>
      </c>
      <c r="Z803" s="51">
        <f t="shared" si="439"/>
        <v>0.12151993779614031</v>
      </c>
      <c r="AA803" s="51">
        <f t="shared" si="440"/>
        <v>0.12388640407308975</v>
      </c>
      <c r="AB803" s="51">
        <f t="shared" si="441"/>
        <v>0.85471356345460403</v>
      </c>
      <c r="AC803" s="51">
        <f t="shared" si="442"/>
        <v>6.0409498399483251E-2</v>
      </c>
      <c r="AD803" s="78">
        <f t="shared" si="443"/>
        <v>1.1605294037233171</v>
      </c>
      <c r="AE803" s="51">
        <f t="shared" si="463"/>
        <v>1.1610944943510941</v>
      </c>
      <c r="AF803" s="50">
        <f t="shared" si="444"/>
        <v>-4.8668788847616717E-4</v>
      </c>
      <c r="AG803" s="50">
        <f t="shared" si="464"/>
        <v>-4.8668788847616717E-4</v>
      </c>
      <c r="AH803" s="48">
        <f t="shared" si="465"/>
        <v>44925</v>
      </c>
      <c r="AI803" s="55">
        <f t="shared" si="445"/>
        <v>2023</v>
      </c>
      <c r="AJ803" s="55">
        <f t="shared" si="446"/>
        <v>2</v>
      </c>
      <c r="AK803" s="53">
        <f t="shared" si="447"/>
        <v>0</v>
      </c>
      <c r="AL803" s="51">
        <f t="shared" si="466"/>
        <v>1.153891168581308</v>
      </c>
      <c r="AM803" s="52" t="str">
        <f t="shared" si="448"/>
        <v/>
      </c>
      <c r="AN803" s="51">
        <f t="shared" si="467"/>
        <v>1.1610944943510941</v>
      </c>
      <c r="AO803" s="52">
        <f t="shared" si="449"/>
        <v>-4.8668788847616717E-4</v>
      </c>
      <c r="AP803" s="56">
        <f t="shared" si="450"/>
        <v>1</v>
      </c>
      <c r="AQ803" s="53" t="b">
        <f t="shared" si="451"/>
        <v>1</v>
      </c>
    </row>
    <row r="804" spans="1:43">
      <c r="A804" s="48">
        <f>净值底稿!A765</f>
        <v>44981</v>
      </c>
      <c r="B804" s="49">
        <f>净值底稿!X765</f>
        <v>1.4475034268452391</v>
      </c>
      <c r="C804" s="49">
        <f>净值底稿!U765</f>
        <v>1.3395007458744626</v>
      </c>
      <c r="D804" s="49">
        <f>净值底稿!V765</f>
        <v>1.5678000000000001</v>
      </c>
      <c r="E804" s="49">
        <f>净值底稿!W765</f>
        <v>1.4869000000000001</v>
      </c>
      <c r="F804" s="50">
        <f t="shared" si="452"/>
        <v>-2.646449658273653E-3</v>
      </c>
      <c r="G804" s="50">
        <f t="shared" si="453"/>
        <v>-4.0269954583377343E-3</v>
      </c>
      <c r="H804" s="50">
        <f t="shared" si="454"/>
        <v>1.9138755980874222E-4</v>
      </c>
      <c r="I804" s="50">
        <f t="shared" si="455"/>
        <v>2.7650391151876619E-3</v>
      </c>
      <c r="J804" s="51">
        <f t="shared" si="456"/>
        <v>0.12119834139828628</v>
      </c>
      <c r="K804" s="51">
        <f t="shared" si="457"/>
        <v>0.12338751408653763</v>
      </c>
      <c r="L804" s="51">
        <f t="shared" si="458"/>
        <v>0.85487714499784906</v>
      </c>
      <c r="M804" s="51">
        <f t="shared" si="459"/>
        <v>6.0576533025486691E-2</v>
      </c>
      <c r="N804" s="51">
        <f t="shared" si="430"/>
        <v>1.1600395335081597</v>
      </c>
      <c r="O804" s="52">
        <f t="shared" si="431"/>
        <v>0.21084268977036852</v>
      </c>
      <c r="P804" s="53" t="b">
        <f t="shared" si="432"/>
        <v>0</v>
      </c>
      <c r="Q804" s="53" t="b">
        <f t="shared" si="433"/>
        <v>0</v>
      </c>
      <c r="R804" s="53" t="b">
        <f t="shared" si="434"/>
        <v>0</v>
      </c>
      <c r="S804" s="53" t="b">
        <f t="shared" si="460"/>
        <v>0</v>
      </c>
      <c r="T804" s="54" t="str">
        <f t="shared" si="461"/>
        <v>不调</v>
      </c>
      <c r="U804" s="51">
        <f t="shared" si="435"/>
        <v>0.12119834139828628</v>
      </c>
      <c r="V804" s="51">
        <f t="shared" si="436"/>
        <v>0.12338751408653763</v>
      </c>
      <c r="W804" s="51">
        <f t="shared" si="437"/>
        <v>0.85487714499784906</v>
      </c>
      <c r="X804" s="51">
        <f t="shared" si="438"/>
        <v>6.0576533025486691E-2</v>
      </c>
      <c r="Y804" s="51">
        <f t="shared" si="462"/>
        <v>0.99998626710299976</v>
      </c>
      <c r="Z804" s="51">
        <f t="shared" si="439"/>
        <v>0.12119667699394726</v>
      </c>
      <c r="AA804" s="51">
        <f t="shared" si="440"/>
        <v>0.12338581961851557</v>
      </c>
      <c r="AB804" s="51">
        <f t="shared" si="441"/>
        <v>0.85486540505806896</v>
      </c>
      <c r="AC804" s="51">
        <f t="shared" si="442"/>
        <v>6.0575701134198023E-2</v>
      </c>
      <c r="AD804" s="78">
        <f t="shared" si="443"/>
        <v>1.1600236028047299</v>
      </c>
      <c r="AE804" s="51">
        <f t="shared" si="463"/>
        <v>1.1610944943510941</v>
      </c>
      <c r="AF804" s="50">
        <f t="shared" si="444"/>
        <v>-9.2231213873994466E-4</v>
      </c>
      <c r="AG804" s="50">
        <f t="shared" si="464"/>
        <v>-4.3583636654487279E-4</v>
      </c>
      <c r="AH804" s="48">
        <f t="shared" si="465"/>
        <v>44925</v>
      </c>
      <c r="AI804" s="55">
        <f t="shared" si="445"/>
        <v>2023</v>
      </c>
      <c r="AJ804" s="55">
        <f t="shared" si="446"/>
        <v>2</v>
      </c>
      <c r="AK804" s="53">
        <f t="shared" si="447"/>
        <v>0</v>
      </c>
      <c r="AL804" s="51">
        <f t="shared" si="466"/>
        <v>1.153891168581308</v>
      </c>
      <c r="AM804" s="52" t="str">
        <f t="shared" si="448"/>
        <v/>
      </c>
      <c r="AN804" s="51">
        <f t="shared" si="467"/>
        <v>1.1610944943510941</v>
      </c>
      <c r="AO804" s="52">
        <f t="shared" si="449"/>
        <v>-9.2231213873994466E-4</v>
      </c>
      <c r="AP804" s="56">
        <f t="shared" si="450"/>
        <v>1</v>
      </c>
      <c r="AQ804" s="53" t="b">
        <f t="shared" si="451"/>
        <v>1</v>
      </c>
    </row>
    <row r="805" spans="1:43">
      <c r="A805" s="48">
        <f>净值底稿!A766</f>
        <v>44984</v>
      </c>
      <c r="B805" s="49">
        <f>净值底稿!X766</f>
        <v>1.4427860974698641</v>
      </c>
      <c r="C805" s="49">
        <f>净值底稿!U766</f>
        <v>1.3316387709800401</v>
      </c>
      <c r="D805" s="49">
        <f>净值底稿!V766</f>
        <v>1.5679000000000001</v>
      </c>
      <c r="E805" s="49">
        <f>净值底稿!W766</f>
        <v>1.4836</v>
      </c>
      <c r="F805" s="50">
        <f t="shared" si="452"/>
        <v>-3.258941766829726E-3</v>
      </c>
      <c r="G805" s="50">
        <f t="shared" si="453"/>
        <v>-5.8693322259331104E-3</v>
      </c>
      <c r="H805" s="50">
        <f t="shared" si="454"/>
        <v>6.3783645873227712E-5</v>
      </c>
      <c r="I805" s="50">
        <f t="shared" si="455"/>
        <v>-2.2193826081109425E-3</v>
      </c>
      <c r="J805" s="51">
        <f t="shared" si="456"/>
        <v>0.12080170408129072</v>
      </c>
      <c r="K805" s="51">
        <f t="shared" si="457"/>
        <v>0.12266162725120544</v>
      </c>
      <c r="L805" s="51">
        <f t="shared" si="458"/>
        <v>0.85491993149033441</v>
      </c>
      <c r="M805" s="51">
        <f t="shared" si="459"/>
        <v>6.0441260476626658E-2</v>
      </c>
      <c r="N805" s="51">
        <f t="shared" si="430"/>
        <v>1.1588245232994572</v>
      </c>
      <c r="O805" s="52">
        <f t="shared" si="431"/>
        <v>0.21009508034857291</v>
      </c>
      <c r="P805" s="53" t="b">
        <f t="shared" si="432"/>
        <v>0</v>
      </c>
      <c r="Q805" s="53" t="b">
        <f t="shared" si="433"/>
        <v>0</v>
      </c>
      <c r="R805" s="53" t="b">
        <f t="shared" si="434"/>
        <v>0</v>
      </c>
      <c r="S805" s="53" t="b">
        <f t="shared" si="460"/>
        <v>0</v>
      </c>
      <c r="T805" s="54" t="str">
        <f t="shared" si="461"/>
        <v>不调</v>
      </c>
      <c r="U805" s="51">
        <f t="shared" si="435"/>
        <v>0.12080170408129072</v>
      </c>
      <c r="V805" s="51">
        <f t="shared" si="436"/>
        <v>0.12266162725120544</v>
      </c>
      <c r="W805" s="51">
        <f t="shared" si="437"/>
        <v>0.85491993149033441</v>
      </c>
      <c r="X805" s="51">
        <f t="shared" si="438"/>
        <v>6.0441260476626658E-2</v>
      </c>
      <c r="Y805" s="51">
        <f t="shared" si="462"/>
        <v>0.99995880187477393</v>
      </c>
      <c r="Z805" s="51">
        <f t="shared" si="439"/>
        <v>0.12079672727755845</v>
      </c>
      <c r="AA805" s="51">
        <f t="shared" si="440"/>
        <v>0.12265657382212551</v>
      </c>
      <c r="AB805" s="51">
        <f t="shared" si="441"/>
        <v>0.85488471039193858</v>
      </c>
      <c r="AC805" s="51">
        <f t="shared" si="442"/>
        <v>6.0438770410008717E-2</v>
      </c>
      <c r="AD805" s="78">
        <f t="shared" si="443"/>
        <v>1.1587767819016312</v>
      </c>
      <c r="AE805" s="51">
        <f t="shared" si="463"/>
        <v>1.1610944943510941</v>
      </c>
      <c r="AF805" s="50">
        <f t="shared" si="444"/>
        <v>-1.996144552178114E-3</v>
      </c>
      <c r="AG805" s="50">
        <f t="shared" si="464"/>
        <v>-1.0748237364172075E-3</v>
      </c>
      <c r="AH805" s="48">
        <f t="shared" si="465"/>
        <v>44925</v>
      </c>
      <c r="AI805" s="55">
        <f t="shared" si="445"/>
        <v>2023</v>
      </c>
      <c r="AJ805" s="55">
        <f t="shared" si="446"/>
        <v>2</v>
      </c>
      <c r="AK805" s="53">
        <f t="shared" si="447"/>
        <v>0</v>
      </c>
      <c r="AL805" s="51">
        <f t="shared" si="466"/>
        <v>1.153891168581308</v>
      </c>
      <c r="AM805" s="52" t="str">
        <f t="shared" si="448"/>
        <v/>
      </c>
      <c r="AN805" s="51">
        <f t="shared" si="467"/>
        <v>1.1610944943510941</v>
      </c>
      <c r="AO805" s="52">
        <f t="shared" si="449"/>
        <v>-1.996144552178114E-3</v>
      </c>
      <c r="AP805" s="56">
        <f t="shared" si="450"/>
        <v>1</v>
      </c>
      <c r="AQ805" s="53" t="b">
        <f t="shared" si="451"/>
        <v>1</v>
      </c>
    </row>
    <row r="806" spans="1:43">
      <c r="A806" s="48">
        <f>净值底稿!A767</f>
        <v>44985</v>
      </c>
      <c r="B806" s="49">
        <f>净值底稿!X767</f>
        <v>1.4500396135944289</v>
      </c>
      <c r="C806" s="49">
        <f>净值底稿!U767</f>
        <v>1.3424194872507851</v>
      </c>
      <c r="D806" s="49">
        <f>净值底稿!V767</f>
        <v>1.5683</v>
      </c>
      <c r="E806" s="49">
        <f>净值底稿!W767</f>
        <v>1.4825999999999999</v>
      </c>
      <c r="F806" s="50">
        <f t="shared" si="452"/>
        <v>5.0274369411271724E-3</v>
      </c>
      <c r="G806" s="50">
        <f t="shared" si="453"/>
        <v>8.0958263649912876E-3</v>
      </c>
      <c r="H806" s="50">
        <f t="shared" si="454"/>
        <v>2.5511831111679761E-4</v>
      </c>
      <c r="I806" s="50">
        <f t="shared" si="455"/>
        <v>-6.7403612833660809E-4</v>
      </c>
      <c r="J806" s="51">
        <f t="shared" si="456"/>
        <v>0.12140402520664091</v>
      </c>
      <c r="K806" s="51">
        <f t="shared" si="457"/>
        <v>0.12364958014631418</v>
      </c>
      <c r="L806" s="51">
        <f t="shared" si="458"/>
        <v>0.85510280713545339</v>
      </c>
      <c r="M806" s="51">
        <f t="shared" si="459"/>
        <v>6.0398032495200128E-2</v>
      </c>
      <c r="N806" s="51">
        <f t="shared" si="430"/>
        <v>1.1605544449836085</v>
      </c>
      <c r="O806" s="52">
        <f t="shared" si="431"/>
        <v>0.21115218369304181</v>
      </c>
      <c r="P806" s="53" t="b">
        <f t="shared" si="432"/>
        <v>0</v>
      </c>
      <c r="Q806" s="53" t="b">
        <f t="shared" si="433"/>
        <v>0</v>
      </c>
      <c r="R806" s="53" t="b">
        <f t="shared" si="434"/>
        <v>0</v>
      </c>
      <c r="S806" s="53" t="b">
        <f t="shared" si="460"/>
        <v>0</v>
      </c>
      <c r="T806" s="54" t="str">
        <f t="shared" si="461"/>
        <v>不调</v>
      </c>
      <c r="U806" s="51">
        <f t="shared" si="435"/>
        <v>0.12140402520664091</v>
      </c>
      <c r="V806" s="51">
        <f t="shared" si="436"/>
        <v>0.12364958014631418</v>
      </c>
      <c r="W806" s="51">
        <f t="shared" si="437"/>
        <v>0.85510280713545339</v>
      </c>
      <c r="X806" s="51">
        <f t="shared" si="438"/>
        <v>6.0398032495200128E-2</v>
      </c>
      <c r="Y806" s="51">
        <f t="shared" si="462"/>
        <v>0.99998626710299976</v>
      </c>
      <c r="Z806" s="51">
        <f t="shared" si="439"/>
        <v>0.12140235797766734</v>
      </c>
      <c r="AA806" s="51">
        <f t="shared" si="440"/>
        <v>0.1236478820793659</v>
      </c>
      <c r="AB806" s="51">
        <f t="shared" si="441"/>
        <v>0.85509106409667834</v>
      </c>
      <c r="AC806" s="51">
        <f t="shared" si="442"/>
        <v>6.0397203055240857E-2</v>
      </c>
      <c r="AD806" s="78">
        <f t="shared" si="443"/>
        <v>1.1605385072089525</v>
      </c>
      <c r="AE806" s="51">
        <f t="shared" si="463"/>
        <v>1.1610944943510941</v>
      </c>
      <c r="AF806" s="50">
        <f t="shared" si="444"/>
        <v>-4.7884745371429283E-4</v>
      </c>
      <c r="AG806" s="50">
        <f t="shared" si="464"/>
        <v>1.5203319007048854E-3</v>
      </c>
      <c r="AH806" s="48">
        <f t="shared" si="465"/>
        <v>44925</v>
      </c>
      <c r="AI806" s="55">
        <f t="shared" si="445"/>
        <v>2023</v>
      </c>
      <c r="AJ806" s="55">
        <f t="shared" si="446"/>
        <v>2</v>
      </c>
      <c r="AK806" s="53">
        <f t="shared" si="447"/>
        <v>1</v>
      </c>
      <c r="AL806" s="51">
        <f t="shared" si="466"/>
        <v>1.153891168581308</v>
      </c>
      <c r="AM806" s="52">
        <f t="shared" si="448"/>
        <v>5.7608020657764492E-3</v>
      </c>
      <c r="AN806" s="51">
        <f t="shared" si="467"/>
        <v>1.1610944943510941</v>
      </c>
      <c r="AO806" s="52">
        <f t="shared" si="449"/>
        <v>-4.7884745371429283E-4</v>
      </c>
      <c r="AP806" s="56">
        <f t="shared" si="450"/>
        <v>1</v>
      </c>
      <c r="AQ806" s="53" t="b">
        <f t="shared" si="451"/>
        <v>1</v>
      </c>
    </row>
    <row r="807" spans="1:43">
      <c r="A807" s="48">
        <f>净值底稿!A768</f>
        <v>44986</v>
      </c>
      <c r="B807" s="49">
        <f>净值底稿!X768</f>
        <v>1.4595702866299118</v>
      </c>
      <c r="C807" s="49">
        <f>净值底稿!U768</f>
        <v>1.3518494563593613</v>
      </c>
      <c r="D807" s="49">
        <f>净值底稿!V768</f>
        <v>1.5683</v>
      </c>
      <c r="E807" s="49">
        <f>净值底稿!W768</f>
        <v>1.4896</v>
      </c>
      <c r="F807" s="50">
        <f t="shared" si="452"/>
        <v>6.5726983912237635E-3</v>
      </c>
      <c r="G807" s="50">
        <f t="shared" si="453"/>
        <v>7.0246068372326054E-3</v>
      </c>
      <c r="H807" s="50">
        <f t="shared" si="454"/>
        <v>0</v>
      </c>
      <c r="I807" s="50">
        <f t="shared" si="455"/>
        <v>4.7214353163362865E-3</v>
      </c>
      <c r="J807" s="51">
        <f t="shared" si="456"/>
        <v>0.12220029906063792</v>
      </c>
      <c r="K807" s="51">
        <f t="shared" si="457"/>
        <v>0.12451645983722995</v>
      </c>
      <c r="L807" s="51">
        <f t="shared" si="458"/>
        <v>0.85509106409667834</v>
      </c>
      <c r="M807" s="51">
        <f t="shared" si="459"/>
        <v>6.0682364542753803E-2</v>
      </c>
      <c r="N807" s="51">
        <f t="shared" si="430"/>
        <v>1.1624901875373002</v>
      </c>
      <c r="O807" s="52">
        <f t="shared" si="431"/>
        <v>0.21223126142727258</v>
      </c>
      <c r="P807" s="53" t="b">
        <f t="shared" si="432"/>
        <v>0</v>
      </c>
      <c r="Q807" s="53" t="b">
        <f t="shared" si="433"/>
        <v>0</v>
      </c>
      <c r="R807" s="53" t="b">
        <f t="shared" si="434"/>
        <v>0</v>
      </c>
      <c r="S807" s="53" t="b">
        <f t="shared" si="460"/>
        <v>0</v>
      </c>
      <c r="T807" s="54" t="str">
        <f t="shared" si="461"/>
        <v>不调</v>
      </c>
      <c r="U807" s="51">
        <f t="shared" si="435"/>
        <v>0.12220029906063792</v>
      </c>
      <c r="V807" s="51">
        <f t="shared" si="436"/>
        <v>0.12451645983722995</v>
      </c>
      <c r="W807" s="51">
        <f t="shared" si="437"/>
        <v>0.85509106409667834</v>
      </c>
      <c r="X807" s="51">
        <f t="shared" si="438"/>
        <v>6.0682364542753803E-2</v>
      </c>
      <c r="Y807" s="51">
        <f t="shared" si="462"/>
        <v>0.99998626710299976</v>
      </c>
      <c r="Z807" s="51">
        <f t="shared" si="439"/>
        <v>0.12219862089651752</v>
      </c>
      <c r="AA807" s="51">
        <f t="shared" si="440"/>
        <v>0.12451474986551217</v>
      </c>
      <c r="AB807" s="51">
        <f t="shared" si="441"/>
        <v>0.8550793212191693</v>
      </c>
      <c r="AC807" s="51">
        <f t="shared" si="442"/>
        <v>6.0681531198091804E-2</v>
      </c>
      <c r="AD807" s="78">
        <f t="shared" si="443"/>
        <v>1.1624742231792908</v>
      </c>
      <c r="AE807" s="51">
        <f t="shared" si="463"/>
        <v>1.1624742231792908</v>
      </c>
      <c r="AF807" s="50">
        <f t="shared" si="444"/>
        <v>0</v>
      </c>
      <c r="AG807" s="50">
        <f t="shared" si="464"/>
        <v>1.6679463527613514E-3</v>
      </c>
      <c r="AH807" s="48">
        <f t="shared" si="465"/>
        <v>44925</v>
      </c>
      <c r="AI807" s="55">
        <f t="shared" si="445"/>
        <v>2023</v>
      </c>
      <c r="AJ807" s="55">
        <f t="shared" si="446"/>
        <v>3</v>
      </c>
      <c r="AK807" s="53">
        <f t="shared" si="447"/>
        <v>0</v>
      </c>
      <c r="AL807" s="51">
        <f t="shared" si="466"/>
        <v>1.1605385072089525</v>
      </c>
      <c r="AM807" s="52" t="str">
        <f t="shared" si="448"/>
        <v/>
      </c>
      <c r="AN807" s="51">
        <f t="shared" si="467"/>
        <v>1.1624742231792908</v>
      </c>
      <c r="AO807" s="52">
        <f t="shared" si="449"/>
        <v>0</v>
      </c>
      <c r="AP807" s="56">
        <f t="shared" si="450"/>
        <v>1</v>
      </c>
      <c r="AQ807" s="53" t="b">
        <f t="shared" si="451"/>
        <v>1</v>
      </c>
    </row>
    <row r="808" spans="1:43">
      <c r="A808" s="48">
        <f>净值底稿!A769</f>
        <v>44987</v>
      </c>
      <c r="B808" s="49">
        <f>净值底稿!X769</f>
        <v>1.4656654734147943</v>
      </c>
      <c r="C808" s="49">
        <f>净值底稿!U769</f>
        <v>1.3456646572183864</v>
      </c>
      <c r="D808" s="49">
        <f>净值底稿!V769</f>
        <v>1.5685</v>
      </c>
      <c r="E808" s="49">
        <f>净值底稿!W769</f>
        <v>1.488</v>
      </c>
      <c r="F808" s="50">
        <f t="shared" si="452"/>
        <v>4.1760145713543029E-3</v>
      </c>
      <c r="G808" s="50">
        <f t="shared" si="453"/>
        <v>-4.5750650058558051E-3</v>
      </c>
      <c r="H808" s="50">
        <f t="shared" si="454"/>
        <v>1.275266211822057E-4</v>
      </c>
      <c r="I808" s="50">
        <f t="shared" si="455"/>
        <v>-1.0741138560688146E-3</v>
      </c>
      <c r="J808" s="51">
        <f t="shared" si="456"/>
        <v>0.12270892411798077</v>
      </c>
      <c r="K808" s="51">
        <f t="shared" si="457"/>
        <v>0.12394508679068958</v>
      </c>
      <c r="L808" s="51">
        <f t="shared" si="458"/>
        <v>0.85518836659584718</v>
      </c>
      <c r="M808" s="51">
        <f t="shared" si="459"/>
        <v>6.0616352324624465E-2</v>
      </c>
      <c r="N808" s="51">
        <f t="shared" si="430"/>
        <v>1.1624587298291418</v>
      </c>
      <c r="O808" s="52">
        <f t="shared" si="431"/>
        <v>0.21218302601153294</v>
      </c>
      <c r="P808" s="53" t="b">
        <f t="shared" si="432"/>
        <v>0</v>
      </c>
      <c r="Q808" s="53" t="b">
        <f t="shared" si="433"/>
        <v>0</v>
      </c>
      <c r="R808" s="53" t="b">
        <f t="shared" si="434"/>
        <v>0</v>
      </c>
      <c r="S808" s="53" t="b">
        <f t="shared" si="460"/>
        <v>0</v>
      </c>
      <c r="T808" s="54" t="str">
        <f t="shared" si="461"/>
        <v>不调</v>
      </c>
      <c r="U808" s="51">
        <f t="shared" si="435"/>
        <v>0.12270892411798077</v>
      </c>
      <c r="V808" s="51">
        <f t="shared" si="436"/>
        <v>0.12394508679068958</v>
      </c>
      <c r="W808" s="51">
        <f t="shared" si="437"/>
        <v>0.85518836659584718</v>
      </c>
      <c r="X808" s="51">
        <f t="shared" si="438"/>
        <v>6.0616352324624465E-2</v>
      </c>
      <c r="Y808" s="51">
        <f t="shared" si="462"/>
        <v>0.99998626710299976</v>
      </c>
      <c r="Z808" s="51">
        <f t="shared" si="439"/>
        <v>0.12270723896896485</v>
      </c>
      <c r="AA808" s="51">
        <f t="shared" si="440"/>
        <v>0.123943384665579</v>
      </c>
      <c r="AB808" s="51">
        <f t="shared" si="441"/>
        <v>0.85517662238209291</v>
      </c>
      <c r="AC808" s="51">
        <f t="shared" si="442"/>
        <v>6.0615519886501462E-2</v>
      </c>
      <c r="AD808" s="78">
        <f t="shared" si="443"/>
        <v>1.1624427659031382</v>
      </c>
      <c r="AE808" s="51">
        <f t="shared" si="463"/>
        <v>1.1624742231792908</v>
      </c>
      <c r="AF808" s="50">
        <f t="shared" si="444"/>
        <v>-2.7060622528551903E-5</v>
      </c>
      <c r="AG808" s="50">
        <f t="shared" si="464"/>
        <v>-2.7060622528551903E-5</v>
      </c>
      <c r="AH808" s="48">
        <f t="shared" si="465"/>
        <v>44925</v>
      </c>
      <c r="AI808" s="55">
        <f t="shared" si="445"/>
        <v>2023</v>
      </c>
      <c r="AJ808" s="55">
        <f t="shared" si="446"/>
        <v>3</v>
      </c>
      <c r="AK808" s="53">
        <f t="shared" si="447"/>
        <v>0</v>
      </c>
      <c r="AL808" s="51">
        <f t="shared" si="466"/>
        <v>1.1605385072089525</v>
      </c>
      <c r="AM808" s="52" t="str">
        <f t="shared" si="448"/>
        <v/>
      </c>
      <c r="AN808" s="51">
        <f t="shared" si="467"/>
        <v>1.1624742231792908</v>
      </c>
      <c r="AO808" s="52">
        <f t="shared" si="449"/>
        <v>-2.7060622528551903E-5</v>
      </c>
      <c r="AP808" s="56">
        <f t="shared" si="450"/>
        <v>1</v>
      </c>
      <c r="AQ808" s="53" t="b">
        <f t="shared" si="451"/>
        <v>1</v>
      </c>
    </row>
    <row r="809" spans="1:43">
      <c r="A809" s="48">
        <f>净值底稿!A770</f>
        <v>44988</v>
      </c>
      <c r="B809" s="49">
        <f>净值底稿!X770</f>
        <v>1.4750841782015278</v>
      </c>
      <c r="C809" s="49">
        <f>净值底稿!U770</f>
        <v>1.345180463285385</v>
      </c>
      <c r="D809" s="49">
        <f>净值底稿!V770</f>
        <v>1.5686</v>
      </c>
      <c r="E809" s="49">
        <f>净值底稿!W770</f>
        <v>1.4947999999999999</v>
      </c>
      <c r="F809" s="50">
        <f t="shared" si="452"/>
        <v>6.4262309221143621E-3</v>
      </c>
      <c r="G809" s="50">
        <f t="shared" si="453"/>
        <v>-3.5981767850112867E-4</v>
      </c>
      <c r="H809" s="50">
        <f t="shared" si="454"/>
        <v>6.3755180108371334E-5</v>
      </c>
      <c r="I809" s="50">
        <f t="shared" si="455"/>
        <v>4.5698924731181201E-3</v>
      </c>
      <c r="J809" s="51">
        <f t="shared" si="456"/>
        <v>0.12349578402239449</v>
      </c>
      <c r="K809" s="51">
        <f t="shared" si="457"/>
        <v>0.12389878764464306</v>
      </c>
      <c r="L809" s="51">
        <f t="shared" si="458"/>
        <v>0.85523114432167735</v>
      </c>
      <c r="M809" s="51">
        <f t="shared" si="459"/>
        <v>6.0892526294584928E-2</v>
      </c>
      <c r="N809" s="51">
        <f t="shared" si="430"/>
        <v>1.1635182422832999</v>
      </c>
      <c r="O809" s="52">
        <f t="shared" si="431"/>
        <v>0.21262629383579576</v>
      </c>
      <c r="P809" s="53" t="b">
        <f t="shared" si="432"/>
        <v>0</v>
      </c>
      <c r="Q809" s="53" t="b">
        <f t="shared" si="433"/>
        <v>0</v>
      </c>
      <c r="R809" s="53" t="b">
        <f t="shared" si="434"/>
        <v>0</v>
      </c>
      <c r="S809" s="53" t="b">
        <f t="shared" si="460"/>
        <v>0</v>
      </c>
      <c r="T809" s="54" t="str">
        <f t="shared" si="461"/>
        <v>不调</v>
      </c>
      <c r="U809" s="51">
        <f t="shared" si="435"/>
        <v>0.12349578402239449</v>
      </c>
      <c r="V809" s="51">
        <f t="shared" si="436"/>
        <v>0.12389878764464306</v>
      </c>
      <c r="W809" s="51">
        <f t="shared" si="437"/>
        <v>0.85523114432167735</v>
      </c>
      <c r="X809" s="51">
        <f t="shared" si="438"/>
        <v>6.0892526294584928E-2</v>
      </c>
      <c r="Y809" s="51">
        <f t="shared" si="462"/>
        <v>0.99998626710299976</v>
      </c>
      <c r="Z809" s="51">
        <f t="shared" si="439"/>
        <v>0.12349408806751254</v>
      </c>
      <c r="AA809" s="51">
        <f t="shared" si="440"/>
        <v>0.12389708615535387</v>
      </c>
      <c r="AB809" s="51">
        <f t="shared" si="441"/>
        <v>0.855219399520461</v>
      </c>
      <c r="AC809" s="51">
        <f t="shared" si="442"/>
        <v>6.089169006379324E-2</v>
      </c>
      <c r="AD809" s="78">
        <f t="shared" si="443"/>
        <v>1.1635022638071206</v>
      </c>
      <c r="AE809" s="51">
        <f t="shared" si="463"/>
        <v>1.1635022638071206</v>
      </c>
      <c r="AF809" s="50">
        <f t="shared" si="444"/>
        <v>0</v>
      </c>
      <c r="AG809" s="50">
        <f t="shared" si="464"/>
        <v>9.114409199830753E-4</v>
      </c>
      <c r="AH809" s="48">
        <f t="shared" si="465"/>
        <v>44925</v>
      </c>
      <c r="AI809" s="55">
        <f t="shared" si="445"/>
        <v>2023</v>
      </c>
      <c r="AJ809" s="55">
        <f t="shared" si="446"/>
        <v>3</v>
      </c>
      <c r="AK809" s="53">
        <f t="shared" si="447"/>
        <v>0</v>
      </c>
      <c r="AL809" s="51">
        <f t="shared" si="466"/>
        <v>1.1605385072089525</v>
      </c>
      <c r="AM809" s="52" t="str">
        <f t="shared" si="448"/>
        <v/>
      </c>
      <c r="AN809" s="51">
        <f t="shared" si="467"/>
        <v>1.1635022638071206</v>
      </c>
      <c r="AO809" s="52">
        <f t="shared" si="449"/>
        <v>0</v>
      </c>
      <c r="AP809" s="56">
        <f t="shared" si="450"/>
        <v>1</v>
      </c>
      <c r="AQ809" s="53" t="b">
        <f t="shared" si="451"/>
        <v>1</v>
      </c>
    </row>
    <row r="810" spans="1:43">
      <c r="A810" s="48">
        <f>净值底稿!A771</f>
        <v>44991</v>
      </c>
      <c r="B810" s="49">
        <f>净值底稿!X771</f>
        <v>1.4725439812214107</v>
      </c>
      <c r="C810" s="49">
        <f>净值底稿!U771</f>
        <v>1.3474621470452788</v>
      </c>
      <c r="D810" s="49">
        <f>净值底稿!V771</f>
        <v>1.5705</v>
      </c>
      <c r="E810" s="49">
        <f>净值底稿!W771</f>
        <v>1.5086999999999999</v>
      </c>
      <c r="F810" s="50">
        <f t="shared" si="452"/>
        <v>-1.7220691657164888E-3</v>
      </c>
      <c r="G810" s="50">
        <f t="shared" si="453"/>
        <v>1.6961915684690076E-3</v>
      </c>
      <c r="H810" s="50">
        <f t="shared" si="454"/>
        <v>1.2112711972460666E-3</v>
      </c>
      <c r="I810" s="50">
        <f t="shared" si="455"/>
        <v>9.2989028632592952E-3</v>
      </c>
      <c r="J810" s="51">
        <f t="shared" si="456"/>
        <v>0.1232814227063032</v>
      </c>
      <c r="K810" s="51">
        <f t="shared" si="457"/>
        <v>0.12410723934824847</v>
      </c>
      <c r="L810" s="51">
        <f t="shared" si="458"/>
        <v>0.8562553021464262</v>
      </c>
      <c r="M810" s="51">
        <f t="shared" si="459"/>
        <v>6.1457915974876147E-2</v>
      </c>
      <c r="N810" s="51">
        <f t="shared" si="430"/>
        <v>1.1651018801758539</v>
      </c>
      <c r="O810" s="52">
        <f t="shared" si="431"/>
        <v>0.212332214258561</v>
      </c>
      <c r="P810" s="53" t="b">
        <f t="shared" si="432"/>
        <v>0</v>
      </c>
      <c r="Q810" s="53" t="b">
        <f t="shared" si="433"/>
        <v>0</v>
      </c>
      <c r="R810" s="53" t="b">
        <f t="shared" si="434"/>
        <v>0</v>
      </c>
      <c r="S810" s="53" t="b">
        <f t="shared" si="460"/>
        <v>0</v>
      </c>
      <c r="T810" s="54" t="str">
        <f t="shared" si="461"/>
        <v>不调</v>
      </c>
      <c r="U810" s="51">
        <f t="shared" si="435"/>
        <v>0.1232814227063032</v>
      </c>
      <c r="V810" s="51">
        <f t="shared" si="436"/>
        <v>0.12410723934824847</v>
      </c>
      <c r="W810" s="51">
        <f t="shared" si="437"/>
        <v>0.8562553021464262</v>
      </c>
      <c r="X810" s="51">
        <f t="shared" si="438"/>
        <v>6.1457915974876147E-2</v>
      </c>
      <c r="Y810" s="51">
        <f t="shared" si="462"/>
        <v>0.99995880187477393</v>
      </c>
      <c r="Z810" s="51">
        <f t="shared" si="439"/>
        <v>0.12327634374281249</v>
      </c>
      <c r="AA810" s="51">
        <f t="shared" si="440"/>
        <v>0.12410212636266034</v>
      </c>
      <c r="AB810" s="51">
        <f t="shared" si="441"/>
        <v>0.85622002603326286</v>
      </c>
      <c r="AC810" s="51">
        <f t="shared" si="442"/>
        <v>6.1455384023957678E-2</v>
      </c>
      <c r="AD810" s="78">
        <f t="shared" si="443"/>
        <v>1.1650538801626935</v>
      </c>
      <c r="AE810" s="51">
        <f t="shared" si="463"/>
        <v>1.1650538801626935</v>
      </c>
      <c r="AF810" s="50">
        <f t="shared" si="444"/>
        <v>0</v>
      </c>
      <c r="AG810" s="50">
        <f t="shared" si="464"/>
        <v>1.3335739893585163E-3</v>
      </c>
      <c r="AH810" s="48">
        <f t="shared" si="465"/>
        <v>44925</v>
      </c>
      <c r="AI810" s="55">
        <f t="shared" si="445"/>
        <v>2023</v>
      </c>
      <c r="AJ810" s="55">
        <f t="shared" si="446"/>
        <v>3</v>
      </c>
      <c r="AK810" s="53">
        <f t="shared" si="447"/>
        <v>0</v>
      </c>
      <c r="AL810" s="51">
        <f t="shared" si="466"/>
        <v>1.1605385072089525</v>
      </c>
      <c r="AM810" s="52" t="str">
        <f t="shared" si="448"/>
        <v/>
      </c>
      <c r="AN810" s="51">
        <f t="shared" si="467"/>
        <v>1.1650538801626935</v>
      </c>
      <c r="AO810" s="52">
        <f t="shared" si="449"/>
        <v>0</v>
      </c>
      <c r="AP810" s="56">
        <f t="shared" si="450"/>
        <v>1</v>
      </c>
      <c r="AQ810" s="53" t="b">
        <f t="shared" si="451"/>
        <v>1</v>
      </c>
    </row>
    <row r="811" spans="1:43">
      <c r="A811" s="48">
        <f>净值底稿!A772</f>
        <v>44992</v>
      </c>
      <c r="B811" s="49">
        <f>净值底稿!X772</f>
        <v>1.4650422579804261</v>
      </c>
      <c r="C811" s="49">
        <f>净值底稿!U772</f>
        <v>1.32426253084368</v>
      </c>
      <c r="D811" s="49">
        <f>净值底稿!V772</f>
        <v>1.571</v>
      </c>
      <c r="E811" s="49">
        <f>净值底稿!W772</f>
        <v>1.5074000000000001</v>
      </c>
      <c r="F811" s="50">
        <f t="shared" si="452"/>
        <v>-5.0943967288245018E-3</v>
      </c>
      <c r="G811" s="50">
        <f t="shared" si="453"/>
        <v>-1.7217267477584453E-2</v>
      </c>
      <c r="H811" s="50">
        <f t="shared" si="454"/>
        <v>3.1836994587708389E-4</v>
      </c>
      <c r="I811" s="50">
        <f t="shared" si="455"/>
        <v>-8.6166898654460589E-4</v>
      </c>
      <c r="J811" s="51">
        <f t="shared" si="456"/>
        <v>0.12264832514050766</v>
      </c>
      <c r="K811" s="51">
        <f t="shared" si="457"/>
        <v>0.12196542685853744</v>
      </c>
      <c r="L811" s="51">
        <f t="shared" si="458"/>
        <v>0.85649262075660992</v>
      </c>
      <c r="M811" s="51">
        <f t="shared" si="459"/>
        <v>6.1402429825488047E-2</v>
      </c>
      <c r="N811" s="51">
        <f t="shared" ref="N811:N874" si="468">SUM(J811:M811)</f>
        <v>1.162508802581143</v>
      </c>
      <c r="O811" s="52">
        <f t="shared" ref="O811:O874" si="469">IFERROR((J811+K811)/N811,0)</f>
        <v>0.21041883851195278</v>
      </c>
      <c r="P811" s="53" t="b">
        <f t="shared" ref="P811:P874" si="470">AND(MONTH(A811)=12,OR(A812="",YEAR(A811)&lt;&gt;YEAR(A812)))</f>
        <v>0</v>
      </c>
      <c r="Q811" s="53" t="b">
        <f t="shared" ref="Q811:Q874" si="471">AND(MOD(MONTH(A811),3)=0,OR(A812="",MONTH(A811)&lt;&gt;MONTH(A812)))</f>
        <v>0</v>
      </c>
      <c r="R811" s="53" t="b">
        <f t="shared" ref="R811:R874" si="472">OR(O811&gt;$E$7,O811&lt;$E$6)</f>
        <v>0</v>
      </c>
      <c r="S811" s="53" t="b">
        <f t="shared" si="460"/>
        <v>0</v>
      </c>
      <c r="T811" s="54" t="str">
        <f t="shared" si="461"/>
        <v>不调</v>
      </c>
      <c r="U811" s="51">
        <f t="shared" ref="U811:U874" si="473">IF(OR(T811="年末+季度",T811="季度+动态"),N811*$E$5/2,IF(T811="季度",(J811+K811)/2,IF(T811="动态",N811*$E$5*IF(J811+K811=0,0.5,J811/(J811+K811)),J811)))</f>
        <v>0.12264832514050766</v>
      </c>
      <c r="V811" s="51">
        <f t="shared" ref="V811:V874" si="474">IF(OR(T811="年末+季度",T811="季度+动态"),N811*$E$5/2,IF(T811="季度",(J811+K811)/2,IF(T811="动态",N811*$E$5*IF(J811+K811=0,0.5,K811/(J811+K811)),K811)))</f>
        <v>0.12196542685853744</v>
      </c>
      <c r="W811" s="51">
        <f t="shared" ref="W811:W874" si="475">IF(OR(T811="年末+季度",T811="季度+动态",T811="动态"),N811*(1-$E$5)*IF(L811+M811=0,$B$7/($B$7+$B$8),L811/(L811+M811)),L811)</f>
        <v>0.85649262075660992</v>
      </c>
      <c r="X811" s="51">
        <f t="shared" ref="X811:X874" si="476">IF(OR(T811="年末+季度",T811="季度+动态",T811="动态"),N811*(1-$E$5)*IF(L811+M811=0,$B$8/($B$7+$B$8),M811/(L811+M811)),M811)</f>
        <v>6.1402429825488047E-2</v>
      </c>
      <c r="Y811" s="51">
        <f t="shared" si="462"/>
        <v>0.99998626710299976</v>
      </c>
      <c r="Z811" s="51">
        <f t="shared" ref="Z811:Z874" si="477">U811*Y811</f>
        <v>0.12264664082369126</v>
      </c>
      <c r="AA811" s="51">
        <f t="shared" ref="AA811:AA874" si="478">V811*Y811</f>
        <v>0.1219637519198928</v>
      </c>
      <c r="AB811" s="51">
        <f t="shared" ref="AB811:AB874" si="479">W811*Y811</f>
        <v>0.85648085863166756</v>
      </c>
      <c r="AC811" s="51">
        <f t="shared" ref="AC811:AC874" si="480">X811*Y811</f>
        <v>6.1401586592243693E-2</v>
      </c>
      <c r="AD811" s="78">
        <f t="shared" ref="AD811:AD874" si="481">SUM(Z811:AC811)</f>
        <v>1.1624928379674953</v>
      </c>
      <c r="AE811" s="51">
        <f t="shared" si="463"/>
        <v>1.1650538801626935</v>
      </c>
      <c r="AF811" s="50">
        <f t="shared" ref="AF811:AF874" si="482">AD811/AE811-1</f>
        <v>-2.1982178153345799E-3</v>
      </c>
      <c r="AG811" s="50">
        <f t="shared" si="464"/>
        <v>-2.1982178153345799E-3</v>
      </c>
      <c r="AH811" s="48">
        <f t="shared" si="465"/>
        <v>44925</v>
      </c>
      <c r="AI811" s="55">
        <f t="shared" ref="AI811:AI874" si="483">YEAR(A811)</f>
        <v>2023</v>
      </c>
      <c r="AJ811" s="55">
        <f t="shared" ref="AJ811:AJ874" si="484">MONTH(A811)</f>
        <v>3</v>
      </c>
      <c r="AK811" s="53">
        <f t="shared" ref="AK811:AK874" si="485">IF(MONTH(A811)&lt;&gt;MONTH(A812),1,0)</f>
        <v>0</v>
      </c>
      <c r="AL811" s="51">
        <f t="shared" si="466"/>
        <v>1.1605385072089525</v>
      </c>
      <c r="AM811" s="52" t="str">
        <f t="shared" ref="AM811:AM874" si="486">IF(AK811,AD811/AL811-1,"")</f>
        <v/>
      </c>
      <c r="AN811" s="51">
        <f t="shared" si="467"/>
        <v>1.1650538801626935</v>
      </c>
      <c r="AO811" s="52">
        <f t="shared" ref="AO811:AO874" si="487">AD811/AN811-1</f>
        <v>-2.1982178153345799E-3</v>
      </c>
      <c r="AP811" s="56">
        <f t="shared" ref="AP811:AP874" si="488">IFERROR(SUM(Z811:AC811)/AD811,0)</f>
        <v>1</v>
      </c>
      <c r="AQ811" s="53" t="b">
        <f t="shared" ref="AQ811:AQ874" si="489">AND(B811&gt;0,C811&gt;0,D811&gt;0,E811&gt;0)</f>
        <v>1</v>
      </c>
    </row>
    <row r="812" spans="1:43">
      <c r="A812" s="48">
        <f>净值底稿!A773</f>
        <v>44993</v>
      </c>
      <c r="B812" s="49">
        <f>净值底稿!X773</f>
        <v>1.4643241378977925</v>
      </c>
      <c r="C812" s="49">
        <f>净值底稿!U773</f>
        <v>1.3291659950391113</v>
      </c>
      <c r="D812" s="49">
        <f>净值底稿!V773</f>
        <v>1.5711999999999999</v>
      </c>
      <c r="E812" s="49">
        <f>净值底稿!W773</f>
        <v>1.4914000000000001</v>
      </c>
      <c r="F812" s="50">
        <f t="shared" ref="F812:F875" si="490">IFERROR(B812/B811-1,0)</f>
        <v>-4.9017021776798231E-4</v>
      </c>
      <c r="G812" s="50">
        <f t="shared" ref="G812:G875" si="491">IFERROR(C812/C811-1,0)</f>
        <v>3.7027885945752903E-3</v>
      </c>
      <c r="H812" s="50">
        <f t="shared" ref="H812:H875" si="492">IFERROR(D812/D811-1,0)</f>
        <v>1.2730744748568057E-4</v>
      </c>
      <c r="I812" s="50">
        <f t="shared" ref="I812:I875" si="493">IFERROR(E812/E811-1,0)</f>
        <v>-1.0614302772986584E-2</v>
      </c>
      <c r="J812" s="51">
        <f t="shared" ref="J812:J875" si="494">Z811*(1+F812)</f>
        <v>0.1225865230930502</v>
      </c>
      <c r="K812" s="51">
        <f t="shared" ref="K812:K875" si="495">AA811*(1+G812)</f>
        <v>0.12241535790945339</v>
      </c>
      <c r="L812" s="51">
        <f t="shared" ref="L812:L875" si="496">AB811*(1+H812)</f>
        <v>0.85658989502360028</v>
      </c>
      <c r="M812" s="51">
        <f t="shared" ref="M812:M875" si="497">AC811*(1+I812)</f>
        <v>6.0749851561411862E-2</v>
      </c>
      <c r="N812" s="51">
        <f t="shared" si="468"/>
        <v>1.1623416275875156</v>
      </c>
      <c r="O812" s="52">
        <f t="shared" si="469"/>
        <v>0.21078302212320688</v>
      </c>
      <c r="P812" s="53" t="b">
        <f t="shared" si="470"/>
        <v>0</v>
      </c>
      <c r="Q812" s="53" t="b">
        <f t="shared" si="471"/>
        <v>0</v>
      </c>
      <c r="R812" s="53" t="b">
        <f t="shared" si="472"/>
        <v>0</v>
      </c>
      <c r="S812" s="53" t="b">
        <f t="shared" ref="S812:S875" si="498">AND(OR(P812,Q812,R812),A812-AH811&gt;$E$8)</f>
        <v>0</v>
      </c>
      <c r="T812" s="54" t="str">
        <f t="shared" ref="T812:T875" si="499">IF(NOT(OR(P812,Q812,R812)),"不调",IF(NOT(S812),"间隔规则跳过",IF(P812,"年末+季度",IF(AND(Q812,R812),"季度+动态",IF(Q812,"季度","动态")))))</f>
        <v>不调</v>
      </c>
      <c r="U812" s="51">
        <f t="shared" si="473"/>
        <v>0.1225865230930502</v>
      </c>
      <c r="V812" s="51">
        <f t="shared" si="474"/>
        <v>0.12241535790945339</v>
      </c>
      <c r="W812" s="51">
        <f t="shared" si="475"/>
        <v>0.85658989502360028</v>
      </c>
      <c r="X812" s="51">
        <f t="shared" si="476"/>
        <v>6.0749851561411862E-2</v>
      </c>
      <c r="Y812" s="51">
        <f t="shared" ref="Y812:Y875" si="500">POWER(1-$H$5,(A812-A811)/$H$8)</f>
        <v>0.99998626710299976</v>
      </c>
      <c r="Z812" s="51">
        <f t="shared" si="477"/>
        <v>0.12258483962495494</v>
      </c>
      <c r="AA812" s="51">
        <f t="shared" si="478"/>
        <v>0.12241367679195198</v>
      </c>
      <c r="AB812" s="51">
        <f t="shared" si="479"/>
        <v>0.85657813156280049</v>
      </c>
      <c r="AC812" s="51">
        <f t="shared" si="480"/>
        <v>6.0749017289957588E-2</v>
      </c>
      <c r="AD812" s="78">
        <f t="shared" si="481"/>
        <v>1.162325665269665</v>
      </c>
      <c r="AE812" s="51">
        <f t="shared" ref="AE812:AE875" si="501">MAX(AE811,AD812)</f>
        <v>1.1650538801626935</v>
      </c>
      <c r="AF812" s="50">
        <f t="shared" si="482"/>
        <v>-2.3417070570569409E-3</v>
      </c>
      <c r="AG812" s="50">
        <f t="shared" ref="AG812:AG875" si="502">AD812/AD811-1</f>
        <v>-1.438053572205833E-4</v>
      </c>
      <c r="AH812" s="48">
        <f t="shared" ref="AH812:AH875" si="503">IF(OR(T812="年末+季度",T812="季度+动态",T812="季度",T812="动态"),A812,AH811)</f>
        <v>44925</v>
      </c>
      <c r="AI812" s="55">
        <f t="shared" si="483"/>
        <v>2023</v>
      </c>
      <c r="AJ812" s="55">
        <f t="shared" si="484"/>
        <v>3</v>
      </c>
      <c r="AK812" s="53">
        <f t="shared" si="485"/>
        <v>0</v>
      </c>
      <c r="AL812" s="51">
        <f t="shared" ref="AL812:AL875" si="504">IF(AK811,AD811,AL811)</f>
        <v>1.1605385072089525</v>
      </c>
      <c r="AM812" s="52" t="str">
        <f t="shared" si="486"/>
        <v/>
      </c>
      <c r="AN812" s="51">
        <f t="shared" ref="AN812:AN875" si="505">IF(AI812&lt;&gt;AI811,AD812,MAX(AN811,AD812))</f>
        <v>1.1650538801626935</v>
      </c>
      <c r="AO812" s="52">
        <f t="shared" si="487"/>
        <v>-2.3417070570569409E-3</v>
      </c>
      <c r="AP812" s="56">
        <f t="shared" si="488"/>
        <v>1</v>
      </c>
      <c r="AQ812" s="53" t="b">
        <f t="shared" si="489"/>
        <v>1</v>
      </c>
    </row>
    <row r="813" spans="1:43">
      <c r="A813" s="48">
        <f>净值底稿!A774</f>
        <v>44994</v>
      </c>
      <c r="B813" s="49">
        <f>净值底稿!X774</f>
        <v>1.4614404573800499</v>
      </c>
      <c r="C813" s="49">
        <f>净值底稿!U774</f>
        <v>1.328986109716455</v>
      </c>
      <c r="D813" s="49">
        <f>净值底稿!V774</f>
        <v>1.5718000000000001</v>
      </c>
      <c r="E813" s="49">
        <f>净值底稿!W774</f>
        <v>1.492</v>
      </c>
      <c r="F813" s="50">
        <f t="shared" si="490"/>
        <v>-1.9692911173904148E-3</v>
      </c>
      <c r="G813" s="50">
        <f t="shared" si="491"/>
        <v>-1.3533698825252127E-4</v>
      </c>
      <c r="H813" s="50">
        <f t="shared" si="492"/>
        <v>3.8187372708775591E-4</v>
      </c>
      <c r="I813" s="50">
        <f t="shared" si="493"/>
        <v>4.023065575968765E-4</v>
      </c>
      <c r="J813" s="51">
        <f t="shared" si="494"/>
        <v>0.12234343438915478</v>
      </c>
      <c r="K813" s="51">
        <f t="shared" si="495"/>
        <v>0.12239710969361403</v>
      </c>
      <c r="L813" s="51">
        <f t="shared" si="496"/>
        <v>0.85690523624644221</v>
      </c>
      <c r="M813" s="51">
        <f t="shared" si="497"/>
        <v>6.0773457017980904E-2</v>
      </c>
      <c r="N813" s="51">
        <f t="shared" si="468"/>
        <v>1.162419237347192</v>
      </c>
      <c r="O813" s="52">
        <f t="shared" si="469"/>
        <v>0.21054412747099915</v>
      </c>
      <c r="P813" s="53" t="b">
        <f t="shared" si="470"/>
        <v>0</v>
      </c>
      <c r="Q813" s="53" t="b">
        <f t="shared" si="471"/>
        <v>0</v>
      </c>
      <c r="R813" s="53" t="b">
        <f t="shared" si="472"/>
        <v>0</v>
      </c>
      <c r="S813" s="53" t="b">
        <f t="shared" si="498"/>
        <v>0</v>
      </c>
      <c r="T813" s="54" t="str">
        <f t="shared" si="499"/>
        <v>不调</v>
      </c>
      <c r="U813" s="51">
        <f t="shared" si="473"/>
        <v>0.12234343438915478</v>
      </c>
      <c r="V813" s="51">
        <f t="shared" si="474"/>
        <v>0.12239710969361403</v>
      </c>
      <c r="W813" s="51">
        <f t="shared" si="475"/>
        <v>0.85690523624644221</v>
      </c>
      <c r="X813" s="51">
        <f t="shared" si="476"/>
        <v>6.0773457017980904E-2</v>
      </c>
      <c r="Y813" s="51">
        <f t="shared" si="500"/>
        <v>0.99998626710299976</v>
      </c>
      <c r="Z813" s="51">
        <f t="shared" si="477"/>
        <v>0.12234175425937166</v>
      </c>
      <c r="AA813" s="51">
        <f t="shared" si="478"/>
        <v>0.12239542882671348</v>
      </c>
      <c r="AB813" s="51">
        <f t="shared" si="479"/>
        <v>0.85689346845509384</v>
      </c>
      <c r="AC813" s="51">
        <f t="shared" si="480"/>
        <v>6.077262242235533E-2</v>
      </c>
      <c r="AD813" s="78">
        <f t="shared" si="481"/>
        <v>1.1624032739635342</v>
      </c>
      <c r="AE813" s="51">
        <f t="shared" si="501"/>
        <v>1.1650538801626935</v>
      </c>
      <c r="AF813" s="50">
        <f t="shared" si="482"/>
        <v>-2.2750932332753493E-3</v>
      </c>
      <c r="AG813" s="50">
        <f t="shared" si="502"/>
        <v>6.6770179983244304E-5</v>
      </c>
      <c r="AH813" s="48">
        <f t="shared" si="503"/>
        <v>44925</v>
      </c>
      <c r="AI813" s="55">
        <f t="shared" si="483"/>
        <v>2023</v>
      </c>
      <c r="AJ813" s="55">
        <f t="shared" si="484"/>
        <v>3</v>
      </c>
      <c r="AK813" s="53">
        <f t="shared" si="485"/>
        <v>0</v>
      </c>
      <c r="AL813" s="51">
        <f t="shared" si="504"/>
        <v>1.1605385072089525</v>
      </c>
      <c r="AM813" s="52" t="str">
        <f t="shared" si="486"/>
        <v/>
      </c>
      <c r="AN813" s="51">
        <f t="shared" si="505"/>
        <v>1.1650538801626935</v>
      </c>
      <c r="AO813" s="52">
        <f t="shared" si="487"/>
        <v>-2.2750932332753493E-3</v>
      </c>
      <c r="AP813" s="56">
        <f t="shared" si="488"/>
        <v>1</v>
      </c>
      <c r="AQ813" s="53" t="b">
        <f t="shared" si="489"/>
        <v>1</v>
      </c>
    </row>
    <row r="814" spans="1:43">
      <c r="A814" s="48">
        <f>净值底稿!A775</f>
        <v>44995</v>
      </c>
      <c r="B814" s="49">
        <f>净值底稿!X775</f>
        <v>1.4390577654119172</v>
      </c>
      <c r="C814" s="49">
        <f>净值底稿!U775</f>
        <v>1.3111399072734824</v>
      </c>
      <c r="D814" s="49">
        <f>净值底稿!V775</f>
        <v>1.5724</v>
      </c>
      <c r="E814" s="49">
        <f>净值底稿!W775</f>
        <v>1.5</v>
      </c>
      <c r="F814" s="50">
        <f t="shared" si="490"/>
        <v>-1.53155004400648E-2</v>
      </c>
      <c r="G814" s="50">
        <f t="shared" si="491"/>
        <v>-1.3428434136742218E-2</v>
      </c>
      <c r="H814" s="50">
        <f t="shared" si="492"/>
        <v>3.8172795521052016E-4</v>
      </c>
      <c r="I814" s="50">
        <f t="shared" si="493"/>
        <v>5.3619302949061698E-3</v>
      </c>
      <c r="J814" s="51">
        <f t="shared" si="494"/>
        <v>0.12046802906817396</v>
      </c>
      <c r="K814" s="51">
        <f t="shared" si="495"/>
        <v>0.12075184987207563</v>
      </c>
      <c r="L814" s="51">
        <f t="shared" si="496"/>
        <v>0.85722056864664042</v>
      </c>
      <c r="M814" s="51">
        <f t="shared" si="497"/>
        <v>6.1098480987622654E-2</v>
      </c>
      <c r="N814" s="51">
        <f t="shared" si="468"/>
        <v>1.1595389285745128</v>
      </c>
      <c r="O814" s="52">
        <f t="shared" si="469"/>
        <v>0.2080308586420595</v>
      </c>
      <c r="P814" s="53" t="b">
        <f t="shared" si="470"/>
        <v>0</v>
      </c>
      <c r="Q814" s="53" t="b">
        <f t="shared" si="471"/>
        <v>0</v>
      </c>
      <c r="R814" s="53" t="b">
        <f t="shared" si="472"/>
        <v>0</v>
      </c>
      <c r="S814" s="53" t="b">
        <f t="shared" si="498"/>
        <v>0</v>
      </c>
      <c r="T814" s="54" t="str">
        <f t="shared" si="499"/>
        <v>不调</v>
      </c>
      <c r="U814" s="51">
        <f t="shared" si="473"/>
        <v>0.12046802906817396</v>
      </c>
      <c r="V814" s="51">
        <f t="shared" si="474"/>
        <v>0.12075184987207563</v>
      </c>
      <c r="W814" s="51">
        <f t="shared" si="475"/>
        <v>0.85722056864664042</v>
      </c>
      <c r="X814" s="51">
        <f t="shared" si="476"/>
        <v>6.1098480987622654E-2</v>
      </c>
      <c r="Y814" s="51">
        <f t="shared" si="500"/>
        <v>0.99998626710299976</v>
      </c>
      <c r="Z814" s="51">
        <f t="shared" si="477"/>
        <v>0.12046637469313894</v>
      </c>
      <c r="AA814" s="51">
        <f t="shared" si="478"/>
        <v>0.12075019159935875</v>
      </c>
      <c r="AB814" s="51">
        <f t="shared" si="479"/>
        <v>0.8572087965248647</v>
      </c>
      <c r="AC814" s="51">
        <f t="shared" si="480"/>
        <v>6.109764192847638E-2</v>
      </c>
      <c r="AD814" s="78">
        <f t="shared" si="481"/>
        <v>1.1595230047458387</v>
      </c>
      <c r="AE814" s="51">
        <f t="shared" si="501"/>
        <v>1.1650538801626935</v>
      </c>
      <c r="AF814" s="50">
        <f t="shared" si="482"/>
        <v>-4.7473129878615739E-3</v>
      </c>
      <c r="AG814" s="50">
        <f t="shared" si="502"/>
        <v>-2.4778571105313896E-3</v>
      </c>
      <c r="AH814" s="48">
        <f t="shared" si="503"/>
        <v>44925</v>
      </c>
      <c r="AI814" s="55">
        <f t="shared" si="483"/>
        <v>2023</v>
      </c>
      <c r="AJ814" s="55">
        <f t="shared" si="484"/>
        <v>3</v>
      </c>
      <c r="AK814" s="53">
        <f t="shared" si="485"/>
        <v>0</v>
      </c>
      <c r="AL814" s="51">
        <f t="shared" si="504"/>
        <v>1.1605385072089525</v>
      </c>
      <c r="AM814" s="52" t="str">
        <f t="shared" si="486"/>
        <v/>
      </c>
      <c r="AN814" s="51">
        <f t="shared" si="505"/>
        <v>1.1650538801626935</v>
      </c>
      <c r="AO814" s="52">
        <f t="shared" si="487"/>
        <v>-4.7473129878615739E-3</v>
      </c>
      <c r="AP814" s="56">
        <f t="shared" si="488"/>
        <v>1</v>
      </c>
      <c r="AQ814" s="53" t="b">
        <f t="shared" si="489"/>
        <v>1</v>
      </c>
    </row>
    <row r="815" spans="1:43">
      <c r="A815" s="48">
        <f>净值底稿!A776</f>
        <v>44998</v>
      </c>
      <c r="B815" s="49">
        <f>净值底稿!X776</f>
        <v>1.4553426889210048</v>
      </c>
      <c r="C815" s="49">
        <f>净值底稿!U776</f>
        <v>1.3176449206190362</v>
      </c>
      <c r="D815" s="49">
        <f>净值底稿!V776</f>
        <v>1.5727</v>
      </c>
      <c r="E815" s="49">
        <f>净值底稿!W776</f>
        <v>1.5132000000000001</v>
      </c>
      <c r="F815" s="50">
        <f t="shared" si="490"/>
        <v>1.1316379300747581E-2</v>
      </c>
      <c r="G815" s="50">
        <f t="shared" si="491"/>
        <v>4.9613418899596695E-3</v>
      </c>
      <c r="H815" s="50">
        <f t="shared" si="492"/>
        <v>1.9079114729070312E-4</v>
      </c>
      <c r="I815" s="50">
        <f t="shared" si="493"/>
        <v>8.800000000000141E-3</v>
      </c>
      <c r="J815" s="51">
        <f t="shared" si="494"/>
        <v>0.12182961788215248</v>
      </c>
      <c r="K815" s="51">
        <f t="shared" si="495"/>
        <v>0.1213492745831613</v>
      </c>
      <c r="L815" s="51">
        <f t="shared" si="496"/>
        <v>0.8573723443746214</v>
      </c>
      <c r="M815" s="51">
        <f t="shared" si="497"/>
        <v>6.1635301177446984E-2</v>
      </c>
      <c r="N815" s="51">
        <f t="shared" si="468"/>
        <v>1.1621865380173821</v>
      </c>
      <c r="O815" s="52">
        <f t="shared" si="469"/>
        <v>0.20924256520830281</v>
      </c>
      <c r="P815" s="53" t="b">
        <f t="shared" si="470"/>
        <v>0</v>
      </c>
      <c r="Q815" s="53" t="b">
        <f t="shared" si="471"/>
        <v>0</v>
      </c>
      <c r="R815" s="53" t="b">
        <f t="shared" si="472"/>
        <v>0</v>
      </c>
      <c r="S815" s="53" t="b">
        <f t="shared" si="498"/>
        <v>0</v>
      </c>
      <c r="T815" s="54" t="str">
        <f t="shared" si="499"/>
        <v>不调</v>
      </c>
      <c r="U815" s="51">
        <f t="shared" si="473"/>
        <v>0.12182961788215248</v>
      </c>
      <c r="V815" s="51">
        <f t="shared" si="474"/>
        <v>0.1213492745831613</v>
      </c>
      <c r="W815" s="51">
        <f t="shared" si="475"/>
        <v>0.8573723443746214</v>
      </c>
      <c r="X815" s="51">
        <f t="shared" si="476"/>
        <v>6.1635301177446984E-2</v>
      </c>
      <c r="Y815" s="51">
        <f t="shared" si="500"/>
        <v>0.99995880187477393</v>
      </c>
      <c r="Z815" s="51">
        <f t="shared" si="477"/>
        <v>0.12182459873029873</v>
      </c>
      <c r="AA815" s="51">
        <f t="shared" si="478"/>
        <v>0.12134427522055094</v>
      </c>
      <c r="AB815" s="51">
        <f t="shared" si="479"/>
        <v>0.85733702224141251</v>
      </c>
      <c r="AC815" s="51">
        <f t="shared" si="480"/>
        <v>6.1632761918590732E-2</v>
      </c>
      <c r="AD815" s="78">
        <f t="shared" si="481"/>
        <v>1.162138658110853</v>
      </c>
      <c r="AE815" s="51">
        <f t="shared" si="501"/>
        <v>1.1650538801626935</v>
      </c>
      <c r="AF815" s="50">
        <f t="shared" si="482"/>
        <v>-2.5022207998083301E-3</v>
      </c>
      <c r="AG815" s="50">
        <f t="shared" si="502"/>
        <v>2.2558011823039514E-3</v>
      </c>
      <c r="AH815" s="48">
        <f t="shared" si="503"/>
        <v>44925</v>
      </c>
      <c r="AI815" s="55">
        <f t="shared" si="483"/>
        <v>2023</v>
      </c>
      <c r="AJ815" s="55">
        <f t="shared" si="484"/>
        <v>3</v>
      </c>
      <c r="AK815" s="53">
        <f t="shared" si="485"/>
        <v>0</v>
      </c>
      <c r="AL815" s="51">
        <f t="shared" si="504"/>
        <v>1.1605385072089525</v>
      </c>
      <c r="AM815" s="52" t="str">
        <f t="shared" si="486"/>
        <v/>
      </c>
      <c r="AN815" s="51">
        <f t="shared" si="505"/>
        <v>1.1650538801626935</v>
      </c>
      <c r="AO815" s="52">
        <f t="shared" si="487"/>
        <v>-2.5022207998083301E-3</v>
      </c>
      <c r="AP815" s="56">
        <f t="shared" si="488"/>
        <v>1</v>
      </c>
      <c r="AQ815" s="53" t="b">
        <f t="shared" si="489"/>
        <v>1</v>
      </c>
    </row>
    <row r="816" spans="1:43">
      <c r="A816" s="48">
        <f>净值底稿!A777</f>
        <v>44999</v>
      </c>
      <c r="B816" s="49">
        <f>净值底稿!X777</f>
        <v>1.4471279333576672</v>
      </c>
      <c r="C816" s="49">
        <f>净值底稿!U777</f>
        <v>1.303978334145055</v>
      </c>
      <c r="D816" s="49">
        <f>净值底稿!V777</f>
        <v>1.5730999999999999</v>
      </c>
      <c r="E816" s="49">
        <f>净值底稿!W777</f>
        <v>1.5327</v>
      </c>
      <c r="F816" s="50">
        <f t="shared" si="490"/>
        <v>-5.6445506792822675E-3</v>
      </c>
      <c r="G816" s="50">
        <f t="shared" si="491"/>
        <v>-1.0371979780076424E-2</v>
      </c>
      <c r="H816" s="50">
        <f t="shared" si="492"/>
        <v>2.5433967063004381E-4</v>
      </c>
      <c r="I816" s="50">
        <f t="shared" si="493"/>
        <v>1.2886597938144284E-2</v>
      </c>
      <c r="J816" s="51">
        <f t="shared" si="494"/>
        <v>0.12113695360878234</v>
      </c>
      <c r="K816" s="51">
        <f t="shared" si="495"/>
        <v>0.12008569485153536</v>
      </c>
      <c r="L816" s="51">
        <f t="shared" si="496"/>
        <v>0.8575550770572683</v>
      </c>
      <c r="M816" s="51">
        <f t="shared" si="497"/>
        <v>6.2426998541252984E-2</v>
      </c>
      <c r="N816" s="51">
        <f t="shared" si="468"/>
        <v>1.161204724058839</v>
      </c>
      <c r="O816" s="52">
        <f t="shared" si="469"/>
        <v>0.20773481494043147</v>
      </c>
      <c r="P816" s="53" t="b">
        <f t="shared" si="470"/>
        <v>0</v>
      </c>
      <c r="Q816" s="53" t="b">
        <f t="shared" si="471"/>
        <v>0</v>
      </c>
      <c r="R816" s="53" t="b">
        <f t="shared" si="472"/>
        <v>0</v>
      </c>
      <c r="S816" s="53" t="b">
        <f t="shared" si="498"/>
        <v>0</v>
      </c>
      <c r="T816" s="54" t="str">
        <f t="shared" si="499"/>
        <v>不调</v>
      </c>
      <c r="U816" s="51">
        <f t="shared" si="473"/>
        <v>0.12113695360878234</v>
      </c>
      <c r="V816" s="51">
        <f t="shared" si="474"/>
        <v>0.12008569485153536</v>
      </c>
      <c r="W816" s="51">
        <f t="shared" si="475"/>
        <v>0.8575550770572683</v>
      </c>
      <c r="X816" s="51">
        <f t="shared" si="476"/>
        <v>6.2426998541252984E-2</v>
      </c>
      <c r="Y816" s="51">
        <f t="shared" si="500"/>
        <v>0.99998626710299976</v>
      </c>
      <c r="Z816" s="51">
        <f t="shared" si="477"/>
        <v>0.1211352900474755</v>
      </c>
      <c r="AA816" s="51">
        <f t="shared" si="478"/>
        <v>0.12008404572705676</v>
      </c>
      <c r="AB816" s="51">
        <f t="shared" si="479"/>
        <v>0.85754330034172299</v>
      </c>
      <c r="AC816" s="51">
        <f t="shared" si="480"/>
        <v>6.2426141237711986E-2</v>
      </c>
      <c r="AD816" s="78">
        <f t="shared" si="481"/>
        <v>1.1611887773539673</v>
      </c>
      <c r="AE816" s="51">
        <f t="shared" si="501"/>
        <v>1.1650538801626935</v>
      </c>
      <c r="AF816" s="50">
        <f t="shared" si="482"/>
        <v>-3.317531381627159E-3</v>
      </c>
      <c r="AG816" s="50">
        <f t="shared" si="502"/>
        <v>-8.1735578646857654E-4</v>
      </c>
      <c r="AH816" s="48">
        <f t="shared" si="503"/>
        <v>44925</v>
      </c>
      <c r="AI816" s="55">
        <f t="shared" si="483"/>
        <v>2023</v>
      </c>
      <c r="AJ816" s="55">
        <f t="shared" si="484"/>
        <v>3</v>
      </c>
      <c r="AK816" s="53">
        <f t="shared" si="485"/>
        <v>0</v>
      </c>
      <c r="AL816" s="51">
        <f t="shared" si="504"/>
        <v>1.1605385072089525</v>
      </c>
      <c r="AM816" s="52" t="str">
        <f t="shared" si="486"/>
        <v/>
      </c>
      <c r="AN816" s="51">
        <f t="shared" si="505"/>
        <v>1.1650538801626935</v>
      </c>
      <c r="AO816" s="52">
        <f t="shared" si="487"/>
        <v>-3.317531381627159E-3</v>
      </c>
      <c r="AP816" s="56">
        <f t="shared" si="488"/>
        <v>1</v>
      </c>
      <c r="AQ816" s="53" t="b">
        <f t="shared" si="489"/>
        <v>1</v>
      </c>
    </row>
    <row r="817" spans="1:43">
      <c r="A817" s="48">
        <f>净值底稿!A778</f>
        <v>45000</v>
      </c>
      <c r="B817" s="49">
        <f>净值底稿!X778</f>
        <v>1.4667580959154469</v>
      </c>
      <c r="C817" s="49">
        <f>净值底稿!U778</f>
        <v>1.3113575942782414</v>
      </c>
      <c r="D817" s="49">
        <f>净值底稿!V778</f>
        <v>1.5732999999999999</v>
      </c>
      <c r="E817" s="49">
        <f>净值底稿!W778</f>
        <v>1.5314000000000001</v>
      </c>
      <c r="F817" s="50">
        <f t="shared" si="490"/>
        <v>1.3564911646915201E-2</v>
      </c>
      <c r="G817" s="50">
        <f t="shared" si="491"/>
        <v>5.6590358443528999E-3</v>
      </c>
      <c r="H817" s="50">
        <f t="shared" si="492"/>
        <v>1.2713749920534312E-4</v>
      </c>
      <c r="I817" s="50">
        <f t="shared" si="493"/>
        <v>-8.4817642069545673E-4</v>
      </c>
      <c r="J817" s="51">
        <f t="shared" si="494"/>
        <v>0.12277847955429295</v>
      </c>
      <c r="K817" s="51">
        <f t="shared" si="495"/>
        <v>0.12076360564616109</v>
      </c>
      <c r="L817" s="51">
        <f t="shared" si="496"/>
        <v>0.85765232625238874</v>
      </c>
      <c r="M817" s="51">
        <f t="shared" si="497"/>
        <v>6.2373192856679152E-2</v>
      </c>
      <c r="N817" s="51">
        <f t="shared" si="468"/>
        <v>1.163567604309522</v>
      </c>
      <c r="O817" s="52">
        <f t="shared" si="469"/>
        <v>0.20930634739094123</v>
      </c>
      <c r="P817" s="53" t="b">
        <f t="shared" si="470"/>
        <v>0</v>
      </c>
      <c r="Q817" s="53" t="b">
        <f t="shared" si="471"/>
        <v>0</v>
      </c>
      <c r="R817" s="53" t="b">
        <f t="shared" si="472"/>
        <v>0</v>
      </c>
      <c r="S817" s="53" t="b">
        <f t="shared" si="498"/>
        <v>0</v>
      </c>
      <c r="T817" s="54" t="str">
        <f t="shared" si="499"/>
        <v>不调</v>
      </c>
      <c r="U817" s="51">
        <f t="shared" si="473"/>
        <v>0.12277847955429295</v>
      </c>
      <c r="V817" s="51">
        <f t="shared" si="474"/>
        <v>0.12076360564616109</v>
      </c>
      <c r="W817" s="51">
        <f t="shared" si="475"/>
        <v>0.85765232625238874</v>
      </c>
      <c r="X817" s="51">
        <f t="shared" si="476"/>
        <v>6.2373192856679152E-2</v>
      </c>
      <c r="Y817" s="51">
        <f t="shared" si="500"/>
        <v>0.99998626710299976</v>
      </c>
      <c r="Z817" s="51">
        <f t="shared" si="477"/>
        <v>0.12277679345007939</v>
      </c>
      <c r="AA817" s="51">
        <f t="shared" si="478"/>
        <v>0.12076194721200338</v>
      </c>
      <c r="AB817" s="51">
        <f t="shared" si="479"/>
        <v>0.85764054820133029</v>
      </c>
      <c r="AC817" s="51">
        <f t="shared" si="480"/>
        <v>6.2372336292046075E-2</v>
      </c>
      <c r="AD817" s="78">
        <f t="shared" si="481"/>
        <v>1.1635516251554592</v>
      </c>
      <c r="AE817" s="51">
        <f t="shared" si="501"/>
        <v>1.1650538801626935</v>
      </c>
      <c r="AF817" s="50">
        <f t="shared" si="482"/>
        <v>-1.2894296416785522E-3</v>
      </c>
      <c r="AG817" s="50">
        <f t="shared" si="502"/>
        <v>2.0348524267312929E-3</v>
      </c>
      <c r="AH817" s="48">
        <f t="shared" si="503"/>
        <v>44925</v>
      </c>
      <c r="AI817" s="55">
        <f t="shared" si="483"/>
        <v>2023</v>
      </c>
      <c r="AJ817" s="55">
        <f t="shared" si="484"/>
        <v>3</v>
      </c>
      <c r="AK817" s="53">
        <f t="shared" si="485"/>
        <v>0</v>
      </c>
      <c r="AL817" s="51">
        <f t="shared" si="504"/>
        <v>1.1605385072089525</v>
      </c>
      <c r="AM817" s="52" t="str">
        <f t="shared" si="486"/>
        <v/>
      </c>
      <c r="AN817" s="51">
        <f t="shared" si="505"/>
        <v>1.1650538801626935</v>
      </c>
      <c r="AO817" s="52">
        <f t="shared" si="487"/>
        <v>-1.2894296416785522E-3</v>
      </c>
      <c r="AP817" s="56">
        <f t="shared" si="488"/>
        <v>1</v>
      </c>
      <c r="AQ817" s="53" t="b">
        <f t="shared" si="489"/>
        <v>1</v>
      </c>
    </row>
    <row r="818" spans="1:43">
      <c r="A818" s="48">
        <f>净值底稿!A779</f>
        <v>45001</v>
      </c>
      <c r="B818" s="49">
        <f>净值底稿!X779</f>
        <v>1.4532219991313118</v>
      </c>
      <c r="C818" s="49">
        <f>净值底稿!U779</f>
        <v>1.2914462079001487</v>
      </c>
      <c r="D818" s="49">
        <f>净值底稿!V779</f>
        <v>1.5744</v>
      </c>
      <c r="E818" s="49">
        <f>净值底稿!W779</f>
        <v>1.5454000000000001</v>
      </c>
      <c r="F818" s="50">
        <f t="shared" si="490"/>
        <v>-9.2285816058079728E-3</v>
      </c>
      <c r="G818" s="50">
        <f t="shared" si="491"/>
        <v>-1.5183796139947359E-2</v>
      </c>
      <c r="H818" s="50">
        <f t="shared" si="492"/>
        <v>6.9916735524055973E-4</v>
      </c>
      <c r="I818" s="50">
        <f t="shared" si="493"/>
        <v>9.1419616037613505E-3</v>
      </c>
      <c r="J818" s="51">
        <f t="shared" si="494"/>
        <v>0.1216437377924259</v>
      </c>
      <c r="K818" s="51">
        <f t="shared" si="495"/>
        <v>0.11892832242407324</v>
      </c>
      <c r="L818" s="51">
        <f t="shared" si="496"/>
        <v>0.85824018247516332</v>
      </c>
      <c r="M818" s="51">
        <f t="shared" si="497"/>
        <v>6.2942541795564855E-2</v>
      </c>
      <c r="N818" s="51">
        <f t="shared" si="468"/>
        <v>1.1617547844872274</v>
      </c>
      <c r="O818" s="52">
        <f t="shared" si="469"/>
        <v>0.20707645316277504</v>
      </c>
      <c r="P818" s="53" t="b">
        <f t="shared" si="470"/>
        <v>0</v>
      </c>
      <c r="Q818" s="53" t="b">
        <f t="shared" si="471"/>
        <v>0</v>
      </c>
      <c r="R818" s="53" t="b">
        <f t="shared" si="472"/>
        <v>0</v>
      </c>
      <c r="S818" s="53" t="b">
        <f t="shared" si="498"/>
        <v>0</v>
      </c>
      <c r="T818" s="54" t="str">
        <f t="shared" si="499"/>
        <v>不调</v>
      </c>
      <c r="U818" s="51">
        <f t="shared" si="473"/>
        <v>0.1216437377924259</v>
      </c>
      <c r="V818" s="51">
        <f t="shared" si="474"/>
        <v>0.11892832242407324</v>
      </c>
      <c r="W818" s="51">
        <f t="shared" si="475"/>
        <v>0.85824018247516332</v>
      </c>
      <c r="X818" s="51">
        <f t="shared" si="476"/>
        <v>6.2942541795564855E-2</v>
      </c>
      <c r="Y818" s="51">
        <f t="shared" si="500"/>
        <v>0.99998626710299976</v>
      </c>
      <c r="Z818" s="51">
        <f t="shared" si="477"/>
        <v>0.12164206727150408</v>
      </c>
      <c r="AA818" s="51">
        <f t="shared" si="478"/>
        <v>0.11892668919367097</v>
      </c>
      <c r="AB818" s="51">
        <f t="shared" si="479"/>
        <v>0.8582283963511359</v>
      </c>
      <c r="AC818" s="51">
        <f t="shared" si="480"/>
        <v>6.294167741212145E-2</v>
      </c>
      <c r="AD818" s="78">
        <f t="shared" si="481"/>
        <v>1.1617388302284324</v>
      </c>
      <c r="AE818" s="51">
        <f t="shared" si="501"/>
        <v>1.1650538801626935</v>
      </c>
      <c r="AF818" s="50">
        <f t="shared" si="482"/>
        <v>-2.845404826940845E-3</v>
      </c>
      <c r="AG818" s="50">
        <f t="shared" si="502"/>
        <v>-1.557984096137166E-3</v>
      </c>
      <c r="AH818" s="48">
        <f t="shared" si="503"/>
        <v>44925</v>
      </c>
      <c r="AI818" s="55">
        <f t="shared" si="483"/>
        <v>2023</v>
      </c>
      <c r="AJ818" s="55">
        <f t="shared" si="484"/>
        <v>3</v>
      </c>
      <c r="AK818" s="53">
        <f t="shared" si="485"/>
        <v>0</v>
      </c>
      <c r="AL818" s="51">
        <f t="shared" si="504"/>
        <v>1.1605385072089525</v>
      </c>
      <c r="AM818" s="52" t="str">
        <f t="shared" si="486"/>
        <v/>
      </c>
      <c r="AN818" s="51">
        <f t="shared" si="505"/>
        <v>1.1650538801626935</v>
      </c>
      <c r="AO818" s="52">
        <f t="shared" si="487"/>
        <v>-2.845404826940845E-3</v>
      </c>
      <c r="AP818" s="56">
        <f t="shared" si="488"/>
        <v>1</v>
      </c>
      <c r="AQ818" s="53" t="b">
        <f t="shared" si="489"/>
        <v>1</v>
      </c>
    </row>
    <row r="819" spans="1:43">
      <c r="A819" s="48">
        <f>净值底稿!A780</f>
        <v>45002</v>
      </c>
      <c r="B819" s="49">
        <f>净值底稿!X780</f>
        <v>1.4678801032008906</v>
      </c>
      <c r="C819" s="49">
        <f>净值底稿!U780</f>
        <v>1.29863656313783</v>
      </c>
      <c r="D819" s="49">
        <f>净值底稿!V780</f>
        <v>1.5749</v>
      </c>
      <c r="E819" s="49">
        <f>净值底稿!W780</f>
        <v>1.5525</v>
      </c>
      <c r="F819" s="50">
        <f t="shared" si="490"/>
        <v>1.008662412098138E-2</v>
      </c>
      <c r="G819" s="50">
        <f t="shared" si="491"/>
        <v>5.5676769142189997E-3</v>
      </c>
      <c r="H819" s="50">
        <f t="shared" si="492"/>
        <v>3.1758130081294134E-4</v>
      </c>
      <c r="I819" s="50">
        <f t="shared" si="493"/>
        <v>4.5942797981104455E-3</v>
      </c>
      <c r="J819" s="51">
        <f t="shared" si="494"/>
        <v>0.12286902508137088</v>
      </c>
      <c r="K819" s="51">
        <f t="shared" si="495"/>
        <v>0.11958883457557908</v>
      </c>
      <c r="L819" s="51">
        <f t="shared" si="496"/>
        <v>0.85850095364164369</v>
      </c>
      <c r="M819" s="51">
        <f t="shared" si="497"/>
        <v>6.3230849089115138E-2</v>
      </c>
      <c r="N819" s="51">
        <f t="shared" si="468"/>
        <v>1.1641896623877088</v>
      </c>
      <c r="O819" s="52">
        <f t="shared" si="469"/>
        <v>0.20826319584360342</v>
      </c>
      <c r="P819" s="53" t="b">
        <f t="shared" si="470"/>
        <v>0</v>
      </c>
      <c r="Q819" s="53" t="b">
        <f t="shared" si="471"/>
        <v>0</v>
      </c>
      <c r="R819" s="53" t="b">
        <f t="shared" si="472"/>
        <v>0</v>
      </c>
      <c r="S819" s="53" t="b">
        <f t="shared" si="498"/>
        <v>0</v>
      </c>
      <c r="T819" s="54" t="str">
        <f t="shared" si="499"/>
        <v>不调</v>
      </c>
      <c r="U819" s="51">
        <f t="shared" si="473"/>
        <v>0.12286902508137088</v>
      </c>
      <c r="V819" s="51">
        <f t="shared" si="474"/>
        <v>0.11958883457557908</v>
      </c>
      <c r="W819" s="51">
        <f t="shared" si="475"/>
        <v>0.85850095364164369</v>
      </c>
      <c r="X819" s="51">
        <f t="shared" si="476"/>
        <v>6.3230849089115138E-2</v>
      </c>
      <c r="Y819" s="51">
        <f t="shared" si="500"/>
        <v>0.99998626710299976</v>
      </c>
      <c r="Z819" s="51">
        <f t="shared" si="477"/>
        <v>0.12286733773370491</v>
      </c>
      <c r="AA819" s="51">
        <f t="shared" si="478"/>
        <v>0.11958719227443147</v>
      </c>
      <c r="AB819" s="51">
        <f t="shared" si="479"/>
        <v>0.85848916393647268</v>
      </c>
      <c r="AC819" s="51">
        <f t="shared" si="480"/>
        <v>6.3229980746377354E-2</v>
      </c>
      <c r="AD819" s="78">
        <f t="shared" si="481"/>
        <v>1.1641736746909865</v>
      </c>
      <c r="AE819" s="51">
        <f t="shared" si="501"/>
        <v>1.1650538801626935</v>
      </c>
      <c r="AF819" s="50">
        <f t="shared" si="482"/>
        <v>-7.5550623597253619E-4</v>
      </c>
      <c r="AG819" s="50">
        <f t="shared" si="502"/>
        <v>2.0958621672957367E-3</v>
      </c>
      <c r="AH819" s="48">
        <f t="shared" si="503"/>
        <v>44925</v>
      </c>
      <c r="AI819" s="55">
        <f t="shared" si="483"/>
        <v>2023</v>
      </c>
      <c r="AJ819" s="55">
        <f t="shared" si="484"/>
        <v>3</v>
      </c>
      <c r="AK819" s="53">
        <f t="shared" si="485"/>
        <v>0</v>
      </c>
      <c r="AL819" s="51">
        <f t="shared" si="504"/>
        <v>1.1605385072089525</v>
      </c>
      <c r="AM819" s="52" t="str">
        <f t="shared" si="486"/>
        <v/>
      </c>
      <c r="AN819" s="51">
        <f t="shared" si="505"/>
        <v>1.1650538801626935</v>
      </c>
      <c r="AO819" s="52">
        <f t="shared" si="487"/>
        <v>-7.5550623597253619E-4</v>
      </c>
      <c r="AP819" s="56">
        <f t="shared" si="488"/>
        <v>1</v>
      </c>
      <c r="AQ819" s="53" t="b">
        <f t="shared" si="489"/>
        <v>1</v>
      </c>
    </row>
    <row r="820" spans="1:43">
      <c r="A820" s="48">
        <f>净值底稿!A781</f>
        <v>45005</v>
      </c>
      <c r="B820" s="49">
        <f>净值底稿!X781</f>
        <v>1.4629526134999637</v>
      </c>
      <c r="C820" s="49">
        <f>净值底稿!U781</f>
        <v>1.2945050288604638</v>
      </c>
      <c r="D820" s="49">
        <f>净值底稿!V781</f>
        <v>1.5765</v>
      </c>
      <c r="E820" s="49">
        <f>净值底稿!W781</f>
        <v>1.6099000000000001</v>
      </c>
      <c r="F820" s="50">
        <f t="shared" si="490"/>
        <v>-3.356874781654029E-3</v>
      </c>
      <c r="G820" s="50">
        <f t="shared" si="491"/>
        <v>-3.1814399768503865E-3</v>
      </c>
      <c r="H820" s="50">
        <f t="shared" si="492"/>
        <v>1.0159375198426357E-3</v>
      </c>
      <c r="I820" s="50">
        <f t="shared" si="493"/>
        <v>3.6972624798711884E-2</v>
      </c>
      <c r="J820" s="51">
        <f t="shared" si="494"/>
        <v>0.12245488746617766</v>
      </c>
      <c r="K820" s="51">
        <f t="shared" si="495"/>
        <v>0.1192067328002103</v>
      </c>
      <c r="L820" s="51">
        <f t="shared" si="496"/>
        <v>0.85936133528849412</v>
      </c>
      <c r="M820" s="51">
        <f t="shared" si="497"/>
        <v>6.5567759100542938E-2</v>
      </c>
      <c r="N820" s="51">
        <f t="shared" si="468"/>
        <v>1.1665907146554251</v>
      </c>
      <c r="O820" s="52">
        <f t="shared" si="469"/>
        <v>0.2071520176103642</v>
      </c>
      <c r="P820" s="53" t="b">
        <f t="shared" si="470"/>
        <v>0</v>
      </c>
      <c r="Q820" s="53" t="b">
        <f t="shared" si="471"/>
        <v>0</v>
      </c>
      <c r="R820" s="53" t="b">
        <f t="shared" si="472"/>
        <v>0</v>
      </c>
      <c r="S820" s="53" t="b">
        <f t="shared" si="498"/>
        <v>0</v>
      </c>
      <c r="T820" s="54" t="str">
        <f t="shared" si="499"/>
        <v>不调</v>
      </c>
      <c r="U820" s="51">
        <f t="shared" si="473"/>
        <v>0.12245488746617766</v>
      </c>
      <c r="V820" s="51">
        <f t="shared" si="474"/>
        <v>0.1192067328002103</v>
      </c>
      <c r="W820" s="51">
        <f t="shared" si="475"/>
        <v>0.85936133528849412</v>
      </c>
      <c r="X820" s="51">
        <f t="shared" si="476"/>
        <v>6.5567759100542938E-2</v>
      </c>
      <c r="Y820" s="51">
        <f t="shared" si="500"/>
        <v>0.99995880187477393</v>
      </c>
      <c r="Z820" s="51">
        <f t="shared" si="477"/>
        <v>0.12244984255438929</v>
      </c>
      <c r="AA820" s="51">
        <f t="shared" si="478"/>
        <v>0.1192018217063046</v>
      </c>
      <c r="AB820" s="51">
        <f t="shared" si="479"/>
        <v>0.85932593121258849</v>
      </c>
      <c r="AC820" s="51">
        <f t="shared" si="480"/>
        <v>6.5565057831792728E-2</v>
      </c>
      <c r="AD820" s="78">
        <f t="shared" si="481"/>
        <v>1.1665426533050751</v>
      </c>
      <c r="AE820" s="51">
        <f t="shared" si="501"/>
        <v>1.1665426533050751</v>
      </c>
      <c r="AF820" s="50">
        <f t="shared" si="482"/>
        <v>0</v>
      </c>
      <c r="AG820" s="50">
        <f t="shared" si="502"/>
        <v>2.0349013773373059E-3</v>
      </c>
      <c r="AH820" s="48">
        <f t="shared" si="503"/>
        <v>44925</v>
      </c>
      <c r="AI820" s="55">
        <f t="shared" si="483"/>
        <v>2023</v>
      </c>
      <c r="AJ820" s="55">
        <f t="shared" si="484"/>
        <v>3</v>
      </c>
      <c r="AK820" s="53">
        <f t="shared" si="485"/>
        <v>0</v>
      </c>
      <c r="AL820" s="51">
        <f t="shared" si="504"/>
        <v>1.1605385072089525</v>
      </c>
      <c r="AM820" s="52" t="str">
        <f t="shared" si="486"/>
        <v/>
      </c>
      <c r="AN820" s="51">
        <f t="shared" si="505"/>
        <v>1.1665426533050751</v>
      </c>
      <c r="AO820" s="52">
        <f t="shared" si="487"/>
        <v>0</v>
      </c>
      <c r="AP820" s="56">
        <f t="shared" si="488"/>
        <v>1</v>
      </c>
      <c r="AQ820" s="53" t="b">
        <f t="shared" si="489"/>
        <v>1</v>
      </c>
    </row>
    <row r="821" spans="1:43">
      <c r="A821" s="48">
        <f>净值底稿!A782</f>
        <v>45006</v>
      </c>
      <c r="B821" s="49">
        <f>净值底稿!X782</f>
        <v>1.4609490553144149</v>
      </c>
      <c r="C821" s="49">
        <f>净值底稿!U782</f>
        <v>1.3114664930976125</v>
      </c>
      <c r="D821" s="49">
        <f>净值底稿!V782</f>
        <v>1.5762</v>
      </c>
      <c r="E821" s="49">
        <f>净值底稿!W782</f>
        <v>1.585</v>
      </c>
      <c r="F821" s="50">
        <f t="shared" si="490"/>
        <v>-1.3695304735507063E-3</v>
      </c>
      <c r="G821" s="50">
        <f t="shared" si="491"/>
        <v>1.3102663843708395E-2</v>
      </c>
      <c r="H821" s="50">
        <f t="shared" si="492"/>
        <v>-1.9029495718358991E-4</v>
      </c>
      <c r="I821" s="50">
        <f t="shared" si="493"/>
        <v>-1.5466799180073432E-2</v>
      </c>
      <c r="J821" s="51">
        <f t="shared" si="494"/>
        <v>0.12228214376352957</v>
      </c>
      <c r="K821" s="51">
        <f t="shared" si="495"/>
        <v>0.12076368310567998</v>
      </c>
      <c r="L821" s="51">
        <f t="shared" si="496"/>
        <v>0.85916240582130166</v>
      </c>
      <c r="M821" s="51">
        <f t="shared" si="497"/>
        <v>6.455097624907849E-2</v>
      </c>
      <c r="N821" s="51">
        <f t="shared" si="468"/>
        <v>1.1667592089395897</v>
      </c>
      <c r="O821" s="52">
        <f t="shared" si="469"/>
        <v>0.20830847102557004</v>
      </c>
      <c r="P821" s="53" t="b">
        <f t="shared" si="470"/>
        <v>0</v>
      </c>
      <c r="Q821" s="53" t="b">
        <f t="shared" si="471"/>
        <v>0</v>
      </c>
      <c r="R821" s="53" t="b">
        <f t="shared" si="472"/>
        <v>0</v>
      </c>
      <c r="S821" s="53" t="b">
        <f t="shared" si="498"/>
        <v>0</v>
      </c>
      <c r="T821" s="54" t="str">
        <f t="shared" si="499"/>
        <v>不调</v>
      </c>
      <c r="U821" s="51">
        <f t="shared" si="473"/>
        <v>0.12228214376352957</v>
      </c>
      <c r="V821" s="51">
        <f t="shared" si="474"/>
        <v>0.12076368310567998</v>
      </c>
      <c r="W821" s="51">
        <f t="shared" si="475"/>
        <v>0.85916240582130166</v>
      </c>
      <c r="X821" s="51">
        <f t="shared" si="476"/>
        <v>6.455097624907849E-2</v>
      </c>
      <c r="Y821" s="51">
        <f t="shared" si="500"/>
        <v>0.99998626710299976</v>
      </c>
      <c r="Z821" s="51">
        <f t="shared" si="477"/>
        <v>0.1222804644754443</v>
      </c>
      <c r="AA821" s="51">
        <f t="shared" si="478"/>
        <v>0.12076202467045852</v>
      </c>
      <c r="AB821" s="51">
        <f t="shared" si="479"/>
        <v>0.85915060703247603</v>
      </c>
      <c r="AC821" s="51">
        <f t="shared" si="480"/>
        <v>6.4550089777170402E-2</v>
      </c>
      <c r="AD821" s="78">
        <f t="shared" si="481"/>
        <v>1.1667431859555493</v>
      </c>
      <c r="AE821" s="51">
        <f t="shared" si="501"/>
        <v>1.1667431859555493</v>
      </c>
      <c r="AF821" s="50">
        <f t="shared" si="482"/>
        <v>0</v>
      </c>
      <c r="AG821" s="50">
        <f t="shared" si="502"/>
        <v>1.7190340182238195E-4</v>
      </c>
      <c r="AH821" s="48">
        <f t="shared" si="503"/>
        <v>44925</v>
      </c>
      <c r="AI821" s="55">
        <f t="shared" si="483"/>
        <v>2023</v>
      </c>
      <c r="AJ821" s="55">
        <f t="shared" si="484"/>
        <v>3</v>
      </c>
      <c r="AK821" s="53">
        <f t="shared" si="485"/>
        <v>0</v>
      </c>
      <c r="AL821" s="51">
        <f t="shared" si="504"/>
        <v>1.1605385072089525</v>
      </c>
      <c r="AM821" s="52" t="str">
        <f t="shared" si="486"/>
        <v/>
      </c>
      <c r="AN821" s="51">
        <f t="shared" si="505"/>
        <v>1.1667431859555493</v>
      </c>
      <c r="AO821" s="52">
        <f t="shared" si="487"/>
        <v>0</v>
      </c>
      <c r="AP821" s="56">
        <f t="shared" si="488"/>
        <v>1</v>
      </c>
      <c r="AQ821" s="53" t="b">
        <f t="shared" si="489"/>
        <v>1</v>
      </c>
    </row>
    <row r="822" spans="1:43">
      <c r="A822" s="48">
        <f>净值底稿!A783</f>
        <v>45007</v>
      </c>
      <c r="B822" s="49">
        <f>净值底稿!X783</f>
        <v>1.4695391210629511</v>
      </c>
      <c r="C822" s="49">
        <f>净值底稿!U783</f>
        <v>1.3184042073371638</v>
      </c>
      <c r="D822" s="49">
        <f>净值底稿!V783</f>
        <v>1.5763</v>
      </c>
      <c r="E822" s="49">
        <f>净值底稿!W783</f>
        <v>1.5590999999999999</v>
      </c>
      <c r="F822" s="50">
        <f t="shared" si="490"/>
        <v>5.8797845943283633E-3</v>
      </c>
      <c r="G822" s="50">
        <f t="shared" si="491"/>
        <v>5.2900430747298E-3</v>
      </c>
      <c r="H822" s="50">
        <f t="shared" si="492"/>
        <v>6.3443725415446295E-5</v>
      </c>
      <c r="I822" s="50">
        <f t="shared" si="493"/>
        <v>-1.634069400630922E-2</v>
      </c>
      <c r="J822" s="51">
        <f t="shared" si="494"/>
        <v>0.12299944726665434</v>
      </c>
      <c r="K822" s="51">
        <f t="shared" si="495"/>
        <v>0.12140086098275682</v>
      </c>
      <c r="L822" s="51">
        <f t="shared" si="496"/>
        <v>0.85920511474767913</v>
      </c>
      <c r="M822" s="51">
        <f t="shared" si="497"/>
        <v>6.3495296512041874E-2</v>
      </c>
      <c r="N822" s="51">
        <f t="shared" si="468"/>
        <v>1.1671007195091321</v>
      </c>
      <c r="O822" s="52">
        <f t="shared" si="469"/>
        <v>0.20940806921291494</v>
      </c>
      <c r="P822" s="53" t="b">
        <f t="shared" si="470"/>
        <v>0</v>
      </c>
      <c r="Q822" s="53" t="b">
        <f t="shared" si="471"/>
        <v>0</v>
      </c>
      <c r="R822" s="53" t="b">
        <f t="shared" si="472"/>
        <v>0</v>
      </c>
      <c r="S822" s="53" t="b">
        <f t="shared" si="498"/>
        <v>0</v>
      </c>
      <c r="T822" s="54" t="str">
        <f t="shared" si="499"/>
        <v>不调</v>
      </c>
      <c r="U822" s="51">
        <f t="shared" si="473"/>
        <v>0.12299944726665434</v>
      </c>
      <c r="V822" s="51">
        <f t="shared" si="474"/>
        <v>0.12140086098275682</v>
      </c>
      <c r="W822" s="51">
        <f t="shared" si="475"/>
        <v>0.85920511474767913</v>
      </c>
      <c r="X822" s="51">
        <f t="shared" si="476"/>
        <v>6.3495296512041874E-2</v>
      </c>
      <c r="Y822" s="51">
        <f t="shared" si="500"/>
        <v>0.99998626710299976</v>
      </c>
      <c r="Z822" s="51">
        <f t="shared" si="477"/>
        <v>0.12299775812791394</v>
      </c>
      <c r="AA822" s="51">
        <f t="shared" si="478"/>
        <v>0.12139919379723721</v>
      </c>
      <c r="AB822" s="51">
        <f t="shared" si="479"/>
        <v>0.85919331537233623</v>
      </c>
      <c r="AC822" s="51">
        <f t="shared" si="480"/>
        <v>6.3494424537674871E-2</v>
      </c>
      <c r="AD822" s="78">
        <f t="shared" si="481"/>
        <v>1.1670846918351623</v>
      </c>
      <c r="AE822" s="51">
        <f t="shared" si="501"/>
        <v>1.1670846918351623</v>
      </c>
      <c r="AF822" s="50">
        <f t="shared" si="482"/>
        <v>0</v>
      </c>
      <c r="AG822" s="50">
        <f t="shared" si="502"/>
        <v>2.9270012777771193E-4</v>
      </c>
      <c r="AH822" s="48">
        <f t="shared" si="503"/>
        <v>44925</v>
      </c>
      <c r="AI822" s="55">
        <f t="shared" si="483"/>
        <v>2023</v>
      </c>
      <c r="AJ822" s="55">
        <f t="shared" si="484"/>
        <v>3</v>
      </c>
      <c r="AK822" s="53">
        <f t="shared" si="485"/>
        <v>0</v>
      </c>
      <c r="AL822" s="51">
        <f t="shared" si="504"/>
        <v>1.1605385072089525</v>
      </c>
      <c r="AM822" s="52" t="str">
        <f t="shared" si="486"/>
        <v/>
      </c>
      <c r="AN822" s="51">
        <f t="shared" si="505"/>
        <v>1.1670846918351623</v>
      </c>
      <c r="AO822" s="52">
        <f t="shared" si="487"/>
        <v>0</v>
      </c>
      <c r="AP822" s="56">
        <f t="shared" si="488"/>
        <v>1</v>
      </c>
      <c r="AQ822" s="53" t="b">
        <f t="shared" si="489"/>
        <v>1</v>
      </c>
    </row>
    <row r="823" spans="1:43">
      <c r="A823" s="48">
        <f>净值底稿!A784</f>
        <v>45008</v>
      </c>
      <c r="B823" s="49">
        <f>净值底稿!X784</f>
        <v>1.4707604792350111</v>
      </c>
      <c r="C823" s="49">
        <f>净值底稿!U784</f>
        <v>1.3230768431290687</v>
      </c>
      <c r="D823" s="49">
        <f>净值底稿!V784</f>
        <v>1.5761000000000001</v>
      </c>
      <c r="E823" s="49">
        <f>净值底稿!W784</f>
        <v>1.5732999999999999</v>
      </c>
      <c r="F823" s="50">
        <f t="shared" si="490"/>
        <v>8.3111647356237661E-4</v>
      </c>
      <c r="G823" s="50">
        <f t="shared" si="491"/>
        <v>3.5441602551788964E-3</v>
      </c>
      <c r="H823" s="50">
        <f t="shared" si="492"/>
        <v>-1.2687940112920959E-4</v>
      </c>
      <c r="I823" s="50">
        <f t="shared" si="493"/>
        <v>9.1078186133024541E-3</v>
      </c>
      <c r="J823" s="51">
        <f t="shared" si="494"/>
        <v>0.12309998359090529</v>
      </c>
      <c r="K823" s="51">
        <f t="shared" si="495"/>
        <v>0.12182945199490414</v>
      </c>
      <c r="L823" s="51">
        <f t="shared" si="496"/>
        <v>0.85908430143902759</v>
      </c>
      <c r="M823" s="51">
        <f t="shared" si="497"/>
        <v>6.4072720239320036E-2</v>
      </c>
      <c r="N823" s="51">
        <f t="shared" si="468"/>
        <v>1.1680864572641572</v>
      </c>
      <c r="O823" s="52">
        <f t="shared" si="469"/>
        <v>0.20968433805788042</v>
      </c>
      <c r="P823" s="53" t="b">
        <f t="shared" si="470"/>
        <v>0</v>
      </c>
      <c r="Q823" s="53" t="b">
        <f t="shared" si="471"/>
        <v>0</v>
      </c>
      <c r="R823" s="53" t="b">
        <f t="shared" si="472"/>
        <v>0</v>
      </c>
      <c r="S823" s="53" t="b">
        <f t="shared" si="498"/>
        <v>0</v>
      </c>
      <c r="T823" s="54" t="str">
        <f t="shared" si="499"/>
        <v>不调</v>
      </c>
      <c r="U823" s="51">
        <f t="shared" si="473"/>
        <v>0.12309998359090529</v>
      </c>
      <c r="V823" s="51">
        <f t="shared" si="474"/>
        <v>0.12182945199490414</v>
      </c>
      <c r="W823" s="51">
        <f t="shared" si="475"/>
        <v>0.85908430143902759</v>
      </c>
      <c r="X823" s="51">
        <f t="shared" si="476"/>
        <v>6.4072720239320036E-2</v>
      </c>
      <c r="Y823" s="51">
        <f t="shared" si="500"/>
        <v>0.99998626710299976</v>
      </c>
      <c r="Z823" s="51">
        <f t="shared" si="477"/>
        <v>0.12309829307150991</v>
      </c>
      <c r="AA823" s="51">
        <f t="shared" si="478"/>
        <v>0.1218277789235883</v>
      </c>
      <c r="AB823" s="51">
        <f t="shared" si="479"/>
        <v>0.85907250372280142</v>
      </c>
      <c r="AC823" s="51">
        <f t="shared" si="480"/>
        <v>6.407184033525247E-2</v>
      </c>
      <c r="AD823" s="78">
        <f t="shared" si="481"/>
        <v>1.1680704160531521</v>
      </c>
      <c r="AE823" s="51">
        <f t="shared" si="501"/>
        <v>1.1680704160531521</v>
      </c>
      <c r="AF823" s="50">
        <f t="shared" si="482"/>
        <v>0</v>
      </c>
      <c r="AG823" s="50">
        <f t="shared" si="502"/>
        <v>8.4460384485018913E-4</v>
      </c>
      <c r="AH823" s="48">
        <f t="shared" si="503"/>
        <v>44925</v>
      </c>
      <c r="AI823" s="55">
        <f t="shared" si="483"/>
        <v>2023</v>
      </c>
      <c r="AJ823" s="55">
        <f t="shared" si="484"/>
        <v>3</v>
      </c>
      <c r="AK823" s="53">
        <f t="shared" si="485"/>
        <v>0</v>
      </c>
      <c r="AL823" s="51">
        <f t="shared" si="504"/>
        <v>1.1605385072089525</v>
      </c>
      <c r="AM823" s="52" t="str">
        <f t="shared" si="486"/>
        <v/>
      </c>
      <c r="AN823" s="51">
        <f t="shared" si="505"/>
        <v>1.1680704160531521</v>
      </c>
      <c r="AO823" s="52">
        <f t="shared" si="487"/>
        <v>0</v>
      </c>
      <c r="AP823" s="56">
        <f t="shared" si="488"/>
        <v>1</v>
      </c>
      <c r="AQ823" s="53" t="b">
        <f t="shared" si="489"/>
        <v>1</v>
      </c>
    </row>
    <row r="824" spans="1:43">
      <c r="A824" s="48">
        <f>净值底稿!A785</f>
        <v>45009</v>
      </c>
      <c r="B824" s="49">
        <f>净值底稿!X785</f>
        <v>1.4610928559021992</v>
      </c>
      <c r="C824" s="49">
        <f>净值底稿!U785</f>
        <v>1.3235570853650001</v>
      </c>
      <c r="D824" s="49">
        <f>净值底稿!V785</f>
        <v>1.5760000000000001</v>
      </c>
      <c r="E824" s="49">
        <f>净值底稿!W785</f>
        <v>1.5786</v>
      </c>
      <c r="F824" s="50">
        <f t="shared" si="490"/>
        <v>-6.5732139728423844E-3</v>
      </c>
      <c r="G824" s="50">
        <f t="shared" si="491"/>
        <v>3.6297380490424302E-4</v>
      </c>
      <c r="H824" s="50">
        <f t="shared" si="492"/>
        <v>-6.3447750777267942E-5</v>
      </c>
      <c r="I824" s="50">
        <f t="shared" si="493"/>
        <v>3.3687154388863938E-3</v>
      </c>
      <c r="J824" s="51">
        <f t="shared" si="494"/>
        <v>0.12228914165145921</v>
      </c>
      <c r="K824" s="51">
        <f t="shared" si="495"/>
        <v>0.12187199921604723</v>
      </c>
      <c r="L824" s="51">
        <f t="shared" si="496"/>
        <v>0.85901799750468566</v>
      </c>
      <c r="M824" s="51">
        <f t="shared" si="497"/>
        <v>6.4287680132987704E-2</v>
      </c>
      <c r="N824" s="51">
        <f t="shared" si="468"/>
        <v>1.1674668185051797</v>
      </c>
      <c r="O824" s="52">
        <f t="shared" si="469"/>
        <v>0.20913754206747348</v>
      </c>
      <c r="P824" s="53" t="b">
        <f t="shared" si="470"/>
        <v>0</v>
      </c>
      <c r="Q824" s="53" t="b">
        <f t="shared" si="471"/>
        <v>0</v>
      </c>
      <c r="R824" s="53" t="b">
        <f t="shared" si="472"/>
        <v>0</v>
      </c>
      <c r="S824" s="53" t="b">
        <f t="shared" si="498"/>
        <v>0</v>
      </c>
      <c r="T824" s="54" t="str">
        <f t="shared" si="499"/>
        <v>不调</v>
      </c>
      <c r="U824" s="51">
        <f t="shared" si="473"/>
        <v>0.12228914165145921</v>
      </c>
      <c r="V824" s="51">
        <f t="shared" si="474"/>
        <v>0.12187199921604723</v>
      </c>
      <c r="W824" s="51">
        <f t="shared" si="475"/>
        <v>0.85901799750468566</v>
      </c>
      <c r="X824" s="51">
        <f t="shared" si="476"/>
        <v>6.4287680132987704E-2</v>
      </c>
      <c r="Y824" s="51">
        <f t="shared" si="500"/>
        <v>0.99998626710299976</v>
      </c>
      <c r="Z824" s="51">
        <f t="shared" si="477"/>
        <v>0.12228746226727266</v>
      </c>
      <c r="AA824" s="51">
        <f t="shared" si="478"/>
        <v>0.12187032556043478</v>
      </c>
      <c r="AB824" s="51">
        <f t="shared" si="479"/>
        <v>0.85900620069900457</v>
      </c>
      <c r="AC824" s="51">
        <f t="shared" si="480"/>
        <v>6.4286797276898053E-2</v>
      </c>
      <c r="AD824" s="78">
        <f t="shared" si="481"/>
        <v>1.1674507858036101</v>
      </c>
      <c r="AE824" s="51">
        <f t="shared" si="501"/>
        <v>1.1680704160531521</v>
      </c>
      <c r="AF824" s="50">
        <f t="shared" si="482"/>
        <v>-5.3047336960709845E-4</v>
      </c>
      <c r="AG824" s="50">
        <f t="shared" si="502"/>
        <v>-5.3047336960709845E-4</v>
      </c>
      <c r="AH824" s="48">
        <f t="shared" si="503"/>
        <v>44925</v>
      </c>
      <c r="AI824" s="55">
        <f t="shared" si="483"/>
        <v>2023</v>
      </c>
      <c r="AJ824" s="55">
        <f t="shared" si="484"/>
        <v>3</v>
      </c>
      <c r="AK824" s="53">
        <f t="shared" si="485"/>
        <v>0</v>
      </c>
      <c r="AL824" s="51">
        <f t="shared" si="504"/>
        <v>1.1605385072089525</v>
      </c>
      <c r="AM824" s="52" t="str">
        <f t="shared" si="486"/>
        <v/>
      </c>
      <c r="AN824" s="51">
        <f t="shared" si="505"/>
        <v>1.1680704160531521</v>
      </c>
      <c r="AO824" s="52">
        <f t="shared" si="487"/>
        <v>-5.3047336960709845E-4</v>
      </c>
      <c r="AP824" s="56">
        <f t="shared" si="488"/>
        <v>1</v>
      </c>
      <c r="AQ824" s="53" t="b">
        <f t="shared" si="489"/>
        <v>1</v>
      </c>
    </row>
    <row r="825" spans="1:43">
      <c r="A825" s="48">
        <f>净值底稿!A786</f>
        <v>45012</v>
      </c>
      <c r="B825" s="49">
        <f>净值底稿!X786</f>
        <v>1.4515179915397671</v>
      </c>
      <c r="C825" s="49">
        <f>净值底稿!U786</f>
        <v>1.3237858484458838</v>
      </c>
      <c r="D825" s="49">
        <f>净值底稿!V786</f>
        <v>1.5769</v>
      </c>
      <c r="E825" s="49">
        <f>净值底稿!W786</f>
        <v>1.5707</v>
      </c>
      <c r="F825" s="50">
        <f t="shared" si="490"/>
        <v>-6.5532209836997035E-3</v>
      </c>
      <c r="G825" s="50">
        <f t="shared" si="491"/>
        <v>1.7283960277447719E-4</v>
      </c>
      <c r="H825" s="50">
        <f t="shared" si="492"/>
        <v>5.7106598984768553E-4</v>
      </c>
      <c r="I825" s="50">
        <f t="shared" si="493"/>
        <v>-5.0044343088813115E-3</v>
      </c>
      <c r="J825" s="51">
        <f t="shared" si="494"/>
        <v>0.12148608550349939</v>
      </c>
      <c r="K825" s="51">
        <f t="shared" si="495"/>
        <v>0.12189138957909465</v>
      </c>
      <c r="L825" s="51">
        <f t="shared" si="496"/>
        <v>0.85949674992529201</v>
      </c>
      <c r="M825" s="51">
        <f t="shared" si="497"/>
        <v>6.3965078222997448E-2</v>
      </c>
      <c r="N825" s="51">
        <f t="shared" si="468"/>
        <v>1.1668393032308835</v>
      </c>
      <c r="O825" s="52">
        <f t="shared" si="469"/>
        <v>0.20857840013504991</v>
      </c>
      <c r="P825" s="53" t="b">
        <f t="shared" si="470"/>
        <v>0</v>
      </c>
      <c r="Q825" s="53" t="b">
        <f t="shared" si="471"/>
        <v>0</v>
      </c>
      <c r="R825" s="53" t="b">
        <f t="shared" si="472"/>
        <v>0</v>
      </c>
      <c r="S825" s="53" t="b">
        <f t="shared" si="498"/>
        <v>0</v>
      </c>
      <c r="T825" s="54" t="str">
        <f t="shared" si="499"/>
        <v>不调</v>
      </c>
      <c r="U825" s="51">
        <f t="shared" si="473"/>
        <v>0.12148608550349939</v>
      </c>
      <c r="V825" s="51">
        <f t="shared" si="474"/>
        <v>0.12189138957909465</v>
      </c>
      <c r="W825" s="51">
        <f t="shared" si="475"/>
        <v>0.85949674992529201</v>
      </c>
      <c r="X825" s="51">
        <f t="shared" si="476"/>
        <v>6.3965078222997448E-2</v>
      </c>
      <c r="Y825" s="51">
        <f t="shared" si="500"/>
        <v>0.99995880187477393</v>
      </c>
      <c r="Z825" s="51">
        <f t="shared" si="477"/>
        <v>0.12148108050453559</v>
      </c>
      <c r="AA825" s="51">
        <f t="shared" si="478"/>
        <v>0.12188636788236279</v>
      </c>
      <c r="AB825" s="51">
        <f t="shared" si="479"/>
        <v>0.85946134027055721</v>
      </c>
      <c r="AC825" s="51">
        <f t="shared" si="480"/>
        <v>6.396244298169472E-2</v>
      </c>
      <c r="AD825" s="78">
        <f t="shared" si="481"/>
        <v>1.1667912316391502</v>
      </c>
      <c r="AE825" s="51">
        <f t="shared" si="501"/>
        <v>1.1680704160531521</v>
      </c>
      <c r="AF825" s="50">
        <f t="shared" si="482"/>
        <v>-1.0951261126227463E-3</v>
      </c>
      <c r="AG825" s="50">
        <f t="shared" si="502"/>
        <v>-5.6495243523768668E-4</v>
      </c>
      <c r="AH825" s="48">
        <f t="shared" si="503"/>
        <v>44925</v>
      </c>
      <c r="AI825" s="55">
        <f t="shared" si="483"/>
        <v>2023</v>
      </c>
      <c r="AJ825" s="55">
        <f t="shared" si="484"/>
        <v>3</v>
      </c>
      <c r="AK825" s="53">
        <f t="shared" si="485"/>
        <v>0</v>
      </c>
      <c r="AL825" s="51">
        <f t="shared" si="504"/>
        <v>1.1605385072089525</v>
      </c>
      <c r="AM825" s="52" t="str">
        <f t="shared" si="486"/>
        <v/>
      </c>
      <c r="AN825" s="51">
        <f t="shared" si="505"/>
        <v>1.1680704160531521</v>
      </c>
      <c r="AO825" s="52">
        <f t="shared" si="487"/>
        <v>-1.0951261126227463E-3</v>
      </c>
      <c r="AP825" s="56">
        <f t="shared" si="488"/>
        <v>1</v>
      </c>
      <c r="AQ825" s="53" t="b">
        <f t="shared" si="489"/>
        <v>1</v>
      </c>
    </row>
    <row r="826" spans="1:43">
      <c r="A826" s="48">
        <f>净值底稿!A787</f>
        <v>45013</v>
      </c>
      <c r="B826" s="49">
        <f>净值底稿!X787</f>
        <v>1.4542197434054669</v>
      </c>
      <c r="C826" s="49">
        <f>净值底稿!U787</f>
        <v>1.3144076850680939</v>
      </c>
      <c r="D826" s="49">
        <f>净值底稿!V787</f>
        <v>1.577</v>
      </c>
      <c r="E826" s="49">
        <f>净值底稿!W787</f>
        <v>1.5647</v>
      </c>
      <c r="F826" s="50">
        <f t="shared" si="490"/>
        <v>1.8613285411872571E-3</v>
      </c>
      <c r="G826" s="50">
        <f t="shared" si="491"/>
        <v>-7.084350832727071E-3</v>
      </c>
      <c r="H826" s="50">
        <f t="shared" si="492"/>
        <v>6.3415562179036655E-5</v>
      </c>
      <c r="I826" s="50">
        <f t="shared" si="493"/>
        <v>-3.8199528872476796E-3</v>
      </c>
      <c r="J826" s="51">
        <f t="shared" si="494"/>
        <v>0.12170719670689295</v>
      </c>
      <c r="K826" s="51">
        <f t="shared" si="495"/>
        <v>0.1210228820905573</v>
      </c>
      <c r="L826" s="51">
        <f t="shared" si="496"/>
        <v>0.85951584349462162</v>
      </c>
      <c r="M826" s="51">
        <f t="shared" si="497"/>
        <v>6.3718109462951381E-2</v>
      </c>
      <c r="N826" s="51">
        <f t="shared" si="468"/>
        <v>1.1659640317550233</v>
      </c>
      <c r="O826" s="52">
        <f t="shared" si="469"/>
        <v>0.20817973126674411</v>
      </c>
      <c r="P826" s="53" t="b">
        <f t="shared" si="470"/>
        <v>0</v>
      </c>
      <c r="Q826" s="53" t="b">
        <f t="shared" si="471"/>
        <v>0</v>
      </c>
      <c r="R826" s="53" t="b">
        <f t="shared" si="472"/>
        <v>0</v>
      </c>
      <c r="S826" s="53" t="b">
        <f t="shared" si="498"/>
        <v>0</v>
      </c>
      <c r="T826" s="54" t="str">
        <f t="shared" si="499"/>
        <v>不调</v>
      </c>
      <c r="U826" s="51">
        <f t="shared" si="473"/>
        <v>0.12170719670689295</v>
      </c>
      <c r="V826" s="51">
        <f t="shared" si="474"/>
        <v>0.1210228820905573</v>
      </c>
      <c r="W826" s="51">
        <f t="shared" si="475"/>
        <v>0.85951584349462162</v>
      </c>
      <c r="X826" s="51">
        <f t="shared" si="476"/>
        <v>6.3718109462951381E-2</v>
      </c>
      <c r="Y826" s="51">
        <f t="shared" si="500"/>
        <v>0.99998626710299976</v>
      </c>
      <c r="Z826" s="51">
        <f t="shared" si="477"/>
        <v>0.12170552531449638</v>
      </c>
      <c r="AA826" s="51">
        <f t="shared" si="478"/>
        <v>0.12102122009578288</v>
      </c>
      <c r="AB826" s="51">
        <f t="shared" si="479"/>
        <v>0.8595040398520728</v>
      </c>
      <c r="AC826" s="51">
        <f t="shared" si="480"/>
        <v>6.3717234428717073E-2</v>
      </c>
      <c r="AD826" s="78">
        <f t="shared" si="481"/>
        <v>1.1659480196910692</v>
      </c>
      <c r="AE826" s="51">
        <f t="shared" si="501"/>
        <v>1.1680704160531521</v>
      </c>
      <c r="AF826" s="50">
        <f t="shared" si="482"/>
        <v>-1.8170106295940514E-3</v>
      </c>
      <c r="AG826" s="50">
        <f t="shared" si="502"/>
        <v>-7.2267593826225163E-4</v>
      </c>
      <c r="AH826" s="48">
        <f t="shared" si="503"/>
        <v>44925</v>
      </c>
      <c r="AI826" s="55">
        <f t="shared" si="483"/>
        <v>2023</v>
      </c>
      <c r="AJ826" s="55">
        <f t="shared" si="484"/>
        <v>3</v>
      </c>
      <c r="AK826" s="53">
        <f t="shared" si="485"/>
        <v>0</v>
      </c>
      <c r="AL826" s="51">
        <f t="shared" si="504"/>
        <v>1.1605385072089525</v>
      </c>
      <c r="AM826" s="52" t="str">
        <f t="shared" si="486"/>
        <v/>
      </c>
      <c r="AN826" s="51">
        <f t="shared" si="505"/>
        <v>1.1680704160531521</v>
      </c>
      <c r="AO826" s="52">
        <f t="shared" si="487"/>
        <v>-1.8170106295940514E-3</v>
      </c>
      <c r="AP826" s="56">
        <f t="shared" si="488"/>
        <v>1</v>
      </c>
      <c r="AQ826" s="53" t="b">
        <f t="shared" si="489"/>
        <v>1</v>
      </c>
    </row>
    <row r="827" spans="1:43">
      <c r="A827" s="48">
        <f>净值底稿!A788</f>
        <v>45014</v>
      </c>
      <c r="B827" s="49">
        <f>净值底稿!X788</f>
        <v>1.4490187248828228</v>
      </c>
      <c r="C827" s="49">
        <f>净值底稿!U788</f>
        <v>1.3121855183820612</v>
      </c>
      <c r="D827" s="49">
        <f>净值底稿!V788</f>
        <v>1.5772999999999999</v>
      </c>
      <c r="E827" s="49">
        <f>净值底稿!W788</f>
        <v>1.5691999999999999</v>
      </c>
      <c r="F827" s="50">
        <f t="shared" si="490"/>
        <v>-3.5765011073666253E-3</v>
      </c>
      <c r="G827" s="50">
        <f t="shared" si="491"/>
        <v>-1.6906221039917346E-3</v>
      </c>
      <c r="H827" s="50">
        <f t="shared" si="492"/>
        <v>1.9023462270140179E-4</v>
      </c>
      <c r="I827" s="50">
        <f t="shared" si="493"/>
        <v>2.8759506614686181E-3</v>
      </c>
      <c r="J827" s="51">
        <f t="shared" si="494"/>
        <v>0.12127024536843645</v>
      </c>
      <c r="K827" s="51">
        <f t="shared" si="495"/>
        <v>0.1208166189460369</v>
      </c>
      <c r="L827" s="51">
        <f t="shared" si="496"/>
        <v>0.85966754727880434</v>
      </c>
      <c r="M827" s="51">
        <f t="shared" si="497"/>
        <v>6.3900482051219287E-2</v>
      </c>
      <c r="N827" s="51">
        <f t="shared" si="468"/>
        <v>1.165654893644497</v>
      </c>
      <c r="O827" s="52">
        <f t="shared" si="469"/>
        <v>0.20768313643635361</v>
      </c>
      <c r="P827" s="53" t="b">
        <f t="shared" si="470"/>
        <v>0</v>
      </c>
      <c r="Q827" s="53" t="b">
        <f t="shared" si="471"/>
        <v>0</v>
      </c>
      <c r="R827" s="53" t="b">
        <f t="shared" si="472"/>
        <v>0</v>
      </c>
      <c r="S827" s="53" t="b">
        <f t="shared" si="498"/>
        <v>0</v>
      </c>
      <c r="T827" s="54" t="str">
        <f t="shared" si="499"/>
        <v>不调</v>
      </c>
      <c r="U827" s="51">
        <f t="shared" si="473"/>
        <v>0.12127024536843645</v>
      </c>
      <c r="V827" s="51">
        <f t="shared" si="474"/>
        <v>0.1208166189460369</v>
      </c>
      <c r="W827" s="51">
        <f t="shared" si="475"/>
        <v>0.85966754727880434</v>
      </c>
      <c r="X827" s="51">
        <f t="shared" si="476"/>
        <v>6.3900482051219287E-2</v>
      </c>
      <c r="Y827" s="51">
        <f t="shared" si="500"/>
        <v>0.99998626710299976</v>
      </c>
      <c r="Z827" s="51">
        <f t="shared" si="477"/>
        <v>0.12126857997664761</v>
      </c>
      <c r="AA827" s="51">
        <f t="shared" si="478"/>
        <v>0.120814959783853</v>
      </c>
      <c r="AB827" s="51">
        <f t="shared" si="479"/>
        <v>0.85965574155292312</v>
      </c>
      <c r="AC827" s="51">
        <f t="shared" si="480"/>
        <v>6.3899604512481015E-2</v>
      </c>
      <c r="AD827" s="78">
        <f t="shared" si="481"/>
        <v>1.1656388858259048</v>
      </c>
      <c r="AE827" s="51">
        <f t="shared" si="501"/>
        <v>1.1680704160531521</v>
      </c>
      <c r="AF827" s="50">
        <f t="shared" si="482"/>
        <v>-2.0816640793482888E-3</v>
      </c>
      <c r="AG827" s="50">
        <f t="shared" si="502"/>
        <v>-2.6513520323689921E-4</v>
      </c>
      <c r="AH827" s="48">
        <f t="shared" si="503"/>
        <v>44925</v>
      </c>
      <c r="AI827" s="55">
        <f t="shared" si="483"/>
        <v>2023</v>
      </c>
      <c r="AJ827" s="55">
        <f t="shared" si="484"/>
        <v>3</v>
      </c>
      <c r="AK827" s="53">
        <f t="shared" si="485"/>
        <v>0</v>
      </c>
      <c r="AL827" s="51">
        <f t="shared" si="504"/>
        <v>1.1605385072089525</v>
      </c>
      <c r="AM827" s="52" t="str">
        <f t="shared" si="486"/>
        <v/>
      </c>
      <c r="AN827" s="51">
        <f t="shared" si="505"/>
        <v>1.1680704160531521</v>
      </c>
      <c r="AO827" s="52">
        <f t="shared" si="487"/>
        <v>-2.0816640793482888E-3</v>
      </c>
      <c r="AP827" s="56">
        <f t="shared" si="488"/>
        <v>1</v>
      </c>
      <c r="AQ827" s="53" t="b">
        <f t="shared" si="489"/>
        <v>1</v>
      </c>
    </row>
    <row r="828" spans="1:43">
      <c r="A828" s="48">
        <f>净值底稿!A789</f>
        <v>45015</v>
      </c>
      <c r="B828" s="49">
        <f>净值底稿!X789</f>
        <v>1.4552857290295937</v>
      </c>
      <c r="C828" s="49">
        <f>净值底稿!U789</f>
        <v>1.3135826674507463</v>
      </c>
      <c r="D828" s="49">
        <f>净值底稿!V789</f>
        <v>1.5772999999999999</v>
      </c>
      <c r="E828" s="49">
        <f>净值底稿!W789</f>
        <v>1.5698000000000001</v>
      </c>
      <c r="F828" s="50">
        <f t="shared" si="490"/>
        <v>4.3249987313156435E-3</v>
      </c>
      <c r="G828" s="50">
        <f t="shared" si="491"/>
        <v>1.0647496479063712E-3</v>
      </c>
      <c r="H828" s="50">
        <f t="shared" si="492"/>
        <v>0</v>
      </c>
      <c r="I828" s="50">
        <f t="shared" si="493"/>
        <v>3.8236043844008805E-4</v>
      </c>
      <c r="J828" s="51">
        <f t="shared" si="494"/>
        <v>0.12179306643119506</v>
      </c>
      <c r="K828" s="51">
        <f t="shared" si="495"/>
        <v>0.12094359746974467</v>
      </c>
      <c r="L828" s="51">
        <f t="shared" si="496"/>
        <v>0.85965574155292312</v>
      </c>
      <c r="M828" s="51">
        <f t="shared" si="497"/>
        <v>6.3924037193278549E-2</v>
      </c>
      <c r="N828" s="51">
        <f t="shared" si="468"/>
        <v>1.1663164426471415</v>
      </c>
      <c r="O828" s="52">
        <f t="shared" si="469"/>
        <v>0.20812247433467548</v>
      </c>
      <c r="P828" s="53" t="b">
        <f t="shared" si="470"/>
        <v>0</v>
      </c>
      <c r="Q828" s="53" t="b">
        <f t="shared" si="471"/>
        <v>0</v>
      </c>
      <c r="R828" s="53" t="b">
        <f t="shared" si="472"/>
        <v>0</v>
      </c>
      <c r="S828" s="53" t="b">
        <f t="shared" si="498"/>
        <v>0</v>
      </c>
      <c r="T828" s="54" t="str">
        <f t="shared" si="499"/>
        <v>不调</v>
      </c>
      <c r="U828" s="51">
        <f t="shared" si="473"/>
        <v>0.12179306643119506</v>
      </c>
      <c r="V828" s="51">
        <f t="shared" si="474"/>
        <v>0.12094359746974467</v>
      </c>
      <c r="W828" s="51">
        <f t="shared" si="475"/>
        <v>0.85965574155292312</v>
      </c>
      <c r="X828" s="51">
        <f t="shared" si="476"/>
        <v>6.3924037193278549E-2</v>
      </c>
      <c r="Y828" s="51">
        <f t="shared" si="500"/>
        <v>0.99998626710299976</v>
      </c>
      <c r="Z828" s="51">
        <f t="shared" si="477"/>
        <v>0.12179139385955841</v>
      </c>
      <c r="AA828" s="51">
        <f t="shared" si="478"/>
        <v>0.12094193656377779</v>
      </c>
      <c r="AB828" s="51">
        <f t="shared" si="479"/>
        <v>0.85964393598916866</v>
      </c>
      <c r="AC828" s="51">
        <f t="shared" si="480"/>
        <v>6.3923159331059937E-2</v>
      </c>
      <c r="AD828" s="78">
        <f t="shared" si="481"/>
        <v>1.1663004257435647</v>
      </c>
      <c r="AE828" s="51">
        <f t="shared" si="501"/>
        <v>1.1680704160531521</v>
      </c>
      <c r="AF828" s="50">
        <f t="shared" si="482"/>
        <v>-1.5153113076590286E-3</v>
      </c>
      <c r="AG828" s="50">
        <f t="shared" si="502"/>
        <v>5.6753418722066407E-4</v>
      </c>
      <c r="AH828" s="48">
        <f t="shared" si="503"/>
        <v>44925</v>
      </c>
      <c r="AI828" s="55">
        <f t="shared" si="483"/>
        <v>2023</v>
      </c>
      <c r="AJ828" s="55">
        <f t="shared" si="484"/>
        <v>3</v>
      </c>
      <c r="AK828" s="53">
        <f t="shared" si="485"/>
        <v>0</v>
      </c>
      <c r="AL828" s="51">
        <f t="shared" si="504"/>
        <v>1.1605385072089525</v>
      </c>
      <c r="AM828" s="52" t="str">
        <f t="shared" si="486"/>
        <v/>
      </c>
      <c r="AN828" s="51">
        <f t="shared" si="505"/>
        <v>1.1680704160531521</v>
      </c>
      <c r="AO828" s="52">
        <f t="shared" si="487"/>
        <v>-1.5153113076590286E-3</v>
      </c>
      <c r="AP828" s="56">
        <f t="shared" si="488"/>
        <v>1</v>
      </c>
      <c r="AQ828" s="53" t="b">
        <f t="shared" si="489"/>
        <v>1</v>
      </c>
    </row>
    <row r="829" spans="1:43">
      <c r="A829" s="48">
        <f>净值底稿!A790</f>
        <v>45016</v>
      </c>
      <c r="B829" s="49">
        <f>净值底稿!X790</f>
        <v>1.4584128628778401</v>
      </c>
      <c r="C829" s="49">
        <f>净值底稿!U790</f>
        <v>1.3246495212118601</v>
      </c>
      <c r="D829" s="49">
        <f>净值底稿!V790</f>
        <v>1.5779000000000001</v>
      </c>
      <c r="E829" s="49">
        <f>净值底稿!W790</f>
        <v>1.5820000000000001</v>
      </c>
      <c r="F829" s="50">
        <f t="shared" si="490"/>
        <v>2.1488109076226447E-3</v>
      </c>
      <c r="G829" s="50">
        <f t="shared" si="491"/>
        <v>8.4249389363451055E-3</v>
      </c>
      <c r="H829" s="50">
        <f t="shared" si="492"/>
        <v>3.8039688074564815E-4</v>
      </c>
      <c r="I829" s="50">
        <f t="shared" si="493"/>
        <v>7.7716906612306236E-3</v>
      </c>
      <c r="J829" s="51">
        <f t="shared" si="494"/>
        <v>0.12205310053513839</v>
      </c>
      <c r="K829" s="51">
        <f t="shared" si="495"/>
        <v>0.12196086499417094</v>
      </c>
      <c r="L829" s="51">
        <f t="shared" si="496"/>
        <v>0.85997094186097089</v>
      </c>
      <c r="M829" s="51">
        <f t="shared" si="497"/>
        <v>6.4419950351469496E-2</v>
      </c>
      <c r="N829" s="51">
        <f t="shared" si="468"/>
        <v>1.1684048577417498</v>
      </c>
      <c r="O829" s="52">
        <f t="shared" si="469"/>
        <v>0.20884367598482137</v>
      </c>
      <c r="P829" s="53" t="b">
        <f t="shared" si="470"/>
        <v>0</v>
      </c>
      <c r="Q829" s="53" t="b">
        <f t="shared" si="471"/>
        <v>1</v>
      </c>
      <c r="R829" s="53" t="b">
        <f t="shared" si="472"/>
        <v>0</v>
      </c>
      <c r="S829" s="53" t="b">
        <f t="shared" si="498"/>
        <v>1</v>
      </c>
      <c r="T829" s="54" t="str">
        <f t="shared" si="499"/>
        <v>季度</v>
      </c>
      <c r="U829" s="51">
        <f t="shared" si="473"/>
        <v>0.12200698276465466</v>
      </c>
      <c r="V829" s="51">
        <f t="shared" si="474"/>
        <v>0.12200698276465466</v>
      </c>
      <c r="W829" s="51">
        <f t="shared" si="475"/>
        <v>0.85997094186097089</v>
      </c>
      <c r="X829" s="51">
        <f t="shared" si="476"/>
        <v>6.4419950351469496E-2</v>
      </c>
      <c r="Y829" s="51">
        <f t="shared" si="500"/>
        <v>0.99998626710299976</v>
      </c>
      <c r="Z829" s="51">
        <f t="shared" si="477"/>
        <v>0.12200530725532704</v>
      </c>
      <c r="AA829" s="51">
        <f t="shared" si="478"/>
        <v>0.12200530725532704</v>
      </c>
      <c r="AB829" s="51">
        <f t="shared" si="479"/>
        <v>0.85995913196860307</v>
      </c>
      <c r="AC829" s="51">
        <f t="shared" si="480"/>
        <v>6.4419065678926565E-2</v>
      </c>
      <c r="AD829" s="78">
        <f t="shared" si="481"/>
        <v>1.1683888121581838</v>
      </c>
      <c r="AE829" s="51">
        <f t="shared" si="501"/>
        <v>1.1683888121581838</v>
      </c>
      <c r="AF829" s="50">
        <f t="shared" si="482"/>
        <v>0</v>
      </c>
      <c r="AG829" s="50">
        <f t="shared" si="502"/>
        <v>1.790607607201844E-3</v>
      </c>
      <c r="AH829" s="48">
        <f t="shared" si="503"/>
        <v>45016</v>
      </c>
      <c r="AI829" s="55">
        <f t="shared" si="483"/>
        <v>2023</v>
      </c>
      <c r="AJ829" s="55">
        <f t="shared" si="484"/>
        <v>3</v>
      </c>
      <c r="AK829" s="53">
        <f t="shared" si="485"/>
        <v>1</v>
      </c>
      <c r="AL829" s="51">
        <f t="shared" si="504"/>
        <v>1.1605385072089525</v>
      </c>
      <c r="AM829" s="52">
        <f t="shared" si="486"/>
        <v>6.7643640434740249E-3</v>
      </c>
      <c r="AN829" s="51">
        <f t="shared" si="505"/>
        <v>1.1683888121581838</v>
      </c>
      <c r="AO829" s="52">
        <f t="shared" si="487"/>
        <v>0</v>
      </c>
      <c r="AP829" s="56">
        <f t="shared" si="488"/>
        <v>1</v>
      </c>
      <c r="AQ829" s="53" t="b">
        <f t="shared" si="489"/>
        <v>1</v>
      </c>
    </row>
    <row r="830" spans="1:43">
      <c r="A830" s="48">
        <f>净值底稿!A791</f>
        <v>45019</v>
      </c>
      <c r="B830" s="49">
        <f>净值底稿!X791</f>
        <v>1.4693181758141238</v>
      </c>
      <c r="C830" s="49">
        <f>净值底稿!U791</f>
        <v>1.3376556710496175</v>
      </c>
      <c r="D830" s="49">
        <f>净值底稿!V791</f>
        <v>1.5782</v>
      </c>
      <c r="E830" s="49">
        <f>净值底稿!W791</f>
        <v>1.5640000000000001</v>
      </c>
      <c r="F830" s="50">
        <f t="shared" si="490"/>
        <v>7.4775210873858633E-3</v>
      </c>
      <c r="G830" s="50">
        <f t="shared" si="491"/>
        <v>9.8185592713297964E-3</v>
      </c>
      <c r="H830" s="50">
        <f t="shared" si="492"/>
        <v>1.9012611699098514E-4</v>
      </c>
      <c r="I830" s="50">
        <f t="shared" si="493"/>
        <v>-1.1378002528445008E-2</v>
      </c>
      <c r="J830" s="51">
        <f t="shared" si="494"/>
        <v>0.12291760451310174</v>
      </c>
      <c r="K830" s="51">
        <f t="shared" si="495"/>
        <v>0.12320322359603028</v>
      </c>
      <c r="L830" s="51">
        <f t="shared" si="496"/>
        <v>0.86012263265913524</v>
      </c>
      <c r="M830" s="51">
        <f t="shared" si="497"/>
        <v>6.3686105386751679E-2</v>
      </c>
      <c r="N830" s="51">
        <f t="shared" si="468"/>
        <v>1.1699295661550189</v>
      </c>
      <c r="O830" s="52">
        <f t="shared" si="469"/>
        <v>0.21037234653194528</v>
      </c>
      <c r="P830" s="53" t="b">
        <f t="shared" si="470"/>
        <v>0</v>
      </c>
      <c r="Q830" s="53" t="b">
        <f t="shared" si="471"/>
        <v>0</v>
      </c>
      <c r="R830" s="53" t="b">
        <f t="shared" si="472"/>
        <v>0</v>
      </c>
      <c r="S830" s="53" t="b">
        <f t="shared" si="498"/>
        <v>0</v>
      </c>
      <c r="T830" s="54" t="str">
        <f t="shared" si="499"/>
        <v>不调</v>
      </c>
      <c r="U830" s="51">
        <f t="shared" si="473"/>
        <v>0.12291760451310174</v>
      </c>
      <c r="V830" s="51">
        <f t="shared" si="474"/>
        <v>0.12320322359603028</v>
      </c>
      <c r="W830" s="51">
        <f t="shared" si="475"/>
        <v>0.86012263265913524</v>
      </c>
      <c r="X830" s="51">
        <f t="shared" si="476"/>
        <v>6.3686105386751679E-2</v>
      </c>
      <c r="Y830" s="51">
        <f t="shared" si="500"/>
        <v>0.99995880187477393</v>
      </c>
      <c r="Z830" s="51">
        <f t="shared" si="477"/>
        <v>0.12291254053823852</v>
      </c>
      <c r="AA830" s="51">
        <f t="shared" si="478"/>
        <v>0.12319814785419632</v>
      </c>
      <c r="AB830" s="51">
        <f t="shared" si="479"/>
        <v>0.86008719721920512</v>
      </c>
      <c r="AC830" s="51">
        <f t="shared" si="480"/>
        <v>6.3683481638606793E-2</v>
      </c>
      <c r="AD830" s="78">
        <f t="shared" si="481"/>
        <v>1.1698813672502466</v>
      </c>
      <c r="AE830" s="51">
        <f t="shared" si="501"/>
        <v>1.1698813672502466</v>
      </c>
      <c r="AF830" s="50">
        <f t="shared" si="482"/>
        <v>0</v>
      </c>
      <c r="AG830" s="50">
        <f t="shared" si="502"/>
        <v>1.2774472645846746E-3</v>
      </c>
      <c r="AH830" s="48">
        <f t="shared" si="503"/>
        <v>45016</v>
      </c>
      <c r="AI830" s="55">
        <f t="shared" si="483"/>
        <v>2023</v>
      </c>
      <c r="AJ830" s="55">
        <f t="shared" si="484"/>
        <v>4</v>
      </c>
      <c r="AK830" s="53">
        <f t="shared" si="485"/>
        <v>0</v>
      </c>
      <c r="AL830" s="51">
        <f t="shared" si="504"/>
        <v>1.1683888121581838</v>
      </c>
      <c r="AM830" s="52" t="str">
        <f t="shared" si="486"/>
        <v/>
      </c>
      <c r="AN830" s="51">
        <f t="shared" si="505"/>
        <v>1.1698813672502466</v>
      </c>
      <c r="AO830" s="52">
        <f t="shared" si="487"/>
        <v>0</v>
      </c>
      <c r="AP830" s="56">
        <f t="shared" si="488"/>
        <v>1</v>
      </c>
      <c r="AQ830" s="53" t="b">
        <f t="shared" si="489"/>
        <v>1</v>
      </c>
    </row>
    <row r="831" spans="1:43">
      <c r="A831" s="48">
        <f>净值底稿!A792</f>
        <v>45020</v>
      </c>
      <c r="B831" s="49">
        <f>净值底稿!X792</f>
        <v>1.4748619286390892</v>
      </c>
      <c r="C831" s="49">
        <f>净值底稿!U792</f>
        <v>1.3323686434947413</v>
      </c>
      <c r="D831" s="49">
        <f>净值底稿!V792</f>
        <v>1.5782</v>
      </c>
      <c r="E831" s="49">
        <f>净值底稿!W792</f>
        <v>1.5777000000000001</v>
      </c>
      <c r="F831" s="50">
        <f t="shared" si="490"/>
        <v>3.7730104454016811E-3</v>
      </c>
      <c r="G831" s="50">
        <f t="shared" si="491"/>
        <v>-3.9524577731784305E-3</v>
      </c>
      <c r="H831" s="50">
        <f t="shared" si="492"/>
        <v>0</v>
      </c>
      <c r="I831" s="50">
        <f t="shared" si="493"/>
        <v>8.7595907928388339E-3</v>
      </c>
      <c r="J831" s="51">
        <f t="shared" si="494"/>
        <v>0.12337629083756016</v>
      </c>
      <c r="K831" s="51">
        <f t="shared" si="495"/>
        <v>0.12271121237706882</v>
      </c>
      <c r="L831" s="51">
        <f t="shared" si="496"/>
        <v>0.86008719721920512</v>
      </c>
      <c r="M831" s="51">
        <f t="shared" si="497"/>
        <v>6.4241322878024254E-2</v>
      </c>
      <c r="N831" s="51">
        <f t="shared" si="468"/>
        <v>1.1704160233118583</v>
      </c>
      <c r="O831" s="52">
        <f t="shared" si="469"/>
        <v>0.210256437295082</v>
      </c>
      <c r="P831" s="53" t="b">
        <f t="shared" si="470"/>
        <v>0</v>
      </c>
      <c r="Q831" s="53" t="b">
        <f t="shared" si="471"/>
        <v>0</v>
      </c>
      <c r="R831" s="53" t="b">
        <f t="shared" si="472"/>
        <v>0</v>
      </c>
      <c r="S831" s="53" t="b">
        <f t="shared" si="498"/>
        <v>0</v>
      </c>
      <c r="T831" s="54" t="str">
        <f t="shared" si="499"/>
        <v>不调</v>
      </c>
      <c r="U831" s="51">
        <f t="shared" si="473"/>
        <v>0.12337629083756016</v>
      </c>
      <c r="V831" s="51">
        <f t="shared" si="474"/>
        <v>0.12271121237706882</v>
      </c>
      <c r="W831" s="51">
        <f t="shared" si="475"/>
        <v>0.86008719721920512</v>
      </c>
      <c r="X831" s="51">
        <f t="shared" si="476"/>
        <v>6.4241322878024254E-2</v>
      </c>
      <c r="Y831" s="51">
        <f t="shared" si="500"/>
        <v>0.99998626710299976</v>
      </c>
      <c r="Z831" s="51">
        <f t="shared" si="477"/>
        <v>0.12337459652366582</v>
      </c>
      <c r="AA831" s="51">
        <f t="shared" si="478"/>
        <v>0.12270952719662848</v>
      </c>
      <c r="AB831" s="51">
        <f t="shared" si="479"/>
        <v>0.8600753857303145</v>
      </c>
      <c r="AC831" s="51">
        <f t="shared" si="480"/>
        <v>6.4240440658554013E-2</v>
      </c>
      <c r="AD831" s="78">
        <f t="shared" si="481"/>
        <v>1.1703999501091626</v>
      </c>
      <c r="AE831" s="51">
        <f t="shared" si="501"/>
        <v>1.1703999501091626</v>
      </c>
      <c r="AF831" s="50">
        <f t="shared" si="482"/>
        <v>0</v>
      </c>
      <c r="AG831" s="50">
        <f t="shared" si="502"/>
        <v>4.432781591650059E-4</v>
      </c>
      <c r="AH831" s="48">
        <f t="shared" si="503"/>
        <v>45016</v>
      </c>
      <c r="AI831" s="55">
        <f t="shared" si="483"/>
        <v>2023</v>
      </c>
      <c r="AJ831" s="55">
        <f t="shared" si="484"/>
        <v>4</v>
      </c>
      <c r="AK831" s="53">
        <f t="shared" si="485"/>
        <v>0</v>
      </c>
      <c r="AL831" s="51">
        <f t="shared" si="504"/>
        <v>1.1683888121581838</v>
      </c>
      <c r="AM831" s="52" t="str">
        <f t="shared" si="486"/>
        <v/>
      </c>
      <c r="AN831" s="51">
        <f t="shared" si="505"/>
        <v>1.1703999501091626</v>
      </c>
      <c r="AO831" s="52">
        <f t="shared" si="487"/>
        <v>0</v>
      </c>
      <c r="AP831" s="56">
        <f t="shared" si="488"/>
        <v>1</v>
      </c>
      <c r="AQ831" s="53" t="b">
        <f t="shared" si="489"/>
        <v>1</v>
      </c>
    </row>
    <row r="832" spans="1:43">
      <c r="A832" s="48">
        <f>净值底稿!A793</f>
        <v>45022</v>
      </c>
      <c r="B832" s="49">
        <f>净值底稿!X793</f>
        <v>1.4657482831438191</v>
      </c>
      <c r="C832" s="49">
        <f>净值底稿!U793</f>
        <v>1.3325221633669262</v>
      </c>
      <c r="D832" s="49">
        <f>净值底稿!V793</f>
        <v>1.5788</v>
      </c>
      <c r="E832" s="49">
        <f>净值底稿!W793</f>
        <v>1.6032999999999999</v>
      </c>
      <c r="F832" s="50">
        <f t="shared" si="490"/>
        <v>-6.1793211407115134E-3</v>
      </c>
      <c r="G832" s="50">
        <f t="shared" si="491"/>
        <v>1.1522327017710055E-4</v>
      </c>
      <c r="H832" s="50">
        <f t="shared" si="492"/>
        <v>3.8017995184391751E-4</v>
      </c>
      <c r="I832" s="50">
        <f t="shared" si="493"/>
        <v>1.6226151993407933E-2</v>
      </c>
      <c r="J832" s="51">
        <f t="shared" si="494"/>
        <v>0.12261222527114038</v>
      </c>
      <c r="K832" s="51">
        <f t="shared" si="495"/>
        <v>0.12272366618963396</v>
      </c>
      <c r="L832" s="51">
        <f t="shared" si="496"/>
        <v>0.86040236914904356</v>
      </c>
      <c r="M832" s="51">
        <f t="shared" si="497"/>
        <v>6.5282815812803208E-2</v>
      </c>
      <c r="N832" s="51">
        <f t="shared" si="468"/>
        <v>1.171021076422621</v>
      </c>
      <c r="O832" s="52">
        <f t="shared" si="469"/>
        <v>0.2095059571517334</v>
      </c>
      <c r="P832" s="53" t="b">
        <f t="shared" si="470"/>
        <v>0</v>
      </c>
      <c r="Q832" s="53" t="b">
        <f t="shared" si="471"/>
        <v>0</v>
      </c>
      <c r="R832" s="53" t="b">
        <f t="shared" si="472"/>
        <v>0</v>
      </c>
      <c r="S832" s="53" t="b">
        <f t="shared" si="498"/>
        <v>0</v>
      </c>
      <c r="T832" s="54" t="str">
        <f t="shared" si="499"/>
        <v>不调</v>
      </c>
      <c r="U832" s="51">
        <f t="shared" si="473"/>
        <v>0.12261222527114038</v>
      </c>
      <c r="V832" s="51">
        <f t="shared" si="474"/>
        <v>0.12272366618963396</v>
      </c>
      <c r="W832" s="51">
        <f t="shared" si="475"/>
        <v>0.86040236914904356</v>
      </c>
      <c r="X832" s="51">
        <f t="shared" si="476"/>
        <v>6.5282815812803208E-2</v>
      </c>
      <c r="Y832" s="51">
        <f t="shared" si="500"/>
        <v>0.99997253439459188</v>
      </c>
      <c r="Z832" s="51">
        <f t="shared" si="477"/>
        <v>0.12260885765214287</v>
      </c>
      <c r="AA832" s="51">
        <f t="shared" si="478"/>
        <v>0.12272029550984416</v>
      </c>
      <c r="AB832" s="51">
        <f t="shared" si="479"/>
        <v>0.86037873767708029</v>
      </c>
      <c r="AC832" s="51">
        <f t="shared" si="480"/>
        <v>6.5281022780744158E-2</v>
      </c>
      <c r="AD832" s="78">
        <f t="shared" si="481"/>
        <v>1.1709889136198115</v>
      </c>
      <c r="AE832" s="51">
        <f t="shared" si="501"/>
        <v>1.1709889136198115</v>
      </c>
      <c r="AF832" s="50">
        <f t="shared" si="482"/>
        <v>0</v>
      </c>
      <c r="AG832" s="50">
        <f t="shared" si="502"/>
        <v>5.0321559787658288E-4</v>
      </c>
      <c r="AH832" s="48">
        <f t="shared" si="503"/>
        <v>45016</v>
      </c>
      <c r="AI832" s="55">
        <f t="shared" si="483"/>
        <v>2023</v>
      </c>
      <c r="AJ832" s="55">
        <f t="shared" si="484"/>
        <v>4</v>
      </c>
      <c r="AK832" s="53">
        <f t="shared" si="485"/>
        <v>0</v>
      </c>
      <c r="AL832" s="51">
        <f t="shared" si="504"/>
        <v>1.1683888121581838</v>
      </c>
      <c r="AM832" s="52" t="str">
        <f t="shared" si="486"/>
        <v/>
      </c>
      <c r="AN832" s="51">
        <f t="shared" si="505"/>
        <v>1.1709889136198115</v>
      </c>
      <c r="AO832" s="52">
        <f t="shared" si="487"/>
        <v>0</v>
      </c>
      <c r="AP832" s="56">
        <f t="shared" si="488"/>
        <v>1</v>
      </c>
      <c r="AQ832" s="53" t="b">
        <f t="shared" si="489"/>
        <v>1</v>
      </c>
    </row>
    <row r="833" spans="1:43">
      <c r="A833" s="48">
        <f>净值底稿!A794</f>
        <v>45023</v>
      </c>
      <c r="B833" s="49">
        <f>净值底稿!X794</f>
        <v>1.4674598410877771</v>
      </c>
      <c r="C833" s="49">
        <f>净值底稿!U794</f>
        <v>1.3433240226288188</v>
      </c>
      <c r="D833" s="49">
        <f>净值底稿!V794</f>
        <v>1.579</v>
      </c>
      <c r="E833" s="49">
        <f>净值底稿!W794</f>
        <v>1.6004</v>
      </c>
      <c r="F833" s="50">
        <f t="shared" si="490"/>
        <v>1.1677025063858704E-3</v>
      </c>
      <c r="G833" s="50">
        <f t="shared" si="491"/>
        <v>8.1063261526541641E-3</v>
      </c>
      <c r="H833" s="50">
        <f t="shared" si="492"/>
        <v>1.2667848999248221E-4</v>
      </c>
      <c r="I833" s="50">
        <f t="shared" si="493"/>
        <v>-1.8087694130854981E-3</v>
      </c>
      <c r="J833" s="51">
        <f t="shared" si="494"/>
        <v>0.12275202832252838</v>
      </c>
      <c r="K833" s="51">
        <f t="shared" si="495"/>
        <v>0.12371510625079706</v>
      </c>
      <c r="L833" s="51">
        <f t="shared" si="496"/>
        <v>0.86048772915639082</v>
      </c>
      <c r="M833" s="51">
        <f t="shared" si="497"/>
        <v>6.5162944463483405E-2</v>
      </c>
      <c r="N833" s="51">
        <f t="shared" si="468"/>
        <v>1.1721178081931996</v>
      </c>
      <c r="O833" s="52">
        <f t="shared" si="469"/>
        <v>0.21027505328432</v>
      </c>
      <c r="P833" s="53" t="b">
        <f t="shared" si="470"/>
        <v>0</v>
      </c>
      <c r="Q833" s="53" t="b">
        <f t="shared" si="471"/>
        <v>0</v>
      </c>
      <c r="R833" s="53" t="b">
        <f t="shared" si="472"/>
        <v>0</v>
      </c>
      <c r="S833" s="53" t="b">
        <f t="shared" si="498"/>
        <v>0</v>
      </c>
      <c r="T833" s="54" t="str">
        <f t="shared" si="499"/>
        <v>不调</v>
      </c>
      <c r="U833" s="51">
        <f t="shared" si="473"/>
        <v>0.12275202832252838</v>
      </c>
      <c r="V833" s="51">
        <f t="shared" si="474"/>
        <v>0.12371510625079706</v>
      </c>
      <c r="W833" s="51">
        <f t="shared" si="475"/>
        <v>0.86048772915639082</v>
      </c>
      <c r="X833" s="51">
        <f t="shared" si="476"/>
        <v>6.5162944463483405E-2</v>
      </c>
      <c r="Y833" s="51">
        <f t="shared" si="500"/>
        <v>0.99998626710299976</v>
      </c>
      <c r="Z833" s="51">
        <f t="shared" si="477"/>
        <v>0.12275034258156685</v>
      </c>
      <c r="AA833" s="51">
        <f t="shared" si="478"/>
        <v>0.12371340728398554</v>
      </c>
      <c r="AB833" s="51">
        <f t="shared" si="479"/>
        <v>0.86047591216703634</v>
      </c>
      <c r="AC833" s="51">
        <f t="shared" si="480"/>
        <v>6.5162049587478857E-2</v>
      </c>
      <c r="AD833" s="78">
        <f t="shared" si="481"/>
        <v>1.1721017116200676</v>
      </c>
      <c r="AE833" s="51">
        <f t="shared" si="501"/>
        <v>1.1721017116200676</v>
      </c>
      <c r="AF833" s="50">
        <f t="shared" si="482"/>
        <v>0</v>
      </c>
      <c r="AG833" s="50">
        <f t="shared" si="502"/>
        <v>9.5030617908764548E-4</v>
      </c>
      <c r="AH833" s="48">
        <f t="shared" si="503"/>
        <v>45016</v>
      </c>
      <c r="AI833" s="55">
        <f t="shared" si="483"/>
        <v>2023</v>
      </c>
      <c r="AJ833" s="55">
        <f t="shared" si="484"/>
        <v>4</v>
      </c>
      <c r="AK833" s="53">
        <f t="shared" si="485"/>
        <v>0</v>
      </c>
      <c r="AL833" s="51">
        <f t="shared" si="504"/>
        <v>1.1683888121581838</v>
      </c>
      <c r="AM833" s="52" t="str">
        <f t="shared" si="486"/>
        <v/>
      </c>
      <c r="AN833" s="51">
        <f t="shared" si="505"/>
        <v>1.1721017116200676</v>
      </c>
      <c r="AO833" s="52">
        <f t="shared" si="487"/>
        <v>0</v>
      </c>
      <c r="AP833" s="56">
        <f t="shared" si="488"/>
        <v>1</v>
      </c>
      <c r="AQ833" s="53" t="b">
        <f t="shared" si="489"/>
        <v>1</v>
      </c>
    </row>
    <row r="834" spans="1:43">
      <c r="A834" s="48">
        <f>净值底稿!A795</f>
        <v>45026</v>
      </c>
      <c r="B834" s="49">
        <f>净值底稿!X795</f>
        <v>1.4691460565870236</v>
      </c>
      <c r="C834" s="49">
        <f>净值底稿!U795</f>
        <v>1.3324843932539849</v>
      </c>
      <c r="D834" s="49">
        <f>净值底稿!V795</f>
        <v>1.5799000000000001</v>
      </c>
      <c r="E834" s="49">
        <f>净值底稿!W795</f>
        <v>1.5875999999999999</v>
      </c>
      <c r="F834" s="50">
        <f t="shared" si="490"/>
        <v>1.1490709674184529E-3</v>
      </c>
      <c r="G834" s="50">
        <f t="shared" si="491"/>
        <v>-8.0692589369624201E-3</v>
      </c>
      <c r="H834" s="50">
        <f t="shared" si="492"/>
        <v>5.6998100063343493E-4</v>
      </c>
      <c r="I834" s="50">
        <f t="shared" si="493"/>
        <v>-7.9980004998750909E-3</v>
      </c>
      <c r="J834" s="51">
        <f t="shared" si="494"/>
        <v>0.12289139143646799</v>
      </c>
      <c r="K834" s="51">
        <f t="shared" si="495"/>
        <v>0.12271513176663718</v>
      </c>
      <c r="L834" s="51">
        <f t="shared" si="496"/>
        <v>0.86096636708847429</v>
      </c>
      <c r="M834" s="51">
        <f t="shared" si="497"/>
        <v>6.4640883482305317E-2</v>
      </c>
      <c r="N834" s="51">
        <f t="shared" si="468"/>
        <v>1.1712137737738848</v>
      </c>
      <c r="O834" s="52">
        <f t="shared" si="469"/>
        <v>0.209702557041924</v>
      </c>
      <c r="P834" s="53" t="b">
        <f t="shared" si="470"/>
        <v>0</v>
      </c>
      <c r="Q834" s="53" t="b">
        <f t="shared" si="471"/>
        <v>0</v>
      </c>
      <c r="R834" s="53" t="b">
        <f t="shared" si="472"/>
        <v>0</v>
      </c>
      <c r="S834" s="53" t="b">
        <f t="shared" si="498"/>
        <v>0</v>
      </c>
      <c r="T834" s="54" t="str">
        <f t="shared" si="499"/>
        <v>不调</v>
      </c>
      <c r="U834" s="51">
        <f t="shared" si="473"/>
        <v>0.12289139143646799</v>
      </c>
      <c r="V834" s="51">
        <f t="shared" si="474"/>
        <v>0.12271513176663718</v>
      </c>
      <c r="W834" s="51">
        <f t="shared" si="475"/>
        <v>0.86096636708847429</v>
      </c>
      <c r="X834" s="51">
        <f t="shared" si="476"/>
        <v>6.4640883482305317E-2</v>
      </c>
      <c r="Y834" s="51">
        <f t="shared" si="500"/>
        <v>0.99995880187477393</v>
      </c>
      <c r="Z834" s="51">
        <f t="shared" si="477"/>
        <v>0.12288632854153439</v>
      </c>
      <c r="AA834" s="51">
        <f t="shared" si="478"/>
        <v>0.12271007613327152</v>
      </c>
      <c r="AB834" s="51">
        <f t="shared" si="479"/>
        <v>0.86093089688826752</v>
      </c>
      <c r="AC834" s="51">
        <f t="shared" si="480"/>
        <v>6.4638220399092894E-2</v>
      </c>
      <c r="AD834" s="78">
        <f t="shared" si="481"/>
        <v>1.1711655219621664</v>
      </c>
      <c r="AE834" s="51">
        <f t="shared" si="501"/>
        <v>1.1721017116200676</v>
      </c>
      <c r="AF834" s="50">
        <f t="shared" si="482"/>
        <v>-7.9872731915664463E-4</v>
      </c>
      <c r="AG834" s="50">
        <f t="shared" si="502"/>
        <v>-7.9872731915664463E-4</v>
      </c>
      <c r="AH834" s="48">
        <f t="shared" si="503"/>
        <v>45016</v>
      </c>
      <c r="AI834" s="55">
        <f t="shared" si="483"/>
        <v>2023</v>
      </c>
      <c r="AJ834" s="55">
        <f t="shared" si="484"/>
        <v>4</v>
      </c>
      <c r="AK834" s="53">
        <f t="shared" si="485"/>
        <v>0</v>
      </c>
      <c r="AL834" s="51">
        <f t="shared" si="504"/>
        <v>1.1683888121581838</v>
      </c>
      <c r="AM834" s="52" t="str">
        <f t="shared" si="486"/>
        <v/>
      </c>
      <c r="AN834" s="51">
        <f t="shared" si="505"/>
        <v>1.1721017116200676</v>
      </c>
      <c r="AO834" s="52">
        <f t="shared" si="487"/>
        <v>-7.9872731915664463E-4</v>
      </c>
      <c r="AP834" s="56">
        <f t="shared" si="488"/>
        <v>1</v>
      </c>
      <c r="AQ834" s="53" t="b">
        <f t="shared" si="489"/>
        <v>1</v>
      </c>
    </row>
    <row r="835" spans="1:43">
      <c r="A835" s="48">
        <f>净值底稿!A796</f>
        <v>45027</v>
      </c>
      <c r="B835" s="49">
        <f>净值底稿!X796</f>
        <v>1.4817259752567591</v>
      </c>
      <c r="C835" s="49">
        <f>净值底稿!U796</f>
        <v>1.3340128021839426</v>
      </c>
      <c r="D835" s="49">
        <f>净值底稿!V796</f>
        <v>1.5809</v>
      </c>
      <c r="E835" s="49">
        <f>净值底稿!W796</f>
        <v>1.5936999999999999</v>
      </c>
      <c r="F835" s="50">
        <f t="shared" si="490"/>
        <v>8.5627420182849967E-3</v>
      </c>
      <c r="G835" s="50">
        <f t="shared" si="491"/>
        <v>1.1470370217434578E-3</v>
      </c>
      <c r="H835" s="50">
        <f t="shared" si="492"/>
        <v>6.3295145262354247E-4</v>
      </c>
      <c r="I835" s="50">
        <f t="shared" si="493"/>
        <v>3.8422776518014512E-3</v>
      </c>
      <c r="J835" s="51">
        <f t="shared" si="494"/>
        <v>0.12393857247040976</v>
      </c>
      <c r="K835" s="51">
        <f t="shared" si="495"/>
        <v>0.12285082913353734</v>
      </c>
      <c r="L835" s="51">
        <f t="shared" si="496"/>
        <v>0.86147582435006143</v>
      </c>
      <c r="M835" s="51">
        <f t="shared" si="497"/>
        <v>6.4886578388784547E-2</v>
      </c>
      <c r="N835" s="51">
        <f t="shared" si="468"/>
        <v>1.1731518043427931</v>
      </c>
      <c r="O835" s="52">
        <f t="shared" si="469"/>
        <v>0.21036442231122857</v>
      </c>
      <c r="P835" s="53" t="b">
        <f t="shared" si="470"/>
        <v>0</v>
      </c>
      <c r="Q835" s="53" t="b">
        <f t="shared" si="471"/>
        <v>0</v>
      </c>
      <c r="R835" s="53" t="b">
        <f t="shared" si="472"/>
        <v>0</v>
      </c>
      <c r="S835" s="53" t="b">
        <f t="shared" si="498"/>
        <v>0</v>
      </c>
      <c r="T835" s="54" t="str">
        <f t="shared" si="499"/>
        <v>不调</v>
      </c>
      <c r="U835" s="51">
        <f t="shared" si="473"/>
        <v>0.12393857247040976</v>
      </c>
      <c r="V835" s="51">
        <f t="shared" si="474"/>
        <v>0.12285082913353734</v>
      </c>
      <c r="W835" s="51">
        <f t="shared" si="475"/>
        <v>0.86147582435006143</v>
      </c>
      <c r="X835" s="51">
        <f t="shared" si="476"/>
        <v>6.4886578388784547E-2</v>
      </c>
      <c r="Y835" s="51">
        <f t="shared" si="500"/>
        <v>0.99998626710299976</v>
      </c>
      <c r="Z835" s="51">
        <f t="shared" si="477"/>
        <v>0.12393687043475968</v>
      </c>
      <c r="AA835" s="51">
        <f t="shared" si="478"/>
        <v>0.12284914203575446</v>
      </c>
      <c r="AB835" s="51">
        <f t="shared" si="479"/>
        <v>0.86146399379129746</v>
      </c>
      <c r="AC835" s="51">
        <f t="shared" si="480"/>
        <v>6.4885687308086831E-2</v>
      </c>
      <c r="AD835" s="78">
        <f t="shared" si="481"/>
        <v>1.1731356935698982</v>
      </c>
      <c r="AE835" s="51">
        <f t="shared" si="501"/>
        <v>1.1731356935698982</v>
      </c>
      <c r="AF835" s="50">
        <f t="shared" si="482"/>
        <v>0</v>
      </c>
      <c r="AG835" s="50">
        <f t="shared" si="502"/>
        <v>1.6822315640159236E-3</v>
      </c>
      <c r="AH835" s="48">
        <f t="shared" si="503"/>
        <v>45016</v>
      </c>
      <c r="AI835" s="55">
        <f t="shared" si="483"/>
        <v>2023</v>
      </c>
      <c r="AJ835" s="55">
        <f t="shared" si="484"/>
        <v>4</v>
      </c>
      <c r="AK835" s="53">
        <f t="shared" si="485"/>
        <v>0</v>
      </c>
      <c r="AL835" s="51">
        <f t="shared" si="504"/>
        <v>1.1683888121581838</v>
      </c>
      <c r="AM835" s="52" t="str">
        <f t="shared" si="486"/>
        <v/>
      </c>
      <c r="AN835" s="51">
        <f t="shared" si="505"/>
        <v>1.1731356935698982</v>
      </c>
      <c r="AO835" s="52">
        <f t="shared" si="487"/>
        <v>0</v>
      </c>
      <c r="AP835" s="56">
        <f t="shared" si="488"/>
        <v>1</v>
      </c>
      <c r="AQ835" s="53" t="b">
        <f t="shared" si="489"/>
        <v>1</v>
      </c>
    </row>
    <row r="836" spans="1:43">
      <c r="A836" s="48">
        <f>净值底稿!A797</f>
        <v>45028</v>
      </c>
      <c r="B836" s="49">
        <f>净值底稿!X797</f>
        <v>1.4990796923383105</v>
      </c>
      <c r="C836" s="49">
        <f>净值底稿!U797</f>
        <v>1.33923371088847</v>
      </c>
      <c r="D836" s="49">
        <f>净值底稿!V797</f>
        <v>1.5812999999999999</v>
      </c>
      <c r="E836" s="49">
        <f>净值底稿!W797</f>
        <v>1.6052999999999999</v>
      </c>
      <c r="F836" s="50">
        <f t="shared" si="490"/>
        <v>1.1711826188742114E-2</v>
      </c>
      <c r="G836" s="50">
        <f t="shared" si="491"/>
        <v>3.9136871070353241E-3</v>
      </c>
      <c r="H836" s="50">
        <f t="shared" si="492"/>
        <v>2.5302043139974195E-4</v>
      </c>
      <c r="I836" s="50">
        <f t="shared" si="493"/>
        <v>7.2786597226579541E-3</v>
      </c>
      <c r="J836" s="51">
        <f t="shared" si="494"/>
        <v>0.12538839751966824</v>
      </c>
      <c r="K836" s="51">
        <f t="shared" si="495"/>
        <v>0.12332993513905015</v>
      </c>
      <c r="L836" s="51">
        <f t="shared" si="496"/>
        <v>0.86168196178264189</v>
      </c>
      <c r="M836" s="51">
        <f t="shared" si="497"/>
        <v>6.5357968146873183E-2</v>
      </c>
      <c r="N836" s="51">
        <f t="shared" si="468"/>
        <v>1.1757582625882335</v>
      </c>
      <c r="O836" s="52">
        <f t="shared" si="469"/>
        <v>0.21153866451357692</v>
      </c>
      <c r="P836" s="53" t="b">
        <f t="shared" si="470"/>
        <v>0</v>
      </c>
      <c r="Q836" s="53" t="b">
        <f t="shared" si="471"/>
        <v>0</v>
      </c>
      <c r="R836" s="53" t="b">
        <f t="shared" si="472"/>
        <v>0</v>
      </c>
      <c r="S836" s="53" t="b">
        <f t="shared" si="498"/>
        <v>0</v>
      </c>
      <c r="T836" s="54" t="str">
        <f t="shared" si="499"/>
        <v>不调</v>
      </c>
      <c r="U836" s="51">
        <f t="shared" si="473"/>
        <v>0.12538839751966824</v>
      </c>
      <c r="V836" s="51">
        <f t="shared" si="474"/>
        <v>0.12332993513905015</v>
      </c>
      <c r="W836" s="51">
        <f t="shared" si="475"/>
        <v>0.86168196178264189</v>
      </c>
      <c r="X836" s="51">
        <f t="shared" si="476"/>
        <v>6.5357968146873183E-2</v>
      </c>
      <c r="Y836" s="51">
        <f t="shared" si="500"/>
        <v>0.99998626710299976</v>
      </c>
      <c r="Z836" s="51">
        <f t="shared" si="477"/>
        <v>0.12538667557372007</v>
      </c>
      <c r="AA836" s="51">
        <f t="shared" si="478"/>
        <v>0.12332824146175383</v>
      </c>
      <c r="AB836" s="51">
        <f t="shared" si="479"/>
        <v>0.86167012839301371</v>
      </c>
      <c r="AC836" s="51">
        <f t="shared" si="480"/>
        <v>6.5357070592628477E-2</v>
      </c>
      <c r="AD836" s="78">
        <f t="shared" si="481"/>
        <v>1.1757421160211161</v>
      </c>
      <c r="AE836" s="51">
        <f t="shared" si="501"/>
        <v>1.1757421160211161</v>
      </c>
      <c r="AF836" s="50">
        <f t="shared" si="482"/>
        <v>0</v>
      </c>
      <c r="AG836" s="50">
        <f t="shared" si="502"/>
        <v>2.2217570102964768E-3</v>
      </c>
      <c r="AH836" s="48">
        <f t="shared" si="503"/>
        <v>45016</v>
      </c>
      <c r="AI836" s="55">
        <f t="shared" si="483"/>
        <v>2023</v>
      </c>
      <c r="AJ836" s="55">
        <f t="shared" si="484"/>
        <v>4</v>
      </c>
      <c r="AK836" s="53">
        <f t="shared" si="485"/>
        <v>0</v>
      </c>
      <c r="AL836" s="51">
        <f t="shared" si="504"/>
        <v>1.1683888121581838</v>
      </c>
      <c r="AM836" s="52" t="str">
        <f t="shared" si="486"/>
        <v/>
      </c>
      <c r="AN836" s="51">
        <f t="shared" si="505"/>
        <v>1.1757421160211161</v>
      </c>
      <c r="AO836" s="52">
        <f t="shared" si="487"/>
        <v>0</v>
      </c>
      <c r="AP836" s="56">
        <f t="shared" si="488"/>
        <v>1</v>
      </c>
      <c r="AQ836" s="53" t="b">
        <f t="shared" si="489"/>
        <v>1</v>
      </c>
    </row>
    <row r="837" spans="1:43">
      <c r="A837" s="48">
        <f>净值底稿!A798</f>
        <v>45029</v>
      </c>
      <c r="B837" s="49">
        <f>净值底稿!X798</f>
        <v>1.4996021453934913</v>
      </c>
      <c r="C837" s="49">
        <f>净值底稿!U798</f>
        <v>1.3312729002432551</v>
      </c>
      <c r="D837" s="49">
        <f>净值底稿!V798</f>
        <v>1.5815999999999999</v>
      </c>
      <c r="E837" s="49">
        <f>净值底稿!W798</f>
        <v>1.6069</v>
      </c>
      <c r="F837" s="50">
        <f t="shared" si="490"/>
        <v>3.4851586466744244E-4</v>
      </c>
      <c r="G837" s="50">
        <f t="shared" si="491"/>
        <v>-5.9443027609673571E-3</v>
      </c>
      <c r="H837" s="50">
        <f t="shared" si="492"/>
        <v>1.8971732119132945E-4</v>
      </c>
      <c r="I837" s="50">
        <f t="shared" si="493"/>
        <v>9.9669843642935518E-4</v>
      </c>
      <c r="J837" s="51">
        <f t="shared" si="494"/>
        <v>0.12543037481937541</v>
      </c>
      <c r="K837" s="51">
        <f t="shared" si="495"/>
        <v>0.12259514105552748</v>
      </c>
      <c r="L837" s="51">
        <f t="shared" si="496"/>
        <v>0.86183360214152305</v>
      </c>
      <c r="M837" s="51">
        <f t="shared" si="497"/>
        <v>6.5422211882697756E-2</v>
      </c>
      <c r="N837" s="51">
        <f t="shared" si="468"/>
        <v>1.1752813298991236</v>
      </c>
      <c r="O837" s="52">
        <f t="shared" si="469"/>
        <v>0.21103501737425825</v>
      </c>
      <c r="P837" s="53" t="b">
        <f t="shared" si="470"/>
        <v>0</v>
      </c>
      <c r="Q837" s="53" t="b">
        <f t="shared" si="471"/>
        <v>0</v>
      </c>
      <c r="R837" s="53" t="b">
        <f t="shared" si="472"/>
        <v>0</v>
      </c>
      <c r="S837" s="53" t="b">
        <f t="shared" si="498"/>
        <v>0</v>
      </c>
      <c r="T837" s="54" t="str">
        <f t="shared" si="499"/>
        <v>不调</v>
      </c>
      <c r="U837" s="51">
        <f t="shared" si="473"/>
        <v>0.12543037481937541</v>
      </c>
      <c r="V837" s="51">
        <f t="shared" si="474"/>
        <v>0.12259514105552748</v>
      </c>
      <c r="W837" s="51">
        <f t="shared" si="475"/>
        <v>0.86183360214152305</v>
      </c>
      <c r="X837" s="51">
        <f t="shared" si="476"/>
        <v>6.5422211882697756E-2</v>
      </c>
      <c r="Y837" s="51">
        <f t="shared" si="500"/>
        <v>0.99998626710299976</v>
      </c>
      <c r="Z837" s="51">
        <f t="shared" si="477"/>
        <v>0.12542865229695732</v>
      </c>
      <c r="AA837" s="51">
        <f t="shared" si="478"/>
        <v>0.12259345746908264</v>
      </c>
      <c r="AB837" s="51">
        <f t="shared" si="479"/>
        <v>0.86182176666943344</v>
      </c>
      <c r="AC837" s="51">
        <f t="shared" si="480"/>
        <v>6.5421313446200446E-2</v>
      </c>
      <c r="AD837" s="78">
        <f t="shared" si="481"/>
        <v>1.1752651898816739</v>
      </c>
      <c r="AE837" s="51">
        <f t="shared" si="501"/>
        <v>1.1757421160211161</v>
      </c>
      <c r="AF837" s="50">
        <f t="shared" si="482"/>
        <v>-4.0563839037777161E-4</v>
      </c>
      <c r="AG837" s="50">
        <f t="shared" si="502"/>
        <v>-4.0563839037777161E-4</v>
      </c>
      <c r="AH837" s="48">
        <f t="shared" si="503"/>
        <v>45016</v>
      </c>
      <c r="AI837" s="55">
        <f t="shared" si="483"/>
        <v>2023</v>
      </c>
      <c r="AJ837" s="55">
        <f t="shared" si="484"/>
        <v>4</v>
      </c>
      <c r="AK837" s="53">
        <f t="shared" si="485"/>
        <v>0</v>
      </c>
      <c r="AL837" s="51">
        <f t="shared" si="504"/>
        <v>1.1683888121581838</v>
      </c>
      <c r="AM837" s="52" t="str">
        <f t="shared" si="486"/>
        <v/>
      </c>
      <c r="AN837" s="51">
        <f t="shared" si="505"/>
        <v>1.1757421160211161</v>
      </c>
      <c r="AO837" s="52">
        <f t="shared" si="487"/>
        <v>-4.0563839037777161E-4</v>
      </c>
      <c r="AP837" s="56">
        <f t="shared" si="488"/>
        <v>1</v>
      </c>
      <c r="AQ837" s="53" t="b">
        <f t="shared" si="489"/>
        <v>1</v>
      </c>
    </row>
    <row r="838" spans="1:43">
      <c r="A838" s="48">
        <f>净值底稿!A799</f>
        <v>45030</v>
      </c>
      <c r="B838" s="49">
        <f>净值底稿!X799</f>
        <v>1.4967674099795054</v>
      </c>
      <c r="C838" s="49">
        <f>净值底稿!U799</f>
        <v>1.3372322722643237</v>
      </c>
      <c r="D838" s="49">
        <f>净值底稿!V799</f>
        <v>1.5819000000000001</v>
      </c>
      <c r="E838" s="49">
        <f>净值底稿!W799</f>
        <v>1.6128</v>
      </c>
      <c r="F838" s="50">
        <f t="shared" si="490"/>
        <v>-1.8903249923279963E-3</v>
      </c>
      <c r="G838" s="50">
        <f t="shared" si="491"/>
        <v>4.4764465797957342E-3</v>
      </c>
      <c r="H838" s="50">
        <f t="shared" si="492"/>
        <v>1.8968133535679499E-4</v>
      </c>
      <c r="I838" s="50">
        <f t="shared" si="493"/>
        <v>3.6716659406310637E-3</v>
      </c>
      <c r="J838" s="51">
        <f t="shared" si="494"/>
        <v>0.12519155138076637</v>
      </c>
      <c r="K838" s="51">
        <f t="shared" si="495"/>
        <v>0.12314224053247544</v>
      </c>
      <c r="L838" s="51">
        <f t="shared" si="496"/>
        <v>0.8619852381729749</v>
      </c>
      <c r="M838" s="51">
        <f t="shared" si="497"/>
        <v>6.5661518654572204E-2</v>
      </c>
      <c r="N838" s="51">
        <f t="shared" si="468"/>
        <v>1.1759805487407888</v>
      </c>
      <c r="O838" s="52">
        <f t="shared" si="469"/>
        <v>0.21117168322142024</v>
      </c>
      <c r="P838" s="53" t="b">
        <f t="shared" si="470"/>
        <v>0</v>
      </c>
      <c r="Q838" s="53" t="b">
        <f t="shared" si="471"/>
        <v>0</v>
      </c>
      <c r="R838" s="53" t="b">
        <f t="shared" si="472"/>
        <v>0</v>
      </c>
      <c r="S838" s="53" t="b">
        <f t="shared" si="498"/>
        <v>0</v>
      </c>
      <c r="T838" s="54" t="str">
        <f t="shared" si="499"/>
        <v>不调</v>
      </c>
      <c r="U838" s="51">
        <f t="shared" si="473"/>
        <v>0.12519155138076637</v>
      </c>
      <c r="V838" s="51">
        <f t="shared" si="474"/>
        <v>0.12314224053247544</v>
      </c>
      <c r="W838" s="51">
        <f t="shared" si="475"/>
        <v>0.8619852381729749</v>
      </c>
      <c r="X838" s="51">
        <f t="shared" si="476"/>
        <v>6.5661518654572204E-2</v>
      </c>
      <c r="Y838" s="51">
        <f t="shared" si="500"/>
        <v>0.99998626710299976</v>
      </c>
      <c r="Z838" s="51">
        <f t="shared" si="477"/>
        <v>0.12518983213808596</v>
      </c>
      <c r="AA838" s="51">
        <f t="shared" si="478"/>
        <v>0.12314054943276982</v>
      </c>
      <c r="AB838" s="51">
        <f t="shared" si="479"/>
        <v>0.86197340061848338</v>
      </c>
      <c r="AC838" s="51">
        <f t="shared" si="480"/>
        <v>6.5660616931699639E-2</v>
      </c>
      <c r="AD838" s="78">
        <f t="shared" si="481"/>
        <v>1.1759643991210387</v>
      </c>
      <c r="AE838" s="51">
        <f t="shared" si="501"/>
        <v>1.1759643991210387</v>
      </c>
      <c r="AF838" s="50">
        <f t="shared" si="482"/>
        <v>0</v>
      </c>
      <c r="AG838" s="50">
        <f t="shared" si="502"/>
        <v>5.9493741955818358E-4</v>
      </c>
      <c r="AH838" s="48">
        <f t="shared" si="503"/>
        <v>45016</v>
      </c>
      <c r="AI838" s="55">
        <f t="shared" si="483"/>
        <v>2023</v>
      </c>
      <c r="AJ838" s="55">
        <f t="shared" si="484"/>
        <v>4</v>
      </c>
      <c r="AK838" s="53">
        <f t="shared" si="485"/>
        <v>0</v>
      </c>
      <c r="AL838" s="51">
        <f t="shared" si="504"/>
        <v>1.1683888121581838</v>
      </c>
      <c r="AM838" s="52" t="str">
        <f t="shared" si="486"/>
        <v/>
      </c>
      <c r="AN838" s="51">
        <f t="shared" si="505"/>
        <v>1.1759643991210387</v>
      </c>
      <c r="AO838" s="52">
        <f t="shared" si="487"/>
        <v>0</v>
      </c>
      <c r="AP838" s="56">
        <f t="shared" si="488"/>
        <v>1</v>
      </c>
      <c r="AQ838" s="53" t="b">
        <f t="shared" si="489"/>
        <v>1</v>
      </c>
    </row>
    <row r="839" spans="1:43">
      <c r="A839" s="48">
        <f>净值底稿!A800</f>
        <v>45033</v>
      </c>
      <c r="B839" s="49">
        <f>净值底稿!X800</f>
        <v>1.513613954333779</v>
      </c>
      <c r="C839" s="49">
        <f>净值底稿!U800</f>
        <v>1.3405926627382188</v>
      </c>
      <c r="D839" s="49">
        <f>净值底稿!V800</f>
        <v>1.5821000000000001</v>
      </c>
      <c r="E839" s="49">
        <f>净值底稿!W800</f>
        <v>1.5982000000000001</v>
      </c>
      <c r="F839" s="50">
        <f t="shared" si="490"/>
        <v>1.1255285384991209E-2</v>
      </c>
      <c r="G839" s="50">
        <f t="shared" si="491"/>
        <v>2.512944492585989E-3</v>
      </c>
      <c r="H839" s="50">
        <f t="shared" si="492"/>
        <v>1.2643024211400622E-4</v>
      </c>
      <c r="I839" s="50">
        <f t="shared" si="493"/>
        <v>-9.0525793650793052E-3</v>
      </c>
      <c r="J839" s="51">
        <f t="shared" si="494"/>
        <v>0.12659887942609926</v>
      </c>
      <c r="K839" s="51">
        <f t="shared" si="495"/>
        <v>0.12344999479828091</v>
      </c>
      <c r="L839" s="51">
        <f t="shared" si="496"/>
        <v>0.86208238012421945</v>
      </c>
      <c r="M839" s="51">
        <f t="shared" si="497"/>
        <v>6.5066218985765353E-2</v>
      </c>
      <c r="N839" s="51">
        <f t="shared" si="468"/>
        <v>1.1771974733343651</v>
      </c>
      <c r="O839" s="52">
        <f t="shared" si="469"/>
        <v>0.21241030488803772</v>
      </c>
      <c r="P839" s="53" t="b">
        <f t="shared" si="470"/>
        <v>0</v>
      </c>
      <c r="Q839" s="53" t="b">
        <f t="shared" si="471"/>
        <v>0</v>
      </c>
      <c r="R839" s="53" t="b">
        <f t="shared" si="472"/>
        <v>0</v>
      </c>
      <c r="S839" s="53" t="b">
        <f t="shared" si="498"/>
        <v>0</v>
      </c>
      <c r="T839" s="54" t="str">
        <f t="shared" si="499"/>
        <v>不调</v>
      </c>
      <c r="U839" s="51">
        <f t="shared" si="473"/>
        <v>0.12659887942609926</v>
      </c>
      <c r="V839" s="51">
        <f t="shared" si="474"/>
        <v>0.12344999479828091</v>
      </c>
      <c r="W839" s="51">
        <f t="shared" si="475"/>
        <v>0.86208238012421945</v>
      </c>
      <c r="X839" s="51">
        <f t="shared" si="476"/>
        <v>6.5066218985765353E-2</v>
      </c>
      <c r="Y839" s="51">
        <f t="shared" si="500"/>
        <v>0.99995880187477393</v>
      </c>
      <c r="Z839" s="51">
        <f t="shared" si="477"/>
        <v>0.12659366378961118</v>
      </c>
      <c r="AA839" s="51">
        <f t="shared" si="478"/>
        <v>0.12344490888993605</v>
      </c>
      <c r="AB839" s="51">
        <f t="shared" si="479"/>
        <v>0.86204686394636787</v>
      </c>
      <c r="AC839" s="51">
        <f t="shared" si="480"/>
        <v>6.5063538379527594E-2</v>
      </c>
      <c r="AD839" s="78">
        <f t="shared" si="481"/>
        <v>1.1771489750054425</v>
      </c>
      <c r="AE839" s="51">
        <f t="shared" si="501"/>
        <v>1.1771489750054425</v>
      </c>
      <c r="AF839" s="50">
        <f t="shared" si="482"/>
        <v>0</v>
      </c>
      <c r="AG839" s="50">
        <f t="shared" si="502"/>
        <v>1.0073229132525618E-3</v>
      </c>
      <c r="AH839" s="48">
        <f t="shared" si="503"/>
        <v>45016</v>
      </c>
      <c r="AI839" s="55">
        <f t="shared" si="483"/>
        <v>2023</v>
      </c>
      <c r="AJ839" s="55">
        <f t="shared" si="484"/>
        <v>4</v>
      </c>
      <c r="AK839" s="53">
        <f t="shared" si="485"/>
        <v>0</v>
      </c>
      <c r="AL839" s="51">
        <f t="shared" si="504"/>
        <v>1.1683888121581838</v>
      </c>
      <c r="AM839" s="52" t="str">
        <f t="shared" si="486"/>
        <v/>
      </c>
      <c r="AN839" s="51">
        <f t="shared" si="505"/>
        <v>1.1771489750054425</v>
      </c>
      <c r="AO839" s="52">
        <f t="shared" si="487"/>
        <v>0</v>
      </c>
      <c r="AP839" s="56">
        <f t="shared" si="488"/>
        <v>1</v>
      </c>
      <c r="AQ839" s="53" t="b">
        <f t="shared" si="489"/>
        <v>1</v>
      </c>
    </row>
    <row r="840" spans="1:43">
      <c r="A840" s="48">
        <f>净值底稿!A801</f>
        <v>45034</v>
      </c>
      <c r="B840" s="49">
        <f>净值底稿!X801</f>
        <v>1.5156421870112335</v>
      </c>
      <c r="C840" s="49">
        <f>净值底稿!U801</f>
        <v>1.3398577613091525</v>
      </c>
      <c r="D840" s="49">
        <f>净值底稿!V801</f>
        <v>1.5829</v>
      </c>
      <c r="E840" s="49">
        <f>净值底稿!W801</f>
        <v>1.5921000000000001</v>
      </c>
      <c r="F840" s="50">
        <f t="shared" si="490"/>
        <v>1.3399933791884422E-3</v>
      </c>
      <c r="G840" s="50">
        <f t="shared" si="491"/>
        <v>-5.4819144509210549E-4</v>
      </c>
      <c r="H840" s="50">
        <f t="shared" si="492"/>
        <v>5.0565703811389362E-4</v>
      </c>
      <c r="I840" s="50">
        <f t="shared" si="493"/>
        <v>-3.8167938931297218E-3</v>
      </c>
      <c r="J840" s="51">
        <f t="shared" si="494"/>
        <v>0.12676329846093645</v>
      </c>
      <c r="K840" s="51">
        <f t="shared" si="495"/>
        <v>0.12337723744694241</v>
      </c>
      <c r="L840" s="51">
        <f t="shared" si="496"/>
        <v>0.86248276401030632</v>
      </c>
      <c r="M840" s="51">
        <f t="shared" si="497"/>
        <v>6.4815204263575205E-2</v>
      </c>
      <c r="N840" s="51">
        <f t="shared" si="468"/>
        <v>1.1774385041817603</v>
      </c>
      <c r="O840" s="52">
        <f t="shared" si="469"/>
        <v>0.21244467122443014</v>
      </c>
      <c r="P840" s="53" t="b">
        <f t="shared" si="470"/>
        <v>0</v>
      </c>
      <c r="Q840" s="53" t="b">
        <f t="shared" si="471"/>
        <v>0</v>
      </c>
      <c r="R840" s="53" t="b">
        <f t="shared" si="472"/>
        <v>0</v>
      </c>
      <c r="S840" s="53" t="b">
        <f t="shared" si="498"/>
        <v>0</v>
      </c>
      <c r="T840" s="54" t="str">
        <f t="shared" si="499"/>
        <v>不调</v>
      </c>
      <c r="U840" s="51">
        <f t="shared" si="473"/>
        <v>0.12676329846093645</v>
      </c>
      <c r="V840" s="51">
        <f t="shared" si="474"/>
        <v>0.12337723744694241</v>
      </c>
      <c r="W840" s="51">
        <f t="shared" si="475"/>
        <v>0.86248276401030632</v>
      </c>
      <c r="X840" s="51">
        <f t="shared" si="476"/>
        <v>6.4815204263575205E-2</v>
      </c>
      <c r="Y840" s="51">
        <f t="shared" si="500"/>
        <v>0.99998626710299976</v>
      </c>
      <c r="Z840" s="51">
        <f t="shared" si="477"/>
        <v>0.12676155763361527</v>
      </c>
      <c r="AA840" s="51">
        <f t="shared" si="478"/>
        <v>0.12337554312004838</v>
      </c>
      <c r="AB840" s="51">
        <f t="shared" si="479"/>
        <v>0.86247091962334366</v>
      </c>
      <c r="AC840" s="51">
        <f t="shared" si="480"/>
        <v>6.4814314163051001E-2</v>
      </c>
      <c r="AD840" s="78">
        <f t="shared" si="481"/>
        <v>1.1774223345400583</v>
      </c>
      <c r="AE840" s="51">
        <f t="shared" si="501"/>
        <v>1.1774223345400583</v>
      </c>
      <c r="AF840" s="50">
        <f t="shared" si="482"/>
        <v>0</v>
      </c>
      <c r="AG840" s="50">
        <f t="shared" si="502"/>
        <v>2.322216987145076E-4</v>
      </c>
      <c r="AH840" s="48">
        <f t="shared" si="503"/>
        <v>45016</v>
      </c>
      <c r="AI840" s="55">
        <f t="shared" si="483"/>
        <v>2023</v>
      </c>
      <c r="AJ840" s="55">
        <f t="shared" si="484"/>
        <v>4</v>
      </c>
      <c r="AK840" s="53">
        <f t="shared" si="485"/>
        <v>0</v>
      </c>
      <c r="AL840" s="51">
        <f t="shared" si="504"/>
        <v>1.1683888121581838</v>
      </c>
      <c r="AM840" s="52" t="str">
        <f t="shared" si="486"/>
        <v/>
      </c>
      <c r="AN840" s="51">
        <f t="shared" si="505"/>
        <v>1.1774223345400583</v>
      </c>
      <c r="AO840" s="52">
        <f t="shared" si="487"/>
        <v>0</v>
      </c>
      <c r="AP840" s="56">
        <f t="shared" si="488"/>
        <v>1</v>
      </c>
      <c r="AQ840" s="53" t="b">
        <f t="shared" si="489"/>
        <v>1</v>
      </c>
    </row>
    <row r="841" spans="1:43">
      <c r="A841" s="48">
        <f>净值底稿!A802</f>
        <v>45035</v>
      </c>
      <c r="B841" s="49">
        <f>净值底稿!X802</f>
        <v>1.514629496387617</v>
      </c>
      <c r="C841" s="49">
        <f>净值底稿!U802</f>
        <v>1.3343255178200399</v>
      </c>
      <c r="D841" s="49">
        <f>净值底稿!V802</f>
        <v>1.5835999999999999</v>
      </c>
      <c r="E841" s="49">
        <f>净值底稿!W802</f>
        <v>1.5918000000000001</v>
      </c>
      <c r="F841" s="50">
        <f t="shared" si="490"/>
        <v>-6.6815943254616705E-4</v>
      </c>
      <c r="G841" s="50">
        <f t="shared" si="491"/>
        <v>-4.1289782011689757E-3</v>
      </c>
      <c r="H841" s="50">
        <f t="shared" si="492"/>
        <v>4.4222629351176046E-4</v>
      </c>
      <c r="I841" s="50">
        <f t="shared" si="493"/>
        <v>-1.8843037497640047E-4</v>
      </c>
      <c r="J841" s="51">
        <f t="shared" si="494"/>
        <v>0.12667686070319811</v>
      </c>
      <c r="K841" s="51">
        <f t="shared" si="495"/>
        <v>0.12286612819194831</v>
      </c>
      <c r="L841" s="51">
        <f t="shared" si="496"/>
        <v>0.86285232694139036</v>
      </c>
      <c r="M841" s="51">
        <f t="shared" si="497"/>
        <v>6.4802101177529423E-2</v>
      </c>
      <c r="N841" s="51">
        <f t="shared" si="468"/>
        <v>1.1771974170140662</v>
      </c>
      <c r="O841" s="52">
        <f t="shared" si="469"/>
        <v>0.21198057801392939</v>
      </c>
      <c r="P841" s="53" t="b">
        <f t="shared" si="470"/>
        <v>0</v>
      </c>
      <c r="Q841" s="53" t="b">
        <f t="shared" si="471"/>
        <v>0</v>
      </c>
      <c r="R841" s="53" t="b">
        <f t="shared" si="472"/>
        <v>0</v>
      </c>
      <c r="S841" s="53" t="b">
        <f t="shared" si="498"/>
        <v>0</v>
      </c>
      <c r="T841" s="54" t="str">
        <f t="shared" si="499"/>
        <v>不调</v>
      </c>
      <c r="U841" s="51">
        <f t="shared" si="473"/>
        <v>0.12667686070319811</v>
      </c>
      <c r="V841" s="51">
        <f t="shared" si="474"/>
        <v>0.12286612819194831</v>
      </c>
      <c r="W841" s="51">
        <f t="shared" si="475"/>
        <v>0.86285232694139036</v>
      </c>
      <c r="X841" s="51">
        <f t="shared" si="476"/>
        <v>6.4802101177529423E-2</v>
      </c>
      <c r="Y841" s="51">
        <f t="shared" si="500"/>
        <v>0.99998626710299976</v>
      </c>
      <c r="Z841" s="51">
        <f t="shared" si="477"/>
        <v>0.12667512106291776</v>
      </c>
      <c r="AA841" s="51">
        <f t="shared" si="478"/>
        <v>0.12286444088406503</v>
      </c>
      <c r="AB841" s="51">
        <f t="shared" si="479"/>
        <v>0.86284047747925807</v>
      </c>
      <c r="AC841" s="51">
        <f t="shared" si="480"/>
        <v>6.4801211256948557E-2</v>
      </c>
      <c r="AD841" s="78">
        <f t="shared" si="481"/>
        <v>1.1771812506831894</v>
      </c>
      <c r="AE841" s="51">
        <f t="shared" si="501"/>
        <v>1.1774223345400583</v>
      </c>
      <c r="AF841" s="50">
        <f t="shared" si="482"/>
        <v>-2.0475563423305587E-4</v>
      </c>
      <c r="AG841" s="50">
        <f t="shared" si="502"/>
        <v>-2.0475563423305587E-4</v>
      </c>
      <c r="AH841" s="48">
        <f t="shared" si="503"/>
        <v>45016</v>
      </c>
      <c r="AI841" s="55">
        <f t="shared" si="483"/>
        <v>2023</v>
      </c>
      <c r="AJ841" s="55">
        <f t="shared" si="484"/>
        <v>4</v>
      </c>
      <c r="AK841" s="53">
        <f t="shared" si="485"/>
        <v>0</v>
      </c>
      <c r="AL841" s="51">
        <f t="shared" si="504"/>
        <v>1.1683888121581838</v>
      </c>
      <c r="AM841" s="52" t="str">
        <f t="shared" si="486"/>
        <v/>
      </c>
      <c r="AN841" s="51">
        <f t="shared" si="505"/>
        <v>1.1774223345400583</v>
      </c>
      <c r="AO841" s="52">
        <f t="shared" si="487"/>
        <v>-2.0475563423305587E-4</v>
      </c>
      <c r="AP841" s="56">
        <f t="shared" si="488"/>
        <v>1</v>
      </c>
      <c r="AQ841" s="53" t="b">
        <f t="shared" si="489"/>
        <v>1</v>
      </c>
    </row>
    <row r="842" spans="1:43">
      <c r="A842" s="48">
        <f>净值底稿!A803</f>
        <v>45036</v>
      </c>
      <c r="B842" s="49">
        <f>净值底稿!X803</f>
        <v>1.5224565071827278</v>
      </c>
      <c r="C842" s="49">
        <f>净值底稿!U803</f>
        <v>1.3323893652745649</v>
      </c>
      <c r="D842" s="49">
        <f>净值底稿!V803</f>
        <v>1.5841000000000001</v>
      </c>
      <c r="E842" s="49">
        <f>净值底稿!W803</f>
        <v>1.5934999999999999</v>
      </c>
      <c r="F842" s="50">
        <f t="shared" si="490"/>
        <v>5.1676075329170068E-3</v>
      </c>
      <c r="G842" s="50">
        <f t="shared" si="491"/>
        <v>-1.4510346385627759E-3</v>
      </c>
      <c r="H842" s="50">
        <f t="shared" si="492"/>
        <v>3.1573629704473305E-4</v>
      </c>
      <c r="I842" s="50">
        <f t="shared" si="493"/>
        <v>1.0679733634877397E-3</v>
      </c>
      <c r="J842" s="51">
        <f t="shared" si="494"/>
        <v>0.12732972837275566</v>
      </c>
      <c r="K842" s="51">
        <f t="shared" si="495"/>
        <v>0.12268616032449461</v>
      </c>
      <c r="L842" s="51">
        <f t="shared" si="496"/>
        <v>0.86311290753655767</v>
      </c>
      <c r="M842" s="51">
        <f t="shared" si="497"/>
        <v>6.4870417224492716E-2</v>
      </c>
      <c r="N842" s="51">
        <f t="shared" si="468"/>
        <v>1.1779992134583006</v>
      </c>
      <c r="O842" s="52">
        <f t="shared" si="469"/>
        <v>0.21223773822672459</v>
      </c>
      <c r="P842" s="53" t="b">
        <f t="shared" si="470"/>
        <v>0</v>
      </c>
      <c r="Q842" s="53" t="b">
        <f t="shared" si="471"/>
        <v>0</v>
      </c>
      <c r="R842" s="53" t="b">
        <f t="shared" si="472"/>
        <v>0</v>
      </c>
      <c r="S842" s="53" t="b">
        <f t="shared" si="498"/>
        <v>0</v>
      </c>
      <c r="T842" s="54" t="str">
        <f t="shared" si="499"/>
        <v>不调</v>
      </c>
      <c r="U842" s="51">
        <f t="shared" si="473"/>
        <v>0.12732972837275566</v>
      </c>
      <c r="V842" s="51">
        <f t="shared" si="474"/>
        <v>0.12268616032449461</v>
      </c>
      <c r="W842" s="51">
        <f t="shared" si="475"/>
        <v>0.86311290753655767</v>
      </c>
      <c r="X842" s="51">
        <f t="shared" si="476"/>
        <v>6.4870417224492716E-2</v>
      </c>
      <c r="Y842" s="51">
        <f t="shared" si="500"/>
        <v>0.99998626710299976</v>
      </c>
      <c r="Z842" s="51">
        <f t="shared" si="477"/>
        <v>0.12732797976671084</v>
      </c>
      <c r="AA842" s="51">
        <f t="shared" si="478"/>
        <v>0.12268447548809153</v>
      </c>
      <c r="AB842" s="51">
        <f t="shared" si="479"/>
        <v>0.86310105449589891</v>
      </c>
      <c r="AC842" s="51">
        <f t="shared" si="480"/>
        <v>6.4869526365734606E-2</v>
      </c>
      <c r="AD842" s="78">
        <f t="shared" si="481"/>
        <v>1.1779830361164358</v>
      </c>
      <c r="AE842" s="51">
        <f t="shared" si="501"/>
        <v>1.1779830361164358</v>
      </c>
      <c r="AF842" s="50">
        <f t="shared" si="482"/>
        <v>0</v>
      </c>
      <c r="AG842" s="50">
        <f t="shared" si="502"/>
        <v>6.8110618715788718E-4</v>
      </c>
      <c r="AH842" s="48">
        <f t="shared" si="503"/>
        <v>45016</v>
      </c>
      <c r="AI842" s="55">
        <f t="shared" si="483"/>
        <v>2023</v>
      </c>
      <c r="AJ842" s="55">
        <f t="shared" si="484"/>
        <v>4</v>
      </c>
      <c r="AK842" s="53">
        <f t="shared" si="485"/>
        <v>0</v>
      </c>
      <c r="AL842" s="51">
        <f t="shared" si="504"/>
        <v>1.1683888121581838</v>
      </c>
      <c r="AM842" s="52" t="str">
        <f t="shared" si="486"/>
        <v/>
      </c>
      <c r="AN842" s="51">
        <f t="shared" si="505"/>
        <v>1.1779830361164358</v>
      </c>
      <c r="AO842" s="52">
        <f t="shared" si="487"/>
        <v>0</v>
      </c>
      <c r="AP842" s="56">
        <f t="shared" si="488"/>
        <v>1</v>
      </c>
      <c r="AQ842" s="53" t="b">
        <f t="shared" si="489"/>
        <v>1</v>
      </c>
    </row>
    <row r="843" spans="1:43">
      <c r="A843" s="48">
        <f>净值底稿!A804</f>
        <v>45037</v>
      </c>
      <c r="B843" s="49">
        <f>净值底稿!X804</f>
        <v>1.5042806409481941</v>
      </c>
      <c r="C843" s="49">
        <f>净值底稿!U804</f>
        <v>1.3006336524246014</v>
      </c>
      <c r="D843" s="49">
        <f>净值底稿!V804</f>
        <v>1.5844</v>
      </c>
      <c r="E843" s="49">
        <f>净值底稿!W804</f>
        <v>1.5881000000000001</v>
      </c>
      <c r="F843" s="50">
        <f t="shared" si="490"/>
        <v>-1.1938512626654796E-2</v>
      </c>
      <c r="G843" s="50">
        <f t="shared" si="491"/>
        <v>-2.3833658296589344E-2</v>
      </c>
      <c r="H843" s="50">
        <f t="shared" si="492"/>
        <v>1.8938198346063473E-4</v>
      </c>
      <c r="I843" s="50">
        <f t="shared" si="493"/>
        <v>-3.38876686539058E-3</v>
      </c>
      <c r="J843" s="51">
        <f t="shared" si="494"/>
        <v>0.12580787307253952</v>
      </c>
      <c r="K843" s="51">
        <f t="shared" si="495"/>
        <v>0.11976045562101206</v>
      </c>
      <c r="L843" s="51">
        <f t="shared" si="496"/>
        <v>0.86326451028552631</v>
      </c>
      <c r="M843" s="51">
        <f t="shared" si="497"/>
        <v>6.4649698664212829E-2</v>
      </c>
      <c r="N843" s="51">
        <f t="shared" si="468"/>
        <v>1.1734825376432907</v>
      </c>
      <c r="O843" s="52">
        <f t="shared" si="469"/>
        <v>0.20926457856520589</v>
      </c>
      <c r="P843" s="53" t="b">
        <f t="shared" si="470"/>
        <v>0</v>
      </c>
      <c r="Q843" s="53" t="b">
        <f t="shared" si="471"/>
        <v>0</v>
      </c>
      <c r="R843" s="53" t="b">
        <f t="shared" si="472"/>
        <v>0</v>
      </c>
      <c r="S843" s="53" t="b">
        <f t="shared" si="498"/>
        <v>0</v>
      </c>
      <c r="T843" s="54" t="str">
        <f t="shared" si="499"/>
        <v>不调</v>
      </c>
      <c r="U843" s="51">
        <f t="shared" si="473"/>
        <v>0.12580787307253952</v>
      </c>
      <c r="V843" s="51">
        <f t="shared" si="474"/>
        <v>0.11976045562101206</v>
      </c>
      <c r="W843" s="51">
        <f t="shared" si="475"/>
        <v>0.86326451028552631</v>
      </c>
      <c r="X843" s="51">
        <f t="shared" si="476"/>
        <v>6.4649698664212829E-2</v>
      </c>
      <c r="Y843" s="51">
        <f t="shared" si="500"/>
        <v>0.99998626710299976</v>
      </c>
      <c r="Z843" s="51">
        <f t="shared" si="477"/>
        <v>0.12580614536597678</v>
      </c>
      <c r="AA843" s="51">
        <f t="shared" si="478"/>
        <v>0.11975881096301032</v>
      </c>
      <c r="AB843" s="51">
        <f t="shared" si="479"/>
        <v>0.8632526551629226</v>
      </c>
      <c r="AC843" s="51">
        <f t="shared" si="480"/>
        <v>6.4648810836559975E-2</v>
      </c>
      <c r="AD843" s="78">
        <f t="shared" si="481"/>
        <v>1.1734664223284696</v>
      </c>
      <c r="AE843" s="51">
        <f t="shared" si="501"/>
        <v>1.1779830361164358</v>
      </c>
      <c r="AF843" s="50">
        <f t="shared" si="482"/>
        <v>-3.8341925558253998E-3</v>
      </c>
      <c r="AG843" s="50">
        <f t="shared" si="502"/>
        <v>-3.8341925558253998E-3</v>
      </c>
      <c r="AH843" s="48">
        <f t="shared" si="503"/>
        <v>45016</v>
      </c>
      <c r="AI843" s="55">
        <f t="shared" si="483"/>
        <v>2023</v>
      </c>
      <c r="AJ843" s="55">
        <f t="shared" si="484"/>
        <v>4</v>
      </c>
      <c r="AK843" s="53">
        <f t="shared" si="485"/>
        <v>0</v>
      </c>
      <c r="AL843" s="51">
        <f t="shared" si="504"/>
        <v>1.1683888121581838</v>
      </c>
      <c r="AM843" s="52" t="str">
        <f t="shared" si="486"/>
        <v/>
      </c>
      <c r="AN843" s="51">
        <f t="shared" si="505"/>
        <v>1.1779830361164358</v>
      </c>
      <c r="AO843" s="52">
        <f t="shared" si="487"/>
        <v>-3.8341925558253998E-3</v>
      </c>
      <c r="AP843" s="56">
        <f t="shared" si="488"/>
        <v>1</v>
      </c>
      <c r="AQ843" s="53" t="b">
        <f t="shared" si="489"/>
        <v>1</v>
      </c>
    </row>
    <row r="844" spans="1:43">
      <c r="A844" s="48">
        <f>净值底稿!A805</f>
        <v>45040</v>
      </c>
      <c r="B844" s="49">
        <f>净值底稿!X805</f>
        <v>1.5033385786806763</v>
      </c>
      <c r="C844" s="49">
        <f>净值底稿!U805</f>
        <v>1.2937111835557951</v>
      </c>
      <c r="D844" s="49">
        <f>净值底稿!V805</f>
        <v>1.5859000000000001</v>
      </c>
      <c r="E844" s="49">
        <f>净值底稿!W805</f>
        <v>1.5848</v>
      </c>
      <c r="F844" s="50">
        <f t="shared" si="490"/>
        <v>-6.2625433172092126E-4</v>
      </c>
      <c r="G844" s="50">
        <f t="shared" si="491"/>
        <v>-5.3223817912919635E-3</v>
      </c>
      <c r="H844" s="50">
        <f t="shared" si="492"/>
        <v>9.4673062357997217E-4</v>
      </c>
      <c r="I844" s="50">
        <f t="shared" si="493"/>
        <v>-2.0779547887412875E-3</v>
      </c>
      <c r="J844" s="51">
        <f t="shared" si="494"/>
        <v>0.12572735872248422</v>
      </c>
      <c r="K844" s="51">
        <f t="shared" si="495"/>
        <v>0.11912140884819401</v>
      </c>
      <c r="L844" s="51">
        <f t="shared" si="496"/>
        <v>0.8640699228874521</v>
      </c>
      <c r="M844" s="51">
        <f t="shared" si="497"/>
        <v>6.451447353049572E-2</v>
      </c>
      <c r="N844" s="51">
        <f t="shared" si="468"/>
        <v>1.173433163988626</v>
      </c>
      <c r="O844" s="52">
        <f t="shared" si="469"/>
        <v>0.20866017348479471</v>
      </c>
      <c r="P844" s="53" t="b">
        <f t="shared" si="470"/>
        <v>0</v>
      </c>
      <c r="Q844" s="53" t="b">
        <f t="shared" si="471"/>
        <v>0</v>
      </c>
      <c r="R844" s="53" t="b">
        <f t="shared" si="472"/>
        <v>0</v>
      </c>
      <c r="S844" s="53" t="b">
        <f t="shared" si="498"/>
        <v>0</v>
      </c>
      <c r="T844" s="54" t="str">
        <f t="shared" si="499"/>
        <v>不调</v>
      </c>
      <c r="U844" s="51">
        <f t="shared" si="473"/>
        <v>0.12572735872248422</v>
      </c>
      <c r="V844" s="51">
        <f t="shared" si="474"/>
        <v>0.11912140884819401</v>
      </c>
      <c r="W844" s="51">
        <f t="shared" si="475"/>
        <v>0.8640699228874521</v>
      </c>
      <c r="X844" s="51">
        <f t="shared" si="476"/>
        <v>6.451447353049572E-2</v>
      </c>
      <c r="Y844" s="51">
        <f t="shared" si="500"/>
        <v>0.99995880187477393</v>
      </c>
      <c r="Z844" s="51">
        <f t="shared" si="477"/>
        <v>0.12572217899101523</v>
      </c>
      <c r="AA844" s="51">
        <f t="shared" si="478"/>
        <v>0.11911650126947518</v>
      </c>
      <c r="AB844" s="51">
        <f t="shared" si="479"/>
        <v>0.86403432482656495</v>
      </c>
      <c r="AC844" s="51">
        <f t="shared" si="480"/>
        <v>6.451181565513632E-2</v>
      </c>
      <c r="AD844" s="78">
        <f t="shared" si="481"/>
        <v>1.1733848207421917</v>
      </c>
      <c r="AE844" s="51">
        <f t="shared" si="501"/>
        <v>1.1779830361164358</v>
      </c>
      <c r="AF844" s="50">
        <f t="shared" si="482"/>
        <v>-3.9034648490384738E-3</v>
      </c>
      <c r="AG844" s="50">
        <f t="shared" si="502"/>
        <v>-6.9538918818001783E-5</v>
      </c>
      <c r="AH844" s="48">
        <f t="shared" si="503"/>
        <v>45016</v>
      </c>
      <c r="AI844" s="55">
        <f t="shared" si="483"/>
        <v>2023</v>
      </c>
      <c r="AJ844" s="55">
        <f t="shared" si="484"/>
        <v>4</v>
      </c>
      <c r="AK844" s="53">
        <f t="shared" si="485"/>
        <v>0</v>
      </c>
      <c r="AL844" s="51">
        <f t="shared" si="504"/>
        <v>1.1683888121581838</v>
      </c>
      <c r="AM844" s="52" t="str">
        <f t="shared" si="486"/>
        <v/>
      </c>
      <c r="AN844" s="51">
        <f t="shared" si="505"/>
        <v>1.1779830361164358</v>
      </c>
      <c r="AO844" s="52">
        <f t="shared" si="487"/>
        <v>-3.9034648490384738E-3</v>
      </c>
      <c r="AP844" s="56">
        <f t="shared" si="488"/>
        <v>1</v>
      </c>
      <c r="AQ844" s="53" t="b">
        <f t="shared" si="489"/>
        <v>1</v>
      </c>
    </row>
    <row r="845" spans="1:43">
      <c r="A845" s="48">
        <f>净值底稿!A806</f>
        <v>45041</v>
      </c>
      <c r="B845" s="49">
        <f>净值底稿!X806</f>
        <v>1.5090681947905054</v>
      </c>
      <c r="C845" s="49">
        <f>净值底稿!U806</f>
        <v>1.2746707951509637</v>
      </c>
      <c r="D845" s="49">
        <f>净值底稿!V806</f>
        <v>1.5862000000000001</v>
      </c>
      <c r="E845" s="49">
        <f>净值底稿!W806</f>
        <v>1.5979000000000001</v>
      </c>
      <c r="F845" s="50">
        <f t="shared" si="490"/>
        <v>3.8112612761240783E-3</v>
      </c>
      <c r="G845" s="50">
        <f t="shared" si="491"/>
        <v>-1.4717650003224336E-2</v>
      </c>
      <c r="H845" s="50">
        <f t="shared" si="492"/>
        <v>1.8916703449134431E-4</v>
      </c>
      <c r="I845" s="50">
        <f t="shared" si="493"/>
        <v>8.2660272589600847E-3</v>
      </c>
      <c r="J845" s="51">
        <f t="shared" si="494"/>
        <v>0.12620133906335362</v>
      </c>
      <c r="K845" s="51">
        <f t="shared" si="495"/>
        <v>0.11736338629418241</v>
      </c>
      <c r="L845" s="51">
        <f t="shared" si="496"/>
        <v>0.86419777163749112</v>
      </c>
      <c r="M845" s="51">
        <f t="shared" si="497"/>
        <v>6.5045072081866689E-2</v>
      </c>
      <c r="N845" s="51">
        <f t="shared" si="468"/>
        <v>1.1728075690768938</v>
      </c>
      <c r="O845" s="52">
        <f t="shared" si="469"/>
        <v>0.20767663151188873</v>
      </c>
      <c r="P845" s="53" t="b">
        <f t="shared" si="470"/>
        <v>0</v>
      </c>
      <c r="Q845" s="53" t="b">
        <f t="shared" si="471"/>
        <v>0</v>
      </c>
      <c r="R845" s="53" t="b">
        <f t="shared" si="472"/>
        <v>0</v>
      </c>
      <c r="S845" s="53" t="b">
        <f t="shared" si="498"/>
        <v>0</v>
      </c>
      <c r="T845" s="54" t="str">
        <f t="shared" si="499"/>
        <v>不调</v>
      </c>
      <c r="U845" s="51">
        <f t="shared" si="473"/>
        <v>0.12620133906335362</v>
      </c>
      <c r="V845" s="51">
        <f t="shared" si="474"/>
        <v>0.11736338629418241</v>
      </c>
      <c r="W845" s="51">
        <f t="shared" si="475"/>
        <v>0.86419777163749112</v>
      </c>
      <c r="X845" s="51">
        <f t="shared" si="476"/>
        <v>6.5045072081866689E-2</v>
      </c>
      <c r="Y845" s="51">
        <f t="shared" si="500"/>
        <v>0.99998626710299976</v>
      </c>
      <c r="Z845" s="51">
        <f t="shared" si="477"/>
        <v>0.12619960595336296</v>
      </c>
      <c r="AA845" s="51">
        <f t="shared" si="478"/>
        <v>0.11736177455488683</v>
      </c>
      <c r="AB845" s="51">
        <f t="shared" si="479"/>
        <v>0.86418590369850534</v>
      </c>
      <c r="AC845" s="51">
        <f t="shared" si="480"/>
        <v>6.5044178824591417E-2</v>
      </c>
      <c r="AD845" s="78">
        <f t="shared" si="481"/>
        <v>1.1727914630313465</v>
      </c>
      <c r="AE845" s="51">
        <f t="shared" si="501"/>
        <v>1.1779830361164358</v>
      </c>
      <c r="AF845" s="50">
        <f t="shared" si="482"/>
        <v>-4.4071713479040264E-3</v>
      </c>
      <c r="AG845" s="50">
        <f t="shared" si="502"/>
        <v>-5.0568040454956886E-4</v>
      </c>
      <c r="AH845" s="48">
        <f t="shared" si="503"/>
        <v>45016</v>
      </c>
      <c r="AI845" s="55">
        <f t="shared" si="483"/>
        <v>2023</v>
      </c>
      <c r="AJ845" s="55">
        <f t="shared" si="484"/>
        <v>4</v>
      </c>
      <c r="AK845" s="53">
        <f t="shared" si="485"/>
        <v>0</v>
      </c>
      <c r="AL845" s="51">
        <f t="shared" si="504"/>
        <v>1.1683888121581838</v>
      </c>
      <c r="AM845" s="52" t="str">
        <f t="shared" si="486"/>
        <v/>
      </c>
      <c r="AN845" s="51">
        <f t="shared" si="505"/>
        <v>1.1779830361164358</v>
      </c>
      <c r="AO845" s="52">
        <f t="shared" si="487"/>
        <v>-4.4071713479040264E-3</v>
      </c>
      <c r="AP845" s="56">
        <f t="shared" si="488"/>
        <v>1</v>
      </c>
      <c r="AQ845" s="53" t="b">
        <f t="shared" si="489"/>
        <v>1</v>
      </c>
    </row>
    <row r="846" spans="1:43">
      <c r="A846" s="48">
        <f>净值底稿!A807</f>
        <v>45042</v>
      </c>
      <c r="B846" s="49">
        <f>净值底稿!X807</f>
        <v>1.5105377657663701</v>
      </c>
      <c r="C846" s="49">
        <f>净值底稿!U807</f>
        <v>1.2826129352861688</v>
      </c>
      <c r="D846" s="49">
        <f>净值底稿!V807</f>
        <v>1.5866</v>
      </c>
      <c r="E846" s="49">
        <f>净值底稿!W807</f>
        <v>1.6</v>
      </c>
      <c r="F846" s="50">
        <f t="shared" si="490"/>
        <v>9.738267501349096E-4</v>
      </c>
      <c r="G846" s="50">
        <f t="shared" si="491"/>
        <v>6.2307382936976907E-3</v>
      </c>
      <c r="H846" s="50">
        <f t="shared" si="492"/>
        <v>2.521750094566233E-4</v>
      </c>
      <c r="I846" s="50">
        <f t="shared" si="493"/>
        <v>1.3142249202078293E-3</v>
      </c>
      <c r="J846" s="51">
        <f t="shared" si="494"/>
        <v>0.12632250250549684</v>
      </c>
      <c r="K846" s="51">
        <f t="shared" si="495"/>
        <v>0.11809302505782228</v>
      </c>
      <c r="L846" s="51">
        <f t="shared" si="496"/>
        <v>0.86440382978694275</v>
      </c>
      <c r="M846" s="51">
        <f t="shared" si="497"/>
        <v>6.5129661505317155E-2</v>
      </c>
      <c r="N846" s="51">
        <f t="shared" si="468"/>
        <v>1.173949018855579</v>
      </c>
      <c r="O846" s="52">
        <f t="shared" si="469"/>
        <v>0.20819943936031135</v>
      </c>
      <c r="P846" s="53" t="b">
        <f t="shared" si="470"/>
        <v>0</v>
      </c>
      <c r="Q846" s="53" t="b">
        <f t="shared" si="471"/>
        <v>0</v>
      </c>
      <c r="R846" s="53" t="b">
        <f t="shared" si="472"/>
        <v>0</v>
      </c>
      <c r="S846" s="53" t="b">
        <f t="shared" si="498"/>
        <v>0</v>
      </c>
      <c r="T846" s="54" t="str">
        <f t="shared" si="499"/>
        <v>不调</v>
      </c>
      <c r="U846" s="51">
        <f t="shared" si="473"/>
        <v>0.12632250250549684</v>
      </c>
      <c r="V846" s="51">
        <f t="shared" si="474"/>
        <v>0.11809302505782228</v>
      </c>
      <c r="W846" s="51">
        <f t="shared" si="475"/>
        <v>0.86440382978694275</v>
      </c>
      <c r="X846" s="51">
        <f t="shared" si="476"/>
        <v>6.5129661505317155E-2</v>
      </c>
      <c r="Y846" s="51">
        <f t="shared" si="500"/>
        <v>0.99998626710299976</v>
      </c>
      <c r="Z846" s="51">
        <f t="shared" si="477"/>
        <v>0.12632076773158113</v>
      </c>
      <c r="AA846" s="51">
        <f t="shared" si="478"/>
        <v>0.11809140329847272</v>
      </c>
      <c r="AB846" s="51">
        <f t="shared" si="479"/>
        <v>0.86439195901818167</v>
      </c>
      <c r="AC846" s="51">
        <f t="shared" si="480"/>
        <v>6.5128767086384043E-2</v>
      </c>
      <c r="AD846" s="78">
        <f t="shared" si="481"/>
        <v>1.1739328971346195</v>
      </c>
      <c r="AE846" s="51">
        <f t="shared" si="501"/>
        <v>1.1779830361164358</v>
      </c>
      <c r="AF846" s="50">
        <f t="shared" si="482"/>
        <v>-3.4381980534871071E-3</v>
      </c>
      <c r="AG846" s="50">
        <f t="shared" si="502"/>
        <v>9.7326262959196441E-4</v>
      </c>
      <c r="AH846" s="48">
        <f t="shared" si="503"/>
        <v>45016</v>
      </c>
      <c r="AI846" s="55">
        <f t="shared" si="483"/>
        <v>2023</v>
      </c>
      <c r="AJ846" s="55">
        <f t="shared" si="484"/>
        <v>4</v>
      </c>
      <c r="AK846" s="53">
        <f t="shared" si="485"/>
        <v>0</v>
      </c>
      <c r="AL846" s="51">
        <f t="shared" si="504"/>
        <v>1.1683888121581838</v>
      </c>
      <c r="AM846" s="52" t="str">
        <f t="shared" si="486"/>
        <v/>
      </c>
      <c r="AN846" s="51">
        <f t="shared" si="505"/>
        <v>1.1779830361164358</v>
      </c>
      <c r="AO846" s="52">
        <f t="shared" si="487"/>
        <v>-3.4381980534871071E-3</v>
      </c>
      <c r="AP846" s="56">
        <f t="shared" si="488"/>
        <v>1</v>
      </c>
      <c r="AQ846" s="53" t="b">
        <f t="shared" si="489"/>
        <v>1</v>
      </c>
    </row>
    <row r="847" spans="1:43">
      <c r="A847" s="48">
        <f>净值底稿!A808</f>
        <v>45043</v>
      </c>
      <c r="B847" s="49">
        <f>净值底稿!X808</f>
        <v>1.5147493074893474</v>
      </c>
      <c r="C847" s="49">
        <f>净值底稿!U808</f>
        <v>1.2848905900728937</v>
      </c>
      <c r="D847" s="49">
        <f>净值底稿!V808</f>
        <v>1.5884</v>
      </c>
      <c r="E847" s="49">
        <f>净值底稿!W808</f>
        <v>1.6029</v>
      </c>
      <c r="F847" s="50">
        <f t="shared" si="490"/>
        <v>2.7881075325784099E-3</v>
      </c>
      <c r="G847" s="50">
        <f t="shared" si="491"/>
        <v>1.7757927774342264E-3</v>
      </c>
      <c r="H847" s="50">
        <f t="shared" si="492"/>
        <v>1.134501449640668E-3</v>
      </c>
      <c r="I847" s="50">
        <f t="shared" si="493"/>
        <v>1.8124999999999947E-3</v>
      </c>
      <c r="J847" s="51">
        <f t="shared" si="494"/>
        <v>0.12667296361561464</v>
      </c>
      <c r="K847" s="51">
        <f t="shared" si="495"/>
        <v>0.11830110915952721</v>
      </c>
      <c r="L847" s="51">
        <f t="shared" si="496"/>
        <v>0.86537261294874557</v>
      </c>
      <c r="M847" s="51">
        <f t="shared" si="497"/>
        <v>6.5246812976728116E-2</v>
      </c>
      <c r="N847" s="51">
        <f t="shared" si="468"/>
        <v>1.1755934987006156</v>
      </c>
      <c r="O847" s="52">
        <f t="shared" si="469"/>
        <v>0.20838331706147736</v>
      </c>
      <c r="P847" s="53" t="b">
        <f t="shared" si="470"/>
        <v>0</v>
      </c>
      <c r="Q847" s="53" t="b">
        <f t="shared" si="471"/>
        <v>0</v>
      </c>
      <c r="R847" s="53" t="b">
        <f t="shared" si="472"/>
        <v>0</v>
      </c>
      <c r="S847" s="53" t="b">
        <f t="shared" si="498"/>
        <v>0</v>
      </c>
      <c r="T847" s="54" t="str">
        <f t="shared" si="499"/>
        <v>不调</v>
      </c>
      <c r="U847" s="51">
        <f t="shared" si="473"/>
        <v>0.12667296361561464</v>
      </c>
      <c r="V847" s="51">
        <f t="shared" si="474"/>
        <v>0.11830110915952721</v>
      </c>
      <c r="W847" s="51">
        <f t="shared" si="475"/>
        <v>0.86537261294874557</v>
      </c>
      <c r="X847" s="51">
        <f t="shared" si="476"/>
        <v>6.5246812976728116E-2</v>
      </c>
      <c r="Y847" s="51">
        <f t="shared" si="500"/>
        <v>0.99998626710299976</v>
      </c>
      <c r="Z847" s="51">
        <f t="shared" si="477"/>
        <v>0.12667122402885259</v>
      </c>
      <c r="AA847" s="51">
        <f t="shared" si="478"/>
        <v>0.11829948454258012</v>
      </c>
      <c r="AB847" s="51">
        <f t="shared" si="479"/>
        <v>0.86536072887578508</v>
      </c>
      <c r="AC847" s="51">
        <f t="shared" si="480"/>
        <v>6.5245916948965907E-2</v>
      </c>
      <c r="AD847" s="78">
        <f t="shared" si="481"/>
        <v>1.1755773543961836</v>
      </c>
      <c r="AE847" s="51">
        <f t="shared" si="501"/>
        <v>1.1779830361164358</v>
      </c>
      <c r="AF847" s="50">
        <f t="shared" si="482"/>
        <v>-2.0422040441119282E-3</v>
      </c>
      <c r="AG847" s="50">
        <f t="shared" si="502"/>
        <v>1.4008102725275862E-3</v>
      </c>
      <c r="AH847" s="48">
        <f t="shared" si="503"/>
        <v>45016</v>
      </c>
      <c r="AI847" s="55">
        <f t="shared" si="483"/>
        <v>2023</v>
      </c>
      <c r="AJ847" s="55">
        <f t="shared" si="484"/>
        <v>4</v>
      </c>
      <c r="AK847" s="53">
        <f t="shared" si="485"/>
        <v>0</v>
      </c>
      <c r="AL847" s="51">
        <f t="shared" si="504"/>
        <v>1.1683888121581838</v>
      </c>
      <c r="AM847" s="52" t="str">
        <f t="shared" si="486"/>
        <v/>
      </c>
      <c r="AN847" s="51">
        <f t="shared" si="505"/>
        <v>1.1779830361164358</v>
      </c>
      <c r="AO847" s="52">
        <f t="shared" si="487"/>
        <v>-2.0422040441119282E-3</v>
      </c>
      <c r="AP847" s="56">
        <f t="shared" si="488"/>
        <v>1</v>
      </c>
      <c r="AQ847" s="53" t="b">
        <f t="shared" si="489"/>
        <v>1</v>
      </c>
    </row>
    <row r="848" spans="1:43">
      <c r="A848" s="48">
        <f>净值底稿!A809</f>
        <v>45044</v>
      </c>
      <c r="B848" s="49">
        <f>净值底稿!X809</f>
        <v>1.5334378173470493</v>
      </c>
      <c r="C848" s="49">
        <f>净值底稿!U809</f>
        <v>1.3008490052247075</v>
      </c>
      <c r="D848" s="49">
        <f>净值底稿!V809</f>
        <v>1.5885</v>
      </c>
      <c r="E848" s="49">
        <f>净值底稿!W809</f>
        <v>1.5908</v>
      </c>
      <c r="F848" s="50">
        <f t="shared" si="490"/>
        <v>1.2337691633394821E-2</v>
      </c>
      <c r="G848" s="50">
        <f t="shared" si="491"/>
        <v>1.2420057610436963E-2</v>
      </c>
      <c r="H848" s="50">
        <f t="shared" si="492"/>
        <v>6.2956434147665163E-5</v>
      </c>
      <c r="I848" s="50">
        <f t="shared" si="493"/>
        <v>-7.5488177677959234E-3</v>
      </c>
      <c r="J848" s="51">
        <f t="shared" si="494"/>
        <v>0.12823405452974523</v>
      </c>
      <c r="K848" s="51">
        <f t="shared" si="495"/>
        <v>0.11976877095588395</v>
      </c>
      <c r="L848" s="51">
        <f t="shared" si="496"/>
        <v>0.86541520890152657</v>
      </c>
      <c r="M848" s="51">
        <f t="shared" si="497"/>
        <v>6.4753387411825417E-2</v>
      </c>
      <c r="N848" s="51">
        <f t="shared" si="468"/>
        <v>1.1781714217989812</v>
      </c>
      <c r="O848" s="52">
        <f t="shared" si="469"/>
        <v>0.21049808278913021</v>
      </c>
      <c r="P848" s="53" t="b">
        <f t="shared" si="470"/>
        <v>0</v>
      </c>
      <c r="Q848" s="53" t="b">
        <f t="shared" si="471"/>
        <v>0</v>
      </c>
      <c r="R848" s="53" t="b">
        <f t="shared" si="472"/>
        <v>0</v>
      </c>
      <c r="S848" s="53" t="b">
        <f t="shared" si="498"/>
        <v>0</v>
      </c>
      <c r="T848" s="54" t="str">
        <f t="shared" si="499"/>
        <v>不调</v>
      </c>
      <c r="U848" s="51">
        <f t="shared" si="473"/>
        <v>0.12823405452974523</v>
      </c>
      <c r="V848" s="51">
        <f t="shared" si="474"/>
        <v>0.11976877095588395</v>
      </c>
      <c r="W848" s="51">
        <f t="shared" si="475"/>
        <v>0.86541520890152657</v>
      </c>
      <c r="X848" s="51">
        <f t="shared" si="476"/>
        <v>6.4753387411825417E-2</v>
      </c>
      <c r="Y848" s="51">
        <f t="shared" si="500"/>
        <v>0.99998626710299976</v>
      </c>
      <c r="Z848" s="51">
        <f t="shared" si="477"/>
        <v>0.12823229350468246</v>
      </c>
      <c r="AA848" s="51">
        <f t="shared" si="478"/>
        <v>0.11976712618368857</v>
      </c>
      <c r="AB848" s="51">
        <f t="shared" si="479"/>
        <v>0.86540332424360034</v>
      </c>
      <c r="AC848" s="51">
        <f t="shared" si="480"/>
        <v>6.4752498160225672E-2</v>
      </c>
      <c r="AD848" s="78">
        <f t="shared" si="481"/>
        <v>1.178155242092197</v>
      </c>
      <c r="AE848" s="51">
        <f t="shared" si="501"/>
        <v>1.178155242092197</v>
      </c>
      <c r="AF848" s="50">
        <f t="shared" si="482"/>
        <v>0</v>
      </c>
      <c r="AG848" s="50">
        <f t="shared" si="502"/>
        <v>2.1928694750483757E-3</v>
      </c>
      <c r="AH848" s="48">
        <f t="shared" si="503"/>
        <v>45016</v>
      </c>
      <c r="AI848" s="55">
        <f t="shared" si="483"/>
        <v>2023</v>
      </c>
      <c r="AJ848" s="55">
        <f t="shared" si="484"/>
        <v>4</v>
      </c>
      <c r="AK848" s="53">
        <f t="shared" si="485"/>
        <v>1</v>
      </c>
      <c r="AL848" s="51">
        <f t="shared" si="504"/>
        <v>1.1683888121581838</v>
      </c>
      <c r="AM848" s="52">
        <f t="shared" si="486"/>
        <v>8.3588868982520381E-3</v>
      </c>
      <c r="AN848" s="51">
        <f t="shared" si="505"/>
        <v>1.178155242092197</v>
      </c>
      <c r="AO848" s="52">
        <f t="shared" si="487"/>
        <v>0</v>
      </c>
      <c r="AP848" s="56">
        <f t="shared" si="488"/>
        <v>1</v>
      </c>
      <c r="AQ848" s="53" t="b">
        <f t="shared" si="489"/>
        <v>1</v>
      </c>
    </row>
    <row r="849" spans="1:43">
      <c r="A849" s="48">
        <f>净值底稿!A810</f>
        <v>45050</v>
      </c>
      <c r="B849" s="49">
        <f>净值底稿!X810</f>
        <v>1.5609073553732009</v>
      </c>
      <c r="C849" s="49">
        <f>净值底稿!U810</f>
        <v>1.3049568449294251</v>
      </c>
      <c r="D849" s="49">
        <f>净值底稿!V810</f>
        <v>1.5904</v>
      </c>
      <c r="E849" s="49">
        <f>净值底稿!W810</f>
        <v>1.6246</v>
      </c>
      <c r="F849" s="50">
        <f t="shared" si="490"/>
        <v>1.791369543349064E-2</v>
      </c>
      <c r="G849" s="50">
        <f t="shared" si="491"/>
        <v>3.1578143875414799E-3</v>
      </c>
      <c r="H849" s="50">
        <f t="shared" si="492"/>
        <v>1.1960969468052252E-3</v>
      </c>
      <c r="I849" s="50">
        <f t="shared" si="493"/>
        <v>2.1247171234598961E-2</v>
      </c>
      <c r="J849" s="51">
        <f t="shared" si="494"/>
        <v>0.13052940775526331</v>
      </c>
      <c r="K849" s="51">
        <f t="shared" si="495"/>
        <v>0.12014532853790591</v>
      </c>
      <c r="L849" s="51">
        <f t="shared" si="496"/>
        <v>0.86643843051748315</v>
      </c>
      <c r="M849" s="51">
        <f t="shared" si="497"/>
        <v>6.6128305576504037E-2</v>
      </c>
      <c r="N849" s="51">
        <f t="shared" si="468"/>
        <v>1.1832414723871565</v>
      </c>
      <c r="O849" s="52">
        <f t="shared" si="469"/>
        <v>0.21185425134519667</v>
      </c>
      <c r="P849" s="53" t="b">
        <f t="shared" si="470"/>
        <v>0</v>
      </c>
      <c r="Q849" s="53" t="b">
        <f t="shared" si="471"/>
        <v>0</v>
      </c>
      <c r="R849" s="53" t="b">
        <f t="shared" si="472"/>
        <v>0</v>
      </c>
      <c r="S849" s="53" t="b">
        <f t="shared" si="498"/>
        <v>0</v>
      </c>
      <c r="T849" s="54" t="str">
        <f t="shared" si="499"/>
        <v>不调</v>
      </c>
      <c r="U849" s="51">
        <f t="shared" si="473"/>
        <v>0.13052940775526331</v>
      </c>
      <c r="V849" s="51">
        <f t="shared" si="474"/>
        <v>0.12014532853790591</v>
      </c>
      <c r="W849" s="51">
        <f t="shared" si="475"/>
        <v>0.86643843051748315</v>
      </c>
      <c r="X849" s="51">
        <f t="shared" si="476"/>
        <v>6.6128305576504037E-2</v>
      </c>
      <c r="Y849" s="51">
        <f t="shared" si="500"/>
        <v>0.99991760544683339</v>
      </c>
      <c r="Z849" s="51">
        <f t="shared" si="477"/>
        <v>0.13051865284303621</v>
      </c>
      <c r="AA849" s="51">
        <f t="shared" si="478"/>
        <v>0.12013542921724597</v>
      </c>
      <c r="AB849" s="51">
        <f t="shared" si="479"/>
        <v>0.86636704071015425</v>
      </c>
      <c r="AC849" s="51">
        <f t="shared" si="480"/>
        <v>6.61228569643144E-2</v>
      </c>
      <c r="AD849" s="78">
        <f t="shared" si="481"/>
        <v>1.1831439797347507</v>
      </c>
      <c r="AE849" s="51">
        <f t="shared" si="501"/>
        <v>1.1831439797347507</v>
      </c>
      <c r="AF849" s="50">
        <f t="shared" si="482"/>
        <v>0</v>
      </c>
      <c r="AG849" s="50">
        <f t="shared" si="502"/>
        <v>4.2343635747821295E-3</v>
      </c>
      <c r="AH849" s="48">
        <f t="shared" si="503"/>
        <v>45016</v>
      </c>
      <c r="AI849" s="55">
        <f t="shared" si="483"/>
        <v>2023</v>
      </c>
      <c r="AJ849" s="55">
        <f t="shared" si="484"/>
        <v>5</v>
      </c>
      <c r="AK849" s="53">
        <f t="shared" si="485"/>
        <v>0</v>
      </c>
      <c r="AL849" s="51">
        <f t="shared" si="504"/>
        <v>1.178155242092197</v>
      </c>
      <c r="AM849" s="52" t="str">
        <f t="shared" si="486"/>
        <v/>
      </c>
      <c r="AN849" s="51">
        <f t="shared" si="505"/>
        <v>1.1831439797347507</v>
      </c>
      <c r="AO849" s="52">
        <f t="shared" si="487"/>
        <v>0</v>
      </c>
      <c r="AP849" s="56">
        <f t="shared" si="488"/>
        <v>1</v>
      </c>
      <c r="AQ849" s="53" t="b">
        <f t="shared" si="489"/>
        <v>1</v>
      </c>
    </row>
    <row r="850" spans="1:43">
      <c r="A850" s="48">
        <f>净值底稿!A811</f>
        <v>45051</v>
      </c>
      <c r="B850" s="49">
        <f>净值底稿!X811</f>
        <v>1.5602417810598499</v>
      </c>
      <c r="C850" s="49">
        <f>净值底稿!U811</f>
        <v>1.2925557733487913</v>
      </c>
      <c r="D850" s="49">
        <f>净值底稿!V811</f>
        <v>1.5920000000000001</v>
      </c>
      <c r="E850" s="49">
        <f>净值底稿!W811</f>
        <v>1.6321000000000001</v>
      </c>
      <c r="F850" s="50">
        <f t="shared" si="490"/>
        <v>-4.2640218912404215E-4</v>
      </c>
      <c r="G850" s="50">
        <f t="shared" si="491"/>
        <v>-9.5030510999806195E-3</v>
      </c>
      <c r="H850" s="50">
        <f t="shared" si="492"/>
        <v>1.006036217303885E-3</v>
      </c>
      <c r="I850" s="50">
        <f t="shared" si="493"/>
        <v>4.616520989782158E-3</v>
      </c>
      <c r="J850" s="51">
        <f t="shared" si="494"/>
        <v>0.13046299940374242</v>
      </c>
      <c r="K850" s="51">
        <f t="shared" si="495"/>
        <v>0.11899377609447638</v>
      </c>
      <c r="L850" s="51">
        <f t="shared" si="496"/>
        <v>0.86723863733058704</v>
      </c>
      <c r="M850" s="51">
        <f t="shared" si="497"/>
        <v>6.6428114521394521E-2</v>
      </c>
      <c r="N850" s="51">
        <f t="shared" si="468"/>
        <v>1.1831235273502003</v>
      </c>
      <c r="O850" s="52">
        <f t="shared" si="469"/>
        <v>0.21084592583237549</v>
      </c>
      <c r="P850" s="53" t="b">
        <f t="shared" si="470"/>
        <v>0</v>
      </c>
      <c r="Q850" s="53" t="b">
        <f t="shared" si="471"/>
        <v>0</v>
      </c>
      <c r="R850" s="53" t="b">
        <f t="shared" si="472"/>
        <v>0</v>
      </c>
      <c r="S850" s="53" t="b">
        <f t="shared" si="498"/>
        <v>0</v>
      </c>
      <c r="T850" s="54" t="str">
        <f t="shared" si="499"/>
        <v>不调</v>
      </c>
      <c r="U850" s="51">
        <f t="shared" si="473"/>
        <v>0.13046299940374242</v>
      </c>
      <c r="V850" s="51">
        <f t="shared" si="474"/>
        <v>0.11899377609447638</v>
      </c>
      <c r="W850" s="51">
        <f t="shared" si="475"/>
        <v>0.86723863733058704</v>
      </c>
      <c r="X850" s="51">
        <f t="shared" si="476"/>
        <v>6.6428114521394521E-2</v>
      </c>
      <c r="Y850" s="51">
        <f t="shared" si="500"/>
        <v>0.99998626710299976</v>
      </c>
      <c r="Z850" s="51">
        <f t="shared" si="477"/>
        <v>0.13046120776880926</v>
      </c>
      <c r="AA850" s="51">
        <f t="shared" si="478"/>
        <v>0.11899214196520561</v>
      </c>
      <c r="AB850" s="51">
        <f t="shared" si="479"/>
        <v>0.86722672763170594</v>
      </c>
      <c r="AC850" s="51">
        <f t="shared" si="480"/>
        <v>6.6427202270939872E-2</v>
      </c>
      <c r="AD850" s="78">
        <f t="shared" si="481"/>
        <v>1.1831072796366606</v>
      </c>
      <c r="AE850" s="51">
        <f t="shared" si="501"/>
        <v>1.1831439797347507</v>
      </c>
      <c r="AF850" s="50">
        <f t="shared" si="482"/>
        <v>-3.1019130992238075E-5</v>
      </c>
      <c r="AG850" s="50">
        <f t="shared" si="502"/>
        <v>-3.1019130992238075E-5</v>
      </c>
      <c r="AH850" s="48">
        <f t="shared" si="503"/>
        <v>45016</v>
      </c>
      <c r="AI850" s="55">
        <f t="shared" si="483"/>
        <v>2023</v>
      </c>
      <c r="AJ850" s="55">
        <f t="shared" si="484"/>
        <v>5</v>
      </c>
      <c r="AK850" s="53">
        <f t="shared" si="485"/>
        <v>0</v>
      </c>
      <c r="AL850" s="51">
        <f t="shared" si="504"/>
        <v>1.178155242092197</v>
      </c>
      <c r="AM850" s="52" t="str">
        <f t="shared" si="486"/>
        <v/>
      </c>
      <c r="AN850" s="51">
        <f t="shared" si="505"/>
        <v>1.1831439797347507</v>
      </c>
      <c r="AO850" s="52">
        <f t="shared" si="487"/>
        <v>-3.1019130992238075E-5</v>
      </c>
      <c r="AP850" s="56">
        <f t="shared" si="488"/>
        <v>1</v>
      </c>
      <c r="AQ850" s="53" t="b">
        <f t="shared" si="489"/>
        <v>1</v>
      </c>
    </row>
    <row r="851" spans="1:43">
      <c r="A851" s="48">
        <f>净值底稿!A812</f>
        <v>45054</v>
      </c>
      <c r="B851" s="49">
        <f>净值底稿!X812</f>
        <v>1.5941047034991611</v>
      </c>
      <c r="C851" s="49">
        <f>净值底稿!U812</f>
        <v>1.3014647954370338</v>
      </c>
      <c r="D851" s="49">
        <f>净值底稿!V812</f>
        <v>1.5926</v>
      </c>
      <c r="E851" s="49">
        <f>净值底稿!W812</f>
        <v>1.6148</v>
      </c>
      <c r="F851" s="50">
        <f t="shared" si="490"/>
        <v>2.1703637763314187E-2</v>
      </c>
      <c r="G851" s="50">
        <f t="shared" si="491"/>
        <v>6.8925629918163978E-3</v>
      </c>
      <c r="H851" s="50">
        <f t="shared" si="492"/>
        <v>3.7688442211059048E-4</v>
      </c>
      <c r="I851" s="50">
        <f t="shared" si="493"/>
        <v>-1.0599840696035812E-2</v>
      </c>
      <c r="J851" s="51">
        <f t="shared" si="494"/>
        <v>0.13329269056438797</v>
      </c>
      <c r="K851" s="51">
        <f t="shared" si="495"/>
        <v>0.11981230279923194</v>
      </c>
      <c r="L851" s="51">
        <f t="shared" si="496"/>
        <v>0.8675535718757883</v>
      </c>
      <c r="M851" s="51">
        <f t="shared" si="497"/>
        <v>6.5723084508984564E-2</v>
      </c>
      <c r="N851" s="51">
        <f t="shared" si="468"/>
        <v>1.1863816497483928</v>
      </c>
      <c r="O851" s="52">
        <f t="shared" si="469"/>
        <v>0.21334196581454062</v>
      </c>
      <c r="P851" s="53" t="b">
        <f t="shared" si="470"/>
        <v>0</v>
      </c>
      <c r="Q851" s="53" t="b">
        <f t="shared" si="471"/>
        <v>0</v>
      </c>
      <c r="R851" s="53" t="b">
        <f t="shared" si="472"/>
        <v>0</v>
      </c>
      <c r="S851" s="53" t="b">
        <f t="shared" si="498"/>
        <v>0</v>
      </c>
      <c r="T851" s="54" t="str">
        <f t="shared" si="499"/>
        <v>不调</v>
      </c>
      <c r="U851" s="51">
        <f t="shared" si="473"/>
        <v>0.13329269056438797</v>
      </c>
      <c r="V851" s="51">
        <f t="shared" si="474"/>
        <v>0.11981230279923194</v>
      </c>
      <c r="W851" s="51">
        <f t="shared" si="475"/>
        <v>0.8675535718757883</v>
      </c>
      <c r="X851" s="51">
        <f t="shared" si="476"/>
        <v>6.5723084508984564E-2</v>
      </c>
      <c r="Y851" s="51">
        <f t="shared" si="500"/>
        <v>0.99995880187477393</v>
      </c>
      <c r="Z851" s="51">
        <f t="shared" si="477"/>
        <v>0.13328719915543039</v>
      </c>
      <c r="AA851" s="51">
        <f t="shared" si="478"/>
        <v>0.11980736675697759</v>
      </c>
      <c r="AB851" s="51">
        <f t="shared" si="479"/>
        <v>0.86751783029509388</v>
      </c>
      <c r="AC851" s="51">
        <f t="shared" si="480"/>
        <v>6.5720376841118713E-2</v>
      </c>
      <c r="AD851" s="78">
        <f t="shared" si="481"/>
        <v>1.1863327730486206</v>
      </c>
      <c r="AE851" s="51">
        <f t="shared" si="501"/>
        <v>1.1863327730486206</v>
      </c>
      <c r="AF851" s="50">
        <f t="shared" si="482"/>
        <v>0</v>
      </c>
      <c r="AG851" s="50">
        <f t="shared" si="502"/>
        <v>2.7262898872117969E-3</v>
      </c>
      <c r="AH851" s="48">
        <f t="shared" si="503"/>
        <v>45016</v>
      </c>
      <c r="AI851" s="55">
        <f t="shared" si="483"/>
        <v>2023</v>
      </c>
      <c r="AJ851" s="55">
        <f t="shared" si="484"/>
        <v>5</v>
      </c>
      <c r="AK851" s="53">
        <f t="shared" si="485"/>
        <v>0</v>
      </c>
      <c r="AL851" s="51">
        <f t="shared" si="504"/>
        <v>1.178155242092197</v>
      </c>
      <c r="AM851" s="52" t="str">
        <f t="shared" si="486"/>
        <v/>
      </c>
      <c r="AN851" s="51">
        <f t="shared" si="505"/>
        <v>1.1863327730486206</v>
      </c>
      <c r="AO851" s="52">
        <f t="shared" si="487"/>
        <v>0</v>
      </c>
      <c r="AP851" s="56">
        <f t="shared" si="488"/>
        <v>1</v>
      </c>
      <c r="AQ851" s="53" t="b">
        <f t="shared" si="489"/>
        <v>1</v>
      </c>
    </row>
    <row r="852" spans="1:43">
      <c r="A852" s="48">
        <f>净值底稿!A813</f>
        <v>45055</v>
      </c>
      <c r="B852" s="49">
        <f>净值底稿!X813</f>
        <v>1.5792237404452587</v>
      </c>
      <c r="C852" s="49">
        <f>净值底稿!U813</f>
        <v>1.2846415103633451</v>
      </c>
      <c r="D852" s="49">
        <f>净值底稿!V813</f>
        <v>1.5929</v>
      </c>
      <c r="E852" s="49">
        <f>净值底稿!W813</f>
        <v>1.6181000000000001</v>
      </c>
      <c r="F852" s="50">
        <f t="shared" si="490"/>
        <v>-9.3349972691491034E-3</v>
      </c>
      <c r="G852" s="50">
        <f t="shared" si="491"/>
        <v>-1.292642346736661E-2</v>
      </c>
      <c r="H852" s="50">
        <f t="shared" si="492"/>
        <v>1.8837121687798053E-4</v>
      </c>
      <c r="I852" s="50">
        <f t="shared" si="493"/>
        <v>2.043596730245234E-3</v>
      </c>
      <c r="J852" s="51">
        <f t="shared" si="494"/>
        <v>0.1320429635153019</v>
      </c>
      <c r="K852" s="51">
        <f t="shared" si="495"/>
        <v>0.1182586859997668</v>
      </c>
      <c r="L852" s="51">
        <f t="shared" si="496"/>
        <v>0.86768124568444993</v>
      </c>
      <c r="M852" s="51">
        <f t="shared" si="497"/>
        <v>6.5854682788341709E-2</v>
      </c>
      <c r="N852" s="51">
        <f t="shared" si="468"/>
        <v>1.1838375779878603</v>
      </c>
      <c r="O852" s="52">
        <f t="shared" si="469"/>
        <v>0.21143242465786591</v>
      </c>
      <c r="P852" s="53" t="b">
        <f t="shared" si="470"/>
        <v>0</v>
      </c>
      <c r="Q852" s="53" t="b">
        <f t="shared" si="471"/>
        <v>0</v>
      </c>
      <c r="R852" s="53" t="b">
        <f t="shared" si="472"/>
        <v>0</v>
      </c>
      <c r="S852" s="53" t="b">
        <f t="shared" si="498"/>
        <v>0</v>
      </c>
      <c r="T852" s="54" t="str">
        <f t="shared" si="499"/>
        <v>不调</v>
      </c>
      <c r="U852" s="51">
        <f t="shared" si="473"/>
        <v>0.1320429635153019</v>
      </c>
      <c r="V852" s="51">
        <f t="shared" si="474"/>
        <v>0.1182586859997668</v>
      </c>
      <c r="W852" s="51">
        <f t="shared" si="475"/>
        <v>0.86768124568444993</v>
      </c>
      <c r="X852" s="51">
        <f t="shared" si="476"/>
        <v>6.5854682788341709E-2</v>
      </c>
      <c r="Y852" s="51">
        <f t="shared" si="500"/>
        <v>0.99998626710299976</v>
      </c>
      <c r="Z852" s="51">
        <f t="shared" si="477"/>
        <v>0.13204115018288434</v>
      </c>
      <c r="AA852" s="51">
        <f t="shared" si="478"/>
        <v>0.11825706196541258</v>
      </c>
      <c r="AB852" s="51">
        <f t="shared" si="479"/>
        <v>0.86766932990727386</v>
      </c>
      <c r="AC852" s="51">
        <f t="shared" si="480"/>
        <v>6.585377841276599E-2</v>
      </c>
      <c r="AD852" s="78">
        <f t="shared" si="481"/>
        <v>1.1838213204683368</v>
      </c>
      <c r="AE852" s="51">
        <f t="shared" si="501"/>
        <v>1.1863327730486206</v>
      </c>
      <c r="AF852" s="50">
        <f t="shared" si="482"/>
        <v>-2.1169882830008868E-3</v>
      </c>
      <c r="AG852" s="50">
        <f t="shared" si="502"/>
        <v>-2.1169882830008868E-3</v>
      </c>
      <c r="AH852" s="48">
        <f t="shared" si="503"/>
        <v>45016</v>
      </c>
      <c r="AI852" s="55">
        <f t="shared" si="483"/>
        <v>2023</v>
      </c>
      <c r="AJ852" s="55">
        <f t="shared" si="484"/>
        <v>5</v>
      </c>
      <c r="AK852" s="53">
        <f t="shared" si="485"/>
        <v>0</v>
      </c>
      <c r="AL852" s="51">
        <f t="shared" si="504"/>
        <v>1.178155242092197</v>
      </c>
      <c r="AM852" s="52" t="str">
        <f t="shared" si="486"/>
        <v/>
      </c>
      <c r="AN852" s="51">
        <f t="shared" si="505"/>
        <v>1.1863327730486206</v>
      </c>
      <c r="AO852" s="52">
        <f t="shared" si="487"/>
        <v>-2.1169882830008868E-3</v>
      </c>
      <c r="AP852" s="56">
        <f t="shared" si="488"/>
        <v>1</v>
      </c>
      <c r="AQ852" s="53" t="b">
        <f t="shared" si="489"/>
        <v>1</v>
      </c>
    </row>
    <row r="853" spans="1:43">
      <c r="A853" s="48">
        <f>净值底稿!A814</f>
        <v>45056</v>
      </c>
      <c r="B853" s="49">
        <f>净值底稿!X814</f>
        <v>1.5521676028790961</v>
      </c>
      <c r="C853" s="49">
        <f>净值底稿!U814</f>
        <v>1.2841754382231012</v>
      </c>
      <c r="D853" s="49">
        <f>净值底稿!V814</f>
        <v>1.5941000000000001</v>
      </c>
      <c r="E853" s="49">
        <f>净值底稿!W814</f>
        <v>1.6233</v>
      </c>
      <c r="F853" s="50">
        <f t="shared" si="490"/>
        <v>-1.7132554984599091E-2</v>
      </c>
      <c r="G853" s="50">
        <f t="shared" si="491"/>
        <v>-3.6280326961568576E-4</v>
      </c>
      <c r="H853" s="50">
        <f t="shared" si="492"/>
        <v>7.533429593822305E-4</v>
      </c>
      <c r="I853" s="50">
        <f t="shared" si="493"/>
        <v>3.2136456337679142E-3</v>
      </c>
      <c r="J853" s="51">
        <f t="shared" si="494"/>
        <v>0.12977894791714636</v>
      </c>
      <c r="K853" s="51">
        <f t="shared" si="495"/>
        <v>0.11821415791667639</v>
      </c>
      <c r="L853" s="51">
        <f t="shared" si="496"/>
        <v>0.86832298248803141</v>
      </c>
      <c r="M853" s="51">
        <f t="shared" si="497"/>
        <v>6.606540912022929E-2</v>
      </c>
      <c r="N853" s="51">
        <f t="shared" si="468"/>
        <v>1.1823814974420834</v>
      </c>
      <c r="O853" s="52">
        <f t="shared" si="469"/>
        <v>0.20974034723168541</v>
      </c>
      <c r="P853" s="53" t="b">
        <f t="shared" si="470"/>
        <v>0</v>
      </c>
      <c r="Q853" s="53" t="b">
        <f t="shared" si="471"/>
        <v>0</v>
      </c>
      <c r="R853" s="53" t="b">
        <f t="shared" si="472"/>
        <v>0</v>
      </c>
      <c r="S853" s="53" t="b">
        <f t="shared" si="498"/>
        <v>0</v>
      </c>
      <c r="T853" s="54" t="str">
        <f t="shared" si="499"/>
        <v>不调</v>
      </c>
      <c r="U853" s="51">
        <f t="shared" si="473"/>
        <v>0.12977894791714636</v>
      </c>
      <c r="V853" s="51">
        <f t="shared" si="474"/>
        <v>0.11821415791667639</v>
      </c>
      <c r="W853" s="51">
        <f t="shared" si="475"/>
        <v>0.86832298248803141</v>
      </c>
      <c r="X853" s="51">
        <f t="shared" si="476"/>
        <v>6.606540912022929E-2</v>
      </c>
      <c r="Y853" s="51">
        <f t="shared" si="500"/>
        <v>0.99998626710299976</v>
      </c>
      <c r="Z853" s="51">
        <f t="shared" si="477"/>
        <v>0.12977716567622183</v>
      </c>
      <c r="AA853" s="51">
        <f t="shared" si="478"/>
        <v>0.11821253449382174</v>
      </c>
      <c r="AB853" s="51">
        <f t="shared" si="479"/>
        <v>0.86831105789794993</v>
      </c>
      <c r="AC853" s="51">
        <f t="shared" si="480"/>
        <v>6.6064501850770563E-2</v>
      </c>
      <c r="AD853" s="78">
        <f t="shared" si="481"/>
        <v>1.1823652599187642</v>
      </c>
      <c r="AE853" s="51">
        <f t="shared" si="501"/>
        <v>1.1863327730486206</v>
      </c>
      <c r="AF853" s="50">
        <f t="shared" si="482"/>
        <v>-3.3443509443482622E-3</v>
      </c>
      <c r="AG853" s="50">
        <f t="shared" si="502"/>
        <v>-1.2299664859867221E-3</v>
      </c>
      <c r="AH853" s="48">
        <f t="shared" si="503"/>
        <v>45016</v>
      </c>
      <c r="AI853" s="55">
        <f t="shared" si="483"/>
        <v>2023</v>
      </c>
      <c r="AJ853" s="55">
        <f t="shared" si="484"/>
        <v>5</v>
      </c>
      <c r="AK853" s="53">
        <f t="shared" si="485"/>
        <v>0</v>
      </c>
      <c r="AL853" s="51">
        <f t="shared" si="504"/>
        <v>1.178155242092197</v>
      </c>
      <c r="AM853" s="52" t="str">
        <f t="shared" si="486"/>
        <v/>
      </c>
      <c r="AN853" s="51">
        <f t="shared" si="505"/>
        <v>1.1863327730486206</v>
      </c>
      <c r="AO853" s="52">
        <f t="shared" si="487"/>
        <v>-3.3443509443482622E-3</v>
      </c>
      <c r="AP853" s="56">
        <f t="shared" si="488"/>
        <v>1</v>
      </c>
      <c r="AQ853" s="53" t="b">
        <f t="shared" si="489"/>
        <v>1</v>
      </c>
    </row>
    <row r="854" spans="1:43">
      <c r="A854" s="48">
        <f>净值底稿!A815</f>
        <v>45057</v>
      </c>
      <c r="B854" s="49">
        <f>净值底稿!X815</f>
        <v>1.5487560418841428</v>
      </c>
      <c r="C854" s="49">
        <f>净值底稿!U815</f>
        <v>1.28536350196694</v>
      </c>
      <c r="D854" s="49">
        <f>净值底稿!V815</f>
        <v>1.5962000000000001</v>
      </c>
      <c r="E854" s="49">
        <f>净值底稿!W815</f>
        <v>1.6244000000000001</v>
      </c>
      <c r="F854" s="50">
        <f t="shared" si="490"/>
        <v>-2.1979333859469818E-3</v>
      </c>
      <c r="G854" s="50">
        <f t="shared" si="491"/>
        <v>9.2515688158845144E-4</v>
      </c>
      <c r="H854" s="50">
        <f t="shared" si="492"/>
        <v>1.3173577567280326E-3</v>
      </c>
      <c r="I854" s="50">
        <f t="shared" si="493"/>
        <v>6.7763198422965409E-4</v>
      </c>
      <c r="J854" s="51">
        <f t="shared" si="494"/>
        <v>0.12949192411104848</v>
      </c>
      <c r="K854" s="51">
        <f t="shared" si="495"/>
        <v>0.11832189963359871</v>
      </c>
      <c r="L854" s="51">
        <f t="shared" si="496"/>
        <v>0.86945493420532449</v>
      </c>
      <c r="M854" s="51">
        <f t="shared" si="497"/>
        <v>6.6109269270246851E-2</v>
      </c>
      <c r="N854" s="51">
        <f t="shared" si="468"/>
        <v>1.1833780272202183</v>
      </c>
      <c r="O854" s="52">
        <f t="shared" si="469"/>
        <v>0.20941222335078119</v>
      </c>
      <c r="P854" s="53" t="b">
        <f t="shared" si="470"/>
        <v>0</v>
      </c>
      <c r="Q854" s="53" t="b">
        <f t="shared" si="471"/>
        <v>0</v>
      </c>
      <c r="R854" s="53" t="b">
        <f t="shared" si="472"/>
        <v>0</v>
      </c>
      <c r="S854" s="53" t="b">
        <f t="shared" si="498"/>
        <v>0</v>
      </c>
      <c r="T854" s="54" t="str">
        <f t="shared" si="499"/>
        <v>不调</v>
      </c>
      <c r="U854" s="51">
        <f t="shared" si="473"/>
        <v>0.12949192411104848</v>
      </c>
      <c r="V854" s="51">
        <f t="shared" si="474"/>
        <v>0.11832189963359871</v>
      </c>
      <c r="W854" s="51">
        <f t="shared" si="475"/>
        <v>0.86945493420532449</v>
      </c>
      <c r="X854" s="51">
        <f t="shared" si="476"/>
        <v>6.6109269270246851E-2</v>
      </c>
      <c r="Y854" s="51">
        <f t="shared" si="500"/>
        <v>0.99998626710299976</v>
      </c>
      <c r="Z854" s="51">
        <f t="shared" si="477"/>
        <v>0.1294901458117923</v>
      </c>
      <c r="AA854" s="51">
        <f t="shared" si="478"/>
        <v>0.11832027473113817</v>
      </c>
      <c r="AB854" s="51">
        <f t="shared" si="479"/>
        <v>0.86944299407026671</v>
      </c>
      <c r="AC854" s="51">
        <f t="shared" si="480"/>
        <v>6.6108361398461199E-2</v>
      </c>
      <c r="AD854" s="78">
        <f t="shared" si="481"/>
        <v>1.1833617760116584</v>
      </c>
      <c r="AE854" s="51">
        <f t="shared" si="501"/>
        <v>1.1863327730486206</v>
      </c>
      <c r="AF854" s="50">
        <f t="shared" si="482"/>
        <v>-2.5043538410621791E-3</v>
      </c>
      <c r="AG854" s="50">
        <f t="shared" si="502"/>
        <v>8.4281577501910121E-4</v>
      </c>
      <c r="AH854" s="48">
        <f t="shared" si="503"/>
        <v>45016</v>
      </c>
      <c r="AI854" s="55">
        <f t="shared" si="483"/>
        <v>2023</v>
      </c>
      <c r="AJ854" s="55">
        <f t="shared" si="484"/>
        <v>5</v>
      </c>
      <c r="AK854" s="53">
        <f t="shared" si="485"/>
        <v>0</v>
      </c>
      <c r="AL854" s="51">
        <f t="shared" si="504"/>
        <v>1.178155242092197</v>
      </c>
      <c r="AM854" s="52" t="str">
        <f t="shared" si="486"/>
        <v/>
      </c>
      <c r="AN854" s="51">
        <f t="shared" si="505"/>
        <v>1.1863327730486206</v>
      </c>
      <c r="AO854" s="52">
        <f t="shared" si="487"/>
        <v>-2.5043538410621791E-3</v>
      </c>
      <c r="AP854" s="56">
        <f t="shared" si="488"/>
        <v>1</v>
      </c>
      <c r="AQ854" s="53" t="b">
        <f t="shared" si="489"/>
        <v>1</v>
      </c>
    </row>
    <row r="855" spans="1:43">
      <c r="A855" s="48">
        <f>净值底稿!A816</f>
        <v>45058</v>
      </c>
      <c r="B855" s="49">
        <f>净值底稿!X816</f>
        <v>1.535037380611382</v>
      </c>
      <c r="C855" s="49">
        <f>净值底稿!U816</f>
        <v>1.2701006088801261</v>
      </c>
      <c r="D855" s="49">
        <f>净值底稿!V816</f>
        <v>1.5961000000000001</v>
      </c>
      <c r="E855" s="49">
        <f>净值底稿!W816</f>
        <v>1.6155999999999999</v>
      </c>
      <c r="F855" s="50">
        <f t="shared" si="490"/>
        <v>-8.8578581143556878E-3</v>
      </c>
      <c r="G855" s="50">
        <f t="shared" si="491"/>
        <v>-1.1874378775698635E-2</v>
      </c>
      <c r="H855" s="50">
        <f t="shared" si="492"/>
        <v>-6.2648790878361282E-5</v>
      </c>
      <c r="I855" s="50">
        <f t="shared" si="493"/>
        <v>-5.4173848805714186E-3</v>
      </c>
      <c r="J855" s="51">
        <f t="shared" si="494"/>
        <v>0.1283431404729842</v>
      </c>
      <c r="K855" s="51">
        <f t="shared" si="495"/>
        <v>0.1169152949721359</v>
      </c>
      <c r="L855" s="51">
        <f t="shared" si="496"/>
        <v>0.86938852451795057</v>
      </c>
      <c r="M855" s="51">
        <f t="shared" si="497"/>
        <v>6.5750226960941821E-2</v>
      </c>
      <c r="N855" s="51">
        <f t="shared" si="468"/>
        <v>1.1803971869240124</v>
      </c>
      <c r="O855" s="52">
        <f t="shared" si="469"/>
        <v>0.20777619445556042</v>
      </c>
      <c r="P855" s="53" t="b">
        <f t="shared" si="470"/>
        <v>0</v>
      </c>
      <c r="Q855" s="53" t="b">
        <f t="shared" si="471"/>
        <v>0</v>
      </c>
      <c r="R855" s="53" t="b">
        <f t="shared" si="472"/>
        <v>0</v>
      </c>
      <c r="S855" s="53" t="b">
        <f t="shared" si="498"/>
        <v>0</v>
      </c>
      <c r="T855" s="54" t="str">
        <f t="shared" si="499"/>
        <v>不调</v>
      </c>
      <c r="U855" s="51">
        <f t="shared" si="473"/>
        <v>0.1283431404729842</v>
      </c>
      <c r="V855" s="51">
        <f t="shared" si="474"/>
        <v>0.1169152949721359</v>
      </c>
      <c r="W855" s="51">
        <f t="shared" si="475"/>
        <v>0.86938852451795057</v>
      </c>
      <c r="X855" s="51">
        <f t="shared" si="476"/>
        <v>6.5750226960941821E-2</v>
      </c>
      <c r="Y855" s="51">
        <f t="shared" si="500"/>
        <v>0.99998626710299976</v>
      </c>
      <c r="Z855" s="51">
        <f t="shared" si="477"/>
        <v>0.1283413779498554</v>
      </c>
      <c r="AA855" s="51">
        <f t="shared" si="478"/>
        <v>0.1169136893864323</v>
      </c>
      <c r="AB855" s="51">
        <f t="shared" si="479"/>
        <v>0.86937658529489015</v>
      </c>
      <c r="AC855" s="51">
        <f t="shared" si="480"/>
        <v>6.5749324019847219E-2</v>
      </c>
      <c r="AD855" s="78">
        <f t="shared" si="481"/>
        <v>1.1803809766510251</v>
      </c>
      <c r="AE855" s="51">
        <f t="shared" si="501"/>
        <v>1.1863327730486206</v>
      </c>
      <c r="AF855" s="50">
        <f t="shared" si="482"/>
        <v>-5.0169703921275621E-3</v>
      </c>
      <c r="AG855" s="50">
        <f t="shared" si="502"/>
        <v>-2.5189248301390466E-3</v>
      </c>
      <c r="AH855" s="48">
        <f t="shared" si="503"/>
        <v>45016</v>
      </c>
      <c r="AI855" s="55">
        <f t="shared" si="483"/>
        <v>2023</v>
      </c>
      <c r="AJ855" s="55">
        <f t="shared" si="484"/>
        <v>5</v>
      </c>
      <c r="AK855" s="53">
        <f t="shared" si="485"/>
        <v>0</v>
      </c>
      <c r="AL855" s="51">
        <f t="shared" si="504"/>
        <v>1.178155242092197</v>
      </c>
      <c r="AM855" s="52" t="str">
        <f t="shared" si="486"/>
        <v/>
      </c>
      <c r="AN855" s="51">
        <f t="shared" si="505"/>
        <v>1.1863327730486206</v>
      </c>
      <c r="AO855" s="52">
        <f t="shared" si="487"/>
        <v>-5.0169703921275621E-3</v>
      </c>
      <c r="AP855" s="56">
        <f t="shared" si="488"/>
        <v>1</v>
      </c>
      <c r="AQ855" s="53" t="b">
        <f t="shared" si="489"/>
        <v>1</v>
      </c>
    </row>
    <row r="856" spans="1:43">
      <c r="A856" s="48">
        <f>净值底稿!A817</f>
        <v>45061</v>
      </c>
      <c r="B856" s="49">
        <f>净值底稿!X817</f>
        <v>1.5334468454295733</v>
      </c>
      <c r="C856" s="49">
        <f>净值底稿!U817</f>
        <v>1.2817588325406861</v>
      </c>
      <c r="D856" s="49">
        <f>净值底稿!V817</f>
        <v>1.5961000000000001</v>
      </c>
      <c r="E856" s="49">
        <f>净值底稿!W817</f>
        <v>1.6213</v>
      </c>
      <c r="F856" s="50">
        <f t="shared" si="490"/>
        <v>-1.03615403891677E-3</v>
      </c>
      <c r="G856" s="50">
        <f t="shared" si="491"/>
        <v>9.1789765149701275E-3</v>
      </c>
      <c r="H856" s="50">
        <f t="shared" si="492"/>
        <v>0</v>
      </c>
      <c r="I856" s="50">
        <f t="shared" si="493"/>
        <v>3.5281010151027026E-3</v>
      </c>
      <c r="J856" s="51">
        <f t="shared" si="494"/>
        <v>0.1282083965127325</v>
      </c>
      <c r="K856" s="51">
        <f t="shared" si="495"/>
        <v>0.11798683739558888</v>
      </c>
      <c r="L856" s="51">
        <f t="shared" si="496"/>
        <v>0.86937658529489015</v>
      </c>
      <c r="M856" s="51">
        <f t="shared" si="497"/>
        <v>6.5981294276663952E-2</v>
      </c>
      <c r="N856" s="51">
        <f t="shared" si="468"/>
        <v>1.1815531134798756</v>
      </c>
      <c r="O856" s="52">
        <f t="shared" si="469"/>
        <v>0.20836577814367938</v>
      </c>
      <c r="P856" s="53" t="b">
        <f t="shared" si="470"/>
        <v>0</v>
      </c>
      <c r="Q856" s="53" t="b">
        <f t="shared" si="471"/>
        <v>0</v>
      </c>
      <c r="R856" s="53" t="b">
        <f t="shared" si="472"/>
        <v>0</v>
      </c>
      <c r="S856" s="53" t="b">
        <f t="shared" si="498"/>
        <v>0</v>
      </c>
      <c r="T856" s="54" t="str">
        <f t="shared" si="499"/>
        <v>不调</v>
      </c>
      <c r="U856" s="51">
        <f t="shared" si="473"/>
        <v>0.1282083965127325</v>
      </c>
      <c r="V856" s="51">
        <f t="shared" si="474"/>
        <v>0.11798683739558888</v>
      </c>
      <c r="W856" s="51">
        <f t="shared" si="475"/>
        <v>0.86937658529489015</v>
      </c>
      <c r="X856" s="51">
        <f t="shared" si="476"/>
        <v>6.5981294276663952E-2</v>
      </c>
      <c r="Y856" s="51">
        <f t="shared" si="500"/>
        <v>0.99995880187477393</v>
      </c>
      <c r="Z856" s="51">
        <f t="shared" si="477"/>
        <v>0.12820311456715794</v>
      </c>
      <c r="AA856" s="51">
        <f t="shared" si="478"/>
        <v>0.11798197655908682</v>
      </c>
      <c r="AB856" s="51">
        <f t="shared" si="479"/>
        <v>0.86934076860946052</v>
      </c>
      <c r="AC856" s="51">
        <f t="shared" si="480"/>
        <v>6.597857597103976E-2</v>
      </c>
      <c r="AD856" s="78">
        <f t="shared" si="481"/>
        <v>1.181504435706745</v>
      </c>
      <c r="AE856" s="51">
        <f t="shared" si="501"/>
        <v>1.1863327730486206</v>
      </c>
      <c r="AF856" s="50">
        <f t="shared" si="482"/>
        <v>-4.0699687739956802E-3</v>
      </c>
      <c r="AG856" s="50">
        <f t="shared" si="502"/>
        <v>9.5177665342194295E-4</v>
      </c>
      <c r="AH856" s="48">
        <f t="shared" si="503"/>
        <v>45016</v>
      </c>
      <c r="AI856" s="55">
        <f t="shared" si="483"/>
        <v>2023</v>
      </c>
      <c r="AJ856" s="55">
        <f t="shared" si="484"/>
        <v>5</v>
      </c>
      <c r="AK856" s="53">
        <f t="shared" si="485"/>
        <v>0</v>
      </c>
      <c r="AL856" s="51">
        <f t="shared" si="504"/>
        <v>1.178155242092197</v>
      </c>
      <c r="AM856" s="52" t="str">
        <f t="shared" si="486"/>
        <v/>
      </c>
      <c r="AN856" s="51">
        <f t="shared" si="505"/>
        <v>1.1863327730486206</v>
      </c>
      <c r="AO856" s="52">
        <f t="shared" si="487"/>
        <v>-4.0699687739956802E-3</v>
      </c>
      <c r="AP856" s="56">
        <f t="shared" si="488"/>
        <v>1</v>
      </c>
      <c r="AQ856" s="53" t="b">
        <f t="shared" si="489"/>
        <v>1</v>
      </c>
    </row>
    <row r="857" spans="1:43">
      <c r="A857" s="48">
        <f>净值底稿!A818</f>
        <v>45062</v>
      </c>
      <c r="B857" s="49">
        <f>净值底稿!X818</f>
        <v>1.5208629600016874</v>
      </c>
      <c r="C857" s="49">
        <f>净值底稿!U818</f>
        <v>1.2722486335192187</v>
      </c>
      <c r="D857" s="49">
        <f>净值底稿!V818</f>
        <v>1.5960000000000001</v>
      </c>
      <c r="E857" s="49">
        <f>净值底稿!W818</f>
        <v>1.6172</v>
      </c>
      <c r="F857" s="50">
        <f t="shared" si="490"/>
        <v>-8.2062742933620703E-3</v>
      </c>
      <c r="G857" s="50">
        <f t="shared" si="491"/>
        <v>-7.4196477371771818E-3</v>
      </c>
      <c r="H857" s="50">
        <f t="shared" si="492"/>
        <v>-6.2652715995259456E-5</v>
      </c>
      <c r="I857" s="50">
        <f t="shared" si="493"/>
        <v>-2.5288348855856402E-3</v>
      </c>
      <c r="J857" s="51">
        <f t="shared" si="494"/>
        <v>0.12715104464375651</v>
      </c>
      <c r="K857" s="51">
        <f t="shared" si="495"/>
        <v>0.1171065918536825</v>
      </c>
      <c r="L857" s="51">
        <f t="shared" si="496"/>
        <v>0.86928630204918178</v>
      </c>
      <c r="M857" s="51">
        <f t="shared" si="497"/>
        <v>6.5811727046422935E-2</v>
      </c>
      <c r="N857" s="51">
        <f t="shared" si="468"/>
        <v>1.1793556655930437</v>
      </c>
      <c r="O857" s="52">
        <f t="shared" si="469"/>
        <v>0.20711108923584395</v>
      </c>
      <c r="P857" s="53" t="b">
        <f t="shared" si="470"/>
        <v>0</v>
      </c>
      <c r="Q857" s="53" t="b">
        <f t="shared" si="471"/>
        <v>0</v>
      </c>
      <c r="R857" s="53" t="b">
        <f t="shared" si="472"/>
        <v>0</v>
      </c>
      <c r="S857" s="53" t="b">
        <f t="shared" si="498"/>
        <v>0</v>
      </c>
      <c r="T857" s="54" t="str">
        <f t="shared" si="499"/>
        <v>不调</v>
      </c>
      <c r="U857" s="51">
        <f t="shared" si="473"/>
        <v>0.12715104464375651</v>
      </c>
      <c r="V857" s="51">
        <f t="shared" si="474"/>
        <v>0.1171065918536825</v>
      </c>
      <c r="W857" s="51">
        <f t="shared" si="475"/>
        <v>0.86928630204918178</v>
      </c>
      <c r="X857" s="51">
        <f t="shared" si="476"/>
        <v>6.5811727046422935E-2</v>
      </c>
      <c r="Y857" s="51">
        <f t="shared" si="500"/>
        <v>0.99998626710299976</v>
      </c>
      <c r="Z857" s="51">
        <f t="shared" si="477"/>
        <v>0.12714929849155696</v>
      </c>
      <c r="AA857" s="51">
        <f t="shared" si="478"/>
        <v>0.11710498364091852</v>
      </c>
      <c r="AB857" s="51">
        <f t="shared" si="479"/>
        <v>0.86927436422993198</v>
      </c>
      <c r="AC857" s="51">
        <f t="shared" si="480"/>
        <v>6.5810823260753992E-2</v>
      </c>
      <c r="AD857" s="78">
        <f t="shared" si="481"/>
        <v>1.1793394696231614</v>
      </c>
      <c r="AE857" s="51">
        <f t="shared" si="501"/>
        <v>1.1863327730486206</v>
      </c>
      <c r="AF857" s="50">
        <f t="shared" si="482"/>
        <v>-5.8948918754794244E-3</v>
      </c>
      <c r="AG857" s="50">
        <f t="shared" si="502"/>
        <v>-1.8323808342611825E-3</v>
      </c>
      <c r="AH857" s="48">
        <f t="shared" si="503"/>
        <v>45016</v>
      </c>
      <c r="AI857" s="55">
        <f t="shared" si="483"/>
        <v>2023</v>
      </c>
      <c r="AJ857" s="55">
        <f t="shared" si="484"/>
        <v>5</v>
      </c>
      <c r="AK857" s="53">
        <f t="shared" si="485"/>
        <v>0</v>
      </c>
      <c r="AL857" s="51">
        <f t="shared" si="504"/>
        <v>1.178155242092197</v>
      </c>
      <c r="AM857" s="52" t="str">
        <f t="shared" si="486"/>
        <v/>
      </c>
      <c r="AN857" s="51">
        <f t="shared" si="505"/>
        <v>1.1863327730486206</v>
      </c>
      <c r="AO857" s="52">
        <f t="shared" si="487"/>
        <v>-5.8948918754794244E-3</v>
      </c>
      <c r="AP857" s="56">
        <f t="shared" si="488"/>
        <v>1</v>
      </c>
      <c r="AQ857" s="53" t="b">
        <f t="shared" si="489"/>
        <v>1</v>
      </c>
    </row>
    <row r="858" spans="1:43">
      <c r="A858" s="48">
        <f>净值底稿!A819</f>
        <v>45063</v>
      </c>
      <c r="B858" s="49">
        <f>净值底稿!X819</f>
        <v>1.5166129940325477</v>
      </c>
      <c r="C858" s="49">
        <f>净值底稿!U819</f>
        <v>1.2773121186767837</v>
      </c>
      <c r="D858" s="49">
        <f>净值底稿!V819</f>
        <v>1.5958000000000001</v>
      </c>
      <c r="E858" s="49">
        <f>净值底稿!W819</f>
        <v>1.6106</v>
      </c>
      <c r="F858" s="50">
        <f t="shared" si="490"/>
        <v>-2.7944437341909101E-3</v>
      </c>
      <c r="G858" s="50">
        <f t="shared" si="491"/>
        <v>3.9799493779442141E-3</v>
      </c>
      <c r="H858" s="50">
        <f t="shared" si="492"/>
        <v>-1.2531328320797286E-4</v>
      </c>
      <c r="I858" s="50">
        <f t="shared" si="493"/>
        <v>-4.0811278753400959E-3</v>
      </c>
      <c r="J858" s="51">
        <f t="shared" si="494"/>
        <v>0.12679398693108046</v>
      </c>
      <c r="K858" s="51">
        <f t="shared" si="495"/>
        <v>0.11757105554771437</v>
      </c>
      <c r="L858" s="51">
        <f t="shared" si="496"/>
        <v>0.86916543260534185</v>
      </c>
      <c r="M858" s="51">
        <f t="shared" si="497"/>
        <v>6.5542240875445454E-2</v>
      </c>
      <c r="N858" s="51">
        <f t="shared" si="468"/>
        <v>1.179072715959582</v>
      </c>
      <c r="O858" s="52">
        <f t="shared" si="469"/>
        <v>0.20725188461334179</v>
      </c>
      <c r="P858" s="53" t="b">
        <f t="shared" si="470"/>
        <v>0</v>
      </c>
      <c r="Q858" s="53" t="b">
        <f t="shared" si="471"/>
        <v>0</v>
      </c>
      <c r="R858" s="53" t="b">
        <f t="shared" si="472"/>
        <v>0</v>
      </c>
      <c r="S858" s="53" t="b">
        <f t="shared" si="498"/>
        <v>0</v>
      </c>
      <c r="T858" s="54" t="str">
        <f t="shared" si="499"/>
        <v>不调</v>
      </c>
      <c r="U858" s="51">
        <f t="shared" si="473"/>
        <v>0.12679398693108046</v>
      </c>
      <c r="V858" s="51">
        <f t="shared" si="474"/>
        <v>0.11757105554771437</v>
      </c>
      <c r="W858" s="51">
        <f t="shared" si="475"/>
        <v>0.86916543260534185</v>
      </c>
      <c r="X858" s="51">
        <f t="shared" si="476"/>
        <v>6.5542240875445454E-2</v>
      </c>
      <c r="Y858" s="51">
        <f t="shared" si="500"/>
        <v>0.99998626710299976</v>
      </c>
      <c r="Z858" s="51">
        <f t="shared" si="477"/>
        <v>0.12679224568231767</v>
      </c>
      <c r="AA858" s="51">
        <f t="shared" si="478"/>
        <v>0.11756944095651832</v>
      </c>
      <c r="AB858" s="51">
        <f t="shared" si="479"/>
        <v>0.86915349644597972</v>
      </c>
      <c r="AC858" s="51">
        <f t="shared" si="480"/>
        <v>6.5541340790602351E-2</v>
      </c>
      <c r="AD858" s="78">
        <f t="shared" si="481"/>
        <v>1.179056523875418</v>
      </c>
      <c r="AE858" s="51">
        <f t="shared" si="501"/>
        <v>1.1863327730486206</v>
      </c>
      <c r="AF858" s="50">
        <f t="shared" si="482"/>
        <v>-6.1333964116191408E-3</v>
      </c>
      <c r="AG858" s="50">
        <f t="shared" si="502"/>
        <v>-2.3991883171159412E-4</v>
      </c>
      <c r="AH858" s="48">
        <f t="shared" si="503"/>
        <v>45016</v>
      </c>
      <c r="AI858" s="55">
        <f t="shared" si="483"/>
        <v>2023</v>
      </c>
      <c r="AJ858" s="55">
        <f t="shared" si="484"/>
        <v>5</v>
      </c>
      <c r="AK858" s="53">
        <f t="shared" si="485"/>
        <v>0</v>
      </c>
      <c r="AL858" s="51">
        <f t="shared" si="504"/>
        <v>1.178155242092197</v>
      </c>
      <c r="AM858" s="52" t="str">
        <f t="shared" si="486"/>
        <v/>
      </c>
      <c r="AN858" s="51">
        <f t="shared" si="505"/>
        <v>1.1863327730486206</v>
      </c>
      <c r="AO858" s="52">
        <f t="shared" si="487"/>
        <v>-6.1333964116191408E-3</v>
      </c>
      <c r="AP858" s="56">
        <f t="shared" si="488"/>
        <v>1</v>
      </c>
      <c r="AQ858" s="53" t="b">
        <f t="shared" si="489"/>
        <v>1</v>
      </c>
    </row>
    <row r="859" spans="1:43">
      <c r="A859" s="48">
        <f>净值底稿!A820</f>
        <v>45064</v>
      </c>
      <c r="B859" s="49">
        <f>净值底稿!X820</f>
        <v>1.5283957720287558</v>
      </c>
      <c r="C859" s="49">
        <f>净值底稿!U820</f>
        <v>1.2818285849364361</v>
      </c>
      <c r="D859" s="49">
        <f>净值底稿!V820</f>
        <v>1.5955999999999999</v>
      </c>
      <c r="E859" s="49">
        <f>净值底稿!W820</f>
        <v>1.6079000000000001</v>
      </c>
      <c r="F859" s="50">
        <f t="shared" si="490"/>
        <v>7.7691395514676298E-3</v>
      </c>
      <c r="G859" s="50">
        <f t="shared" si="491"/>
        <v>3.5359143576678687E-3</v>
      </c>
      <c r="H859" s="50">
        <f t="shared" si="492"/>
        <v>-1.2532898859518582E-4</v>
      </c>
      <c r="I859" s="50">
        <f t="shared" si="493"/>
        <v>-1.6763938904755804E-3</v>
      </c>
      <c r="J859" s="51">
        <f t="shared" si="494"/>
        <v>0.12777731233306758</v>
      </c>
      <c r="K859" s="51">
        <f t="shared" si="495"/>
        <v>0.11798515643081946</v>
      </c>
      <c r="L859" s="51">
        <f t="shared" si="496"/>
        <v>0.86904456631733618</v>
      </c>
      <c r="M859" s="51">
        <f t="shared" si="497"/>
        <v>6.543146768732741E-2</v>
      </c>
      <c r="N859" s="51">
        <f t="shared" si="468"/>
        <v>1.1802385027685505</v>
      </c>
      <c r="O859" s="52">
        <f t="shared" si="469"/>
        <v>0.20823119071898474</v>
      </c>
      <c r="P859" s="53" t="b">
        <f t="shared" si="470"/>
        <v>0</v>
      </c>
      <c r="Q859" s="53" t="b">
        <f t="shared" si="471"/>
        <v>0</v>
      </c>
      <c r="R859" s="53" t="b">
        <f t="shared" si="472"/>
        <v>0</v>
      </c>
      <c r="S859" s="53" t="b">
        <f t="shared" si="498"/>
        <v>0</v>
      </c>
      <c r="T859" s="54" t="str">
        <f t="shared" si="499"/>
        <v>不调</v>
      </c>
      <c r="U859" s="51">
        <f t="shared" si="473"/>
        <v>0.12777731233306758</v>
      </c>
      <c r="V859" s="51">
        <f t="shared" si="474"/>
        <v>0.11798515643081946</v>
      </c>
      <c r="W859" s="51">
        <f t="shared" si="475"/>
        <v>0.86904456631733618</v>
      </c>
      <c r="X859" s="51">
        <f t="shared" si="476"/>
        <v>6.543146768732741E-2</v>
      </c>
      <c r="Y859" s="51">
        <f t="shared" si="500"/>
        <v>0.99998626710299976</v>
      </c>
      <c r="Z859" s="51">
        <f t="shared" si="477"/>
        <v>0.12777555758039835</v>
      </c>
      <c r="AA859" s="51">
        <f t="shared" si="478"/>
        <v>0.11798353615281863</v>
      </c>
      <c r="AB859" s="51">
        <f t="shared" si="479"/>
        <v>0.86903263181781831</v>
      </c>
      <c r="AC859" s="51">
        <f t="shared" si="480"/>
        <v>6.5430569123721083E-2</v>
      </c>
      <c r="AD859" s="78">
        <f t="shared" si="481"/>
        <v>1.1802222946747565</v>
      </c>
      <c r="AE859" s="51">
        <f t="shared" si="501"/>
        <v>1.1863327730486206</v>
      </c>
      <c r="AF859" s="50">
        <f t="shared" si="482"/>
        <v>-5.150728794385051E-3</v>
      </c>
      <c r="AG859" s="50">
        <f t="shared" si="502"/>
        <v>9.8873190193349281E-4</v>
      </c>
      <c r="AH859" s="48">
        <f t="shared" si="503"/>
        <v>45016</v>
      </c>
      <c r="AI859" s="55">
        <f t="shared" si="483"/>
        <v>2023</v>
      </c>
      <c r="AJ859" s="55">
        <f t="shared" si="484"/>
        <v>5</v>
      </c>
      <c r="AK859" s="53">
        <f t="shared" si="485"/>
        <v>0</v>
      </c>
      <c r="AL859" s="51">
        <f t="shared" si="504"/>
        <v>1.178155242092197</v>
      </c>
      <c r="AM859" s="52" t="str">
        <f t="shared" si="486"/>
        <v/>
      </c>
      <c r="AN859" s="51">
        <f t="shared" si="505"/>
        <v>1.1863327730486206</v>
      </c>
      <c r="AO859" s="52">
        <f t="shared" si="487"/>
        <v>-5.150728794385051E-3</v>
      </c>
      <c r="AP859" s="56">
        <f t="shared" si="488"/>
        <v>1</v>
      </c>
      <c r="AQ859" s="53" t="b">
        <f t="shared" si="489"/>
        <v>1</v>
      </c>
    </row>
    <row r="860" spans="1:43">
      <c r="A860" s="48">
        <f>净值底稿!A821</f>
        <v>45065</v>
      </c>
      <c r="B860" s="49">
        <f>净值底稿!X821</f>
        <v>1.5131753299919166</v>
      </c>
      <c r="C860" s="49">
        <f>净值底稿!U821</f>
        <v>1.2818362229310614</v>
      </c>
      <c r="D860" s="49">
        <f>净值底稿!V821</f>
        <v>1.5961000000000001</v>
      </c>
      <c r="E860" s="49">
        <f>净值底稿!W821</f>
        <v>1.6016999999999999</v>
      </c>
      <c r="F860" s="50">
        <f t="shared" si="490"/>
        <v>-9.9584429081716053E-3</v>
      </c>
      <c r="G860" s="50">
        <f t="shared" si="491"/>
        <v>5.9586708511805142E-6</v>
      </c>
      <c r="H860" s="50">
        <f t="shared" si="492"/>
        <v>3.1336174479834611E-4</v>
      </c>
      <c r="I860" s="50">
        <f t="shared" si="493"/>
        <v>-3.8559611916165748E-3</v>
      </c>
      <c r="J860" s="51">
        <f t="shared" si="494"/>
        <v>0.12650311198517417</v>
      </c>
      <c r="K860" s="51">
        <f t="shared" si="495"/>
        <v>0.11798423917787643</v>
      </c>
      <c r="L860" s="51">
        <f t="shared" si="496"/>
        <v>0.86930495339961145</v>
      </c>
      <c r="M860" s="51">
        <f t="shared" si="497"/>
        <v>6.5178271388434628E-2</v>
      </c>
      <c r="N860" s="51">
        <f t="shared" si="468"/>
        <v>1.1789705759510967</v>
      </c>
      <c r="O860" s="52">
        <f t="shared" si="469"/>
        <v>0.20737358179258908</v>
      </c>
      <c r="P860" s="53" t="b">
        <f t="shared" si="470"/>
        <v>0</v>
      </c>
      <c r="Q860" s="53" t="b">
        <f t="shared" si="471"/>
        <v>0</v>
      </c>
      <c r="R860" s="53" t="b">
        <f t="shared" si="472"/>
        <v>0</v>
      </c>
      <c r="S860" s="53" t="b">
        <f t="shared" si="498"/>
        <v>0</v>
      </c>
      <c r="T860" s="54" t="str">
        <f t="shared" si="499"/>
        <v>不调</v>
      </c>
      <c r="U860" s="51">
        <f t="shared" si="473"/>
        <v>0.12650311198517417</v>
      </c>
      <c r="V860" s="51">
        <f t="shared" si="474"/>
        <v>0.11798423917787643</v>
      </c>
      <c r="W860" s="51">
        <f t="shared" si="475"/>
        <v>0.86930495339961145</v>
      </c>
      <c r="X860" s="51">
        <f t="shared" si="476"/>
        <v>6.5178271388434628E-2</v>
      </c>
      <c r="Y860" s="51">
        <f t="shared" si="500"/>
        <v>0.99998626710299976</v>
      </c>
      <c r="Z860" s="51">
        <f t="shared" si="477"/>
        <v>0.12650137473096706</v>
      </c>
      <c r="AA860" s="51">
        <f t="shared" si="478"/>
        <v>0.11798261891247215</v>
      </c>
      <c r="AB860" s="51">
        <f t="shared" si="479"/>
        <v>0.86929301532422465</v>
      </c>
      <c r="AC860" s="51">
        <f t="shared" si="480"/>
        <v>6.517737630194699E-2</v>
      </c>
      <c r="AD860" s="78">
        <f t="shared" si="481"/>
        <v>1.1789543852696107</v>
      </c>
      <c r="AE860" s="51">
        <f t="shared" si="501"/>
        <v>1.1863327730486206</v>
      </c>
      <c r="AF860" s="50">
        <f t="shared" si="482"/>
        <v>-6.2194924953890007E-3</v>
      </c>
      <c r="AG860" s="50">
        <f t="shared" si="502"/>
        <v>-1.0742971140832447E-3</v>
      </c>
      <c r="AH860" s="48">
        <f t="shared" si="503"/>
        <v>45016</v>
      </c>
      <c r="AI860" s="55">
        <f t="shared" si="483"/>
        <v>2023</v>
      </c>
      <c r="AJ860" s="55">
        <f t="shared" si="484"/>
        <v>5</v>
      </c>
      <c r="AK860" s="53">
        <f t="shared" si="485"/>
        <v>0</v>
      </c>
      <c r="AL860" s="51">
        <f t="shared" si="504"/>
        <v>1.178155242092197</v>
      </c>
      <c r="AM860" s="52" t="str">
        <f t="shared" si="486"/>
        <v/>
      </c>
      <c r="AN860" s="51">
        <f t="shared" si="505"/>
        <v>1.1863327730486206</v>
      </c>
      <c r="AO860" s="52">
        <f t="shared" si="487"/>
        <v>-6.2194924953890007E-3</v>
      </c>
      <c r="AP860" s="56">
        <f t="shared" si="488"/>
        <v>1</v>
      </c>
      <c r="AQ860" s="53" t="b">
        <f t="shared" si="489"/>
        <v>1</v>
      </c>
    </row>
    <row r="861" spans="1:43">
      <c r="A861" s="48">
        <f>净值底稿!A822</f>
        <v>45068</v>
      </c>
      <c r="B861" s="49">
        <f>净值底稿!X822</f>
        <v>1.513599623079448</v>
      </c>
      <c r="C861" s="49">
        <f>净值底稿!U822</f>
        <v>1.2849374105198075</v>
      </c>
      <c r="D861" s="49">
        <f>净值底稿!V822</f>
        <v>1.597</v>
      </c>
      <c r="E861" s="49">
        <f>净值底稿!W822</f>
        <v>1.6075999999999999</v>
      </c>
      <c r="F861" s="50">
        <f t="shared" si="490"/>
        <v>2.803991574020781E-4</v>
      </c>
      <c r="G861" s="50">
        <f t="shared" si="491"/>
        <v>2.4193321527885558E-3</v>
      </c>
      <c r="H861" s="50">
        <f t="shared" si="492"/>
        <v>5.6387444395711306E-4</v>
      </c>
      <c r="I861" s="50">
        <f t="shared" si="493"/>
        <v>3.6835861896735711E-3</v>
      </c>
      <c r="J861" s="51">
        <f t="shared" si="494"/>
        <v>0.12653684560985184</v>
      </c>
      <c r="K861" s="51">
        <f t="shared" si="495"/>
        <v>0.1182680580558773</v>
      </c>
      <c r="L861" s="51">
        <f t="shared" si="496"/>
        <v>0.86978318743987637</v>
      </c>
      <c r="M861" s="51">
        <f t="shared" si="497"/>
        <v>6.5417462785172006E-2</v>
      </c>
      <c r="N861" s="51">
        <f t="shared" si="468"/>
        <v>1.1800055538907777</v>
      </c>
      <c r="O861" s="52">
        <f t="shared" si="469"/>
        <v>0.20746080631446631</v>
      </c>
      <c r="P861" s="53" t="b">
        <f t="shared" si="470"/>
        <v>0</v>
      </c>
      <c r="Q861" s="53" t="b">
        <f t="shared" si="471"/>
        <v>0</v>
      </c>
      <c r="R861" s="53" t="b">
        <f t="shared" si="472"/>
        <v>0</v>
      </c>
      <c r="S861" s="53" t="b">
        <f t="shared" si="498"/>
        <v>0</v>
      </c>
      <c r="T861" s="54" t="str">
        <f t="shared" si="499"/>
        <v>不调</v>
      </c>
      <c r="U861" s="51">
        <f t="shared" si="473"/>
        <v>0.12653684560985184</v>
      </c>
      <c r="V861" s="51">
        <f t="shared" si="474"/>
        <v>0.1182680580558773</v>
      </c>
      <c r="W861" s="51">
        <f t="shared" si="475"/>
        <v>0.86978318743987637</v>
      </c>
      <c r="X861" s="51">
        <f t="shared" si="476"/>
        <v>6.5417462785172006E-2</v>
      </c>
      <c r="Y861" s="51">
        <f t="shared" si="500"/>
        <v>0.99995880187477393</v>
      </c>
      <c r="Z861" s="51">
        <f t="shared" si="477"/>
        <v>0.12653163252904071</v>
      </c>
      <c r="AA861" s="51">
        <f t="shared" si="478"/>
        <v>0.11826318563361127</v>
      </c>
      <c r="AB861" s="51">
        <f t="shared" si="479"/>
        <v>0.86974735400320069</v>
      </c>
      <c r="AC861" s="51">
        <f t="shared" si="480"/>
        <v>6.5414767708348212E-2</v>
      </c>
      <c r="AD861" s="78">
        <f t="shared" si="481"/>
        <v>1.1799569398742009</v>
      </c>
      <c r="AE861" s="51">
        <f t="shared" si="501"/>
        <v>1.1863327730486206</v>
      </c>
      <c r="AF861" s="50">
        <f t="shared" si="482"/>
        <v>-5.374405326454168E-3</v>
      </c>
      <c r="AG861" s="50">
        <f t="shared" si="502"/>
        <v>8.5037607656124337E-4</v>
      </c>
      <c r="AH861" s="48">
        <f t="shared" si="503"/>
        <v>45016</v>
      </c>
      <c r="AI861" s="55">
        <f t="shared" si="483"/>
        <v>2023</v>
      </c>
      <c r="AJ861" s="55">
        <f t="shared" si="484"/>
        <v>5</v>
      </c>
      <c r="AK861" s="53">
        <f t="shared" si="485"/>
        <v>0</v>
      </c>
      <c r="AL861" s="51">
        <f t="shared" si="504"/>
        <v>1.178155242092197</v>
      </c>
      <c r="AM861" s="52" t="str">
        <f t="shared" si="486"/>
        <v/>
      </c>
      <c r="AN861" s="51">
        <f t="shared" si="505"/>
        <v>1.1863327730486206</v>
      </c>
      <c r="AO861" s="52">
        <f t="shared" si="487"/>
        <v>-5.374405326454168E-3</v>
      </c>
      <c r="AP861" s="56">
        <f t="shared" si="488"/>
        <v>1</v>
      </c>
      <c r="AQ861" s="53" t="b">
        <f t="shared" si="489"/>
        <v>1</v>
      </c>
    </row>
    <row r="862" spans="1:43">
      <c r="A862" s="48">
        <f>净值底稿!A823</f>
        <v>45069</v>
      </c>
      <c r="B862" s="49">
        <f>净值底稿!X823</f>
        <v>1.495532841559321</v>
      </c>
      <c r="C862" s="49">
        <f>净值底稿!U823</f>
        <v>1.2712335292727976</v>
      </c>
      <c r="D862" s="49">
        <f>净值底稿!V823</f>
        <v>1.5980000000000001</v>
      </c>
      <c r="E862" s="49">
        <f>净值底稿!W823</f>
        <v>1.5993999999999999</v>
      </c>
      <c r="F862" s="50">
        <f t="shared" si="490"/>
        <v>-1.1936301545431016E-2</v>
      </c>
      <c r="G862" s="50">
        <f t="shared" si="491"/>
        <v>-1.0665018494142919E-2</v>
      </c>
      <c r="H862" s="50">
        <f t="shared" si="492"/>
        <v>6.2617407639331546E-4</v>
      </c>
      <c r="I862" s="50">
        <f t="shared" si="493"/>
        <v>-5.1007713361532758E-3</v>
      </c>
      <c r="J862" s="51">
        <f t="shared" si="494"/>
        <v>0.12502131280813841</v>
      </c>
      <c r="K862" s="51">
        <f t="shared" si="495"/>
        <v>0.11700190657165255</v>
      </c>
      <c r="L862" s="51">
        <f t="shared" si="496"/>
        <v>0.87029196724928914</v>
      </c>
      <c r="M862" s="51">
        <f t="shared" si="497"/>
        <v>6.5081101936260349E-2</v>
      </c>
      <c r="N862" s="51">
        <f t="shared" si="468"/>
        <v>1.1773962885653404</v>
      </c>
      <c r="O862" s="52">
        <f t="shared" si="469"/>
        <v>0.20555799413525985</v>
      </c>
      <c r="P862" s="53" t="b">
        <f t="shared" si="470"/>
        <v>0</v>
      </c>
      <c r="Q862" s="53" t="b">
        <f t="shared" si="471"/>
        <v>0</v>
      </c>
      <c r="R862" s="53" t="b">
        <f t="shared" si="472"/>
        <v>0</v>
      </c>
      <c r="S862" s="53" t="b">
        <f t="shared" si="498"/>
        <v>0</v>
      </c>
      <c r="T862" s="54" t="str">
        <f t="shared" si="499"/>
        <v>不调</v>
      </c>
      <c r="U862" s="51">
        <f t="shared" si="473"/>
        <v>0.12502131280813841</v>
      </c>
      <c r="V862" s="51">
        <f t="shared" si="474"/>
        <v>0.11700190657165255</v>
      </c>
      <c r="W862" s="51">
        <f t="shared" si="475"/>
        <v>0.87029196724928914</v>
      </c>
      <c r="X862" s="51">
        <f t="shared" si="476"/>
        <v>6.5081101936260349E-2</v>
      </c>
      <c r="Y862" s="51">
        <f t="shared" si="500"/>
        <v>0.99998626710299976</v>
      </c>
      <c r="Z862" s="51">
        <f t="shared" si="477"/>
        <v>0.12501959590332679</v>
      </c>
      <c r="AA862" s="51">
        <f t="shared" si="478"/>
        <v>0.11700029979652077</v>
      </c>
      <c r="AB862" s="51">
        <f t="shared" si="479"/>
        <v>0.87028001561934276</v>
      </c>
      <c r="AC862" s="51">
        <f t="shared" si="480"/>
        <v>6.5080208184190802E-2</v>
      </c>
      <c r="AD862" s="78">
        <f t="shared" si="481"/>
        <v>1.1773801195033811</v>
      </c>
      <c r="AE862" s="51">
        <f t="shared" si="501"/>
        <v>1.1863327730486206</v>
      </c>
      <c r="AF862" s="50">
        <f t="shared" si="482"/>
        <v>-7.5464943299451415E-3</v>
      </c>
      <c r="AG862" s="50">
        <f t="shared" si="502"/>
        <v>-2.1838257683323148E-3</v>
      </c>
      <c r="AH862" s="48">
        <f t="shared" si="503"/>
        <v>45016</v>
      </c>
      <c r="AI862" s="55">
        <f t="shared" si="483"/>
        <v>2023</v>
      </c>
      <c r="AJ862" s="55">
        <f t="shared" si="484"/>
        <v>5</v>
      </c>
      <c r="AK862" s="53">
        <f t="shared" si="485"/>
        <v>0</v>
      </c>
      <c r="AL862" s="51">
        <f t="shared" si="504"/>
        <v>1.178155242092197</v>
      </c>
      <c r="AM862" s="52" t="str">
        <f t="shared" si="486"/>
        <v/>
      </c>
      <c r="AN862" s="51">
        <f t="shared" si="505"/>
        <v>1.1863327730486206</v>
      </c>
      <c r="AO862" s="52">
        <f t="shared" si="487"/>
        <v>-7.5464943299451415E-3</v>
      </c>
      <c r="AP862" s="56">
        <f t="shared" si="488"/>
        <v>1</v>
      </c>
      <c r="AQ862" s="53" t="b">
        <f t="shared" si="489"/>
        <v>1</v>
      </c>
    </row>
    <row r="863" spans="1:43">
      <c r="A863" s="48">
        <f>净值底稿!A824</f>
        <v>45070</v>
      </c>
      <c r="B863" s="49">
        <f>净值底稿!X824</f>
        <v>1.4780682016421509</v>
      </c>
      <c r="C863" s="49">
        <f>净值底稿!U824</f>
        <v>1.2663391954635141</v>
      </c>
      <c r="D863" s="49">
        <f>净值底稿!V824</f>
        <v>1.5983000000000001</v>
      </c>
      <c r="E863" s="49">
        <f>净值底稿!W824</f>
        <v>1.6093999999999999</v>
      </c>
      <c r="F863" s="50">
        <f t="shared" si="490"/>
        <v>-1.1677871212082858E-2</v>
      </c>
      <c r="G863" s="50">
        <f t="shared" si="491"/>
        <v>-3.8500666451767307E-3</v>
      </c>
      <c r="H863" s="50">
        <f t="shared" si="492"/>
        <v>1.877346683354375E-4</v>
      </c>
      <c r="I863" s="50">
        <f t="shared" si="493"/>
        <v>6.2523446292359619E-3</v>
      </c>
      <c r="J863" s="51">
        <f t="shared" si="494"/>
        <v>0.12355963316338109</v>
      </c>
      <c r="K863" s="51">
        <f t="shared" si="495"/>
        <v>0.11654984084479851</v>
      </c>
      <c r="L863" s="51">
        <f t="shared" si="496"/>
        <v>0.87044339734943399</v>
      </c>
      <c r="M863" s="51">
        <f t="shared" si="497"/>
        <v>6.5487112074300788E-2</v>
      </c>
      <c r="N863" s="51">
        <f t="shared" si="468"/>
        <v>1.1760399834319144</v>
      </c>
      <c r="O863" s="52">
        <f t="shared" si="469"/>
        <v>0.20416778119013715</v>
      </c>
      <c r="P863" s="53" t="b">
        <f t="shared" si="470"/>
        <v>0</v>
      </c>
      <c r="Q863" s="53" t="b">
        <f t="shared" si="471"/>
        <v>0</v>
      </c>
      <c r="R863" s="53" t="b">
        <f t="shared" si="472"/>
        <v>0</v>
      </c>
      <c r="S863" s="53" t="b">
        <f t="shared" si="498"/>
        <v>0</v>
      </c>
      <c r="T863" s="54" t="str">
        <f t="shared" si="499"/>
        <v>不调</v>
      </c>
      <c r="U863" s="51">
        <f t="shared" si="473"/>
        <v>0.12355963316338109</v>
      </c>
      <c r="V863" s="51">
        <f t="shared" si="474"/>
        <v>0.11654984084479851</v>
      </c>
      <c r="W863" s="51">
        <f t="shared" si="475"/>
        <v>0.87044339734943399</v>
      </c>
      <c r="X863" s="51">
        <f t="shared" si="476"/>
        <v>6.5487112074300788E-2</v>
      </c>
      <c r="Y863" s="51">
        <f t="shared" si="500"/>
        <v>0.99998626710299976</v>
      </c>
      <c r="Z863" s="51">
        <f t="shared" si="477"/>
        <v>0.12355793633166547</v>
      </c>
      <c r="AA863" s="51">
        <f t="shared" si="478"/>
        <v>0.11654824027783879</v>
      </c>
      <c r="AB863" s="51">
        <f t="shared" si="479"/>
        <v>0.87043144363991365</v>
      </c>
      <c r="AC863" s="51">
        <f t="shared" si="480"/>
        <v>6.5486212746535835E-2</v>
      </c>
      <c r="AD863" s="78">
        <f t="shared" si="481"/>
        <v>1.1760238329959538</v>
      </c>
      <c r="AE863" s="51">
        <f t="shared" si="501"/>
        <v>1.1863327730486206</v>
      </c>
      <c r="AF863" s="50">
        <f t="shared" si="482"/>
        <v>-8.6897540781707416E-3</v>
      </c>
      <c r="AG863" s="50">
        <f t="shared" si="502"/>
        <v>-1.1519529546663021E-3</v>
      </c>
      <c r="AH863" s="48">
        <f t="shared" si="503"/>
        <v>45016</v>
      </c>
      <c r="AI863" s="55">
        <f t="shared" si="483"/>
        <v>2023</v>
      </c>
      <c r="AJ863" s="55">
        <f t="shared" si="484"/>
        <v>5</v>
      </c>
      <c r="AK863" s="53">
        <f t="shared" si="485"/>
        <v>0</v>
      </c>
      <c r="AL863" s="51">
        <f t="shared" si="504"/>
        <v>1.178155242092197</v>
      </c>
      <c r="AM863" s="52" t="str">
        <f t="shared" si="486"/>
        <v/>
      </c>
      <c r="AN863" s="51">
        <f t="shared" si="505"/>
        <v>1.1863327730486206</v>
      </c>
      <c r="AO863" s="52">
        <f t="shared" si="487"/>
        <v>-8.6897540781707416E-3</v>
      </c>
      <c r="AP863" s="56">
        <f t="shared" si="488"/>
        <v>1</v>
      </c>
      <c r="AQ863" s="53" t="b">
        <f t="shared" si="489"/>
        <v>1</v>
      </c>
    </row>
    <row r="864" spans="1:43">
      <c r="A864" s="48">
        <f>净值底稿!A825</f>
        <v>45071</v>
      </c>
      <c r="B864" s="49">
        <f>净值底稿!X825</f>
        <v>1.4716030564939548</v>
      </c>
      <c r="C864" s="49">
        <f>净值底稿!U825</f>
        <v>1.2650323832113151</v>
      </c>
      <c r="D864" s="49">
        <f>净值底稿!V825</f>
        <v>1.5982000000000001</v>
      </c>
      <c r="E864" s="49">
        <f>净值底稿!W825</f>
        <v>1.6047</v>
      </c>
      <c r="F864" s="50">
        <f t="shared" si="490"/>
        <v>-4.3740506297430537E-3</v>
      </c>
      <c r="G864" s="50">
        <f t="shared" si="491"/>
        <v>-1.0319606760025302E-3</v>
      </c>
      <c r="H864" s="50">
        <f t="shared" si="492"/>
        <v>-6.2566476881631417E-5</v>
      </c>
      <c r="I864" s="50">
        <f t="shared" si="493"/>
        <v>-2.9203429849632423E-3</v>
      </c>
      <c r="J864" s="51">
        <f t="shared" si="494"/>
        <v>0.12301748766244419</v>
      </c>
      <c r="K864" s="51">
        <f t="shared" si="495"/>
        <v>0.11642796707701476</v>
      </c>
      <c r="L864" s="51">
        <f t="shared" si="496"/>
        <v>0.87037698381111805</v>
      </c>
      <c r="M864" s="51">
        <f t="shared" si="497"/>
        <v>6.5294970544529679E-2</v>
      </c>
      <c r="N864" s="51">
        <f t="shared" si="468"/>
        <v>1.1751174090951066</v>
      </c>
      <c r="O864" s="52">
        <f t="shared" si="469"/>
        <v>0.20376300519949128</v>
      </c>
      <c r="P864" s="53" t="b">
        <f t="shared" si="470"/>
        <v>0</v>
      </c>
      <c r="Q864" s="53" t="b">
        <f t="shared" si="471"/>
        <v>0</v>
      </c>
      <c r="R864" s="53" t="b">
        <f t="shared" si="472"/>
        <v>0</v>
      </c>
      <c r="S864" s="53" t="b">
        <f t="shared" si="498"/>
        <v>0</v>
      </c>
      <c r="T864" s="54" t="str">
        <f t="shared" si="499"/>
        <v>不调</v>
      </c>
      <c r="U864" s="51">
        <f t="shared" si="473"/>
        <v>0.12301748766244419</v>
      </c>
      <c r="V864" s="51">
        <f t="shared" si="474"/>
        <v>0.11642796707701476</v>
      </c>
      <c r="W864" s="51">
        <f t="shared" si="475"/>
        <v>0.87037698381111805</v>
      </c>
      <c r="X864" s="51">
        <f t="shared" si="476"/>
        <v>6.5294970544529679E-2</v>
      </c>
      <c r="Y864" s="51">
        <f t="shared" si="500"/>
        <v>0.99998626710299976</v>
      </c>
      <c r="Z864" s="51">
        <f t="shared" si="477"/>
        <v>0.12301579827595689</v>
      </c>
      <c r="AA864" s="51">
        <f t="shared" si="478"/>
        <v>0.11642636818373495</v>
      </c>
      <c r="AB864" s="51">
        <f t="shared" si="479"/>
        <v>0.87036503101364804</v>
      </c>
      <c r="AC864" s="51">
        <f t="shared" si="480"/>
        <v>6.5294073855424559E-2</v>
      </c>
      <c r="AD864" s="78">
        <f t="shared" si="481"/>
        <v>1.1751012713287645</v>
      </c>
      <c r="AE864" s="51">
        <f t="shared" si="501"/>
        <v>1.1863327730486206</v>
      </c>
      <c r="AF864" s="50">
        <f t="shared" si="482"/>
        <v>-9.4674124958998851E-3</v>
      </c>
      <c r="AG864" s="50">
        <f t="shared" si="502"/>
        <v>-7.8447531529957093E-4</v>
      </c>
      <c r="AH864" s="48">
        <f t="shared" si="503"/>
        <v>45016</v>
      </c>
      <c r="AI864" s="55">
        <f t="shared" si="483"/>
        <v>2023</v>
      </c>
      <c r="AJ864" s="55">
        <f t="shared" si="484"/>
        <v>5</v>
      </c>
      <c r="AK864" s="53">
        <f t="shared" si="485"/>
        <v>0</v>
      </c>
      <c r="AL864" s="51">
        <f t="shared" si="504"/>
        <v>1.178155242092197</v>
      </c>
      <c r="AM864" s="52" t="str">
        <f t="shared" si="486"/>
        <v/>
      </c>
      <c r="AN864" s="51">
        <f t="shared" si="505"/>
        <v>1.1863327730486206</v>
      </c>
      <c r="AO864" s="52">
        <f t="shared" si="487"/>
        <v>-9.4674124958998851E-3</v>
      </c>
      <c r="AP864" s="56">
        <f t="shared" si="488"/>
        <v>1</v>
      </c>
      <c r="AQ864" s="53" t="b">
        <f t="shared" si="489"/>
        <v>1</v>
      </c>
    </row>
    <row r="865" spans="1:43">
      <c r="A865" s="48">
        <f>净值底稿!A826</f>
        <v>45072</v>
      </c>
      <c r="B865" s="49">
        <f>净值底稿!X826</f>
        <v>1.4876488330853692</v>
      </c>
      <c r="C865" s="49">
        <f>净值底稿!U826</f>
        <v>1.27333716769312</v>
      </c>
      <c r="D865" s="49">
        <f>净值底稿!V826</f>
        <v>1.5979000000000001</v>
      </c>
      <c r="E865" s="49">
        <f>净值底稿!W826</f>
        <v>1.5963000000000001</v>
      </c>
      <c r="F865" s="50">
        <f t="shared" si="490"/>
        <v>1.0903603740564982E-2</v>
      </c>
      <c r="G865" s="50">
        <f t="shared" si="491"/>
        <v>6.5648789643810712E-3</v>
      </c>
      <c r="H865" s="50">
        <f t="shared" si="492"/>
        <v>-1.8771117507188073E-4</v>
      </c>
      <c r="I865" s="50">
        <f t="shared" si="493"/>
        <v>-5.2346232940736481E-3</v>
      </c>
      <c r="J865" s="51">
        <f t="shared" si="494"/>
        <v>0.12435711379418721</v>
      </c>
      <c r="K865" s="51">
        <f t="shared" si="495"/>
        <v>0.11719069319912363</v>
      </c>
      <c r="L865" s="51">
        <f t="shared" si="496"/>
        <v>0.87020165377093495</v>
      </c>
      <c r="M865" s="51">
        <f t="shared" si="497"/>
        <v>6.4952283975455993E-2</v>
      </c>
      <c r="N865" s="51">
        <f t="shared" si="468"/>
        <v>1.1767017447397017</v>
      </c>
      <c r="O865" s="52">
        <f t="shared" si="469"/>
        <v>0.20527530283108714</v>
      </c>
      <c r="P865" s="53" t="b">
        <f t="shared" si="470"/>
        <v>0</v>
      </c>
      <c r="Q865" s="53" t="b">
        <f t="shared" si="471"/>
        <v>0</v>
      </c>
      <c r="R865" s="53" t="b">
        <f t="shared" si="472"/>
        <v>0</v>
      </c>
      <c r="S865" s="53" t="b">
        <f t="shared" si="498"/>
        <v>0</v>
      </c>
      <c r="T865" s="54" t="str">
        <f t="shared" si="499"/>
        <v>不调</v>
      </c>
      <c r="U865" s="51">
        <f t="shared" si="473"/>
        <v>0.12435711379418721</v>
      </c>
      <c r="V865" s="51">
        <f t="shared" si="474"/>
        <v>0.11719069319912363</v>
      </c>
      <c r="W865" s="51">
        <f t="shared" si="475"/>
        <v>0.87020165377093495</v>
      </c>
      <c r="X865" s="51">
        <f t="shared" si="476"/>
        <v>6.4952283975455993E-2</v>
      </c>
      <c r="Y865" s="51">
        <f t="shared" si="500"/>
        <v>0.99998626710299976</v>
      </c>
      <c r="Z865" s="51">
        <f t="shared" si="477"/>
        <v>0.12435540601075222</v>
      </c>
      <c r="AA865" s="51">
        <f t="shared" si="478"/>
        <v>0.11718908383140454</v>
      </c>
      <c r="AB865" s="51">
        <f t="shared" si="479"/>
        <v>0.87018970338125423</v>
      </c>
      <c r="AC865" s="51">
        <f t="shared" si="480"/>
        <v>6.4951391992430232E-2</v>
      </c>
      <c r="AD865" s="78">
        <f t="shared" si="481"/>
        <v>1.1766855852158413</v>
      </c>
      <c r="AE865" s="51">
        <f t="shared" si="501"/>
        <v>1.1863327730486206</v>
      </c>
      <c r="AF865" s="50">
        <f t="shared" si="482"/>
        <v>-8.1319407605912053E-3</v>
      </c>
      <c r="AG865" s="50">
        <f t="shared" si="502"/>
        <v>1.3482360420606909E-3</v>
      </c>
      <c r="AH865" s="48">
        <f t="shared" si="503"/>
        <v>45016</v>
      </c>
      <c r="AI865" s="55">
        <f t="shared" si="483"/>
        <v>2023</v>
      </c>
      <c r="AJ865" s="55">
        <f t="shared" si="484"/>
        <v>5</v>
      </c>
      <c r="AK865" s="53">
        <f t="shared" si="485"/>
        <v>0</v>
      </c>
      <c r="AL865" s="51">
        <f t="shared" si="504"/>
        <v>1.178155242092197</v>
      </c>
      <c r="AM865" s="52" t="str">
        <f t="shared" si="486"/>
        <v/>
      </c>
      <c r="AN865" s="51">
        <f t="shared" si="505"/>
        <v>1.1863327730486206</v>
      </c>
      <c r="AO865" s="52">
        <f t="shared" si="487"/>
        <v>-8.1319407605912053E-3</v>
      </c>
      <c r="AP865" s="56">
        <f t="shared" si="488"/>
        <v>1</v>
      </c>
      <c r="AQ865" s="53" t="b">
        <f t="shared" si="489"/>
        <v>1</v>
      </c>
    </row>
    <row r="866" spans="1:43">
      <c r="A866" s="48">
        <f>净值底稿!A827</f>
        <v>45075</v>
      </c>
      <c r="B866" s="49">
        <f>净值底稿!X827</f>
        <v>1.4932451259922319</v>
      </c>
      <c r="C866" s="49">
        <f>净值底稿!U827</f>
        <v>1.2703420761050013</v>
      </c>
      <c r="D866" s="49">
        <f>净值底稿!V827</f>
        <v>1.5984</v>
      </c>
      <c r="E866" s="49">
        <f>净值底稿!W827</f>
        <v>1.5938000000000001</v>
      </c>
      <c r="F866" s="50">
        <f t="shared" si="490"/>
        <v>3.7618373250467574E-3</v>
      </c>
      <c r="G866" s="50">
        <f t="shared" si="491"/>
        <v>-2.3521590856763197E-3</v>
      </c>
      <c r="H866" s="50">
        <f t="shared" si="492"/>
        <v>3.1291069528749382E-4</v>
      </c>
      <c r="I866" s="50">
        <f t="shared" si="493"/>
        <v>-1.5661216563301883E-3</v>
      </c>
      <c r="J866" s="51">
        <f t="shared" si="494"/>
        <v>0.12482321081865481</v>
      </c>
      <c r="K866" s="51">
        <f t="shared" si="495"/>
        <v>0.11691343646312842</v>
      </c>
      <c r="L866" s="51">
        <f t="shared" si="496"/>
        <v>0.87046199504637123</v>
      </c>
      <c r="M866" s="51">
        <f t="shared" si="497"/>
        <v>6.4849670210822094E-2</v>
      </c>
      <c r="N866" s="51">
        <f t="shared" si="468"/>
        <v>1.1770483125389766</v>
      </c>
      <c r="O866" s="52">
        <f t="shared" si="469"/>
        <v>0.20537529743391769</v>
      </c>
      <c r="P866" s="53" t="b">
        <f t="shared" si="470"/>
        <v>0</v>
      </c>
      <c r="Q866" s="53" t="b">
        <f t="shared" si="471"/>
        <v>0</v>
      </c>
      <c r="R866" s="53" t="b">
        <f t="shared" si="472"/>
        <v>0</v>
      </c>
      <c r="S866" s="53" t="b">
        <f t="shared" si="498"/>
        <v>0</v>
      </c>
      <c r="T866" s="54" t="str">
        <f t="shared" si="499"/>
        <v>不调</v>
      </c>
      <c r="U866" s="51">
        <f t="shared" si="473"/>
        <v>0.12482321081865481</v>
      </c>
      <c r="V866" s="51">
        <f t="shared" si="474"/>
        <v>0.11691343646312842</v>
      </c>
      <c r="W866" s="51">
        <f t="shared" si="475"/>
        <v>0.87046199504637123</v>
      </c>
      <c r="X866" s="51">
        <f t="shared" si="476"/>
        <v>6.4849670210822094E-2</v>
      </c>
      <c r="Y866" s="51">
        <f t="shared" si="500"/>
        <v>0.99995880187477393</v>
      </c>
      <c r="Z866" s="51">
        <f t="shared" si="477"/>
        <v>0.12481806833638438</v>
      </c>
      <c r="AA866" s="51">
        <f t="shared" si="478"/>
        <v>0.1169086198487324</v>
      </c>
      <c r="AB866" s="51">
        <f t="shared" si="479"/>
        <v>0.87042613364409482</v>
      </c>
      <c r="AC866" s="51">
        <f t="shared" si="480"/>
        <v>6.4846998525987881E-2</v>
      </c>
      <c r="AD866" s="78">
        <f t="shared" si="481"/>
        <v>1.1769998203551995</v>
      </c>
      <c r="AE866" s="51">
        <f t="shared" si="501"/>
        <v>1.1863327730486206</v>
      </c>
      <c r="AF866" s="50">
        <f t="shared" si="482"/>
        <v>-7.8670613384788091E-3</v>
      </c>
      <c r="AG866" s="50">
        <f t="shared" si="502"/>
        <v>2.6705106555757752E-4</v>
      </c>
      <c r="AH866" s="48">
        <f t="shared" si="503"/>
        <v>45016</v>
      </c>
      <c r="AI866" s="55">
        <f t="shared" si="483"/>
        <v>2023</v>
      </c>
      <c r="AJ866" s="55">
        <f t="shared" si="484"/>
        <v>5</v>
      </c>
      <c r="AK866" s="53">
        <f t="shared" si="485"/>
        <v>0</v>
      </c>
      <c r="AL866" s="51">
        <f t="shared" si="504"/>
        <v>1.178155242092197</v>
      </c>
      <c r="AM866" s="52" t="str">
        <f t="shared" si="486"/>
        <v/>
      </c>
      <c r="AN866" s="51">
        <f t="shared" si="505"/>
        <v>1.1863327730486206</v>
      </c>
      <c r="AO866" s="52">
        <f t="shared" si="487"/>
        <v>-7.8670613384788091E-3</v>
      </c>
      <c r="AP866" s="56">
        <f t="shared" si="488"/>
        <v>1</v>
      </c>
      <c r="AQ866" s="53" t="b">
        <f t="shared" si="489"/>
        <v>1</v>
      </c>
    </row>
    <row r="867" spans="1:43">
      <c r="A867" s="48">
        <f>净值底稿!A828</f>
        <v>45076</v>
      </c>
      <c r="B867" s="49">
        <f>净值底稿!X828</f>
        <v>1.4977193360135062</v>
      </c>
      <c r="C867" s="49">
        <f>净值底稿!U828</f>
        <v>1.276183459484924</v>
      </c>
      <c r="D867" s="49">
        <f>净值底稿!V828</f>
        <v>1.5988</v>
      </c>
      <c r="E867" s="49">
        <f>净值底稿!W828</f>
        <v>1.5911999999999999</v>
      </c>
      <c r="F867" s="50">
        <f t="shared" si="490"/>
        <v>2.9962997657877466E-3</v>
      </c>
      <c r="G867" s="50">
        <f t="shared" si="491"/>
        <v>4.5982759209495239E-3</v>
      </c>
      <c r="H867" s="50">
        <f t="shared" si="492"/>
        <v>2.5025025025016134E-4</v>
      </c>
      <c r="I867" s="50">
        <f t="shared" si="493"/>
        <v>-1.6313213703100793E-3</v>
      </c>
      <c r="J867" s="51">
        <f t="shared" si="494"/>
        <v>0.12519206068530678</v>
      </c>
      <c r="K867" s="51">
        <f t="shared" si="495"/>
        <v>0.11744619794033426</v>
      </c>
      <c r="L867" s="51">
        <f t="shared" si="496"/>
        <v>0.87064395800186356</v>
      </c>
      <c r="M867" s="51">
        <f t="shared" si="497"/>
        <v>6.4741212231491971E-2</v>
      </c>
      <c r="N867" s="51">
        <f t="shared" si="468"/>
        <v>1.1780234288589966</v>
      </c>
      <c r="O867" s="52">
        <f t="shared" si="469"/>
        <v>0.20597065616993226</v>
      </c>
      <c r="P867" s="53" t="b">
        <f t="shared" si="470"/>
        <v>0</v>
      </c>
      <c r="Q867" s="53" t="b">
        <f t="shared" si="471"/>
        <v>0</v>
      </c>
      <c r="R867" s="53" t="b">
        <f t="shared" si="472"/>
        <v>0</v>
      </c>
      <c r="S867" s="53" t="b">
        <f t="shared" si="498"/>
        <v>0</v>
      </c>
      <c r="T867" s="54" t="str">
        <f t="shared" si="499"/>
        <v>不调</v>
      </c>
      <c r="U867" s="51">
        <f t="shared" si="473"/>
        <v>0.12519206068530678</v>
      </c>
      <c r="V867" s="51">
        <f t="shared" si="474"/>
        <v>0.11744619794033426</v>
      </c>
      <c r="W867" s="51">
        <f t="shared" si="475"/>
        <v>0.87064395800186356</v>
      </c>
      <c r="X867" s="51">
        <f t="shared" si="476"/>
        <v>6.4741212231491971E-2</v>
      </c>
      <c r="Y867" s="51">
        <f t="shared" si="500"/>
        <v>0.99998626710299976</v>
      </c>
      <c r="Z867" s="51">
        <f t="shared" si="477"/>
        <v>0.12519034143563215</v>
      </c>
      <c r="AA867" s="51">
        <f t="shared" si="478"/>
        <v>0.11744458506379488</v>
      </c>
      <c r="AB867" s="51">
        <f t="shared" si="479"/>
        <v>0.87063200153806442</v>
      </c>
      <c r="AC867" s="51">
        <f t="shared" si="480"/>
        <v>6.4740323147092729E-2</v>
      </c>
      <c r="AD867" s="78">
        <f t="shared" si="481"/>
        <v>1.178007251184584</v>
      </c>
      <c r="AE867" s="51">
        <f t="shared" si="501"/>
        <v>1.1863327730486206</v>
      </c>
      <c r="AF867" s="50">
        <f t="shared" si="482"/>
        <v>-7.017863834817395E-3</v>
      </c>
      <c r="AG867" s="50">
        <f t="shared" si="502"/>
        <v>8.5593116665094726E-4</v>
      </c>
      <c r="AH867" s="48">
        <f t="shared" si="503"/>
        <v>45016</v>
      </c>
      <c r="AI867" s="55">
        <f t="shared" si="483"/>
        <v>2023</v>
      </c>
      <c r="AJ867" s="55">
        <f t="shared" si="484"/>
        <v>5</v>
      </c>
      <c r="AK867" s="53">
        <f t="shared" si="485"/>
        <v>0</v>
      </c>
      <c r="AL867" s="51">
        <f t="shared" si="504"/>
        <v>1.178155242092197</v>
      </c>
      <c r="AM867" s="52" t="str">
        <f t="shared" si="486"/>
        <v/>
      </c>
      <c r="AN867" s="51">
        <f t="shared" si="505"/>
        <v>1.1863327730486206</v>
      </c>
      <c r="AO867" s="52">
        <f t="shared" si="487"/>
        <v>-7.017863834817395E-3</v>
      </c>
      <c r="AP867" s="56">
        <f t="shared" si="488"/>
        <v>1</v>
      </c>
      <c r="AQ867" s="53" t="b">
        <f t="shared" si="489"/>
        <v>1</v>
      </c>
    </row>
    <row r="868" spans="1:43">
      <c r="A868" s="48">
        <f>净值底稿!A829</f>
        <v>45077</v>
      </c>
      <c r="B868" s="49">
        <f>净值底稿!X829</f>
        <v>1.4875339434915997</v>
      </c>
      <c r="C868" s="49">
        <f>净值底稿!U829</f>
        <v>1.2731691233435716</v>
      </c>
      <c r="D868" s="49">
        <f>净值底稿!V829</f>
        <v>1.5992</v>
      </c>
      <c r="E868" s="49">
        <f>净值底稿!W829</f>
        <v>1.6115999999999999</v>
      </c>
      <c r="F868" s="50">
        <f t="shared" si="490"/>
        <v>-6.8006016060505603E-3</v>
      </c>
      <c r="G868" s="50">
        <f t="shared" si="491"/>
        <v>-2.3619927988793865E-3</v>
      </c>
      <c r="H868" s="50">
        <f t="shared" si="492"/>
        <v>2.5018764073059252E-4</v>
      </c>
      <c r="I868" s="50">
        <f t="shared" si="493"/>
        <v>1.2820512820512775E-2</v>
      </c>
      <c r="J868" s="51">
        <f t="shared" si="494"/>
        <v>0.12433897179860297</v>
      </c>
      <c r="K868" s="51">
        <f t="shared" si="495"/>
        <v>0.11716718179960682</v>
      </c>
      <c r="L868" s="51">
        <f t="shared" si="496"/>
        <v>0.87084982290447377</v>
      </c>
      <c r="M868" s="51">
        <f t="shared" si="497"/>
        <v>6.5570327290004171E-2</v>
      </c>
      <c r="N868" s="51">
        <f t="shared" si="468"/>
        <v>1.1779263037926877</v>
      </c>
      <c r="O868" s="52">
        <f t="shared" si="469"/>
        <v>0.20502653928400116</v>
      </c>
      <c r="P868" s="53" t="b">
        <f t="shared" si="470"/>
        <v>0</v>
      </c>
      <c r="Q868" s="53" t="b">
        <f t="shared" si="471"/>
        <v>0</v>
      </c>
      <c r="R868" s="53" t="b">
        <f t="shared" si="472"/>
        <v>0</v>
      </c>
      <c r="S868" s="53" t="b">
        <f t="shared" si="498"/>
        <v>0</v>
      </c>
      <c r="T868" s="54" t="str">
        <f t="shared" si="499"/>
        <v>不调</v>
      </c>
      <c r="U868" s="51">
        <f t="shared" si="473"/>
        <v>0.12433897179860297</v>
      </c>
      <c r="V868" s="51">
        <f t="shared" si="474"/>
        <v>0.11716718179960682</v>
      </c>
      <c r="W868" s="51">
        <f t="shared" si="475"/>
        <v>0.87084982290447377</v>
      </c>
      <c r="X868" s="51">
        <f t="shared" si="476"/>
        <v>6.5570327290004171E-2</v>
      </c>
      <c r="Y868" s="51">
        <f t="shared" si="500"/>
        <v>0.99998626710299976</v>
      </c>
      <c r="Z868" s="51">
        <f t="shared" si="477"/>
        <v>0.12433726426431015</v>
      </c>
      <c r="AA868" s="51">
        <f t="shared" si="478"/>
        <v>0.11716557275476736</v>
      </c>
      <c r="AB868" s="51">
        <f t="shared" si="479"/>
        <v>0.8708378636135532</v>
      </c>
      <c r="AC868" s="51">
        <f t="shared" si="480"/>
        <v>6.5569426819453228E-2</v>
      </c>
      <c r="AD868" s="78">
        <f t="shared" si="481"/>
        <v>1.177910127452084</v>
      </c>
      <c r="AE868" s="51">
        <f t="shared" si="501"/>
        <v>1.1863327730486206</v>
      </c>
      <c r="AF868" s="50">
        <f t="shared" si="482"/>
        <v>-7.0997327123418774E-3</v>
      </c>
      <c r="AG868" s="50">
        <f t="shared" si="502"/>
        <v>-8.2447482731895505E-5</v>
      </c>
      <c r="AH868" s="48">
        <f t="shared" si="503"/>
        <v>45016</v>
      </c>
      <c r="AI868" s="55">
        <f t="shared" si="483"/>
        <v>2023</v>
      </c>
      <c r="AJ868" s="55">
        <f t="shared" si="484"/>
        <v>5</v>
      </c>
      <c r="AK868" s="53">
        <f t="shared" si="485"/>
        <v>1</v>
      </c>
      <c r="AL868" s="51">
        <f t="shared" si="504"/>
        <v>1.178155242092197</v>
      </c>
      <c r="AM868" s="52">
        <f t="shared" si="486"/>
        <v>-2.0804952637454299E-4</v>
      </c>
      <c r="AN868" s="51">
        <f t="shared" si="505"/>
        <v>1.1863327730486206</v>
      </c>
      <c r="AO868" s="52">
        <f t="shared" si="487"/>
        <v>-7.0997327123418774E-3</v>
      </c>
      <c r="AP868" s="56">
        <f t="shared" si="488"/>
        <v>1</v>
      </c>
      <c r="AQ868" s="53" t="b">
        <f t="shared" si="489"/>
        <v>1</v>
      </c>
    </row>
    <row r="869" spans="1:43">
      <c r="A869" s="48">
        <f>净值底稿!A830</f>
        <v>45078</v>
      </c>
      <c r="B869" s="49">
        <f>净值底稿!X830</f>
        <v>1.4922418352170104</v>
      </c>
      <c r="C869" s="49">
        <f>净值底稿!U830</f>
        <v>1.2754481766009285</v>
      </c>
      <c r="D869" s="49">
        <f>净值底稿!V830</f>
        <v>1.5999000000000001</v>
      </c>
      <c r="E869" s="49">
        <f>净值底稿!W830</f>
        <v>1.6108</v>
      </c>
      <c r="F869" s="50">
        <f t="shared" si="490"/>
        <v>3.1648970068944848E-3</v>
      </c>
      <c r="G869" s="50">
        <f t="shared" si="491"/>
        <v>1.7900632489198376E-3</v>
      </c>
      <c r="H869" s="50">
        <f t="shared" si="492"/>
        <v>4.3771885942978095E-4</v>
      </c>
      <c r="I869" s="50">
        <f t="shared" si="493"/>
        <v>-4.9640109208237693E-4</v>
      </c>
      <c r="J869" s="51">
        <f t="shared" si="494"/>
        <v>0.12473077889982571</v>
      </c>
      <c r="K869" s="51">
        <f t="shared" si="495"/>
        <v>0.1173753065405943</v>
      </c>
      <c r="L869" s="51">
        <f t="shared" si="496"/>
        <v>0.87121904576996234</v>
      </c>
      <c r="M869" s="51">
        <f t="shared" si="497"/>
        <v>6.5536878084372835E-2</v>
      </c>
      <c r="N869" s="51">
        <f t="shared" si="468"/>
        <v>1.178862009294755</v>
      </c>
      <c r="O869" s="52">
        <f t="shared" si="469"/>
        <v>0.20537270989439899</v>
      </c>
      <c r="P869" s="53" t="b">
        <f t="shared" si="470"/>
        <v>0</v>
      </c>
      <c r="Q869" s="53" t="b">
        <f t="shared" si="471"/>
        <v>0</v>
      </c>
      <c r="R869" s="53" t="b">
        <f t="shared" si="472"/>
        <v>0</v>
      </c>
      <c r="S869" s="53" t="b">
        <f t="shared" si="498"/>
        <v>0</v>
      </c>
      <c r="T869" s="54" t="str">
        <f t="shared" si="499"/>
        <v>不调</v>
      </c>
      <c r="U869" s="51">
        <f t="shared" si="473"/>
        <v>0.12473077889982571</v>
      </c>
      <c r="V869" s="51">
        <f t="shared" si="474"/>
        <v>0.1173753065405943</v>
      </c>
      <c r="W869" s="51">
        <f t="shared" si="475"/>
        <v>0.87121904576996234</v>
      </c>
      <c r="X869" s="51">
        <f t="shared" si="476"/>
        <v>6.5536878084372835E-2</v>
      </c>
      <c r="Y869" s="51">
        <f t="shared" si="500"/>
        <v>0.99998626710299976</v>
      </c>
      <c r="Z869" s="51">
        <f t="shared" si="477"/>
        <v>0.12472906598488633</v>
      </c>
      <c r="AA869" s="51">
        <f t="shared" si="478"/>
        <v>0.11737369463759921</v>
      </c>
      <c r="AB869" s="51">
        <f t="shared" si="479"/>
        <v>0.87120708140854208</v>
      </c>
      <c r="AC869" s="51">
        <f t="shared" si="480"/>
        <v>6.553597807317639E-2</v>
      </c>
      <c r="AD869" s="78">
        <f t="shared" si="481"/>
        <v>1.178845820104204</v>
      </c>
      <c r="AE869" s="51">
        <f t="shared" si="501"/>
        <v>1.1863327730486206</v>
      </c>
      <c r="AF869" s="50">
        <f t="shared" si="482"/>
        <v>-6.3110057435037392E-3</v>
      </c>
      <c r="AG869" s="50">
        <f t="shared" si="502"/>
        <v>7.9436676051347632E-4</v>
      </c>
      <c r="AH869" s="48">
        <f t="shared" si="503"/>
        <v>45016</v>
      </c>
      <c r="AI869" s="55">
        <f t="shared" si="483"/>
        <v>2023</v>
      </c>
      <c r="AJ869" s="55">
        <f t="shared" si="484"/>
        <v>6</v>
      </c>
      <c r="AK869" s="53">
        <f t="shared" si="485"/>
        <v>0</v>
      </c>
      <c r="AL869" s="51">
        <f t="shared" si="504"/>
        <v>1.177910127452084</v>
      </c>
      <c r="AM869" s="52" t="str">
        <f t="shared" si="486"/>
        <v/>
      </c>
      <c r="AN869" s="51">
        <f t="shared" si="505"/>
        <v>1.1863327730486206</v>
      </c>
      <c r="AO869" s="52">
        <f t="shared" si="487"/>
        <v>-6.3110057435037392E-3</v>
      </c>
      <c r="AP869" s="56">
        <f t="shared" si="488"/>
        <v>1</v>
      </c>
      <c r="AQ869" s="53" t="b">
        <f t="shared" si="489"/>
        <v>1</v>
      </c>
    </row>
    <row r="870" spans="1:43">
      <c r="A870" s="48">
        <f>净值底稿!A831</f>
        <v>45079</v>
      </c>
      <c r="B870" s="49">
        <f>净值底稿!X831</f>
        <v>1.4973519593263931</v>
      </c>
      <c r="C870" s="49">
        <f>净值底稿!U831</f>
        <v>1.2841955980855158</v>
      </c>
      <c r="D870" s="49">
        <f>净值底稿!V831</f>
        <v>1.5995999999999999</v>
      </c>
      <c r="E870" s="49">
        <f>净值底稿!W831</f>
        <v>1.6173</v>
      </c>
      <c r="F870" s="50">
        <f t="shared" si="490"/>
        <v>3.4244610952349763E-3</v>
      </c>
      <c r="G870" s="50">
        <f t="shared" si="491"/>
        <v>6.8583119605056808E-3</v>
      </c>
      <c r="H870" s="50">
        <f t="shared" si="492"/>
        <v>-1.8751171948261369E-4</v>
      </c>
      <c r="I870" s="50">
        <f t="shared" si="493"/>
        <v>4.035261981623961E-3</v>
      </c>
      <c r="J870" s="51">
        <f t="shared" si="494"/>
        <v>0.12515619581879656</v>
      </c>
      <c r="K870" s="51">
        <f t="shared" si="495"/>
        <v>0.118178680051381</v>
      </c>
      <c r="L870" s="51">
        <f t="shared" si="496"/>
        <v>0.87104371987068174</v>
      </c>
      <c r="M870" s="51">
        <f t="shared" si="497"/>
        <v>6.5800432913923623E-2</v>
      </c>
      <c r="N870" s="51">
        <f t="shared" si="468"/>
        <v>1.1801790286547829</v>
      </c>
      <c r="O870" s="52">
        <f t="shared" si="469"/>
        <v>0.20618471432045421</v>
      </c>
      <c r="P870" s="53" t="b">
        <f t="shared" si="470"/>
        <v>0</v>
      </c>
      <c r="Q870" s="53" t="b">
        <f t="shared" si="471"/>
        <v>0</v>
      </c>
      <c r="R870" s="53" t="b">
        <f t="shared" si="472"/>
        <v>0</v>
      </c>
      <c r="S870" s="53" t="b">
        <f t="shared" si="498"/>
        <v>0</v>
      </c>
      <c r="T870" s="54" t="str">
        <f t="shared" si="499"/>
        <v>不调</v>
      </c>
      <c r="U870" s="51">
        <f t="shared" si="473"/>
        <v>0.12515619581879656</v>
      </c>
      <c r="V870" s="51">
        <f t="shared" si="474"/>
        <v>0.118178680051381</v>
      </c>
      <c r="W870" s="51">
        <f t="shared" si="475"/>
        <v>0.87104371987068174</v>
      </c>
      <c r="X870" s="51">
        <f t="shared" si="476"/>
        <v>6.5800432913923623E-2</v>
      </c>
      <c r="Y870" s="51">
        <f t="shared" si="500"/>
        <v>0.99998626710299976</v>
      </c>
      <c r="Z870" s="51">
        <f t="shared" si="477"/>
        <v>0.12515447706165042</v>
      </c>
      <c r="AA870" s="51">
        <f t="shared" si="478"/>
        <v>0.11817705711574024</v>
      </c>
      <c r="AB870" s="51">
        <f t="shared" si="479"/>
        <v>0.87103175791699405</v>
      </c>
      <c r="AC870" s="51">
        <f t="shared" si="480"/>
        <v>6.5799529283355848E-2</v>
      </c>
      <c r="AD870" s="78">
        <f t="shared" si="481"/>
        <v>1.1801628213777404</v>
      </c>
      <c r="AE870" s="51">
        <f t="shared" si="501"/>
        <v>1.1863327730486206</v>
      </c>
      <c r="AF870" s="50">
        <f t="shared" si="482"/>
        <v>-5.2008608470157647E-3</v>
      </c>
      <c r="AG870" s="50">
        <f t="shared" si="502"/>
        <v>1.1171955238555853E-3</v>
      </c>
      <c r="AH870" s="48">
        <f t="shared" si="503"/>
        <v>45016</v>
      </c>
      <c r="AI870" s="55">
        <f t="shared" si="483"/>
        <v>2023</v>
      </c>
      <c r="AJ870" s="55">
        <f t="shared" si="484"/>
        <v>6</v>
      </c>
      <c r="AK870" s="53">
        <f t="shared" si="485"/>
        <v>0</v>
      </c>
      <c r="AL870" s="51">
        <f t="shared" si="504"/>
        <v>1.177910127452084</v>
      </c>
      <c r="AM870" s="52" t="str">
        <f t="shared" si="486"/>
        <v/>
      </c>
      <c r="AN870" s="51">
        <f t="shared" si="505"/>
        <v>1.1863327730486206</v>
      </c>
      <c r="AO870" s="52">
        <f t="shared" si="487"/>
        <v>-5.2008608470157647E-3</v>
      </c>
      <c r="AP870" s="56">
        <f t="shared" si="488"/>
        <v>1</v>
      </c>
      <c r="AQ870" s="53" t="b">
        <f t="shared" si="489"/>
        <v>1</v>
      </c>
    </row>
    <row r="871" spans="1:43">
      <c r="A871" s="48">
        <f>净值底稿!A832</f>
        <v>45082</v>
      </c>
      <c r="B871" s="49">
        <f>净值底稿!X832</f>
        <v>1.509126426362152</v>
      </c>
      <c r="C871" s="49">
        <f>净值底稿!U832</f>
        <v>1.2846936187860996</v>
      </c>
      <c r="D871" s="49">
        <f>净值底稿!V832</f>
        <v>1.6002000000000001</v>
      </c>
      <c r="E871" s="49">
        <f>净值底稿!W832</f>
        <v>1.6001000000000001</v>
      </c>
      <c r="F871" s="50">
        <f t="shared" si="490"/>
        <v>7.86352664944312E-3</v>
      </c>
      <c r="G871" s="50">
        <f t="shared" si="491"/>
        <v>3.878075125987035E-4</v>
      </c>
      <c r="H871" s="50">
        <f t="shared" si="492"/>
        <v>3.7509377344346895E-4</v>
      </c>
      <c r="I871" s="50">
        <f t="shared" si="493"/>
        <v>-1.06350089655598E-2</v>
      </c>
      <c r="J871" s="51">
        <f t="shared" si="494"/>
        <v>0.12613863262732183</v>
      </c>
      <c r="K871" s="51">
        <f t="shared" si="495"/>
        <v>0.11822288706630653</v>
      </c>
      <c r="L871" s="51">
        <f t="shared" si="496"/>
        <v>0.87135847650586029</v>
      </c>
      <c r="M871" s="51">
        <f t="shared" si="497"/>
        <v>6.5099750699497749E-2</v>
      </c>
      <c r="N871" s="51">
        <f t="shared" si="468"/>
        <v>1.1808197468989863</v>
      </c>
      <c r="O871" s="52">
        <f t="shared" si="469"/>
        <v>0.20694227068556328</v>
      </c>
      <c r="P871" s="53" t="b">
        <f t="shared" si="470"/>
        <v>0</v>
      </c>
      <c r="Q871" s="53" t="b">
        <f t="shared" si="471"/>
        <v>0</v>
      </c>
      <c r="R871" s="53" t="b">
        <f t="shared" si="472"/>
        <v>0</v>
      </c>
      <c r="S871" s="53" t="b">
        <f t="shared" si="498"/>
        <v>0</v>
      </c>
      <c r="T871" s="54" t="str">
        <f t="shared" si="499"/>
        <v>不调</v>
      </c>
      <c r="U871" s="51">
        <f t="shared" si="473"/>
        <v>0.12613863262732183</v>
      </c>
      <c r="V871" s="51">
        <f t="shared" si="474"/>
        <v>0.11822288706630653</v>
      </c>
      <c r="W871" s="51">
        <f t="shared" si="475"/>
        <v>0.87135847650586029</v>
      </c>
      <c r="X871" s="51">
        <f t="shared" si="476"/>
        <v>6.5099750699497749E-2</v>
      </c>
      <c r="Y871" s="51">
        <f t="shared" si="500"/>
        <v>0.99995880187477393</v>
      </c>
      <c r="Z871" s="51">
        <f t="shared" si="477"/>
        <v>0.12613343595213899</v>
      </c>
      <c r="AA871" s="51">
        <f t="shared" si="478"/>
        <v>0.11821801650500058</v>
      </c>
      <c r="AB871" s="51">
        <f t="shared" si="479"/>
        <v>0.8713225781702284</v>
      </c>
      <c r="AC871" s="51">
        <f t="shared" si="480"/>
        <v>6.5097068711816239E-2</v>
      </c>
      <c r="AD871" s="78">
        <f t="shared" si="481"/>
        <v>1.1807710993391842</v>
      </c>
      <c r="AE871" s="51">
        <f t="shared" si="501"/>
        <v>1.1863327730486206</v>
      </c>
      <c r="AF871" s="50">
        <f t="shared" si="482"/>
        <v>-4.6881227896486966E-3</v>
      </c>
      <c r="AG871" s="50">
        <f t="shared" si="502"/>
        <v>5.1541867819016041E-4</v>
      </c>
      <c r="AH871" s="48">
        <f t="shared" si="503"/>
        <v>45016</v>
      </c>
      <c r="AI871" s="55">
        <f t="shared" si="483"/>
        <v>2023</v>
      </c>
      <c r="AJ871" s="55">
        <f t="shared" si="484"/>
        <v>6</v>
      </c>
      <c r="AK871" s="53">
        <f t="shared" si="485"/>
        <v>0</v>
      </c>
      <c r="AL871" s="51">
        <f t="shared" si="504"/>
        <v>1.177910127452084</v>
      </c>
      <c r="AM871" s="52" t="str">
        <f t="shared" si="486"/>
        <v/>
      </c>
      <c r="AN871" s="51">
        <f t="shared" si="505"/>
        <v>1.1863327730486206</v>
      </c>
      <c r="AO871" s="52">
        <f t="shared" si="487"/>
        <v>-4.6881227896486966E-3</v>
      </c>
      <c r="AP871" s="56">
        <f t="shared" si="488"/>
        <v>1</v>
      </c>
      <c r="AQ871" s="53" t="b">
        <f t="shared" si="489"/>
        <v>1</v>
      </c>
    </row>
    <row r="872" spans="1:43">
      <c r="A872" s="48">
        <f>净值底稿!A833</f>
        <v>45083</v>
      </c>
      <c r="B872" s="49">
        <f>净值底稿!X833</f>
        <v>1.4989073690673844</v>
      </c>
      <c r="C872" s="49">
        <f>净值底稿!U833</f>
        <v>1.2650585065436362</v>
      </c>
      <c r="D872" s="49">
        <f>净值底稿!V833</f>
        <v>1.6008</v>
      </c>
      <c r="E872" s="49">
        <f>净值底稿!W833</f>
        <v>1.6092</v>
      </c>
      <c r="F872" s="50">
        <f t="shared" si="490"/>
        <v>-6.7715051013991223E-3</v>
      </c>
      <c r="G872" s="50">
        <f t="shared" si="491"/>
        <v>-1.528388711155626E-2</v>
      </c>
      <c r="H872" s="50">
        <f t="shared" si="492"/>
        <v>3.7495313085855742E-4</v>
      </c>
      <c r="I872" s="50">
        <f t="shared" si="493"/>
        <v>5.6871445534654175E-3</v>
      </c>
      <c r="J872" s="51">
        <f t="shared" si="494"/>
        <v>0.12527932274713208</v>
      </c>
      <c r="K872" s="51">
        <f t="shared" si="495"/>
        <v>0.11641118568618605</v>
      </c>
      <c r="L872" s="51">
        <f t="shared" si="496"/>
        <v>0.87164928329890112</v>
      </c>
      <c r="M872" s="51">
        <f t="shared" si="497"/>
        <v>6.5467285151587215E-2</v>
      </c>
      <c r="N872" s="51">
        <f t="shared" si="468"/>
        <v>1.1788070768838064</v>
      </c>
      <c r="O872" s="52">
        <f t="shared" si="469"/>
        <v>0.20502973995730539</v>
      </c>
      <c r="P872" s="53" t="b">
        <f t="shared" si="470"/>
        <v>0</v>
      </c>
      <c r="Q872" s="53" t="b">
        <f t="shared" si="471"/>
        <v>0</v>
      </c>
      <c r="R872" s="53" t="b">
        <f t="shared" si="472"/>
        <v>0</v>
      </c>
      <c r="S872" s="53" t="b">
        <f t="shared" si="498"/>
        <v>0</v>
      </c>
      <c r="T872" s="54" t="str">
        <f t="shared" si="499"/>
        <v>不调</v>
      </c>
      <c r="U872" s="51">
        <f t="shared" si="473"/>
        <v>0.12527932274713208</v>
      </c>
      <c r="V872" s="51">
        <f t="shared" si="474"/>
        <v>0.11641118568618605</v>
      </c>
      <c r="W872" s="51">
        <f t="shared" si="475"/>
        <v>0.87164928329890112</v>
      </c>
      <c r="X872" s="51">
        <f t="shared" si="476"/>
        <v>6.5467285151587215E-2</v>
      </c>
      <c r="Y872" s="51">
        <f t="shared" si="500"/>
        <v>0.99998626710299976</v>
      </c>
      <c r="Z872" s="51">
        <f t="shared" si="477"/>
        <v>0.12527760229909654</v>
      </c>
      <c r="AA872" s="51">
        <f t="shared" si="478"/>
        <v>0.11640958702336335</v>
      </c>
      <c r="AB872" s="51">
        <f t="shared" si="479"/>
        <v>0.87163731302907321</v>
      </c>
      <c r="AC872" s="51">
        <f t="shared" si="480"/>
        <v>6.5466386096103349E-2</v>
      </c>
      <c r="AD872" s="78">
        <f t="shared" si="481"/>
        <v>1.1787908884476364</v>
      </c>
      <c r="AE872" s="51">
        <f t="shared" si="501"/>
        <v>1.1863327730486206</v>
      </c>
      <c r="AF872" s="50">
        <f t="shared" si="482"/>
        <v>-6.3573094938642605E-3</v>
      </c>
      <c r="AG872" s="50">
        <f t="shared" si="502"/>
        <v>-1.6770489154553925E-3</v>
      </c>
      <c r="AH872" s="48">
        <f t="shared" si="503"/>
        <v>45016</v>
      </c>
      <c r="AI872" s="55">
        <f t="shared" si="483"/>
        <v>2023</v>
      </c>
      <c r="AJ872" s="55">
        <f t="shared" si="484"/>
        <v>6</v>
      </c>
      <c r="AK872" s="53">
        <f t="shared" si="485"/>
        <v>0</v>
      </c>
      <c r="AL872" s="51">
        <f t="shared" si="504"/>
        <v>1.177910127452084</v>
      </c>
      <c r="AM872" s="52" t="str">
        <f t="shared" si="486"/>
        <v/>
      </c>
      <c r="AN872" s="51">
        <f t="shared" si="505"/>
        <v>1.1863327730486206</v>
      </c>
      <c r="AO872" s="52">
        <f t="shared" si="487"/>
        <v>-6.3573094938642605E-3</v>
      </c>
      <c r="AP872" s="56">
        <f t="shared" si="488"/>
        <v>1</v>
      </c>
      <c r="AQ872" s="53" t="b">
        <f t="shared" si="489"/>
        <v>1</v>
      </c>
    </row>
    <row r="873" spans="1:43">
      <c r="A873" s="48">
        <f>净值底稿!A834</f>
        <v>45084</v>
      </c>
      <c r="B873" s="49">
        <f>净值底稿!X834</f>
        <v>1.5087025107258378</v>
      </c>
      <c r="C873" s="49">
        <f>净值底稿!U834</f>
        <v>1.2678733749371709</v>
      </c>
      <c r="D873" s="49">
        <f>净值底稿!V834</f>
        <v>1.6013999999999999</v>
      </c>
      <c r="E873" s="49">
        <f>净值底稿!W834</f>
        <v>1.6105</v>
      </c>
      <c r="F873" s="50">
        <f t="shared" si="490"/>
        <v>6.5348545617918141E-3</v>
      </c>
      <c r="G873" s="50">
        <f t="shared" si="491"/>
        <v>2.225089495050625E-3</v>
      </c>
      <c r="H873" s="50">
        <f t="shared" si="492"/>
        <v>3.7481259370308884E-4</v>
      </c>
      <c r="I873" s="50">
        <f t="shared" si="493"/>
        <v>8.0785483470058317E-4</v>
      </c>
      <c r="J873" s="51">
        <f t="shared" si="494"/>
        <v>0.12609627320997113</v>
      </c>
      <c r="K873" s="51">
        <f t="shared" si="495"/>
        <v>0.11666860877257222</v>
      </c>
      <c r="L873" s="51">
        <f t="shared" si="496"/>
        <v>0.87196401367113807</v>
      </c>
      <c r="M873" s="51">
        <f t="shared" si="497"/>
        <v>6.5519273432621455E-2</v>
      </c>
      <c r="N873" s="51">
        <f t="shared" si="468"/>
        <v>1.1802481690863029</v>
      </c>
      <c r="O873" s="52">
        <f t="shared" si="469"/>
        <v>0.2056896916607644</v>
      </c>
      <c r="P873" s="53" t="b">
        <f t="shared" si="470"/>
        <v>0</v>
      </c>
      <c r="Q873" s="53" t="b">
        <f t="shared" si="471"/>
        <v>0</v>
      </c>
      <c r="R873" s="53" t="b">
        <f t="shared" si="472"/>
        <v>0</v>
      </c>
      <c r="S873" s="53" t="b">
        <f t="shared" si="498"/>
        <v>0</v>
      </c>
      <c r="T873" s="54" t="str">
        <f t="shared" si="499"/>
        <v>不调</v>
      </c>
      <c r="U873" s="51">
        <f t="shared" si="473"/>
        <v>0.12609627320997113</v>
      </c>
      <c r="V873" s="51">
        <f t="shared" si="474"/>
        <v>0.11666860877257222</v>
      </c>
      <c r="W873" s="51">
        <f t="shared" si="475"/>
        <v>0.87196401367113807</v>
      </c>
      <c r="X873" s="51">
        <f t="shared" si="476"/>
        <v>6.5519273432621455E-2</v>
      </c>
      <c r="Y873" s="51">
        <f t="shared" si="500"/>
        <v>0.99998626710299976</v>
      </c>
      <c r="Z873" s="51">
        <f t="shared" si="477"/>
        <v>0.12609454154283903</v>
      </c>
      <c r="AA873" s="51">
        <f t="shared" si="478"/>
        <v>0.11666700657458479</v>
      </c>
      <c r="AB873" s="51">
        <f t="shared" si="479"/>
        <v>0.87195203907915042</v>
      </c>
      <c r="AC873" s="51">
        <f t="shared" si="480"/>
        <v>6.551837366318787E-2</v>
      </c>
      <c r="AD873" s="78">
        <f t="shared" si="481"/>
        <v>1.1802319608597622</v>
      </c>
      <c r="AE873" s="51">
        <f t="shared" si="501"/>
        <v>1.1863327730486206</v>
      </c>
      <c r="AF873" s="50">
        <f t="shared" si="482"/>
        <v>-5.1425808402650874E-3</v>
      </c>
      <c r="AG873" s="50">
        <f t="shared" si="502"/>
        <v>1.2225004674268902E-3</v>
      </c>
      <c r="AH873" s="48">
        <f t="shared" si="503"/>
        <v>45016</v>
      </c>
      <c r="AI873" s="55">
        <f t="shared" si="483"/>
        <v>2023</v>
      </c>
      <c r="AJ873" s="55">
        <f t="shared" si="484"/>
        <v>6</v>
      </c>
      <c r="AK873" s="53">
        <f t="shared" si="485"/>
        <v>0</v>
      </c>
      <c r="AL873" s="51">
        <f t="shared" si="504"/>
        <v>1.177910127452084</v>
      </c>
      <c r="AM873" s="52" t="str">
        <f t="shared" si="486"/>
        <v/>
      </c>
      <c r="AN873" s="51">
        <f t="shared" si="505"/>
        <v>1.1863327730486206</v>
      </c>
      <c r="AO873" s="52">
        <f t="shared" si="487"/>
        <v>-5.1425808402650874E-3</v>
      </c>
      <c r="AP873" s="56">
        <f t="shared" si="488"/>
        <v>1</v>
      </c>
      <c r="AQ873" s="53" t="b">
        <f t="shared" si="489"/>
        <v>1</v>
      </c>
    </row>
    <row r="874" spans="1:43">
      <c r="A874" s="48">
        <f>净值底稿!A835</f>
        <v>45085</v>
      </c>
      <c r="B874" s="49">
        <f>净值底稿!X835</f>
        <v>1.5178476866999622</v>
      </c>
      <c r="C874" s="49">
        <f>净值底稿!U835</f>
        <v>1.2653391791521373</v>
      </c>
      <c r="D874" s="49">
        <f>净值底稿!V835</f>
        <v>1.6014999999999999</v>
      </c>
      <c r="E874" s="49">
        <f>净值底稿!W835</f>
        <v>1.6044</v>
      </c>
      <c r="F874" s="50">
        <f t="shared" si="490"/>
        <v>6.0616164612363743E-3</v>
      </c>
      <c r="G874" s="50">
        <f t="shared" si="491"/>
        <v>-1.9987767194489248E-3</v>
      </c>
      <c r="H874" s="50">
        <f t="shared" si="492"/>
        <v>6.2445360309748565E-5</v>
      </c>
      <c r="I874" s="50">
        <f t="shared" si="493"/>
        <v>-3.7876435889475646E-3</v>
      </c>
      <c r="J874" s="51">
        <f t="shared" si="494"/>
        <v>0.12685887829152714</v>
      </c>
      <c r="K874" s="51">
        <f t="shared" si="495"/>
        <v>0.11643381527791571</v>
      </c>
      <c r="L874" s="51">
        <f t="shared" si="496"/>
        <v>0.87200648843840356</v>
      </c>
      <c r="M874" s="51">
        <f t="shared" si="497"/>
        <v>6.5270213415224224E-2</v>
      </c>
      <c r="N874" s="51">
        <f t="shared" si="468"/>
        <v>1.1805693954230707</v>
      </c>
      <c r="O874" s="52">
        <f t="shared" si="469"/>
        <v>0.20608080686544997</v>
      </c>
      <c r="P874" s="53" t="b">
        <f t="shared" si="470"/>
        <v>0</v>
      </c>
      <c r="Q874" s="53" t="b">
        <f t="shared" si="471"/>
        <v>0</v>
      </c>
      <c r="R874" s="53" t="b">
        <f t="shared" si="472"/>
        <v>0</v>
      </c>
      <c r="S874" s="53" t="b">
        <f t="shared" si="498"/>
        <v>0</v>
      </c>
      <c r="T874" s="54" t="str">
        <f t="shared" si="499"/>
        <v>不调</v>
      </c>
      <c r="U874" s="51">
        <f t="shared" si="473"/>
        <v>0.12685887829152714</v>
      </c>
      <c r="V874" s="51">
        <f t="shared" si="474"/>
        <v>0.11643381527791571</v>
      </c>
      <c r="W874" s="51">
        <f t="shared" si="475"/>
        <v>0.87200648843840356</v>
      </c>
      <c r="X874" s="51">
        <f t="shared" si="476"/>
        <v>6.5270213415224224E-2</v>
      </c>
      <c r="Y874" s="51">
        <f t="shared" si="500"/>
        <v>0.99998626710299976</v>
      </c>
      <c r="Z874" s="51">
        <f t="shared" si="477"/>
        <v>0.12685713615161801</v>
      </c>
      <c r="AA874" s="51">
        <f t="shared" si="478"/>
        <v>0.11643221630432316</v>
      </c>
      <c r="AB874" s="51">
        <f t="shared" si="479"/>
        <v>0.87199451326311428</v>
      </c>
      <c r="AC874" s="51">
        <f t="shared" si="480"/>
        <v>6.5269317066106211E-2</v>
      </c>
      <c r="AD874" s="78">
        <f t="shared" si="481"/>
        <v>1.1805531827851616</v>
      </c>
      <c r="AE874" s="51">
        <f t="shared" si="501"/>
        <v>1.1863327730486206</v>
      </c>
      <c r="AF874" s="50">
        <f t="shared" si="482"/>
        <v>-4.8718120200006432E-3</v>
      </c>
      <c r="AG874" s="50">
        <f t="shared" si="502"/>
        <v>2.7216846861644051E-4</v>
      </c>
      <c r="AH874" s="48">
        <f t="shared" si="503"/>
        <v>45016</v>
      </c>
      <c r="AI874" s="55">
        <f t="shared" si="483"/>
        <v>2023</v>
      </c>
      <c r="AJ874" s="55">
        <f t="shared" si="484"/>
        <v>6</v>
      </c>
      <c r="AK874" s="53">
        <f t="shared" si="485"/>
        <v>0</v>
      </c>
      <c r="AL874" s="51">
        <f t="shared" si="504"/>
        <v>1.177910127452084</v>
      </c>
      <c r="AM874" s="52" t="str">
        <f t="shared" si="486"/>
        <v/>
      </c>
      <c r="AN874" s="51">
        <f t="shared" si="505"/>
        <v>1.1863327730486206</v>
      </c>
      <c r="AO874" s="52">
        <f t="shared" si="487"/>
        <v>-4.8718120200006432E-3</v>
      </c>
      <c r="AP874" s="56">
        <f t="shared" si="488"/>
        <v>1</v>
      </c>
      <c r="AQ874" s="53" t="b">
        <f t="shared" si="489"/>
        <v>1</v>
      </c>
    </row>
    <row r="875" spans="1:43">
      <c r="A875" s="48">
        <f>净值底稿!A836</f>
        <v>45086</v>
      </c>
      <c r="B875" s="49">
        <f>净值底稿!X836</f>
        <v>1.519402001858553</v>
      </c>
      <c r="C875" s="49">
        <f>净值底稿!U836</f>
        <v>1.272815403394665</v>
      </c>
      <c r="D875" s="49">
        <f>净值底稿!V836</f>
        <v>1.6025</v>
      </c>
      <c r="E875" s="49">
        <f>净值底稿!W836</f>
        <v>1.6156999999999999</v>
      </c>
      <c r="F875" s="50">
        <f t="shared" si="490"/>
        <v>1.0240257782190287E-3</v>
      </c>
      <c r="G875" s="50">
        <f t="shared" si="491"/>
        <v>5.9084744752291307E-3</v>
      </c>
      <c r="H875" s="50">
        <f t="shared" si="492"/>
        <v>6.2441461130191556E-4</v>
      </c>
      <c r="I875" s="50">
        <f t="shared" si="493"/>
        <v>7.0431313886809566E-3</v>
      </c>
      <c r="J875" s="51">
        <f t="shared" si="494"/>
        <v>0.12698704112918829</v>
      </c>
      <c r="K875" s="51">
        <f t="shared" si="495"/>
        <v>0.11712015308245161</v>
      </c>
      <c r="L875" s="51">
        <f t="shared" si="496"/>
        <v>0.87253899937817092</v>
      </c>
      <c r="M875" s="51">
        <f t="shared" si="497"/>
        <v>6.5729017441852278E-2</v>
      </c>
      <c r="N875" s="51">
        <f t="shared" ref="N875:N938" si="506">SUM(J875:M875)</f>
        <v>1.1823752110316632</v>
      </c>
      <c r="O875" s="52">
        <f t="shared" ref="O875:O938" si="507">IFERROR((J875+K875)/N875,0)</f>
        <v>0.20645493235488924</v>
      </c>
      <c r="P875" s="53" t="b">
        <f t="shared" ref="P875:P938" si="508">AND(MONTH(A875)=12,OR(A876="",YEAR(A875)&lt;&gt;YEAR(A876)))</f>
        <v>0</v>
      </c>
      <c r="Q875" s="53" t="b">
        <f t="shared" ref="Q875:Q938" si="509">AND(MOD(MONTH(A875),3)=0,OR(A876="",MONTH(A875)&lt;&gt;MONTH(A876)))</f>
        <v>0</v>
      </c>
      <c r="R875" s="53" t="b">
        <f t="shared" ref="R875:R938" si="510">OR(O875&gt;$E$7,O875&lt;$E$6)</f>
        <v>0</v>
      </c>
      <c r="S875" s="53" t="b">
        <f t="shared" si="498"/>
        <v>0</v>
      </c>
      <c r="T875" s="54" t="str">
        <f t="shared" si="499"/>
        <v>不调</v>
      </c>
      <c r="U875" s="51">
        <f t="shared" ref="U875:U938" si="511">IF(OR(T875="年末+季度",T875="季度+动态"),N875*$E$5/2,IF(T875="季度",(J875+K875)/2,IF(T875="动态",N875*$E$5*IF(J875+K875=0,0.5,J875/(J875+K875)),J875)))</f>
        <v>0.12698704112918829</v>
      </c>
      <c r="V875" s="51">
        <f t="shared" ref="V875:V938" si="512">IF(OR(T875="年末+季度",T875="季度+动态"),N875*$E$5/2,IF(T875="季度",(J875+K875)/2,IF(T875="动态",N875*$E$5*IF(J875+K875=0,0.5,K875/(J875+K875)),K875)))</f>
        <v>0.11712015308245161</v>
      </c>
      <c r="W875" s="51">
        <f t="shared" ref="W875:W938" si="513">IF(OR(T875="年末+季度",T875="季度+动态",T875="动态"),N875*(1-$E$5)*IF(L875+M875=0,$B$7/($B$7+$B$8),L875/(L875+M875)),L875)</f>
        <v>0.87253899937817092</v>
      </c>
      <c r="X875" s="51">
        <f t="shared" ref="X875:X938" si="514">IF(OR(T875="年末+季度",T875="季度+动态",T875="动态"),N875*(1-$E$5)*IF(L875+M875=0,$B$8/($B$7+$B$8),M875/(L875+M875)),M875)</f>
        <v>6.5729017441852278E-2</v>
      </c>
      <c r="Y875" s="51">
        <f t="shared" si="500"/>
        <v>0.99998626710299976</v>
      </c>
      <c r="Z875" s="51">
        <f t="shared" ref="Z875:Z938" si="515">U875*Y875</f>
        <v>0.1269852972292321</v>
      </c>
      <c r="AA875" s="51">
        <f t="shared" ref="AA875:AA938" si="516">V875*Y875</f>
        <v>0.11711854468345267</v>
      </c>
      <c r="AB875" s="51">
        <f t="shared" ref="AB875:AB938" si="517">W875*Y875</f>
        <v>0.87252701688996381</v>
      </c>
      <c r="AC875" s="51">
        <f t="shared" ref="AC875:AC938" si="518">X875*Y875</f>
        <v>6.5728114792025824E-2</v>
      </c>
      <c r="AD875" s="78">
        <f t="shared" ref="AD875:AD938" si="519">SUM(Z875:AC875)</f>
        <v>1.1823589735946745</v>
      </c>
      <c r="AE875" s="51">
        <f t="shared" si="501"/>
        <v>1.1863327730486206</v>
      </c>
      <c r="AF875" s="50">
        <f t="shared" ref="AF875:AF938" si="520">AD875/AE875-1</f>
        <v>-3.3496498994411983E-3</v>
      </c>
      <c r="AG875" s="50">
        <f t="shared" si="502"/>
        <v>1.5296141129810259E-3</v>
      </c>
      <c r="AH875" s="48">
        <f t="shared" si="503"/>
        <v>45016</v>
      </c>
      <c r="AI875" s="55">
        <f t="shared" ref="AI875:AI938" si="521">YEAR(A875)</f>
        <v>2023</v>
      </c>
      <c r="AJ875" s="55">
        <f t="shared" ref="AJ875:AJ938" si="522">MONTH(A875)</f>
        <v>6</v>
      </c>
      <c r="AK875" s="53">
        <f t="shared" ref="AK875:AK938" si="523">IF(MONTH(A875)&lt;&gt;MONTH(A876),1,0)</f>
        <v>0</v>
      </c>
      <c r="AL875" s="51">
        <f t="shared" si="504"/>
        <v>1.177910127452084</v>
      </c>
      <c r="AM875" s="52" t="str">
        <f t="shared" ref="AM875:AM938" si="524">IF(AK875,AD875/AL875-1,"")</f>
        <v/>
      </c>
      <c r="AN875" s="51">
        <f t="shared" si="505"/>
        <v>1.1863327730486206</v>
      </c>
      <c r="AO875" s="52">
        <f t="shared" ref="AO875:AO938" si="525">AD875/AN875-1</f>
        <v>-3.3496498994411983E-3</v>
      </c>
      <c r="AP875" s="56">
        <f t="shared" ref="AP875:AP938" si="526">IFERROR(SUM(Z875:AC875)/AD875,0)</f>
        <v>1</v>
      </c>
      <c r="AQ875" s="53" t="b">
        <f t="shared" ref="AQ875:AQ938" si="527">AND(B875&gt;0,C875&gt;0,D875&gt;0,E875&gt;0)</f>
        <v>1</v>
      </c>
    </row>
    <row r="876" spans="1:43">
      <c r="A876" s="48">
        <f>净值底稿!A837</f>
        <v>45089</v>
      </c>
      <c r="B876" s="49">
        <f>净值底稿!X837</f>
        <v>1.5122162626578277</v>
      </c>
      <c r="C876" s="49">
        <f>净值底稿!U837</f>
        <v>1.2808351140960785</v>
      </c>
      <c r="D876" s="49">
        <f>净值底稿!V837</f>
        <v>1.6034999999999999</v>
      </c>
      <c r="E876" s="49">
        <f>净值底稿!W837</f>
        <v>1.6175999999999999</v>
      </c>
      <c r="F876" s="50">
        <f t="shared" ref="F876:F939" si="528">IFERROR(B876/B875-1,0)</f>
        <v>-4.7293206089866757E-3</v>
      </c>
      <c r="G876" s="50">
        <f t="shared" ref="G876:G939" si="529">IFERROR(C876/C875-1,0)</f>
        <v>6.3007649656223741E-3</v>
      </c>
      <c r="H876" s="50">
        <f t="shared" ref="H876:H939" si="530">IFERROR(D876/D875-1,0)</f>
        <v>6.2402496099833726E-4</v>
      </c>
      <c r="I876" s="50">
        <f t="shared" ref="I876:I939" si="531">IFERROR(E876/E875-1,0)</f>
        <v>1.1759608838275426E-3</v>
      </c>
      <c r="J876" s="51">
        <f t="shared" ref="J876:J939" si="532">Z875*(1+F876)</f>
        <v>0.12638474304600761</v>
      </c>
      <c r="K876" s="51">
        <f t="shared" ref="K876:K939" si="533">AA875*(1+G876)</f>
        <v>0.11785648110661885</v>
      </c>
      <c r="L876" s="51">
        <f t="shared" ref="L876:L939" si="534">AB875*(1+H876)</f>
        <v>0.87307149552764862</v>
      </c>
      <c r="M876" s="51">
        <f t="shared" ref="M876:M939" si="535">AC875*(1+I876)</f>
        <v>6.580540848398897E-2</v>
      </c>
      <c r="N876" s="51">
        <f t="shared" si="506"/>
        <v>1.183118128164264</v>
      </c>
      <c r="O876" s="52">
        <f t="shared" si="507"/>
        <v>0.20643857814231381</v>
      </c>
      <c r="P876" s="53" t="b">
        <f t="shared" si="508"/>
        <v>0</v>
      </c>
      <c r="Q876" s="53" t="b">
        <f t="shared" si="509"/>
        <v>0</v>
      </c>
      <c r="R876" s="53" t="b">
        <f t="shared" si="510"/>
        <v>0</v>
      </c>
      <c r="S876" s="53" t="b">
        <f t="shared" ref="S876:S939" si="536">AND(OR(P876,Q876,R876),A876-AH875&gt;$E$8)</f>
        <v>0</v>
      </c>
      <c r="T876" s="54" t="str">
        <f t="shared" ref="T876:T939" si="537">IF(NOT(OR(P876,Q876,R876)),"不调",IF(NOT(S876),"间隔规则跳过",IF(P876,"年末+季度",IF(AND(Q876,R876),"季度+动态",IF(Q876,"季度","动态")))))</f>
        <v>不调</v>
      </c>
      <c r="U876" s="51">
        <f t="shared" si="511"/>
        <v>0.12638474304600761</v>
      </c>
      <c r="V876" s="51">
        <f t="shared" si="512"/>
        <v>0.11785648110661885</v>
      </c>
      <c r="W876" s="51">
        <f t="shared" si="513"/>
        <v>0.87307149552764862</v>
      </c>
      <c r="X876" s="51">
        <f t="shared" si="514"/>
        <v>6.580540848398897E-2</v>
      </c>
      <c r="Y876" s="51">
        <f t="shared" ref="Y876:Y939" si="538">POWER(1-$H$5,(A876-A875)/$H$8)</f>
        <v>0.99995880187477393</v>
      </c>
      <c r="Z876" s="51">
        <f t="shared" si="515"/>
        <v>0.12637953623153694</v>
      </c>
      <c r="AA876" s="51">
        <f t="shared" si="516"/>
        <v>0.11785162564055152</v>
      </c>
      <c r="AB876" s="51">
        <f t="shared" si="517"/>
        <v>0.87303552661884454</v>
      </c>
      <c r="AC876" s="51">
        <f t="shared" si="518"/>
        <v>6.5802697424529696E-2</v>
      </c>
      <c r="AD876" s="78">
        <f t="shared" si="519"/>
        <v>1.1830693859154626</v>
      </c>
      <c r="AE876" s="51">
        <f t="shared" ref="AE876:AE939" si="539">MAX(AE875,AD876)</f>
        <v>1.1863327730486206</v>
      </c>
      <c r="AF876" s="50">
        <f t="shared" si="520"/>
        <v>-2.7508193377915324E-3</v>
      </c>
      <c r="AG876" s="50">
        <f t="shared" ref="AG876:AG939" si="540">AD876/AD875-1</f>
        <v>6.0084317593345205E-4</v>
      </c>
      <c r="AH876" s="48">
        <f t="shared" ref="AH876:AH939" si="541">IF(OR(T876="年末+季度",T876="季度+动态",T876="季度",T876="动态"),A876,AH875)</f>
        <v>45016</v>
      </c>
      <c r="AI876" s="55">
        <f t="shared" si="521"/>
        <v>2023</v>
      </c>
      <c r="AJ876" s="55">
        <f t="shared" si="522"/>
        <v>6</v>
      </c>
      <c r="AK876" s="53">
        <f t="shared" si="523"/>
        <v>0</v>
      </c>
      <c r="AL876" s="51">
        <f t="shared" ref="AL876:AL939" si="542">IF(AK875,AD875,AL875)</f>
        <v>1.177910127452084</v>
      </c>
      <c r="AM876" s="52" t="str">
        <f t="shared" si="524"/>
        <v/>
      </c>
      <c r="AN876" s="51">
        <f t="shared" ref="AN876:AN939" si="543">IF(AI876&lt;&gt;AI875,AD876,MAX(AN875,AD876))</f>
        <v>1.1863327730486206</v>
      </c>
      <c r="AO876" s="52">
        <f t="shared" si="525"/>
        <v>-2.7508193377915324E-3</v>
      </c>
      <c r="AP876" s="56">
        <f t="shared" si="526"/>
        <v>1</v>
      </c>
      <c r="AQ876" s="53" t="b">
        <f t="shared" si="527"/>
        <v>1</v>
      </c>
    </row>
    <row r="877" spans="1:43">
      <c r="A877" s="48">
        <f>净值底稿!A838</f>
        <v>45090</v>
      </c>
      <c r="B877" s="49">
        <f>净值底稿!X838</f>
        <v>1.511590901545574</v>
      </c>
      <c r="C877" s="49">
        <f>净值底稿!U838</f>
        <v>1.2861282358911663</v>
      </c>
      <c r="D877" s="49">
        <f>净值底稿!V838</f>
        <v>1.6052</v>
      </c>
      <c r="E877" s="49">
        <f>净值底稿!W838</f>
        <v>1.6235999999999999</v>
      </c>
      <c r="F877" s="50">
        <f t="shared" si="528"/>
        <v>-4.1353947031008698E-4</v>
      </c>
      <c r="G877" s="50">
        <f t="shared" si="529"/>
        <v>4.1325551874984434E-3</v>
      </c>
      <c r="H877" s="50">
        <f t="shared" si="530"/>
        <v>1.0601808543810876E-3</v>
      </c>
      <c r="I877" s="50">
        <f t="shared" si="531"/>
        <v>3.7091988130564246E-3</v>
      </c>
      <c r="J877" s="51">
        <f t="shared" si="532"/>
        <v>0.12632727330506571</v>
      </c>
      <c r="K877" s="51">
        <f t="shared" si="533"/>
        <v>0.1183386539874475</v>
      </c>
      <c r="L877" s="51">
        <f t="shared" si="534"/>
        <v>0.87396110216936029</v>
      </c>
      <c r="M877" s="51">
        <f t="shared" si="535"/>
        <v>6.6046772711712678E-2</v>
      </c>
      <c r="N877" s="51">
        <f t="shared" si="506"/>
        <v>1.1846738021735861</v>
      </c>
      <c r="O877" s="52">
        <f t="shared" si="507"/>
        <v>0.20652598786569873</v>
      </c>
      <c r="P877" s="53" t="b">
        <f t="shared" si="508"/>
        <v>0</v>
      </c>
      <c r="Q877" s="53" t="b">
        <f t="shared" si="509"/>
        <v>0</v>
      </c>
      <c r="R877" s="53" t="b">
        <f t="shared" si="510"/>
        <v>0</v>
      </c>
      <c r="S877" s="53" t="b">
        <f t="shared" si="536"/>
        <v>0</v>
      </c>
      <c r="T877" s="54" t="str">
        <f t="shared" si="537"/>
        <v>不调</v>
      </c>
      <c r="U877" s="51">
        <f t="shared" si="511"/>
        <v>0.12632727330506571</v>
      </c>
      <c r="V877" s="51">
        <f t="shared" si="512"/>
        <v>0.1183386539874475</v>
      </c>
      <c r="W877" s="51">
        <f t="shared" si="513"/>
        <v>0.87396110216936029</v>
      </c>
      <c r="X877" s="51">
        <f t="shared" si="514"/>
        <v>6.6046772711712678E-2</v>
      </c>
      <c r="Y877" s="51">
        <f t="shared" si="538"/>
        <v>0.99998626710299976</v>
      </c>
      <c r="Z877" s="51">
        <f t="shared" si="515"/>
        <v>0.1263255384656331</v>
      </c>
      <c r="AA877" s="51">
        <f t="shared" si="516"/>
        <v>0.11833702885490115</v>
      </c>
      <c r="AB877" s="51">
        <f t="shared" si="517"/>
        <v>0.87394910015156202</v>
      </c>
      <c r="AC877" s="51">
        <f t="shared" si="518"/>
        <v>6.6045865698185824E-2</v>
      </c>
      <c r="AD877" s="78">
        <f t="shared" si="519"/>
        <v>1.1846575331702822</v>
      </c>
      <c r="AE877" s="51">
        <f t="shared" si="539"/>
        <v>1.1863327730486206</v>
      </c>
      <c r="AF877" s="50">
        <f t="shared" si="520"/>
        <v>-1.4121163272202697E-3</v>
      </c>
      <c r="AG877" s="50">
        <f t="shared" si="540"/>
        <v>1.3423956986180485E-3</v>
      </c>
      <c r="AH877" s="48">
        <f t="shared" si="541"/>
        <v>45016</v>
      </c>
      <c r="AI877" s="55">
        <f t="shared" si="521"/>
        <v>2023</v>
      </c>
      <c r="AJ877" s="55">
        <f t="shared" si="522"/>
        <v>6</v>
      </c>
      <c r="AK877" s="53">
        <f t="shared" si="523"/>
        <v>0</v>
      </c>
      <c r="AL877" s="51">
        <f t="shared" si="542"/>
        <v>1.177910127452084</v>
      </c>
      <c r="AM877" s="52" t="str">
        <f t="shared" si="524"/>
        <v/>
      </c>
      <c r="AN877" s="51">
        <f t="shared" si="543"/>
        <v>1.1863327730486206</v>
      </c>
      <c r="AO877" s="52">
        <f t="shared" si="525"/>
        <v>-1.4121163272202697E-3</v>
      </c>
      <c r="AP877" s="56">
        <f t="shared" si="526"/>
        <v>1</v>
      </c>
      <c r="AQ877" s="53" t="b">
        <f t="shared" si="527"/>
        <v>1</v>
      </c>
    </row>
    <row r="878" spans="1:43">
      <c r="A878" s="48">
        <f>净值底稿!A839</f>
        <v>45091</v>
      </c>
      <c r="B878" s="49">
        <f>净值底稿!X839</f>
        <v>1.5046036808045609</v>
      </c>
      <c r="C878" s="49">
        <f>净值底稿!U839</f>
        <v>1.2884620177312871</v>
      </c>
      <c r="D878" s="49">
        <f>净值底稿!V839</f>
        <v>1.6062000000000001</v>
      </c>
      <c r="E878" s="49">
        <f>净值底稿!W839</f>
        <v>1.6133</v>
      </c>
      <c r="F878" s="50">
        <f t="shared" si="528"/>
        <v>-4.622428418872282E-3</v>
      </c>
      <c r="G878" s="50">
        <f t="shared" si="529"/>
        <v>1.8145794291684059E-3</v>
      </c>
      <c r="H878" s="50">
        <f t="shared" si="530"/>
        <v>6.2297533017696693E-4</v>
      </c>
      <c r="I878" s="50">
        <f t="shared" si="531"/>
        <v>-6.3439270756343591E-3</v>
      </c>
      <c r="J878" s="51">
        <f t="shared" si="532"/>
        <v>0.12574160770660023</v>
      </c>
      <c r="K878" s="51">
        <f t="shared" si="533"/>
        <v>0.11855176079317016</v>
      </c>
      <c r="L878" s="51">
        <f t="shared" si="534"/>
        <v>0.87449354888078679</v>
      </c>
      <c r="M878" s="51">
        <f t="shared" si="535"/>
        <v>6.5626875542549395E-2</v>
      </c>
      <c r="N878" s="51">
        <f t="shared" si="506"/>
        <v>1.1844137929231064</v>
      </c>
      <c r="O878" s="52">
        <f t="shared" si="507"/>
        <v>0.20625677441399926</v>
      </c>
      <c r="P878" s="53" t="b">
        <f t="shared" si="508"/>
        <v>0</v>
      </c>
      <c r="Q878" s="53" t="b">
        <f t="shared" si="509"/>
        <v>0</v>
      </c>
      <c r="R878" s="53" t="b">
        <f t="shared" si="510"/>
        <v>0</v>
      </c>
      <c r="S878" s="53" t="b">
        <f t="shared" si="536"/>
        <v>0</v>
      </c>
      <c r="T878" s="54" t="str">
        <f t="shared" si="537"/>
        <v>不调</v>
      </c>
      <c r="U878" s="51">
        <f t="shared" si="511"/>
        <v>0.12574160770660023</v>
      </c>
      <c r="V878" s="51">
        <f t="shared" si="512"/>
        <v>0.11855176079317016</v>
      </c>
      <c r="W878" s="51">
        <f t="shared" si="513"/>
        <v>0.87449354888078679</v>
      </c>
      <c r="X878" s="51">
        <f t="shared" si="514"/>
        <v>6.5626875542549395E-2</v>
      </c>
      <c r="Y878" s="51">
        <f t="shared" si="538"/>
        <v>0.99998626710299976</v>
      </c>
      <c r="Z878" s="51">
        <f t="shared" si="515"/>
        <v>0.12573988091005295</v>
      </c>
      <c r="AA878" s="51">
        <f t="shared" si="516"/>
        <v>0.11855013273404999</v>
      </c>
      <c r="AB878" s="51">
        <f t="shared" si="517"/>
        <v>0.87448153955095265</v>
      </c>
      <c r="AC878" s="51">
        <f t="shared" si="518"/>
        <v>6.5625974295427117E-2</v>
      </c>
      <c r="AD878" s="78">
        <f t="shared" si="519"/>
        <v>1.1843975274904825</v>
      </c>
      <c r="AE878" s="51">
        <f t="shared" si="539"/>
        <v>1.1863327730486206</v>
      </c>
      <c r="AF878" s="50">
        <f t="shared" si="520"/>
        <v>-1.6312839045700134E-3</v>
      </c>
      <c r="AG878" s="50">
        <f t="shared" si="540"/>
        <v>-2.1947750511819297E-4</v>
      </c>
      <c r="AH878" s="48">
        <f t="shared" si="541"/>
        <v>45016</v>
      </c>
      <c r="AI878" s="55">
        <f t="shared" si="521"/>
        <v>2023</v>
      </c>
      <c r="AJ878" s="55">
        <f t="shared" si="522"/>
        <v>6</v>
      </c>
      <c r="AK878" s="53">
        <f t="shared" si="523"/>
        <v>0</v>
      </c>
      <c r="AL878" s="51">
        <f t="shared" si="542"/>
        <v>1.177910127452084</v>
      </c>
      <c r="AM878" s="52" t="str">
        <f t="shared" si="524"/>
        <v/>
      </c>
      <c r="AN878" s="51">
        <f t="shared" si="543"/>
        <v>1.1863327730486206</v>
      </c>
      <c r="AO878" s="52">
        <f t="shared" si="525"/>
        <v>-1.6312839045700134E-3</v>
      </c>
      <c r="AP878" s="56">
        <f t="shared" si="526"/>
        <v>1</v>
      </c>
      <c r="AQ878" s="53" t="b">
        <f t="shared" si="527"/>
        <v>1</v>
      </c>
    </row>
    <row r="879" spans="1:43">
      <c r="A879" s="48">
        <f>净值底稿!A840</f>
        <v>45092</v>
      </c>
      <c r="B879" s="49">
        <f>净值底稿!X840</f>
        <v>1.5084442130677855</v>
      </c>
      <c r="C879" s="49">
        <f>净值底稿!U840</f>
        <v>1.297831611800577</v>
      </c>
      <c r="D879" s="49">
        <f>净值底稿!V840</f>
        <v>1.6056999999999999</v>
      </c>
      <c r="E879" s="49">
        <f>净值底稿!W840</f>
        <v>1.5998000000000001</v>
      </c>
      <c r="F879" s="50">
        <f t="shared" si="528"/>
        <v>2.5525208479957318E-3</v>
      </c>
      <c r="G879" s="50">
        <f t="shared" si="529"/>
        <v>7.2719210503293663E-3</v>
      </c>
      <c r="H879" s="50">
        <f t="shared" si="530"/>
        <v>-3.1129373677007965E-4</v>
      </c>
      <c r="I879" s="50">
        <f t="shared" si="531"/>
        <v>-8.3679414863943036E-3</v>
      </c>
      <c r="J879" s="51">
        <f t="shared" si="532"/>
        <v>0.12606083457750036</v>
      </c>
      <c r="K879" s="51">
        <f t="shared" si="533"/>
        <v>0.11941221993979807</v>
      </c>
      <c r="L879" s="51">
        <f t="shared" si="534"/>
        <v>0.87420931892476939</v>
      </c>
      <c r="M879" s="51">
        <f t="shared" si="535"/>
        <v>6.5076819982535367E-2</v>
      </c>
      <c r="N879" s="51">
        <f t="shared" si="506"/>
        <v>1.1847591934246031</v>
      </c>
      <c r="O879" s="52">
        <f t="shared" si="507"/>
        <v>0.20719236101282898</v>
      </c>
      <c r="P879" s="53" t="b">
        <f t="shared" si="508"/>
        <v>0</v>
      </c>
      <c r="Q879" s="53" t="b">
        <f t="shared" si="509"/>
        <v>0</v>
      </c>
      <c r="R879" s="53" t="b">
        <f t="shared" si="510"/>
        <v>0</v>
      </c>
      <c r="S879" s="53" t="b">
        <f t="shared" si="536"/>
        <v>0</v>
      </c>
      <c r="T879" s="54" t="str">
        <f t="shared" si="537"/>
        <v>不调</v>
      </c>
      <c r="U879" s="51">
        <f t="shared" si="511"/>
        <v>0.12606083457750036</v>
      </c>
      <c r="V879" s="51">
        <f t="shared" si="512"/>
        <v>0.11941221993979807</v>
      </c>
      <c r="W879" s="51">
        <f t="shared" si="513"/>
        <v>0.87420931892476939</v>
      </c>
      <c r="X879" s="51">
        <f t="shared" si="514"/>
        <v>6.5076819982535367E-2</v>
      </c>
      <c r="Y879" s="51">
        <f t="shared" si="538"/>
        <v>0.99998626710299976</v>
      </c>
      <c r="Z879" s="51">
        <f t="shared" si="515"/>
        <v>0.12605910339704335</v>
      </c>
      <c r="AA879" s="51">
        <f t="shared" si="516"/>
        <v>0.11941058006408108</v>
      </c>
      <c r="AB879" s="51">
        <f t="shared" si="517"/>
        <v>0.87419731349823593</v>
      </c>
      <c r="AC879" s="51">
        <f t="shared" si="518"/>
        <v>6.5075926289269448E-2</v>
      </c>
      <c r="AD879" s="78">
        <f t="shared" si="519"/>
        <v>1.18474292324863</v>
      </c>
      <c r="AE879" s="51">
        <f t="shared" si="539"/>
        <v>1.1863327730486206</v>
      </c>
      <c r="AF879" s="50">
        <f t="shared" si="520"/>
        <v>-1.3401381434529069E-3</v>
      </c>
      <c r="AG879" s="50">
        <f t="shared" si="540"/>
        <v>2.9162147854133735E-4</v>
      </c>
      <c r="AH879" s="48">
        <f t="shared" si="541"/>
        <v>45016</v>
      </c>
      <c r="AI879" s="55">
        <f t="shared" si="521"/>
        <v>2023</v>
      </c>
      <c r="AJ879" s="55">
        <f t="shared" si="522"/>
        <v>6</v>
      </c>
      <c r="AK879" s="53">
        <f t="shared" si="523"/>
        <v>0</v>
      </c>
      <c r="AL879" s="51">
        <f t="shared" si="542"/>
        <v>1.177910127452084</v>
      </c>
      <c r="AM879" s="52" t="str">
        <f t="shared" si="524"/>
        <v/>
      </c>
      <c r="AN879" s="51">
        <f t="shared" si="543"/>
        <v>1.1863327730486206</v>
      </c>
      <c r="AO879" s="52">
        <f t="shared" si="525"/>
        <v>-1.3401381434529069E-3</v>
      </c>
      <c r="AP879" s="56">
        <f t="shared" si="526"/>
        <v>1</v>
      </c>
      <c r="AQ879" s="53" t="b">
        <f t="shared" si="527"/>
        <v>1</v>
      </c>
    </row>
    <row r="880" spans="1:43">
      <c r="A880" s="48">
        <f>净值底稿!A841</f>
        <v>45093</v>
      </c>
      <c r="B880" s="49">
        <f>净值底稿!X841</f>
        <v>1.5070275539538283</v>
      </c>
      <c r="C880" s="49">
        <f>净值底稿!U841</f>
        <v>1.3078626237271636</v>
      </c>
      <c r="D880" s="49">
        <f>净值底稿!V841</f>
        <v>1.6044</v>
      </c>
      <c r="E880" s="49">
        <f>净值底稿!W841</f>
        <v>1.6122000000000001</v>
      </c>
      <c r="F880" s="50">
        <f t="shared" si="528"/>
        <v>-9.3915247357811982E-4</v>
      </c>
      <c r="G880" s="50">
        <f t="shared" si="529"/>
        <v>7.7290550140551861E-3</v>
      </c>
      <c r="H880" s="50">
        <f t="shared" si="530"/>
        <v>-8.0961574391225088E-4</v>
      </c>
      <c r="I880" s="50">
        <f t="shared" si="531"/>
        <v>7.7509688711088209E-3</v>
      </c>
      <c r="J880" s="51">
        <f t="shared" si="532"/>
        <v>0.12594071467827098</v>
      </c>
      <c r="K880" s="51">
        <f t="shared" si="533"/>
        <v>0.1203335110066566</v>
      </c>
      <c r="L880" s="51">
        <f t="shared" si="534"/>
        <v>0.87348954958994196</v>
      </c>
      <c r="M880" s="51">
        <f t="shared" si="535"/>
        <v>6.5580327768196153E-2</v>
      </c>
      <c r="N880" s="51">
        <f t="shared" si="506"/>
        <v>1.1853441030430656</v>
      </c>
      <c r="O880" s="52">
        <f t="shared" si="507"/>
        <v>0.2077660192113682</v>
      </c>
      <c r="P880" s="53" t="b">
        <f t="shared" si="508"/>
        <v>0</v>
      </c>
      <c r="Q880" s="53" t="b">
        <f t="shared" si="509"/>
        <v>0</v>
      </c>
      <c r="R880" s="53" t="b">
        <f t="shared" si="510"/>
        <v>0</v>
      </c>
      <c r="S880" s="53" t="b">
        <f t="shared" si="536"/>
        <v>0</v>
      </c>
      <c r="T880" s="54" t="str">
        <f t="shared" si="537"/>
        <v>不调</v>
      </c>
      <c r="U880" s="51">
        <f t="shared" si="511"/>
        <v>0.12594071467827098</v>
      </c>
      <c r="V880" s="51">
        <f t="shared" si="512"/>
        <v>0.1203335110066566</v>
      </c>
      <c r="W880" s="51">
        <f t="shared" si="513"/>
        <v>0.87348954958994196</v>
      </c>
      <c r="X880" s="51">
        <f t="shared" si="514"/>
        <v>6.5580327768196153E-2</v>
      </c>
      <c r="Y880" s="51">
        <f t="shared" si="538"/>
        <v>0.99998626710299976</v>
      </c>
      <c r="Z880" s="51">
        <f t="shared" si="515"/>
        <v>0.12593898514740817</v>
      </c>
      <c r="AA880" s="51">
        <f t="shared" si="516"/>
        <v>0.12033185847894426</v>
      </c>
      <c r="AB880" s="51">
        <f t="shared" si="517"/>
        <v>0.87347755404792671</v>
      </c>
      <c r="AC880" s="51">
        <f t="shared" si="518"/>
        <v>6.5579427160309664E-2</v>
      </c>
      <c r="AD880" s="78">
        <f t="shared" si="519"/>
        <v>1.1853278248345889</v>
      </c>
      <c r="AE880" s="51">
        <f t="shared" si="539"/>
        <v>1.1863327730486206</v>
      </c>
      <c r="AF880" s="50">
        <f t="shared" si="520"/>
        <v>-8.4710482325223158E-4</v>
      </c>
      <c r="AG880" s="50">
        <f t="shared" si="540"/>
        <v>4.9369493962037048E-4</v>
      </c>
      <c r="AH880" s="48">
        <f t="shared" si="541"/>
        <v>45016</v>
      </c>
      <c r="AI880" s="55">
        <f t="shared" si="521"/>
        <v>2023</v>
      </c>
      <c r="AJ880" s="55">
        <f t="shared" si="522"/>
        <v>6</v>
      </c>
      <c r="AK880" s="53">
        <f t="shared" si="523"/>
        <v>0</v>
      </c>
      <c r="AL880" s="51">
        <f t="shared" si="542"/>
        <v>1.177910127452084</v>
      </c>
      <c r="AM880" s="52" t="str">
        <f t="shared" si="524"/>
        <v/>
      </c>
      <c r="AN880" s="51">
        <f t="shared" si="543"/>
        <v>1.1863327730486206</v>
      </c>
      <c r="AO880" s="52">
        <f t="shared" si="525"/>
        <v>-8.4710482325223158E-4</v>
      </c>
      <c r="AP880" s="56">
        <f t="shared" si="526"/>
        <v>1</v>
      </c>
      <c r="AQ880" s="53" t="b">
        <f t="shared" si="527"/>
        <v>1</v>
      </c>
    </row>
    <row r="881" spans="1:43">
      <c r="A881" s="48">
        <f>净值底稿!A842</f>
        <v>45096</v>
      </c>
      <c r="B881" s="49">
        <f>净值底稿!X842</f>
        <v>1.4903614718962572</v>
      </c>
      <c r="C881" s="49">
        <f>净值底稿!U842</f>
        <v>1.3079267668343981</v>
      </c>
      <c r="D881" s="49">
        <f>净值底稿!V842</f>
        <v>1.6028</v>
      </c>
      <c r="E881" s="49">
        <f>净值底稿!W842</f>
        <v>1.6133</v>
      </c>
      <c r="F881" s="50">
        <f t="shared" si="528"/>
        <v>-1.1058909980674159E-2</v>
      </c>
      <c r="G881" s="50">
        <f t="shared" si="529"/>
        <v>4.9044223812799714E-5</v>
      </c>
      <c r="H881" s="50">
        <f t="shared" si="530"/>
        <v>-9.972575417601659E-4</v>
      </c>
      <c r="I881" s="50">
        <f t="shared" si="531"/>
        <v>6.8229748170200999E-4</v>
      </c>
      <c r="J881" s="51">
        <f t="shared" si="532"/>
        <v>0.12454623724760552</v>
      </c>
      <c r="K881" s="51">
        <f t="shared" si="533"/>
        <v>0.12033776006154331</v>
      </c>
      <c r="L881" s="51">
        <f t="shared" si="534"/>
        <v>0.87260647196959418</v>
      </c>
      <c r="M881" s="51">
        <f t="shared" si="535"/>
        <v>6.5624171838312609E-2</v>
      </c>
      <c r="N881" s="51">
        <f t="shared" si="506"/>
        <v>1.1831146411170557</v>
      </c>
      <c r="O881" s="52">
        <f t="shared" si="507"/>
        <v>0.20698247557644786</v>
      </c>
      <c r="P881" s="53" t="b">
        <f t="shared" si="508"/>
        <v>0</v>
      </c>
      <c r="Q881" s="53" t="b">
        <f t="shared" si="509"/>
        <v>0</v>
      </c>
      <c r="R881" s="53" t="b">
        <f t="shared" si="510"/>
        <v>0</v>
      </c>
      <c r="S881" s="53" t="b">
        <f t="shared" si="536"/>
        <v>0</v>
      </c>
      <c r="T881" s="54" t="str">
        <f t="shared" si="537"/>
        <v>不调</v>
      </c>
      <c r="U881" s="51">
        <f t="shared" si="511"/>
        <v>0.12454623724760552</v>
      </c>
      <c r="V881" s="51">
        <f t="shared" si="512"/>
        <v>0.12033776006154331</v>
      </c>
      <c r="W881" s="51">
        <f t="shared" si="513"/>
        <v>0.87260647196959418</v>
      </c>
      <c r="X881" s="51">
        <f t="shared" si="514"/>
        <v>6.5624171838312609E-2</v>
      </c>
      <c r="Y881" s="51">
        <f t="shared" si="538"/>
        <v>0.99995880187477393</v>
      </c>
      <c r="Z881" s="51">
        <f t="shared" si="515"/>
        <v>0.12454110617612696</v>
      </c>
      <c r="AA881" s="51">
        <f t="shared" si="516"/>
        <v>0.12033280237143487</v>
      </c>
      <c r="AB881" s="51">
        <f t="shared" si="517"/>
        <v>0.87257052221888887</v>
      </c>
      <c r="AC881" s="51">
        <f t="shared" si="518"/>
        <v>6.562146824546336E-2</v>
      </c>
      <c r="AD881" s="78">
        <f t="shared" si="519"/>
        <v>1.1830658990119141</v>
      </c>
      <c r="AE881" s="51">
        <f t="shared" si="539"/>
        <v>1.1863327730486206</v>
      </c>
      <c r="AF881" s="50">
        <f t="shared" si="520"/>
        <v>-2.7537585666721487E-3</v>
      </c>
      <c r="AG881" s="50">
        <f t="shared" si="540"/>
        <v>-1.9082702483512737E-3</v>
      </c>
      <c r="AH881" s="48">
        <f t="shared" si="541"/>
        <v>45016</v>
      </c>
      <c r="AI881" s="55">
        <f t="shared" si="521"/>
        <v>2023</v>
      </c>
      <c r="AJ881" s="55">
        <f t="shared" si="522"/>
        <v>6</v>
      </c>
      <c r="AK881" s="53">
        <f t="shared" si="523"/>
        <v>0</v>
      </c>
      <c r="AL881" s="51">
        <f t="shared" si="542"/>
        <v>1.177910127452084</v>
      </c>
      <c r="AM881" s="52" t="str">
        <f t="shared" si="524"/>
        <v/>
      </c>
      <c r="AN881" s="51">
        <f t="shared" si="543"/>
        <v>1.1863327730486206</v>
      </c>
      <c r="AO881" s="52">
        <f t="shared" si="525"/>
        <v>-2.7537585666721487E-3</v>
      </c>
      <c r="AP881" s="56">
        <f t="shared" si="526"/>
        <v>1</v>
      </c>
      <c r="AQ881" s="53" t="b">
        <f t="shared" si="527"/>
        <v>1</v>
      </c>
    </row>
    <row r="882" spans="1:43">
      <c r="A882" s="48">
        <f>净值底稿!A843</f>
        <v>45097</v>
      </c>
      <c r="B882" s="49">
        <f>净值底稿!X843</f>
        <v>1.4800633883232108</v>
      </c>
      <c r="C882" s="49">
        <f>净值底稿!U843</f>
        <v>1.3059041849329316</v>
      </c>
      <c r="D882" s="49">
        <f>净值底稿!V843</f>
        <v>1.6029</v>
      </c>
      <c r="E882" s="49">
        <f>净值底稿!W843</f>
        <v>1.6158999999999999</v>
      </c>
      <c r="F882" s="50">
        <f t="shared" si="528"/>
        <v>-6.9097891801669364E-3</v>
      </c>
      <c r="G882" s="50">
        <f t="shared" si="529"/>
        <v>-1.5464030194609624E-3</v>
      </c>
      <c r="H882" s="50">
        <f t="shared" si="530"/>
        <v>6.2390816071955513E-5</v>
      </c>
      <c r="I882" s="50">
        <f t="shared" si="531"/>
        <v>1.6116035455278066E-3</v>
      </c>
      <c r="J882" s="51">
        <f t="shared" si="532"/>
        <v>0.12368055338818514</v>
      </c>
      <c r="K882" s="51">
        <f t="shared" si="533"/>
        <v>0.12014671936250748</v>
      </c>
      <c r="L882" s="51">
        <f t="shared" si="534"/>
        <v>0.87262496260585043</v>
      </c>
      <c r="M882" s="51">
        <f t="shared" si="535"/>
        <v>6.5727224036350493E-2</v>
      </c>
      <c r="N882" s="51">
        <f t="shared" si="506"/>
        <v>1.1821794593928934</v>
      </c>
      <c r="O882" s="52">
        <f t="shared" si="507"/>
        <v>0.20625233403726179</v>
      </c>
      <c r="P882" s="53" t="b">
        <f t="shared" si="508"/>
        <v>0</v>
      </c>
      <c r="Q882" s="53" t="b">
        <f t="shared" si="509"/>
        <v>0</v>
      </c>
      <c r="R882" s="53" t="b">
        <f t="shared" si="510"/>
        <v>0</v>
      </c>
      <c r="S882" s="53" t="b">
        <f t="shared" si="536"/>
        <v>0</v>
      </c>
      <c r="T882" s="54" t="str">
        <f t="shared" si="537"/>
        <v>不调</v>
      </c>
      <c r="U882" s="51">
        <f t="shared" si="511"/>
        <v>0.12368055338818514</v>
      </c>
      <c r="V882" s="51">
        <f t="shared" si="512"/>
        <v>0.12014671936250748</v>
      </c>
      <c r="W882" s="51">
        <f t="shared" si="513"/>
        <v>0.87262496260585043</v>
      </c>
      <c r="X882" s="51">
        <f t="shared" si="514"/>
        <v>6.5727224036350493E-2</v>
      </c>
      <c r="Y882" s="51">
        <f t="shared" si="538"/>
        <v>0.99998626710299976</v>
      </c>
      <c r="Z882" s="51">
        <f t="shared" si="515"/>
        <v>0.12367885489588452</v>
      </c>
      <c r="AA882" s="51">
        <f t="shared" si="516"/>
        <v>0.12014506939998557</v>
      </c>
      <c r="AB882" s="51">
        <f t="shared" si="517"/>
        <v>0.87261297893711909</v>
      </c>
      <c r="AC882" s="51">
        <f t="shared" si="518"/>
        <v>6.5726321411152686E-2</v>
      </c>
      <c r="AD882" s="78">
        <f t="shared" si="519"/>
        <v>1.1821632246441418</v>
      </c>
      <c r="AE882" s="51">
        <f t="shared" si="539"/>
        <v>1.1863327730486206</v>
      </c>
      <c r="AF882" s="50">
        <f t="shared" si="520"/>
        <v>-3.5146533074054132E-3</v>
      </c>
      <c r="AG882" s="50">
        <f t="shared" si="540"/>
        <v>-7.6299584708350299E-4</v>
      </c>
      <c r="AH882" s="48">
        <f t="shared" si="541"/>
        <v>45016</v>
      </c>
      <c r="AI882" s="55">
        <f t="shared" si="521"/>
        <v>2023</v>
      </c>
      <c r="AJ882" s="55">
        <f t="shared" si="522"/>
        <v>6</v>
      </c>
      <c r="AK882" s="53">
        <f t="shared" si="523"/>
        <v>0</v>
      </c>
      <c r="AL882" s="51">
        <f t="shared" si="542"/>
        <v>1.177910127452084</v>
      </c>
      <c r="AM882" s="52" t="str">
        <f t="shared" si="524"/>
        <v/>
      </c>
      <c r="AN882" s="51">
        <f t="shared" si="543"/>
        <v>1.1863327730486206</v>
      </c>
      <c r="AO882" s="52">
        <f t="shared" si="525"/>
        <v>-3.5146533074054132E-3</v>
      </c>
      <c r="AP882" s="56">
        <f t="shared" si="526"/>
        <v>1</v>
      </c>
      <c r="AQ882" s="53" t="b">
        <f t="shared" si="527"/>
        <v>1</v>
      </c>
    </row>
    <row r="883" spans="1:43">
      <c r="A883" s="48">
        <f>净值底稿!A844</f>
        <v>45098</v>
      </c>
      <c r="B883" s="49">
        <f>净值底稿!X844</f>
        <v>1.4688620819815956</v>
      </c>
      <c r="C883" s="49">
        <f>净值底稿!U844</f>
        <v>1.2839026301002132</v>
      </c>
      <c r="D883" s="49">
        <f>净值底稿!V844</f>
        <v>1.6032</v>
      </c>
      <c r="E883" s="49">
        <f>净值底稿!W844</f>
        <v>1.6113999999999999</v>
      </c>
      <c r="F883" s="50">
        <f t="shared" si="528"/>
        <v>-7.568126088373428E-3</v>
      </c>
      <c r="G883" s="50">
        <f t="shared" si="529"/>
        <v>-1.6847755820499466E-2</v>
      </c>
      <c r="H883" s="50">
        <f t="shared" si="530"/>
        <v>1.8716077110236817E-4</v>
      </c>
      <c r="I883" s="50">
        <f t="shared" si="531"/>
        <v>-2.7848257936753384E-3</v>
      </c>
      <c r="J883" s="51">
        <f t="shared" si="532"/>
        <v>0.12274283772756683</v>
      </c>
      <c r="K883" s="51">
        <f t="shared" si="533"/>
        <v>0.11812089460769765</v>
      </c>
      <c r="L883" s="51">
        <f t="shared" si="534"/>
        <v>0.87277629785513089</v>
      </c>
      <c r="M883" s="51">
        <f t="shared" si="535"/>
        <v>6.5543285055963518E-2</v>
      </c>
      <c r="N883" s="51">
        <f t="shared" si="506"/>
        <v>1.1791833152463589</v>
      </c>
      <c r="O883" s="52">
        <f t="shared" si="507"/>
        <v>0.20426317877890124</v>
      </c>
      <c r="P883" s="53" t="b">
        <f t="shared" si="508"/>
        <v>0</v>
      </c>
      <c r="Q883" s="53" t="b">
        <f t="shared" si="509"/>
        <v>0</v>
      </c>
      <c r="R883" s="53" t="b">
        <f t="shared" si="510"/>
        <v>0</v>
      </c>
      <c r="S883" s="53" t="b">
        <f t="shared" si="536"/>
        <v>0</v>
      </c>
      <c r="T883" s="54" t="str">
        <f t="shared" si="537"/>
        <v>不调</v>
      </c>
      <c r="U883" s="51">
        <f t="shared" si="511"/>
        <v>0.12274283772756683</v>
      </c>
      <c r="V883" s="51">
        <f t="shared" si="512"/>
        <v>0.11812089460769765</v>
      </c>
      <c r="W883" s="51">
        <f t="shared" si="513"/>
        <v>0.87277629785513089</v>
      </c>
      <c r="X883" s="51">
        <f t="shared" si="514"/>
        <v>6.5543285055963518E-2</v>
      </c>
      <c r="Y883" s="51">
        <f t="shared" si="538"/>
        <v>0.99998626710299976</v>
      </c>
      <c r="Z883" s="51">
        <f t="shared" si="515"/>
        <v>0.1227411521128188</v>
      </c>
      <c r="AA883" s="51">
        <f t="shared" si="516"/>
        <v>0.11811927246561842</v>
      </c>
      <c r="AB883" s="51">
        <f t="shared" si="517"/>
        <v>0.87276431210812822</v>
      </c>
      <c r="AC883" s="51">
        <f t="shared" si="518"/>
        <v>6.5542384956780789E-2</v>
      </c>
      <c r="AD883" s="78">
        <f t="shared" si="519"/>
        <v>1.1791671216433464</v>
      </c>
      <c r="AE883" s="51">
        <f t="shared" si="539"/>
        <v>1.1863327730486206</v>
      </c>
      <c r="AF883" s="50">
        <f t="shared" si="520"/>
        <v>-6.0401698141239191E-3</v>
      </c>
      <c r="AG883" s="50">
        <f t="shared" si="540"/>
        <v>-2.5344241288653979E-3</v>
      </c>
      <c r="AH883" s="48">
        <f t="shared" si="541"/>
        <v>45016</v>
      </c>
      <c r="AI883" s="55">
        <f t="shared" si="521"/>
        <v>2023</v>
      </c>
      <c r="AJ883" s="55">
        <f t="shared" si="522"/>
        <v>6</v>
      </c>
      <c r="AK883" s="53">
        <f t="shared" si="523"/>
        <v>0</v>
      </c>
      <c r="AL883" s="51">
        <f t="shared" si="542"/>
        <v>1.177910127452084</v>
      </c>
      <c r="AM883" s="52" t="str">
        <f t="shared" si="524"/>
        <v/>
      </c>
      <c r="AN883" s="51">
        <f t="shared" si="543"/>
        <v>1.1863327730486206</v>
      </c>
      <c r="AO883" s="52">
        <f t="shared" si="525"/>
        <v>-6.0401698141239191E-3</v>
      </c>
      <c r="AP883" s="56">
        <f t="shared" si="526"/>
        <v>1</v>
      </c>
      <c r="AQ883" s="53" t="b">
        <f t="shared" si="527"/>
        <v>1</v>
      </c>
    </row>
    <row r="884" spans="1:43">
      <c r="A884" s="48">
        <f>净值底稿!A845</f>
        <v>45103</v>
      </c>
      <c r="B884" s="49">
        <f>净值底稿!X845</f>
        <v>1.4472232356814489</v>
      </c>
      <c r="C884" s="49">
        <f>净值底稿!U845</f>
        <v>1.2615565534420345</v>
      </c>
      <c r="D884" s="49">
        <f>净值底稿!V845</f>
        <v>1.6039000000000001</v>
      </c>
      <c r="E884" s="49">
        <f>净值底稿!W845</f>
        <v>1.609</v>
      </c>
      <c r="F884" s="50">
        <f t="shared" si="528"/>
        <v>-1.4731707330176591E-2</v>
      </c>
      <c r="G884" s="50">
        <f t="shared" si="529"/>
        <v>-1.7404806357032343E-2</v>
      </c>
      <c r="H884" s="50">
        <f t="shared" si="530"/>
        <v>4.3662674650701838E-4</v>
      </c>
      <c r="I884" s="50">
        <f t="shared" si="531"/>
        <v>-1.4893881097182149E-3</v>
      </c>
      <c r="J884" s="51">
        <f t="shared" si="532"/>
        <v>0.12093296538252407</v>
      </c>
      <c r="K884" s="51">
        <f t="shared" si="533"/>
        <v>0.11606342940132079</v>
      </c>
      <c r="L884" s="51">
        <f t="shared" si="534"/>
        <v>0.8731453843501914</v>
      </c>
      <c r="M884" s="51">
        <f t="shared" si="535"/>
        <v>6.5444766907943583E-2</v>
      </c>
      <c r="N884" s="51">
        <f t="shared" si="506"/>
        <v>1.1755865460419799</v>
      </c>
      <c r="O884" s="52">
        <f t="shared" si="507"/>
        <v>0.20159842385214044</v>
      </c>
      <c r="P884" s="53" t="b">
        <f t="shared" si="508"/>
        <v>0</v>
      </c>
      <c r="Q884" s="53" t="b">
        <f t="shared" si="509"/>
        <v>0</v>
      </c>
      <c r="R884" s="53" t="b">
        <f t="shared" si="510"/>
        <v>0</v>
      </c>
      <c r="S884" s="53" t="b">
        <f t="shared" si="536"/>
        <v>0</v>
      </c>
      <c r="T884" s="54" t="str">
        <f t="shared" si="537"/>
        <v>不调</v>
      </c>
      <c r="U884" s="51">
        <f t="shared" si="511"/>
        <v>0.12093296538252407</v>
      </c>
      <c r="V884" s="51">
        <f t="shared" si="512"/>
        <v>0.11606342940132079</v>
      </c>
      <c r="W884" s="51">
        <f t="shared" si="513"/>
        <v>0.8731453843501914</v>
      </c>
      <c r="X884" s="51">
        <f t="shared" si="514"/>
        <v>6.5444766907943583E-2</v>
      </c>
      <c r="Y884" s="51">
        <f t="shared" si="538"/>
        <v>0.99993133740089724</v>
      </c>
      <c r="Z884" s="51">
        <f t="shared" si="515"/>
        <v>0.1209246618108037</v>
      </c>
      <c r="AA884" s="51">
        <f t="shared" si="516"/>
        <v>0.11605546018459732</v>
      </c>
      <c r="AB884" s="51">
        <f t="shared" si="517"/>
        <v>0.87308543191870736</v>
      </c>
      <c r="AC884" s="51">
        <f t="shared" si="518"/>
        <v>6.5440273300150009E-2</v>
      </c>
      <c r="AD884" s="78">
        <f t="shared" si="519"/>
        <v>1.1755058272142584</v>
      </c>
      <c r="AE884" s="51">
        <f t="shared" si="539"/>
        <v>1.1863327730486206</v>
      </c>
      <c r="AF884" s="50">
        <f t="shared" si="520"/>
        <v>-9.1263986634536609E-3</v>
      </c>
      <c r="AG884" s="50">
        <f t="shared" si="540"/>
        <v>-3.1049834767995499E-3</v>
      </c>
      <c r="AH884" s="48">
        <f t="shared" si="541"/>
        <v>45016</v>
      </c>
      <c r="AI884" s="55">
        <f t="shared" si="521"/>
        <v>2023</v>
      </c>
      <c r="AJ884" s="55">
        <f t="shared" si="522"/>
        <v>6</v>
      </c>
      <c r="AK884" s="53">
        <f t="shared" si="523"/>
        <v>0</v>
      </c>
      <c r="AL884" s="51">
        <f t="shared" si="542"/>
        <v>1.177910127452084</v>
      </c>
      <c r="AM884" s="52" t="str">
        <f t="shared" si="524"/>
        <v/>
      </c>
      <c r="AN884" s="51">
        <f t="shared" si="543"/>
        <v>1.1863327730486206</v>
      </c>
      <c r="AO884" s="52">
        <f t="shared" si="525"/>
        <v>-9.1263986634536609E-3</v>
      </c>
      <c r="AP884" s="56">
        <f t="shared" si="526"/>
        <v>1</v>
      </c>
      <c r="AQ884" s="53" t="b">
        <f t="shared" si="527"/>
        <v>1</v>
      </c>
    </row>
    <row r="885" spans="1:43">
      <c r="A885" s="48">
        <f>净值底稿!A846</f>
        <v>45104</v>
      </c>
      <c r="B885" s="49">
        <f>净值底稿!X846</f>
        <v>1.4727069584541888</v>
      </c>
      <c r="C885" s="49">
        <f>净值底稿!U846</f>
        <v>1.2800552754077708</v>
      </c>
      <c r="D885" s="49">
        <f>净值底稿!V846</f>
        <v>1.6034999999999999</v>
      </c>
      <c r="E885" s="49">
        <f>净值底稿!W846</f>
        <v>1.609</v>
      </c>
      <c r="F885" s="50">
        <f t="shared" si="528"/>
        <v>1.7608702060909254E-2</v>
      </c>
      <c r="G885" s="50">
        <f t="shared" si="529"/>
        <v>1.4663410780328734E-2</v>
      </c>
      <c r="H885" s="50">
        <f t="shared" si="530"/>
        <v>-2.4939210673990964E-4</v>
      </c>
      <c r="I885" s="50">
        <f t="shared" si="531"/>
        <v>0</v>
      </c>
      <c r="J885" s="51">
        <f t="shared" si="532"/>
        <v>0.12305398815244636</v>
      </c>
      <c r="K885" s="51">
        <f t="shared" si="533"/>
        <v>0.11775722907058415</v>
      </c>
      <c r="L885" s="51">
        <f t="shared" si="534"/>
        <v>0.87286769130347719</v>
      </c>
      <c r="M885" s="51">
        <f t="shared" si="535"/>
        <v>6.5440273300150009E-2</v>
      </c>
      <c r="N885" s="51">
        <f t="shared" si="506"/>
        <v>1.1791191818266578</v>
      </c>
      <c r="O885" s="52">
        <f t="shared" si="507"/>
        <v>0.20422975127075166</v>
      </c>
      <c r="P885" s="53" t="b">
        <f t="shared" si="508"/>
        <v>0</v>
      </c>
      <c r="Q885" s="53" t="b">
        <f t="shared" si="509"/>
        <v>0</v>
      </c>
      <c r="R885" s="53" t="b">
        <f t="shared" si="510"/>
        <v>0</v>
      </c>
      <c r="S885" s="53" t="b">
        <f t="shared" si="536"/>
        <v>0</v>
      </c>
      <c r="T885" s="54" t="str">
        <f t="shared" si="537"/>
        <v>不调</v>
      </c>
      <c r="U885" s="51">
        <f t="shared" si="511"/>
        <v>0.12305398815244636</v>
      </c>
      <c r="V885" s="51">
        <f t="shared" si="512"/>
        <v>0.11775722907058415</v>
      </c>
      <c r="W885" s="51">
        <f t="shared" si="513"/>
        <v>0.87286769130347719</v>
      </c>
      <c r="X885" s="51">
        <f t="shared" si="514"/>
        <v>6.5440273300150009E-2</v>
      </c>
      <c r="Y885" s="51">
        <f t="shared" si="538"/>
        <v>0.99998626710299976</v>
      </c>
      <c r="Z885" s="51">
        <f t="shared" si="515"/>
        <v>0.1230522982647016</v>
      </c>
      <c r="AA885" s="51">
        <f t="shared" si="516"/>
        <v>0.1177556119226863</v>
      </c>
      <c r="AB885" s="51">
        <f t="shared" si="517"/>
        <v>0.87285570430137771</v>
      </c>
      <c r="AC885" s="51">
        <f t="shared" si="518"/>
        <v>6.5439374615617107E-2</v>
      </c>
      <c r="AD885" s="78">
        <f t="shared" si="519"/>
        <v>1.1791029891043827</v>
      </c>
      <c r="AE885" s="51">
        <f t="shared" si="539"/>
        <v>1.1863327730486206</v>
      </c>
      <c r="AF885" s="50">
        <f t="shared" si="520"/>
        <v>-6.0942292993043656E-3</v>
      </c>
      <c r="AG885" s="50">
        <f t="shared" si="540"/>
        <v>3.060097029590203E-3</v>
      </c>
      <c r="AH885" s="48">
        <f t="shared" si="541"/>
        <v>45016</v>
      </c>
      <c r="AI885" s="55">
        <f t="shared" si="521"/>
        <v>2023</v>
      </c>
      <c r="AJ885" s="55">
        <f t="shared" si="522"/>
        <v>6</v>
      </c>
      <c r="AK885" s="53">
        <f t="shared" si="523"/>
        <v>0</v>
      </c>
      <c r="AL885" s="51">
        <f t="shared" si="542"/>
        <v>1.177910127452084</v>
      </c>
      <c r="AM885" s="52" t="str">
        <f t="shared" si="524"/>
        <v/>
      </c>
      <c r="AN885" s="51">
        <f t="shared" si="543"/>
        <v>1.1863327730486206</v>
      </c>
      <c r="AO885" s="52">
        <f t="shared" si="525"/>
        <v>-6.0942292993043656E-3</v>
      </c>
      <c r="AP885" s="56">
        <f t="shared" si="526"/>
        <v>1</v>
      </c>
      <c r="AQ885" s="53" t="b">
        <f t="shared" si="527"/>
        <v>1</v>
      </c>
    </row>
    <row r="886" spans="1:43">
      <c r="A886" s="48">
        <f>净值底稿!A847</f>
        <v>45105</v>
      </c>
      <c r="B886" s="49">
        <f>净值底稿!X847</f>
        <v>1.4770978471550462</v>
      </c>
      <c r="C886" s="49">
        <f>净值底稿!U847</f>
        <v>1.2766002227282118</v>
      </c>
      <c r="D886" s="49">
        <f>净值底稿!V847</f>
        <v>1.6037999999999999</v>
      </c>
      <c r="E886" s="49">
        <f>净值底稿!W847</f>
        <v>1.6004</v>
      </c>
      <c r="F886" s="50">
        <f t="shared" si="528"/>
        <v>2.9815087622497849E-3</v>
      </c>
      <c r="G886" s="50">
        <f t="shared" si="529"/>
        <v>-2.6991433463358083E-3</v>
      </c>
      <c r="H886" s="50">
        <f t="shared" si="530"/>
        <v>1.870907390084664E-4</v>
      </c>
      <c r="I886" s="50">
        <f t="shared" si="531"/>
        <v>-5.3449347420757576E-3</v>
      </c>
      <c r="J886" s="51">
        <f t="shared" si="532"/>
        <v>0.12341917977019277</v>
      </c>
      <c r="K886" s="51">
        <f t="shared" si="533"/>
        <v>0.11743777264627148</v>
      </c>
      <c r="L886" s="51">
        <f t="shared" si="534"/>
        <v>0.87301900752014316</v>
      </c>
      <c r="M886" s="51">
        <f t="shared" si="535"/>
        <v>6.508960542873439E-2</v>
      </c>
      <c r="N886" s="51">
        <f t="shared" si="506"/>
        <v>1.1789655653653419</v>
      </c>
      <c r="O886" s="52">
        <f t="shared" si="507"/>
        <v>0.20429515457631425</v>
      </c>
      <c r="P886" s="53" t="b">
        <f t="shared" si="508"/>
        <v>0</v>
      </c>
      <c r="Q886" s="53" t="b">
        <f t="shared" si="509"/>
        <v>0</v>
      </c>
      <c r="R886" s="53" t="b">
        <f t="shared" si="510"/>
        <v>0</v>
      </c>
      <c r="S886" s="53" t="b">
        <f t="shared" si="536"/>
        <v>0</v>
      </c>
      <c r="T886" s="54" t="str">
        <f t="shared" si="537"/>
        <v>不调</v>
      </c>
      <c r="U886" s="51">
        <f t="shared" si="511"/>
        <v>0.12341917977019277</v>
      </c>
      <c r="V886" s="51">
        <f t="shared" si="512"/>
        <v>0.11743777264627148</v>
      </c>
      <c r="W886" s="51">
        <f t="shared" si="513"/>
        <v>0.87301900752014316</v>
      </c>
      <c r="X886" s="51">
        <f t="shared" si="514"/>
        <v>6.508960542873439E-2</v>
      </c>
      <c r="Y886" s="51">
        <f t="shared" si="538"/>
        <v>0.99998626710299976</v>
      </c>
      <c r="Z886" s="51">
        <f t="shared" si="515"/>
        <v>0.12341748486730914</v>
      </c>
      <c r="AA886" s="51">
        <f t="shared" si="516"/>
        <v>0.11743615988543579</v>
      </c>
      <c r="AB886" s="51">
        <f t="shared" si="517"/>
        <v>0.87300701844003359</v>
      </c>
      <c r="AC886" s="51">
        <f t="shared" si="518"/>
        <v>6.5088711559887255E-2</v>
      </c>
      <c r="AD886" s="78">
        <f t="shared" si="519"/>
        <v>1.1789493747526658</v>
      </c>
      <c r="AE886" s="51">
        <f t="shared" si="539"/>
        <v>1.1863327730486206</v>
      </c>
      <c r="AF886" s="50">
        <f t="shared" si="520"/>
        <v>-6.2237160295092187E-3</v>
      </c>
      <c r="AG886" s="50">
        <f t="shared" si="540"/>
        <v>-1.3028069060661007E-4</v>
      </c>
      <c r="AH886" s="48">
        <f t="shared" si="541"/>
        <v>45016</v>
      </c>
      <c r="AI886" s="55">
        <f t="shared" si="521"/>
        <v>2023</v>
      </c>
      <c r="AJ886" s="55">
        <f t="shared" si="522"/>
        <v>6</v>
      </c>
      <c r="AK886" s="53">
        <f t="shared" si="523"/>
        <v>0</v>
      </c>
      <c r="AL886" s="51">
        <f t="shared" si="542"/>
        <v>1.177910127452084</v>
      </c>
      <c r="AM886" s="52" t="str">
        <f t="shared" si="524"/>
        <v/>
      </c>
      <c r="AN886" s="51">
        <f t="shared" si="543"/>
        <v>1.1863327730486206</v>
      </c>
      <c r="AO886" s="52">
        <f t="shared" si="525"/>
        <v>-6.2237160295092187E-3</v>
      </c>
      <c r="AP886" s="56">
        <f t="shared" si="526"/>
        <v>1</v>
      </c>
      <c r="AQ886" s="53" t="b">
        <f t="shared" si="527"/>
        <v>1</v>
      </c>
    </row>
    <row r="887" spans="1:43">
      <c r="A887" s="48">
        <f>净值底稿!A848</f>
        <v>45106</v>
      </c>
      <c r="B887" s="49">
        <f>净值底稿!X848</f>
        <v>1.4748837133870825</v>
      </c>
      <c r="C887" s="49">
        <f>净值底稿!U848</f>
        <v>1.2852311591356056</v>
      </c>
      <c r="D887" s="49">
        <f>净值底稿!V848</f>
        <v>1.6043000000000001</v>
      </c>
      <c r="E887" s="49">
        <f>净值底稿!W848</f>
        <v>1.6013999999999999</v>
      </c>
      <c r="F887" s="50">
        <f t="shared" si="528"/>
        <v>-1.4989756922524355E-3</v>
      </c>
      <c r="G887" s="50">
        <f t="shared" si="529"/>
        <v>6.7608764699638169E-3</v>
      </c>
      <c r="H887" s="50">
        <f t="shared" si="530"/>
        <v>3.1175957101892138E-4</v>
      </c>
      <c r="I887" s="50">
        <f t="shared" si="531"/>
        <v>6.2484378905258708E-4</v>
      </c>
      <c r="J887" s="51">
        <f t="shared" si="532"/>
        <v>0.12323248505749411</v>
      </c>
      <c r="K887" s="51">
        <f t="shared" si="533"/>
        <v>0.11823013125552814</v>
      </c>
      <c r="L887" s="51">
        <f t="shared" si="534"/>
        <v>0.87327918673359894</v>
      </c>
      <c r="M887" s="51">
        <f t="shared" si="535"/>
        <v>6.512938183704288E-2</v>
      </c>
      <c r="N887" s="51">
        <f t="shared" si="506"/>
        <v>1.179871184883664</v>
      </c>
      <c r="O887" s="52">
        <f t="shared" si="507"/>
        <v>0.20465167673099041</v>
      </c>
      <c r="P887" s="53" t="b">
        <f t="shared" si="508"/>
        <v>0</v>
      </c>
      <c r="Q887" s="53" t="b">
        <f t="shared" si="509"/>
        <v>0</v>
      </c>
      <c r="R887" s="53" t="b">
        <f t="shared" si="510"/>
        <v>0</v>
      </c>
      <c r="S887" s="53" t="b">
        <f t="shared" si="536"/>
        <v>0</v>
      </c>
      <c r="T887" s="54" t="str">
        <f t="shared" si="537"/>
        <v>不调</v>
      </c>
      <c r="U887" s="51">
        <f t="shared" si="511"/>
        <v>0.12323248505749411</v>
      </c>
      <c r="V887" s="51">
        <f t="shared" si="512"/>
        <v>0.11823013125552814</v>
      </c>
      <c r="W887" s="51">
        <f t="shared" si="513"/>
        <v>0.87327918673359894</v>
      </c>
      <c r="X887" s="51">
        <f t="shared" si="514"/>
        <v>6.512938183704288E-2</v>
      </c>
      <c r="Y887" s="51">
        <f t="shared" si="538"/>
        <v>0.99998626710299976</v>
      </c>
      <c r="Z887" s="51">
        <f t="shared" si="515"/>
        <v>0.12323079271846973</v>
      </c>
      <c r="AA887" s="51">
        <f t="shared" si="516"/>
        <v>0.11822850761331329</v>
      </c>
      <c r="AB887" s="51">
        <f t="shared" si="517"/>
        <v>0.87326719408047504</v>
      </c>
      <c r="AC887" s="51">
        <f t="shared" si="518"/>
        <v>6.5128487421950418E-2</v>
      </c>
      <c r="AD887" s="78">
        <f t="shared" si="519"/>
        <v>1.1798549818342086</v>
      </c>
      <c r="AE887" s="51">
        <f t="shared" si="539"/>
        <v>1.1863327730486206</v>
      </c>
      <c r="AF887" s="50">
        <f t="shared" si="520"/>
        <v>-5.460349205194337E-3</v>
      </c>
      <c r="AG887" s="50">
        <f t="shared" si="540"/>
        <v>7.6814755657572675E-4</v>
      </c>
      <c r="AH887" s="48">
        <f t="shared" si="541"/>
        <v>45016</v>
      </c>
      <c r="AI887" s="55">
        <f t="shared" si="521"/>
        <v>2023</v>
      </c>
      <c r="AJ887" s="55">
        <f t="shared" si="522"/>
        <v>6</v>
      </c>
      <c r="AK887" s="53">
        <f t="shared" si="523"/>
        <v>0</v>
      </c>
      <c r="AL887" s="51">
        <f t="shared" si="542"/>
        <v>1.177910127452084</v>
      </c>
      <c r="AM887" s="52" t="str">
        <f t="shared" si="524"/>
        <v/>
      </c>
      <c r="AN887" s="51">
        <f t="shared" si="543"/>
        <v>1.1863327730486206</v>
      </c>
      <c r="AO887" s="52">
        <f t="shared" si="525"/>
        <v>-5.460349205194337E-3</v>
      </c>
      <c r="AP887" s="56">
        <f t="shared" si="526"/>
        <v>1</v>
      </c>
      <c r="AQ887" s="53" t="b">
        <f t="shared" si="527"/>
        <v>1</v>
      </c>
    </row>
    <row r="888" spans="1:43">
      <c r="A888" s="48">
        <f>净值底稿!A849</f>
        <v>45107</v>
      </c>
      <c r="B888" s="49">
        <f>净值底稿!X849</f>
        <v>1.4814702266394932</v>
      </c>
      <c r="C888" s="49">
        <f>净值底稿!U849</f>
        <v>1.2970523650457031</v>
      </c>
      <c r="D888" s="49">
        <f>净值底稿!V849</f>
        <v>1.6051</v>
      </c>
      <c r="E888" s="49">
        <f>净值底稿!W849</f>
        <v>1.6061000000000001</v>
      </c>
      <c r="F888" s="50">
        <f t="shared" si="528"/>
        <v>4.4657847887443758E-3</v>
      </c>
      <c r="G888" s="50">
        <f t="shared" si="529"/>
        <v>9.1977274485377514E-3</v>
      </c>
      <c r="H888" s="50">
        <f t="shared" si="530"/>
        <v>4.9865985164854187E-4</v>
      </c>
      <c r="I888" s="50">
        <f t="shared" si="531"/>
        <v>2.9349319345572944E-3</v>
      </c>
      <c r="J888" s="51">
        <f t="shared" si="532"/>
        <v>0.12378111491809679</v>
      </c>
      <c r="K888" s="51">
        <f t="shared" si="533"/>
        <v>0.11931594120298791</v>
      </c>
      <c r="L888" s="51">
        <f t="shared" si="534"/>
        <v>0.8737026573699247</v>
      </c>
      <c r="M888" s="51">
        <f t="shared" si="535"/>
        <v>6.5319635099534507E-2</v>
      </c>
      <c r="N888" s="51">
        <f t="shared" si="506"/>
        <v>1.1821193485905439</v>
      </c>
      <c r="O888" s="52">
        <f t="shared" si="507"/>
        <v>0.20564510377986153</v>
      </c>
      <c r="P888" s="53" t="b">
        <f t="shared" si="508"/>
        <v>0</v>
      </c>
      <c r="Q888" s="53" t="b">
        <f t="shared" si="509"/>
        <v>1</v>
      </c>
      <c r="R888" s="53" t="b">
        <f t="shared" si="510"/>
        <v>0</v>
      </c>
      <c r="S888" s="53" t="b">
        <f t="shared" si="536"/>
        <v>1</v>
      </c>
      <c r="T888" s="54" t="str">
        <f t="shared" si="537"/>
        <v>季度</v>
      </c>
      <c r="U888" s="51">
        <f t="shared" si="511"/>
        <v>0.12154852806054235</v>
      </c>
      <c r="V888" s="51">
        <f t="shared" si="512"/>
        <v>0.12154852806054235</v>
      </c>
      <c r="W888" s="51">
        <f t="shared" si="513"/>
        <v>0.8737026573699247</v>
      </c>
      <c r="X888" s="51">
        <f t="shared" si="514"/>
        <v>6.5319635099534507E-2</v>
      </c>
      <c r="Y888" s="51">
        <f t="shared" si="538"/>
        <v>0.99998626710299976</v>
      </c>
      <c r="Z888" s="51">
        <f t="shared" si="515"/>
        <v>0.12154685884712596</v>
      </c>
      <c r="AA888" s="51">
        <f t="shared" si="516"/>
        <v>0.12154685884712596</v>
      </c>
      <c r="AB888" s="51">
        <f t="shared" si="517"/>
        <v>0.87369065890132225</v>
      </c>
      <c r="AC888" s="51">
        <f t="shared" si="518"/>
        <v>6.5318738071713595E-2</v>
      </c>
      <c r="AD888" s="78">
        <f t="shared" si="519"/>
        <v>1.1821031146672878</v>
      </c>
      <c r="AE888" s="51">
        <f t="shared" si="539"/>
        <v>1.1863327730486206</v>
      </c>
      <c r="AF888" s="50">
        <f t="shared" si="520"/>
        <v>-3.5653220389953999E-3</v>
      </c>
      <c r="AG888" s="50">
        <f t="shared" si="540"/>
        <v>1.9054314875073253E-3</v>
      </c>
      <c r="AH888" s="48">
        <f t="shared" si="541"/>
        <v>45107</v>
      </c>
      <c r="AI888" s="55">
        <f t="shared" si="521"/>
        <v>2023</v>
      </c>
      <c r="AJ888" s="55">
        <f t="shared" si="522"/>
        <v>6</v>
      </c>
      <c r="AK888" s="53">
        <f t="shared" si="523"/>
        <v>1</v>
      </c>
      <c r="AL888" s="51">
        <f t="shared" si="542"/>
        <v>1.177910127452084</v>
      </c>
      <c r="AM888" s="52">
        <f t="shared" si="524"/>
        <v>3.5596834745563743E-3</v>
      </c>
      <c r="AN888" s="51">
        <f t="shared" si="543"/>
        <v>1.1863327730486206</v>
      </c>
      <c r="AO888" s="52">
        <f t="shared" si="525"/>
        <v>-3.5653220389953999E-3</v>
      </c>
      <c r="AP888" s="56">
        <f t="shared" si="526"/>
        <v>1</v>
      </c>
      <c r="AQ888" s="53" t="b">
        <f t="shared" si="527"/>
        <v>1</v>
      </c>
    </row>
    <row r="889" spans="1:43">
      <c r="A889" s="48">
        <f>净值底稿!A850</f>
        <v>45110</v>
      </c>
      <c r="B889" s="49">
        <f>净值底稿!X850</f>
        <v>1.4981431967820189</v>
      </c>
      <c r="C889" s="49">
        <f>净值底稿!U850</f>
        <v>1.303418959912956</v>
      </c>
      <c r="D889" s="49">
        <f>净值底稿!V850</f>
        <v>1.6053999999999999</v>
      </c>
      <c r="E889" s="49">
        <f>净值底稿!W850</f>
        <v>1.6097999999999999</v>
      </c>
      <c r="F889" s="50">
        <f t="shared" si="528"/>
        <v>1.1254340345634883E-2</v>
      </c>
      <c r="G889" s="50">
        <f t="shared" si="529"/>
        <v>4.9085102797901126E-3</v>
      </c>
      <c r="H889" s="50">
        <f t="shared" si="530"/>
        <v>1.8690424272627126E-4</v>
      </c>
      <c r="I889" s="50">
        <f t="shared" si="531"/>
        <v>2.3037170786375238E-3</v>
      </c>
      <c r="J889" s="51">
        <f t="shared" si="532"/>
        <v>0.12291478856453436</v>
      </c>
      <c r="K889" s="51">
        <f t="shared" si="533"/>
        <v>0.12214347285325328</v>
      </c>
      <c r="L889" s="51">
        <f t="shared" si="534"/>
        <v>0.87385395539230126</v>
      </c>
      <c r="M889" s="51">
        <f t="shared" si="535"/>
        <v>6.5469213964164455E-2</v>
      </c>
      <c r="N889" s="51">
        <f t="shared" si="506"/>
        <v>1.1843814307742533</v>
      </c>
      <c r="O889" s="52">
        <f t="shared" si="507"/>
        <v>0.20690822656480545</v>
      </c>
      <c r="P889" s="53" t="b">
        <f t="shared" si="508"/>
        <v>0</v>
      </c>
      <c r="Q889" s="53" t="b">
        <f t="shared" si="509"/>
        <v>0</v>
      </c>
      <c r="R889" s="53" t="b">
        <f t="shared" si="510"/>
        <v>0</v>
      </c>
      <c r="S889" s="53" t="b">
        <f t="shared" si="536"/>
        <v>0</v>
      </c>
      <c r="T889" s="54" t="str">
        <f t="shared" si="537"/>
        <v>不调</v>
      </c>
      <c r="U889" s="51">
        <f t="shared" si="511"/>
        <v>0.12291478856453436</v>
      </c>
      <c r="V889" s="51">
        <f t="shared" si="512"/>
        <v>0.12214347285325328</v>
      </c>
      <c r="W889" s="51">
        <f t="shared" si="513"/>
        <v>0.87385395539230126</v>
      </c>
      <c r="X889" s="51">
        <f t="shared" si="514"/>
        <v>6.5469213964164455E-2</v>
      </c>
      <c r="Y889" s="51">
        <f t="shared" si="538"/>
        <v>0.99995880187477393</v>
      </c>
      <c r="Z889" s="51">
        <f t="shared" si="515"/>
        <v>0.12290972470568294</v>
      </c>
      <c r="AA889" s="51">
        <f t="shared" si="516"/>
        <v>0.12213844077116312</v>
      </c>
      <c r="AB889" s="51">
        <f t="shared" si="517"/>
        <v>0.87381795424761777</v>
      </c>
      <c r="AC889" s="51">
        <f t="shared" si="518"/>
        <v>6.5466516755289111E-2</v>
      </c>
      <c r="AD889" s="78">
        <f t="shared" si="519"/>
        <v>1.1843326364797528</v>
      </c>
      <c r="AE889" s="51">
        <f t="shared" si="539"/>
        <v>1.1863327730486206</v>
      </c>
      <c r="AF889" s="50">
        <f t="shared" si="520"/>
        <v>-1.6859827312430964E-3</v>
      </c>
      <c r="AG889" s="50">
        <f t="shared" si="540"/>
        <v>1.8860637323441232E-3</v>
      </c>
      <c r="AH889" s="48">
        <f t="shared" si="541"/>
        <v>45107</v>
      </c>
      <c r="AI889" s="55">
        <f t="shared" si="521"/>
        <v>2023</v>
      </c>
      <c r="AJ889" s="55">
        <f t="shared" si="522"/>
        <v>7</v>
      </c>
      <c r="AK889" s="53">
        <f t="shared" si="523"/>
        <v>0</v>
      </c>
      <c r="AL889" s="51">
        <f t="shared" si="542"/>
        <v>1.1821031146672878</v>
      </c>
      <c r="AM889" s="52" t="str">
        <f t="shared" si="524"/>
        <v/>
      </c>
      <c r="AN889" s="51">
        <f t="shared" si="543"/>
        <v>1.1863327730486206</v>
      </c>
      <c r="AO889" s="52">
        <f t="shared" si="525"/>
        <v>-1.6859827312430964E-3</v>
      </c>
      <c r="AP889" s="56">
        <f t="shared" si="526"/>
        <v>1</v>
      </c>
      <c r="AQ889" s="53" t="b">
        <f t="shared" si="527"/>
        <v>1</v>
      </c>
    </row>
    <row r="890" spans="1:43">
      <c r="A890" s="48">
        <f>净值底稿!A851</f>
        <v>45111</v>
      </c>
      <c r="B890" s="49">
        <f>净值底稿!X851</f>
        <v>1.4947406959837739</v>
      </c>
      <c r="C890" s="49">
        <f>净值底稿!U851</f>
        <v>1.3074741460236479</v>
      </c>
      <c r="D890" s="49">
        <f>净值底稿!V851</f>
        <v>1.6056999999999999</v>
      </c>
      <c r="E890" s="49">
        <f>净值底稿!W851</f>
        <v>1.6114999999999999</v>
      </c>
      <c r="F890" s="50">
        <f t="shared" si="528"/>
        <v>-2.2711452453634262E-3</v>
      </c>
      <c r="G890" s="50">
        <f t="shared" si="529"/>
        <v>3.1111915933481615E-3</v>
      </c>
      <c r="H890" s="50">
        <f t="shared" si="530"/>
        <v>1.8686931605826906E-4</v>
      </c>
      <c r="I890" s="50">
        <f t="shared" si="531"/>
        <v>1.0560318051933137E-3</v>
      </c>
      <c r="J890" s="51">
        <f t="shared" si="532"/>
        <v>0.1226305788688087</v>
      </c>
      <c r="K890" s="51">
        <f t="shared" si="533"/>
        <v>0.12251843686131501</v>
      </c>
      <c r="L890" s="51">
        <f t="shared" si="534"/>
        <v>0.87398124401108745</v>
      </c>
      <c r="M890" s="51">
        <f t="shared" si="535"/>
        <v>6.5535651479157922E-2</v>
      </c>
      <c r="N890" s="51">
        <f t="shared" si="506"/>
        <v>1.184665911220369</v>
      </c>
      <c r="O890" s="52">
        <f t="shared" si="507"/>
        <v>0.20693514805164476</v>
      </c>
      <c r="P890" s="53" t="b">
        <f t="shared" si="508"/>
        <v>0</v>
      </c>
      <c r="Q890" s="53" t="b">
        <f t="shared" si="509"/>
        <v>0</v>
      </c>
      <c r="R890" s="53" t="b">
        <f t="shared" si="510"/>
        <v>0</v>
      </c>
      <c r="S890" s="53" t="b">
        <f t="shared" si="536"/>
        <v>0</v>
      </c>
      <c r="T890" s="54" t="str">
        <f t="shared" si="537"/>
        <v>不调</v>
      </c>
      <c r="U890" s="51">
        <f t="shared" si="511"/>
        <v>0.1226305788688087</v>
      </c>
      <c r="V890" s="51">
        <f t="shared" si="512"/>
        <v>0.12251843686131501</v>
      </c>
      <c r="W890" s="51">
        <f t="shared" si="513"/>
        <v>0.87398124401108745</v>
      </c>
      <c r="X890" s="51">
        <f t="shared" si="514"/>
        <v>6.5535651479157922E-2</v>
      </c>
      <c r="Y890" s="51">
        <f t="shared" si="538"/>
        <v>0.99998626710299976</v>
      </c>
      <c r="Z890" s="51">
        <f t="shared" si="515"/>
        <v>0.12262889479570001</v>
      </c>
      <c r="AA890" s="51">
        <f t="shared" si="516"/>
        <v>0.12251675432824097</v>
      </c>
      <c r="AB890" s="51">
        <f t="shared" si="517"/>
        <v>0.87396924171668333</v>
      </c>
      <c r="AC890" s="51">
        <f t="shared" si="518"/>
        <v>6.5534751484806308E-2</v>
      </c>
      <c r="AD890" s="78">
        <f t="shared" si="519"/>
        <v>1.1846496423254307</v>
      </c>
      <c r="AE890" s="51">
        <f t="shared" si="539"/>
        <v>1.1863327730486206</v>
      </c>
      <c r="AF890" s="50">
        <f t="shared" si="520"/>
        <v>-1.4187677871063675E-3</v>
      </c>
      <c r="AG890" s="50">
        <f t="shared" si="540"/>
        <v>2.6766622476959157E-4</v>
      </c>
      <c r="AH890" s="48">
        <f t="shared" si="541"/>
        <v>45107</v>
      </c>
      <c r="AI890" s="55">
        <f t="shared" si="521"/>
        <v>2023</v>
      </c>
      <c r="AJ890" s="55">
        <f t="shared" si="522"/>
        <v>7</v>
      </c>
      <c r="AK890" s="53">
        <f t="shared" si="523"/>
        <v>0</v>
      </c>
      <c r="AL890" s="51">
        <f t="shared" si="542"/>
        <v>1.1821031146672878</v>
      </c>
      <c r="AM890" s="52" t="str">
        <f t="shared" si="524"/>
        <v/>
      </c>
      <c r="AN890" s="51">
        <f t="shared" si="543"/>
        <v>1.1863327730486206</v>
      </c>
      <c r="AO890" s="52">
        <f t="shared" si="525"/>
        <v>-1.4187677871063675E-3</v>
      </c>
      <c r="AP890" s="56">
        <f t="shared" si="526"/>
        <v>1</v>
      </c>
      <c r="AQ890" s="53" t="b">
        <f t="shared" si="527"/>
        <v>1</v>
      </c>
    </row>
    <row r="891" spans="1:43">
      <c r="A891" s="48">
        <f>净值底稿!A852</f>
        <v>45112</v>
      </c>
      <c r="B891" s="49">
        <f>净值底稿!X852</f>
        <v>1.4920693535836524</v>
      </c>
      <c r="C891" s="49">
        <f>净值底稿!U852</f>
        <v>1.2982288679380964</v>
      </c>
      <c r="D891" s="49">
        <f>净值底稿!V852</f>
        <v>1.6062000000000001</v>
      </c>
      <c r="E891" s="49">
        <f>净值底稿!W852</f>
        <v>1.6140000000000001</v>
      </c>
      <c r="F891" s="50">
        <f t="shared" si="528"/>
        <v>-1.7871610823864126E-3</v>
      </c>
      <c r="G891" s="50">
        <f t="shared" si="529"/>
        <v>-7.0710982038678649E-3</v>
      </c>
      <c r="H891" s="50">
        <f t="shared" si="530"/>
        <v>3.1139067073571169E-4</v>
      </c>
      <c r="I891" s="50">
        <f t="shared" si="531"/>
        <v>1.5513496742167732E-3</v>
      </c>
      <c r="J891" s="51">
        <f t="shared" si="532"/>
        <v>0.12240973720734508</v>
      </c>
      <c r="K891" s="51">
        <f t="shared" si="533"/>
        <v>0.12165042632676683</v>
      </c>
      <c r="L891" s="51">
        <f t="shared" si="534"/>
        <v>0.87424138758506387</v>
      </c>
      <c r="M891" s="51">
        <f t="shared" si="535"/>
        <v>6.5636418800172139E-2</v>
      </c>
      <c r="N891" s="51">
        <f t="shared" si="506"/>
        <v>1.183937969919348</v>
      </c>
      <c r="O891" s="52">
        <f t="shared" si="507"/>
        <v>0.20614269474838934</v>
      </c>
      <c r="P891" s="53" t="b">
        <f t="shared" si="508"/>
        <v>0</v>
      </c>
      <c r="Q891" s="53" t="b">
        <f t="shared" si="509"/>
        <v>0</v>
      </c>
      <c r="R891" s="53" t="b">
        <f t="shared" si="510"/>
        <v>0</v>
      </c>
      <c r="S891" s="53" t="b">
        <f t="shared" si="536"/>
        <v>0</v>
      </c>
      <c r="T891" s="54" t="str">
        <f t="shared" si="537"/>
        <v>不调</v>
      </c>
      <c r="U891" s="51">
        <f t="shared" si="511"/>
        <v>0.12240973720734508</v>
      </c>
      <c r="V891" s="51">
        <f t="shared" si="512"/>
        <v>0.12165042632676683</v>
      </c>
      <c r="W891" s="51">
        <f t="shared" si="513"/>
        <v>0.87424138758506387</v>
      </c>
      <c r="X891" s="51">
        <f t="shared" si="514"/>
        <v>6.5636418800172139E-2</v>
      </c>
      <c r="Y891" s="51">
        <f t="shared" si="538"/>
        <v>0.99998626710299976</v>
      </c>
      <c r="Z891" s="51">
        <f t="shared" si="515"/>
        <v>0.12240805616703218</v>
      </c>
      <c r="AA891" s="51">
        <f t="shared" si="516"/>
        <v>0.12164875571399204</v>
      </c>
      <c r="AB891" s="51">
        <f t="shared" si="517"/>
        <v>0.8742293817181348</v>
      </c>
      <c r="AC891" s="51">
        <f t="shared" si="518"/>
        <v>6.5635517421993292E-2</v>
      </c>
      <c r="AD891" s="78">
        <f t="shared" si="519"/>
        <v>1.1839217110211524</v>
      </c>
      <c r="AE891" s="51">
        <f t="shared" si="539"/>
        <v>1.1863327730486206</v>
      </c>
      <c r="AF891" s="50">
        <f t="shared" si="520"/>
        <v>-2.0323656921930056E-3</v>
      </c>
      <c r="AG891" s="50">
        <f t="shared" si="540"/>
        <v>-6.1446969489598047E-4</v>
      </c>
      <c r="AH891" s="48">
        <f t="shared" si="541"/>
        <v>45107</v>
      </c>
      <c r="AI891" s="55">
        <f t="shared" si="521"/>
        <v>2023</v>
      </c>
      <c r="AJ891" s="55">
        <f t="shared" si="522"/>
        <v>7</v>
      </c>
      <c r="AK891" s="53">
        <f t="shared" si="523"/>
        <v>0</v>
      </c>
      <c r="AL891" s="51">
        <f t="shared" si="542"/>
        <v>1.1821031146672878</v>
      </c>
      <c r="AM891" s="52" t="str">
        <f t="shared" si="524"/>
        <v/>
      </c>
      <c r="AN891" s="51">
        <f t="shared" si="543"/>
        <v>1.1863327730486206</v>
      </c>
      <c r="AO891" s="52">
        <f t="shared" si="525"/>
        <v>-2.0323656921930056E-3</v>
      </c>
      <c r="AP891" s="56">
        <f t="shared" si="526"/>
        <v>1</v>
      </c>
      <c r="AQ891" s="53" t="b">
        <f t="shared" si="527"/>
        <v>1</v>
      </c>
    </row>
    <row r="892" spans="1:43">
      <c r="A892" s="48">
        <f>净值底稿!A853</f>
        <v>45113</v>
      </c>
      <c r="B892" s="49">
        <f>净值底稿!X853</f>
        <v>1.4887585342335037</v>
      </c>
      <c r="C892" s="49">
        <f>净值底稿!U853</f>
        <v>1.2947313728406544</v>
      </c>
      <c r="D892" s="49">
        <f>净值底稿!V853</f>
        <v>1.6065</v>
      </c>
      <c r="E892" s="49">
        <f>净值底稿!W853</f>
        <v>1.6129</v>
      </c>
      <c r="F892" s="50">
        <f t="shared" si="528"/>
        <v>-2.2189446772007404E-3</v>
      </c>
      <c r="G892" s="50">
        <f t="shared" si="529"/>
        <v>-2.6940512445982057E-3</v>
      </c>
      <c r="H892" s="50">
        <f t="shared" si="530"/>
        <v>1.8677624206198118E-4</v>
      </c>
      <c r="I892" s="50">
        <f t="shared" si="531"/>
        <v>-6.8153655514258116E-4</v>
      </c>
      <c r="J892" s="51">
        <f t="shared" si="532"/>
        <v>0.12213643946235385</v>
      </c>
      <c r="K892" s="51">
        <f t="shared" si="533"/>
        <v>0.12132102773225693</v>
      </c>
      <c r="L892" s="51">
        <f t="shared" si="534"/>
        <v>0.87439266699675233</v>
      </c>
      <c r="M892" s="51">
        <f t="shared" si="535"/>
        <v>6.5590784417554504E-2</v>
      </c>
      <c r="N892" s="51">
        <f t="shared" si="506"/>
        <v>1.1834409186089176</v>
      </c>
      <c r="O892" s="52">
        <f t="shared" si="507"/>
        <v>0.2057200011985256</v>
      </c>
      <c r="P892" s="53" t="b">
        <f t="shared" si="508"/>
        <v>0</v>
      </c>
      <c r="Q892" s="53" t="b">
        <f t="shared" si="509"/>
        <v>0</v>
      </c>
      <c r="R892" s="53" t="b">
        <f t="shared" si="510"/>
        <v>0</v>
      </c>
      <c r="S892" s="53" t="b">
        <f t="shared" si="536"/>
        <v>0</v>
      </c>
      <c r="T892" s="54" t="str">
        <f t="shared" si="537"/>
        <v>不调</v>
      </c>
      <c r="U892" s="51">
        <f t="shared" si="511"/>
        <v>0.12213643946235385</v>
      </c>
      <c r="V892" s="51">
        <f t="shared" si="512"/>
        <v>0.12132102773225693</v>
      </c>
      <c r="W892" s="51">
        <f t="shared" si="513"/>
        <v>0.87439266699675233</v>
      </c>
      <c r="X892" s="51">
        <f t="shared" si="514"/>
        <v>6.5590784417554504E-2</v>
      </c>
      <c r="Y892" s="51">
        <f t="shared" si="538"/>
        <v>0.99998626710299976</v>
      </c>
      <c r="Z892" s="51">
        <f t="shared" si="515"/>
        <v>0.12213476217521074</v>
      </c>
      <c r="AA892" s="51">
        <f t="shared" si="516"/>
        <v>0.12131936164307912</v>
      </c>
      <c r="AB892" s="51">
        <f t="shared" si="517"/>
        <v>0.87438065905231865</v>
      </c>
      <c r="AC892" s="51">
        <f t="shared" si="518"/>
        <v>6.5589883666067939E-2</v>
      </c>
      <c r="AD892" s="78">
        <f t="shared" si="519"/>
        <v>1.1834246665366766</v>
      </c>
      <c r="AE892" s="51">
        <f t="shared" si="539"/>
        <v>1.1863327730486206</v>
      </c>
      <c r="AF892" s="50">
        <f t="shared" si="520"/>
        <v>-2.4513412914243249E-3</v>
      </c>
      <c r="AG892" s="50">
        <f t="shared" si="540"/>
        <v>-4.1982884497249184E-4</v>
      </c>
      <c r="AH892" s="48">
        <f t="shared" si="541"/>
        <v>45107</v>
      </c>
      <c r="AI892" s="55">
        <f t="shared" si="521"/>
        <v>2023</v>
      </c>
      <c r="AJ892" s="55">
        <f t="shared" si="522"/>
        <v>7</v>
      </c>
      <c r="AK892" s="53">
        <f t="shared" si="523"/>
        <v>0</v>
      </c>
      <c r="AL892" s="51">
        <f t="shared" si="542"/>
        <v>1.1821031146672878</v>
      </c>
      <c r="AM892" s="52" t="str">
        <f t="shared" si="524"/>
        <v/>
      </c>
      <c r="AN892" s="51">
        <f t="shared" si="543"/>
        <v>1.1863327730486206</v>
      </c>
      <c r="AO892" s="52">
        <f t="shared" si="525"/>
        <v>-2.4513412914243249E-3</v>
      </c>
      <c r="AP892" s="56">
        <f t="shared" si="526"/>
        <v>1</v>
      </c>
      <c r="AQ892" s="53" t="b">
        <f t="shared" si="527"/>
        <v>1</v>
      </c>
    </row>
    <row r="893" spans="1:43">
      <c r="A893" s="48">
        <f>净值底稿!A854</f>
        <v>45114</v>
      </c>
      <c r="B893" s="49">
        <f>净值底稿!X854</f>
        <v>1.4914121280252499</v>
      </c>
      <c r="C893" s="49">
        <f>净值底稿!U854</f>
        <v>1.288753491347127</v>
      </c>
      <c r="D893" s="49">
        <f>净值底稿!V854</f>
        <v>1.6067</v>
      </c>
      <c r="E893" s="49">
        <f>净值底稿!W854</f>
        <v>1.6106</v>
      </c>
      <c r="F893" s="50">
        <f t="shared" si="528"/>
        <v>1.7824205408250027E-3</v>
      </c>
      <c r="G893" s="50">
        <f t="shared" si="529"/>
        <v>-4.6170824457677506E-3</v>
      </c>
      <c r="H893" s="50">
        <f t="shared" si="530"/>
        <v>1.2449424214122651E-4</v>
      </c>
      <c r="I893" s="50">
        <f t="shared" si="531"/>
        <v>-1.42600285200567E-3</v>
      </c>
      <c r="J893" s="51">
        <f t="shared" si="532"/>
        <v>0.12235245768406061</v>
      </c>
      <c r="K893" s="51">
        <f t="shared" si="533"/>
        <v>0.12075922014810511</v>
      </c>
      <c r="L893" s="51">
        <f t="shared" si="534"/>
        <v>0.87448951440981026</v>
      </c>
      <c r="M893" s="51">
        <f t="shared" si="535"/>
        <v>6.5496352304897407E-2</v>
      </c>
      <c r="N893" s="51">
        <f t="shared" si="506"/>
        <v>1.1830975445468734</v>
      </c>
      <c r="O893" s="52">
        <f t="shared" si="507"/>
        <v>0.20548743335045763</v>
      </c>
      <c r="P893" s="53" t="b">
        <f t="shared" si="508"/>
        <v>0</v>
      </c>
      <c r="Q893" s="53" t="b">
        <f t="shared" si="509"/>
        <v>0</v>
      </c>
      <c r="R893" s="53" t="b">
        <f t="shared" si="510"/>
        <v>0</v>
      </c>
      <c r="S893" s="53" t="b">
        <f t="shared" si="536"/>
        <v>0</v>
      </c>
      <c r="T893" s="54" t="str">
        <f t="shared" si="537"/>
        <v>不调</v>
      </c>
      <c r="U893" s="51">
        <f t="shared" si="511"/>
        <v>0.12235245768406061</v>
      </c>
      <c r="V893" s="51">
        <f t="shared" si="512"/>
        <v>0.12075922014810511</v>
      </c>
      <c r="W893" s="51">
        <f t="shared" si="513"/>
        <v>0.87448951440981026</v>
      </c>
      <c r="X893" s="51">
        <f t="shared" si="514"/>
        <v>6.5496352304897407E-2</v>
      </c>
      <c r="Y893" s="51">
        <f t="shared" si="538"/>
        <v>0.99998626710299976</v>
      </c>
      <c r="Z893" s="51">
        <f t="shared" si="515"/>
        <v>0.1223507774303615</v>
      </c>
      <c r="AA893" s="51">
        <f t="shared" si="516"/>
        <v>0.12075756177417299</v>
      </c>
      <c r="AB893" s="51">
        <f t="shared" si="517"/>
        <v>0.87447750513538114</v>
      </c>
      <c r="AC893" s="51">
        <f t="shared" si="518"/>
        <v>6.5495452850237307E-2</v>
      </c>
      <c r="AD893" s="78">
        <f t="shared" si="519"/>
        <v>1.183081297190153</v>
      </c>
      <c r="AE893" s="51">
        <f t="shared" si="539"/>
        <v>1.1863327730486206</v>
      </c>
      <c r="AF893" s="50">
        <f t="shared" si="520"/>
        <v>-2.740778921678122E-3</v>
      </c>
      <c r="AG893" s="50">
        <f t="shared" si="540"/>
        <v>-2.9014888419420792E-4</v>
      </c>
      <c r="AH893" s="48">
        <f t="shared" si="541"/>
        <v>45107</v>
      </c>
      <c r="AI893" s="55">
        <f t="shared" si="521"/>
        <v>2023</v>
      </c>
      <c r="AJ893" s="55">
        <f t="shared" si="522"/>
        <v>7</v>
      </c>
      <c r="AK893" s="53">
        <f t="shared" si="523"/>
        <v>0</v>
      </c>
      <c r="AL893" s="51">
        <f t="shared" si="542"/>
        <v>1.1821031146672878</v>
      </c>
      <c r="AM893" s="52" t="str">
        <f t="shared" si="524"/>
        <v/>
      </c>
      <c r="AN893" s="51">
        <f t="shared" si="543"/>
        <v>1.1863327730486206</v>
      </c>
      <c r="AO893" s="52">
        <f t="shared" si="525"/>
        <v>-2.740778921678122E-3</v>
      </c>
      <c r="AP893" s="56">
        <f t="shared" si="526"/>
        <v>1</v>
      </c>
      <c r="AQ893" s="53" t="b">
        <f t="shared" si="527"/>
        <v>1</v>
      </c>
    </row>
    <row r="894" spans="1:43">
      <c r="A894" s="48">
        <f>净值底稿!A855</f>
        <v>45117</v>
      </c>
      <c r="B894" s="49">
        <f>净值底稿!X855</f>
        <v>1.4951812883864948</v>
      </c>
      <c r="C894" s="49">
        <f>净值底稿!U855</f>
        <v>1.2904114963224642</v>
      </c>
      <c r="D894" s="49">
        <f>净值底稿!V855</f>
        <v>1.6073</v>
      </c>
      <c r="E894" s="49">
        <f>净值底稿!W855</f>
        <v>1.6157999999999999</v>
      </c>
      <c r="F894" s="50">
        <f t="shared" si="528"/>
        <v>2.5272426651348212E-3</v>
      </c>
      <c r="G894" s="50">
        <f t="shared" si="529"/>
        <v>1.2865183190340357E-3</v>
      </c>
      <c r="H894" s="50">
        <f t="shared" si="530"/>
        <v>3.7343623576280294E-4</v>
      </c>
      <c r="I894" s="50">
        <f t="shared" si="531"/>
        <v>3.2286104557306405E-3</v>
      </c>
      <c r="J894" s="51">
        <f t="shared" si="532"/>
        <v>0.12265998753519593</v>
      </c>
      <c r="K894" s="51">
        <f t="shared" si="533"/>
        <v>0.12091291858955734</v>
      </c>
      <c r="L894" s="51">
        <f t="shared" si="534"/>
        <v>0.87480406672315814</v>
      </c>
      <c r="M894" s="51">
        <f t="shared" si="535"/>
        <v>6.5706912154112396E-2</v>
      </c>
      <c r="N894" s="51">
        <f t="shared" si="506"/>
        <v>1.1840838850020239</v>
      </c>
      <c r="O894" s="52">
        <f t="shared" si="507"/>
        <v>0.20570578589061445</v>
      </c>
      <c r="P894" s="53" t="b">
        <f t="shared" si="508"/>
        <v>0</v>
      </c>
      <c r="Q894" s="53" t="b">
        <f t="shared" si="509"/>
        <v>0</v>
      </c>
      <c r="R894" s="53" t="b">
        <f t="shared" si="510"/>
        <v>0</v>
      </c>
      <c r="S894" s="53" t="b">
        <f t="shared" si="536"/>
        <v>0</v>
      </c>
      <c r="T894" s="54" t="str">
        <f t="shared" si="537"/>
        <v>不调</v>
      </c>
      <c r="U894" s="51">
        <f t="shared" si="511"/>
        <v>0.12265998753519593</v>
      </c>
      <c r="V894" s="51">
        <f t="shared" si="512"/>
        <v>0.12091291858955734</v>
      </c>
      <c r="W894" s="51">
        <f t="shared" si="513"/>
        <v>0.87480406672315814</v>
      </c>
      <c r="X894" s="51">
        <f t="shared" si="514"/>
        <v>6.5706912154112396E-2</v>
      </c>
      <c r="Y894" s="51">
        <f t="shared" si="538"/>
        <v>0.99995880187477393</v>
      </c>
      <c r="Z894" s="51">
        <f t="shared" si="515"/>
        <v>0.12265493417366923</v>
      </c>
      <c r="AA894" s="51">
        <f t="shared" si="516"/>
        <v>0.12090793720399584</v>
      </c>
      <c r="AB894" s="51">
        <f t="shared" si="517"/>
        <v>0.87476802643566898</v>
      </c>
      <c r="AC894" s="51">
        <f t="shared" si="518"/>
        <v>6.570420515251725E-2</v>
      </c>
      <c r="AD894" s="78">
        <f t="shared" si="519"/>
        <v>1.1840351029658513</v>
      </c>
      <c r="AE894" s="51">
        <f t="shared" si="539"/>
        <v>1.1863327730486206</v>
      </c>
      <c r="AF894" s="50">
        <f t="shared" si="520"/>
        <v>-1.936783788636931E-3</v>
      </c>
      <c r="AG894" s="50">
        <f t="shared" si="540"/>
        <v>8.0620476205961467E-4</v>
      </c>
      <c r="AH894" s="48">
        <f t="shared" si="541"/>
        <v>45107</v>
      </c>
      <c r="AI894" s="55">
        <f t="shared" si="521"/>
        <v>2023</v>
      </c>
      <c r="AJ894" s="55">
        <f t="shared" si="522"/>
        <v>7</v>
      </c>
      <c r="AK894" s="53">
        <f t="shared" si="523"/>
        <v>0</v>
      </c>
      <c r="AL894" s="51">
        <f t="shared" si="542"/>
        <v>1.1821031146672878</v>
      </c>
      <c r="AM894" s="52" t="str">
        <f t="shared" si="524"/>
        <v/>
      </c>
      <c r="AN894" s="51">
        <f t="shared" si="543"/>
        <v>1.1863327730486206</v>
      </c>
      <c r="AO894" s="52">
        <f t="shared" si="525"/>
        <v>-1.936783788636931E-3</v>
      </c>
      <c r="AP894" s="56">
        <f t="shared" si="526"/>
        <v>1</v>
      </c>
      <c r="AQ894" s="53" t="b">
        <f t="shared" si="527"/>
        <v>1</v>
      </c>
    </row>
    <row r="895" spans="1:43">
      <c r="A895" s="48">
        <f>净值底稿!A856</f>
        <v>45118</v>
      </c>
      <c r="B895" s="49">
        <f>净值底稿!X856</f>
        <v>1.4994004296331931</v>
      </c>
      <c r="C895" s="49">
        <f>净值底稿!U856</f>
        <v>1.2991841859121633</v>
      </c>
      <c r="D895" s="49">
        <f>净值底稿!V856</f>
        <v>1.6076999999999999</v>
      </c>
      <c r="E895" s="49">
        <f>净值底稿!W856</f>
        <v>1.6120000000000001</v>
      </c>
      <c r="F895" s="50">
        <f t="shared" si="528"/>
        <v>2.8218258745409397E-3</v>
      </c>
      <c r="G895" s="50">
        <f t="shared" si="529"/>
        <v>6.7983659589985201E-3</v>
      </c>
      <c r="H895" s="50">
        <f t="shared" si="530"/>
        <v>2.4886455546568875E-4</v>
      </c>
      <c r="I895" s="50">
        <f t="shared" si="531"/>
        <v>-2.3517762099268813E-3</v>
      </c>
      <c r="J895" s="51">
        <f t="shared" si="532"/>
        <v>0.1230010450405606</v>
      </c>
      <c r="K895" s="51">
        <f t="shared" si="533"/>
        <v>0.12172991360845621</v>
      </c>
      <c r="L895" s="51">
        <f t="shared" si="534"/>
        <v>0.87498572519170348</v>
      </c>
      <c r="M895" s="51">
        <f t="shared" si="535"/>
        <v>6.5549683565947411E-2</v>
      </c>
      <c r="N895" s="51">
        <f t="shared" si="506"/>
        <v>1.1852663674066677</v>
      </c>
      <c r="O895" s="52">
        <f t="shared" si="507"/>
        <v>0.20647760316061431</v>
      </c>
      <c r="P895" s="53" t="b">
        <f t="shared" si="508"/>
        <v>0</v>
      </c>
      <c r="Q895" s="53" t="b">
        <f t="shared" si="509"/>
        <v>0</v>
      </c>
      <c r="R895" s="53" t="b">
        <f t="shared" si="510"/>
        <v>0</v>
      </c>
      <c r="S895" s="53" t="b">
        <f t="shared" si="536"/>
        <v>0</v>
      </c>
      <c r="T895" s="54" t="str">
        <f t="shared" si="537"/>
        <v>不调</v>
      </c>
      <c r="U895" s="51">
        <f t="shared" si="511"/>
        <v>0.1230010450405606</v>
      </c>
      <c r="V895" s="51">
        <f t="shared" si="512"/>
        <v>0.12172991360845621</v>
      </c>
      <c r="W895" s="51">
        <f t="shared" si="513"/>
        <v>0.87498572519170348</v>
      </c>
      <c r="X895" s="51">
        <f t="shared" si="514"/>
        <v>6.5549683565947411E-2</v>
      </c>
      <c r="Y895" s="51">
        <f t="shared" si="538"/>
        <v>0.99998626710299976</v>
      </c>
      <c r="Z895" s="51">
        <f t="shared" si="515"/>
        <v>0.12299935587987813</v>
      </c>
      <c r="AA895" s="51">
        <f t="shared" si="516"/>
        <v>0.12172824190409078</v>
      </c>
      <c r="AB895" s="51">
        <f t="shared" si="517"/>
        <v>0.87497370910286276</v>
      </c>
      <c r="AC895" s="51">
        <f t="shared" si="518"/>
        <v>6.5548783378894596E-2</v>
      </c>
      <c r="AD895" s="78">
        <f t="shared" si="519"/>
        <v>1.1852500902657261</v>
      </c>
      <c r="AE895" s="51">
        <f t="shared" si="539"/>
        <v>1.1863327730486206</v>
      </c>
      <c r="AF895" s="50">
        <f t="shared" si="520"/>
        <v>-9.1262991926976955E-4</v>
      </c>
      <c r="AG895" s="50">
        <f t="shared" si="540"/>
        <v>1.0261412831691352E-3</v>
      </c>
      <c r="AH895" s="48">
        <f t="shared" si="541"/>
        <v>45107</v>
      </c>
      <c r="AI895" s="55">
        <f t="shared" si="521"/>
        <v>2023</v>
      </c>
      <c r="AJ895" s="55">
        <f t="shared" si="522"/>
        <v>7</v>
      </c>
      <c r="AK895" s="53">
        <f t="shared" si="523"/>
        <v>0</v>
      </c>
      <c r="AL895" s="51">
        <f t="shared" si="542"/>
        <v>1.1821031146672878</v>
      </c>
      <c r="AM895" s="52" t="str">
        <f t="shared" si="524"/>
        <v/>
      </c>
      <c r="AN895" s="51">
        <f t="shared" si="543"/>
        <v>1.1863327730486206</v>
      </c>
      <c r="AO895" s="52">
        <f t="shared" si="525"/>
        <v>-9.1262991926976955E-4</v>
      </c>
      <c r="AP895" s="56">
        <f t="shared" si="526"/>
        <v>1</v>
      </c>
      <c r="AQ895" s="53" t="b">
        <f t="shared" si="527"/>
        <v>1</v>
      </c>
    </row>
    <row r="896" spans="1:43">
      <c r="A896" s="48">
        <f>净值底稿!A857</f>
        <v>45119</v>
      </c>
      <c r="B896" s="49">
        <f>净值底稿!X857</f>
        <v>1.4933715326803878</v>
      </c>
      <c r="C896" s="49">
        <f>净值底稿!U857</f>
        <v>1.2851657628319715</v>
      </c>
      <c r="D896" s="49">
        <f>净值底稿!V857</f>
        <v>1.6083000000000001</v>
      </c>
      <c r="E896" s="49">
        <f>净值底稿!W857</f>
        <v>1.6154999999999999</v>
      </c>
      <c r="F896" s="50">
        <f t="shared" si="528"/>
        <v>-4.0208718322697345E-3</v>
      </c>
      <c r="G896" s="50">
        <f t="shared" si="529"/>
        <v>-1.0790173735334863E-2</v>
      </c>
      <c r="H896" s="50">
        <f t="shared" si="530"/>
        <v>3.732039559620759E-4</v>
      </c>
      <c r="I896" s="50">
        <f t="shared" si="531"/>
        <v>2.1712158808933069E-3</v>
      </c>
      <c r="J896" s="51">
        <f t="shared" si="532"/>
        <v>0.12250479123443341</v>
      </c>
      <c r="K896" s="51">
        <f t="shared" si="533"/>
        <v>0.12041477302544877</v>
      </c>
      <c r="L896" s="51">
        <f t="shared" si="534"/>
        <v>0.87530025275246282</v>
      </c>
      <c r="M896" s="51">
        <f t="shared" si="535"/>
        <v>6.5691103938340087E-2</v>
      </c>
      <c r="N896" s="51">
        <f t="shared" si="506"/>
        <v>1.1839109209506851</v>
      </c>
      <c r="O896" s="52">
        <f t="shared" si="507"/>
        <v>0.205183988052764</v>
      </c>
      <c r="P896" s="53" t="b">
        <f t="shared" si="508"/>
        <v>0</v>
      </c>
      <c r="Q896" s="53" t="b">
        <f t="shared" si="509"/>
        <v>0</v>
      </c>
      <c r="R896" s="53" t="b">
        <f t="shared" si="510"/>
        <v>0</v>
      </c>
      <c r="S896" s="53" t="b">
        <f t="shared" si="536"/>
        <v>0</v>
      </c>
      <c r="T896" s="54" t="str">
        <f t="shared" si="537"/>
        <v>不调</v>
      </c>
      <c r="U896" s="51">
        <f t="shared" si="511"/>
        <v>0.12250479123443341</v>
      </c>
      <c r="V896" s="51">
        <f t="shared" si="512"/>
        <v>0.12041477302544877</v>
      </c>
      <c r="W896" s="51">
        <f t="shared" si="513"/>
        <v>0.87530025275246282</v>
      </c>
      <c r="X896" s="51">
        <f t="shared" si="514"/>
        <v>6.5691103938340087E-2</v>
      </c>
      <c r="Y896" s="51">
        <f t="shared" si="538"/>
        <v>0.99998626710299976</v>
      </c>
      <c r="Z896" s="51">
        <f t="shared" si="515"/>
        <v>0.12250310888875335</v>
      </c>
      <c r="AA896" s="51">
        <f t="shared" si="516"/>
        <v>0.1204131193817735</v>
      </c>
      <c r="AB896" s="51">
        <f t="shared" si="517"/>
        <v>0.87528823234424746</v>
      </c>
      <c r="AC896" s="51">
        <f t="shared" si="518"/>
        <v>6.5690201809175869E-2</v>
      </c>
      <c r="AD896" s="78">
        <f t="shared" si="519"/>
        <v>1.1838946624239501</v>
      </c>
      <c r="AE896" s="51">
        <f t="shared" si="539"/>
        <v>1.1863327730486206</v>
      </c>
      <c r="AF896" s="50">
        <f t="shared" si="520"/>
        <v>-2.0551658691895236E-3</v>
      </c>
      <c r="AG896" s="50">
        <f t="shared" si="540"/>
        <v>-1.1435796148913102E-3</v>
      </c>
      <c r="AH896" s="48">
        <f t="shared" si="541"/>
        <v>45107</v>
      </c>
      <c r="AI896" s="55">
        <f t="shared" si="521"/>
        <v>2023</v>
      </c>
      <c r="AJ896" s="55">
        <f t="shared" si="522"/>
        <v>7</v>
      </c>
      <c r="AK896" s="53">
        <f t="shared" si="523"/>
        <v>0</v>
      </c>
      <c r="AL896" s="51">
        <f t="shared" si="542"/>
        <v>1.1821031146672878</v>
      </c>
      <c r="AM896" s="52" t="str">
        <f t="shared" si="524"/>
        <v/>
      </c>
      <c r="AN896" s="51">
        <f t="shared" si="543"/>
        <v>1.1863327730486206</v>
      </c>
      <c r="AO896" s="52">
        <f t="shared" si="525"/>
        <v>-2.0551658691895236E-3</v>
      </c>
      <c r="AP896" s="56">
        <f t="shared" si="526"/>
        <v>1</v>
      </c>
      <c r="AQ896" s="53" t="b">
        <f t="shared" si="527"/>
        <v>1</v>
      </c>
    </row>
    <row r="897" spans="1:43">
      <c r="A897" s="48">
        <f>净值底稿!A858</f>
        <v>45120</v>
      </c>
      <c r="B897" s="49">
        <f>净值底稿!X858</f>
        <v>1.5115709202864369</v>
      </c>
      <c r="C897" s="49">
        <f>净值底稿!U858</f>
        <v>1.3005054945294618</v>
      </c>
      <c r="D897" s="49">
        <f>净值底稿!V858</f>
        <v>1.6084000000000001</v>
      </c>
      <c r="E897" s="49">
        <f>净值底稿!W858</f>
        <v>1.6281000000000001</v>
      </c>
      <c r="F897" s="50">
        <f t="shared" si="528"/>
        <v>1.2186778177955437E-2</v>
      </c>
      <c r="G897" s="50">
        <f t="shared" si="529"/>
        <v>1.1935994671759653E-2</v>
      </c>
      <c r="H897" s="50">
        <f t="shared" si="530"/>
        <v>6.2177454454914738E-5</v>
      </c>
      <c r="I897" s="50">
        <f t="shared" si="531"/>
        <v>7.7994428969361262E-3</v>
      </c>
      <c r="J897" s="51">
        <f t="shared" si="532"/>
        <v>0.12399602710289051</v>
      </c>
      <c r="K897" s="51">
        <f t="shared" si="533"/>
        <v>0.12185036973312431</v>
      </c>
      <c r="L897" s="51">
        <f t="shared" si="534"/>
        <v>0.87534265553844892</v>
      </c>
      <c r="M897" s="51">
        <f t="shared" si="535"/>
        <v>6.6202548787074753E-2</v>
      </c>
      <c r="N897" s="51">
        <f t="shared" si="506"/>
        <v>1.1873916011615384</v>
      </c>
      <c r="O897" s="52">
        <f t="shared" si="507"/>
        <v>0.20704744466401925</v>
      </c>
      <c r="P897" s="53" t="b">
        <f t="shared" si="508"/>
        <v>0</v>
      </c>
      <c r="Q897" s="53" t="b">
        <f t="shared" si="509"/>
        <v>0</v>
      </c>
      <c r="R897" s="53" t="b">
        <f t="shared" si="510"/>
        <v>0</v>
      </c>
      <c r="S897" s="53" t="b">
        <f t="shared" si="536"/>
        <v>0</v>
      </c>
      <c r="T897" s="54" t="str">
        <f t="shared" si="537"/>
        <v>不调</v>
      </c>
      <c r="U897" s="51">
        <f t="shared" si="511"/>
        <v>0.12399602710289051</v>
      </c>
      <c r="V897" s="51">
        <f t="shared" si="512"/>
        <v>0.12185036973312431</v>
      </c>
      <c r="W897" s="51">
        <f t="shared" si="513"/>
        <v>0.87534265553844892</v>
      </c>
      <c r="X897" s="51">
        <f t="shared" si="514"/>
        <v>6.6202548787074753E-2</v>
      </c>
      <c r="Y897" s="51">
        <f t="shared" si="538"/>
        <v>0.99998626710299976</v>
      </c>
      <c r="Z897" s="51">
        <f t="shared" si="515"/>
        <v>0.12399432427822187</v>
      </c>
      <c r="AA897" s="51">
        <f t="shared" si="516"/>
        <v>0.12184869637454733</v>
      </c>
      <c r="AB897" s="51">
        <f t="shared" si="517"/>
        <v>0.87533063454792048</v>
      </c>
      <c r="AC897" s="51">
        <f t="shared" si="518"/>
        <v>6.6201639634291112E-2</v>
      </c>
      <c r="AD897" s="78">
        <f t="shared" si="519"/>
        <v>1.1873752948349807</v>
      </c>
      <c r="AE897" s="51">
        <f t="shared" si="539"/>
        <v>1.1873752948349807</v>
      </c>
      <c r="AF897" s="50">
        <f t="shared" si="520"/>
        <v>0</v>
      </c>
      <c r="AG897" s="50">
        <f t="shared" si="540"/>
        <v>2.9399848833715492E-3</v>
      </c>
      <c r="AH897" s="48">
        <f t="shared" si="541"/>
        <v>45107</v>
      </c>
      <c r="AI897" s="55">
        <f t="shared" si="521"/>
        <v>2023</v>
      </c>
      <c r="AJ897" s="55">
        <f t="shared" si="522"/>
        <v>7</v>
      </c>
      <c r="AK897" s="53">
        <f t="shared" si="523"/>
        <v>0</v>
      </c>
      <c r="AL897" s="51">
        <f t="shared" si="542"/>
        <v>1.1821031146672878</v>
      </c>
      <c r="AM897" s="52" t="str">
        <f t="shared" si="524"/>
        <v/>
      </c>
      <c r="AN897" s="51">
        <f t="shared" si="543"/>
        <v>1.1873752948349807</v>
      </c>
      <c r="AO897" s="52">
        <f t="shared" si="525"/>
        <v>0</v>
      </c>
      <c r="AP897" s="56">
        <f t="shared" si="526"/>
        <v>1</v>
      </c>
      <c r="AQ897" s="53" t="b">
        <f t="shared" si="527"/>
        <v>1</v>
      </c>
    </row>
    <row r="898" spans="1:43">
      <c r="A898" s="48">
        <f>净值底稿!A859</f>
        <v>45121</v>
      </c>
      <c r="B898" s="49">
        <f>净值底稿!X859</f>
        <v>1.5140440460940963</v>
      </c>
      <c r="C898" s="49">
        <f>净值底稿!U859</f>
        <v>1.2992738431280209</v>
      </c>
      <c r="D898" s="49">
        <f>净值底稿!V859</f>
        <v>1.6086</v>
      </c>
      <c r="E898" s="49">
        <f>净值底稿!W859</f>
        <v>1.6202000000000001</v>
      </c>
      <c r="F898" s="50">
        <f t="shared" si="528"/>
        <v>1.6361295222526717E-3</v>
      </c>
      <c r="G898" s="50">
        <f t="shared" si="529"/>
        <v>-9.4705589989574346E-4</v>
      </c>
      <c r="H898" s="50">
        <f t="shared" si="530"/>
        <v>1.2434717731912848E-4</v>
      </c>
      <c r="I898" s="50">
        <f t="shared" si="531"/>
        <v>-4.8522818008721602E-3</v>
      </c>
      <c r="J898" s="51">
        <f t="shared" si="532"/>
        <v>0.12419719505276523</v>
      </c>
      <c r="K898" s="51">
        <f t="shared" si="533"/>
        <v>0.12173329884775121</v>
      </c>
      <c r="L898" s="51">
        <f t="shared" si="534"/>
        <v>0.87543947944154743</v>
      </c>
      <c r="M898" s="51">
        <f t="shared" si="535"/>
        <v>6.5880410623105748E-2</v>
      </c>
      <c r="N898" s="51">
        <f t="shared" si="506"/>
        <v>1.1872503839651696</v>
      </c>
      <c r="O898" s="52">
        <f t="shared" si="507"/>
        <v>0.20714290533995003</v>
      </c>
      <c r="P898" s="53" t="b">
        <f t="shared" si="508"/>
        <v>0</v>
      </c>
      <c r="Q898" s="53" t="b">
        <f t="shared" si="509"/>
        <v>0</v>
      </c>
      <c r="R898" s="53" t="b">
        <f t="shared" si="510"/>
        <v>0</v>
      </c>
      <c r="S898" s="53" t="b">
        <f t="shared" si="536"/>
        <v>0</v>
      </c>
      <c r="T898" s="54" t="str">
        <f t="shared" si="537"/>
        <v>不调</v>
      </c>
      <c r="U898" s="51">
        <f t="shared" si="511"/>
        <v>0.12419719505276523</v>
      </c>
      <c r="V898" s="51">
        <f t="shared" si="512"/>
        <v>0.12173329884775121</v>
      </c>
      <c r="W898" s="51">
        <f t="shared" si="513"/>
        <v>0.87543947944154743</v>
      </c>
      <c r="X898" s="51">
        <f t="shared" si="514"/>
        <v>6.5880410623105748E-2</v>
      </c>
      <c r="Y898" s="51">
        <f t="shared" si="538"/>
        <v>0.99998626710299976</v>
      </c>
      <c r="Z898" s="51">
        <f t="shared" si="515"/>
        <v>0.12419548946547786</v>
      </c>
      <c r="AA898" s="51">
        <f t="shared" si="516"/>
        <v>0.12173162709689662</v>
      </c>
      <c r="AB898" s="51">
        <f t="shared" si="517"/>
        <v>0.87542745712134629</v>
      </c>
      <c r="AC898" s="51">
        <f t="shared" si="518"/>
        <v>6.5879505894212334E-2</v>
      </c>
      <c r="AD898" s="78">
        <f t="shared" si="519"/>
        <v>1.187234079577933</v>
      </c>
      <c r="AE898" s="51">
        <f t="shared" si="539"/>
        <v>1.1873752948349807</v>
      </c>
      <c r="AF898" s="50">
        <f t="shared" si="520"/>
        <v>-1.1893060068035588E-4</v>
      </c>
      <c r="AG898" s="50">
        <f t="shared" si="540"/>
        <v>-1.1893060068035588E-4</v>
      </c>
      <c r="AH898" s="48">
        <f t="shared" si="541"/>
        <v>45107</v>
      </c>
      <c r="AI898" s="55">
        <f t="shared" si="521"/>
        <v>2023</v>
      </c>
      <c r="AJ898" s="55">
        <f t="shared" si="522"/>
        <v>7</v>
      </c>
      <c r="AK898" s="53">
        <f t="shared" si="523"/>
        <v>0</v>
      </c>
      <c r="AL898" s="51">
        <f t="shared" si="542"/>
        <v>1.1821031146672878</v>
      </c>
      <c r="AM898" s="52" t="str">
        <f t="shared" si="524"/>
        <v/>
      </c>
      <c r="AN898" s="51">
        <f t="shared" si="543"/>
        <v>1.1873752948349807</v>
      </c>
      <c r="AO898" s="52">
        <f t="shared" si="525"/>
        <v>-1.1893060068035588E-4</v>
      </c>
      <c r="AP898" s="56">
        <f t="shared" si="526"/>
        <v>1</v>
      </c>
      <c r="AQ898" s="53" t="b">
        <f t="shared" si="527"/>
        <v>1</v>
      </c>
    </row>
    <row r="899" spans="1:43">
      <c r="A899" s="48">
        <f>净值底稿!A860</f>
        <v>45124</v>
      </c>
      <c r="B899" s="49">
        <f>净值底稿!X860</f>
        <v>1.5052564695004025</v>
      </c>
      <c r="C899" s="49">
        <f>净值底稿!U860</f>
        <v>1.2952706038916135</v>
      </c>
      <c r="D899" s="49">
        <f>净值底稿!V860</f>
        <v>1.6092</v>
      </c>
      <c r="E899" s="49">
        <f>净值底稿!W860</f>
        <v>1.6255999999999999</v>
      </c>
      <c r="F899" s="50">
        <f t="shared" si="528"/>
        <v>-5.8040428984638126E-3</v>
      </c>
      <c r="G899" s="50">
        <f t="shared" si="529"/>
        <v>-3.0811358649147635E-3</v>
      </c>
      <c r="H899" s="50">
        <f t="shared" si="530"/>
        <v>3.7299515106292702E-4</v>
      </c>
      <c r="I899" s="50">
        <f t="shared" si="531"/>
        <v>3.3329218614985834E-3</v>
      </c>
      <c r="J899" s="51">
        <f t="shared" si="532"/>
        <v>0.12347465351682452</v>
      </c>
      <c r="K899" s="51">
        <f t="shared" si="533"/>
        <v>0.12135655541475394</v>
      </c>
      <c r="L899" s="51">
        <f t="shared" si="534"/>
        <v>0.87575398731795995</v>
      </c>
      <c r="M899" s="51">
        <f t="shared" si="535"/>
        <v>6.6099077139631882E-2</v>
      </c>
      <c r="N899" s="51">
        <f t="shared" si="506"/>
        <v>1.1866842733891703</v>
      </c>
      <c r="O899" s="52">
        <f t="shared" si="507"/>
        <v>0.20631537336577363</v>
      </c>
      <c r="P899" s="53" t="b">
        <f t="shared" si="508"/>
        <v>0</v>
      </c>
      <c r="Q899" s="53" t="b">
        <f t="shared" si="509"/>
        <v>0</v>
      </c>
      <c r="R899" s="53" t="b">
        <f t="shared" si="510"/>
        <v>0</v>
      </c>
      <c r="S899" s="53" t="b">
        <f t="shared" si="536"/>
        <v>0</v>
      </c>
      <c r="T899" s="54" t="str">
        <f t="shared" si="537"/>
        <v>不调</v>
      </c>
      <c r="U899" s="51">
        <f t="shared" si="511"/>
        <v>0.12347465351682452</v>
      </c>
      <c r="V899" s="51">
        <f t="shared" si="512"/>
        <v>0.12135655541475394</v>
      </c>
      <c r="W899" s="51">
        <f t="shared" si="513"/>
        <v>0.87575398731795995</v>
      </c>
      <c r="X899" s="51">
        <f t="shared" si="514"/>
        <v>6.6099077139631882E-2</v>
      </c>
      <c r="Y899" s="51">
        <f t="shared" si="538"/>
        <v>0.99995880187477393</v>
      </c>
      <c r="Z899" s="51">
        <f t="shared" si="515"/>
        <v>0.12346956659258669</v>
      </c>
      <c r="AA899" s="51">
        <f t="shared" si="516"/>
        <v>0.12135155575218697</v>
      </c>
      <c r="AB899" s="51">
        <f t="shared" si="517"/>
        <v>0.87571790789552317</v>
      </c>
      <c r="AC899" s="51">
        <f t="shared" si="518"/>
        <v>6.6096353981574554E-2</v>
      </c>
      <c r="AD899" s="78">
        <f t="shared" si="519"/>
        <v>1.1866353842218715</v>
      </c>
      <c r="AE899" s="51">
        <f t="shared" si="539"/>
        <v>1.1873752948349807</v>
      </c>
      <c r="AF899" s="50">
        <f t="shared" si="520"/>
        <v>-6.2314806138186185E-4</v>
      </c>
      <c r="AG899" s="50">
        <f t="shared" si="540"/>
        <v>-5.0427743471981312E-4</v>
      </c>
      <c r="AH899" s="48">
        <f t="shared" si="541"/>
        <v>45107</v>
      </c>
      <c r="AI899" s="55">
        <f t="shared" si="521"/>
        <v>2023</v>
      </c>
      <c r="AJ899" s="55">
        <f t="shared" si="522"/>
        <v>7</v>
      </c>
      <c r="AK899" s="53">
        <f t="shared" si="523"/>
        <v>0</v>
      </c>
      <c r="AL899" s="51">
        <f t="shared" si="542"/>
        <v>1.1821031146672878</v>
      </c>
      <c r="AM899" s="52" t="str">
        <f t="shared" si="524"/>
        <v/>
      </c>
      <c r="AN899" s="51">
        <f t="shared" si="543"/>
        <v>1.1873752948349807</v>
      </c>
      <c r="AO899" s="52">
        <f t="shared" si="525"/>
        <v>-6.2314806138186185E-4</v>
      </c>
      <c r="AP899" s="56">
        <f t="shared" si="526"/>
        <v>1</v>
      </c>
      <c r="AQ899" s="53" t="b">
        <f t="shared" si="527"/>
        <v>1</v>
      </c>
    </row>
    <row r="900" spans="1:43">
      <c r="A900" s="48">
        <f>净值底稿!A861</f>
        <v>45125</v>
      </c>
      <c r="B900" s="49">
        <f>净值底稿!X861</f>
        <v>1.503986575794064</v>
      </c>
      <c r="C900" s="49">
        <f>净值底稿!U861</f>
        <v>1.2925121854126043</v>
      </c>
      <c r="D900" s="49">
        <f>净值底稿!V861</f>
        <v>1.6097999999999999</v>
      </c>
      <c r="E900" s="49">
        <f>净值底稿!W861</f>
        <v>1.6331</v>
      </c>
      <c r="F900" s="50">
        <f t="shared" si="528"/>
        <v>-8.4363942761189747E-4</v>
      </c>
      <c r="G900" s="50">
        <f t="shared" si="529"/>
        <v>-2.1296078755448367E-3</v>
      </c>
      <c r="H900" s="50">
        <f t="shared" si="530"/>
        <v>3.7285607755399575E-4</v>
      </c>
      <c r="I900" s="50">
        <f t="shared" si="531"/>
        <v>4.6136811023622659E-3</v>
      </c>
      <c r="J900" s="51">
        <f t="shared" si="532"/>
        <v>0.12336540279809903</v>
      </c>
      <c r="K900" s="51">
        <f t="shared" si="533"/>
        <v>0.12109312452334749</v>
      </c>
      <c r="L900" s="51">
        <f t="shared" si="534"/>
        <v>0.87604442463970489</v>
      </c>
      <c r="M900" s="51">
        <f t="shared" si="535"/>
        <v>6.6401301480874392E-2</v>
      </c>
      <c r="N900" s="51">
        <f t="shared" si="506"/>
        <v>1.1869042534420258</v>
      </c>
      <c r="O900" s="52">
        <f t="shared" si="507"/>
        <v>0.20596314033968291</v>
      </c>
      <c r="P900" s="53" t="b">
        <f t="shared" si="508"/>
        <v>0</v>
      </c>
      <c r="Q900" s="53" t="b">
        <f t="shared" si="509"/>
        <v>0</v>
      </c>
      <c r="R900" s="53" t="b">
        <f t="shared" si="510"/>
        <v>0</v>
      </c>
      <c r="S900" s="53" t="b">
        <f t="shared" si="536"/>
        <v>0</v>
      </c>
      <c r="T900" s="54" t="str">
        <f t="shared" si="537"/>
        <v>不调</v>
      </c>
      <c r="U900" s="51">
        <f t="shared" si="511"/>
        <v>0.12336540279809903</v>
      </c>
      <c r="V900" s="51">
        <f t="shared" si="512"/>
        <v>0.12109312452334749</v>
      </c>
      <c r="W900" s="51">
        <f t="shared" si="513"/>
        <v>0.87604442463970489</v>
      </c>
      <c r="X900" s="51">
        <f t="shared" si="514"/>
        <v>6.6401301480874392E-2</v>
      </c>
      <c r="Y900" s="51">
        <f t="shared" si="538"/>
        <v>0.99998626710299976</v>
      </c>
      <c r="Z900" s="51">
        <f t="shared" si="515"/>
        <v>0.12336370863372902</v>
      </c>
      <c r="AA900" s="51">
        <f t="shared" si="516"/>
        <v>0.12109146156394097</v>
      </c>
      <c r="AB900" s="51">
        <f t="shared" si="517"/>
        <v>0.87603239401185362</v>
      </c>
      <c r="AC900" s="51">
        <f t="shared" si="518"/>
        <v>6.6400389598640475E-2</v>
      </c>
      <c r="AD900" s="78">
        <f t="shared" si="519"/>
        <v>1.186887953808164</v>
      </c>
      <c r="AE900" s="51">
        <f t="shared" si="539"/>
        <v>1.1873752948349807</v>
      </c>
      <c r="AF900" s="50">
        <f t="shared" si="520"/>
        <v>-4.1043554547293137E-4</v>
      </c>
      <c r="AG900" s="50">
        <f t="shared" si="540"/>
        <v>2.128451499514572E-4</v>
      </c>
      <c r="AH900" s="48">
        <f t="shared" si="541"/>
        <v>45107</v>
      </c>
      <c r="AI900" s="55">
        <f t="shared" si="521"/>
        <v>2023</v>
      </c>
      <c r="AJ900" s="55">
        <f t="shared" si="522"/>
        <v>7</v>
      </c>
      <c r="AK900" s="53">
        <f t="shared" si="523"/>
        <v>0</v>
      </c>
      <c r="AL900" s="51">
        <f t="shared" si="542"/>
        <v>1.1821031146672878</v>
      </c>
      <c r="AM900" s="52" t="str">
        <f t="shared" si="524"/>
        <v/>
      </c>
      <c r="AN900" s="51">
        <f t="shared" si="543"/>
        <v>1.1873752948349807</v>
      </c>
      <c r="AO900" s="52">
        <f t="shared" si="525"/>
        <v>-4.1043554547293137E-4</v>
      </c>
      <c r="AP900" s="56">
        <f t="shared" si="526"/>
        <v>1</v>
      </c>
      <c r="AQ900" s="53" t="b">
        <f t="shared" si="527"/>
        <v>1</v>
      </c>
    </row>
    <row r="901" spans="1:43">
      <c r="A901" s="48">
        <f>净值底稿!A862</f>
        <v>45126</v>
      </c>
      <c r="B901" s="49">
        <f>净值底稿!X862</f>
        <v>1.5128139995032996</v>
      </c>
      <c r="C901" s="49">
        <f>净值底稿!U862</f>
        <v>1.2911746153159274</v>
      </c>
      <c r="D901" s="49">
        <f>净值底稿!V862</f>
        <v>1.6102000000000001</v>
      </c>
      <c r="E901" s="49">
        <f>净值底稿!W862</f>
        <v>1.6536</v>
      </c>
      <c r="F901" s="50">
        <f t="shared" si="528"/>
        <v>5.8693500668880461E-3</v>
      </c>
      <c r="G901" s="50">
        <f t="shared" si="529"/>
        <v>-1.034860724543174E-3</v>
      </c>
      <c r="H901" s="50">
        <f t="shared" si="530"/>
        <v>2.4847807181016535E-4</v>
      </c>
      <c r="I901" s="50">
        <f t="shared" si="531"/>
        <v>1.2552813667258578E-2</v>
      </c>
      <c r="J901" s="51">
        <f t="shared" si="532"/>
        <v>0.12408777342524994</v>
      </c>
      <c r="K901" s="51">
        <f t="shared" si="533"/>
        <v>0.12096614876629093</v>
      </c>
      <c r="L901" s="51">
        <f t="shared" si="534"/>
        <v>0.87625006885196088</v>
      </c>
      <c r="M901" s="51">
        <f t="shared" si="535"/>
        <v>6.7233901316705577E-2</v>
      </c>
      <c r="N901" s="51">
        <f t="shared" si="506"/>
        <v>1.1885378923602072</v>
      </c>
      <c r="O901" s="52">
        <f t="shared" si="507"/>
        <v>0.20618099243340993</v>
      </c>
      <c r="P901" s="53" t="b">
        <f t="shared" si="508"/>
        <v>0</v>
      </c>
      <c r="Q901" s="53" t="b">
        <f t="shared" si="509"/>
        <v>0</v>
      </c>
      <c r="R901" s="53" t="b">
        <f t="shared" si="510"/>
        <v>0</v>
      </c>
      <c r="S901" s="53" t="b">
        <f t="shared" si="536"/>
        <v>0</v>
      </c>
      <c r="T901" s="54" t="str">
        <f t="shared" si="537"/>
        <v>不调</v>
      </c>
      <c r="U901" s="51">
        <f t="shared" si="511"/>
        <v>0.12408777342524994</v>
      </c>
      <c r="V901" s="51">
        <f t="shared" si="512"/>
        <v>0.12096614876629093</v>
      </c>
      <c r="W901" s="51">
        <f t="shared" si="513"/>
        <v>0.87625006885196088</v>
      </c>
      <c r="X901" s="51">
        <f t="shared" si="514"/>
        <v>6.7233901316705577E-2</v>
      </c>
      <c r="Y901" s="51">
        <f t="shared" si="538"/>
        <v>0.99998626710299976</v>
      </c>
      <c r="Z901" s="51">
        <f t="shared" si="515"/>
        <v>0.12408606934063851</v>
      </c>
      <c r="AA901" s="51">
        <f t="shared" si="516"/>
        <v>0.12096448755062941</v>
      </c>
      <c r="AB901" s="51">
        <f t="shared" si="517"/>
        <v>0.87623803540001888</v>
      </c>
      <c r="AC901" s="51">
        <f t="shared" si="518"/>
        <v>6.7232978000463864E-2</v>
      </c>
      <c r="AD901" s="78">
        <f t="shared" si="519"/>
        <v>1.1885215702917507</v>
      </c>
      <c r="AE901" s="51">
        <f t="shared" si="539"/>
        <v>1.1885215702917507</v>
      </c>
      <c r="AF901" s="50">
        <f t="shared" si="520"/>
        <v>0</v>
      </c>
      <c r="AG901" s="50">
        <f t="shared" si="540"/>
        <v>1.3763864384546132E-3</v>
      </c>
      <c r="AH901" s="48">
        <f t="shared" si="541"/>
        <v>45107</v>
      </c>
      <c r="AI901" s="55">
        <f t="shared" si="521"/>
        <v>2023</v>
      </c>
      <c r="AJ901" s="55">
        <f t="shared" si="522"/>
        <v>7</v>
      </c>
      <c r="AK901" s="53">
        <f t="shared" si="523"/>
        <v>0</v>
      </c>
      <c r="AL901" s="51">
        <f t="shared" si="542"/>
        <v>1.1821031146672878</v>
      </c>
      <c r="AM901" s="52" t="str">
        <f t="shared" si="524"/>
        <v/>
      </c>
      <c r="AN901" s="51">
        <f t="shared" si="543"/>
        <v>1.1885215702917507</v>
      </c>
      <c r="AO901" s="52">
        <f t="shared" si="525"/>
        <v>0</v>
      </c>
      <c r="AP901" s="56">
        <f t="shared" si="526"/>
        <v>1</v>
      </c>
      <c r="AQ901" s="53" t="b">
        <f t="shared" si="527"/>
        <v>1</v>
      </c>
    </row>
    <row r="902" spans="1:43">
      <c r="A902" s="48">
        <f>净值底稿!A863</f>
        <v>45127</v>
      </c>
      <c r="B902" s="49">
        <f>净值底稿!X863</f>
        <v>1.5046333239767562</v>
      </c>
      <c r="C902" s="49">
        <f>净值底稿!U863</f>
        <v>1.276252109712632</v>
      </c>
      <c r="D902" s="49">
        <f>净值底稿!V863</f>
        <v>1.6107</v>
      </c>
      <c r="E902" s="49">
        <f>净值底稿!W863</f>
        <v>1.6497999999999999</v>
      </c>
      <c r="F902" s="50">
        <f t="shared" si="528"/>
        <v>-5.4075884604646296E-3</v>
      </c>
      <c r="G902" s="50">
        <f t="shared" si="529"/>
        <v>-1.1557310240059238E-2</v>
      </c>
      <c r="H902" s="50">
        <f t="shared" si="530"/>
        <v>3.1052043224444326E-4</v>
      </c>
      <c r="I902" s="50">
        <f t="shared" si="531"/>
        <v>-2.2980164489598831E-3</v>
      </c>
      <c r="J902" s="51">
        <f t="shared" si="532"/>
        <v>0.12341506294396766</v>
      </c>
      <c r="K902" s="51">
        <f t="shared" si="533"/>
        <v>0.11956646343997701</v>
      </c>
      <c r="L902" s="51">
        <f t="shared" si="534"/>
        <v>0.87651012521352034</v>
      </c>
      <c r="M902" s="51">
        <f t="shared" si="535"/>
        <v>6.7078475511106239E-2</v>
      </c>
      <c r="N902" s="51">
        <f t="shared" si="506"/>
        <v>1.1865701271085711</v>
      </c>
      <c r="O902" s="52">
        <f t="shared" si="507"/>
        <v>0.20477637253184602</v>
      </c>
      <c r="P902" s="53" t="b">
        <f t="shared" si="508"/>
        <v>0</v>
      </c>
      <c r="Q902" s="53" t="b">
        <f t="shared" si="509"/>
        <v>0</v>
      </c>
      <c r="R902" s="53" t="b">
        <f t="shared" si="510"/>
        <v>0</v>
      </c>
      <c r="S902" s="53" t="b">
        <f t="shared" si="536"/>
        <v>0</v>
      </c>
      <c r="T902" s="54" t="str">
        <f t="shared" si="537"/>
        <v>不调</v>
      </c>
      <c r="U902" s="51">
        <f t="shared" si="511"/>
        <v>0.12341506294396766</v>
      </c>
      <c r="V902" s="51">
        <f t="shared" si="512"/>
        <v>0.11956646343997701</v>
      </c>
      <c r="W902" s="51">
        <f t="shared" si="513"/>
        <v>0.87651012521352034</v>
      </c>
      <c r="X902" s="51">
        <f t="shared" si="514"/>
        <v>6.7078475511106239E-2</v>
      </c>
      <c r="Y902" s="51">
        <f t="shared" si="538"/>
        <v>0.99998626710299976</v>
      </c>
      <c r="Z902" s="51">
        <f t="shared" si="515"/>
        <v>0.12341336809761998</v>
      </c>
      <c r="AA902" s="51">
        <f t="shared" si="516"/>
        <v>0.11956482144604991</v>
      </c>
      <c r="AB902" s="51">
        <f t="shared" si="517"/>
        <v>0.8764980881902511</v>
      </c>
      <c r="AC902" s="51">
        <f t="shared" si="518"/>
        <v>6.7077554329311118E-2</v>
      </c>
      <c r="AD902" s="78">
        <f t="shared" si="519"/>
        <v>1.1865538320632321</v>
      </c>
      <c r="AE902" s="51">
        <f t="shared" si="539"/>
        <v>1.1885215702917507</v>
      </c>
      <c r="AF902" s="50">
        <f t="shared" si="520"/>
        <v>-1.6556184403414553E-3</v>
      </c>
      <c r="AG902" s="50">
        <f t="shared" si="540"/>
        <v>-1.6556184403414553E-3</v>
      </c>
      <c r="AH902" s="48">
        <f t="shared" si="541"/>
        <v>45107</v>
      </c>
      <c r="AI902" s="55">
        <f t="shared" si="521"/>
        <v>2023</v>
      </c>
      <c r="AJ902" s="55">
        <f t="shared" si="522"/>
        <v>7</v>
      </c>
      <c r="AK902" s="53">
        <f t="shared" si="523"/>
        <v>0</v>
      </c>
      <c r="AL902" s="51">
        <f t="shared" si="542"/>
        <v>1.1821031146672878</v>
      </c>
      <c r="AM902" s="52" t="str">
        <f t="shared" si="524"/>
        <v/>
      </c>
      <c r="AN902" s="51">
        <f t="shared" si="543"/>
        <v>1.1885215702917507</v>
      </c>
      <c r="AO902" s="52">
        <f t="shared" si="525"/>
        <v>-1.6556184403414553E-3</v>
      </c>
      <c r="AP902" s="56">
        <f t="shared" si="526"/>
        <v>1</v>
      </c>
      <c r="AQ902" s="53" t="b">
        <f t="shared" si="527"/>
        <v>1</v>
      </c>
    </row>
    <row r="903" spans="1:43">
      <c r="A903" s="48">
        <f>净值底稿!A864</f>
        <v>45128</v>
      </c>
      <c r="B903" s="49">
        <f>净值底稿!X864</f>
        <v>1.5036836942946699</v>
      </c>
      <c r="C903" s="49">
        <f>净值底稿!U864</f>
        <v>1.2739831152136225</v>
      </c>
      <c r="D903" s="49">
        <f>净值底稿!V864</f>
        <v>1.6115999999999999</v>
      </c>
      <c r="E903" s="49">
        <f>净值底稿!W864</f>
        <v>1.6404000000000001</v>
      </c>
      <c r="F903" s="50">
        <f t="shared" si="528"/>
        <v>-6.3113694675887011E-4</v>
      </c>
      <c r="G903" s="50">
        <f t="shared" si="529"/>
        <v>-1.7778575892191117E-3</v>
      </c>
      <c r="H903" s="50">
        <f t="shared" si="530"/>
        <v>5.5876327062764908E-4</v>
      </c>
      <c r="I903" s="50">
        <f t="shared" si="531"/>
        <v>-5.6976603224632161E-3</v>
      </c>
      <c r="J903" s="51">
        <f t="shared" si="532"/>
        <v>0.12333547736128962</v>
      </c>
      <c r="K903" s="51">
        <f t="shared" si="533"/>
        <v>0.11935225222083842</v>
      </c>
      <c r="L903" s="51">
        <f t="shared" si="534"/>
        <v>0.87698784312870715</v>
      </c>
      <c r="M903" s="51">
        <f t="shared" si="535"/>
        <v>6.6695369209481131E-2</v>
      </c>
      <c r="N903" s="51">
        <f t="shared" si="506"/>
        <v>1.1863709419203163</v>
      </c>
      <c r="O903" s="52">
        <f t="shared" si="507"/>
        <v>0.20456311007525366</v>
      </c>
      <c r="P903" s="53" t="b">
        <f t="shared" si="508"/>
        <v>0</v>
      </c>
      <c r="Q903" s="53" t="b">
        <f t="shared" si="509"/>
        <v>0</v>
      </c>
      <c r="R903" s="53" t="b">
        <f t="shared" si="510"/>
        <v>0</v>
      </c>
      <c r="S903" s="53" t="b">
        <f t="shared" si="536"/>
        <v>0</v>
      </c>
      <c r="T903" s="54" t="str">
        <f t="shared" si="537"/>
        <v>不调</v>
      </c>
      <c r="U903" s="51">
        <f t="shared" si="511"/>
        <v>0.12333547736128962</v>
      </c>
      <c r="V903" s="51">
        <f t="shared" si="512"/>
        <v>0.11935225222083842</v>
      </c>
      <c r="W903" s="51">
        <f t="shared" si="513"/>
        <v>0.87698784312870715</v>
      </c>
      <c r="X903" s="51">
        <f t="shared" si="514"/>
        <v>6.6695369209481131E-2</v>
      </c>
      <c r="Y903" s="51">
        <f t="shared" si="538"/>
        <v>0.99998626710299976</v>
      </c>
      <c r="Z903" s="51">
        <f t="shared" si="515"/>
        <v>0.12333378360788254</v>
      </c>
      <c r="AA903" s="51">
        <f t="shared" si="516"/>
        <v>0.11935061316865193</v>
      </c>
      <c r="AB903" s="51">
        <f t="shared" si="517"/>
        <v>0.87697579954498694</v>
      </c>
      <c r="AC903" s="51">
        <f t="shared" si="518"/>
        <v>6.6694453288845379E-2</v>
      </c>
      <c r="AD903" s="78">
        <f t="shared" si="519"/>
        <v>1.1863546496103667</v>
      </c>
      <c r="AE903" s="51">
        <f t="shared" si="539"/>
        <v>1.1885215702917507</v>
      </c>
      <c r="AF903" s="50">
        <f t="shared" si="520"/>
        <v>-1.823206860984472E-3</v>
      </c>
      <c r="AG903" s="50">
        <f t="shared" si="540"/>
        <v>-1.6786634325638428E-4</v>
      </c>
      <c r="AH903" s="48">
        <f t="shared" si="541"/>
        <v>45107</v>
      </c>
      <c r="AI903" s="55">
        <f t="shared" si="521"/>
        <v>2023</v>
      </c>
      <c r="AJ903" s="55">
        <f t="shared" si="522"/>
        <v>7</v>
      </c>
      <c r="AK903" s="53">
        <f t="shared" si="523"/>
        <v>0</v>
      </c>
      <c r="AL903" s="51">
        <f t="shared" si="542"/>
        <v>1.1821031146672878</v>
      </c>
      <c r="AM903" s="52" t="str">
        <f t="shared" si="524"/>
        <v/>
      </c>
      <c r="AN903" s="51">
        <f t="shared" si="543"/>
        <v>1.1885215702917507</v>
      </c>
      <c r="AO903" s="52">
        <f t="shared" si="525"/>
        <v>-1.823206860984472E-3</v>
      </c>
      <c r="AP903" s="56">
        <f t="shared" si="526"/>
        <v>1</v>
      </c>
      <c r="AQ903" s="53" t="b">
        <f t="shared" si="527"/>
        <v>1</v>
      </c>
    </row>
    <row r="904" spans="1:43">
      <c r="A904" s="48">
        <f>净值底稿!A865</f>
        <v>45131</v>
      </c>
      <c r="B904" s="49">
        <f>净值底稿!X865</f>
        <v>1.5040564984008198</v>
      </c>
      <c r="C904" s="49">
        <f>净值底稿!U865</f>
        <v>1.2746852677491347</v>
      </c>
      <c r="D904" s="49">
        <f>净值底稿!V865</f>
        <v>1.6124000000000001</v>
      </c>
      <c r="E904" s="49">
        <f>净值底稿!W865</f>
        <v>1.6411</v>
      </c>
      <c r="F904" s="50">
        <f t="shared" si="528"/>
        <v>2.479272120623488E-4</v>
      </c>
      <c r="G904" s="50">
        <f t="shared" si="529"/>
        <v>5.5114744232254154E-4</v>
      </c>
      <c r="H904" s="50">
        <f t="shared" si="530"/>
        <v>4.9640109208248795E-4</v>
      </c>
      <c r="I904" s="50">
        <f t="shared" si="531"/>
        <v>4.2672518897823863E-4</v>
      </c>
      <c r="J904" s="51">
        <f t="shared" si="532"/>
        <v>0.12336436140900554</v>
      </c>
      <c r="K904" s="51">
        <f t="shared" si="533"/>
        <v>0.11941639295383946</v>
      </c>
      <c r="L904" s="51">
        <f t="shared" si="534"/>
        <v>0.87741113128961101</v>
      </c>
      <c r="M904" s="51">
        <f t="shared" si="535"/>
        <v>6.6722913492028857E-2</v>
      </c>
      <c r="N904" s="51">
        <f t="shared" si="506"/>
        <v>1.1869147991444848</v>
      </c>
      <c r="O904" s="52">
        <f t="shared" si="507"/>
        <v>0.20454775232210326</v>
      </c>
      <c r="P904" s="53" t="b">
        <f t="shared" si="508"/>
        <v>0</v>
      </c>
      <c r="Q904" s="53" t="b">
        <f t="shared" si="509"/>
        <v>0</v>
      </c>
      <c r="R904" s="53" t="b">
        <f t="shared" si="510"/>
        <v>0</v>
      </c>
      <c r="S904" s="53" t="b">
        <f t="shared" si="536"/>
        <v>0</v>
      </c>
      <c r="T904" s="54" t="str">
        <f t="shared" si="537"/>
        <v>不调</v>
      </c>
      <c r="U904" s="51">
        <f t="shared" si="511"/>
        <v>0.12336436140900554</v>
      </c>
      <c r="V904" s="51">
        <f t="shared" si="512"/>
        <v>0.11941639295383946</v>
      </c>
      <c r="W904" s="51">
        <f t="shared" si="513"/>
        <v>0.87741113128961101</v>
      </c>
      <c r="X904" s="51">
        <f t="shared" si="514"/>
        <v>6.6722913492028857E-2</v>
      </c>
      <c r="Y904" s="51">
        <f t="shared" si="538"/>
        <v>0.99995880187477393</v>
      </c>
      <c r="Z904" s="51">
        <f t="shared" si="515"/>
        <v>0.12335927902859578</v>
      </c>
      <c r="AA904" s="51">
        <f t="shared" si="516"/>
        <v>0.11941147322232851</v>
      </c>
      <c r="AB904" s="51">
        <f t="shared" si="517"/>
        <v>0.87737498359594934</v>
      </c>
      <c r="AC904" s="51">
        <f t="shared" si="518"/>
        <v>6.6720164633083362E-2</v>
      </c>
      <c r="AD904" s="78">
        <f t="shared" si="519"/>
        <v>1.1868659004799569</v>
      </c>
      <c r="AE904" s="51">
        <f t="shared" si="539"/>
        <v>1.1885215702917507</v>
      </c>
      <c r="AF904" s="50">
        <f t="shared" si="520"/>
        <v>-1.3930498639476152E-3</v>
      </c>
      <c r="AG904" s="50">
        <f t="shared" si="540"/>
        <v>4.3094269471444235E-4</v>
      </c>
      <c r="AH904" s="48">
        <f t="shared" si="541"/>
        <v>45107</v>
      </c>
      <c r="AI904" s="55">
        <f t="shared" si="521"/>
        <v>2023</v>
      </c>
      <c r="AJ904" s="55">
        <f t="shared" si="522"/>
        <v>7</v>
      </c>
      <c r="AK904" s="53">
        <f t="shared" si="523"/>
        <v>0</v>
      </c>
      <c r="AL904" s="51">
        <f t="shared" si="542"/>
        <v>1.1821031146672878</v>
      </c>
      <c r="AM904" s="52" t="str">
        <f t="shared" si="524"/>
        <v/>
      </c>
      <c r="AN904" s="51">
        <f t="shared" si="543"/>
        <v>1.1885215702917507</v>
      </c>
      <c r="AO904" s="52">
        <f t="shared" si="525"/>
        <v>-1.3930498639476152E-3</v>
      </c>
      <c r="AP904" s="56">
        <f t="shared" si="526"/>
        <v>1</v>
      </c>
      <c r="AQ904" s="53" t="b">
        <f t="shared" si="527"/>
        <v>1</v>
      </c>
    </row>
    <row r="905" spans="1:43">
      <c r="A905" s="48">
        <f>净值底稿!A866</f>
        <v>45132</v>
      </c>
      <c r="B905" s="49">
        <f>净值底稿!X866</f>
        <v>1.5291525897929077</v>
      </c>
      <c r="C905" s="49">
        <f>净值底稿!U866</f>
        <v>1.2964864452699381</v>
      </c>
      <c r="D905" s="49">
        <f>净值底稿!V866</f>
        <v>1.6102000000000001</v>
      </c>
      <c r="E905" s="49">
        <f>净值底稿!W866</f>
        <v>1.6307</v>
      </c>
      <c r="F905" s="50">
        <f t="shared" si="528"/>
        <v>1.6685604176951641E-2</v>
      </c>
      <c r="G905" s="50">
        <f t="shared" si="529"/>
        <v>1.7103184662438542E-2</v>
      </c>
      <c r="H905" s="50">
        <f t="shared" si="530"/>
        <v>-1.3644257008186278E-3</v>
      </c>
      <c r="I905" s="50">
        <f t="shared" si="531"/>
        <v>-6.337212845042961E-3</v>
      </c>
      <c r="J905" s="51">
        <f t="shared" si="532"/>
        <v>0.12541760313002107</v>
      </c>
      <c r="K905" s="51">
        <f t="shared" si="533"/>
        <v>0.12145378969966383</v>
      </c>
      <c r="L905" s="51">
        <f t="shared" si="534"/>
        <v>0.8761778706190757</v>
      </c>
      <c r="M905" s="51">
        <f t="shared" si="535"/>
        <v>6.6297344748747211E-2</v>
      </c>
      <c r="N905" s="51">
        <f t="shared" si="506"/>
        <v>1.1893466081975077</v>
      </c>
      <c r="O905" s="52">
        <f t="shared" si="507"/>
        <v>0.20756892156427492</v>
      </c>
      <c r="P905" s="53" t="b">
        <f t="shared" si="508"/>
        <v>0</v>
      </c>
      <c r="Q905" s="53" t="b">
        <f t="shared" si="509"/>
        <v>0</v>
      </c>
      <c r="R905" s="53" t="b">
        <f t="shared" si="510"/>
        <v>0</v>
      </c>
      <c r="S905" s="53" t="b">
        <f t="shared" si="536"/>
        <v>0</v>
      </c>
      <c r="T905" s="54" t="str">
        <f t="shared" si="537"/>
        <v>不调</v>
      </c>
      <c r="U905" s="51">
        <f t="shared" si="511"/>
        <v>0.12541760313002107</v>
      </c>
      <c r="V905" s="51">
        <f t="shared" si="512"/>
        <v>0.12145378969966383</v>
      </c>
      <c r="W905" s="51">
        <f t="shared" si="513"/>
        <v>0.8761778706190757</v>
      </c>
      <c r="X905" s="51">
        <f t="shared" si="514"/>
        <v>6.6297344748747211E-2</v>
      </c>
      <c r="Y905" s="51">
        <f t="shared" si="538"/>
        <v>0.99998626710299976</v>
      </c>
      <c r="Z905" s="51">
        <f t="shared" si="515"/>
        <v>0.12541588078299526</v>
      </c>
      <c r="AA905" s="51">
        <f t="shared" si="516"/>
        <v>0.1214521217872796</v>
      </c>
      <c r="AB905" s="51">
        <f t="shared" si="517"/>
        <v>0.87616583815862459</v>
      </c>
      <c r="AC905" s="51">
        <f t="shared" si="518"/>
        <v>6.6296434294140394E-2</v>
      </c>
      <c r="AD905" s="78">
        <f t="shared" si="519"/>
        <v>1.1893302750230397</v>
      </c>
      <c r="AE905" s="51">
        <f t="shared" si="539"/>
        <v>1.1893302750230397</v>
      </c>
      <c r="AF905" s="50">
        <f t="shared" si="520"/>
        <v>0</v>
      </c>
      <c r="AG905" s="50">
        <f t="shared" si="540"/>
        <v>2.0763715109568537E-3</v>
      </c>
      <c r="AH905" s="48">
        <f t="shared" si="541"/>
        <v>45107</v>
      </c>
      <c r="AI905" s="55">
        <f t="shared" si="521"/>
        <v>2023</v>
      </c>
      <c r="AJ905" s="55">
        <f t="shared" si="522"/>
        <v>7</v>
      </c>
      <c r="AK905" s="53">
        <f t="shared" si="523"/>
        <v>0</v>
      </c>
      <c r="AL905" s="51">
        <f t="shared" si="542"/>
        <v>1.1821031146672878</v>
      </c>
      <c r="AM905" s="52" t="str">
        <f t="shared" si="524"/>
        <v/>
      </c>
      <c r="AN905" s="51">
        <f t="shared" si="543"/>
        <v>1.1893302750230397</v>
      </c>
      <c r="AO905" s="52">
        <f t="shared" si="525"/>
        <v>0</v>
      </c>
      <c r="AP905" s="56">
        <f t="shared" si="526"/>
        <v>1</v>
      </c>
      <c r="AQ905" s="53" t="b">
        <f t="shared" si="527"/>
        <v>1</v>
      </c>
    </row>
    <row r="906" spans="1:43">
      <c r="A906" s="48">
        <f>净值底稿!A867</f>
        <v>45133</v>
      </c>
      <c r="B906" s="49">
        <f>净值底稿!X867</f>
        <v>1.5263435856607672</v>
      </c>
      <c r="C906" s="49">
        <f>净值底稿!U867</f>
        <v>1.2877920165139134</v>
      </c>
      <c r="D906" s="49">
        <f>净值底稿!V867</f>
        <v>1.6102000000000001</v>
      </c>
      <c r="E906" s="49">
        <f>净值底稿!W867</f>
        <v>1.6385000000000001</v>
      </c>
      <c r="F906" s="50">
        <f t="shared" si="528"/>
        <v>-1.8369678414636992E-3</v>
      </c>
      <c r="G906" s="50">
        <f t="shared" si="529"/>
        <v>-6.7061470544063084E-3</v>
      </c>
      <c r="H906" s="50">
        <f t="shared" si="530"/>
        <v>0</v>
      </c>
      <c r="I906" s="50">
        <f t="shared" si="531"/>
        <v>4.7832219292329725E-3</v>
      </c>
      <c r="J906" s="51">
        <f t="shared" si="532"/>
        <v>0.12518549584318805</v>
      </c>
      <c r="K906" s="51">
        <f t="shared" si="533"/>
        <v>0.12063764599850443</v>
      </c>
      <c r="L906" s="51">
        <f t="shared" si="534"/>
        <v>0.87616583815862459</v>
      </c>
      <c r="M906" s="51">
        <f t="shared" si="535"/>
        <v>6.6613544852486078E-2</v>
      </c>
      <c r="N906" s="51">
        <f t="shared" si="506"/>
        <v>1.1886025248528032</v>
      </c>
      <c r="O906" s="52">
        <f t="shared" si="507"/>
        <v>0.20681694401762715</v>
      </c>
      <c r="P906" s="53" t="b">
        <f t="shared" si="508"/>
        <v>0</v>
      </c>
      <c r="Q906" s="53" t="b">
        <f t="shared" si="509"/>
        <v>0</v>
      </c>
      <c r="R906" s="53" t="b">
        <f t="shared" si="510"/>
        <v>0</v>
      </c>
      <c r="S906" s="53" t="b">
        <f t="shared" si="536"/>
        <v>0</v>
      </c>
      <c r="T906" s="54" t="str">
        <f t="shared" si="537"/>
        <v>不调</v>
      </c>
      <c r="U906" s="51">
        <f t="shared" si="511"/>
        <v>0.12518549584318805</v>
      </c>
      <c r="V906" s="51">
        <f t="shared" si="512"/>
        <v>0.12063764599850443</v>
      </c>
      <c r="W906" s="51">
        <f t="shared" si="513"/>
        <v>0.87616583815862459</v>
      </c>
      <c r="X906" s="51">
        <f t="shared" si="514"/>
        <v>6.6613544852486078E-2</v>
      </c>
      <c r="Y906" s="51">
        <f t="shared" si="538"/>
        <v>0.99998626710299976</v>
      </c>
      <c r="Z906" s="51">
        <f t="shared" si="515"/>
        <v>0.12518377668366773</v>
      </c>
      <c r="AA906" s="51">
        <f t="shared" si="516"/>
        <v>0.12063598929413759</v>
      </c>
      <c r="AB906" s="51">
        <f t="shared" si="517"/>
        <v>0.87615380586341407</v>
      </c>
      <c r="AC906" s="51">
        <f t="shared" si="518"/>
        <v>6.6612630055535804E-2</v>
      </c>
      <c r="AD906" s="78">
        <f t="shared" si="519"/>
        <v>1.1885862018967552</v>
      </c>
      <c r="AE906" s="51">
        <f t="shared" si="539"/>
        <v>1.1893302750230397</v>
      </c>
      <c r="AF906" s="50">
        <f t="shared" si="520"/>
        <v>-6.2562363198059856E-4</v>
      </c>
      <c r="AG906" s="50">
        <f t="shared" si="540"/>
        <v>-6.2562363198059856E-4</v>
      </c>
      <c r="AH906" s="48">
        <f t="shared" si="541"/>
        <v>45107</v>
      </c>
      <c r="AI906" s="55">
        <f t="shared" si="521"/>
        <v>2023</v>
      </c>
      <c r="AJ906" s="55">
        <f t="shared" si="522"/>
        <v>7</v>
      </c>
      <c r="AK906" s="53">
        <f t="shared" si="523"/>
        <v>0</v>
      </c>
      <c r="AL906" s="51">
        <f t="shared" si="542"/>
        <v>1.1821031146672878</v>
      </c>
      <c r="AM906" s="52" t="str">
        <f t="shared" si="524"/>
        <v/>
      </c>
      <c r="AN906" s="51">
        <f t="shared" si="543"/>
        <v>1.1893302750230397</v>
      </c>
      <c r="AO906" s="52">
        <f t="shared" si="525"/>
        <v>-6.2562363198059856E-4</v>
      </c>
      <c r="AP906" s="56">
        <f t="shared" si="526"/>
        <v>1</v>
      </c>
      <c r="AQ906" s="53" t="b">
        <f t="shared" si="527"/>
        <v>1</v>
      </c>
    </row>
    <row r="907" spans="1:43">
      <c r="A907" s="48">
        <f>净值底稿!A868</f>
        <v>45134</v>
      </c>
      <c r="B907" s="49">
        <f>净值底稿!X868</f>
        <v>1.5277547738646948</v>
      </c>
      <c r="C907" s="49">
        <f>净值底稿!U868</f>
        <v>1.2799375001749489</v>
      </c>
      <c r="D907" s="49">
        <f>净值底稿!V868</f>
        <v>1.6111</v>
      </c>
      <c r="E907" s="49">
        <f>净值底稿!W868</f>
        <v>1.6417999999999999</v>
      </c>
      <c r="F907" s="50">
        <f t="shared" si="528"/>
        <v>9.2455474454444797E-4</v>
      </c>
      <c r="G907" s="50">
        <f t="shared" si="529"/>
        <v>-6.0992118589358046E-3</v>
      </c>
      <c r="H907" s="50">
        <f t="shared" si="530"/>
        <v>5.5893677803986463E-4</v>
      </c>
      <c r="I907" s="50">
        <f t="shared" si="531"/>
        <v>2.014037229173038E-3</v>
      </c>
      <c r="J907" s="51">
        <f t="shared" si="532"/>
        <v>0.1252995159383406</v>
      </c>
      <c r="K907" s="51">
        <f t="shared" si="533"/>
        <v>0.11990020483762033</v>
      </c>
      <c r="L907" s="51">
        <f t="shared" si="534"/>
        <v>0.87664352044873073</v>
      </c>
      <c r="M907" s="51">
        <f t="shared" si="535"/>
        <v>6.6746790372400791E-2</v>
      </c>
      <c r="N907" s="51">
        <f t="shared" si="506"/>
        <v>1.1885900315970925</v>
      </c>
      <c r="O907" s="52">
        <f t="shared" si="507"/>
        <v>0.2062946131615199</v>
      </c>
      <c r="P907" s="53" t="b">
        <f t="shared" si="508"/>
        <v>0</v>
      </c>
      <c r="Q907" s="53" t="b">
        <f t="shared" si="509"/>
        <v>0</v>
      </c>
      <c r="R907" s="53" t="b">
        <f t="shared" si="510"/>
        <v>0</v>
      </c>
      <c r="S907" s="53" t="b">
        <f t="shared" si="536"/>
        <v>0</v>
      </c>
      <c r="T907" s="54" t="str">
        <f t="shared" si="537"/>
        <v>不调</v>
      </c>
      <c r="U907" s="51">
        <f t="shared" si="511"/>
        <v>0.1252995159383406</v>
      </c>
      <c r="V907" s="51">
        <f t="shared" si="512"/>
        <v>0.11990020483762033</v>
      </c>
      <c r="W907" s="51">
        <f t="shared" si="513"/>
        <v>0.87664352044873073</v>
      </c>
      <c r="X907" s="51">
        <f t="shared" si="514"/>
        <v>6.6746790372400791E-2</v>
      </c>
      <c r="Y907" s="51">
        <f t="shared" si="538"/>
        <v>0.99998626710299976</v>
      </c>
      <c r="Z907" s="51">
        <f t="shared" si="515"/>
        <v>0.12529779521299403</v>
      </c>
      <c r="AA907" s="51">
        <f t="shared" si="516"/>
        <v>0.11989855826045699</v>
      </c>
      <c r="AB907" s="51">
        <f t="shared" si="517"/>
        <v>0.87663148159355853</v>
      </c>
      <c r="AC907" s="51">
        <f t="shared" si="518"/>
        <v>6.6745873745603507E-2</v>
      </c>
      <c r="AD907" s="78">
        <f t="shared" si="519"/>
        <v>1.1885737088126129</v>
      </c>
      <c r="AE907" s="51">
        <f t="shared" si="539"/>
        <v>1.1893302750230397</v>
      </c>
      <c r="AF907" s="50">
        <f t="shared" si="520"/>
        <v>-6.3612793377521015E-4</v>
      </c>
      <c r="AG907" s="50">
        <f t="shared" si="540"/>
        <v>-1.0510877648028938E-5</v>
      </c>
      <c r="AH907" s="48">
        <f t="shared" si="541"/>
        <v>45107</v>
      </c>
      <c r="AI907" s="55">
        <f t="shared" si="521"/>
        <v>2023</v>
      </c>
      <c r="AJ907" s="55">
        <f t="shared" si="522"/>
        <v>7</v>
      </c>
      <c r="AK907" s="53">
        <f t="shared" si="523"/>
        <v>0</v>
      </c>
      <c r="AL907" s="51">
        <f t="shared" si="542"/>
        <v>1.1821031146672878</v>
      </c>
      <c r="AM907" s="52" t="str">
        <f t="shared" si="524"/>
        <v/>
      </c>
      <c r="AN907" s="51">
        <f t="shared" si="543"/>
        <v>1.1893302750230397</v>
      </c>
      <c r="AO907" s="52">
        <f t="shared" si="525"/>
        <v>-6.3612793377521015E-4</v>
      </c>
      <c r="AP907" s="56">
        <f t="shared" si="526"/>
        <v>1</v>
      </c>
      <c r="AQ907" s="53" t="b">
        <f t="shared" si="527"/>
        <v>1</v>
      </c>
    </row>
    <row r="908" spans="1:43">
      <c r="A908" s="48">
        <f>净值底稿!A869</f>
        <v>45135</v>
      </c>
      <c r="B908" s="49">
        <f>净值底稿!X869</f>
        <v>1.5486037828310937</v>
      </c>
      <c r="C908" s="49">
        <f>净值底稿!U869</f>
        <v>1.2939168455352754</v>
      </c>
      <c r="D908" s="49">
        <f>净值底稿!V869</f>
        <v>1.6111</v>
      </c>
      <c r="E908" s="49">
        <f>净值底稿!W869</f>
        <v>1.6306</v>
      </c>
      <c r="F908" s="50">
        <f t="shared" si="528"/>
        <v>1.3646829532502736E-2</v>
      </c>
      <c r="G908" s="50">
        <f t="shared" si="529"/>
        <v>1.0921896857007285E-2</v>
      </c>
      <c r="H908" s="50">
        <f t="shared" si="530"/>
        <v>0</v>
      </c>
      <c r="I908" s="50">
        <f t="shared" si="531"/>
        <v>-6.8217809721037304E-3</v>
      </c>
      <c r="J908" s="51">
        <f t="shared" si="532"/>
        <v>0.12700771286506418</v>
      </c>
      <c r="K908" s="51">
        <f t="shared" si="533"/>
        <v>0.12120807794708158</v>
      </c>
      <c r="L908" s="51">
        <f t="shared" si="534"/>
        <v>0.87663148159355853</v>
      </c>
      <c r="M908" s="51">
        <f t="shared" si="535"/>
        <v>6.6290548014119308E-2</v>
      </c>
      <c r="N908" s="51">
        <f t="shared" si="506"/>
        <v>1.1911378204198237</v>
      </c>
      <c r="O908" s="52">
        <f t="shared" si="507"/>
        <v>0.20838545007718803</v>
      </c>
      <c r="P908" s="53" t="b">
        <f t="shared" si="508"/>
        <v>0</v>
      </c>
      <c r="Q908" s="53" t="b">
        <f t="shared" si="509"/>
        <v>0</v>
      </c>
      <c r="R908" s="53" t="b">
        <f t="shared" si="510"/>
        <v>0</v>
      </c>
      <c r="S908" s="53" t="b">
        <f t="shared" si="536"/>
        <v>0</v>
      </c>
      <c r="T908" s="54" t="str">
        <f t="shared" si="537"/>
        <v>不调</v>
      </c>
      <c r="U908" s="51">
        <f t="shared" si="511"/>
        <v>0.12700771286506418</v>
      </c>
      <c r="V908" s="51">
        <f t="shared" si="512"/>
        <v>0.12120807794708158</v>
      </c>
      <c r="W908" s="51">
        <f t="shared" si="513"/>
        <v>0.87663148159355853</v>
      </c>
      <c r="X908" s="51">
        <f t="shared" si="514"/>
        <v>6.6290548014119308E-2</v>
      </c>
      <c r="Y908" s="51">
        <f t="shared" si="538"/>
        <v>0.99998626710299976</v>
      </c>
      <c r="Z908" s="51">
        <f t="shared" si="515"/>
        <v>0.12700596868122516</v>
      </c>
      <c r="AA908" s="51">
        <f t="shared" si="516"/>
        <v>0.12120641340903153</v>
      </c>
      <c r="AB908" s="51">
        <f t="shared" si="517"/>
        <v>0.87661944290371463</v>
      </c>
      <c r="AC908" s="51">
        <f t="shared" si="518"/>
        <v>6.6289637652851341E-2</v>
      </c>
      <c r="AD908" s="78">
        <f t="shared" si="519"/>
        <v>1.1911214626468225</v>
      </c>
      <c r="AE908" s="51">
        <f t="shared" si="539"/>
        <v>1.1911214626468225</v>
      </c>
      <c r="AF908" s="50">
        <f t="shared" si="520"/>
        <v>0</v>
      </c>
      <c r="AG908" s="50">
        <f t="shared" si="540"/>
        <v>2.1435387770396552E-3</v>
      </c>
      <c r="AH908" s="48">
        <f t="shared" si="541"/>
        <v>45107</v>
      </c>
      <c r="AI908" s="55">
        <f t="shared" si="521"/>
        <v>2023</v>
      </c>
      <c r="AJ908" s="55">
        <f t="shared" si="522"/>
        <v>7</v>
      </c>
      <c r="AK908" s="53">
        <f t="shared" si="523"/>
        <v>0</v>
      </c>
      <c r="AL908" s="51">
        <f t="shared" si="542"/>
        <v>1.1821031146672878</v>
      </c>
      <c r="AM908" s="52" t="str">
        <f t="shared" si="524"/>
        <v/>
      </c>
      <c r="AN908" s="51">
        <f t="shared" si="543"/>
        <v>1.1911214626468225</v>
      </c>
      <c r="AO908" s="52">
        <f t="shared" si="525"/>
        <v>0</v>
      </c>
      <c r="AP908" s="56">
        <f t="shared" si="526"/>
        <v>1</v>
      </c>
      <c r="AQ908" s="53" t="b">
        <f t="shared" si="527"/>
        <v>1</v>
      </c>
    </row>
    <row r="909" spans="1:43">
      <c r="A909" s="48">
        <f>净值底稿!A870</f>
        <v>45138</v>
      </c>
      <c r="B909" s="49">
        <f>净值底稿!X870</f>
        <v>1.5614409310073574</v>
      </c>
      <c r="C909" s="49">
        <f>净值底稿!U870</f>
        <v>1.3029399041453453</v>
      </c>
      <c r="D909" s="49">
        <f>净值底稿!V870</f>
        <v>1.6104000000000001</v>
      </c>
      <c r="E909" s="49">
        <f>净值底稿!W870</f>
        <v>1.6294999999999999</v>
      </c>
      <c r="F909" s="50">
        <f t="shared" si="528"/>
        <v>8.2894981392822586E-3</v>
      </c>
      <c r="G909" s="50">
        <f t="shared" si="529"/>
        <v>6.9734455047898436E-3</v>
      </c>
      <c r="H909" s="50">
        <f t="shared" si="530"/>
        <v>-4.3448575507409881E-4</v>
      </c>
      <c r="I909" s="50">
        <f t="shared" si="531"/>
        <v>-6.7459830737159887E-4</v>
      </c>
      <c r="J909" s="51">
        <f t="shared" si="532"/>
        <v>0.12805878442228591</v>
      </c>
      <c r="K909" s="51">
        <f t="shared" si="533"/>
        <v>0.12205163972777044</v>
      </c>
      <c r="L909" s="51">
        <f t="shared" si="534"/>
        <v>0.87623856424315194</v>
      </c>
      <c r="M909" s="51">
        <f t="shared" si="535"/>
        <v>6.6244918775494446E-2</v>
      </c>
      <c r="N909" s="51">
        <f t="shared" si="506"/>
        <v>1.1925939071687028</v>
      </c>
      <c r="O909" s="52">
        <f t="shared" si="507"/>
        <v>0.20971968970044055</v>
      </c>
      <c r="P909" s="53" t="b">
        <f t="shared" si="508"/>
        <v>0</v>
      </c>
      <c r="Q909" s="53" t="b">
        <f t="shared" si="509"/>
        <v>0</v>
      </c>
      <c r="R909" s="53" t="b">
        <f t="shared" si="510"/>
        <v>0</v>
      </c>
      <c r="S909" s="53" t="b">
        <f t="shared" si="536"/>
        <v>0</v>
      </c>
      <c r="T909" s="54" t="str">
        <f t="shared" si="537"/>
        <v>不调</v>
      </c>
      <c r="U909" s="51">
        <f t="shared" si="511"/>
        <v>0.12805878442228591</v>
      </c>
      <c r="V909" s="51">
        <f t="shared" si="512"/>
        <v>0.12205163972777044</v>
      </c>
      <c r="W909" s="51">
        <f t="shared" si="513"/>
        <v>0.87623856424315194</v>
      </c>
      <c r="X909" s="51">
        <f t="shared" si="514"/>
        <v>6.6244918775494446E-2</v>
      </c>
      <c r="Y909" s="51">
        <f t="shared" si="538"/>
        <v>0.99995880187477393</v>
      </c>
      <c r="Z909" s="51">
        <f t="shared" si="515"/>
        <v>0.12805350864044898</v>
      </c>
      <c r="AA909" s="51">
        <f t="shared" si="516"/>
        <v>0.12204661142903289</v>
      </c>
      <c r="AB909" s="51">
        <f t="shared" si="517"/>
        <v>0.87620246485705433</v>
      </c>
      <c r="AC909" s="51">
        <f t="shared" si="518"/>
        <v>6.6242189609035149E-2</v>
      </c>
      <c r="AD909" s="78">
        <f t="shared" si="519"/>
        <v>1.1925447745355713</v>
      </c>
      <c r="AE909" s="51">
        <f t="shared" si="539"/>
        <v>1.1925447745355713</v>
      </c>
      <c r="AF909" s="50">
        <f t="shared" si="520"/>
        <v>0</v>
      </c>
      <c r="AG909" s="50">
        <f t="shared" si="540"/>
        <v>1.1949342979564737E-3</v>
      </c>
      <c r="AH909" s="48">
        <f t="shared" si="541"/>
        <v>45107</v>
      </c>
      <c r="AI909" s="55">
        <f t="shared" si="521"/>
        <v>2023</v>
      </c>
      <c r="AJ909" s="55">
        <f t="shared" si="522"/>
        <v>7</v>
      </c>
      <c r="AK909" s="53">
        <f t="shared" si="523"/>
        <v>1</v>
      </c>
      <c r="AL909" s="51">
        <f t="shared" si="542"/>
        <v>1.1821031146672878</v>
      </c>
      <c r="AM909" s="52">
        <f t="shared" si="524"/>
        <v>8.8331210185690345E-3</v>
      </c>
      <c r="AN909" s="51">
        <f t="shared" si="543"/>
        <v>1.1925447745355713</v>
      </c>
      <c r="AO909" s="52">
        <f t="shared" si="525"/>
        <v>0</v>
      </c>
      <c r="AP909" s="56">
        <f t="shared" si="526"/>
        <v>1</v>
      </c>
      <c r="AQ909" s="53" t="b">
        <f t="shared" si="527"/>
        <v>1</v>
      </c>
    </row>
    <row r="910" spans="1:43">
      <c r="A910" s="48">
        <f>净值底稿!A871</f>
        <v>45139</v>
      </c>
      <c r="B910" s="49">
        <f>净值底稿!X871</f>
        <v>1.5631927192145678</v>
      </c>
      <c r="C910" s="49">
        <f>净值底稿!U871</f>
        <v>1.300251034265949</v>
      </c>
      <c r="D910" s="49">
        <f>净值底稿!V871</f>
        <v>1.6108</v>
      </c>
      <c r="E910" s="49">
        <f>净值底稿!W871</f>
        <v>1.6335</v>
      </c>
      <c r="F910" s="50">
        <f t="shared" si="528"/>
        <v>1.12190488440711E-3</v>
      </c>
      <c r="G910" s="50">
        <f t="shared" si="529"/>
        <v>-2.0636944734301332E-3</v>
      </c>
      <c r="H910" s="50">
        <f t="shared" si="530"/>
        <v>2.4838549428718437E-4</v>
      </c>
      <c r="I910" s="50">
        <f t="shared" si="531"/>
        <v>2.454740718011772E-3</v>
      </c>
      <c r="J910" s="51">
        <f t="shared" si="532"/>
        <v>0.12819717249725818</v>
      </c>
      <c r="K910" s="51">
        <f t="shared" si="533"/>
        <v>0.12179474451152592</v>
      </c>
      <c r="L910" s="51">
        <f t="shared" si="534"/>
        <v>0.87642010083938349</v>
      </c>
      <c r="M910" s="51">
        <f t="shared" si="535"/>
        <v>6.6404797009118707E-2</v>
      </c>
      <c r="N910" s="51">
        <f t="shared" si="506"/>
        <v>1.1928168148572862</v>
      </c>
      <c r="O910" s="52">
        <f t="shared" si="507"/>
        <v>0.20958114766238789</v>
      </c>
      <c r="P910" s="53" t="b">
        <f t="shared" si="508"/>
        <v>0</v>
      </c>
      <c r="Q910" s="53" t="b">
        <f t="shared" si="509"/>
        <v>0</v>
      </c>
      <c r="R910" s="53" t="b">
        <f t="shared" si="510"/>
        <v>0</v>
      </c>
      <c r="S910" s="53" t="b">
        <f t="shared" si="536"/>
        <v>0</v>
      </c>
      <c r="T910" s="54" t="str">
        <f t="shared" si="537"/>
        <v>不调</v>
      </c>
      <c r="U910" s="51">
        <f t="shared" si="511"/>
        <v>0.12819717249725818</v>
      </c>
      <c r="V910" s="51">
        <f t="shared" si="512"/>
        <v>0.12179474451152592</v>
      </c>
      <c r="W910" s="51">
        <f t="shared" si="513"/>
        <v>0.87642010083938349</v>
      </c>
      <c r="X910" s="51">
        <f t="shared" si="514"/>
        <v>6.6404797009118707E-2</v>
      </c>
      <c r="Y910" s="51">
        <f t="shared" si="538"/>
        <v>0.99998626710299976</v>
      </c>
      <c r="Z910" s="51">
        <f t="shared" si="515"/>
        <v>0.12819541197869255</v>
      </c>
      <c r="AA910" s="51">
        <f t="shared" si="516"/>
        <v>0.12179307191684437</v>
      </c>
      <c r="AB910" s="51">
        <f t="shared" si="517"/>
        <v>0.87640806505240976</v>
      </c>
      <c r="AC910" s="51">
        <f t="shared" si="518"/>
        <v>6.6403885078881064E-2</v>
      </c>
      <c r="AD910" s="78">
        <f t="shared" si="519"/>
        <v>1.1928004340268277</v>
      </c>
      <c r="AE910" s="51">
        <f t="shared" si="539"/>
        <v>1.1928004340268277</v>
      </c>
      <c r="AF910" s="50">
        <f t="shared" si="520"/>
        <v>0</v>
      </c>
      <c r="AG910" s="50">
        <f t="shared" si="540"/>
        <v>2.1438146115393408E-4</v>
      </c>
      <c r="AH910" s="48">
        <f t="shared" si="541"/>
        <v>45107</v>
      </c>
      <c r="AI910" s="55">
        <f t="shared" si="521"/>
        <v>2023</v>
      </c>
      <c r="AJ910" s="55">
        <f t="shared" si="522"/>
        <v>8</v>
      </c>
      <c r="AK910" s="53">
        <f t="shared" si="523"/>
        <v>0</v>
      </c>
      <c r="AL910" s="51">
        <f t="shared" si="542"/>
        <v>1.1925447745355713</v>
      </c>
      <c r="AM910" s="52" t="str">
        <f t="shared" si="524"/>
        <v/>
      </c>
      <c r="AN910" s="51">
        <f t="shared" si="543"/>
        <v>1.1928004340268277</v>
      </c>
      <c r="AO910" s="52">
        <f t="shared" si="525"/>
        <v>0</v>
      </c>
      <c r="AP910" s="56">
        <f t="shared" si="526"/>
        <v>1</v>
      </c>
      <c r="AQ910" s="53" t="b">
        <f t="shared" si="527"/>
        <v>1</v>
      </c>
    </row>
    <row r="911" spans="1:43">
      <c r="A911" s="48">
        <f>净值底稿!A872</f>
        <v>45140</v>
      </c>
      <c r="B911" s="49">
        <f>净值底稿!X872</f>
        <v>1.5471150346951204</v>
      </c>
      <c r="C911" s="49">
        <f>净值底稿!U872</f>
        <v>1.2972417640682794</v>
      </c>
      <c r="D911" s="49">
        <f>净值底稿!V872</f>
        <v>1.6113999999999999</v>
      </c>
      <c r="E911" s="49">
        <f>净值底稿!W872</f>
        <v>1.6343000000000001</v>
      </c>
      <c r="F911" s="50">
        <f t="shared" si="528"/>
        <v>-1.0285158267322125E-2</v>
      </c>
      <c r="G911" s="50">
        <f t="shared" si="529"/>
        <v>-2.3143763153155028E-3</v>
      </c>
      <c r="H911" s="50">
        <f t="shared" si="530"/>
        <v>3.724857213807109E-4</v>
      </c>
      <c r="I911" s="50">
        <f t="shared" si="531"/>
        <v>4.8974594429140872E-4</v>
      </c>
      <c r="J911" s="51">
        <f t="shared" si="532"/>
        <v>0.12687690187734713</v>
      </c>
      <c r="K911" s="51">
        <f t="shared" si="533"/>
        <v>0.12151119691583051</v>
      </c>
      <c r="L911" s="51">
        <f t="shared" si="534"/>
        <v>0.87673451454274465</v>
      </c>
      <c r="M911" s="51">
        <f t="shared" si="535"/>
        <v>6.6436406112283644E-2</v>
      </c>
      <c r="N911" s="51">
        <f t="shared" si="506"/>
        <v>1.191559019448206</v>
      </c>
      <c r="O911" s="52">
        <f t="shared" si="507"/>
        <v>0.20845639598129401</v>
      </c>
      <c r="P911" s="53" t="b">
        <f t="shared" si="508"/>
        <v>0</v>
      </c>
      <c r="Q911" s="53" t="b">
        <f t="shared" si="509"/>
        <v>0</v>
      </c>
      <c r="R911" s="53" t="b">
        <f t="shared" si="510"/>
        <v>0</v>
      </c>
      <c r="S911" s="53" t="b">
        <f t="shared" si="536"/>
        <v>0</v>
      </c>
      <c r="T911" s="54" t="str">
        <f t="shared" si="537"/>
        <v>不调</v>
      </c>
      <c r="U911" s="51">
        <f t="shared" si="511"/>
        <v>0.12687690187734713</v>
      </c>
      <c r="V911" s="51">
        <f t="shared" si="512"/>
        <v>0.12151119691583051</v>
      </c>
      <c r="W911" s="51">
        <f t="shared" si="513"/>
        <v>0.87673451454274465</v>
      </c>
      <c r="X911" s="51">
        <f t="shared" si="514"/>
        <v>6.6436406112283644E-2</v>
      </c>
      <c r="Y911" s="51">
        <f t="shared" si="538"/>
        <v>0.99998626710299976</v>
      </c>
      <c r="Z911" s="51">
        <f t="shared" si="515"/>
        <v>0.12687515948992192</v>
      </c>
      <c r="AA911" s="51">
        <f t="shared" si="516"/>
        <v>0.12150952821507889</v>
      </c>
      <c r="AB911" s="51">
        <f t="shared" si="517"/>
        <v>0.87672247443795992</v>
      </c>
      <c r="AC911" s="51">
        <f t="shared" si="518"/>
        <v>6.6435493747961441E-2</v>
      </c>
      <c r="AD911" s="78">
        <f t="shared" si="519"/>
        <v>1.1915426558909221</v>
      </c>
      <c r="AE911" s="51">
        <f t="shared" si="539"/>
        <v>1.1928004340268277</v>
      </c>
      <c r="AF911" s="50">
        <f t="shared" si="520"/>
        <v>-1.0544749146840227E-3</v>
      </c>
      <c r="AG911" s="50">
        <f t="shared" si="540"/>
        <v>-1.0544749146840227E-3</v>
      </c>
      <c r="AH911" s="48">
        <f t="shared" si="541"/>
        <v>45107</v>
      </c>
      <c r="AI911" s="55">
        <f t="shared" si="521"/>
        <v>2023</v>
      </c>
      <c r="AJ911" s="55">
        <f t="shared" si="522"/>
        <v>8</v>
      </c>
      <c r="AK911" s="53">
        <f t="shared" si="523"/>
        <v>0</v>
      </c>
      <c r="AL911" s="51">
        <f t="shared" si="542"/>
        <v>1.1925447745355713</v>
      </c>
      <c r="AM911" s="52" t="str">
        <f t="shared" si="524"/>
        <v/>
      </c>
      <c r="AN911" s="51">
        <f t="shared" si="543"/>
        <v>1.1928004340268277</v>
      </c>
      <c r="AO911" s="52">
        <f t="shared" si="525"/>
        <v>-1.0544749146840227E-3</v>
      </c>
      <c r="AP911" s="56">
        <f t="shared" si="526"/>
        <v>1</v>
      </c>
      <c r="AQ911" s="53" t="b">
        <f t="shared" si="527"/>
        <v>1</v>
      </c>
    </row>
    <row r="912" spans="1:43">
      <c r="A912" s="48">
        <f>净值底稿!A873</f>
        <v>45141</v>
      </c>
      <c r="B912" s="49">
        <f>净值底稿!X873</f>
        <v>1.5492269661512776</v>
      </c>
      <c r="C912" s="49">
        <f>净值底稿!U873</f>
        <v>1.2996001180001251</v>
      </c>
      <c r="D912" s="49">
        <f>净值底稿!V873</f>
        <v>1.6121000000000001</v>
      </c>
      <c r="E912" s="49">
        <f>净值底稿!W873</f>
        <v>1.6271</v>
      </c>
      <c r="F912" s="50">
        <f t="shared" si="528"/>
        <v>1.3650771977491427E-3</v>
      </c>
      <c r="G912" s="50">
        <f t="shared" si="529"/>
        <v>1.8179756443006401E-3</v>
      </c>
      <c r="H912" s="50">
        <f t="shared" si="530"/>
        <v>4.3440486533463663E-4</v>
      </c>
      <c r="I912" s="50">
        <f t="shared" si="531"/>
        <v>-4.4055558954905205E-3</v>
      </c>
      <c r="J912" s="51">
        <f t="shared" si="532"/>
        <v>0.12704835387710239</v>
      </c>
      <c r="K912" s="51">
        <f t="shared" si="533"/>
        <v>0.12173042957792436</v>
      </c>
      <c r="L912" s="51">
        <f t="shared" si="534"/>
        <v>0.87710332694640403</v>
      </c>
      <c r="M912" s="51">
        <f t="shared" si="535"/>
        <v>6.6142808466810282E-2</v>
      </c>
      <c r="N912" s="51">
        <f t="shared" si="506"/>
        <v>1.192024918868241</v>
      </c>
      <c r="O912" s="52">
        <f t="shared" si="507"/>
        <v>0.20870267015158364</v>
      </c>
      <c r="P912" s="53" t="b">
        <f t="shared" si="508"/>
        <v>0</v>
      </c>
      <c r="Q912" s="53" t="b">
        <f t="shared" si="509"/>
        <v>0</v>
      </c>
      <c r="R912" s="53" t="b">
        <f t="shared" si="510"/>
        <v>0</v>
      </c>
      <c r="S912" s="53" t="b">
        <f t="shared" si="536"/>
        <v>0</v>
      </c>
      <c r="T912" s="54" t="str">
        <f t="shared" si="537"/>
        <v>不调</v>
      </c>
      <c r="U912" s="51">
        <f t="shared" si="511"/>
        <v>0.12704835387710239</v>
      </c>
      <c r="V912" s="51">
        <f t="shared" si="512"/>
        <v>0.12173042957792436</v>
      </c>
      <c r="W912" s="51">
        <f t="shared" si="513"/>
        <v>0.87710332694640403</v>
      </c>
      <c r="X912" s="51">
        <f t="shared" si="514"/>
        <v>6.6142808466810282E-2</v>
      </c>
      <c r="Y912" s="51">
        <f t="shared" si="538"/>
        <v>0.99998626710299976</v>
      </c>
      <c r="Z912" s="51">
        <f t="shared" si="515"/>
        <v>0.12704660913514454</v>
      </c>
      <c r="AA912" s="51">
        <f t="shared" si="516"/>
        <v>0.12172875786647318</v>
      </c>
      <c r="AB912" s="51">
        <f t="shared" si="517"/>
        <v>0.87709128177675655</v>
      </c>
      <c r="AC912" s="51">
        <f t="shared" si="518"/>
        <v>6.61419001344343E-2</v>
      </c>
      <c r="AD912" s="78">
        <f t="shared" si="519"/>
        <v>1.1920085489128087</v>
      </c>
      <c r="AE912" s="51">
        <f t="shared" si="539"/>
        <v>1.1928004340268277</v>
      </c>
      <c r="AF912" s="50">
        <f t="shared" si="520"/>
        <v>-6.6388734563549434E-4</v>
      </c>
      <c r="AG912" s="50">
        <f t="shared" si="540"/>
        <v>3.9099986860158253E-4</v>
      </c>
      <c r="AH912" s="48">
        <f t="shared" si="541"/>
        <v>45107</v>
      </c>
      <c r="AI912" s="55">
        <f t="shared" si="521"/>
        <v>2023</v>
      </c>
      <c r="AJ912" s="55">
        <f t="shared" si="522"/>
        <v>8</v>
      </c>
      <c r="AK912" s="53">
        <f t="shared" si="523"/>
        <v>0</v>
      </c>
      <c r="AL912" s="51">
        <f t="shared" si="542"/>
        <v>1.1925447745355713</v>
      </c>
      <c r="AM912" s="52" t="str">
        <f t="shared" si="524"/>
        <v/>
      </c>
      <c r="AN912" s="51">
        <f t="shared" si="543"/>
        <v>1.1928004340268277</v>
      </c>
      <c r="AO912" s="52">
        <f t="shared" si="525"/>
        <v>-6.6388734563549434E-4</v>
      </c>
      <c r="AP912" s="56">
        <f t="shared" si="526"/>
        <v>1</v>
      </c>
      <c r="AQ912" s="53" t="b">
        <f t="shared" si="527"/>
        <v>1</v>
      </c>
    </row>
    <row r="913" spans="1:43">
      <c r="A913" s="48">
        <f>净值底稿!A874</f>
        <v>45142</v>
      </c>
      <c r="B913" s="49">
        <f>净值底稿!X874</f>
        <v>1.5510722247655973</v>
      </c>
      <c r="C913" s="49">
        <f>净值底稿!U874</f>
        <v>1.3050078097270104</v>
      </c>
      <c r="D913" s="49">
        <f>净值底稿!V874</f>
        <v>1.6123000000000001</v>
      </c>
      <c r="E913" s="49">
        <f>净值底稿!W874</f>
        <v>1.6246</v>
      </c>
      <c r="F913" s="50">
        <f t="shared" si="528"/>
        <v>1.1910834594519581E-3</v>
      </c>
      <c r="G913" s="50">
        <f t="shared" si="529"/>
        <v>4.1610428100042895E-3</v>
      </c>
      <c r="H913" s="50">
        <f t="shared" si="530"/>
        <v>1.2406178276780366E-4</v>
      </c>
      <c r="I913" s="50">
        <f t="shared" si="531"/>
        <v>-1.5364759387868077E-3</v>
      </c>
      <c r="J913" s="51">
        <f t="shared" si="532"/>
        <v>0.12719793224986486</v>
      </c>
      <c r="K913" s="51">
        <f t="shared" si="533"/>
        <v>0.12223527643916422</v>
      </c>
      <c r="L913" s="51">
        <f t="shared" si="534"/>
        <v>0.8772000952848239</v>
      </c>
      <c r="M913" s="51">
        <f t="shared" si="535"/>
        <v>6.6040274696332099E-2</v>
      </c>
      <c r="N913" s="51">
        <f t="shared" si="506"/>
        <v>1.192673578670185</v>
      </c>
      <c r="O913" s="52">
        <f t="shared" si="507"/>
        <v>0.20913786735105153</v>
      </c>
      <c r="P913" s="53" t="b">
        <f t="shared" si="508"/>
        <v>0</v>
      </c>
      <c r="Q913" s="53" t="b">
        <f t="shared" si="509"/>
        <v>0</v>
      </c>
      <c r="R913" s="53" t="b">
        <f t="shared" si="510"/>
        <v>0</v>
      </c>
      <c r="S913" s="53" t="b">
        <f t="shared" si="536"/>
        <v>0</v>
      </c>
      <c r="T913" s="54" t="str">
        <f t="shared" si="537"/>
        <v>不调</v>
      </c>
      <c r="U913" s="51">
        <f t="shared" si="511"/>
        <v>0.12719793224986486</v>
      </c>
      <c r="V913" s="51">
        <f t="shared" si="512"/>
        <v>0.12223527643916422</v>
      </c>
      <c r="W913" s="51">
        <f t="shared" si="513"/>
        <v>0.8772000952848239</v>
      </c>
      <c r="X913" s="51">
        <f t="shared" si="514"/>
        <v>6.6040274696332099E-2</v>
      </c>
      <c r="Y913" s="51">
        <f t="shared" si="538"/>
        <v>0.99998626710299976</v>
      </c>
      <c r="Z913" s="51">
        <f t="shared" si="515"/>
        <v>0.12719618545376263</v>
      </c>
      <c r="AA913" s="51">
        <f t="shared" si="516"/>
        <v>0.12223359779470309</v>
      </c>
      <c r="AB913" s="51">
        <f t="shared" si="517"/>
        <v>0.87718804878626677</v>
      </c>
      <c r="AC913" s="51">
        <f t="shared" si="518"/>
        <v>6.6039367772041821E-2</v>
      </c>
      <c r="AD913" s="78">
        <f t="shared" si="519"/>
        <v>1.1926571998067743</v>
      </c>
      <c r="AE913" s="51">
        <f t="shared" si="539"/>
        <v>1.1928004340268277</v>
      </c>
      <c r="AF913" s="50">
        <f t="shared" si="520"/>
        <v>-1.2008230041449242E-4</v>
      </c>
      <c r="AG913" s="50">
        <f t="shared" si="540"/>
        <v>5.4416631034825969E-4</v>
      </c>
      <c r="AH913" s="48">
        <f t="shared" si="541"/>
        <v>45107</v>
      </c>
      <c r="AI913" s="55">
        <f t="shared" si="521"/>
        <v>2023</v>
      </c>
      <c r="AJ913" s="55">
        <f t="shared" si="522"/>
        <v>8</v>
      </c>
      <c r="AK913" s="53">
        <f t="shared" si="523"/>
        <v>0</v>
      </c>
      <c r="AL913" s="51">
        <f t="shared" si="542"/>
        <v>1.1925447745355713</v>
      </c>
      <c r="AM913" s="52" t="str">
        <f t="shared" si="524"/>
        <v/>
      </c>
      <c r="AN913" s="51">
        <f t="shared" si="543"/>
        <v>1.1928004340268277</v>
      </c>
      <c r="AO913" s="52">
        <f t="shared" si="525"/>
        <v>-1.2008230041449242E-4</v>
      </c>
      <c r="AP913" s="56">
        <f t="shared" si="526"/>
        <v>1</v>
      </c>
      <c r="AQ913" s="53" t="b">
        <f t="shared" si="527"/>
        <v>1</v>
      </c>
    </row>
    <row r="914" spans="1:43">
      <c r="A914" s="48">
        <f>净值底稿!A875</f>
        <v>45145</v>
      </c>
      <c r="B914" s="49">
        <f>净值底稿!X875</f>
        <v>1.5407517200837513</v>
      </c>
      <c r="C914" s="49">
        <f>净值底稿!U875</f>
        <v>1.2975601290155563</v>
      </c>
      <c r="D914" s="49">
        <f>净值底稿!V875</f>
        <v>1.6133</v>
      </c>
      <c r="E914" s="49">
        <f>净值底稿!W875</f>
        <v>1.6276999999999999</v>
      </c>
      <c r="F914" s="50">
        <f t="shared" si="528"/>
        <v>-6.6537873072968212E-3</v>
      </c>
      <c r="G914" s="50">
        <f t="shared" si="529"/>
        <v>-5.7070008745863099E-3</v>
      </c>
      <c r="H914" s="50">
        <f t="shared" si="530"/>
        <v>6.2023196675542458E-4</v>
      </c>
      <c r="I914" s="50">
        <f t="shared" si="531"/>
        <v>1.9081620091099261E-3</v>
      </c>
      <c r="J914" s="51">
        <f t="shared" si="532"/>
        <v>0.12634984908945382</v>
      </c>
      <c r="K914" s="51">
        <f t="shared" si="533"/>
        <v>0.1215360105451849</v>
      </c>
      <c r="L914" s="51">
        <f t="shared" si="534"/>
        <v>0.87773210885497988</v>
      </c>
      <c r="M914" s="51">
        <f t="shared" si="535"/>
        <v>6.6165381584730065E-2</v>
      </c>
      <c r="N914" s="51">
        <f t="shared" si="506"/>
        <v>1.1917833500743487</v>
      </c>
      <c r="O914" s="52">
        <f t="shared" si="507"/>
        <v>0.20799573984581551</v>
      </c>
      <c r="P914" s="53" t="b">
        <f t="shared" si="508"/>
        <v>0</v>
      </c>
      <c r="Q914" s="53" t="b">
        <f t="shared" si="509"/>
        <v>0</v>
      </c>
      <c r="R914" s="53" t="b">
        <f t="shared" si="510"/>
        <v>0</v>
      </c>
      <c r="S914" s="53" t="b">
        <f t="shared" si="536"/>
        <v>0</v>
      </c>
      <c r="T914" s="54" t="str">
        <f t="shared" si="537"/>
        <v>不调</v>
      </c>
      <c r="U914" s="51">
        <f t="shared" si="511"/>
        <v>0.12634984908945382</v>
      </c>
      <c r="V914" s="51">
        <f t="shared" si="512"/>
        <v>0.1215360105451849</v>
      </c>
      <c r="W914" s="51">
        <f t="shared" si="513"/>
        <v>0.87773210885497988</v>
      </c>
      <c r="X914" s="51">
        <f t="shared" si="514"/>
        <v>6.6165381584730065E-2</v>
      </c>
      <c r="Y914" s="51">
        <f t="shared" si="538"/>
        <v>0.99995880187477393</v>
      </c>
      <c r="Z914" s="51">
        <f t="shared" si="515"/>
        <v>0.12634464371254875</v>
      </c>
      <c r="AA914" s="51">
        <f t="shared" si="516"/>
        <v>0.12153100348940298</v>
      </c>
      <c r="AB914" s="51">
        <f t="shared" si="517"/>
        <v>0.87769594793764427</v>
      </c>
      <c r="AC914" s="51">
        <f t="shared" si="518"/>
        <v>6.6162655695053904E-2</v>
      </c>
      <c r="AD914" s="78">
        <f t="shared" si="519"/>
        <v>1.1917342508346498</v>
      </c>
      <c r="AE914" s="51">
        <f t="shared" si="539"/>
        <v>1.1928004340268277</v>
      </c>
      <c r="AF914" s="50">
        <f t="shared" si="520"/>
        <v>-8.9384876276288328E-4</v>
      </c>
      <c r="AG914" s="50">
        <f t="shared" si="540"/>
        <v>-7.7385938916396668E-4</v>
      </c>
      <c r="AH914" s="48">
        <f t="shared" si="541"/>
        <v>45107</v>
      </c>
      <c r="AI914" s="55">
        <f t="shared" si="521"/>
        <v>2023</v>
      </c>
      <c r="AJ914" s="55">
        <f t="shared" si="522"/>
        <v>8</v>
      </c>
      <c r="AK914" s="53">
        <f t="shared" si="523"/>
        <v>0</v>
      </c>
      <c r="AL914" s="51">
        <f t="shared" si="542"/>
        <v>1.1925447745355713</v>
      </c>
      <c r="AM914" s="52" t="str">
        <f t="shared" si="524"/>
        <v/>
      </c>
      <c r="AN914" s="51">
        <f t="shared" si="543"/>
        <v>1.1928004340268277</v>
      </c>
      <c r="AO914" s="52">
        <f t="shared" si="525"/>
        <v>-8.9384876276288328E-4</v>
      </c>
      <c r="AP914" s="56">
        <f t="shared" si="526"/>
        <v>1</v>
      </c>
      <c r="AQ914" s="53" t="b">
        <f t="shared" si="527"/>
        <v>1</v>
      </c>
    </row>
    <row r="915" spans="1:43">
      <c r="A915" s="48">
        <f>净值底稿!A876</f>
        <v>45146</v>
      </c>
      <c r="B915" s="49">
        <f>净值底稿!X876</f>
        <v>1.540306077722319</v>
      </c>
      <c r="C915" s="49">
        <f>净值底稿!U876</f>
        <v>1.2947389124824953</v>
      </c>
      <c r="D915" s="49">
        <f>净值底稿!V876</f>
        <v>1.6134999999999999</v>
      </c>
      <c r="E915" s="49">
        <f>净值底稿!W876</f>
        <v>1.6274999999999999</v>
      </c>
      <c r="F915" s="50">
        <f t="shared" si="528"/>
        <v>-2.8923697155314176E-4</v>
      </c>
      <c r="G915" s="50">
        <f t="shared" si="529"/>
        <v>-2.1742472429400195E-3</v>
      </c>
      <c r="H915" s="50">
        <f t="shared" si="530"/>
        <v>1.2396950350201941E-4</v>
      </c>
      <c r="I915" s="50">
        <f t="shared" si="531"/>
        <v>-1.2287276525158042E-4</v>
      </c>
      <c r="J915" s="51">
        <f t="shared" si="532"/>
        <v>0.12630810017042937</v>
      </c>
      <c r="K915" s="51">
        <f t="shared" si="533"/>
        <v>0.12126676504013441</v>
      </c>
      <c r="L915" s="51">
        <f t="shared" si="534"/>
        <v>0.87780475546853587</v>
      </c>
      <c r="M915" s="51">
        <f t="shared" si="535"/>
        <v>6.6154526106592268E-2</v>
      </c>
      <c r="N915" s="51">
        <f t="shared" si="506"/>
        <v>1.1915341467856919</v>
      </c>
      <c r="O915" s="52">
        <f t="shared" si="507"/>
        <v>0.20777823772690612</v>
      </c>
      <c r="P915" s="53" t="b">
        <f t="shared" si="508"/>
        <v>0</v>
      </c>
      <c r="Q915" s="53" t="b">
        <f t="shared" si="509"/>
        <v>0</v>
      </c>
      <c r="R915" s="53" t="b">
        <f t="shared" si="510"/>
        <v>0</v>
      </c>
      <c r="S915" s="53" t="b">
        <f t="shared" si="536"/>
        <v>0</v>
      </c>
      <c r="T915" s="54" t="str">
        <f t="shared" si="537"/>
        <v>不调</v>
      </c>
      <c r="U915" s="51">
        <f t="shared" si="511"/>
        <v>0.12630810017042937</v>
      </c>
      <c r="V915" s="51">
        <f t="shared" si="512"/>
        <v>0.12126676504013441</v>
      </c>
      <c r="W915" s="51">
        <f t="shared" si="513"/>
        <v>0.87780475546853587</v>
      </c>
      <c r="X915" s="51">
        <f t="shared" si="514"/>
        <v>6.6154526106592268E-2</v>
      </c>
      <c r="Y915" s="51">
        <f t="shared" si="538"/>
        <v>0.99998626710299976</v>
      </c>
      <c r="Z915" s="51">
        <f t="shared" si="515"/>
        <v>0.12630636559429945</v>
      </c>
      <c r="AA915" s="51">
        <f t="shared" si="516"/>
        <v>0.12126509969614056</v>
      </c>
      <c r="AB915" s="51">
        <f t="shared" si="517"/>
        <v>0.87779270066624271</v>
      </c>
      <c r="AC915" s="51">
        <f t="shared" si="518"/>
        <v>6.6153617613299145E-2</v>
      </c>
      <c r="AD915" s="78">
        <f t="shared" si="519"/>
        <v>1.1915177835699817</v>
      </c>
      <c r="AE915" s="51">
        <f t="shared" si="539"/>
        <v>1.1928004340268277</v>
      </c>
      <c r="AF915" s="50">
        <f t="shared" si="520"/>
        <v>-1.0753269534919951E-3</v>
      </c>
      <c r="AG915" s="50">
        <f t="shared" si="540"/>
        <v>-1.8164054990987832E-4</v>
      </c>
      <c r="AH915" s="48">
        <f t="shared" si="541"/>
        <v>45107</v>
      </c>
      <c r="AI915" s="55">
        <f t="shared" si="521"/>
        <v>2023</v>
      </c>
      <c r="AJ915" s="55">
        <f t="shared" si="522"/>
        <v>8</v>
      </c>
      <c r="AK915" s="53">
        <f t="shared" si="523"/>
        <v>0</v>
      </c>
      <c r="AL915" s="51">
        <f t="shared" si="542"/>
        <v>1.1925447745355713</v>
      </c>
      <c r="AM915" s="52" t="str">
        <f t="shared" si="524"/>
        <v/>
      </c>
      <c r="AN915" s="51">
        <f t="shared" si="543"/>
        <v>1.1928004340268277</v>
      </c>
      <c r="AO915" s="52">
        <f t="shared" si="525"/>
        <v>-1.0753269534919951E-3</v>
      </c>
      <c r="AP915" s="56">
        <f t="shared" si="526"/>
        <v>1</v>
      </c>
      <c r="AQ915" s="53" t="b">
        <f t="shared" si="527"/>
        <v>1</v>
      </c>
    </row>
    <row r="916" spans="1:43">
      <c r="A916" s="48">
        <f>净值底稿!A877</f>
        <v>45147</v>
      </c>
      <c r="B916" s="49">
        <f>净值底稿!X877</f>
        <v>1.5320369817473787</v>
      </c>
      <c r="C916" s="49">
        <f>净值底稿!U877</f>
        <v>1.2844317186335763</v>
      </c>
      <c r="D916" s="49">
        <f>净值底稿!V877</f>
        <v>1.6138999999999999</v>
      </c>
      <c r="E916" s="49">
        <f>净值底稿!W877</f>
        <v>1.6279999999999999</v>
      </c>
      <c r="F916" s="50">
        <f t="shared" si="528"/>
        <v>-5.3684758468056648E-3</v>
      </c>
      <c r="G916" s="50">
        <f t="shared" si="529"/>
        <v>-7.9608280476843873E-3</v>
      </c>
      <c r="H916" s="50">
        <f t="shared" si="530"/>
        <v>2.4790827393861292E-4</v>
      </c>
      <c r="I916" s="50">
        <f t="shared" si="531"/>
        <v>3.0721966205837781E-4</v>
      </c>
      <c r="J916" s="51">
        <f t="shared" si="532"/>
        <v>0.12562829292130864</v>
      </c>
      <c r="K916" s="51">
        <f t="shared" si="533"/>
        <v>0.12029972908927429</v>
      </c>
      <c r="L916" s="51">
        <f t="shared" si="534"/>
        <v>0.87801031273954078</v>
      </c>
      <c r="M916" s="51">
        <f t="shared" si="535"/>
        <v>6.6173941305346248E-2</v>
      </c>
      <c r="N916" s="51">
        <f t="shared" si="506"/>
        <v>1.1901122760554699</v>
      </c>
      <c r="O916" s="52">
        <f t="shared" si="507"/>
        <v>0.20664270670805224</v>
      </c>
      <c r="P916" s="53" t="b">
        <f t="shared" si="508"/>
        <v>0</v>
      </c>
      <c r="Q916" s="53" t="b">
        <f t="shared" si="509"/>
        <v>0</v>
      </c>
      <c r="R916" s="53" t="b">
        <f t="shared" si="510"/>
        <v>0</v>
      </c>
      <c r="S916" s="53" t="b">
        <f t="shared" si="536"/>
        <v>0</v>
      </c>
      <c r="T916" s="54" t="str">
        <f t="shared" si="537"/>
        <v>不调</v>
      </c>
      <c r="U916" s="51">
        <f t="shared" si="511"/>
        <v>0.12562829292130864</v>
      </c>
      <c r="V916" s="51">
        <f t="shared" si="512"/>
        <v>0.12029972908927429</v>
      </c>
      <c r="W916" s="51">
        <f t="shared" si="513"/>
        <v>0.87801031273954078</v>
      </c>
      <c r="X916" s="51">
        <f t="shared" si="514"/>
        <v>6.6173941305346248E-2</v>
      </c>
      <c r="Y916" s="51">
        <f t="shared" si="538"/>
        <v>0.99998626710299976</v>
      </c>
      <c r="Z916" s="51">
        <f t="shared" si="515"/>
        <v>0.12562656768090164</v>
      </c>
      <c r="AA916" s="51">
        <f t="shared" si="516"/>
        <v>0.12029807702548555</v>
      </c>
      <c r="AB916" s="51">
        <f t="shared" si="517"/>
        <v>0.87799825511435081</v>
      </c>
      <c r="AC916" s="51">
        <f t="shared" si="518"/>
        <v>6.6173032545426197E-2</v>
      </c>
      <c r="AD916" s="78">
        <f t="shared" si="519"/>
        <v>1.1900959323661642</v>
      </c>
      <c r="AE916" s="51">
        <f t="shared" si="539"/>
        <v>1.1928004340268277</v>
      </c>
      <c r="AF916" s="50">
        <f t="shared" si="520"/>
        <v>-2.2673546919607102E-3</v>
      </c>
      <c r="AG916" s="50">
        <f t="shared" si="540"/>
        <v>-1.1933109378841067E-3</v>
      </c>
      <c r="AH916" s="48">
        <f t="shared" si="541"/>
        <v>45107</v>
      </c>
      <c r="AI916" s="55">
        <f t="shared" si="521"/>
        <v>2023</v>
      </c>
      <c r="AJ916" s="55">
        <f t="shared" si="522"/>
        <v>8</v>
      </c>
      <c r="AK916" s="53">
        <f t="shared" si="523"/>
        <v>0</v>
      </c>
      <c r="AL916" s="51">
        <f t="shared" si="542"/>
        <v>1.1925447745355713</v>
      </c>
      <c r="AM916" s="52" t="str">
        <f t="shared" si="524"/>
        <v/>
      </c>
      <c r="AN916" s="51">
        <f t="shared" si="543"/>
        <v>1.1928004340268277</v>
      </c>
      <c r="AO916" s="52">
        <f t="shared" si="525"/>
        <v>-2.2673546919607102E-3</v>
      </c>
      <c r="AP916" s="56">
        <f t="shared" si="526"/>
        <v>1</v>
      </c>
      <c r="AQ916" s="53" t="b">
        <f t="shared" si="527"/>
        <v>1</v>
      </c>
    </row>
    <row r="917" spans="1:43">
      <c r="A917" s="48">
        <f>净值底稿!A878</f>
        <v>45148</v>
      </c>
      <c r="B917" s="49">
        <f>净值底稿!X878</f>
        <v>1.5342347840889619</v>
      </c>
      <c r="C917" s="49">
        <f>净值底稿!U878</f>
        <v>1.286586428041564</v>
      </c>
      <c r="D917" s="49">
        <f>净值底稿!V878</f>
        <v>1.6140000000000001</v>
      </c>
      <c r="E917" s="49">
        <f>净值底稿!W878</f>
        <v>1.623</v>
      </c>
      <c r="F917" s="50">
        <f t="shared" si="528"/>
        <v>1.4345621990641266E-3</v>
      </c>
      <c r="G917" s="50">
        <f t="shared" si="529"/>
        <v>1.677558547277247E-3</v>
      </c>
      <c r="H917" s="50">
        <f t="shared" si="530"/>
        <v>6.196170766470388E-5</v>
      </c>
      <c r="I917" s="50">
        <f t="shared" si="531"/>
        <v>-3.0712530712529995E-3</v>
      </c>
      <c r="J917" s="51">
        <f t="shared" si="532"/>
        <v>0.12580678680609483</v>
      </c>
      <c r="K917" s="51">
        <f t="shared" si="533"/>
        <v>0.12049988409282067</v>
      </c>
      <c r="L917" s="51">
        <f t="shared" si="534"/>
        <v>0.87805265738556437</v>
      </c>
      <c r="M917" s="51">
        <f t="shared" si="535"/>
        <v>6.5969798415986936E-2</v>
      </c>
      <c r="N917" s="51">
        <f t="shared" si="506"/>
        <v>1.1903291267004668</v>
      </c>
      <c r="O917" s="52">
        <f t="shared" si="507"/>
        <v>0.20692316551277323</v>
      </c>
      <c r="P917" s="53" t="b">
        <f t="shared" si="508"/>
        <v>0</v>
      </c>
      <c r="Q917" s="53" t="b">
        <f t="shared" si="509"/>
        <v>0</v>
      </c>
      <c r="R917" s="53" t="b">
        <f t="shared" si="510"/>
        <v>0</v>
      </c>
      <c r="S917" s="53" t="b">
        <f t="shared" si="536"/>
        <v>0</v>
      </c>
      <c r="T917" s="54" t="str">
        <f t="shared" si="537"/>
        <v>不调</v>
      </c>
      <c r="U917" s="51">
        <f t="shared" si="511"/>
        <v>0.12580678680609483</v>
      </c>
      <c r="V917" s="51">
        <f t="shared" si="512"/>
        <v>0.12049988409282067</v>
      </c>
      <c r="W917" s="51">
        <f t="shared" si="513"/>
        <v>0.87805265738556437</v>
      </c>
      <c r="X917" s="51">
        <f t="shared" si="514"/>
        <v>6.5969798415986936E-2</v>
      </c>
      <c r="Y917" s="51">
        <f t="shared" si="538"/>
        <v>0.99998626710299976</v>
      </c>
      <c r="Z917" s="51">
        <f t="shared" si="515"/>
        <v>0.1258050591144497</v>
      </c>
      <c r="AA917" s="51">
        <f t="shared" si="516"/>
        <v>0.12049822928032389</v>
      </c>
      <c r="AB917" s="51">
        <f t="shared" si="517"/>
        <v>0.87804059917885968</v>
      </c>
      <c r="AC917" s="51">
        <f t="shared" si="518"/>
        <v>6.5968892459540157E-2</v>
      </c>
      <c r="AD917" s="78">
        <f t="shared" si="519"/>
        <v>1.1903127800331734</v>
      </c>
      <c r="AE917" s="51">
        <f t="shared" si="539"/>
        <v>1.1928004340268277</v>
      </c>
      <c r="AF917" s="50">
        <f t="shared" si="520"/>
        <v>-2.0855575859040076E-3</v>
      </c>
      <c r="AG917" s="50">
        <f t="shared" si="540"/>
        <v>1.8221024130227192E-4</v>
      </c>
      <c r="AH917" s="48">
        <f t="shared" si="541"/>
        <v>45107</v>
      </c>
      <c r="AI917" s="55">
        <f t="shared" si="521"/>
        <v>2023</v>
      </c>
      <c r="AJ917" s="55">
        <f t="shared" si="522"/>
        <v>8</v>
      </c>
      <c r="AK917" s="53">
        <f t="shared" si="523"/>
        <v>0</v>
      </c>
      <c r="AL917" s="51">
        <f t="shared" si="542"/>
        <v>1.1925447745355713</v>
      </c>
      <c r="AM917" s="52" t="str">
        <f t="shared" si="524"/>
        <v/>
      </c>
      <c r="AN917" s="51">
        <f t="shared" si="543"/>
        <v>1.1928004340268277</v>
      </c>
      <c r="AO917" s="52">
        <f t="shared" si="525"/>
        <v>-2.0855575859040076E-3</v>
      </c>
      <c r="AP917" s="56">
        <f t="shared" si="526"/>
        <v>1</v>
      </c>
      <c r="AQ917" s="53" t="b">
        <f t="shared" si="527"/>
        <v>1</v>
      </c>
    </row>
    <row r="918" spans="1:43">
      <c r="A918" s="48">
        <f>净值底稿!A879</f>
        <v>45149</v>
      </c>
      <c r="B918" s="49">
        <f>净值底稿!X879</f>
        <v>1.5126303574873585</v>
      </c>
      <c r="C918" s="49">
        <f>净值底稿!U879</f>
        <v>1.2644164818696331</v>
      </c>
      <c r="D918" s="49">
        <f>净值底稿!V879</f>
        <v>1.6147</v>
      </c>
      <c r="E918" s="49">
        <f>净值底稿!W879</f>
        <v>1.6286</v>
      </c>
      <c r="F918" s="50">
        <f t="shared" si="528"/>
        <v>-1.4081564846303629E-2</v>
      </c>
      <c r="G918" s="50">
        <f t="shared" si="529"/>
        <v>-1.72316027036582E-2</v>
      </c>
      <c r="H918" s="50">
        <f t="shared" si="530"/>
        <v>4.3370508054518808E-4</v>
      </c>
      <c r="I918" s="50">
        <f t="shared" si="531"/>
        <v>3.4504004929143406E-3</v>
      </c>
      <c r="J918" s="51">
        <f t="shared" si="532"/>
        <v>0.12403352701653651</v>
      </c>
      <c r="K918" s="51">
        <f t="shared" si="533"/>
        <v>0.11842185166687104</v>
      </c>
      <c r="L918" s="51">
        <f t="shared" si="534"/>
        <v>0.87842140984764849</v>
      </c>
      <c r="M918" s="51">
        <f t="shared" si="535"/>
        <v>6.6196511558599569E-2</v>
      </c>
      <c r="N918" s="51">
        <f t="shared" si="506"/>
        <v>1.1870733000896556</v>
      </c>
      <c r="O918" s="52">
        <f t="shared" si="507"/>
        <v>0.20424634154023658</v>
      </c>
      <c r="P918" s="53" t="b">
        <f t="shared" si="508"/>
        <v>0</v>
      </c>
      <c r="Q918" s="53" t="b">
        <f t="shared" si="509"/>
        <v>0</v>
      </c>
      <c r="R918" s="53" t="b">
        <f t="shared" si="510"/>
        <v>0</v>
      </c>
      <c r="S918" s="53" t="b">
        <f t="shared" si="536"/>
        <v>0</v>
      </c>
      <c r="T918" s="54" t="str">
        <f t="shared" si="537"/>
        <v>不调</v>
      </c>
      <c r="U918" s="51">
        <f t="shared" si="511"/>
        <v>0.12403352701653651</v>
      </c>
      <c r="V918" s="51">
        <f t="shared" si="512"/>
        <v>0.11842185166687104</v>
      </c>
      <c r="W918" s="51">
        <f t="shared" si="513"/>
        <v>0.87842140984764849</v>
      </c>
      <c r="X918" s="51">
        <f t="shared" si="514"/>
        <v>6.6196511558599569E-2</v>
      </c>
      <c r="Y918" s="51">
        <f t="shared" si="538"/>
        <v>0.99998626710299976</v>
      </c>
      <c r="Z918" s="51">
        <f t="shared" si="515"/>
        <v>0.12403182367688542</v>
      </c>
      <c r="AA918" s="51">
        <f t="shared" si="516"/>
        <v>0.11842022539177952</v>
      </c>
      <c r="AB918" s="51">
        <f t="shared" si="517"/>
        <v>0.87840934657690428</v>
      </c>
      <c r="AC918" s="51">
        <f t="shared" si="518"/>
        <v>6.6195602488724553E-2</v>
      </c>
      <c r="AD918" s="78">
        <f t="shared" si="519"/>
        <v>1.1870569981342938</v>
      </c>
      <c r="AE918" s="51">
        <f t="shared" si="539"/>
        <v>1.1928004340268277</v>
      </c>
      <c r="AF918" s="50">
        <f t="shared" si="520"/>
        <v>-4.8150853476338629E-3</v>
      </c>
      <c r="AG918" s="50">
        <f t="shared" si="540"/>
        <v>-2.7352322460898471E-3</v>
      </c>
      <c r="AH918" s="48">
        <f t="shared" si="541"/>
        <v>45107</v>
      </c>
      <c r="AI918" s="55">
        <f t="shared" si="521"/>
        <v>2023</v>
      </c>
      <c r="AJ918" s="55">
        <f t="shared" si="522"/>
        <v>8</v>
      </c>
      <c r="AK918" s="53">
        <f t="shared" si="523"/>
        <v>0</v>
      </c>
      <c r="AL918" s="51">
        <f t="shared" si="542"/>
        <v>1.1925447745355713</v>
      </c>
      <c r="AM918" s="52" t="str">
        <f t="shared" si="524"/>
        <v/>
      </c>
      <c r="AN918" s="51">
        <f t="shared" si="543"/>
        <v>1.1928004340268277</v>
      </c>
      <c r="AO918" s="52">
        <f t="shared" si="525"/>
        <v>-4.8150853476338629E-3</v>
      </c>
      <c r="AP918" s="56">
        <f t="shared" si="526"/>
        <v>1</v>
      </c>
      <c r="AQ918" s="53" t="b">
        <f t="shared" si="527"/>
        <v>1</v>
      </c>
    </row>
    <row r="919" spans="1:43">
      <c r="A919" s="48">
        <f>净值底稿!A880</f>
        <v>45152</v>
      </c>
      <c r="B919" s="49">
        <f>净值底稿!X880</f>
        <v>1.513343384127358</v>
      </c>
      <c r="C919" s="49">
        <f>净值底稿!U880</f>
        <v>1.2671428315516073</v>
      </c>
      <c r="D919" s="49">
        <f>净值底稿!V880</f>
        <v>1.6160000000000001</v>
      </c>
      <c r="E919" s="49">
        <f>净值底稿!W880</f>
        <v>1.6313</v>
      </c>
      <c r="F919" s="50">
        <f t="shared" si="528"/>
        <v>4.7138194501394892E-4</v>
      </c>
      <c r="G919" s="50">
        <f t="shared" si="529"/>
        <v>2.1562117554358995E-3</v>
      </c>
      <c r="H919" s="50">
        <f t="shared" si="530"/>
        <v>8.0510311512971278E-4</v>
      </c>
      <c r="I919" s="50">
        <f t="shared" si="531"/>
        <v>1.6578656514798507E-3</v>
      </c>
      <c r="J919" s="51">
        <f t="shared" si="532"/>
        <v>0.12409029003917386</v>
      </c>
      <c r="K919" s="51">
        <f t="shared" si="533"/>
        <v>0.11867556447385064</v>
      </c>
      <c r="L919" s="51">
        <f t="shared" si="534"/>
        <v>0.87911655667819244</v>
      </c>
      <c r="M919" s="51">
        <f t="shared" si="535"/>
        <v>6.6305345904369623E-2</v>
      </c>
      <c r="N919" s="51">
        <f t="shared" si="506"/>
        <v>1.1881877570955865</v>
      </c>
      <c r="O919" s="52">
        <f t="shared" si="507"/>
        <v>0.20431607131388296</v>
      </c>
      <c r="P919" s="53" t="b">
        <f t="shared" si="508"/>
        <v>0</v>
      </c>
      <c r="Q919" s="53" t="b">
        <f t="shared" si="509"/>
        <v>0</v>
      </c>
      <c r="R919" s="53" t="b">
        <f t="shared" si="510"/>
        <v>0</v>
      </c>
      <c r="S919" s="53" t="b">
        <f t="shared" si="536"/>
        <v>0</v>
      </c>
      <c r="T919" s="54" t="str">
        <f t="shared" si="537"/>
        <v>不调</v>
      </c>
      <c r="U919" s="51">
        <f t="shared" si="511"/>
        <v>0.12409029003917386</v>
      </c>
      <c r="V919" s="51">
        <f t="shared" si="512"/>
        <v>0.11867556447385064</v>
      </c>
      <c r="W919" s="51">
        <f t="shared" si="513"/>
        <v>0.87911655667819244</v>
      </c>
      <c r="X919" s="51">
        <f t="shared" si="514"/>
        <v>6.6305345904369623E-2</v>
      </c>
      <c r="Y919" s="51">
        <f t="shared" si="538"/>
        <v>0.99995880187477393</v>
      </c>
      <c r="Z919" s="51">
        <f t="shared" si="515"/>
        <v>0.12408517775186549</v>
      </c>
      <c r="AA919" s="51">
        <f t="shared" si="516"/>
        <v>0.11867067526308417</v>
      </c>
      <c r="AB919" s="51">
        <f t="shared" si="517"/>
        <v>0.8790803387242021</v>
      </c>
      <c r="AC919" s="51">
        <f t="shared" si="518"/>
        <v>6.6302614248425901E-2</v>
      </c>
      <c r="AD919" s="78">
        <f t="shared" si="519"/>
        <v>1.1881388059875777</v>
      </c>
      <c r="AE919" s="51">
        <f t="shared" si="539"/>
        <v>1.1928004340268277</v>
      </c>
      <c r="AF919" s="50">
        <f t="shared" si="520"/>
        <v>-3.9081374438408867E-3</v>
      </c>
      <c r="AG919" s="50">
        <f t="shared" si="540"/>
        <v>9.1133606472504347E-4</v>
      </c>
      <c r="AH919" s="48">
        <f t="shared" si="541"/>
        <v>45107</v>
      </c>
      <c r="AI919" s="55">
        <f t="shared" si="521"/>
        <v>2023</v>
      </c>
      <c r="AJ919" s="55">
        <f t="shared" si="522"/>
        <v>8</v>
      </c>
      <c r="AK919" s="53">
        <f t="shared" si="523"/>
        <v>0</v>
      </c>
      <c r="AL919" s="51">
        <f t="shared" si="542"/>
        <v>1.1925447745355713</v>
      </c>
      <c r="AM919" s="52" t="str">
        <f t="shared" si="524"/>
        <v/>
      </c>
      <c r="AN919" s="51">
        <f t="shared" si="543"/>
        <v>1.1928004340268277</v>
      </c>
      <c r="AO919" s="52">
        <f t="shared" si="525"/>
        <v>-3.9081374438408867E-3</v>
      </c>
      <c r="AP919" s="56">
        <f t="shared" si="526"/>
        <v>1</v>
      </c>
      <c r="AQ919" s="53" t="b">
        <f t="shared" si="527"/>
        <v>1</v>
      </c>
    </row>
    <row r="920" spans="1:43">
      <c r="A920" s="48">
        <f>净值底稿!A881</f>
        <v>45153</v>
      </c>
      <c r="B920" s="49">
        <f>净值底稿!X881</f>
        <v>1.518817220034991</v>
      </c>
      <c r="C920" s="49">
        <f>净值底稿!U881</f>
        <v>1.2608143590584178</v>
      </c>
      <c r="D920" s="49">
        <f>净值底稿!V881</f>
        <v>1.6186</v>
      </c>
      <c r="E920" s="49">
        <f>净值底稿!W881</f>
        <v>1.6314</v>
      </c>
      <c r="F920" s="50">
        <f t="shared" si="528"/>
        <v>3.6170481630575235E-3</v>
      </c>
      <c r="G920" s="50">
        <f t="shared" si="529"/>
        <v>-4.9942850447572962E-3</v>
      </c>
      <c r="H920" s="50">
        <f t="shared" si="530"/>
        <v>1.6089108910890548E-3</v>
      </c>
      <c r="I920" s="50">
        <f t="shared" si="531"/>
        <v>6.1300803040564844E-5</v>
      </c>
      <c r="J920" s="51">
        <f t="shared" si="532"/>
        <v>0.12453399981611554</v>
      </c>
      <c r="K920" s="51">
        <f t="shared" si="533"/>
        <v>0.1180780000843665</v>
      </c>
      <c r="L920" s="51">
        <f t="shared" si="534"/>
        <v>0.88049470065531776</v>
      </c>
      <c r="M920" s="51">
        <f t="shared" si="535"/>
        <v>6.6306678651923023E-2</v>
      </c>
      <c r="N920" s="51">
        <f t="shared" si="506"/>
        <v>1.1894133792077228</v>
      </c>
      <c r="O920" s="52">
        <f t="shared" si="507"/>
        <v>0.20397618199156942</v>
      </c>
      <c r="P920" s="53" t="b">
        <f t="shared" si="508"/>
        <v>0</v>
      </c>
      <c r="Q920" s="53" t="b">
        <f t="shared" si="509"/>
        <v>0</v>
      </c>
      <c r="R920" s="53" t="b">
        <f t="shared" si="510"/>
        <v>0</v>
      </c>
      <c r="S920" s="53" t="b">
        <f t="shared" si="536"/>
        <v>0</v>
      </c>
      <c r="T920" s="54" t="str">
        <f t="shared" si="537"/>
        <v>不调</v>
      </c>
      <c r="U920" s="51">
        <f t="shared" si="511"/>
        <v>0.12453399981611554</v>
      </c>
      <c r="V920" s="51">
        <f t="shared" si="512"/>
        <v>0.1180780000843665</v>
      </c>
      <c r="W920" s="51">
        <f t="shared" si="513"/>
        <v>0.88049470065531776</v>
      </c>
      <c r="X920" s="51">
        <f t="shared" si="514"/>
        <v>6.6306678651923023E-2</v>
      </c>
      <c r="Y920" s="51">
        <f t="shared" si="538"/>
        <v>0.99998626710299976</v>
      </c>
      <c r="Z920" s="51">
        <f t="shared" si="515"/>
        <v>0.12453228960352304</v>
      </c>
      <c r="AA920" s="51">
        <f t="shared" si="516"/>
        <v>0.11807637853135335</v>
      </c>
      <c r="AB920" s="51">
        <f t="shared" si="517"/>
        <v>0.88048260891228436</v>
      </c>
      <c r="AC920" s="51">
        <f t="shared" si="518"/>
        <v>6.6305768069134671E-2</v>
      </c>
      <c r="AD920" s="78">
        <f t="shared" si="519"/>
        <v>1.1893970451162954</v>
      </c>
      <c r="AE920" s="51">
        <f t="shared" si="539"/>
        <v>1.1928004340268277</v>
      </c>
      <c r="AF920" s="50">
        <f t="shared" si="520"/>
        <v>-2.8532760497433918E-3</v>
      </c>
      <c r="AG920" s="50">
        <f t="shared" si="540"/>
        <v>1.0590001120887038E-3</v>
      </c>
      <c r="AH920" s="48">
        <f t="shared" si="541"/>
        <v>45107</v>
      </c>
      <c r="AI920" s="55">
        <f t="shared" si="521"/>
        <v>2023</v>
      </c>
      <c r="AJ920" s="55">
        <f t="shared" si="522"/>
        <v>8</v>
      </c>
      <c r="AK920" s="53">
        <f t="shared" si="523"/>
        <v>0</v>
      </c>
      <c r="AL920" s="51">
        <f t="shared" si="542"/>
        <v>1.1925447745355713</v>
      </c>
      <c r="AM920" s="52" t="str">
        <f t="shared" si="524"/>
        <v/>
      </c>
      <c r="AN920" s="51">
        <f t="shared" si="543"/>
        <v>1.1928004340268277</v>
      </c>
      <c r="AO920" s="52">
        <f t="shared" si="525"/>
        <v>-2.8532760497433918E-3</v>
      </c>
      <c r="AP920" s="56">
        <f t="shared" si="526"/>
        <v>1</v>
      </c>
      <c r="AQ920" s="53" t="b">
        <f t="shared" si="527"/>
        <v>1</v>
      </c>
    </row>
    <row r="921" spans="1:43">
      <c r="A921" s="48">
        <f>净值底稿!A882</f>
        <v>45154</v>
      </c>
      <c r="B921" s="49">
        <f>净值底稿!X882</f>
        <v>1.5132064395194524</v>
      </c>
      <c r="C921" s="49">
        <f>净值底稿!U882</f>
        <v>1.2493499516988225</v>
      </c>
      <c r="D921" s="49">
        <f>净值底稿!V882</f>
        <v>1.6196999999999999</v>
      </c>
      <c r="E921" s="49">
        <f>净值底稿!W882</f>
        <v>1.6343000000000001</v>
      </c>
      <c r="F921" s="50">
        <f t="shared" si="528"/>
        <v>-3.6941775755012785E-3</v>
      </c>
      <c r="G921" s="50">
        <f t="shared" si="529"/>
        <v>-9.0928591328520714E-3</v>
      </c>
      <c r="H921" s="50">
        <f t="shared" si="530"/>
        <v>6.7959965402186739E-4</v>
      </c>
      <c r="I921" s="50">
        <f t="shared" si="531"/>
        <v>1.7776143189898175E-3</v>
      </c>
      <c r="J921" s="51">
        <f t="shared" si="532"/>
        <v>0.12407224521184387</v>
      </c>
      <c r="K921" s="51">
        <f t="shared" si="533"/>
        <v>0.11700272665445043</v>
      </c>
      <c r="L921" s="51">
        <f t="shared" si="534"/>
        <v>0.88108098458867345</v>
      </c>
      <c r="M921" s="51">
        <f t="shared" si="535"/>
        <v>6.6423634151885985E-2</v>
      </c>
      <c r="N921" s="51">
        <f t="shared" si="506"/>
        <v>1.1885795906068537</v>
      </c>
      <c r="O921" s="52">
        <f t="shared" si="507"/>
        <v>0.202826107541699</v>
      </c>
      <c r="P921" s="53" t="b">
        <f t="shared" si="508"/>
        <v>0</v>
      </c>
      <c r="Q921" s="53" t="b">
        <f t="shared" si="509"/>
        <v>0</v>
      </c>
      <c r="R921" s="53" t="b">
        <f t="shared" si="510"/>
        <v>0</v>
      </c>
      <c r="S921" s="53" t="b">
        <f t="shared" si="536"/>
        <v>0</v>
      </c>
      <c r="T921" s="54" t="str">
        <f t="shared" si="537"/>
        <v>不调</v>
      </c>
      <c r="U921" s="51">
        <f t="shared" si="511"/>
        <v>0.12407224521184387</v>
      </c>
      <c r="V921" s="51">
        <f t="shared" si="512"/>
        <v>0.11700272665445043</v>
      </c>
      <c r="W921" s="51">
        <f t="shared" si="513"/>
        <v>0.88108098458867345</v>
      </c>
      <c r="X921" s="51">
        <f t="shared" si="514"/>
        <v>6.6423634151885985E-2</v>
      </c>
      <c r="Y921" s="51">
        <f t="shared" si="538"/>
        <v>0.99998626710299976</v>
      </c>
      <c r="Z921" s="51">
        <f t="shared" si="515"/>
        <v>0.12407054134047979</v>
      </c>
      <c r="AA921" s="51">
        <f t="shared" si="516"/>
        <v>0.11700111986805653</v>
      </c>
      <c r="AB921" s="51">
        <f t="shared" si="517"/>
        <v>0.88106888479426326</v>
      </c>
      <c r="AC921" s="51">
        <f t="shared" si="518"/>
        <v>6.6422721962959799E-2</v>
      </c>
      <c r="AD921" s="78">
        <f t="shared" si="519"/>
        <v>1.1885632679657594</v>
      </c>
      <c r="AE921" s="51">
        <f t="shared" si="539"/>
        <v>1.1928004340268277</v>
      </c>
      <c r="AF921" s="50">
        <f t="shared" si="520"/>
        <v>-3.5522841375600356E-3</v>
      </c>
      <c r="AG921" s="50">
        <f t="shared" si="540"/>
        <v>-7.0100825788954602E-4</v>
      </c>
      <c r="AH921" s="48">
        <f t="shared" si="541"/>
        <v>45107</v>
      </c>
      <c r="AI921" s="55">
        <f t="shared" si="521"/>
        <v>2023</v>
      </c>
      <c r="AJ921" s="55">
        <f t="shared" si="522"/>
        <v>8</v>
      </c>
      <c r="AK921" s="53">
        <f t="shared" si="523"/>
        <v>0</v>
      </c>
      <c r="AL921" s="51">
        <f t="shared" si="542"/>
        <v>1.1925447745355713</v>
      </c>
      <c r="AM921" s="52" t="str">
        <f t="shared" si="524"/>
        <v/>
      </c>
      <c r="AN921" s="51">
        <f t="shared" si="543"/>
        <v>1.1928004340268277</v>
      </c>
      <c r="AO921" s="52">
        <f t="shared" si="525"/>
        <v>-3.5522841375600356E-3</v>
      </c>
      <c r="AP921" s="56">
        <f t="shared" si="526"/>
        <v>1</v>
      </c>
      <c r="AQ921" s="53" t="b">
        <f t="shared" si="527"/>
        <v>1</v>
      </c>
    </row>
    <row r="922" spans="1:43">
      <c r="A922" s="48">
        <f>净值底稿!A883</f>
        <v>45155</v>
      </c>
      <c r="B922" s="49">
        <f>净值底稿!X883</f>
        <v>1.5136118573029786</v>
      </c>
      <c r="C922" s="49">
        <f>净值底稿!U883</f>
        <v>1.2607785539079304</v>
      </c>
      <c r="D922" s="49">
        <f>净值底稿!V883</f>
        <v>1.6202000000000001</v>
      </c>
      <c r="E922" s="49">
        <f>净值底稿!W883</f>
        <v>1.6339999999999999</v>
      </c>
      <c r="F922" s="50">
        <f t="shared" si="528"/>
        <v>2.6791967899297831E-4</v>
      </c>
      <c r="G922" s="50">
        <f t="shared" si="529"/>
        <v>9.1476388929840891E-3</v>
      </c>
      <c r="H922" s="50">
        <f t="shared" si="530"/>
        <v>3.0869914181641533E-4</v>
      </c>
      <c r="I922" s="50">
        <f t="shared" si="531"/>
        <v>-1.8356482897885495E-4</v>
      </c>
      <c r="J922" s="51">
        <f t="shared" si="532"/>
        <v>0.12410378228008821</v>
      </c>
      <c r="K922" s="51">
        <f t="shared" si="533"/>
        <v>0.11807140386268426</v>
      </c>
      <c r="L922" s="51">
        <f t="shared" si="534"/>
        <v>0.88134087000288042</v>
      </c>
      <c r="M922" s="51">
        <f t="shared" si="535"/>
        <v>6.6410529087362363E-2</v>
      </c>
      <c r="N922" s="51">
        <f t="shared" si="506"/>
        <v>1.1899265852330154</v>
      </c>
      <c r="O922" s="52">
        <f t="shared" si="507"/>
        <v>0.2035211156286158</v>
      </c>
      <c r="P922" s="53" t="b">
        <f t="shared" si="508"/>
        <v>0</v>
      </c>
      <c r="Q922" s="53" t="b">
        <f t="shared" si="509"/>
        <v>0</v>
      </c>
      <c r="R922" s="53" t="b">
        <f t="shared" si="510"/>
        <v>0</v>
      </c>
      <c r="S922" s="53" t="b">
        <f t="shared" si="536"/>
        <v>0</v>
      </c>
      <c r="T922" s="54" t="str">
        <f t="shared" si="537"/>
        <v>不调</v>
      </c>
      <c r="U922" s="51">
        <f t="shared" si="511"/>
        <v>0.12410378228008821</v>
      </c>
      <c r="V922" s="51">
        <f t="shared" si="512"/>
        <v>0.11807140386268426</v>
      </c>
      <c r="W922" s="51">
        <f t="shared" si="513"/>
        <v>0.88134087000288042</v>
      </c>
      <c r="X922" s="51">
        <f t="shared" si="514"/>
        <v>6.6410529087362363E-2</v>
      </c>
      <c r="Y922" s="51">
        <f t="shared" si="538"/>
        <v>0.99998626710299976</v>
      </c>
      <c r="Z922" s="51">
        <f t="shared" si="515"/>
        <v>0.12410207797562882</v>
      </c>
      <c r="AA922" s="51">
        <f t="shared" si="516"/>
        <v>0.11806978240025634</v>
      </c>
      <c r="AB922" s="51">
        <f t="shared" si="517"/>
        <v>0.88132876663949056</v>
      </c>
      <c r="AC922" s="51">
        <f t="shared" si="518"/>
        <v>6.6409617078406674E-2</v>
      </c>
      <c r="AD922" s="78">
        <f t="shared" si="519"/>
        <v>1.1899102440937825</v>
      </c>
      <c r="AE922" s="51">
        <f t="shared" si="539"/>
        <v>1.1928004340268277</v>
      </c>
      <c r="AF922" s="50">
        <f t="shared" si="520"/>
        <v>-2.4230289079355538E-3</v>
      </c>
      <c r="AG922" s="50">
        <f t="shared" si="540"/>
        <v>1.1332809656221521E-3</v>
      </c>
      <c r="AH922" s="48">
        <f t="shared" si="541"/>
        <v>45107</v>
      </c>
      <c r="AI922" s="55">
        <f t="shared" si="521"/>
        <v>2023</v>
      </c>
      <c r="AJ922" s="55">
        <f t="shared" si="522"/>
        <v>8</v>
      </c>
      <c r="AK922" s="53">
        <f t="shared" si="523"/>
        <v>0</v>
      </c>
      <c r="AL922" s="51">
        <f t="shared" si="542"/>
        <v>1.1925447745355713</v>
      </c>
      <c r="AM922" s="52" t="str">
        <f t="shared" si="524"/>
        <v/>
      </c>
      <c r="AN922" s="51">
        <f t="shared" si="543"/>
        <v>1.1928004340268277</v>
      </c>
      <c r="AO922" s="52">
        <f t="shared" si="525"/>
        <v>-2.4230289079355538E-3</v>
      </c>
      <c r="AP922" s="56">
        <f t="shared" si="526"/>
        <v>1</v>
      </c>
      <c r="AQ922" s="53" t="b">
        <f t="shared" si="527"/>
        <v>1</v>
      </c>
    </row>
    <row r="923" spans="1:43">
      <c r="A923" s="48">
        <f>净值底稿!A884</f>
        <v>45156</v>
      </c>
      <c r="B923" s="49">
        <f>净值底稿!X884</f>
        <v>1.50563984932284</v>
      </c>
      <c r="C923" s="49">
        <f>净值底稿!U884</f>
        <v>1.2420474055242436</v>
      </c>
      <c r="D923" s="49">
        <f>净值底稿!V884</f>
        <v>1.6207</v>
      </c>
      <c r="E923" s="49">
        <f>净值底稿!W884</f>
        <v>1.6317999999999999</v>
      </c>
      <c r="F923" s="50">
        <f t="shared" si="528"/>
        <v>-5.2668773316453255E-3</v>
      </c>
      <c r="G923" s="50">
        <f t="shared" si="529"/>
        <v>-1.4856810758421712E-2</v>
      </c>
      <c r="H923" s="50">
        <f t="shared" si="530"/>
        <v>3.0860387606468365E-4</v>
      </c>
      <c r="I923" s="50">
        <f t="shared" si="531"/>
        <v>-1.3463892288861912E-3</v>
      </c>
      <c r="J923" s="51">
        <f t="shared" si="532"/>
        <v>0.12344844755432891</v>
      </c>
      <c r="K923" s="51">
        <f t="shared" si="533"/>
        <v>0.1163156419868477</v>
      </c>
      <c r="L923" s="51">
        <f t="shared" si="534"/>
        <v>0.88160074811296285</v>
      </c>
      <c r="M923" s="51">
        <f t="shared" si="535"/>
        <v>6.6320203885277845E-2</v>
      </c>
      <c r="N923" s="51">
        <f t="shared" si="506"/>
        <v>1.1876850415394173</v>
      </c>
      <c r="O923" s="52">
        <f t="shared" si="507"/>
        <v>0.20187514463464701</v>
      </c>
      <c r="P923" s="53" t="b">
        <f t="shared" si="508"/>
        <v>0</v>
      </c>
      <c r="Q923" s="53" t="b">
        <f t="shared" si="509"/>
        <v>0</v>
      </c>
      <c r="R923" s="53" t="b">
        <f t="shared" si="510"/>
        <v>0</v>
      </c>
      <c r="S923" s="53" t="b">
        <f t="shared" si="536"/>
        <v>0</v>
      </c>
      <c r="T923" s="54" t="str">
        <f t="shared" si="537"/>
        <v>不调</v>
      </c>
      <c r="U923" s="51">
        <f t="shared" si="511"/>
        <v>0.12344844755432891</v>
      </c>
      <c r="V923" s="51">
        <f t="shared" si="512"/>
        <v>0.1163156419868477</v>
      </c>
      <c r="W923" s="51">
        <f t="shared" si="513"/>
        <v>0.88160074811296285</v>
      </c>
      <c r="X923" s="51">
        <f t="shared" si="514"/>
        <v>6.6320203885277845E-2</v>
      </c>
      <c r="Y923" s="51">
        <f t="shared" si="538"/>
        <v>0.99998626710299976</v>
      </c>
      <c r="Z923" s="51">
        <f t="shared" si="515"/>
        <v>0.12344675224951381</v>
      </c>
      <c r="AA923" s="51">
        <f t="shared" si="516"/>
        <v>0.11631404463611678</v>
      </c>
      <c r="AB923" s="51">
        <f t="shared" si="517"/>
        <v>0.88158864118069369</v>
      </c>
      <c r="AC923" s="51">
        <f t="shared" si="518"/>
        <v>6.6319293116748848E-2</v>
      </c>
      <c r="AD923" s="78">
        <f t="shared" si="519"/>
        <v>1.1876687311830731</v>
      </c>
      <c r="AE923" s="51">
        <f t="shared" si="539"/>
        <v>1.1928004340268277</v>
      </c>
      <c r="AF923" s="50">
        <f t="shared" si="520"/>
        <v>-4.3022308655858987E-3</v>
      </c>
      <c r="AG923" s="50">
        <f t="shared" si="540"/>
        <v>-1.8837663780401082E-3</v>
      </c>
      <c r="AH923" s="48">
        <f t="shared" si="541"/>
        <v>45107</v>
      </c>
      <c r="AI923" s="55">
        <f t="shared" si="521"/>
        <v>2023</v>
      </c>
      <c r="AJ923" s="55">
        <f t="shared" si="522"/>
        <v>8</v>
      </c>
      <c r="AK923" s="53">
        <f t="shared" si="523"/>
        <v>0</v>
      </c>
      <c r="AL923" s="51">
        <f t="shared" si="542"/>
        <v>1.1925447745355713</v>
      </c>
      <c r="AM923" s="52" t="str">
        <f t="shared" si="524"/>
        <v/>
      </c>
      <c r="AN923" s="51">
        <f t="shared" si="543"/>
        <v>1.1928004340268277</v>
      </c>
      <c r="AO923" s="52">
        <f t="shared" si="525"/>
        <v>-4.3022308655858987E-3</v>
      </c>
      <c r="AP923" s="56">
        <f t="shared" si="526"/>
        <v>1</v>
      </c>
      <c r="AQ923" s="53" t="b">
        <f t="shared" si="527"/>
        <v>1</v>
      </c>
    </row>
    <row r="924" spans="1:43">
      <c r="A924" s="48">
        <f>净值底稿!A885</f>
        <v>45159</v>
      </c>
      <c r="B924" s="49">
        <f>净值底稿!X885</f>
        <v>1.4962080797938178</v>
      </c>
      <c r="C924" s="49">
        <f>净值底稿!U885</f>
        <v>1.2313311900001576</v>
      </c>
      <c r="D924" s="49">
        <f>净值底稿!V885</f>
        <v>1.6220000000000001</v>
      </c>
      <c r="E924" s="49">
        <f>净值底稿!W885</f>
        <v>1.6380999999999999</v>
      </c>
      <c r="F924" s="50">
        <f t="shared" si="528"/>
        <v>-6.2642932393587314E-3</v>
      </c>
      <c r="G924" s="50">
        <f t="shared" si="529"/>
        <v>-8.6278635392044167E-3</v>
      </c>
      <c r="H924" s="50">
        <f t="shared" si="530"/>
        <v>8.0212253964351277E-4</v>
      </c>
      <c r="I924" s="50">
        <f t="shared" si="531"/>
        <v>3.8607672508885749E-3</v>
      </c>
      <c r="J924" s="51">
        <f t="shared" si="532"/>
        <v>0.12267344559397639</v>
      </c>
      <c r="K924" s="51">
        <f t="shared" si="533"/>
        <v>0.11531050293130343</v>
      </c>
      <c r="L924" s="51">
        <f t="shared" si="534"/>
        <v>0.88229578330047842</v>
      </c>
      <c r="M924" s="51">
        <f t="shared" si="535"/>
        <v>6.6575336471716068E-2</v>
      </c>
      <c r="N924" s="51">
        <f t="shared" si="506"/>
        <v>1.1868550682974743</v>
      </c>
      <c r="O924" s="52">
        <f t="shared" si="507"/>
        <v>0.20051643615312204</v>
      </c>
      <c r="P924" s="53" t="b">
        <f t="shared" si="508"/>
        <v>0</v>
      </c>
      <c r="Q924" s="53" t="b">
        <f t="shared" si="509"/>
        <v>0</v>
      </c>
      <c r="R924" s="53" t="b">
        <f t="shared" si="510"/>
        <v>0</v>
      </c>
      <c r="S924" s="53" t="b">
        <f t="shared" si="536"/>
        <v>0</v>
      </c>
      <c r="T924" s="54" t="str">
        <f t="shared" si="537"/>
        <v>不调</v>
      </c>
      <c r="U924" s="51">
        <f t="shared" si="511"/>
        <v>0.12267344559397639</v>
      </c>
      <c r="V924" s="51">
        <f t="shared" si="512"/>
        <v>0.11531050293130343</v>
      </c>
      <c r="W924" s="51">
        <f t="shared" si="513"/>
        <v>0.88229578330047842</v>
      </c>
      <c r="X924" s="51">
        <f t="shared" si="514"/>
        <v>6.6575336471716068E-2</v>
      </c>
      <c r="Y924" s="51">
        <f t="shared" si="538"/>
        <v>0.99995880187477393</v>
      </c>
      <c r="Z924" s="51">
        <f t="shared" si="515"/>
        <v>0.12266839167800289</v>
      </c>
      <c r="AA924" s="51">
        <f t="shared" si="516"/>
        <v>0.11530575235476379</v>
      </c>
      <c r="AB924" s="51">
        <f t="shared" si="517"/>
        <v>0.88225943436831156</v>
      </c>
      <c r="AC924" s="51">
        <f t="shared" si="518"/>
        <v>6.6572593692667131E-2</v>
      </c>
      <c r="AD924" s="78">
        <f t="shared" si="519"/>
        <v>1.1868061720937453</v>
      </c>
      <c r="AE924" s="51">
        <f t="shared" si="539"/>
        <v>1.1928004340268277</v>
      </c>
      <c r="AF924" s="50">
        <f t="shared" si="520"/>
        <v>-5.0253686719798907E-3</v>
      </c>
      <c r="AG924" s="50">
        <f t="shared" si="540"/>
        <v>-7.2626235471284772E-4</v>
      </c>
      <c r="AH924" s="48">
        <f t="shared" si="541"/>
        <v>45107</v>
      </c>
      <c r="AI924" s="55">
        <f t="shared" si="521"/>
        <v>2023</v>
      </c>
      <c r="AJ924" s="55">
        <f t="shared" si="522"/>
        <v>8</v>
      </c>
      <c r="AK924" s="53">
        <f t="shared" si="523"/>
        <v>0</v>
      </c>
      <c r="AL924" s="51">
        <f t="shared" si="542"/>
        <v>1.1925447745355713</v>
      </c>
      <c r="AM924" s="52" t="str">
        <f t="shared" si="524"/>
        <v/>
      </c>
      <c r="AN924" s="51">
        <f t="shared" si="543"/>
        <v>1.1928004340268277</v>
      </c>
      <c r="AO924" s="52">
        <f t="shared" si="525"/>
        <v>-5.0253686719798907E-3</v>
      </c>
      <c r="AP924" s="56">
        <f t="shared" si="526"/>
        <v>1</v>
      </c>
      <c r="AQ924" s="53" t="b">
        <f t="shared" si="527"/>
        <v>1</v>
      </c>
    </row>
    <row r="925" spans="1:43">
      <c r="A925" s="48">
        <f>净值底稿!A886</f>
        <v>45160</v>
      </c>
      <c r="B925" s="49">
        <f>净值底稿!X886</f>
        <v>1.5109176407356251</v>
      </c>
      <c r="C925" s="49">
        <f>净值底稿!U886</f>
        <v>1.23924053663818</v>
      </c>
      <c r="D925" s="49">
        <f>净值底稿!V886</f>
        <v>1.6222000000000001</v>
      </c>
      <c r="E925" s="49">
        <f>净值底稿!W886</f>
        <v>1.6375999999999999</v>
      </c>
      <c r="F925" s="50">
        <f t="shared" si="528"/>
        <v>9.8312267795228614E-3</v>
      </c>
      <c r="G925" s="50">
        <f t="shared" si="529"/>
        <v>6.4234112659986575E-3</v>
      </c>
      <c r="H925" s="50">
        <f t="shared" si="530"/>
        <v>1.2330456226883335E-4</v>
      </c>
      <c r="I925" s="50">
        <f t="shared" si="531"/>
        <v>-3.052316708381797E-4</v>
      </c>
      <c r="J925" s="51">
        <f t="shared" si="532"/>
        <v>0.12387437245526867</v>
      </c>
      <c r="K925" s="51">
        <f t="shared" si="533"/>
        <v>0.11604640862347383</v>
      </c>
      <c r="L925" s="51">
        <f t="shared" si="534"/>
        <v>0.88236822098167389</v>
      </c>
      <c r="M925" s="51">
        <f t="shared" si="535"/>
        <v>6.6552273628662284E-2</v>
      </c>
      <c r="N925" s="51">
        <f t="shared" si="506"/>
        <v>1.1888412756890787</v>
      </c>
      <c r="O925" s="52">
        <f t="shared" si="507"/>
        <v>0.20181060835028553</v>
      </c>
      <c r="P925" s="53" t="b">
        <f t="shared" si="508"/>
        <v>0</v>
      </c>
      <c r="Q925" s="53" t="b">
        <f t="shared" si="509"/>
        <v>0</v>
      </c>
      <c r="R925" s="53" t="b">
        <f t="shared" si="510"/>
        <v>0</v>
      </c>
      <c r="S925" s="53" t="b">
        <f t="shared" si="536"/>
        <v>0</v>
      </c>
      <c r="T925" s="54" t="str">
        <f t="shared" si="537"/>
        <v>不调</v>
      </c>
      <c r="U925" s="51">
        <f t="shared" si="511"/>
        <v>0.12387437245526867</v>
      </c>
      <c r="V925" s="51">
        <f t="shared" si="512"/>
        <v>0.11604640862347383</v>
      </c>
      <c r="W925" s="51">
        <f t="shared" si="513"/>
        <v>0.88236822098167389</v>
      </c>
      <c r="X925" s="51">
        <f t="shared" si="514"/>
        <v>6.6552273628662284E-2</v>
      </c>
      <c r="Y925" s="51">
        <f t="shared" si="538"/>
        <v>0.99998626710299976</v>
      </c>
      <c r="Z925" s="51">
        <f t="shared" si="515"/>
        <v>0.12387267130127076</v>
      </c>
      <c r="AA925" s="51">
        <f t="shared" si="516"/>
        <v>0.11604481497009696</v>
      </c>
      <c r="AB925" s="51">
        <f t="shared" si="517"/>
        <v>0.88235610350977889</v>
      </c>
      <c r="AC925" s="51">
        <f t="shared" si="518"/>
        <v>6.6551359673143407E-2</v>
      </c>
      <c r="AD925" s="78">
        <f t="shared" si="519"/>
        <v>1.1888249494542902</v>
      </c>
      <c r="AE925" s="51">
        <f t="shared" si="539"/>
        <v>1.1928004340268277</v>
      </c>
      <c r="AF925" s="50">
        <f t="shared" si="520"/>
        <v>-3.3329000050046353E-3</v>
      </c>
      <c r="AG925" s="50">
        <f t="shared" si="540"/>
        <v>1.7010169040352352E-3</v>
      </c>
      <c r="AH925" s="48">
        <f t="shared" si="541"/>
        <v>45107</v>
      </c>
      <c r="AI925" s="55">
        <f t="shared" si="521"/>
        <v>2023</v>
      </c>
      <c r="AJ925" s="55">
        <f t="shared" si="522"/>
        <v>8</v>
      </c>
      <c r="AK925" s="53">
        <f t="shared" si="523"/>
        <v>0</v>
      </c>
      <c r="AL925" s="51">
        <f t="shared" si="542"/>
        <v>1.1925447745355713</v>
      </c>
      <c r="AM925" s="52" t="str">
        <f t="shared" si="524"/>
        <v/>
      </c>
      <c r="AN925" s="51">
        <f t="shared" si="543"/>
        <v>1.1928004340268277</v>
      </c>
      <c r="AO925" s="52">
        <f t="shared" si="525"/>
        <v>-3.3329000050046353E-3</v>
      </c>
      <c r="AP925" s="56">
        <f t="shared" si="526"/>
        <v>1</v>
      </c>
      <c r="AQ925" s="53" t="b">
        <f t="shared" si="527"/>
        <v>1</v>
      </c>
    </row>
    <row r="926" spans="1:43">
      <c r="A926" s="48">
        <f>净值底稿!A887</f>
        <v>45161</v>
      </c>
      <c r="B926" s="49">
        <f>净值底稿!X887</f>
        <v>1.5065430513499563</v>
      </c>
      <c r="C926" s="49">
        <f>净值底稿!U887</f>
        <v>1.219856491239895</v>
      </c>
      <c r="D926" s="49">
        <f>净值底稿!V887</f>
        <v>1.6224000000000001</v>
      </c>
      <c r="E926" s="49">
        <f>净值底稿!W887</f>
        <v>1.6395</v>
      </c>
      <c r="F926" s="50">
        <f t="shared" si="528"/>
        <v>-2.8953195513283791E-3</v>
      </c>
      <c r="G926" s="50">
        <f t="shared" si="529"/>
        <v>-1.5641874862220129E-2</v>
      </c>
      <c r="H926" s="50">
        <f t="shared" si="530"/>
        <v>1.2328936012817593E-4</v>
      </c>
      <c r="I926" s="50">
        <f t="shared" si="531"/>
        <v>1.1602344894967587E-3</v>
      </c>
      <c r="J926" s="51">
        <f t="shared" si="532"/>
        <v>0.12351402033417692</v>
      </c>
      <c r="K926" s="51">
        <f t="shared" si="533"/>
        <v>0.11422965649592522</v>
      </c>
      <c r="L926" s="51">
        <f t="shared" si="534"/>
        <v>0.88246488862918582</v>
      </c>
      <c r="M926" s="51">
        <f t="shared" si="535"/>
        <v>6.6628574855959091E-2</v>
      </c>
      <c r="N926" s="51">
        <f t="shared" si="506"/>
        <v>1.1868371403152471</v>
      </c>
      <c r="O926" s="52">
        <f t="shared" si="507"/>
        <v>0.20031701802570215</v>
      </c>
      <c r="P926" s="53" t="b">
        <f t="shared" si="508"/>
        <v>0</v>
      </c>
      <c r="Q926" s="53" t="b">
        <f t="shared" si="509"/>
        <v>0</v>
      </c>
      <c r="R926" s="53" t="b">
        <f t="shared" si="510"/>
        <v>0</v>
      </c>
      <c r="S926" s="53" t="b">
        <f t="shared" si="536"/>
        <v>0</v>
      </c>
      <c r="T926" s="54" t="str">
        <f t="shared" si="537"/>
        <v>不调</v>
      </c>
      <c r="U926" s="51">
        <f t="shared" si="511"/>
        <v>0.12351402033417692</v>
      </c>
      <c r="V926" s="51">
        <f t="shared" si="512"/>
        <v>0.11422965649592522</v>
      </c>
      <c r="W926" s="51">
        <f t="shared" si="513"/>
        <v>0.88246488862918582</v>
      </c>
      <c r="X926" s="51">
        <f t="shared" si="514"/>
        <v>6.6628574855959091E-2</v>
      </c>
      <c r="Y926" s="51">
        <f t="shared" si="538"/>
        <v>0.99998626710299976</v>
      </c>
      <c r="Z926" s="51">
        <f t="shared" si="515"/>
        <v>0.12351232412885758</v>
      </c>
      <c r="AA926" s="51">
        <f t="shared" si="516"/>
        <v>0.11422808779181819</v>
      </c>
      <c r="AB926" s="51">
        <f t="shared" si="517"/>
        <v>0.88245276982976395</v>
      </c>
      <c r="AC926" s="51">
        <f t="shared" si="518"/>
        <v>6.6627659852603327E-2</v>
      </c>
      <c r="AD926" s="78">
        <f t="shared" si="519"/>
        <v>1.1868208416030432</v>
      </c>
      <c r="AE926" s="51">
        <f t="shared" si="539"/>
        <v>1.1928004340268277</v>
      </c>
      <c r="AF926" s="50">
        <f t="shared" si="520"/>
        <v>-5.0130702950850203E-3</v>
      </c>
      <c r="AG926" s="50">
        <f t="shared" si="540"/>
        <v>-1.6857888557663125E-3</v>
      </c>
      <c r="AH926" s="48">
        <f t="shared" si="541"/>
        <v>45107</v>
      </c>
      <c r="AI926" s="55">
        <f t="shared" si="521"/>
        <v>2023</v>
      </c>
      <c r="AJ926" s="55">
        <f t="shared" si="522"/>
        <v>8</v>
      </c>
      <c r="AK926" s="53">
        <f t="shared" si="523"/>
        <v>0</v>
      </c>
      <c r="AL926" s="51">
        <f t="shared" si="542"/>
        <v>1.1925447745355713</v>
      </c>
      <c r="AM926" s="52" t="str">
        <f t="shared" si="524"/>
        <v/>
      </c>
      <c r="AN926" s="51">
        <f t="shared" si="543"/>
        <v>1.1928004340268277</v>
      </c>
      <c r="AO926" s="52">
        <f t="shared" si="525"/>
        <v>-5.0130702950850203E-3</v>
      </c>
      <c r="AP926" s="56">
        <f t="shared" si="526"/>
        <v>1</v>
      </c>
      <c r="AQ926" s="53" t="b">
        <f t="shared" si="527"/>
        <v>1</v>
      </c>
    </row>
    <row r="927" spans="1:43">
      <c r="A927" s="48">
        <f>净值底稿!A888</f>
        <v>45162</v>
      </c>
      <c r="B927" s="49">
        <f>净值底稿!X888</f>
        <v>1.5007764773442749</v>
      </c>
      <c r="C927" s="49">
        <f>净值底稿!U888</f>
        <v>1.2238793065397635</v>
      </c>
      <c r="D927" s="49">
        <f>净值底稿!V888</f>
        <v>1.6225000000000001</v>
      </c>
      <c r="E927" s="49">
        <f>净值底稿!W888</f>
        <v>1.6445000000000001</v>
      </c>
      <c r="F927" s="50">
        <f t="shared" si="528"/>
        <v>-3.8276861723361977E-3</v>
      </c>
      <c r="G927" s="50">
        <f t="shared" si="529"/>
        <v>3.2977775080571536E-3</v>
      </c>
      <c r="H927" s="50">
        <f t="shared" si="530"/>
        <v>6.1637080867926741E-5</v>
      </c>
      <c r="I927" s="50">
        <f t="shared" si="531"/>
        <v>3.049710277523765E-3</v>
      </c>
      <c r="J927" s="51">
        <f t="shared" si="532"/>
        <v>0.12303955771367645</v>
      </c>
      <c r="K927" s="51">
        <f t="shared" si="533"/>
        <v>0.11460478661052642</v>
      </c>
      <c r="L927" s="51">
        <f t="shared" si="534"/>
        <v>0.88250716164250009</v>
      </c>
      <c r="M927" s="51">
        <f t="shared" si="535"/>
        <v>6.6830854911623175E-2</v>
      </c>
      <c r="N927" s="51">
        <f t="shared" si="506"/>
        <v>1.1869823608783261</v>
      </c>
      <c r="O927" s="52">
        <f t="shared" si="507"/>
        <v>0.20020882546928012</v>
      </c>
      <c r="P927" s="53" t="b">
        <f t="shared" si="508"/>
        <v>0</v>
      </c>
      <c r="Q927" s="53" t="b">
        <f t="shared" si="509"/>
        <v>0</v>
      </c>
      <c r="R927" s="53" t="b">
        <f t="shared" si="510"/>
        <v>0</v>
      </c>
      <c r="S927" s="53" t="b">
        <f t="shared" si="536"/>
        <v>0</v>
      </c>
      <c r="T927" s="54" t="str">
        <f t="shared" si="537"/>
        <v>不调</v>
      </c>
      <c r="U927" s="51">
        <f t="shared" si="511"/>
        <v>0.12303955771367645</v>
      </c>
      <c r="V927" s="51">
        <f t="shared" si="512"/>
        <v>0.11460478661052642</v>
      </c>
      <c r="W927" s="51">
        <f t="shared" si="513"/>
        <v>0.88250716164250009</v>
      </c>
      <c r="X927" s="51">
        <f t="shared" si="514"/>
        <v>6.6830854911623175E-2</v>
      </c>
      <c r="Y927" s="51">
        <f t="shared" si="538"/>
        <v>0.99998626710299976</v>
      </c>
      <c r="Z927" s="51">
        <f t="shared" si="515"/>
        <v>0.12303786802410341</v>
      </c>
      <c r="AA927" s="51">
        <f t="shared" si="516"/>
        <v>0.11460321275479617</v>
      </c>
      <c r="AB927" s="51">
        <f t="shared" si="517"/>
        <v>0.88249504226254727</v>
      </c>
      <c r="AC927" s="51">
        <f t="shared" si="518"/>
        <v>6.682993713037623E-2</v>
      </c>
      <c r="AD927" s="78">
        <f t="shared" si="519"/>
        <v>1.186966060171823</v>
      </c>
      <c r="AE927" s="51">
        <f t="shared" si="539"/>
        <v>1.1928004340268277</v>
      </c>
      <c r="AF927" s="50">
        <f t="shared" si="520"/>
        <v>-4.8913243897037439E-3</v>
      </c>
      <c r="AG927" s="50">
        <f t="shared" si="540"/>
        <v>1.22359301159225E-4</v>
      </c>
      <c r="AH927" s="48">
        <f t="shared" si="541"/>
        <v>45107</v>
      </c>
      <c r="AI927" s="55">
        <f t="shared" si="521"/>
        <v>2023</v>
      </c>
      <c r="AJ927" s="55">
        <f t="shared" si="522"/>
        <v>8</v>
      </c>
      <c r="AK927" s="53">
        <f t="shared" si="523"/>
        <v>0</v>
      </c>
      <c r="AL927" s="51">
        <f t="shared" si="542"/>
        <v>1.1925447745355713</v>
      </c>
      <c r="AM927" s="52" t="str">
        <f t="shared" si="524"/>
        <v/>
      </c>
      <c r="AN927" s="51">
        <f t="shared" si="543"/>
        <v>1.1928004340268277</v>
      </c>
      <c r="AO927" s="52">
        <f t="shared" si="525"/>
        <v>-4.8913243897037439E-3</v>
      </c>
      <c r="AP927" s="56">
        <f t="shared" si="526"/>
        <v>1</v>
      </c>
      <c r="AQ927" s="53" t="b">
        <f t="shared" si="527"/>
        <v>1</v>
      </c>
    </row>
    <row r="928" spans="1:43">
      <c r="A928" s="48">
        <f>净值底稿!A889</f>
        <v>45163</v>
      </c>
      <c r="B928" s="49">
        <f>净值底稿!X889</f>
        <v>1.4992823074746109</v>
      </c>
      <c r="C928" s="49">
        <f>净值底稿!U889</f>
        <v>1.2067173400901705</v>
      </c>
      <c r="D928" s="49">
        <f>净值底稿!V889</f>
        <v>1.6220000000000001</v>
      </c>
      <c r="E928" s="49">
        <f>净值底稿!W889</f>
        <v>1.6419999999999999</v>
      </c>
      <c r="F928" s="50">
        <f t="shared" si="528"/>
        <v>-9.955978736474469E-4</v>
      </c>
      <c r="G928" s="50">
        <f t="shared" si="529"/>
        <v>-1.4022597128563685E-2</v>
      </c>
      <c r="H928" s="50">
        <f t="shared" si="530"/>
        <v>-3.0816640986131016E-4</v>
      </c>
      <c r="I928" s="50">
        <f t="shared" si="531"/>
        <v>-1.5202189115233189E-3</v>
      </c>
      <c r="J928" s="51">
        <f t="shared" si="532"/>
        <v>0.12291537178432049</v>
      </c>
      <c r="K928" s="51">
        <f t="shared" si="533"/>
        <v>0.11299617807269659</v>
      </c>
      <c r="L928" s="51">
        <f t="shared" si="534"/>
        <v>0.88222308693365281</v>
      </c>
      <c r="M928" s="51">
        <f t="shared" si="535"/>
        <v>6.6728340996094718E-2</v>
      </c>
      <c r="N928" s="51">
        <f t="shared" si="506"/>
        <v>1.1848629777867647</v>
      </c>
      <c r="O928" s="52">
        <f t="shared" si="507"/>
        <v>0.19910449923727228</v>
      </c>
      <c r="P928" s="53" t="b">
        <f t="shared" si="508"/>
        <v>0</v>
      </c>
      <c r="Q928" s="53" t="b">
        <f t="shared" si="509"/>
        <v>0</v>
      </c>
      <c r="R928" s="53" t="b">
        <f t="shared" si="510"/>
        <v>0</v>
      </c>
      <c r="S928" s="53" t="b">
        <f t="shared" si="536"/>
        <v>0</v>
      </c>
      <c r="T928" s="54" t="str">
        <f t="shared" si="537"/>
        <v>不调</v>
      </c>
      <c r="U928" s="51">
        <f t="shared" si="511"/>
        <v>0.12291537178432049</v>
      </c>
      <c r="V928" s="51">
        <f t="shared" si="512"/>
        <v>0.11299617807269659</v>
      </c>
      <c r="W928" s="51">
        <f t="shared" si="513"/>
        <v>0.88222308693365281</v>
      </c>
      <c r="X928" s="51">
        <f t="shared" si="514"/>
        <v>6.6728340996094718E-2</v>
      </c>
      <c r="Y928" s="51">
        <f t="shared" si="538"/>
        <v>0.99998626710299976</v>
      </c>
      <c r="Z928" s="51">
        <f t="shared" si="515"/>
        <v>0.12291368380018003</v>
      </c>
      <c r="AA928" s="51">
        <f t="shared" si="516"/>
        <v>0.1129946263078217</v>
      </c>
      <c r="AB928" s="51">
        <f t="shared" si="517"/>
        <v>0.88221097145486871</v>
      </c>
      <c r="AC928" s="51">
        <f t="shared" si="518"/>
        <v>6.6727424622660819E-2</v>
      </c>
      <c r="AD928" s="78">
        <f t="shared" si="519"/>
        <v>1.1848467061855312</v>
      </c>
      <c r="AE928" s="51">
        <f t="shared" si="539"/>
        <v>1.1928004340268277</v>
      </c>
      <c r="AF928" s="50">
        <f t="shared" si="520"/>
        <v>-6.6681127994270284E-3</v>
      </c>
      <c r="AG928" s="50">
        <f t="shared" si="540"/>
        <v>-1.7855219769173925E-3</v>
      </c>
      <c r="AH928" s="48">
        <f t="shared" si="541"/>
        <v>45107</v>
      </c>
      <c r="AI928" s="55">
        <f t="shared" si="521"/>
        <v>2023</v>
      </c>
      <c r="AJ928" s="55">
        <f t="shared" si="522"/>
        <v>8</v>
      </c>
      <c r="AK928" s="53">
        <f t="shared" si="523"/>
        <v>0</v>
      </c>
      <c r="AL928" s="51">
        <f t="shared" si="542"/>
        <v>1.1925447745355713</v>
      </c>
      <c r="AM928" s="52" t="str">
        <f t="shared" si="524"/>
        <v/>
      </c>
      <c r="AN928" s="51">
        <f t="shared" si="543"/>
        <v>1.1928004340268277</v>
      </c>
      <c r="AO928" s="52">
        <f t="shared" si="525"/>
        <v>-6.6681127994270284E-3</v>
      </c>
      <c r="AP928" s="56">
        <f t="shared" si="526"/>
        <v>1</v>
      </c>
      <c r="AQ928" s="53" t="b">
        <f t="shared" si="527"/>
        <v>1</v>
      </c>
    </row>
    <row r="929" spans="1:43">
      <c r="A929" s="48">
        <f>净值底稿!A890</f>
        <v>45166</v>
      </c>
      <c r="B929" s="49">
        <f>净值底稿!X890</f>
        <v>1.5164389667644058</v>
      </c>
      <c r="C929" s="49">
        <f>净值底稿!U890</f>
        <v>1.2186992036621198</v>
      </c>
      <c r="D929" s="49">
        <f>净值底稿!V890</f>
        <v>1.6213</v>
      </c>
      <c r="E929" s="49">
        <f>净值底稿!W890</f>
        <v>1.6423000000000001</v>
      </c>
      <c r="F929" s="50">
        <f t="shared" si="528"/>
        <v>1.1443248015574614E-2</v>
      </c>
      <c r="G929" s="50">
        <f t="shared" si="529"/>
        <v>9.9293042155621514E-3</v>
      </c>
      <c r="H929" s="50">
        <f t="shared" si="530"/>
        <v>-4.3156596794091673E-4</v>
      </c>
      <c r="I929" s="50">
        <f t="shared" si="531"/>
        <v>1.8270401948861092E-4</v>
      </c>
      <c r="J929" s="51">
        <f t="shared" si="532"/>
        <v>0.12432021556841341</v>
      </c>
      <c r="K929" s="51">
        <f t="shared" si="533"/>
        <v>0.11411658432715582</v>
      </c>
      <c r="L929" s="51">
        <f t="shared" si="534"/>
        <v>0.88183023922304471</v>
      </c>
      <c r="M929" s="51">
        <f t="shared" si="535"/>
        <v>6.6739615991349505E-2</v>
      </c>
      <c r="N929" s="51">
        <f t="shared" si="506"/>
        <v>1.1870066551099636</v>
      </c>
      <c r="O929" s="52">
        <f t="shared" si="507"/>
        <v>0.20087233619889064</v>
      </c>
      <c r="P929" s="53" t="b">
        <f t="shared" si="508"/>
        <v>0</v>
      </c>
      <c r="Q929" s="53" t="b">
        <f t="shared" si="509"/>
        <v>0</v>
      </c>
      <c r="R929" s="53" t="b">
        <f t="shared" si="510"/>
        <v>0</v>
      </c>
      <c r="S929" s="53" t="b">
        <f t="shared" si="536"/>
        <v>0</v>
      </c>
      <c r="T929" s="54" t="str">
        <f t="shared" si="537"/>
        <v>不调</v>
      </c>
      <c r="U929" s="51">
        <f t="shared" si="511"/>
        <v>0.12432021556841341</v>
      </c>
      <c r="V929" s="51">
        <f t="shared" si="512"/>
        <v>0.11411658432715582</v>
      </c>
      <c r="W929" s="51">
        <f t="shared" si="513"/>
        <v>0.88183023922304471</v>
      </c>
      <c r="X929" s="51">
        <f t="shared" si="514"/>
        <v>6.6739615991349505E-2</v>
      </c>
      <c r="Y929" s="51">
        <f t="shared" si="538"/>
        <v>0.99995880187477393</v>
      </c>
      <c r="Z929" s="51">
        <f t="shared" si="515"/>
        <v>0.1243150938086043</v>
      </c>
      <c r="AA929" s="51">
        <f t="shared" si="516"/>
        <v>0.11411188293782434</v>
      </c>
      <c r="AB929" s="51">
        <f t="shared" si="517"/>
        <v>0.88179390947042102</v>
      </c>
      <c r="AC929" s="51">
        <f t="shared" si="518"/>
        <v>6.6736866444292359E-2</v>
      </c>
      <c r="AD929" s="78">
        <f t="shared" si="519"/>
        <v>1.1869577526611421</v>
      </c>
      <c r="AE929" s="51">
        <f t="shared" si="539"/>
        <v>1.1928004340268277</v>
      </c>
      <c r="AF929" s="50">
        <f t="shared" si="520"/>
        <v>-4.8982891010199703E-3</v>
      </c>
      <c r="AG929" s="50">
        <f t="shared" si="540"/>
        <v>1.781704303679188E-3</v>
      </c>
      <c r="AH929" s="48">
        <f t="shared" si="541"/>
        <v>45107</v>
      </c>
      <c r="AI929" s="55">
        <f t="shared" si="521"/>
        <v>2023</v>
      </c>
      <c r="AJ929" s="55">
        <f t="shared" si="522"/>
        <v>8</v>
      </c>
      <c r="AK929" s="53">
        <f t="shared" si="523"/>
        <v>0</v>
      </c>
      <c r="AL929" s="51">
        <f t="shared" si="542"/>
        <v>1.1925447745355713</v>
      </c>
      <c r="AM929" s="52" t="str">
        <f t="shared" si="524"/>
        <v/>
      </c>
      <c r="AN929" s="51">
        <f t="shared" si="543"/>
        <v>1.1928004340268277</v>
      </c>
      <c r="AO929" s="52">
        <f t="shared" si="525"/>
        <v>-4.8982891010199703E-3</v>
      </c>
      <c r="AP929" s="56">
        <f t="shared" si="526"/>
        <v>1</v>
      </c>
      <c r="AQ929" s="53" t="b">
        <f t="shared" si="527"/>
        <v>1</v>
      </c>
    </row>
    <row r="930" spans="1:43">
      <c r="A930" s="48">
        <f>净值底稿!A891</f>
        <v>45167</v>
      </c>
      <c r="B930" s="49">
        <f>净值底稿!X891</f>
        <v>1.5195030661019975</v>
      </c>
      <c r="C930" s="49">
        <f>净值底稿!U891</f>
        <v>1.2495762775658001</v>
      </c>
      <c r="D930" s="49">
        <f>净值底稿!V891</f>
        <v>1.6207</v>
      </c>
      <c r="E930" s="49">
        <f>净值底稿!W891</f>
        <v>1.6467000000000001</v>
      </c>
      <c r="F930" s="50">
        <f t="shared" si="528"/>
        <v>2.0205886321487121E-3</v>
      </c>
      <c r="G930" s="50">
        <f t="shared" si="529"/>
        <v>2.5336090982004844E-2</v>
      </c>
      <c r="H930" s="50">
        <f t="shared" si="530"/>
        <v>-3.7007339789052462E-4</v>
      </c>
      <c r="I930" s="50">
        <f t="shared" si="531"/>
        <v>2.6791694574681557E-3</v>
      </c>
      <c r="J930" s="51">
        <f t="shared" si="532"/>
        <v>0.12456628347395847</v>
      </c>
      <c r="K930" s="51">
        <f t="shared" si="533"/>
        <v>0.11700303198606495</v>
      </c>
      <c r="L930" s="51">
        <f t="shared" si="534"/>
        <v>0.88146758100210409</v>
      </c>
      <c r="M930" s="51">
        <f t="shared" si="535"/>
        <v>6.6915665818557041E-2</v>
      </c>
      <c r="N930" s="51">
        <f t="shared" si="506"/>
        <v>1.1899525622806846</v>
      </c>
      <c r="O930" s="52">
        <f t="shared" si="507"/>
        <v>0.20300751737281636</v>
      </c>
      <c r="P930" s="53" t="b">
        <f t="shared" si="508"/>
        <v>0</v>
      </c>
      <c r="Q930" s="53" t="b">
        <f t="shared" si="509"/>
        <v>0</v>
      </c>
      <c r="R930" s="53" t="b">
        <f t="shared" si="510"/>
        <v>0</v>
      </c>
      <c r="S930" s="53" t="b">
        <f t="shared" si="536"/>
        <v>0</v>
      </c>
      <c r="T930" s="54" t="str">
        <f t="shared" si="537"/>
        <v>不调</v>
      </c>
      <c r="U930" s="51">
        <f t="shared" si="511"/>
        <v>0.12456628347395847</v>
      </c>
      <c r="V930" s="51">
        <f t="shared" si="512"/>
        <v>0.11700303198606495</v>
      </c>
      <c r="W930" s="51">
        <f t="shared" si="513"/>
        <v>0.88146758100210409</v>
      </c>
      <c r="X930" s="51">
        <f t="shared" si="514"/>
        <v>6.6915665818557041E-2</v>
      </c>
      <c r="Y930" s="51">
        <f t="shared" si="538"/>
        <v>0.99998626710299976</v>
      </c>
      <c r="Z930" s="51">
        <f t="shared" si="515"/>
        <v>0.12456457281801782</v>
      </c>
      <c r="AA930" s="51">
        <f t="shared" si="516"/>
        <v>0.11700142519547796</v>
      </c>
      <c r="AB930" s="51">
        <f t="shared" si="517"/>
        <v>0.88145547589860518</v>
      </c>
      <c r="AC930" s="51">
        <f t="shared" si="518"/>
        <v>6.6914746872610648E-2</v>
      </c>
      <c r="AD930" s="78">
        <f t="shared" si="519"/>
        <v>1.1899362207847115</v>
      </c>
      <c r="AE930" s="51">
        <f t="shared" si="539"/>
        <v>1.1928004340268277</v>
      </c>
      <c r="AF930" s="50">
        <f t="shared" si="520"/>
        <v>-2.4012510059597814E-3</v>
      </c>
      <c r="AG930" s="50">
        <f t="shared" si="540"/>
        <v>2.5093295164817508E-3</v>
      </c>
      <c r="AH930" s="48">
        <f t="shared" si="541"/>
        <v>45107</v>
      </c>
      <c r="AI930" s="55">
        <f t="shared" si="521"/>
        <v>2023</v>
      </c>
      <c r="AJ930" s="55">
        <f t="shared" si="522"/>
        <v>8</v>
      </c>
      <c r="AK930" s="53">
        <f t="shared" si="523"/>
        <v>0</v>
      </c>
      <c r="AL930" s="51">
        <f t="shared" si="542"/>
        <v>1.1925447745355713</v>
      </c>
      <c r="AM930" s="52" t="str">
        <f t="shared" si="524"/>
        <v/>
      </c>
      <c r="AN930" s="51">
        <f t="shared" si="543"/>
        <v>1.1928004340268277</v>
      </c>
      <c r="AO930" s="52">
        <f t="shared" si="525"/>
        <v>-2.4012510059597814E-3</v>
      </c>
      <c r="AP930" s="56">
        <f t="shared" si="526"/>
        <v>1</v>
      </c>
      <c r="AQ930" s="53" t="b">
        <f t="shared" si="527"/>
        <v>1</v>
      </c>
    </row>
    <row r="931" spans="1:43">
      <c r="A931" s="48">
        <f>净值底稿!A892</f>
        <v>45168</v>
      </c>
      <c r="B931" s="49">
        <f>净值底稿!X892</f>
        <v>1.5105687618972232</v>
      </c>
      <c r="C931" s="49">
        <f>净值底稿!U892</f>
        <v>1.2544614466568844</v>
      </c>
      <c r="D931" s="49">
        <f>净值底稿!V892</f>
        <v>1.6207</v>
      </c>
      <c r="E931" s="49">
        <f>净值底稿!W892</f>
        <v>1.6523000000000001</v>
      </c>
      <c r="F931" s="50">
        <f t="shared" si="528"/>
        <v>-5.879753982789615E-3</v>
      </c>
      <c r="G931" s="50">
        <f t="shared" si="529"/>
        <v>3.9094604937608413E-3</v>
      </c>
      <c r="H931" s="50">
        <f t="shared" si="530"/>
        <v>0</v>
      </c>
      <c r="I931" s="50">
        <f t="shared" si="531"/>
        <v>3.4007408756908664E-3</v>
      </c>
      <c r="J931" s="51">
        <f t="shared" si="532"/>
        <v>0.12383216377487659</v>
      </c>
      <c r="K931" s="51">
        <f t="shared" si="533"/>
        <v>0.11745883764499339</v>
      </c>
      <c r="L931" s="51">
        <f t="shared" si="534"/>
        <v>0.88145547589860518</v>
      </c>
      <c r="M931" s="51">
        <f t="shared" si="535"/>
        <v>6.7142306587486836E-2</v>
      </c>
      <c r="N931" s="51">
        <f t="shared" si="506"/>
        <v>1.189888783905962</v>
      </c>
      <c r="O931" s="52">
        <f t="shared" si="507"/>
        <v>0.20278449942842677</v>
      </c>
      <c r="P931" s="53" t="b">
        <f t="shared" si="508"/>
        <v>0</v>
      </c>
      <c r="Q931" s="53" t="b">
        <f t="shared" si="509"/>
        <v>0</v>
      </c>
      <c r="R931" s="53" t="b">
        <f t="shared" si="510"/>
        <v>0</v>
      </c>
      <c r="S931" s="53" t="b">
        <f t="shared" si="536"/>
        <v>0</v>
      </c>
      <c r="T931" s="54" t="str">
        <f t="shared" si="537"/>
        <v>不调</v>
      </c>
      <c r="U931" s="51">
        <f t="shared" si="511"/>
        <v>0.12383216377487659</v>
      </c>
      <c r="V931" s="51">
        <f t="shared" si="512"/>
        <v>0.11745883764499339</v>
      </c>
      <c r="W931" s="51">
        <f t="shared" si="513"/>
        <v>0.88145547589860518</v>
      </c>
      <c r="X931" s="51">
        <f t="shared" si="514"/>
        <v>6.7142306587486836E-2</v>
      </c>
      <c r="Y931" s="51">
        <f t="shared" si="538"/>
        <v>0.99998626710299976</v>
      </c>
      <c r="Z931" s="51">
        <f t="shared" si="515"/>
        <v>0.12383046320052615</v>
      </c>
      <c r="AA931" s="51">
        <f t="shared" si="516"/>
        <v>0.11745722459487425</v>
      </c>
      <c r="AB931" s="51">
        <f t="shared" si="517"/>
        <v>0.8814433709613444</v>
      </c>
      <c r="AC931" s="51">
        <f t="shared" si="518"/>
        <v>6.7141384529106105E-2</v>
      </c>
      <c r="AD931" s="78">
        <f t="shared" si="519"/>
        <v>1.1898724432858507</v>
      </c>
      <c r="AE931" s="51">
        <f t="shared" si="539"/>
        <v>1.1928004340268277</v>
      </c>
      <c r="AF931" s="50">
        <f t="shared" si="520"/>
        <v>-2.4547197145897703E-3</v>
      </c>
      <c r="AG931" s="50">
        <f t="shared" si="540"/>
        <v>-5.3597409463423951E-5</v>
      </c>
      <c r="AH931" s="48">
        <f t="shared" si="541"/>
        <v>45107</v>
      </c>
      <c r="AI931" s="55">
        <f t="shared" si="521"/>
        <v>2023</v>
      </c>
      <c r="AJ931" s="55">
        <f t="shared" si="522"/>
        <v>8</v>
      </c>
      <c r="AK931" s="53">
        <f t="shared" si="523"/>
        <v>0</v>
      </c>
      <c r="AL931" s="51">
        <f t="shared" si="542"/>
        <v>1.1925447745355713</v>
      </c>
      <c r="AM931" s="52" t="str">
        <f t="shared" si="524"/>
        <v/>
      </c>
      <c r="AN931" s="51">
        <f t="shared" si="543"/>
        <v>1.1928004340268277</v>
      </c>
      <c r="AO931" s="52">
        <f t="shared" si="525"/>
        <v>-2.4547197145897703E-3</v>
      </c>
      <c r="AP931" s="56">
        <f t="shared" si="526"/>
        <v>1</v>
      </c>
      <c r="AQ931" s="53" t="b">
        <f t="shared" si="527"/>
        <v>1</v>
      </c>
    </row>
    <row r="932" spans="1:43">
      <c r="A932" s="48">
        <f>净值底稿!A893</f>
        <v>45169</v>
      </c>
      <c r="B932" s="49">
        <f>净值底稿!X893</f>
        <v>1.500921770716237</v>
      </c>
      <c r="C932" s="49">
        <f>净值底稿!U893</f>
        <v>1.2470317102712249</v>
      </c>
      <c r="D932" s="49">
        <f>净值底稿!V893</f>
        <v>1.621</v>
      </c>
      <c r="E932" s="49">
        <f>净值底稿!W893</f>
        <v>1.6598999999999999</v>
      </c>
      <c r="F932" s="50">
        <f t="shared" si="528"/>
        <v>-6.3863303838416208E-3</v>
      </c>
      <c r="G932" s="50">
        <f t="shared" si="529"/>
        <v>-5.9226502380440582E-3</v>
      </c>
      <c r="H932" s="50">
        <f t="shared" si="530"/>
        <v>1.8510520145609277E-4</v>
      </c>
      <c r="I932" s="50">
        <f t="shared" si="531"/>
        <v>4.5996489741571001E-3</v>
      </c>
      <c r="J932" s="51">
        <f t="shared" si="532"/>
        <v>0.12303964095094345</v>
      </c>
      <c r="K932" s="51">
        <f t="shared" si="533"/>
        <v>0.11676156653566742</v>
      </c>
      <c r="L932" s="51">
        <f t="shared" si="534"/>
        <v>0.88160653071409834</v>
      </c>
      <c r="M932" s="51">
        <f t="shared" si="535"/>
        <v>6.7450211329578888E-2</v>
      </c>
      <c r="N932" s="51">
        <f t="shared" si="506"/>
        <v>1.1888579495302882</v>
      </c>
      <c r="O932" s="52">
        <f t="shared" si="507"/>
        <v>0.2017071994020439</v>
      </c>
      <c r="P932" s="53" t="b">
        <f t="shared" si="508"/>
        <v>0</v>
      </c>
      <c r="Q932" s="53" t="b">
        <f t="shared" si="509"/>
        <v>0</v>
      </c>
      <c r="R932" s="53" t="b">
        <f t="shared" si="510"/>
        <v>0</v>
      </c>
      <c r="S932" s="53" t="b">
        <f t="shared" si="536"/>
        <v>0</v>
      </c>
      <c r="T932" s="54" t="str">
        <f t="shared" si="537"/>
        <v>不调</v>
      </c>
      <c r="U932" s="51">
        <f t="shared" si="511"/>
        <v>0.12303964095094345</v>
      </c>
      <c r="V932" s="51">
        <f t="shared" si="512"/>
        <v>0.11676156653566742</v>
      </c>
      <c r="W932" s="51">
        <f t="shared" si="513"/>
        <v>0.88160653071409834</v>
      </c>
      <c r="X932" s="51">
        <f t="shared" si="514"/>
        <v>6.7450211329578888E-2</v>
      </c>
      <c r="Y932" s="51">
        <f t="shared" si="538"/>
        <v>0.99998626710299976</v>
      </c>
      <c r="Z932" s="51">
        <f t="shared" si="515"/>
        <v>0.12303795126022733</v>
      </c>
      <c r="AA932" s="51">
        <f t="shared" si="516"/>
        <v>0.11675996306110061</v>
      </c>
      <c r="AB932" s="51">
        <f t="shared" si="517"/>
        <v>0.88159442370241725</v>
      </c>
      <c r="AC932" s="51">
        <f t="shared" si="518"/>
        <v>6.744928504277406E-2</v>
      </c>
      <c r="AD932" s="78">
        <f t="shared" si="519"/>
        <v>1.1888416230665193</v>
      </c>
      <c r="AE932" s="51">
        <f t="shared" si="539"/>
        <v>1.1928004340268277</v>
      </c>
      <c r="AF932" s="50">
        <f t="shared" si="520"/>
        <v>-3.3189214619444574E-3</v>
      </c>
      <c r="AG932" s="50">
        <f t="shared" si="540"/>
        <v>-8.6632834061173281E-4</v>
      </c>
      <c r="AH932" s="48">
        <f t="shared" si="541"/>
        <v>45107</v>
      </c>
      <c r="AI932" s="55">
        <f t="shared" si="521"/>
        <v>2023</v>
      </c>
      <c r="AJ932" s="55">
        <f t="shared" si="522"/>
        <v>8</v>
      </c>
      <c r="AK932" s="53">
        <f t="shared" si="523"/>
        <v>1</v>
      </c>
      <c r="AL932" s="51">
        <f t="shared" si="542"/>
        <v>1.1925447745355713</v>
      </c>
      <c r="AM932" s="52">
        <f t="shared" si="524"/>
        <v>-3.1052515160230332E-3</v>
      </c>
      <c r="AN932" s="51">
        <f t="shared" si="543"/>
        <v>1.1928004340268277</v>
      </c>
      <c r="AO932" s="52">
        <f t="shared" si="525"/>
        <v>-3.3189214619444574E-3</v>
      </c>
      <c r="AP932" s="56">
        <f t="shared" si="526"/>
        <v>1</v>
      </c>
      <c r="AQ932" s="53" t="b">
        <f t="shared" si="527"/>
        <v>1</v>
      </c>
    </row>
    <row r="933" spans="1:43">
      <c r="A933" s="48">
        <f>净值底稿!A894</f>
        <v>45170</v>
      </c>
      <c r="B933" s="49">
        <f>净值底稿!X894</f>
        <v>1.5113582595671833</v>
      </c>
      <c r="C933" s="49">
        <f>净值底稿!U894</f>
        <v>1.2493416279635654</v>
      </c>
      <c r="D933" s="49">
        <f>净值底稿!V894</f>
        <v>1.6198999999999999</v>
      </c>
      <c r="E933" s="49">
        <f>净值底稿!W894</f>
        <v>1.6586000000000001</v>
      </c>
      <c r="F933" s="50">
        <f t="shared" si="528"/>
        <v>6.9533862820618797E-3</v>
      </c>
      <c r="G933" s="50">
        <f t="shared" si="529"/>
        <v>1.8523327621220442E-3</v>
      </c>
      <c r="H933" s="50">
        <f t="shared" si="530"/>
        <v>-6.7859346082665972E-4</v>
      </c>
      <c r="I933" s="50">
        <f t="shared" si="531"/>
        <v>-7.831797096209403E-4</v>
      </c>
      <c r="J933" s="51">
        <f t="shared" si="532"/>
        <v>0.12389348166269319</v>
      </c>
      <c r="K933" s="51">
        <f t="shared" si="533"/>
        <v>0.11697624136598284</v>
      </c>
      <c r="L933" s="51">
        <f t="shared" si="534"/>
        <v>0.88099617949139153</v>
      </c>
      <c r="M933" s="51">
        <f t="shared" si="535"/>
        <v>6.7396460131300115E-2</v>
      </c>
      <c r="N933" s="51">
        <f t="shared" si="506"/>
        <v>1.1892623626513679</v>
      </c>
      <c r="O933" s="52">
        <f t="shared" si="507"/>
        <v>0.20253707726163614</v>
      </c>
      <c r="P933" s="53" t="b">
        <f t="shared" si="508"/>
        <v>0</v>
      </c>
      <c r="Q933" s="53" t="b">
        <f t="shared" si="509"/>
        <v>0</v>
      </c>
      <c r="R933" s="53" t="b">
        <f t="shared" si="510"/>
        <v>0</v>
      </c>
      <c r="S933" s="53" t="b">
        <f t="shared" si="536"/>
        <v>0</v>
      </c>
      <c r="T933" s="54" t="str">
        <f t="shared" si="537"/>
        <v>不调</v>
      </c>
      <c r="U933" s="51">
        <f t="shared" si="511"/>
        <v>0.12389348166269319</v>
      </c>
      <c r="V933" s="51">
        <f t="shared" si="512"/>
        <v>0.11697624136598284</v>
      </c>
      <c r="W933" s="51">
        <f t="shared" si="513"/>
        <v>0.88099617949139153</v>
      </c>
      <c r="X933" s="51">
        <f t="shared" si="514"/>
        <v>6.7396460131300115E-2</v>
      </c>
      <c r="Y933" s="51">
        <f t="shared" si="538"/>
        <v>0.99998626710299976</v>
      </c>
      <c r="Z933" s="51">
        <f t="shared" si="515"/>
        <v>0.12389178024627051</v>
      </c>
      <c r="AA933" s="51">
        <f t="shared" si="516"/>
        <v>0.11697463494330868</v>
      </c>
      <c r="AB933" s="51">
        <f t="shared" si="517"/>
        <v>0.88098408086160096</v>
      </c>
      <c r="AC933" s="51">
        <f t="shared" si="518"/>
        <v>6.7395534582654945E-2</v>
      </c>
      <c r="AD933" s="78">
        <f t="shared" si="519"/>
        <v>1.189246030633835</v>
      </c>
      <c r="AE933" s="51">
        <f t="shared" si="539"/>
        <v>1.1928004340268277</v>
      </c>
      <c r="AF933" s="50">
        <f t="shared" si="520"/>
        <v>-2.9798810359190631E-3</v>
      </c>
      <c r="AG933" s="50">
        <f t="shared" si="540"/>
        <v>3.4016942161940733E-4</v>
      </c>
      <c r="AH933" s="48">
        <f t="shared" si="541"/>
        <v>45107</v>
      </c>
      <c r="AI933" s="55">
        <f t="shared" si="521"/>
        <v>2023</v>
      </c>
      <c r="AJ933" s="55">
        <f t="shared" si="522"/>
        <v>9</v>
      </c>
      <c r="AK933" s="53">
        <f t="shared" si="523"/>
        <v>0</v>
      </c>
      <c r="AL933" s="51">
        <f t="shared" si="542"/>
        <v>1.1888416230665193</v>
      </c>
      <c r="AM933" s="52" t="str">
        <f t="shared" si="524"/>
        <v/>
      </c>
      <c r="AN933" s="51">
        <f t="shared" si="543"/>
        <v>1.1928004340268277</v>
      </c>
      <c r="AO933" s="52">
        <f t="shared" si="525"/>
        <v>-2.9798810359190631E-3</v>
      </c>
      <c r="AP933" s="56">
        <f t="shared" si="526"/>
        <v>1</v>
      </c>
      <c r="AQ933" s="53" t="b">
        <f t="shared" si="527"/>
        <v>1</v>
      </c>
    </row>
    <row r="934" spans="1:43">
      <c r="A934" s="48">
        <f>净值底稿!A895</f>
        <v>45173</v>
      </c>
      <c r="B934" s="49">
        <f>净值底稿!X895</f>
        <v>1.5366981439485312</v>
      </c>
      <c r="C934" s="49">
        <f>净值底稿!U895</f>
        <v>1.2655937535078459</v>
      </c>
      <c r="D934" s="49">
        <f>净值底稿!V895</f>
        <v>1.6176999999999999</v>
      </c>
      <c r="E934" s="49">
        <f>净值底稿!W895</f>
        <v>1.6647000000000001</v>
      </c>
      <c r="F934" s="50">
        <f t="shared" si="528"/>
        <v>1.6766298937357593E-2</v>
      </c>
      <c r="G934" s="50">
        <f t="shared" si="529"/>
        <v>1.3008552008926033E-2</v>
      </c>
      <c r="H934" s="50">
        <f t="shared" si="530"/>
        <v>-1.3581085252175606E-3</v>
      </c>
      <c r="I934" s="50">
        <f t="shared" si="531"/>
        <v>3.6778005546846959E-3</v>
      </c>
      <c r="J934" s="51">
        <f t="shared" si="532"/>
        <v>0.12596898686976091</v>
      </c>
      <c r="K934" s="51">
        <f t="shared" si="533"/>
        <v>0.11849630556569385</v>
      </c>
      <c r="L934" s="51">
        <f t="shared" si="534"/>
        <v>0.87978760887080187</v>
      </c>
      <c r="M934" s="51">
        <f t="shared" si="535"/>
        <v>6.7643401917126311E-2</v>
      </c>
      <c r="N934" s="51">
        <f t="shared" si="506"/>
        <v>1.1918963032233829</v>
      </c>
      <c r="O934" s="52">
        <f t="shared" si="507"/>
        <v>0.20510617557443464</v>
      </c>
      <c r="P934" s="53" t="b">
        <f t="shared" si="508"/>
        <v>0</v>
      </c>
      <c r="Q934" s="53" t="b">
        <f t="shared" si="509"/>
        <v>0</v>
      </c>
      <c r="R934" s="53" t="b">
        <f t="shared" si="510"/>
        <v>0</v>
      </c>
      <c r="S934" s="53" t="b">
        <f t="shared" si="536"/>
        <v>0</v>
      </c>
      <c r="T934" s="54" t="str">
        <f t="shared" si="537"/>
        <v>不调</v>
      </c>
      <c r="U934" s="51">
        <f t="shared" si="511"/>
        <v>0.12596898686976091</v>
      </c>
      <c r="V934" s="51">
        <f t="shared" si="512"/>
        <v>0.11849630556569385</v>
      </c>
      <c r="W934" s="51">
        <f t="shared" si="513"/>
        <v>0.87978760887080187</v>
      </c>
      <c r="X934" s="51">
        <f t="shared" si="514"/>
        <v>6.7643401917126311E-2</v>
      </c>
      <c r="Y934" s="51">
        <f t="shared" si="538"/>
        <v>0.99995880187477393</v>
      </c>
      <c r="Z934" s="51">
        <f t="shared" si="515"/>
        <v>0.12596379718366524</v>
      </c>
      <c r="AA934" s="51">
        <f t="shared" si="516"/>
        <v>0.11849142374005833</v>
      </c>
      <c r="AB934" s="51">
        <f t="shared" si="517"/>
        <v>0.87975136327071923</v>
      </c>
      <c r="AC934" s="51">
        <f t="shared" si="518"/>
        <v>6.7640615135783413E-2</v>
      </c>
      <c r="AD934" s="78">
        <f t="shared" si="519"/>
        <v>1.1918471993302262</v>
      </c>
      <c r="AE934" s="51">
        <f t="shared" si="539"/>
        <v>1.1928004340268277</v>
      </c>
      <c r="AF934" s="50">
        <f t="shared" si="520"/>
        <v>-7.9915689951870483E-4</v>
      </c>
      <c r="AG934" s="50">
        <f t="shared" si="540"/>
        <v>2.187241856930866E-3</v>
      </c>
      <c r="AH934" s="48">
        <f t="shared" si="541"/>
        <v>45107</v>
      </c>
      <c r="AI934" s="55">
        <f t="shared" si="521"/>
        <v>2023</v>
      </c>
      <c r="AJ934" s="55">
        <f t="shared" si="522"/>
        <v>9</v>
      </c>
      <c r="AK934" s="53">
        <f t="shared" si="523"/>
        <v>0</v>
      </c>
      <c r="AL934" s="51">
        <f t="shared" si="542"/>
        <v>1.1888416230665193</v>
      </c>
      <c r="AM934" s="52" t="str">
        <f t="shared" si="524"/>
        <v/>
      </c>
      <c r="AN934" s="51">
        <f t="shared" si="543"/>
        <v>1.1928004340268277</v>
      </c>
      <c r="AO934" s="52">
        <f t="shared" si="525"/>
        <v>-7.9915689951870483E-4</v>
      </c>
      <c r="AP934" s="56">
        <f t="shared" si="526"/>
        <v>1</v>
      </c>
      <c r="AQ934" s="53" t="b">
        <f t="shared" si="527"/>
        <v>1</v>
      </c>
    </row>
    <row r="935" spans="1:43">
      <c r="A935" s="48">
        <f>净值底稿!A896</f>
        <v>45174</v>
      </c>
      <c r="B935" s="49">
        <f>净值底稿!X896</f>
        <v>1.5229030494443854</v>
      </c>
      <c r="C935" s="49">
        <f>净值底稿!U896</f>
        <v>1.2592482697114371</v>
      </c>
      <c r="D935" s="49">
        <f>净值底稿!V896</f>
        <v>1.6172</v>
      </c>
      <c r="E935" s="49">
        <f>净值底稿!W896</f>
        <v>1.6658999999999999</v>
      </c>
      <c r="F935" s="50">
        <f t="shared" si="528"/>
        <v>-8.9771010386591188E-3</v>
      </c>
      <c r="G935" s="50">
        <f t="shared" si="529"/>
        <v>-5.0138393768308642E-3</v>
      </c>
      <c r="H935" s="50">
        <f t="shared" si="530"/>
        <v>-3.0908079371949615E-4</v>
      </c>
      <c r="I935" s="50">
        <f t="shared" si="531"/>
        <v>7.208506037124085E-4</v>
      </c>
      <c r="J935" s="51">
        <f t="shared" si="532"/>
        <v>0.12483300744913431</v>
      </c>
      <c r="K935" s="51">
        <f t="shared" si="533"/>
        <v>0.11789732677389368</v>
      </c>
      <c r="L935" s="51">
        <f t="shared" si="534"/>
        <v>0.87947944902108366</v>
      </c>
      <c r="M935" s="51">
        <f t="shared" si="535"/>
        <v>6.7689373914039522E-2</v>
      </c>
      <c r="N935" s="51">
        <f t="shared" si="506"/>
        <v>1.1898991571581512</v>
      </c>
      <c r="O935" s="52">
        <f t="shared" si="507"/>
        <v>0.20399235747232849</v>
      </c>
      <c r="P935" s="53" t="b">
        <f t="shared" si="508"/>
        <v>0</v>
      </c>
      <c r="Q935" s="53" t="b">
        <f t="shared" si="509"/>
        <v>0</v>
      </c>
      <c r="R935" s="53" t="b">
        <f t="shared" si="510"/>
        <v>0</v>
      </c>
      <c r="S935" s="53" t="b">
        <f t="shared" si="536"/>
        <v>0</v>
      </c>
      <c r="T935" s="54" t="str">
        <f t="shared" si="537"/>
        <v>不调</v>
      </c>
      <c r="U935" s="51">
        <f t="shared" si="511"/>
        <v>0.12483300744913431</v>
      </c>
      <c r="V935" s="51">
        <f t="shared" si="512"/>
        <v>0.11789732677389368</v>
      </c>
      <c r="W935" s="51">
        <f t="shared" si="513"/>
        <v>0.87947944902108366</v>
      </c>
      <c r="X935" s="51">
        <f t="shared" si="514"/>
        <v>6.7689373914039522E-2</v>
      </c>
      <c r="Y935" s="51">
        <f t="shared" si="538"/>
        <v>0.99998626710299976</v>
      </c>
      <c r="Z935" s="51">
        <f t="shared" si="515"/>
        <v>0.12483129313030078</v>
      </c>
      <c r="AA935" s="51">
        <f t="shared" si="516"/>
        <v>0.11789570770204849</v>
      </c>
      <c r="AB935" s="51">
        <f t="shared" si="517"/>
        <v>0.87946737122039642</v>
      </c>
      <c r="AC935" s="51">
        <f t="shared" si="518"/>
        <v>6.7688444342839549E-2</v>
      </c>
      <c r="AD935" s="78">
        <f t="shared" si="519"/>
        <v>1.1898828163955852</v>
      </c>
      <c r="AE935" s="51">
        <f t="shared" si="539"/>
        <v>1.1928004340268277</v>
      </c>
      <c r="AF935" s="50">
        <f t="shared" si="520"/>
        <v>-2.4460232810217253E-3</v>
      </c>
      <c r="AG935" s="50">
        <f t="shared" si="540"/>
        <v>-1.6481835387496258E-3</v>
      </c>
      <c r="AH935" s="48">
        <f t="shared" si="541"/>
        <v>45107</v>
      </c>
      <c r="AI935" s="55">
        <f t="shared" si="521"/>
        <v>2023</v>
      </c>
      <c r="AJ935" s="55">
        <f t="shared" si="522"/>
        <v>9</v>
      </c>
      <c r="AK935" s="53">
        <f t="shared" si="523"/>
        <v>0</v>
      </c>
      <c r="AL935" s="51">
        <f t="shared" si="542"/>
        <v>1.1888416230665193</v>
      </c>
      <c r="AM935" s="52" t="str">
        <f t="shared" si="524"/>
        <v/>
      </c>
      <c r="AN935" s="51">
        <f t="shared" si="543"/>
        <v>1.1928004340268277</v>
      </c>
      <c r="AO935" s="52">
        <f t="shared" si="525"/>
        <v>-2.4460232810217253E-3</v>
      </c>
      <c r="AP935" s="56">
        <f t="shared" si="526"/>
        <v>1</v>
      </c>
      <c r="AQ935" s="53" t="b">
        <f t="shared" si="527"/>
        <v>1</v>
      </c>
    </row>
    <row r="936" spans="1:43">
      <c r="A936" s="48">
        <f>净值底稿!A897</f>
        <v>45175</v>
      </c>
      <c r="B936" s="49">
        <f>净值底稿!X897</f>
        <v>1.5203498198341256</v>
      </c>
      <c r="C936" s="49">
        <f>净值底稿!U897</f>
        <v>1.2609991166468564</v>
      </c>
      <c r="D936" s="49">
        <f>净值底稿!V897</f>
        <v>1.6153999999999999</v>
      </c>
      <c r="E936" s="49">
        <f>净值底稿!W897</f>
        <v>1.6601999999999999</v>
      </c>
      <c r="F936" s="50">
        <f t="shared" si="528"/>
        <v>-1.6765542699459512E-3</v>
      </c>
      <c r="G936" s="50">
        <f t="shared" si="529"/>
        <v>1.39039058264534E-3</v>
      </c>
      <c r="H936" s="50">
        <f t="shared" si="530"/>
        <v>-1.1130348750927332E-3</v>
      </c>
      <c r="I936" s="50">
        <f t="shared" si="531"/>
        <v>-3.4215739240051057E-3</v>
      </c>
      <c r="J936" s="51">
        <f t="shared" si="532"/>
        <v>0.1246220066927803</v>
      </c>
      <c r="K936" s="51">
        <f t="shared" si="533"/>
        <v>0.11805962878377173</v>
      </c>
      <c r="L936" s="51">
        <f t="shared" si="534"/>
        <v>0.87848849336472201</v>
      </c>
      <c r="M936" s="51">
        <f t="shared" si="535"/>
        <v>6.7456843326719612E-2</v>
      </c>
      <c r="N936" s="51">
        <f t="shared" si="506"/>
        <v>1.1886269721679936</v>
      </c>
      <c r="O936" s="52">
        <f t="shared" si="507"/>
        <v>0.20416971948223031</v>
      </c>
      <c r="P936" s="53" t="b">
        <f t="shared" si="508"/>
        <v>0</v>
      </c>
      <c r="Q936" s="53" t="b">
        <f t="shared" si="509"/>
        <v>0</v>
      </c>
      <c r="R936" s="53" t="b">
        <f t="shared" si="510"/>
        <v>0</v>
      </c>
      <c r="S936" s="53" t="b">
        <f t="shared" si="536"/>
        <v>0</v>
      </c>
      <c r="T936" s="54" t="str">
        <f t="shared" si="537"/>
        <v>不调</v>
      </c>
      <c r="U936" s="51">
        <f t="shared" si="511"/>
        <v>0.1246220066927803</v>
      </c>
      <c r="V936" s="51">
        <f t="shared" si="512"/>
        <v>0.11805962878377173</v>
      </c>
      <c r="W936" s="51">
        <f t="shared" si="513"/>
        <v>0.87848849336472201</v>
      </c>
      <c r="X936" s="51">
        <f t="shared" si="514"/>
        <v>6.7456843326719612E-2</v>
      </c>
      <c r="Y936" s="51">
        <f t="shared" si="538"/>
        <v>0.99998626710299976</v>
      </c>
      <c r="Z936" s="51">
        <f t="shared" si="515"/>
        <v>0.12462029527159843</v>
      </c>
      <c r="AA936" s="51">
        <f t="shared" si="516"/>
        <v>0.11805800748304976</v>
      </c>
      <c r="AB936" s="51">
        <f t="shared" si="517"/>
        <v>0.87847642917272672</v>
      </c>
      <c r="AC936" s="51">
        <f t="shared" si="518"/>
        <v>6.7455916948838249E-2</v>
      </c>
      <c r="AD936" s="78">
        <f t="shared" si="519"/>
        <v>1.1886106488762131</v>
      </c>
      <c r="AE936" s="51">
        <f t="shared" si="539"/>
        <v>1.1928004340268277</v>
      </c>
      <c r="AF936" s="50">
        <f t="shared" si="520"/>
        <v>-3.5125617254095909E-3</v>
      </c>
      <c r="AG936" s="50">
        <f t="shared" si="540"/>
        <v>-1.069153619030927E-3</v>
      </c>
      <c r="AH936" s="48">
        <f t="shared" si="541"/>
        <v>45107</v>
      </c>
      <c r="AI936" s="55">
        <f t="shared" si="521"/>
        <v>2023</v>
      </c>
      <c r="AJ936" s="55">
        <f t="shared" si="522"/>
        <v>9</v>
      </c>
      <c r="AK936" s="53">
        <f t="shared" si="523"/>
        <v>0</v>
      </c>
      <c r="AL936" s="51">
        <f t="shared" si="542"/>
        <v>1.1888416230665193</v>
      </c>
      <c r="AM936" s="52" t="str">
        <f t="shared" si="524"/>
        <v/>
      </c>
      <c r="AN936" s="51">
        <f t="shared" si="543"/>
        <v>1.1928004340268277</v>
      </c>
      <c r="AO936" s="52">
        <f t="shared" si="525"/>
        <v>-3.5125617254095909E-3</v>
      </c>
      <c r="AP936" s="56">
        <f t="shared" si="526"/>
        <v>1</v>
      </c>
      <c r="AQ936" s="53" t="b">
        <f t="shared" si="527"/>
        <v>1</v>
      </c>
    </row>
    <row r="937" spans="1:43">
      <c r="A937" s="48">
        <f>净值底稿!A898</f>
        <v>45176</v>
      </c>
      <c r="B937" s="49">
        <f>净值底稿!X898</f>
        <v>1.5137542463920763</v>
      </c>
      <c r="C937" s="49">
        <f>净值底稿!U898</f>
        <v>1.2420434526337232</v>
      </c>
      <c r="D937" s="49">
        <f>净值底稿!V898</f>
        <v>1.6140000000000001</v>
      </c>
      <c r="E937" s="49">
        <f>净值底稿!W898</f>
        <v>1.661</v>
      </c>
      <c r="F937" s="50">
        <f t="shared" si="528"/>
        <v>-4.3381946417889727E-3</v>
      </c>
      <c r="G937" s="50">
        <f t="shared" si="529"/>
        <v>-1.503225796346197E-2</v>
      </c>
      <c r="H937" s="50">
        <f t="shared" si="530"/>
        <v>-8.6665841277688838E-4</v>
      </c>
      <c r="I937" s="50">
        <f t="shared" si="531"/>
        <v>4.8186965425855988E-4</v>
      </c>
      <c r="J937" s="51">
        <f t="shared" si="532"/>
        <v>0.12407966817439302</v>
      </c>
      <c r="K937" s="51">
        <f t="shared" si="533"/>
        <v>0.11628332905991223</v>
      </c>
      <c r="L937" s="51">
        <f t="shared" si="534"/>
        <v>0.87771509018495797</v>
      </c>
      <c r="M937" s="51">
        <f t="shared" si="535"/>
        <v>6.7488421908216079E-2</v>
      </c>
      <c r="N937" s="51">
        <f t="shared" si="506"/>
        <v>1.1855665093274794</v>
      </c>
      <c r="O937" s="52">
        <f t="shared" si="507"/>
        <v>0.20274104855631658</v>
      </c>
      <c r="P937" s="53" t="b">
        <f t="shared" si="508"/>
        <v>0</v>
      </c>
      <c r="Q937" s="53" t="b">
        <f t="shared" si="509"/>
        <v>0</v>
      </c>
      <c r="R937" s="53" t="b">
        <f t="shared" si="510"/>
        <v>0</v>
      </c>
      <c r="S937" s="53" t="b">
        <f t="shared" si="536"/>
        <v>0</v>
      </c>
      <c r="T937" s="54" t="str">
        <f t="shared" si="537"/>
        <v>不调</v>
      </c>
      <c r="U937" s="51">
        <f t="shared" si="511"/>
        <v>0.12407966817439302</v>
      </c>
      <c r="V937" s="51">
        <f t="shared" si="512"/>
        <v>0.11628332905991223</v>
      </c>
      <c r="W937" s="51">
        <f t="shared" si="513"/>
        <v>0.87771509018495797</v>
      </c>
      <c r="X937" s="51">
        <f t="shared" si="514"/>
        <v>6.7488421908216079E-2</v>
      </c>
      <c r="Y937" s="51">
        <f t="shared" si="538"/>
        <v>0.99998626710299976</v>
      </c>
      <c r="Z937" s="51">
        <f t="shared" si="515"/>
        <v>0.12407796420109016</v>
      </c>
      <c r="AA937" s="51">
        <f t="shared" si="516"/>
        <v>0.1162817321529314</v>
      </c>
      <c r="AB937" s="51">
        <f t="shared" si="517"/>
        <v>0.87770303661402893</v>
      </c>
      <c r="AC937" s="51">
        <f t="shared" si="518"/>
        <v>6.7487495096669306E-2</v>
      </c>
      <c r="AD937" s="78">
        <f t="shared" si="519"/>
        <v>1.1855502280647197</v>
      </c>
      <c r="AE937" s="51">
        <f t="shared" si="539"/>
        <v>1.1928004340268277</v>
      </c>
      <c r="AF937" s="50">
        <f t="shared" si="520"/>
        <v>-6.0783059389337701E-3</v>
      </c>
      <c r="AG937" s="50">
        <f t="shared" si="540"/>
        <v>-2.5747883164154439E-3</v>
      </c>
      <c r="AH937" s="48">
        <f t="shared" si="541"/>
        <v>45107</v>
      </c>
      <c r="AI937" s="55">
        <f t="shared" si="521"/>
        <v>2023</v>
      </c>
      <c r="AJ937" s="55">
        <f t="shared" si="522"/>
        <v>9</v>
      </c>
      <c r="AK937" s="53">
        <f t="shared" si="523"/>
        <v>0</v>
      </c>
      <c r="AL937" s="51">
        <f t="shared" si="542"/>
        <v>1.1888416230665193</v>
      </c>
      <c r="AM937" s="52" t="str">
        <f t="shared" si="524"/>
        <v/>
      </c>
      <c r="AN937" s="51">
        <f t="shared" si="543"/>
        <v>1.1928004340268277</v>
      </c>
      <c r="AO937" s="52">
        <f t="shared" si="525"/>
        <v>-6.0783059389337701E-3</v>
      </c>
      <c r="AP937" s="56">
        <f t="shared" si="526"/>
        <v>1</v>
      </c>
      <c r="AQ937" s="53" t="b">
        <f t="shared" si="527"/>
        <v>1</v>
      </c>
    </row>
    <row r="938" spans="1:43">
      <c r="A938" s="48">
        <f>净值底稿!A899</f>
        <v>45177</v>
      </c>
      <c r="B938" s="49">
        <f>净值底稿!X899</f>
        <v>1.506065570971213</v>
      </c>
      <c r="C938" s="49">
        <f>净值底稿!U899</f>
        <v>1.2424863508313519</v>
      </c>
      <c r="D938" s="49">
        <f>净值底稿!V899</f>
        <v>1.613</v>
      </c>
      <c r="E938" s="49">
        <f>净值底稿!W899</f>
        <v>1.6725000000000001</v>
      </c>
      <c r="F938" s="50">
        <f t="shared" si="528"/>
        <v>-5.0792098117569129E-3</v>
      </c>
      <c r="G938" s="50">
        <f t="shared" si="529"/>
        <v>3.5658832763840742E-4</v>
      </c>
      <c r="H938" s="50">
        <f t="shared" si="530"/>
        <v>-6.1957868649320513E-4</v>
      </c>
      <c r="I938" s="50">
        <f t="shared" si="531"/>
        <v>6.9235400361229438E-3</v>
      </c>
      <c r="J938" s="51">
        <f t="shared" si="532"/>
        <v>0.12344774618789715</v>
      </c>
      <c r="K938" s="51">
        <f t="shared" si="533"/>
        <v>0.11632319686133472</v>
      </c>
      <c r="L938" s="51">
        <f t="shared" si="534"/>
        <v>0.87715923051947253</v>
      </c>
      <c r="M938" s="51">
        <f t="shared" si="535"/>
        <v>6.7954747470908752E-2</v>
      </c>
      <c r="N938" s="51">
        <f t="shared" si="506"/>
        <v>1.1848849210396131</v>
      </c>
      <c r="O938" s="52">
        <f t="shared" si="507"/>
        <v>0.20235800016668101</v>
      </c>
      <c r="P938" s="53" t="b">
        <f t="shared" si="508"/>
        <v>0</v>
      </c>
      <c r="Q938" s="53" t="b">
        <f t="shared" si="509"/>
        <v>0</v>
      </c>
      <c r="R938" s="53" t="b">
        <f t="shared" si="510"/>
        <v>0</v>
      </c>
      <c r="S938" s="53" t="b">
        <f t="shared" si="536"/>
        <v>0</v>
      </c>
      <c r="T938" s="54" t="str">
        <f t="shared" si="537"/>
        <v>不调</v>
      </c>
      <c r="U938" s="51">
        <f t="shared" si="511"/>
        <v>0.12344774618789715</v>
      </c>
      <c r="V938" s="51">
        <f t="shared" si="512"/>
        <v>0.11632319686133472</v>
      </c>
      <c r="W938" s="51">
        <f t="shared" si="513"/>
        <v>0.87715923051947253</v>
      </c>
      <c r="X938" s="51">
        <f t="shared" si="514"/>
        <v>6.7954747470908752E-2</v>
      </c>
      <c r="Y938" s="51">
        <f t="shared" si="538"/>
        <v>0.99998626710299976</v>
      </c>
      <c r="Z938" s="51">
        <f t="shared" si="515"/>
        <v>0.12344605089271385</v>
      </c>
      <c r="AA938" s="51">
        <f t="shared" si="516"/>
        <v>0.11632159940685348</v>
      </c>
      <c r="AB938" s="51">
        <f t="shared" si="517"/>
        <v>0.87714718458210705</v>
      </c>
      <c r="AC938" s="51">
        <f t="shared" si="518"/>
        <v>6.7953814255361053E-2</v>
      </c>
      <c r="AD938" s="78">
        <f t="shared" si="519"/>
        <v>1.1848686491370355</v>
      </c>
      <c r="AE938" s="51">
        <f t="shared" si="539"/>
        <v>1.1928004340268277</v>
      </c>
      <c r="AF938" s="50">
        <f t="shared" si="520"/>
        <v>-6.64971663618108E-3</v>
      </c>
      <c r="AG938" s="50">
        <f t="shared" si="540"/>
        <v>-5.7490514661429071E-4</v>
      </c>
      <c r="AH938" s="48">
        <f t="shared" si="541"/>
        <v>45107</v>
      </c>
      <c r="AI938" s="55">
        <f t="shared" si="521"/>
        <v>2023</v>
      </c>
      <c r="AJ938" s="55">
        <f t="shared" si="522"/>
        <v>9</v>
      </c>
      <c r="AK938" s="53">
        <f t="shared" si="523"/>
        <v>0</v>
      </c>
      <c r="AL938" s="51">
        <f t="shared" si="542"/>
        <v>1.1888416230665193</v>
      </c>
      <c r="AM938" s="52" t="str">
        <f t="shared" si="524"/>
        <v/>
      </c>
      <c r="AN938" s="51">
        <f t="shared" si="543"/>
        <v>1.1928004340268277</v>
      </c>
      <c r="AO938" s="52">
        <f t="shared" si="525"/>
        <v>-6.64971663618108E-3</v>
      </c>
      <c r="AP938" s="56">
        <f t="shared" si="526"/>
        <v>1</v>
      </c>
      <c r="AQ938" s="53" t="b">
        <f t="shared" si="527"/>
        <v>1</v>
      </c>
    </row>
    <row r="939" spans="1:43">
      <c r="A939" s="48">
        <f>净值底稿!A900</f>
        <v>45180</v>
      </c>
      <c r="B939" s="49">
        <f>净值底稿!X900</f>
        <v>1.517549466324184</v>
      </c>
      <c r="C939" s="49">
        <f>净值底稿!U900</f>
        <v>1.2564003919460844</v>
      </c>
      <c r="D939" s="49">
        <f>净值底稿!V900</f>
        <v>1.6125</v>
      </c>
      <c r="E939" s="49">
        <f>净值底稿!W900</f>
        <v>1.6740999999999999</v>
      </c>
      <c r="F939" s="50">
        <f t="shared" si="528"/>
        <v>7.625096525887276E-3</v>
      </c>
      <c r="G939" s="50">
        <f t="shared" si="529"/>
        <v>1.1198546451172353E-2</v>
      </c>
      <c r="H939" s="50">
        <f t="shared" si="530"/>
        <v>-3.0998140111593298E-4</v>
      </c>
      <c r="I939" s="50">
        <f t="shared" si="531"/>
        <v>9.566517189834034E-4</v>
      </c>
      <c r="J939" s="51">
        <f t="shared" si="532"/>
        <v>0.12438733894651038</v>
      </c>
      <c r="K939" s="51">
        <f t="shared" si="533"/>
        <v>0.11762423224108579</v>
      </c>
      <c r="L939" s="51">
        <f t="shared" si="534"/>
        <v>0.87687528526884539</v>
      </c>
      <c r="M939" s="51">
        <f t="shared" si="535"/>
        <v>6.8018822388579925E-2</v>
      </c>
      <c r="N939" s="51">
        <f t="shared" ref="N939:N1002" si="544">SUM(J939:M939)</f>
        <v>1.1869056788450214</v>
      </c>
      <c r="O939" s="52">
        <f t="shared" ref="O939:O1002" si="545">IFERROR((J939+K939)/N939,0)</f>
        <v>0.20390126654638452</v>
      </c>
      <c r="P939" s="53" t="b">
        <f t="shared" ref="P939:P1002" si="546">AND(MONTH(A939)=12,OR(A940="",YEAR(A939)&lt;&gt;YEAR(A940)))</f>
        <v>0</v>
      </c>
      <c r="Q939" s="53" t="b">
        <f t="shared" ref="Q939:Q1002" si="547">AND(MOD(MONTH(A939),3)=0,OR(A940="",MONTH(A939)&lt;&gt;MONTH(A940)))</f>
        <v>0</v>
      </c>
      <c r="R939" s="53" t="b">
        <f t="shared" ref="R939:R1002" si="548">OR(O939&gt;$E$7,O939&lt;$E$6)</f>
        <v>0</v>
      </c>
      <c r="S939" s="53" t="b">
        <f t="shared" si="536"/>
        <v>0</v>
      </c>
      <c r="T939" s="54" t="str">
        <f t="shared" si="537"/>
        <v>不调</v>
      </c>
      <c r="U939" s="51">
        <f t="shared" ref="U939:U1002" si="549">IF(OR(T939="年末+季度",T939="季度+动态"),N939*$E$5/2,IF(T939="季度",(J939+K939)/2,IF(T939="动态",N939*$E$5*IF(J939+K939=0,0.5,J939/(J939+K939)),J939)))</f>
        <v>0.12438733894651038</v>
      </c>
      <c r="V939" s="51">
        <f t="shared" ref="V939:V1002" si="550">IF(OR(T939="年末+季度",T939="季度+动态"),N939*$E$5/2,IF(T939="季度",(J939+K939)/2,IF(T939="动态",N939*$E$5*IF(J939+K939=0,0.5,K939/(J939+K939)),K939)))</f>
        <v>0.11762423224108579</v>
      </c>
      <c r="W939" s="51">
        <f t="shared" ref="W939:W1002" si="551">IF(OR(T939="年末+季度",T939="季度+动态",T939="动态"),N939*(1-$E$5)*IF(L939+M939=0,$B$7/($B$7+$B$8),L939/(L939+M939)),L939)</f>
        <v>0.87687528526884539</v>
      </c>
      <c r="X939" s="51">
        <f t="shared" ref="X939:X1002" si="552">IF(OR(T939="年末+季度",T939="季度+动态",T939="动态"),N939*(1-$E$5)*IF(L939+M939=0,$B$8/($B$7+$B$8),M939/(L939+M939)),M939)</f>
        <v>6.8018822388579925E-2</v>
      </c>
      <c r="Y939" s="51">
        <f t="shared" si="538"/>
        <v>0.99995880187477393</v>
      </c>
      <c r="Z939" s="51">
        <f t="shared" ref="Z939:Z1002" si="553">U939*Y939</f>
        <v>0.12438221442134392</v>
      </c>
      <c r="AA939" s="51">
        <f t="shared" ref="AA939:AA1002" si="554">V939*Y939</f>
        <v>0.11761938634323629</v>
      </c>
      <c r="AB939" s="51">
        <f t="shared" ref="AB939:AB1002" si="555">W939*Y939</f>
        <v>0.8768391596510352</v>
      </c>
      <c r="AC939" s="51">
        <f t="shared" ref="AC939:AC1002" si="556">X939*Y939</f>
        <v>6.8016020140617431E-2</v>
      </c>
      <c r="AD939" s="78">
        <f t="shared" ref="AD939:AD1002" si="557">SUM(Z939:AC939)</f>
        <v>1.1868567805562329</v>
      </c>
      <c r="AE939" s="51">
        <f t="shared" si="539"/>
        <v>1.1928004340268277</v>
      </c>
      <c r="AF939" s="50">
        <f t="shared" ref="AF939:AF1002" si="558">AD939/AE939-1</f>
        <v>-4.982940398947866E-3</v>
      </c>
      <c r="AG939" s="50">
        <f t="shared" si="540"/>
        <v>1.677934023020633E-3</v>
      </c>
      <c r="AH939" s="48">
        <f t="shared" si="541"/>
        <v>45107</v>
      </c>
      <c r="AI939" s="55">
        <f t="shared" ref="AI939:AI1002" si="559">YEAR(A939)</f>
        <v>2023</v>
      </c>
      <c r="AJ939" s="55">
        <f t="shared" ref="AJ939:AJ1002" si="560">MONTH(A939)</f>
        <v>9</v>
      </c>
      <c r="AK939" s="53">
        <f t="shared" ref="AK939:AK1002" si="561">IF(MONTH(A939)&lt;&gt;MONTH(A940),1,0)</f>
        <v>0</v>
      </c>
      <c r="AL939" s="51">
        <f t="shared" si="542"/>
        <v>1.1888416230665193</v>
      </c>
      <c r="AM939" s="52" t="str">
        <f t="shared" ref="AM939:AM1002" si="562">IF(AK939,AD939/AL939-1,"")</f>
        <v/>
      </c>
      <c r="AN939" s="51">
        <f t="shared" si="543"/>
        <v>1.1928004340268277</v>
      </c>
      <c r="AO939" s="52">
        <f t="shared" ref="AO939:AO1002" si="563">AD939/AN939-1</f>
        <v>-4.982940398947866E-3</v>
      </c>
      <c r="AP939" s="56">
        <f t="shared" ref="AP939:AP1002" si="564">IFERROR(SUM(Z939:AC939)/AD939,0)</f>
        <v>1</v>
      </c>
      <c r="AQ939" s="53" t="b">
        <f t="shared" ref="AQ939:AQ1002" si="565">AND(B939&gt;0,C939&gt;0,D939&gt;0,E939&gt;0)</f>
        <v>1</v>
      </c>
    </row>
    <row r="940" spans="1:43">
      <c r="A940" s="48">
        <f>净值底稿!A901</f>
        <v>45181</v>
      </c>
      <c r="B940" s="49">
        <f>净值底稿!X901</f>
        <v>1.5152081973712193</v>
      </c>
      <c r="C940" s="49">
        <f>净值底稿!U901</f>
        <v>1.2558216069734915</v>
      </c>
      <c r="D940" s="49">
        <f>净值底稿!V901</f>
        <v>1.6126</v>
      </c>
      <c r="E940" s="49">
        <f>净值底稿!W901</f>
        <v>1.6783999999999999</v>
      </c>
      <c r="F940" s="50">
        <f t="shared" ref="F940:F1003" si="566">IFERROR(B940/B939-1,0)</f>
        <v>-1.5427958066076553E-3</v>
      </c>
      <c r="G940" s="50">
        <f t="shared" ref="G940:G1003" si="567">IFERROR(C940/C939-1,0)</f>
        <v>-4.6066920728704552E-4</v>
      </c>
      <c r="H940" s="50">
        <f t="shared" ref="H940:H1003" si="568">IFERROR(D940/D939-1,0)</f>
        <v>6.2015503875967326E-5</v>
      </c>
      <c r="I940" s="50">
        <f t="shared" ref="I940:I1003" si="569">IFERROR(E940/E939-1,0)</f>
        <v>2.5685442924556767E-3</v>
      </c>
      <c r="J940" s="51">
        <f t="shared" ref="J940:J1003" si="570">Z939*(1+F940)</f>
        <v>0.1241903180625181</v>
      </c>
      <c r="K940" s="51">
        <f t="shared" ref="K940:K1003" si="571">AA939*(1+G940)</f>
        <v>0.11756520271376797</v>
      </c>
      <c r="L940" s="51">
        <f t="shared" ref="L940:L1003" si="572">AB939*(1+H940)</f>
        <v>0.87689353727333919</v>
      </c>
      <c r="M940" s="51">
        <f t="shared" ref="M940:M1003" si="573">AC939*(1+I940)</f>
        <v>6.8190722300945167E-2</v>
      </c>
      <c r="N940" s="51">
        <f t="shared" si="544"/>
        <v>1.1868397803505706</v>
      </c>
      <c r="O940" s="52">
        <f t="shared" si="545"/>
        <v>0.20369684668378402</v>
      </c>
      <c r="P940" s="53" t="b">
        <f t="shared" si="546"/>
        <v>0</v>
      </c>
      <c r="Q940" s="53" t="b">
        <f t="shared" si="547"/>
        <v>0</v>
      </c>
      <c r="R940" s="53" t="b">
        <f t="shared" si="548"/>
        <v>0</v>
      </c>
      <c r="S940" s="53" t="b">
        <f t="shared" ref="S940:S1003" si="574">AND(OR(P940,Q940,R940),A940-AH939&gt;$E$8)</f>
        <v>0</v>
      </c>
      <c r="T940" s="54" t="str">
        <f t="shared" ref="T940:T1003" si="575">IF(NOT(OR(P940,Q940,R940)),"不调",IF(NOT(S940),"间隔规则跳过",IF(P940,"年末+季度",IF(AND(Q940,R940),"季度+动态",IF(Q940,"季度","动态")))))</f>
        <v>不调</v>
      </c>
      <c r="U940" s="51">
        <f t="shared" si="549"/>
        <v>0.1241903180625181</v>
      </c>
      <c r="V940" s="51">
        <f t="shared" si="550"/>
        <v>0.11756520271376797</v>
      </c>
      <c r="W940" s="51">
        <f t="shared" si="551"/>
        <v>0.87689353727333919</v>
      </c>
      <c r="X940" s="51">
        <f t="shared" si="552"/>
        <v>6.8190722300945167E-2</v>
      </c>
      <c r="Y940" s="51">
        <f t="shared" ref="Y940:Y1003" si="576">POWER(1-$H$5,(A940-A939)/$H$8)</f>
        <v>0.99998626710299976</v>
      </c>
      <c r="Z940" s="51">
        <f t="shared" si="553"/>
        <v>0.12418861256967172</v>
      </c>
      <c r="AA940" s="51">
        <f t="shared" si="554"/>
        <v>0.11756358820294829</v>
      </c>
      <c r="AB940" s="51">
        <f t="shared" si="555"/>
        <v>0.87688149498471168</v>
      </c>
      <c r="AC940" s="51">
        <f t="shared" si="556"/>
        <v>6.818978584477943E-2</v>
      </c>
      <c r="AD940" s="78">
        <f t="shared" si="557"/>
        <v>1.1868234816021113</v>
      </c>
      <c r="AE940" s="51">
        <f t="shared" ref="AE940:AE1003" si="577">MAX(AE939,AD940)</f>
        <v>1.1928004340268277</v>
      </c>
      <c r="AF940" s="50">
        <f t="shared" si="558"/>
        <v>-5.0108570169936639E-3</v>
      </c>
      <c r="AG940" s="50">
        <f t="shared" ref="AG940:AG1003" si="578">AD940/AD939-1</f>
        <v>-2.8056421522038022E-5</v>
      </c>
      <c r="AH940" s="48">
        <f t="shared" ref="AH940:AH1003" si="579">IF(OR(T940="年末+季度",T940="季度+动态",T940="季度",T940="动态"),A940,AH939)</f>
        <v>45107</v>
      </c>
      <c r="AI940" s="55">
        <f t="shared" si="559"/>
        <v>2023</v>
      </c>
      <c r="AJ940" s="55">
        <f t="shared" si="560"/>
        <v>9</v>
      </c>
      <c r="AK940" s="53">
        <f t="shared" si="561"/>
        <v>0</v>
      </c>
      <c r="AL940" s="51">
        <f t="shared" ref="AL940:AL1003" si="580">IF(AK939,AD939,AL939)</f>
        <v>1.1888416230665193</v>
      </c>
      <c r="AM940" s="52" t="str">
        <f t="shared" si="562"/>
        <v/>
      </c>
      <c r="AN940" s="51">
        <f t="shared" ref="AN940:AN1003" si="581">IF(AI940&lt;&gt;AI939,AD940,MAX(AN939,AD940))</f>
        <v>1.1928004340268277</v>
      </c>
      <c r="AO940" s="52">
        <f t="shared" si="563"/>
        <v>-5.0108570169936639E-3</v>
      </c>
      <c r="AP940" s="56">
        <f t="shared" si="564"/>
        <v>1</v>
      </c>
      <c r="AQ940" s="53" t="b">
        <f t="shared" si="565"/>
        <v>1</v>
      </c>
    </row>
    <row r="941" spans="1:43">
      <c r="A941" s="48">
        <f>净值底稿!A902</f>
        <v>45182</v>
      </c>
      <c r="B941" s="49">
        <f>净值底稿!X902</f>
        <v>1.5170502006732238</v>
      </c>
      <c r="C941" s="49">
        <f>净值底稿!U902</f>
        <v>1.2427304289038874</v>
      </c>
      <c r="D941" s="49">
        <f>净值底稿!V902</f>
        <v>1.6136999999999999</v>
      </c>
      <c r="E941" s="49">
        <f>净值底稿!W902</f>
        <v>1.6814</v>
      </c>
      <c r="F941" s="50">
        <f t="shared" si="566"/>
        <v>1.2156767005355729E-3</v>
      </c>
      <c r="G941" s="50">
        <f t="shared" si="567"/>
        <v>-1.0424393080123551E-2</v>
      </c>
      <c r="H941" s="50">
        <f t="shared" si="568"/>
        <v>6.8212824010904782E-4</v>
      </c>
      <c r="I941" s="50">
        <f t="shared" si="569"/>
        <v>1.7874165872260317E-3</v>
      </c>
      <c r="J941" s="51">
        <f t="shared" si="570"/>
        <v>0.1243395857724445</v>
      </c>
      <c r="K941" s="51">
        <f t="shared" si="571"/>
        <v>0.11633805914761099</v>
      </c>
      <c r="L941" s="51">
        <f t="shared" si="572"/>
        <v>0.87747964061566974</v>
      </c>
      <c r="M941" s="51">
        <f t="shared" si="573"/>
        <v>6.8311669399077776E-2</v>
      </c>
      <c r="N941" s="51">
        <f t="shared" si="544"/>
        <v>1.1864689549348031</v>
      </c>
      <c r="O941" s="52">
        <f t="shared" si="545"/>
        <v>0.20285203748401562</v>
      </c>
      <c r="P941" s="53" t="b">
        <f t="shared" si="546"/>
        <v>0</v>
      </c>
      <c r="Q941" s="53" t="b">
        <f t="shared" si="547"/>
        <v>0</v>
      </c>
      <c r="R941" s="53" t="b">
        <f t="shared" si="548"/>
        <v>0</v>
      </c>
      <c r="S941" s="53" t="b">
        <f t="shared" si="574"/>
        <v>0</v>
      </c>
      <c r="T941" s="54" t="str">
        <f t="shared" si="575"/>
        <v>不调</v>
      </c>
      <c r="U941" s="51">
        <f t="shared" si="549"/>
        <v>0.1243395857724445</v>
      </c>
      <c r="V941" s="51">
        <f t="shared" si="550"/>
        <v>0.11633805914761099</v>
      </c>
      <c r="W941" s="51">
        <f t="shared" si="551"/>
        <v>0.87747964061566974</v>
      </c>
      <c r="X941" s="51">
        <f t="shared" si="552"/>
        <v>6.8311669399077776E-2</v>
      </c>
      <c r="Y941" s="51">
        <f t="shared" si="576"/>
        <v>0.99998626710299976</v>
      </c>
      <c r="Z941" s="51">
        <f t="shared" si="553"/>
        <v>0.12433787822972003</v>
      </c>
      <c r="AA941" s="51">
        <f t="shared" si="554"/>
        <v>0.1163364614890275</v>
      </c>
      <c r="AB941" s="51">
        <f t="shared" si="555"/>
        <v>0.87746759027814536</v>
      </c>
      <c r="AC941" s="51">
        <f t="shared" si="556"/>
        <v>6.8310731281957998E-2</v>
      </c>
      <c r="AD941" s="78">
        <f t="shared" si="557"/>
        <v>1.1864526612788509</v>
      </c>
      <c r="AE941" s="51">
        <f t="shared" si="577"/>
        <v>1.1928004340268277</v>
      </c>
      <c r="AF941" s="50">
        <f t="shared" si="558"/>
        <v>-5.3217391332991415E-3</v>
      </c>
      <c r="AG941" s="50">
        <f t="shared" si="578"/>
        <v>-3.1244774729244362E-4</v>
      </c>
      <c r="AH941" s="48">
        <f t="shared" si="579"/>
        <v>45107</v>
      </c>
      <c r="AI941" s="55">
        <f t="shared" si="559"/>
        <v>2023</v>
      </c>
      <c r="AJ941" s="55">
        <f t="shared" si="560"/>
        <v>9</v>
      </c>
      <c r="AK941" s="53">
        <f t="shared" si="561"/>
        <v>0</v>
      </c>
      <c r="AL941" s="51">
        <f t="shared" si="580"/>
        <v>1.1888416230665193</v>
      </c>
      <c r="AM941" s="52" t="str">
        <f t="shared" si="562"/>
        <v/>
      </c>
      <c r="AN941" s="51">
        <f t="shared" si="581"/>
        <v>1.1928004340268277</v>
      </c>
      <c r="AO941" s="52">
        <f t="shared" si="563"/>
        <v>-5.3217391332991415E-3</v>
      </c>
      <c r="AP941" s="56">
        <f t="shared" si="564"/>
        <v>1</v>
      </c>
      <c r="AQ941" s="53" t="b">
        <f t="shared" si="565"/>
        <v>1</v>
      </c>
    </row>
    <row r="942" spans="1:43">
      <c r="A942" s="48">
        <f>净值底稿!A903</f>
        <v>45183</v>
      </c>
      <c r="B942" s="49">
        <f>净值底稿!X903</f>
        <v>1.5261616740638093</v>
      </c>
      <c r="C942" s="49">
        <f>净值底稿!U903</f>
        <v>1.2372528439258645</v>
      </c>
      <c r="D942" s="49">
        <f>净值底稿!V903</f>
        <v>1.6145</v>
      </c>
      <c r="E942" s="49">
        <f>净值底稿!W903</f>
        <v>1.6968000000000001</v>
      </c>
      <c r="F942" s="50">
        <f t="shared" si="566"/>
        <v>6.0060460665982696E-3</v>
      </c>
      <c r="G942" s="50">
        <f t="shared" si="567"/>
        <v>-4.4077016629054944E-3</v>
      </c>
      <c r="H942" s="50">
        <f t="shared" si="568"/>
        <v>4.9575509698218667E-4</v>
      </c>
      <c r="I942" s="50">
        <f t="shared" si="569"/>
        <v>9.1590341382181695E-3</v>
      </c>
      <c r="J942" s="51">
        <f t="shared" si="570"/>
        <v>0.12508465725419082</v>
      </c>
      <c r="K942" s="51">
        <f t="shared" si="571"/>
        <v>0.11582368507426577</v>
      </c>
      <c r="L942" s="51">
        <f t="shared" si="572"/>
        <v>0.87790259930846237</v>
      </c>
      <c r="M942" s="51">
        <f t="shared" si="573"/>
        <v>6.8936391601776101E-2</v>
      </c>
      <c r="N942" s="51">
        <f t="shared" si="544"/>
        <v>1.187747333238695</v>
      </c>
      <c r="O942" s="52">
        <f t="shared" si="545"/>
        <v>0.20282793788436365</v>
      </c>
      <c r="P942" s="53" t="b">
        <f t="shared" si="546"/>
        <v>0</v>
      </c>
      <c r="Q942" s="53" t="b">
        <f t="shared" si="547"/>
        <v>0</v>
      </c>
      <c r="R942" s="53" t="b">
        <f t="shared" si="548"/>
        <v>0</v>
      </c>
      <c r="S942" s="53" t="b">
        <f t="shared" si="574"/>
        <v>0</v>
      </c>
      <c r="T942" s="54" t="str">
        <f t="shared" si="575"/>
        <v>不调</v>
      </c>
      <c r="U942" s="51">
        <f t="shared" si="549"/>
        <v>0.12508465725419082</v>
      </c>
      <c r="V942" s="51">
        <f t="shared" si="550"/>
        <v>0.11582368507426577</v>
      </c>
      <c r="W942" s="51">
        <f t="shared" si="551"/>
        <v>0.87790259930846237</v>
      </c>
      <c r="X942" s="51">
        <f t="shared" si="552"/>
        <v>6.8936391601776101E-2</v>
      </c>
      <c r="Y942" s="51">
        <f t="shared" si="576"/>
        <v>0.99998626710299976</v>
      </c>
      <c r="Z942" s="51">
        <f t="shared" si="553"/>
        <v>0.12508293947947643</v>
      </c>
      <c r="AA942" s="51">
        <f t="shared" si="554"/>
        <v>0.11582209447952846</v>
      </c>
      <c r="AB942" s="51">
        <f t="shared" si="555"/>
        <v>0.87789054316248982</v>
      </c>
      <c r="AC942" s="51">
        <f t="shared" si="556"/>
        <v>6.8935444905410662E-2</v>
      </c>
      <c r="AD942" s="78">
        <f t="shared" si="557"/>
        <v>1.1877310220269055</v>
      </c>
      <c r="AE942" s="51">
        <f t="shared" si="577"/>
        <v>1.1928004340268277</v>
      </c>
      <c r="AF942" s="50">
        <f t="shared" si="558"/>
        <v>-4.2500085138367227E-3</v>
      </c>
      <c r="AG942" s="50">
        <f t="shared" si="578"/>
        <v>1.0774646050157877E-3</v>
      </c>
      <c r="AH942" s="48">
        <f t="shared" si="579"/>
        <v>45107</v>
      </c>
      <c r="AI942" s="55">
        <f t="shared" si="559"/>
        <v>2023</v>
      </c>
      <c r="AJ942" s="55">
        <f t="shared" si="560"/>
        <v>9</v>
      </c>
      <c r="AK942" s="53">
        <f t="shared" si="561"/>
        <v>0</v>
      </c>
      <c r="AL942" s="51">
        <f t="shared" si="580"/>
        <v>1.1888416230665193</v>
      </c>
      <c r="AM942" s="52" t="str">
        <f t="shared" si="562"/>
        <v/>
      </c>
      <c r="AN942" s="51">
        <f t="shared" si="581"/>
        <v>1.1928004340268277</v>
      </c>
      <c r="AO942" s="52">
        <f t="shared" si="563"/>
        <v>-4.2500085138367227E-3</v>
      </c>
      <c r="AP942" s="56">
        <f t="shared" si="564"/>
        <v>1</v>
      </c>
      <c r="AQ942" s="53" t="b">
        <f t="shared" si="565"/>
        <v>1</v>
      </c>
    </row>
    <row r="943" spans="1:43">
      <c r="A943" s="48">
        <f>净值底稿!A904</f>
        <v>45184</v>
      </c>
      <c r="B943" s="49">
        <f>净值底稿!X904</f>
        <v>1.525533057637203</v>
      </c>
      <c r="C943" s="49">
        <f>净值底稿!U904</f>
        <v>1.2365403054963231</v>
      </c>
      <c r="D943" s="49">
        <f>净值底稿!V904</f>
        <v>1.6135999999999999</v>
      </c>
      <c r="E943" s="49">
        <f>净值底稿!W904</f>
        <v>1.6802999999999999</v>
      </c>
      <c r="F943" s="50">
        <f t="shared" si="566"/>
        <v>-4.1189373137151541E-4</v>
      </c>
      <c r="G943" s="50">
        <f t="shared" si="567"/>
        <v>-5.7590365060755655E-4</v>
      </c>
      <c r="H943" s="50">
        <f t="shared" si="568"/>
        <v>-5.5744812635494245E-4</v>
      </c>
      <c r="I943" s="50">
        <f t="shared" si="569"/>
        <v>-9.7241867043847963E-3</v>
      </c>
      <c r="J943" s="51">
        <f t="shared" si="570"/>
        <v>0.12503141860080333</v>
      </c>
      <c r="K943" s="51">
        <f t="shared" si="571"/>
        <v>0.11575539211249669</v>
      </c>
      <c r="L943" s="51">
        <f t="shared" si="572"/>
        <v>0.87740116472405916</v>
      </c>
      <c r="M943" s="51">
        <f t="shared" si="573"/>
        <v>6.8265103768600621E-2</v>
      </c>
      <c r="N943" s="51">
        <f t="shared" si="544"/>
        <v>1.1864530792059598</v>
      </c>
      <c r="O943" s="52">
        <f t="shared" si="545"/>
        <v>0.20294676201982459</v>
      </c>
      <c r="P943" s="53" t="b">
        <f t="shared" si="546"/>
        <v>0</v>
      </c>
      <c r="Q943" s="53" t="b">
        <f t="shared" si="547"/>
        <v>0</v>
      </c>
      <c r="R943" s="53" t="b">
        <f t="shared" si="548"/>
        <v>0</v>
      </c>
      <c r="S943" s="53" t="b">
        <f t="shared" si="574"/>
        <v>0</v>
      </c>
      <c r="T943" s="54" t="str">
        <f t="shared" si="575"/>
        <v>不调</v>
      </c>
      <c r="U943" s="51">
        <f t="shared" si="549"/>
        <v>0.12503141860080333</v>
      </c>
      <c r="V943" s="51">
        <f t="shared" si="550"/>
        <v>0.11575539211249669</v>
      </c>
      <c r="W943" s="51">
        <f t="shared" si="551"/>
        <v>0.87740116472405916</v>
      </c>
      <c r="X943" s="51">
        <f t="shared" si="552"/>
        <v>6.8265103768600621E-2</v>
      </c>
      <c r="Y943" s="51">
        <f t="shared" si="576"/>
        <v>0.99998626710299976</v>
      </c>
      <c r="Z943" s="51">
        <f t="shared" si="553"/>
        <v>0.12502970155720988</v>
      </c>
      <c r="AA943" s="51">
        <f t="shared" si="554"/>
        <v>0.11575380245561959</v>
      </c>
      <c r="AB943" s="51">
        <f t="shared" si="555"/>
        <v>0.87738911546423615</v>
      </c>
      <c r="AC943" s="51">
        <f t="shared" si="556"/>
        <v>6.8264166290961853E-2</v>
      </c>
      <c r="AD943" s="78">
        <f t="shared" si="557"/>
        <v>1.1864367857680274</v>
      </c>
      <c r="AE943" s="51">
        <f t="shared" si="577"/>
        <v>1.1928004340268277</v>
      </c>
      <c r="AF943" s="50">
        <f t="shared" si="558"/>
        <v>-5.3350485775034429E-3</v>
      </c>
      <c r="AG943" s="50">
        <f t="shared" si="578"/>
        <v>-1.089671175439566E-3</v>
      </c>
      <c r="AH943" s="48">
        <f t="shared" si="579"/>
        <v>45107</v>
      </c>
      <c r="AI943" s="55">
        <f t="shared" si="559"/>
        <v>2023</v>
      </c>
      <c r="AJ943" s="55">
        <f t="shared" si="560"/>
        <v>9</v>
      </c>
      <c r="AK943" s="53">
        <f t="shared" si="561"/>
        <v>0</v>
      </c>
      <c r="AL943" s="51">
        <f t="shared" si="580"/>
        <v>1.1888416230665193</v>
      </c>
      <c r="AM943" s="52" t="str">
        <f t="shared" si="562"/>
        <v/>
      </c>
      <c r="AN943" s="51">
        <f t="shared" si="581"/>
        <v>1.1928004340268277</v>
      </c>
      <c r="AO943" s="52">
        <f t="shared" si="563"/>
        <v>-5.3350485775034429E-3</v>
      </c>
      <c r="AP943" s="56">
        <f t="shared" si="564"/>
        <v>1</v>
      </c>
      <c r="AQ943" s="53" t="b">
        <f t="shared" si="565"/>
        <v>1</v>
      </c>
    </row>
    <row r="944" spans="1:43">
      <c r="A944" s="48">
        <f>净值底稿!A905</f>
        <v>45187</v>
      </c>
      <c r="B944" s="49">
        <f>净值底稿!X905</f>
        <v>1.5252624123568983</v>
      </c>
      <c r="C944" s="49">
        <f>净值底稿!U905</f>
        <v>1.2416985489054793</v>
      </c>
      <c r="D944" s="49">
        <f>净值底稿!V905</f>
        <v>1.6128</v>
      </c>
      <c r="E944" s="49">
        <f>净值底稿!W905</f>
        <v>1.6775</v>
      </c>
      <c r="F944" s="50">
        <f t="shared" si="566"/>
        <v>-1.7741030189399876E-4</v>
      </c>
      <c r="G944" s="50">
        <f t="shared" si="567"/>
        <v>4.1715125550119136E-3</v>
      </c>
      <c r="H944" s="50">
        <f t="shared" si="568"/>
        <v>-4.9578582052545173E-4</v>
      </c>
      <c r="I944" s="50">
        <f t="shared" si="569"/>
        <v>-1.6663691007557935E-3</v>
      </c>
      <c r="J944" s="51">
        <f t="shared" si="570"/>
        <v>0.12500752000011089</v>
      </c>
      <c r="K944" s="51">
        <f t="shared" si="571"/>
        <v>0.11623667089585357</v>
      </c>
      <c r="L944" s="51">
        <f t="shared" si="572"/>
        <v>0.87695411838170556</v>
      </c>
      <c r="M944" s="51">
        <f t="shared" si="573"/>
        <v>6.8150412993565737E-2</v>
      </c>
      <c r="N944" s="51">
        <f t="shared" si="544"/>
        <v>1.1863487222712357</v>
      </c>
      <c r="O944" s="52">
        <f t="shared" si="545"/>
        <v>0.20335015022742078</v>
      </c>
      <c r="P944" s="53" t="b">
        <f t="shared" si="546"/>
        <v>0</v>
      </c>
      <c r="Q944" s="53" t="b">
        <f t="shared" si="547"/>
        <v>0</v>
      </c>
      <c r="R944" s="53" t="b">
        <f t="shared" si="548"/>
        <v>0</v>
      </c>
      <c r="S944" s="53" t="b">
        <f t="shared" si="574"/>
        <v>0</v>
      </c>
      <c r="T944" s="54" t="str">
        <f t="shared" si="575"/>
        <v>不调</v>
      </c>
      <c r="U944" s="51">
        <f t="shared" si="549"/>
        <v>0.12500752000011089</v>
      </c>
      <c r="V944" s="51">
        <f t="shared" si="550"/>
        <v>0.11623667089585357</v>
      </c>
      <c r="W944" s="51">
        <f t="shared" si="551"/>
        <v>0.87695411838170556</v>
      </c>
      <c r="X944" s="51">
        <f t="shared" si="552"/>
        <v>6.8150412993565737E-2</v>
      </c>
      <c r="Y944" s="51">
        <f t="shared" si="576"/>
        <v>0.99995880187477393</v>
      </c>
      <c r="Z944" s="51">
        <f t="shared" si="553"/>
        <v>0.12500236992464772</v>
      </c>
      <c r="AA944" s="51">
        <f t="shared" si="554"/>
        <v>0.11623188216293014</v>
      </c>
      <c r="AB944" s="51">
        <f t="shared" si="555"/>
        <v>0.87691798951611899</v>
      </c>
      <c r="AC944" s="51">
        <f t="shared" si="556"/>
        <v>6.8147605324317018E-2</v>
      </c>
      <c r="AD944" s="78">
        <f t="shared" si="557"/>
        <v>1.1862998469280139</v>
      </c>
      <c r="AE944" s="51">
        <f t="shared" si="577"/>
        <v>1.1928004340268277</v>
      </c>
      <c r="AF944" s="50">
        <f t="shared" si="558"/>
        <v>-5.4498530629034647E-3</v>
      </c>
      <c r="AG944" s="50">
        <f t="shared" si="578"/>
        <v>-1.1542025808375378E-4</v>
      </c>
      <c r="AH944" s="48">
        <f t="shared" si="579"/>
        <v>45107</v>
      </c>
      <c r="AI944" s="55">
        <f t="shared" si="559"/>
        <v>2023</v>
      </c>
      <c r="AJ944" s="55">
        <f t="shared" si="560"/>
        <v>9</v>
      </c>
      <c r="AK944" s="53">
        <f t="shared" si="561"/>
        <v>0</v>
      </c>
      <c r="AL944" s="51">
        <f t="shared" si="580"/>
        <v>1.1888416230665193</v>
      </c>
      <c r="AM944" s="52" t="str">
        <f t="shared" si="562"/>
        <v/>
      </c>
      <c r="AN944" s="51">
        <f t="shared" si="581"/>
        <v>1.1928004340268277</v>
      </c>
      <c r="AO944" s="52">
        <f t="shared" si="563"/>
        <v>-5.4498530629034647E-3</v>
      </c>
      <c r="AP944" s="56">
        <f t="shared" si="564"/>
        <v>1</v>
      </c>
      <c r="AQ944" s="53" t="b">
        <f t="shared" si="565"/>
        <v>1</v>
      </c>
    </row>
    <row r="945" spans="1:43">
      <c r="A945" s="48">
        <f>净值底稿!A906</f>
        <v>45188</v>
      </c>
      <c r="B945" s="49">
        <f>净值底稿!X906</f>
        <v>1.5320579706160395</v>
      </c>
      <c r="C945" s="49">
        <f>净值底稿!U906</f>
        <v>1.2325482383020123</v>
      </c>
      <c r="D945" s="49">
        <f>净值底稿!V906</f>
        <v>1.6123000000000001</v>
      </c>
      <c r="E945" s="49">
        <f>净值底稿!W906</f>
        <v>1.6845000000000001</v>
      </c>
      <c r="F945" s="50">
        <f t="shared" si="566"/>
        <v>4.4553371302453737E-3</v>
      </c>
      <c r="G945" s="50">
        <f t="shared" si="567"/>
        <v>-7.3691884487846471E-3</v>
      </c>
      <c r="H945" s="50">
        <f t="shared" si="568"/>
        <v>-3.1001984126977078E-4</v>
      </c>
      <c r="I945" s="50">
        <f t="shared" si="569"/>
        <v>4.1728763040238537E-3</v>
      </c>
      <c r="J945" s="51">
        <f t="shared" si="570"/>
        <v>0.12555929762474166</v>
      </c>
      <c r="K945" s="51">
        <f t="shared" si="571"/>
        <v>0.11537534751951457</v>
      </c>
      <c r="L945" s="51">
        <f t="shared" si="572"/>
        <v>0.87664612754020255</v>
      </c>
      <c r="M945" s="51">
        <f t="shared" si="573"/>
        <v>6.8431976851750828E-2</v>
      </c>
      <c r="N945" s="51">
        <f t="shared" si="544"/>
        <v>1.1860127495362096</v>
      </c>
      <c r="O945" s="52">
        <f t="shared" si="545"/>
        <v>0.20314675810902855</v>
      </c>
      <c r="P945" s="53" t="b">
        <f t="shared" si="546"/>
        <v>0</v>
      </c>
      <c r="Q945" s="53" t="b">
        <f t="shared" si="547"/>
        <v>0</v>
      </c>
      <c r="R945" s="53" t="b">
        <f t="shared" si="548"/>
        <v>0</v>
      </c>
      <c r="S945" s="53" t="b">
        <f t="shared" si="574"/>
        <v>0</v>
      </c>
      <c r="T945" s="54" t="str">
        <f t="shared" si="575"/>
        <v>不调</v>
      </c>
      <c r="U945" s="51">
        <f t="shared" si="549"/>
        <v>0.12555929762474166</v>
      </c>
      <c r="V945" s="51">
        <f t="shared" si="550"/>
        <v>0.11537534751951457</v>
      </c>
      <c r="W945" s="51">
        <f t="shared" si="551"/>
        <v>0.87664612754020255</v>
      </c>
      <c r="X945" s="51">
        <f t="shared" si="552"/>
        <v>6.8431976851750828E-2</v>
      </c>
      <c r="Y945" s="51">
        <f t="shared" si="576"/>
        <v>0.99998626710299976</v>
      </c>
      <c r="Z945" s="51">
        <f t="shared" si="553"/>
        <v>0.12555757333183995</v>
      </c>
      <c r="AA945" s="51">
        <f t="shared" si="554"/>
        <v>0.11537376308175072</v>
      </c>
      <c r="AB945" s="51">
        <f t="shared" si="555"/>
        <v>0.87663408864922743</v>
      </c>
      <c r="AC945" s="51">
        <f t="shared" si="556"/>
        <v>6.8431037082461205E-2</v>
      </c>
      <c r="AD945" s="78">
        <f t="shared" si="557"/>
        <v>1.1859964621452794</v>
      </c>
      <c r="AE945" s="51">
        <f t="shared" si="577"/>
        <v>1.1928004340268277</v>
      </c>
      <c r="AF945" s="50">
        <f t="shared" si="558"/>
        <v>-5.7041997030286007E-3</v>
      </c>
      <c r="AG945" s="50">
        <f t="shared" si="578"/>
        <v>-2.5574038766007501E-4</v>
      </c>
      <c r="AH945" s="48">
        <f t="shared" si="579"/>
        <v>45107</v>
      </c>
      <c r="AI945" s="55">
        <f t="shared" si="559"/>
        <v>2023</v>
      </c>
      <c r="AJ945" s="55">
        <f t="shared" si="560"/>
        <v>9</v>
      </c>
      <c r="AK945" s="53">
        <f t="shared" si="561"/>
        <v>0</v>
      </c>
      <c r="AL945" s="51">
        <f t="shared" si="580"/>
        <v>1.1888416230665193</v>
      </c>
      <c r="AM945" s="52" t="str">
        <f t="shared" si="562"/>
        <v/>
      </c>
      <c r="AN945" s="51">
        <f t="shared" si="581"/>
        <v>1.1928004340268277</v>
      </c>
      <c r="AO945" s="52">
        <f t="shared" si="563"/>
        <v>-5.7041997030286007E-3</v>
      </c>
      <c r="AP945" s="56">
        <f t="shared" si="564"/>
        <v>1</v>
      </c>
      <c r="AQ945" s="53" t="b">
        <f t="shared" si="565"/>
        <v>1</v>
      </c>
    </row>
    <row r="946" spans="1:43">
      <c r="A946" s="48">
        <f>净值底稿!A907</f>
        <v>45189</v>
      </c>
      <c r="B946" s="49">
        <f>净值底稿!X907</f>
        <v>1.5351046666873205</v>
      </c>
      <c r="C946" s="49">
        <f>净值底稿!U907</f>
        <v>1.2251670583798751</v>
      </c>
      <c r="D946" s="49">
        <f>净值底稿!V907</f>
        <v>1.6125</v>
      </c>
      <c r="E946" s="49">
        <f>净值底稿!W907</f>
        <v>1.6876</v>
      </c>
      <c r="F946" s="50">
        <f t="shared" si="566"/>
        <v>1.9886297579561063E-3</v>
      </c>
      <c r="G946" s="50">
        <f t="shared" si="567"/>
        <v>-5.9885525716265597E-3</v>
      </c>
      <c r="H946" s="50">
        <f t="shared" si="568"/>
        <v>1.2404639335117373E-4</v>
      </c>
      <c r="I946" s="50">
        <f t="shared" si="569"/>
        <v>1.8403086969427385E-3</v>
      </c>
      <c r="J946" s="51">
        <f t="shared" si="570"/>
        <v>0.12580726085850441</v>
      </c>
      <c r="K946" s="51">
        <f t="shared" si="571"/>
        <v>0.11468284123614927</v>
      </c>
      <c r="L946" s="51">
        <f t="shared" si="572"/>
        <v>0.87674283194621305</v>
      </c>
      <c r="M946" s="51">
        <f t="shared" si="573"/>
        <v>6.8556971315144863E-2</v>
      </c>
      <c r="N946" s="51">
        <f t="shared" si="544"/>
        <v>1.1857899053560115</v>
      </c>
      <c r="O946" s="52">
        <f t="shared" si="545"/>
        <v>0.20281004333769478</v>
      </c>
      <c r="P946" s="53" t="b">
        <f t="shared" si="546"/>
        <v>0</v>
      </c>
      <c r="Q946" s="53" t="b">
        <f t="shared" si="547"/>
        <v>0</v>
      </c>
      <c r="R946" s="53" t="b">
        <f t="shared" si="548"/>
        <v>0</v>
      </c>
      <c r="S946" s="53" t="b">
        <f t="shared" si="574"/>
        <v>0</v>
      </c>
      <c r="T946" s="54" t="str">
        <f t="shared" si="575"/>
        <v>不调</v>
      </c>
      <c r="U946" s="51">
        <f t="shared" si="549"/>
        <v>0.12580726085850441</v>
      </c>
      <c r="V946" s="51">
        <f t="shared" si="550"/>
        <v>0.11468284123614927</v>
      </c>
      <c r="W946" s="51">
        <f t="shared" si="551"/>
        <v>0.87674283194621305</v>
      </c>
      <c r="X946" s="51">
        <f t="shared" si="552"/>
        <v>6.8556971315144863E-2</v>
      </c>
      <c r="Y946" s="51">
        <f t="shared" si="576"/>
        <v>0.99998626710299976</v>
      </c>
      <c r="Z946" s="51">
        <f t="shared" si="553"/>
        <v>0.12580553316034915</v>
      </c>
      <c r="AA946" s="51">
        <f t="shared" si="554"/>
        <v>0.11468126630850288</v>
      </c>
      <c r="AB946" s="51">
        <f t="shared" si="555"/>
        <v>0.87673079172720625</v>
      </c>
      <c r="AC946" s="51">
        <f t="shared" si="556"/>
        <v>6.8556029829319146E-2</v>
      </c>
      <c r="AD946" s="78">
        <f t="shared" si="557"/>
        <v>1.1857736210253773</v>
      </c>
      <c r="AE946" s="51">
        <f t="shared" si="577"/>
        <v>1.1928004340268277</v>
      </c>
      <c r="AF946" s="50">
        <f t="shared" si="558"/>
        <v>-5.8910214994877252E-3</v>
      </c>
      <c r="AG946" s="50">
        <f t="shared" si="578"/>
        <v>-1.8789357895643288E-4</v>
      </c>
      <c r="AH946" s="48">
        <f t="shared" si="579"/>
        <v>45107</v>
      </c>
      <c r="AI946" s="55">
        <f t="shared" si="559"/>
        <v>2023</v>
      </c>
      <c r="AJ946" s="55">
        <f t="shared" si="560"/>
        <v>9</v>
      </c>
      <c r="AK946" s="53">
        <f t="shared" si="561"/>
        <v>0</v>
      </c>
      <c r="AL946" s="51">
        <f t="shared" si="580"/>
        <v>1.1888416230665193</v>
      </c>
      <c r="AM946" s="52" t="str">
        <f t="shared" si="562"/>
        <v/>
      </c>
      <c r="AN946" s="51">
        <f t="shared" si="581"/>
        <v>1.1928004340268277</v>
      </c>
      <c r="AO946" s="52">
        <f t="shared" si="563"/>
        <v>-5.8910214994877252E-3</v>
      </c>
      <c r="AP946" s="56">
        <f t="shared" si="564"/>
        <v>1</v>
      </c>
      <c r="AQ946" s="53" t="b">
        <f t="shared" si="565"/>
        <v>1</v>
      </c>
    </row>
    <row r="947" spans="1:43">
      <c r="A947" s="48">
        <f>净值底稿!A908</f>
        <v>45190</v>
      </c>
      <c r="B947" s="49">
        <f>净值底稿!X908</f>
        <v>1.5247359604455604</v>
      </c>
      <c r="C947" s="49">
        <f>净值底稿!U908</f>
        <v>1.2168495749472468</v>
      </c>
      <c r="D947" s="49">
        <f>净值底稿!V908</f>
        <v>1.613</v>
      </c>
      <c r="E947" s="49">
        <f>净值底稿!W908</f>
        <v>1.6903999999999999</v>
      </c>
      <c r="F947" s="50">
        <f t="shared" si="566"/>
        <v>-6.7543969259993286E-3</v>
      </c>
      <c r="G947" s="50">
        <f t="shared" si="567"/>
        <v>-6.7888565691825997E-3</v>
      </c>
      <c r="H947" s="50">
        <f t="shared" si="568"/>
        <v>3.1007751937983663E-4</v>
      </c>
      <c r="I947" s="50">
        <f t="shared" si="569"/>
        <v>1.6591609386109596E-3</v>
      </c>
      <c r="J947" s="51">
        <f t="shared" si="570"/>
        <v>0.12495579265389718</v>
      </c>
      <c r="K947" s="51">
        <f t="shared" si="571"/>
        <v>0.11390271164036223</v>
      </c>
      <c r="L947" s="51">
        <f t="shared" si="572"/>
        <v>0.87700264623626889</v>
      </c>
      <c r="M947" s="51">
        <f t="shared" si="573"/>
        <v>6.8669775316118203E-2</v>
      </c>
      <c r="N947" s="51">
        <f t="shared" si="544"/>
        <v>1.1845309258466465</v>
      </c>
      <c r="O947" s="52">
        <f t="shared" si="545"/>
        <v>0.20164817910814334</v>
      </c>
      <c r="P947" s="53" t="b">
        <f t="shared" si="546"/>
        <v>0</v>
      </c>
      <c r="Q947" s="53" t="b">
        <f t="shared" si="547"/>
        <v>0</v>
      </c>
      <c r="R947" s="53" t="b">
        <f t="shared" si="548"/>
        <v>0</v>
      </c>
      <c r="S947" s="53" t="b">
        <f t="shared" si="574"/>
        <v>0</v>
      </c>
      <c r="T947" s="54" t="str">
        <f t="shared" si="575"/>
        <v>不调</v>
      </c>
      <c r="U947" s="51">
        <f t="shared" si="549"/>
        <v>0.12495579265389718</v>
      </c>
      <c r="V947" s="51">
        <f t="shared" si="550"/>
        <v>0.11390271164036223</v>
      </c>
      <c r="W947" s="51">
        <f t="shared" si="551"/>
        <v>0.87700264623626889</v>
      </c>
      <c r="X947" s="51">
        <f t="shared" si="552"/>
        <v>6.8669775316118203E-2</v>
      </c>
      <c r="Y947" s="51">
        <f t="shared" si="576"/>
        <v>0.99998626710299976</v>
      </c>
      <c r="Z947" s="51">
        <f t="shared" si="553"/>
        <v>0.12495407664886708</v>
      </c>
      <c r="AA947" s="51">
        <f t="shared" si="554"/>
        <v>0.11390114742615522</v>
      </c>
      <c r="AB947" s="51">
        <f t="shared" si="555"/>
        <v>0.87699060244925919</v>
      </c>
      <c r="AC947" s="51">
        <f t="shared" si="556"/>
        <v>6.8668832281166756E-2</v>
      </c>
      <c r="AD947" s="78">
        <f t="shared" si="557"/>
        <v>1.1845146588054483</v>
      </c>
      <c r="AE947" s="51">
        <f t="shared" si="577"/>
        <v>1.1928004340268277</v>
      </c>
      <c r="AF947" s="50">
        <f t="shared" si="558"/>
        <v>-6.9464891066538526E-3</v>
      </c>
      <c r="AG947" s="50">
        <f t="shared" si="578"/>
        <v>-1.0617222356830158E-3</v>
      </c>
      <c r="AH947" s="48">
        <f t="shared" si="579"/>
        <v>45107</v>
      </c>
      <c r="AI947" s="55">
        <f t="shared" si="559"/>
        <v>2023</v>
      </c>
      <c r="AJ947" s="55">
        <f t="shared" si="560"/>
        <v>9</v>
      </c>
      <c r="AK947" s="53">
        <f t="shared" si="561"/>
        <v>0</v>
      </c>
      <c r="AL947" s="51">
        <f t="shared" si="580"/>
        <v>1.1888416230665193</v>
      </c>
      <c r="AM947" s="52" t="str">
        <f t="shared" si="562"/>
        <v/>
      </c>
      <c r="AN947" s="51">
        <f t="shared" si="581"/>
        <v>1.1928004340268277</v>
      </c>
      <c r="AO947" s="52">
        <f t="shared" si="563"/>
        <v>-6.9464891066538526E-3</v>
      </c>
      <c r="AP947" s="56">
        <f t="shared" si="564"/>
        <v>1</v>
      </c>
      <c r="AQ947" s="53" t="b">
        <f t="shared" si="565"/>
        <v>1</v>
      </c>
    </row>
    <row r="948" spans="1:43">
      <c r="A948" s="48">
        <f>净值底稿!A909</f>
        <v>45191</v>
      </c>
      <c r="B948" s="49">
        <f>净值底稿!X909</f>
        <v>1.5352376067496452</v>
      </c>
      <c r="C948" s="49">
        <f>净值底稿!U909</f>
        <v>1.2388110434476247</v>
      </c>
      <c r="D948" s="49">
        <f>净值底稿!V909</f>
        <v>1.6127</v>
      </c>
      <c r="E948" s="49">
        <f>净值底稿!W909</f>
        <v>1.6862999999999999</v>
      </c>
      <c r="F948" s="50">
        <f t="shared" si="566"/>
        <v>6.8875179549225951E-3</v>
      </c>
      <c r="G948" s="50">
        <f t="shared" si="567"/>
        <v>1.8047808827422296E-2</v>
      </c>
      <c r="H948" s="50">
        <f t="shared" si="568"/>
        <v>-1.8598884066955979E-4</v>
      </c>
      <c r="I948" s="50">
        <f t="shared" si="569"/>
        <v>-2.4254614292474885E-3</v>
      </c>
      <c r="J948" s="51">
        <f t="shared" si="570"/>
        <v>0.12581470009532694</v>
      </c>
      <c r="K948" s="51">
        <f t="shared" si="571"/>
        <v>0.11595681356012651</v>
      </c>
      <c r="L948" s="51">
        <f t="shared" si="572"/>
        <v>0.87682749198383159</v>
      </c>
      <c r="M948" s="51">
        <f t="shared" si="573"/>
        <v>6.8502278677077325E-2</v>
      </c>
      <c r="N948" s="51">
        <f t="shared" si="544"/>
        <v>1.1871012843163624</v>
      </c>
      <c r="O948" s="52">
        <f t="shared" si="545"/>
        <v>0.20366544695862815</v>
      </c>
      <c r="P948" s="53" t="b">
        <f t="shared" si="546"/>
        <v>0</v>
      </c>
      <c r="Q948" s="53" t="b">
        <f t="shared" si="547"/>
        <v>0</v>
      </c>
      <c r="R948" s="53" t="b">
        <f t="shared" si="548"/>
        <v>0</v>
      </c>
      <c r="S948" s="53" t="b">
        <f t="shared" si="574"/>
        <v>0</v>
      </c>
      <c r="T948" s="54" t="str">
        <f t="shared" si="575"/>
        <v>不调</v>
      </c>
      <c r="U948" s="51">
        <f t="shared" si="549"/>
        <v>0.12581470009532694</v>
      </c>
      <c r="V948" s="51">
        <f t="shared" si="550"/>
        <v>0.11595681356012651</v>
      </c>
      <c r="W948" s="51">
        <f t="shared" si="551"/>
        <v>0.87682749198383159</v>
      </c>
      <c r="X948" s="51">
        <f t="shared" si="552"/>
        <v>6.8502278677077325E-2</v>
      </c>
      <c r="Y948" s="51">
        <f t="shared" si="576"/>
        <v>0.99998626710299976</v>
      </c>
      <c r="Z948" s="51">
        <f t="shared" si="553"/>
        <v>0.12581297229500943</v>
      </c>
      <c r="AA948" s="51">
        <f t="shared" si="554"/>
        <v>0.11595522113714941</v>
      </c>
      <c r="AB948" s="51">
        <f t="shared" si="555"/>
        <v>0.87681545060219723</v>
      </c>
      <c r="AC948" s="51">
        <f t="shared" si="556"/>
        <v>6.8501337942339965E-2</v>
      </c>
      <c r="AD948" s="78">
        <f t="shared" si="557"/>
        <v>1.1870849819766962</v>
      </c>
      <c r="AE948" s="51">
        <f t="shared" si="577"/>
        <v>1.1928004340268277</v>
      </c>
      <c r="AF948" s="50">
        <f t="shared" si="558"/>
        <v>-4.7916247237070886E-3</v>
      </c>
      <c r="AG948" s="50">
        <f t="shared" si="578"/>
        <v>2.1699378324622209E-3</v>
      </c>
      <c r="AH948" s="48">
        <f t="shared" si="579"/>
        <v>45107</v>
      </c>
      <c r="AI948" s="55">
        <f t="shared" si="559"/>
        <v>2023</v>
      </c>
      <c r="AJ948" s="55">
        <f t="shared" si="560"/>
        <v>9</v>
      </c>
      <c r="AK948" s="53">
        <f t="shared" si="561"/>
        <v>0</v>
      </c>
      <c r="AL948" s="51">
        <f t="shared" si="580"/>
        <v>1.1888416230665193</v>
      </c>
      <c r="AM948" s="52" t="str">
        <f t="shared" si="562"/>
        <v/>
      </c>
      <c r="AN948" s="51">
        <f t="shared" si="581"/>
        <v>1.1928004340268277</v>
      </c>
      <c r="AO948" s="52">
        <f t="shared" si="563"/>
        <v>-4.7916247237070886E-3</v>
      </c>
      <c r="AP948" s="56">
        <f t="shared" si="564"/>
        <v>1</v>
      </c>
      <c r="AQ948" s="53" t="b">
        <f t="shared" si="565"/>
        <v>1</v>
      </c>
    </row>
    <row r="949" spans="1:43">
      <c r="A949" s="48">
        <f>净值底稿!A910</f>
        <v>45194</v>
      </c>
      <c r="B949" s="49">
        <f>净值底稿!X910</f>
        <v>1.5319043171214275</v>
      </c>
      <c r="C949" s="49">
        <f>净值底稿!U910</f>
        <v>1.2330116569949567</v>
      </c>
      <c r="D949" s="49">
        <f>净值底稿!V910</f>
        <v>1.6121000000000001</v>
      </c>
      <c r="E949" s="49">
        <f>净值底稿!W910</f>
        <v>1.6997</v>
      </c>
      <c r="F949" s="50">
        <f t="shared" si="566"/>
        <v>-2.1711881037586034E-3</v>
      </c>
      <c r="G949" s="50">
        <f t="shared" si="567"/>
        <v>-4.6814132658425933E-3</v>
      </c>
      <c r="H949" s="50">
        <f t="shared" si="568"/>
        <v>-3.7204687790659552E-4</v>
      </c>
      <c r="I949" s="50">
        <f t="shared" si="569"/>
        <v>7.9463915080353331E-3</v>
      </c>
      <c r="J949" s="51">
        <f t="shared" si="570"/>
        <v>0.12553980866626399</v>
      </c>
      <c r="K949" s="51">
        <f t="shared" si="571"/>
        <v>0.11541238682667425</v>
      </c>
      <c r="L949" s="51">
        <f t="shared" si="572"/>
        <v>0.87648923415130042</v>
      </c>
      <c r="M949" s="51">
        <f t="shared" si="573"/>
        <v>6.9045676392454028E-2</v>
      </c>
      <c r="N949" s="51">
        <f t="shared" si="544"/>
        <v>1.1864871060366928</v>
      </c>
      <c r="O949" s="52">
        <f t="shared" si="545"/>
        <v>0.20308033207188231</v>
      </c>
      <c r="P949" s="53" t="b">
        <f t="shared" si="546"/>
        <v>0</v>
      </c>
      <c r="Q949" s="53" t="b">
        <f t="shared" si="547"/>
        <v>0</v>
      </c>
      <c r="R949" s="53" t="b">
        <f t="shared" si="548"/>
        <v>0</v>
      </c>
      <c r="S949" s="53" t="b">
        <f t="shared" si="574"/>
        <v>0</v>
      </c>
      <c r="T949" s="54" t="str">
        <f t="shared" si="575"/>
        <v>不调</v>
      </c>
      <c r="U949" s="51">
        <f t="shared" si="549"/>
        <v>0.12553980866626399</v>
      </c>
      <c r="V949" s="51">
        <f t="shared" si="550"/>
        <v>0.11541238682667425</v>
      </c>
      <c r="W949" s="51">
        <f t="shared" si="551"/>
        <v>0.87648923415130042</v>
      </c>
      <c r="X949" s="51">
        <f t="shared" si="552"/>
        <v>6.9045676392454028E-2</v>
      </c>
      <c r="Y949" s="51">
        <f t="shared" si="576"/>
        <v>0.99995880187477393</v>
      </c>
      <c r="Z949" s="51">
        <f t="shared" si="553"/>
        <v>0.12553463666150569</v>
      </c>
      <c r="AA949" s="51">
        <f t="shared" si="554"/>
        <v>0.11540763205270912</v>
      </c>
      <c r="AB949" s="51">
        <f t="shared" si="555"/>
        <v>0.87645312443807255</v>
      </c>
      <c r="AC949" s="51">
        <f t="shared" si="556"/>
        <v>6.9042831840031696E-2</v>
      </c>
      <c r="AD949" s="78">
        <f t="shared" si="557"/>
        <v>1.1864382249923191</v>
      </c>
      <c r="AE949" s="51">
        <f t="shared" si="577"/>
        <v>1.1928004340268277</v>
      </c>
      <c r="AF949" s="50">
        <f t="shared" si="558"/>
        <v>-5.3338419848072416E-3</v>
      </c>
      <c r="AG949" s="50">
        <f t="shared" si="578"/>
        <v>-5.4482787180087922E-4</v>
      </c>
      <c r="AH949" s="48">
        <f t="shared" si="579"/>
        <v>45107</v>
      </c>
      <c r="AI949" s="55">
        <f t="shared" si="559"/>
        <v>2023</v>
      </c>
      <c r="AJ949" s="55">
        <f t="shared" si="560"/>
        <v>9</v>
      </c>
      <c r="AK949" s="53">
        <f t="shared" si="561"/>
        <v>0</v>
      </c>
      <c r="AL949" s="51">
        <f t="shared" si="580"/>
        <v>1.1888416230665193</v>
      </c>
      <c r="AM949" s="52" t="str">
        <f t="shared" si="562"/>
        <v/>
      </c>
      <c r="AN949" s="51">
        <f t="shared" si="581"/>
        <v>1.1928004340268277</v>
      </c>
      <c r="AO949" s="52">
        <f t="shared" si="563"/>
        <v>-5.3338419848072416E-3</v>
      </c>
      <c r="AP949" s="56">
        <f t="shared" si="564"/>
        <v>1</v>
      </c>
      <c r="AQ949" s="53" t="b">
        <f t="shared" si="565"/>
        <v>1</v>
      </c>
    </row>
    <row r="950" spans="1:43">
      <c r="A950" s="48">
        <f>净值底稿!A911</f>
        <v>45195</v>
      </c>
      <c r="B950" s="49">
        <f>净值底稿!X911</f>
        <v>1.5284224674341631</v>
      </c>
      <c r="C950" s="49">
        <f>净值底稿!U911</f>
        <v>1.2291425626403112</v>
      </c>
      <c r="D950" s="49">
        <f>净值底稿!V911</f>
        <v>1.6113</v>
      </c>
      <c r="E950" s="49">
        <f>净值底稿!W911</f>
        <v>1.6940999999999999</v>
      </c>
      <c r="F950" s="50">
        <f t="shared" si="566"/>
        <v>-2.2728897936700188E-3</v>
      </c>
      <c r="G950" s="50">
        <f t="shared" si="567"/>
        <v>-3.1379219593715701E-3</v>
      </c>
      <c r="H950" s="50">
        <f t="shared" si="568"/>
        <v>-4.9624713107132568E-4</v>
      </c>
      <c r="I950" s="50">
        <f t="shared" si="569"/>
        <v>-3.2946990645408292E-3</v>
      </c>
      <c r="J950" s="51">
        <f t="shared" si="570"/>
        <v>0.12524931026708569</v>
      </c>
      <c r="K950" s="51">
        <f t="shared" si="571"/>
        <v>0.11504549190981185</v>
      </c>
      <c r="L950" s="51">
        <f t="shared" si="572"/>
        <v>0.8760181870895517</v>
      </c>
      <c r="M950" s="51">
        <f t="shared" si="573"/>
        <v>6.8815356486555096E-2</v>
      </c>
      <c r="N950" s="51">
        <f t="shared" si="544"/>
        <v>1.1851283457530042</v>
      </c>
      <c r="O950" s="52">
        <f t="shared" si="545"/>
        <v>0.20275846328206718</v>
      </c>
      <c r="P950" s="53" t="b">
        <f t="shared" si="546"/>
        <v>0</v>
      </c>
      <c r="Q950" s="53" t="b">
        <f t="shared" si="547"/>
        <v>0</v>
      </c>
      <c r="R950" s="53" t="b">
        <f t="shared" si="548"/>
        <v>0</v>
      </c>
      <c r="S950" s="53" t="b">
        <f t="shared" si="574"/>
        <v>0</v>
      </c>
      <c r="T950" s="54" t="str">
        <f t="shared" si="575"/>
        <v>不调</v>
      </c>
      <c r="U950" s="51">
        <f t="shared" si="549"/>
        <v>0.12524931026708569</v>
      </c>
      <c r="V950" s="51">
        <f t="shared" si="550"/>
        <v>0.11504549190981185</v>
      </c>
      <c r="W950" s="51">
        <f t="shared" si="551"/>
        <v>0.8760181870895517</v>
      </c>
      <c r="X950" s="51">
        <f t="shared" si="552"/>
        <v>6.8815356486555096E-2</v>
      </c>
      <c r="Y950" s="51">
        <f t="shared" si="576"/>
        <v>0.99998626710299976</v>
      </c>
      <c r="Z950" s="51">
        <f t="shared" si="553"/>
        <v>0.12524759023120843</v>
      </c>
      <c r="AA950" s="51">
        <f t="shared" si="554"/>
        <v>0.11504391200192111</v>
      </c>
      <c r="AB950" s="51">
        <f t="shared" si="555"/>
        <v>0.8760061568220181</v>
      </c>
      <c r="AC950" s="51">
        <f t="shared" si="556"/>
        <v>6.8814411452352425E-2</v>
      </c>
      <c r="AD950" s="78">
        <f t="shared" si="557"/>
        <v>1.1851120705075</v>
      </c>
      <c r="AE950" s="51">
        <f t="shared" si="577"/>
        <v>1.1928004340268277</v>
      </c>
      <c r="AF950" s="50">
        <f t="shared" si="558"/>
        <v>-6.4456411148109405E-3</v>
      </c>
      <c r="AG950" s="50">
        <f t="shared" si="578"/>
        <v>-1.1177610910401148E-3</v>
      </c>
      <c r="AH950" s="48">
        <f t="shared" si="579"/>
        <v>45107</v>
      </c>
      <c r="AI950" s="55">
        <f t="shared" si="559"/>
        <v>2023</v>
      </c>
      <c r="AJ950" s="55">
        <f t="shared" si="560"/>
        <v>9</v>
      </c>
      <c r="AK950" s="53">
        <f t="shared" si="561"/>
        <v>0</v>
      </c>
      <c r="AL950" s="51">
        <f t="shared" si="580"/>
        <v>1.1888416230665193</v>
      </c>
      <c r="AM950" s="52" t="str">
        <f t="shared" si="562"/>
        <v/>
      </c>
      <c r="AN950" s="51">
        <f t="shared" si="581"/>
        <v>1.1928004340268277</v>
      </c>
      <c r="AO950" s="52">
        <f t="shared" si="563"/>
        <v>-6.4456411148109405E-3</v>
      </c>
      <c r="AP950" s="56">
        <f t="shared" si="564"/>
        <v>1</v>
      </c>
      <c r="AQ950" s="53" t="b">
        <f t="shared" si="565"/>
        <v>1</v>
      </c>
    </row>
    <row r="951" spans="1:43">
      <c r="A951" s="48">
        <f>净值底稿!A912</f>
        <v>45196</v>
      </c>
      <c r="B951" s="49">
        <f>净值底稿!X912</f>
        <v>1.5256822913293708</v>
      </c>
      <c r="C951" s="49">
        <f>净值底稿!U912</f>
        <v>1.2356261722102899</v>
      </c>
      <c r="D951" s="49">
        <f>净值底稿!V912</f>
        <v>1.6113</v>
      </c>
      <c r="E951" s="49">
        <f>净值底稿!W912</f>
        <v>1.6556</v>
      </c>
      <c r="F951" s="50">
        <f t="shared" si="566"/>
        <v>-1.7928132850548728E-3</v>
      </c>
      <c r="G951" s="50">
        <f t="shared" si="567"/>
        <v>5.2749044472524265E-3</v>
      </c>
      <c r="H951" s="50">
        <f t="shared" si="568"/>
        <v>0</v>
      </c>
      <c r="I951" s="50">
        <f t="shared" si="569"/>
        <v>-2.272593117289412E-2</v>
      </c>
      <c r="J951" s="51">
        <f t="shared" si="570"/>
        <v>0.12502304468752082</v>
      </c>
      <c r="K951" s="51">
        <f t="shared" si="571"/>
        <v>0.11565075764496936</v>
      </c>
      <c r="L951" s="51">
        <f t="shared" si="572"/>
        <v>0.8760061568220181</v>
      </c>
      <c r="M951" s="51">
        <f t="shared" si="573"/>
        <v>6.7250539873983051E-2</v>
      </c>
      <c r="N951" s="51">
        <f t="shared" si="544"/>
        <v>1.1839304990284913</v>
      </c>
      <c r="O951" s="52">
        <f t="shared" si="545"/>
        <v>0.20328372529467068</v>
      </c>
      <c r="P951" s="53" t="b">
        <f t="shared" si="546"/>
        <v>0</v>
      </c>
      <c r="Q951" s="53" t="b">
        <f t="shared" si="547"/>
        <v>0</v>
      </c>
      <c r="R951" s="53" t="b">
        <f t="shared" si="548"/>
        <v>0</v>
      </c>
      <c r="S951" s="53" t="b">
        <f t="shared" si="574"/>
        <v>0</v>
      </c>
      <c r="T951" s="54" t="str">
        <f t="shared" si="575"/>
        <v>不调</v>
      </c>
      <c r="U951" s="51">
        <f t="shared" si="549"/>
        <v>0.12502304468752082</v>
      </c>
      <c r="V951" s="51">
        <f t="shared" si="550"/>
        <v>0.11565075764496936</v>
      </c>
      <c r="W951" s="51">
        <f t="shared" si="551"/>
        <v>0.8760061568220181</v>
      </c>
      <c r="X951" s="51">
        <f t="shared" si="552"/>
        <v>6.7250539873983051E-2</v>
      </c>
      <c r="Y951" s="51">
        <f t="shared" si="576"/>
        <v>0.99998626710299976</v>
      </c>
      <c r="Z951" s="51">
        <f t="shared" si="553"/>
        <v>0.12502132775892547</v>
      </c>
      <c r="AA951" s="51">
        <f t="shared" si="554"/>
        <v>0.11564916942502662</v>
      </c>
      <c r="AB951" s="51">
        <f t="shared" si="555"/>
        <v>0.8759941267196949</v>
      </c>
      <c r="AC951" s="51">
        <f t="shared" si="556"/>
        <v>6.7249616329245754E-2</v>
      </c>
      <c r="AD951" s="78">
        <f t="shared" si="557"/>
        <v>1.1839142402328928</v>
      </c>
      <c r="AE951" s="51">
        <f t="shared" si="577"/>
        <v>1.1928004340268277</v>
      </c>
      <c r="AF951" s="50">
        <f t="shared" si="558"/>
        <v>-7.4498579481024896E-3</v>
      </c>
      <c r="AG951" s="50">
        <f t="shared" si="578"/>
        <v>-1.0107316467498073E-3</v>
      </c>
      <c r="AH951" s="48">
        <f t="shared" si="579"/>
        <v>45107</v>
      </c>
      <c r="AI951" s="55">
        <f t="shared" si="559"/>
        <v>2023</v>
      </c>
      <c r="AJ951" s="55">
        <f t="shared" si="560"/>
        <v>9</v>
      </c>
      <c r="AK951" s="53">
        <f t="shared" si="561"/>
        <v>0</v>
      </c>
      <c r="AL951" s="51">
        <f t="shared" si="580"/>
        <v>1.1888416230665193</v>
      </c>
      <c r="AM951" s="52" t="str">
        <f t="shared" si="562"/>
        <v/>
      </c>
      <c r="AN951" s="51">
        <f t="shared" si="581"/>
        <v>1.1928004340268277</v>
      </c>
      <c r="AO951" s="52">
        <f t="shared" si="563"/>
        <v>-7.4498579481024896E-3</v>
      </c>
      <c r="AP951" s="56">
        <f t="shared" si="564"/>
        <v>1</v>
      </c>
      <c r="AQ951" s="53" t="b">
        <f t="shared" si="565"/>
        <v>1</v>
      </c>
    </row>
    <row r="952" spans="1:43">
      <c r="A952" s="48">
        <f>净值底稿!A913</f>
        <v>45197</v>
      </c>
      <c r="B952" s="49">
        <f>净值底稿!X913</f>
        <v>1.5255775829405547</v>
      </c>
      <c r="C952" s="49">
        <f>净值底稿!U913</f>
        <v>1.2429772512417694</v>
      </c>
      <c r="D952" s="49">
        <f>净值底稿!V913</f>
        <v>1.6125</v>
      </c>
      <c r="E952" s="49">
        <f>净值底稿!W913</f>
        <v>1.6009</v>
      </c>
      <c r="F952" s="50">
        <f t="shared" si="566"/>
        <v>-6.8630532982671966E-5</v>
      </c>
      <c r="G952" s="50">
        <f t="shared" si="567"/>
        <v>5.9492743005999937E-3</v>
      </c>
      <c r="H952" s="50">
        <f t="shared" si="568"/>
        <v>7.4474027183035751E-4</v>
      </c>
      <c r="I952" s="50">
        <f t="shared" si="569"/>
        <v>-3.303938149311425E-2</v>
      </c>
      <c r="J952" s="51">
        <f t="shared" si="570"/>
        <v>0.12501274747856717</v>
      </c>
      <c r="K952" s="51">
        <f t="shared" si="571"/>
        <v>0.11633719805657267</v>
      </c>
      <c r="L952" s="51">
        <f t="shared" si="572"/>
        <v>0.87664651482374989</v>
      </c>
      <c r="M952" s="51">
        <f t="shared" si="573"/>
        <v>6.5027730600078243E-2</v>
      </c>
      <c r="N952" s="51">
        <f t="shared" si="544"/>
        <v>1.1830241909589678</v>
      </c>
      <c r="O952" s="52">
        <f t="shared" si="545"/>
        <v>0.20401099772904885</v>
      </c>
      <c r="P952" s="53" t="b">
        <f t="shared" si="546"/>
        <v>0</v>
      </c>
      <c r="Q952" s="53" t="b">
        <f t="shared" si="547"/>
        <v>1</v>
      </c>
      <c r="R952" s="53" t="b">
        <f t="shared" si="548"/>
        <v>0</v>
      </c>
      <c r="S952" s="53" t="b">
        <f t="shared" si="574"/>
        <v>1</v>
      </c>
      <c r="T952" s="54" t="str">
        <f t="shared" si="575"/>
        <v>季度</v>
      </c>
      <c r="U952" s="51">
        <f t="shared" si="549"/>
        <v>0.12067497276756992</v>
      </c>
      <c r="V952" s="51">
        <f t="shared" si="550"/>
        <v>0.12067497276756992</v>
      </c>
      <c r="W952" s="51">
        <f t="shared" si="551"/>
        <v>0.87664651482374989</v>
      </c>
      <c r="X952" s="51">
        <f t="shared" si="552"/>
        <v>6.5027730600078243E-2</v>
      </c>
      <c r="Y952" s="51">
        <f t="shared" si="576"/>
        <v>0.99998626710299976</v>
      </c>
      <c r="Z952" s="51">
        <f t="shared" si="553"/>
        <v>0.12067331555059839</v>
      </c>
      <c r="AA952" s="51">
        <f t="shared" si="554"/>
        <v>0.12067331555059839</v>
      </c>
      <c r="AB952" s="51">
        <f t="shared" si="555"/>
        <v>0.87663447592745625</v>
      </c>
      <c r="AC952" s="51">
        <f t="shared" si="556"/>
        <v>6.5026837580951749E-2</v>
      </c>
      <c r="AD952" s="78">
        <f t="shared" si="557"/>
        <v>1.1830079446096047</v>
      </c>
      <c r="AE952" s="51">
        <f t="shared" si="577"/>
        <v>1.1928004340268277</v>
      </c>
      <c r="AF952" s="50">
        <f t="shared" si="558"/>
        <v>-8.2096628554737539E-3</v>
      </c>
      <c r="AG952" s="50">
        <f t="shared" si="578"/>
        <v>-7.6550783197759653E-4</v>
      </c>
      <c r="AH952" s="48">
        <f t="shared" si="579"/>
        <v>45197</v>
      </c>
      <c r="AI952" s="55">
        <f t="shared" si="559"/>
        <v>2023</v>
      </c>
      <c r="AJ952" s="55">
        <f t="shared" si="560"/>
        <v>9</v>
      </c>
      <c r="AK952" s="53">
        <f t="shared" si="561"/>
        <v>1</v>
      </c>
      <c r="AL952" s="51">
        <f t="shared" si="580"/>
        <v>1.1888416230665193</v>
      </c>
      <c r="AM952" s="52">
        <f t="shared" si="562"/>
        <v>-4.9070274321882934E-3</v>
      </c>
      <c r="AN952" s="51">
        <f t="shared" si="581"/>
        <v>1.1928004340268277</v>
      </c>
      <c r="AO952" s="52">
        <f t="shared" si="563"/>
        <v>-8.2096628554737539E-3</v>
      </c>
      <c r="AP952" s="56">
        <f t="shared" si="564"/>
        <v>1</v>
      </c>
      <c r="AQ952" s="53" t="b">
        <f t="shared" si="565"/>
        <v>1</v>
      </c>
    </row>
    <row r="953" spans="1:43">
      <c r="A953" s="48">
        <f>净值底稿!A914</f>
        <v>45208</v>
      </c>
      <c r="B953" s="49">
        <f>净值底稿!X914</f>
        <v>1.5201142357763322</v>
      </c>
      <c r="C953" s="49">
        <f>净值底稿!U914</f>
        <v>1.2384989588065232</v>
      </c>
      <c r="D953" s="49">
        <f>净值底稿!V914</f>
        <v>1.6136999999999999</v>
      </c>
      <c r="E953" s="49">
        <f>净值底稿!W914</f>
        <v>1.5697000000000001</v>
      </c>
      <c r="F953" s="50">
        <f t="shared" si="566"/>
        <v>-3.5811663892516554E-3</v>
      </c>
      <c r="G953" s="50">
        <f t="shared" si="567"/>
        <v>-3.6028756204284917E-3</v>
      </c>
      <c r="H953" s="50">
        <f t="shared" si="568"/>
        <v>7.4418604651160791E-4</v>
      </c>
      <c r="I953" s="50">
        <f t="shared" si="569"/>
        <v>-1.9489037416453137E-2</v>
      </c>
      <c r="J953" s="51">
        <f t="shared" si="570"/>
        <v>0.12024116432886903</v>
      </c>
      <c r="K953" s="51">
        <f t="shared" si="571"/>
        <v>0.12023854460396487</v>
      </c>
      <c r="L953" s="51">
        <f t="shared" si="572"/>
        <v>0.87728685507233251</v>
      </c>
      <c r="M953" s="51">
        <f t="shared" si="573"/>
        <v>6.3759527110262962E-2</v>
      </c>
      <c r="N953" s="51">
        <f t="shared" si="544"/>
        <v>1.1815260911154293</v>
      </c>
      <c r="O953" s="52">
        <f t="shared" si="545"/>
        <v>0.20353313459697456</v>
      </c>
      <c r="P953" s="53" t="b">
        <f t="shared" si="546"/>
        <v>0</v>
      </c>
      <c r="Q953" s="53" t="b">
        <f t="shared" si="547"/>
        <v>0</v>
      </c>
      <c r="R953" s="53" t="b">
        <f t="shared" si="548"/>
        <v>0</v>
      </c>
      <c r="S953" s="53" t="b">
        <f t="shared" si="574"/>
        <v>0</v>
      </c>
      <c r="T953" s="54" t="str">
        <f t="shared" si="575"/>
        <v>不调</v>
      </c>
      <c r="U953" s="51">
        <f t="shared" si="549"/>
        <v>0.12024116432886903</v>
      </c>
      <c r="V953" s="51">
        <f t="shared" si="550"/>
        <v>0.12023854460396487</v>
      </c>
      <c r="W953" s="51">
        <f t="shared" si="551"/>
        <v>0.87728685507233251</v>
      </c>
      <c r="X953" s="51">
        <f t="shared" si="552"/>
        <v>6.3759527110262962E-2</v>
      </c>
      <c r="Y953" s="51">
        <f t="shared" si="576"/>
        <v>0.99984894850515482</v>
      </c>
      <c r="Z953" s="51">
        <f t="shared" si="553"/>
        <v>0.12022300172125523</v>
      </c>
      <c r="AA953" s="51">
        <f t="shared" si="554"/>
        <v>0.12022038239206442</v>
      </c>
      <c r="AB953" s="51">
        <f t="shared" si="555"/>
        <v>0.87715433958146583</v>
      </c>
      <c r="AC953" s="51">
        <f t="shared" si="556"/>
        <v>6.3749896138382334E-2</v>
      </c>
      <c r="AD953" s="78">
        <f t="shared" si="557"/>
        <v>1.1813476198331676</v>
      </c>
      <c r="AE953" s="51">
        <f t="shared" si="577"/>
        <v>1.1928004340268277</v>
      </c>
      <c r="AF953" s="50">
        <f t="shared" si="558"/>
        <v>-9.6016180636320225E-3</v>
      </c>
      <c r="AG953" s="50">
        <f t="shared" si="578"/>
        <v>-1.4034772834810028E-3</v>
      </c>
      <c r="AH953" s="48">
        <f t="shared" si="579"/>
        <v>45197</v>
      </c>
      <c r="AI953" s="55">
        <f t="shared" si="559"/>
        <v>2023</v>
      </c>
      <c r="AJ953" s="55">
        <f t="shared" si="560"/>
        <v>10</v>
      </c>
      <c r="AK953" s="53">
        <f t="shared" si="561"/>
        <v>0</v>
      </c>
      <c r="AL953" s="51">
        <f t="shared" si="580"/>
        <v>1.1830079446096047</v>
      </c>
      <c r="AM953" s="52" t="str">
        <f t="shared" si="562"/>
        <v/>
      </c>
      <c r="AN953" s="51">
        <f t="shared" si="581"/>
        <v>1.1928004340268277</v>
      </c>
      <c r="AO953" s="52">
        <f t="shared" si="563"/>
        <v>-9.6016180636320225E-3</v>
      </c>
      <c r="AP953" s="56">
        <f t="shared" si="564"/>
        <v>1</v>
      </c>
      <c r="AQ953" s="53" t="b">
        <f t="shared" si="565"/>
        <v>1</v>
      </c>
    </row>
    <row r="954" spans="1:43">
      <c r="A954" s="48">
        <f>净值底稿!A915</f>
        <v>45209</v>
      </c>
      <c r="B954" s="49">
        <f>净值底稿!X915</f>
        <v>1.5064872502683591</v>
      </c>
      <c r="C954" s="49">
        <f>净值底稿!U915</f>
        <v>1.2312661284056292</v>
      </c>
      <c r="D954" s="49">
        <f>净值底稿!V915</f>
        <v>1.6132</v>
      </c>
      <c r="E954" s="49">
        <f>净值底稿!W915</f>
        <v>1.6089</v>
      </c>
      <c r="F954" s="50">
        <f t="shared" si="566"/>
        <v>-8.9644483205656433E-3</v>
      </c>
      <c r="G954" s="50">
        <f t="shared" si="567"/>
        <v>-5.8399971590318289E-3</v>
      </c>
      <c r="H954" s="50">
        <f t="shared" si="568"/>
        <v>-3.0984693561375565E-4</v>
      </c>
      <c r="I954" s="50">
        <f t="shared" si="569"/>
        <v>2.4972924762693527E-2</v>
      </c>
      <c r="J954" s="51">
        <f t="shared" si="570"/>
        <v>0.11914526883538176</v>
      </c>
      <c r="K954" s="51">
        <f t="shared" si="571"/>
        <v>0.11951829570043705</v>
      </c>
      <c r="L954" s="51">
        <f t="shared" si="572"/>
        <v>0.87688255599728615</v>
      </c>
      <c r="M954" s="51">
        <f t="shared" si="573"/>
        <v>6.5341917498275684E-2</v>
      </c>
      <c r="N954" s="51">
        <f t="shared" si="544"/>
        <v>1.1808880380313806</v>
      </c>
      <c r="O954" s="52">
        <f t="shared" si="545"/>
        <v>0.20210515887152769</v>
      </c>
      <c r="P954" s="53" t="b">
        <f t="shared" si="546"/>
        <v>0</v>
      </c>
      <c r="Q954" s="53" t="b">
        <f t="shared" si="547"/>
        <v>0</v>
      </c>
      <c r="R954" s="53" t="b">
        <f t="shared" si="548"/>
        <v>0</v>
      </c>
      <c r="S954" s="53" t="b">
        <f t="shared" si="574"/>
        <v>0</v>
      </c>
      <c r="T954" s="54" t="str">
        <f t="shared" si="575"/>
        <v>不调</v>
      </c>
      <c r="U954" s="51">
        <f t="shared" si="549"/>
        <v>0.11914526883538176</v>
      </c>
      <c r="V954" s="51">
        <f t="shared" si="550"/>
        <v>0.11951829570043705</v>
      </c>
      <c r="W954" s="51">
        <f t="shared" si="551"/>
        <v>0.87688255599728615</v>
      </c>
      <c r="X954" s="51">
        <f t="shared" si="552"/>
        <v>6.5341917498275684E-2</v>
      </c>
      <c r="Y954" s="51">
        <f t="shared" si="576"/>
        <v>0.99998626710299976</v>
      </c>
      <c r="Z954" s="51">
        <f t="shared" si="553"/>
        <v>0.11914363262567677</v>
      </c>
      <c r="AA954" s="51">
        <f t="shared" si="554"/>
        <v>0.11951665436799255</v>
      </c>
      <c r="AB954" s="51">
        <f t="shared" si="555"/>
        <v>0.87687051385946335</v>
      </c>
      <c r="AC954" s="51">
        <f t="shared" si="556"/>
        <v>6.5341020164452882E-2</v>
      </c>
      <c r="AD954" s="78">
        <f t="shared" si="557"/>
        <v>1.1808718210175855</v>
      </c>
      <c r="AE954" s="51">
        <f t="shared" si="577"/>
        <v>1.1928004340268277</v>
      </c>
      <c r="AF954" s="50">
        <f t="shared" si="558"/>
        <v>-1.0000510285674391E-2</v>
      </c>
      <c r="AG954" s="50">
        <f t="shared" si="578"/>
        <v>-4.0275936362343945E-4</v>
      </c>
      <c r="AH954" s="48">
        <f t="shared" si="579"/>
        <v>45197</v>
      </c>
      <c r="AI954" s="55">
        <f t="shared" si="559"/>
        <v>2023</v>
      </c>
      <c r="AJ954" s="55">
        <f t="shared" si="560"/>
        <v>10</v>
      </c>
      <c r="AK954" s="53">
        <f t="shared" si="561"/>
        <v>0</v>
      </c>
      <c r="AL954" s="51">
        <f t="shared" si="580"/>
        <v>1.1830079446096047</v>
      </c>
      <c r="AM954" s="52" t="str">
        <f t="shared" si="562"/>
        <v/>
      </c>
      <c r="AN954" s="51">
        <f t="shared" si="581"/>
        <v>1.1928004340268277</v>
      </c>
      <c r="AO954" s="52">
        <f t="shared" si="563"/>
        <v>-1.0000510285674391E-2</v>
      </c>
      <c r="AP954" s="56">
        <f t="shared" si="564"/>
        <v>1</v>
      </c>
      <c r="AQ954" s="53" t="b">
        <f t="shared" si="565"/>
        <v>1</v>
      </c>
    </row>
    <row r="955" spans="1:43">
      <c r="A955" s="48">
        <f>净值底稿!A916</f>
        <v>45210</v>
      </c>
      <c r="B955" s="49">
        <f>净值底稿!X916</f>
        <v>1.5039459643911888</v>
      </c>
      <c r="C955" s="49">
        <f>净值底稿!U916</f>
        <v>1.2336498570126269</v>
      </c>
      <c r="D955" s="49">
        <f>净值底稿!V916</f>
        <v>1.6115999999999999</v>
      </c>
      <c r="E955" s="49">
        <f>净值底稿!W916</f>
        <v>1.6108</v>
      </c>
      <c r="F955" s="50">
        <f t="shared" si="566"/>
        <v>-1.6868950445598774E-3</v>
      </c>
      <c r="G955" s="50">
        <f t="shared" si="567"/>
        <v>1.9359978740618455E-3</v>
      </c>
      <c r="H955" s="50">
        <f t="shared" si="568"/>
        <v>-9.9181750557897352E-4</v>
      </c>
      <c r="I955" s="50">
        <f t="shared" si="569"/>
        <v>1.1809310709181009E-3</v>
      </c>
      <c r="J955" s="51">
        <f t="shared" si="570"/>
        <v>0.11894264982220966</v>
      </c>
      <c r="K955" s="51">
        <f t="shared" si="571"/>
        <v>0.11974803835676397</v>
      </c>
      <c r="L955" s="51">
        <f t="shared" si="572"/>
        <v>0.87600081833369148</v>
      </c>
      <c r="M955" s="51">
        <f t="shared" si="573"/>
        <v>6.5418183405370575E-2</v>
      </c>
      <c r="N955" s="51">
        <f t="shared" si="544"/>
        <v>1.1801096899180357</v>
      </c>
      <c r="O955" s="52">
        <f t="shared" si="545"/>
        <v>0.20226144248976707</v>
      </c>
      <c r="P955" s="53" t="b">
        <f t="shared" si="546"/>
        <v>0</v>
      </c>
      <c r="Q955" s="53" t="b">
        <f t="shared" si="547"/>
        <v>0</v>
      </c>
      <c r="R955" s="53" t="b">
        <f t="shared" si="548"/>
        <v>0</v>
      </c>
      <c r="S955" s="53" t="b">
        <f t="shared" si="574"/>
        <v>0</v>
      </c>
      <c r="T955" s="54" t="str">
        <f t="shared" si="575"/>
        <v>不调</v>
      </c>
      <c r="U955" s="51">
        <f t="shared" si="549"/>
        <v>0.11894264982220966</v>
      </c>
      <c r="V955" s="51">
        <f t="shared" si="550"/>
        <v>0.11974803835676397</v>
      </c>
      <c r="W955" s="51">
        <f t="shared" si="551"/>
        <v>0.87600081833369148</v>
      </c>
      <c r="X955" s="51">
        <f t="shared" si="552"/>
        <v>6.5418183405370575E-2</v>
      </c>
      <c r="Y955" s="51">
        <f t="shared" si="576"/>
        <v>0.99998626710299976</v>
      </c>
      <c r="Z955" s="51">
        <f t="shared" si="553"/>
        <v>0.11894101639505071</v>
      </c>
      <c r="AA955" s="51">
        <f t="shared" si="554"/>
        <v>0.11974639386928723</v>
      </c>
      <c r="AB955" s="51">
        <f t="shared" si="555"/>
        <v>0.87598878830468119</v>
      </c>
      <c r="AC955" s="51">
        <f t="shared" si="556"/>
        <v>6.5417285024195929E-2</v>
      </c>
      <c r="AD955" s="78">
        <f t="shared" si="557"/>
        <v>1.1800934835932151</v>
      </c>
      <c r="AE955" s="51">
        <f t="shared" si="577"/>
        <v>1.1928004340268277</v>
      </c>
      <c r="AF955" s="50">
        <f t="shared" si="558"/>
        <v>-1.0653039746736703E-2</v>
      </c>
      <c r="AG955" s="50">
        <f t="shared" si="578"/>
        <v>-6.5912100747711477E-4</v>
      </c>
      <c r="AH955" s="48">
        <f t="shared" si="579"/>
        <v>45197</v>
      </c>
      <c r="AI955" s="55">
        <f t="shared" si="559"/>
        <v>2023</v>
      </c>
      <c r="AJ955" s="55">
        <f t="shared" si="560"/>
        <v>10</v>
      </c>
      <c r="AK955" s="53">
        <f t="shared" si="561"/>
        <v>0</v>
      </c>
      <c r="AL955" s="51">
        <f t="shared" si="580"/>
        <v>1.1830079446096047</v>
      </c>
      <c r="AM955" s="52" t="str">
        <f t="shared" si="562"/>
        <v/>
      </c>
      <c r="AN955" s="51">
        <f t="shared" si="581"/>
        <v>1.1928004340268277</v>
      </c>
      <c r="AO955" s="52">
        <f t="shared" si="563"/>
        <v>-1.0653039746736703E-2</v>
      </c>
      <c r="AP955" s="56">
        <f t="shared" si="564"/>
        <v>1</v>
      </c>
      <c r="AQ955" s="53" t="b">
        <f t="shared" si="565"/>
        <v>1</v>
      </c>
    </row>
    <row r="956" spans="1:43">
      <c r="A956" s="48">
        <f>净值底稿!A917</f>
        <v>45211</v>
      </c>
      <c r="B956" s="49">
        <f>净值底稿!X917</f>
        <v>1.5196432017988808</v>
      </c>
      <c r="C956" s="49">
        <f>净值底稿!U917</f>
        <v>1.2412790814688117</v>
      </c>
      <c r="D956" s="49">
        <f>净值底稿!V917</f>
        <v>1.6111</v>
      </c>
      <c r="E956" s="49">
        <f>净值底稿!W917</f>
        <v>1.6134999999999999</v>
      </c>
      <c r="F956" s="50">
        <f t="shared" si="566"/>
        <v>1.0437367950281606E-2</v>
      </c>
      <c r="G956" s="50">
        <f t="shared" si="567"/>
        <v>6.1842705309103074E-3</v>
      </c>
      <c r="H956" s="50">
        <f t="shared" si="568"/>
        <v>-3.1025068255141619E-4</v>
      </c>
      <c r="I956" s="50">
        <f t="shared" si="569"/>
        <v>1.676185746213088E-3</v>
      </c>
      <c r="J956" s="51">
        <f t="shared" si="570"/>
        <v>0.12018244754754633</v>
      </c>
      <c r="K956" s="51">
        <f t="shared" si="571"/>
        <v>0.12048693796407585</v>
      </c>
      <c r="L956" s="51">
        <f t="shared" si="572"/>
        <v>0.87571701218520226</v>
      </c>
      <c r="M956" s="51">
        <f t="shared" si="573"/>
        <v>6.5526936544909445E-2</v>
      </c>
      <c r="N956" s="51">
        <f t="shared" si="544"/>
        <v>1.1819133342417338</v>
      </c>
      <c r="O956" s="52">
        <f t="shared" si="545"/>
        <v>0.20362693146703992</v>
      </c>
      <c r="P956" s="53" t="b">
        <f t="shared" si="546"/>
        <v>0</v>
      </c>
      <c r="Q956" s="53" t="b">
        <f t="shared" si="547"/>
        <v>0</v>
      </c>
      <c r="R956" s="53" t="b">
        <f t="shared" si="548"/>
        <v>0</v>
      </c>
      <c r="S956" s="53" t="b">
        <f t="shared" si="574"/>
        <v>0</v>
      </c>
      <c r="T956" s="54" t="str">
        <f t="shared" si="575"/>
        <v>不调</v>
      </c>
      <c r="U956" s="51">
        <f t="shared" si="549"/>
        <v>0.12018244754754633</v>
      </c>
      <c r="V956" s="51">
        <f t="shared" si="550"/>
        <v>0.12048693796407585</v>
      </c>
      <c r="W956" s="51">
        <f t="shared" si="551"/>
        <v>0.87571701218520226</v>
      </c>
      <c r="X956" s="51">
        <f t="shared" si="552"/>
        <v>6.5526936544909445E-2</v>
      </c>
      <c r="Y956" s="51">
        <f t="shared" si="576"/>
        <v>0.99998626710299976</v>
      </c>
      <c r="Z956" s="51">
        <f t="shared" si="553"/>
        <v>0.12018079709437292</v>
      </c>
      <c r="AA956" s="51">
        <f t="shared" si="554"/>
        <v>0.12048528332936691</v>
      </c>
      <c r="AB956" s="51">
        <f t="shared" si="555"/>
        <v>0.87570498605367253</v>
      </c>
      <c r="AC956" s="51">
        <f t="shared" si="556"/>
        <v>6.5526036670239138E-2</v>
      </c>
      <c r="AD956" s="78">
        <f t="shared" si="557"/>
        <v>1.1818971031476515</v>
      </c>
      <c r="AE956" s="51">
        <f t="shared" si="577"/>
        <v>1.1928004340268277</v>
      </c>
      <c r="AF956" s="50">
        <f t="shared" si="558"/>
        <v>-9.1409514686099369E-3</v>
      </c>
      <c r="AG956" s="50">
        <f t="shared" si="578"/>
        <v>1.5283700651786969E-3</v>
      </c>
      <c r="AH956" s="48">
        <f t="shared" si="579"/>
        <v>45197</v>
      </c>
      <c r="AI956" s="55">
        <f t="shared" si="559"/>
        <v>2023</v>
      </c>
      <c r="AJ956" s="55">
        <f t="shared" si="560"/>
        <v>10</v>
      </c>
      <c r="AK956" s="53">
        <f t="shared" si="561"/>
        <v>0</v>
      </c>
      <c r="AL956" s="51">
        <f t="shared" si="580"/>
        <v>1.1830079446096047</v>
      </c>
      <c r="AM956" s="52" t="str">
        <f t="shared" si="562"/>
        <v/>
      </c>
      <c r="AN956" s="51">
        <f t="shared" si="581"/>
        <v>1.1928004340268277</v>
      </c>
      <c r="AO956" s="52">
        <f t="shared" si="563"/>
        <v>-9.1409514686099369E-3</v>
      </c>
      <c r="AP956" s="56">
        <f t="shared" si="564"/>
        <v>1</v>
      </c>
      <c r="AQ956" s="53" t="b">
        <f t="shared" si="565"/>
        <v>1</v>
      </c>
    </row>
    <row r="957" spans="1:43">
      <c r="A957" s="48">
        <f>净值底稿!A918</f>
        <v>45212</v>
      </c>
      <c r="B957" s="49">
        <f>净值底稿!X918</f>
        <v>1.5165631806134947</v>
      </c>
      <c r="C957" s="49">
        <f>净值底稿!U918</f>
        <v>1.2342385892010934</v>
      </c>
      <c r="D957" s="49">
        <f>净值底稿!V918</f>
        <v>1.6115999999999999</v>
      </c>
      <c r="E957" s="49">
        <f>净值底稿!W918</f>
        <v>1.6228</v>
      </c>
      <c r="F957" s="50">
        <f t="shared" si="566"/>
        <v>-2.026805490749517E-3</v>
      </c>
      <c r="G957" s="50">
        <f t="shared" si="567"/>
        <v>-5.6719656142011354E-3</v>
      </c>
      <c r="H957" s="50">
        <f t="shared" si="568"/>
        <v>3.1034696790999128E-4</v>
      </c>
      <c r="I957" s="50">
        <f t="shared" si="569"/>
        <v>5.7638673690734166E-3</v>
      </c>
      <c r="J957" s="51">
        <f t="shared" si="570"/>
        <v>0.1199372139949394</v>
      </c>
      <c r="K957" s="51">
        <f t="shared" si="571"/>
        <v>0.11980189494530545</v>
      </c>
      <c r="L957" s="51">
        <f t="shared" si="572"/>
        <v>0.87597675844087797</v>
      </c>
      <c r="M957" s="51">
        <f t="shared" si="573"/>
        <v>6.5903720054827433E-2</v>
      </c>
      <c r="N957" s="51">
        <f t="shared" si="544"/>
        <v>1.1816195874359501</v>
      </c>
      <c r="O957" s="52">
        <f t="shared" si="545"/>
        <v>0.20289026306720728</v>
      </c>
      <c r="P957" s="53" t="b">
        <f t="shared" si="546"/>
        <v>0</v>
      </c>
      <c r="Q957" s="53" t="b">
        <f t="shared" si="547"/>
        <v>0</v>
      </c>
      <c r="R957" s="53" t="b">
        <f t="shared" si="548"/>
        <v>0</v>
      </c>
      <c r="S957" s="53" t="b">
        <f t="shared" si="574"/>
        <v>0</v>
      </c>
      <c r="T957" s="54" t="str">
        <f t="shared" si="575"/>
        <v>不调</v>
      </c>
      <c r="U957" s="51">
        <f t="shared" si="549"/>
        <v>0.1199372139949394</v>
      </c>
      <c r="V957" s="51">
        <f t="shared" si="550"/>
        <v>0.11980189494530545</v>
      </c>
      <c r="W957" s="51">
        <f t="shared" si="551"/>
        <v>0.87597675844087797</v>
      </c>
      <c r="X957" s="51">
        <f t="shared" si="552"/>
        <v>6.5903720054827433E-2</v>
      </c>
      <c r="Y957" s="51">
        <f t="shared" si="576"/>
        <v>0.99998626710299976</v>
      </c>
      <c r="Z957" s="51">
        <f t="shared" si="553"/>
        <v>0.11993556690953311</v>
      </c>
      <c r="AA957" s="51">
        <f t="shared" si="554"/>
        <v>0.11980024971822173</v>
      </c>
      <c r="AB957" s="51">
        <f t="shared" si="555"/>
        <v>0.87596472874227971</v>
      </c>
      <c r="AC957" s="51">
        <f t="shared" si="556"/>
        <v>6.5902815005827994E-2</v>
      </c>
      <c r="AD957" s="78">
        <f t="shared" si="557"/>
        <v>1.1816033603758627</v>
      </c>
      <c r="AE957" s="51">
        <f t="shared" si="577"/>
        <v>1.1928004340268277</v>
      </c>
      <c r="AF957" s="50">
        <f t="shared" si="558"/>
        <v>-9.3872146014939428E-3</v>
      </c>
      <c r="AG957" s="50">
        <f t="shared" si="578"/>
        <v>-2.4853497906585087E-4</v>
      </c>
      <c r="AH957" s="48">
        <f t="shared" si="579"/>
        <v>45197</v>
      </c>
      <c r="AI957" s="55">
        <f t="shared" si="559"/>
        <v>2023</v>
      </c>
      <c r="AJ957" s="55">
        <f t="shared" si="560"/>
        <v>10</v>
      </c>
      <c r="AK957" s="53">
        <f t="shared" si="561"/>
        <v>0</v>
      </c>
      <c r="AL957" s="51">
        <f t="shared" si="580"/>
        <v>1.1830079446096047</v>
      </c>
      <c r="AM957" s="52" t="str">
        <f t="shared" si="562"/>
        <v/>
      </c>
      <c r="AN957" s="51">
        <f t="shared" si="581"/>
        <v>1.1928004340268277</v>
      </c>
      <c r="AO957" s="52">
        <f t="shared" si="563"/>
        <v>-9.3872146014939428E-3</v>
      </c>
      <c r="AP957" s="56">
        <f t="shared" si="564"/>
        <v>1</v>
      </c>
      <c r="AQ957" s="53" t="b">
        <f t="shared" si="565"/>
        <v>1</v>
      </c>
    </row>
    <row r="958" spans="1:43">
      <c r="A958" s="48">
        <f>净值底稿!A919</f>
        <v>45215</v>
      </c>
      <c r="B958" s="49">
        <f>净值底稿!X919</f>
        <v>1.5214076886598318</v>
      </c>
      <c r="C958" s="49">
        <f>净值底稿!U919</f>
        <v>1.2255885725640381</v>
      </c>
      <c r="D958" s="49">
        <f>净值底稿!V919</f>
        <v>1.6117999999999999</v>
      </c>
      <c r="E958" s="49">
        <f>净值底稿!W919</f>
        <v>1.645</v>
      </c>
      <c r="F958" s="50">
        <f t="shared" si="566"/>
        <v>3.1943990914886644E-3</v>
      </c>
      <c r="G958" s="50">
        <f t="shared" si="567"/>
        <v>-7.0083829113254392E-3</v>
      </c>
      <c r="H958" s="50">
        <f t="shared" si="568"/>
        <v>1.2410027302056648E-4</v>
      </c>
      <c r="I958" s="50">
        <f t="shared" si="569"/>
        <v>1.3680059157012536E-2</v>
      </c>
      <c r="J958" s="51">
        <f t="shared" si="570"/>
        <v>0.1203186889755061</v>
      </c>
      <c r="K958" s="51">
        <f t="shared" si="571"/>
        <v>0.11896064369532403</v>
      </c>
      <c r="L958" s="51">
        <f t="shared" si="572"/>
        <v>0.87607343620427303</v>
      </c>
      <c r="M958" s="51">
        <f t="shared" si="573"/>
        <v>6.6804369413721379E-2</v>
      </c>
      <c r="N958" s="51">
        <f t="shared" si="544"/>
        <v>1.1821571382888247</v>
      </c>
      <c r="O958" s="52">
        <f t="shared" si="545"/>
        <v>0.20240907483516746</v>
      </c>
      <c r="P958" s="53" t="b">
        <f t="shared" si="546"/>
        <v>0</v>
      </c>
      <c r="Q958" s="53" t="b">
        <f t="shared" si="547"/>
        <v>0</v>
      </c>
      <c r="R958" s="53" t="b">
        <f t="shared" si="548"/>
        <v>0</v>
      </c>
      <c r="S958" s="53" t="b">
        <f t="shared" si="574"/>
        <v>0</v>
      </c>
      <c r="T958" s="54" t="str">
        <f t="shared" si="575"/>
        <v>不调</v>
      </c>
      <c r="U958" s="51">
        <f t="shared" si="549"/>
        <v>0.1203186889755061</v>
      </c>
      <c r="V958" s="51">
        <f t="shared" si="550"/>
        <v>0.11896064369532403</v>
      </c>
      <c r="W958" s="51">
        <f t="shared" si="551"/>
        <v>0.87607343620427303</v>
      </c>
      <c r="X958" s="51">
        <f t="shared" si="552"/>
        <v>6.6804369413721379E-2</v>
      </c>
      <c r="Y958" s="51">
        <f t="shared" si="576"/>
        <v>0.99995880187477393</v>
      </c>
      <c r="Z958" s="51">
        <f t="shared" si="553"/>
        <v>0.12031373207109065</v>
      </c>
      <c r="AA958" s="51">
        <f t="shared" si="554"/>
        <v>0.11895574273982809</v>
      </c>
      <c r="AB958" s="51">
        <f t="shared" si="555"/>
        <v>0.87603734362114105</v>
      </c>
      <c r="AC958" s="51">
        <f t="shared" si="556"/>
        <v>6.6801617198944618E-2</v>
      </c>
      <c r="AD958" s="78">
        <f t="shared" si="557"/>
        <v>1.1821084356310045</v>
      </c>
      <c r="AE958" s="51">
        <f t="shared" si="577"/>
        <v>1.1928004340268277</v>
      </c>
      <c r="AF958" s="50">
        <f t="shared" si="558"/>
        <v>-8.9637780896235641E-3</v>
      </c>
      <c r="AG958" s="50">
        <f t="shared" si="578"/>
        <v>4.2744906800296079E-4</v>
      </c>
      <c r="AH958" s="48">
        <f t="shared" si="579"/>
        <v>45197</v>
      </c>
      <c r="AI958" s="55">
        <f t="shared" si="559"/>
        <v>2023</v>
      </c>
      <c r="AJ958" s="55">
        <f t="shared" si="560"/>
        <v>10</v>
      </c>
      <c r="AK958" s="53">
        <f t="shared" si="561"/>
        <v>0</v>
      </c>
      <c r="AL958" s="51">
        <f t="shared" si="580"/>
        <v>1.1830079446096047</v>
      </c>
      <c r="AM958" s="52" t="str">
        <f t="shared" si="562"/>
        <v/>
      </c>
      <c r="AN958" s="51">
        <f t="shared" si="581"/>
        <v>1.1928004340268277</v>
      </c>
      <c r="AO958" s="52">
        <f t="shared" si="563"/>
        <v>-8.9637780896235641E-3</v>
      </c>
      <c r="AP958" s="56">
        <f t="shared" si="564"/>
        <v>1</v>
      </c>
      <c r="AQ958" s="53" t="b">
        <f t="shared" si="565"/>
        <v>1</v>
      </c>
    </row>
    <row r="959" spans="1:43">
      <c r="A959" s="48">
        <f>净值底稿!A920</f>
        <v>45216</v>
      </c>
      <c r="B959" s="49">
        <f>净值底稿!X920</f>
        <v>1.5269398695246483</v>
      </c>
      <c r="C959" s="49">
        <f>净值底稿!U920</f>
        <v>1.2251807693786503</v>
      </c>
      <c r="D959" s="49">
        <f>净值底稿!V920</f>
        <v>1.6113999999999999</v>
      </c>
      <c r="E959" s="49">
        <f>净值底稿!W920</f>
        <v>1.6529</v>
      </c>
      <c r="F959" s="50">
        <f t="shared" si="566"/>
        <v>3.6362251262773704E-3</v>
      </c>
      <c r="G959" s="50">
        <f t="shared" si="567"/>
        <v>-3.3274068844701965E-4</v>
      </c>
      <c r="H959" s="50">
        <f t="shared" si="568"/>
        <v>-2.481697481077072E-4</v>
      </c>
      <c r="I959" s="50">
        <f t="shared" si="569"/>
        <v>4.8024316109422927E-3</v>
      </c>
      <c r="J959" s="51">
        <f t="shared" si="570"/>
        <v>0.12075121988668376</v>
      </c>
      <c r="K959" s="51">
        <f t="shared" si="571"/>
        <v>0.11891616132409412</v>
      </c>
      <c r="L959" s="51">
        <f t="shared" si="572"/>
        <v>0.8758199376542416</v>
      </c>
      <c r="M959" s="51">
        <f t="shared" si="573"/>
        <v>6.7122427397042897E-2</v>
      </c>
      <c r="N959" s="51">
        <f t="shared" si="544"/>
        <v>1.1826097462620624</v>
      </c>
      <c r="O959" s="52">
        <f t="shared" si="545"/>
        <v>0.20265973789604502</v>
      </c>
      <c r="P959" s="53" t="b">
        <f t="shared" si="546"/>
        <v>0</v>
      </c>
      <c r="Q959" s="53" t="b">
        <f t="shared" si="547"/>
        <v>0</v>
      </c>
      <c r="R959" s="53" t="b">
        <f t="shared" si="548"/>
        <v>0</v>
      </c>
      <c r="S959" s="53" t="b">
        <f t="shared" si="574"/>
        <v>0</v>
      </c>
      <c r="T959" s="54" t="str">
        <f t="shared" si="575"/>
        <v>不调</v>
      </c>
      <c r="U959" s="51">
        <f t="shared" si="549"/>
        <v>0.12075121988668376</v>
      </c>
      <c r="V959" s="51">
        <f t="shared" si="550"/>
        <v>0.11891616132409412</v>
      </c>
      <c r="W959" s="51">
        <f t="shared" si="551"/>
        <v>0.8758199376542416</v>
      </c>
      <c r="X959" s="51">
        <f t="shared" si="552"/>
        <v>6.7122427397042897E-2</v>
      </c>
      <c r="Y959" s="51">
        <f t="shared" si="576"/>
        <v>0.99998626710299976</v>
      </c>
      <c r="Z959" s="51">
        <f t="shared" si="553"/>
        <v>0.12074956162261841</v>
      </c>
      <c r="AA959" s="51">
        <f t="shared" si="554"/>
        <v>0.118914528260699</v>
      </c>
      <c r="AB959" s="51">
        <f t="shared" si="555"/>
        <v>0.87580791010924708</v>
      </c>
      <c r="AC959" s="51">
        <f t="shared" si="556"/>
        <v>6.7121505611661053E-2</v>
      </c>
      <c r="AD959" s="78">
        <f t="shared" si="557"/>
        <v>1.1825935056042254</v>
      </c>
      <c r="AE959" s="51">
        <f t="shared" si="577"/>
        <v>1.1928004340268277</v>
      </c>
      <c r="AF959" s="50">
        <f t="shared" si="558"/>
        <v>-8.5571132701086627E-3</v>
      </c>
      <c r="AG959" s="50">
        <f t="shared" si="578"/>
        <v>4.1034304349740758E-4</v>
      </c>
      <c r="AH959" s="48">
        <f t="shared" si="579"/>
        <v>45197</v>
      </c>
      <c r="AI959" s="55">
        <f t="shared" si="559"/>
        <v>2023</v>
      </c>
      <c r="AJ959" s="55">
        <f t="shared" si="560"/>
        <v>10</v>
      </c>
      <c r="AK959" s="53">
        <f t="shared" si="561"/>
        <v>0</v>
      </c>
      <c r="AL959" s="51">
        <f t="shared" si="580"/>
        <v>1.1830079446096047</v>
      </c>
      <c r="AM959" s="52" t="str">
        <f t="shared" si="562"/>
        <v/>
      </c>
      <c r="AN959" s="51">
        <f t="shared" si="581"/>
        <v>1.1928004340268277</v>
      </c>
      <c r="AO959" s="52">
        <f t="shared" si="563"/>
        <v>-8.5571132701086627E-3</v>
      </c>
      <c r="AP959" s="56">
        <f t="shared" si="564"/>
        <v>1</v>
      </c>
      <c r="AQ959" s="53" t="b">
        <f t="shared" si="565"/>
        <v>1</v>
      </c>
    </row>
    <row r="960" spans="1:43">
      <c r="A960" s="48">
        <f>净值底稿!A921</f>
        <v>45217</v>
      </c>
      <c r="B960" s="49">
        <f>净值底稿!X921</f>
        <v>1.5190304102462062</v>
      </c>
      <c r="C960" s="49">
        <f>净值底稿!U921</f>
        <v>1.2064961430732377</v>
      </c>
      <c r="D960" s="49">
        <f>净值底稿!V921</f>
        <v>1.6109</v>
      </c>
      <c r="E960" s="49">
        <f>净值底稿!W921</f>
        <v>1.665</v>
      </c>
      <c r="F960" s="50">
        <f t="shared" si="566"/>
        <v>-5.1799415525801695E-3</v>
      </c>
      <c r="G960" s="50">
        <f t="shared" si="567"/>
        <v>-1.5250505698753747E-2</v>
      </c>
      <c r="H960" s="50">
        <f t="shared" si="568"/>
        <v>-3.1028918952458184E-4</v>
      </c>
      <c r="I960" s="50">
        <f t="shared" si="569"/>
        <v>7.3204670578983499E-3</v>
      </c>
      <c r="J960" s="51">
        <f t="shared" si="570"/>
        <v>0.12012408595091356</v>
      </c>
      <c r="K960" s="51">
        <f t="shared" si="571"/>
        <v>0.11710102156979459</v>
      </c>
      <c r="L960" s="51">
        <f t="shared" si="572"/>
        <v>0.87553615638264004</v>
      </c>
      <c r="M960" s="51">
        <f t="shared" si="573"/>
        <v>6.7612866382367756E-2</v>
      </c>
      <c r="N960" s="51">
        <f t="shared" si="544"/>
        <v>1.180374130285716</v>
      </c>
      <c r="O960" s="52">
        <f t="shared" si="545"/>
        <v>0.2009745058232397</v>
      </c>
      <c r="P960" s="53" t="b">
        <f t="shared" si="546"/>
        <v>0</v>
      </c>
      <c r="Q960" s="53" t="b">
        <f t="shared" si="547"/>
        <v>0</v>
      </c>
      <c r="R960" s="53" t="b">
        <f t="shared" si="548"/>
        <v>0</v>
      </c>
      <c r="S960" s="53" t="b">
        <f t="shared" si="574"/>
        <v>0</v>
      </c>
      <c r="T960" s="54" t="str">
        <f t="shared" si="575"/>
        <v>不调</v>
      </c>
      <c r="U960" s="51">
        <f t="shared" si="549"/>
        <v>0.12012408595091356</v>
      </c>
      <c r="V960" s="51">
        <f t="shared" si="550"/>
        <v>0.11710102156979459</v>
      </c>
      <c r="W960" s="51">
        <f t="shared" si="551"/>
        <v>0.87553615638264004</v>
      </c>
      <c r="X960" s="51">
        <f t="shared" si="552"/>
        <v>6.7612866382367756E-2</v>
      </c>
      <c r="Y960" s="51">
        <f t="shared" si="576"/>
        <v>0.99998626710299976</v>
      </c>
      <c r="Z960" s="51">
        <f t="shared" si="553"/>
        <v>0.12012243629921394</v>
      </c>
      <c r="AA960" s="51">
        <f t="shared" si="554"/>
        <v>0.11709941343352674</v>
      </c>
      <c r="AB960" s="51">
        <f t="shared" si="555"/>
        <v>0.87552413273478447</v>
      </c>
      <c r="AC960" s="51">
        <f t="shared" si="556"/>
        <v>6.7611937861837834E-2</v>
      </c>
      <c r="AD960" s="78">
        <f t="shared" si="557"/>
        <v>1.180357920329363</v>
      </c>
      <c r="AE960" s="51">
        <f t="shared" si="577"/>
        <v>1.1928004340268277</v>
      </c>
      <c r="AF960" s="50">
        <f t="shared" si="558"/>
        <v>-1.0431345715946283E-2</v>
      </c>
      <c r="AG960" s="50">
        <f t="shared" si="578"/>
        <v>-1.8904088888261894E-3</v>
      </c>
      <c r="AH960" s="48">
        <f t="shared" si="579"/>
        <v>45197</v>
      </c>
      <c r="AI960" s="55">
        <f t="shared" si="559"/>
        <v>2023</v>
      </c>
      <c r="AJ960" s="55">
        <f t="shared" si="560"/>
        <v>10</v>
      </c>
      <c r="AK960" s="53">
        <f t="shared" si="561"/>
        <v>0</v>
      </c>
      <c r="AL960" s="51">
        <f t="shared" si="580"/>
        <v>1.1830079446096047</v>
      </c>
      <c r="AM960" s="52" t="str">
        <f t="shared" si="562"/>
        <v/>
      </c>
      <c r="AN960" s="51">
        <f t="shared" si="581"/>
        <v>1.1928004340268277</v>
      </c>
      <c r="AO960" s="52">
        <f t="shared" si="563"/>
        <v>-1.0431345715946283E-2</v>
      </c>
      <c r="AP960" s="56">
        <f t="shared" si="564"/>
        <v>1</v>
      </c>
      <c r="AQ960" s="53" t="b">
        <f t="shared" si="565"/>
        <v>1</v>
      </c>
    </row>
    <row r="961" spans="1:43">
      <c r="A961" s="48">
        <f>净值底稿!A922</f>
        <v>45218</v>
      </c>
      <c r="B961" s="49">
        <f>净值底稿!X922</f>
        <v>1.4948396608900856</v>
      </c>
      <c r="C961" s="49">
        <f>净值底稿!U922</f>
        <v>1.1927610315487356</v>
      </c>
      <c r="D961" s="49">
        <f>净值底稿!V922</f>
        <v>1.6091</v>
      </c>
      <c r="E961" s="49">
        <f>净值底稿!W922</f>
        <v>1.6755</v>
      </c>
      <c r="F961" s="50">
        <f t="shared" si="566"/>
        <v>-1.5925125127810857E-2</v>
      </c>
      <c r="G961" s="50">
        <f t="shared" si="567"/>
        <v>-1.1384297913721864E-2</v>
      </c>
      <c r="H961" s="50">
        <f t="shared" si="568"/>
        <v>-1.1173877956421885E-3</v>
      </c>
      <c r="I961" s="50">
        <f t="shared" si="569"/>
        <v>6.3063063063062419E-3</v>
      </c>
      <c r="J961" s="51">
        <f t="shared" si="570"/>
        <v>0.11820947147049148</v>
      </c>
      <c r="K961" s="51">
        <f t="shared" si="571"/>
        <v>0.11576631882547739</v>
      </c>
      <c r="L961" s="51">
        <f t="shared" si="572"/>
        <v>0.87454583275407638</v>
      </c>
      <c r="M961" s="51">
        <f t="shared" si="573"/>
        <v>6.8038319451957527E-2</v>
      </c>
      <c r="N961" s="51">
        <f t="shared" si="544"/>
        <v>1.1765599425020028</v>
      </c>
      <c r="O961" s="52">
        <f t="shared" si="545"/>
        <v>0.19886431778257707</v>
      </c>
      <c r="P961" s="53" t="b">
        <f t="shared" si="546"/>
        <v>0</v>
      </c>
      <c r="Q961" s="53" t="b">
        <f t="shared" si="547"/>
        <v>0</v>
      </c>
      <c r="R961" s="53" t="b">
        <f t="shared" si="548"/>
        <v>0</v>
      </c>
      <c r="S961" s="53" t="b">
        <f t="shared" si="574"/>
        <v>0</v>
      </c>
      <c r="T961" s="54" t="str">
        <f t="shared" si="575"/>
        <v>不调</v>
      </c>
      <c r="U961" s="51">
        <f t="shared" si="549"/>
        <v>0.11820947147049148</v>
      </c>
      <c r="V961" s="51">
        <f t="shared" si="550"/>
        <v>0.11576631882547739</v>
      </c>
      <c r="W961" s="51">
        <f t="shared" si="551"/>
        <v>0.87454583275407638</v>
      </c>
      <c r="X961" s="51">
        <f t="shared" si="552"/>
        <v>6.8038319451957527E-2</v>
      </c>
      <c r="Y961" s="51">
        <f t="shared" si="576"/>
        <v>0.99998626710299976</v>
      </c>
      <c r="Z961" s="51">
        <f t="shared" si="553"/>
        <v>0.11820784811199532</v>
      </c>
      <c r="AA961" s="51">
        <f t="shared" si="554"/>
        <v>0.11576472901854486</v>
      </c>
      <c r="AB961" s="51">
        <f t="shared" si="555"/>
        <v>0.87453382270623314</v>
      </c>
      <c r="AC961" s="51">
        <f t="shared" si="556"/>
        <v>6.8037385088724422E-2</v>
      </c>
      <c r="AD961" s="78">
        <f t="shared" si="557"/>
        <v>1.1765437849254976</v>
      </c>
      <c r="AE961" s="51">
        <f t="shared" si="577"/>
        <v>1.1928004340268277</v>
      </c>
      <c r="AF961" s="50">
        <f t="shared" si="558"/>
        <v>-1.362897651407502E-2</v>
      </c>
      <c r="AG961" s="50">
        <f t="shared" si="578"/>
        <v>-3.2313380019520777E-3</v>
      </c>
      <c r="AH961" s="48">
        <f t="shared" si="579"/>
        <v>45197</v>
      </c>
      <c r="AI961" s="55">
        <f t="shared" si="559"/>
        <v>2023</v>
      </c>
      <c r="AJ961" s="55">
        <f t="shared" si="560"/>
        <v>10</v>
      </c>
      <c r="AK961" s="53">
        <f t="shared" si="561"/>
        <v>0</v>
      </c>
      <c r="AL961" s="51">
        <f t="shared" si="580"/>
        <v>1.1830079446096047</v>
      </c>
      <c r="AM961" s="52" t="str">
        <f t="shared" si="562"/>
        <v/>
      </c>
      <c r="AN961" s="51">
        <f t="shared" si="581"/>
        <v>1.1928004340268277</v>
      </c>
      <c r="AO961" s="52">
        <f t="shared" si="563"/>
        <v>-1.362897651407502E-2</v>
      </c>
      <c r="AP961" s="56">
        <f t="shared" si="564"/>
        <v>1</v>
      </c>
      <c r="AQ961" s="53" t="b">
        <f t="shared" si="565"/>
        <v>1</v>
      </c>
    </row>
    <row r="962" spans="1:43">
      <c r="A962" s="48">
        <f>净值底稿!A923</f>
        <v>45219</v>
      </c>
      <c r="B962" s="49">
        <f>净值底稿!X923</f>
        <v>1.4864892264221563</v>
      </c>
      <c r="C962" s="49">
        <f>净值底稿!U923</f>
        <v>1.181369054736648</v>
      </c>
      <c r="D962" s="49">
        <f>净值底稿!V923</f>
        <v>1.6091</v>
      </c>
      <c r="E962" s="49">
        <f>净值底稿!W923</f>
        <v>1.6961999999999999</v>
      </c>
      <c r="F962" s="50">
        <f t="shared" si="566"/>
        <v>-5.5861740134437454E-3</v>
      </c>
      <c r="G962" s="50">
        <f t="shared" si="567"/>
        <v>-9.5509297426457085E-3</v>
      </c>
      <c r="H962" s="50">
        <f t="shared" si="568"/>
        <v>0</v>
      </c>
      <c r="I962" s="50">
        <f t="shared" si="569"/>
        <v>1.235452103849588E-2</v>
      </c>
      <c r="J962" s="51">
        <f t="shared" si="570"/>
        <v>0.11754751850268699</v>
      </c>
      <c r="K962" s="51">
        <f t="shared" si="571"/>
        <v>0.11465906822501232</v>
      </c>
      <c r="L962" s="51">
        <f t="shared" si="572"/>
        <v>0.87453382270623314</v>
      </c>
      <c r="M962" s="51">
        <f t="shared" si="573"/>
        <v>6.8877954394207311E-2</v>
      </c>
      <c r="N962" s="51">
        <f t="shared" si="544"/>
        <v>1.1756183638281397</v>
      </c>
      <c r="O962" s="52">
        <f t="shared" si="545"/>
        <v>0.19751867942209597</v>
      </c>
      <c r="P962" s="53" t="b">
        <f t="shared" si="546"/>
        <v>0</v>
      </c>
      <c r="Q962" s="53" t="b">
        <f t="shared" si="547"/>
        <v>0</v>
      </c>
      <c r="R962" s="53" t="b">
        <f t="shared" si="548"/>
        <v>0</v>
      </c>
      <c r="S962" s="53" t="b">
        <f t="shared" si="574"/>
        <v>0</v>
      </c>
      <c r="T962" s="54" t="str">
        <f t="shared" si="575"/>
        <v>不调</v>
      </c>
      <c r="U962" s="51">
        <f t="shared" si="549"/>
        <v>0.11754751850268699</v>
      </c>
      <c r="V962" s="51">
        <f t="shared" si="550"/>
        <v>0.11465906822501232</v>
      </c>
      <c r="W962" s="51">
        <f t="shared" si="551"/>
        <v>0.87453382270623314</v>
      </c>
      <c r="X962" s="51">
        <f t="shared" si="552"/>
        <v>6.8877954394207311E-2</v>
      </c>
      <c r="Y962" s="51">
        <f t="shared" si="576"/>
        <v>0.99998626710299976</v>
      </c>
      <c r="Z962" s="51">
        <f t="shared" si="553"/>
        <v>0.11754590423472276</v>
      </c>
      <c r="AA962" s="51">
        <f t="shared" si="554"/>
        <v>0.11465749362383824</v>
      </c>
      <c r="AB962" s="51">
        <f t="shared" si="555"/>
        <v>0.87452181282332264</v>
      </c>
      <c r="AC962" s="51">
        <f t="shared" si="556"/>
        <v>6.8877008500354026E-2</v>
      </c>
      <c r="AD962" s="78">
        <f t="shared" si="557"/>
        <v>1.1756022191822377</v>
      </c>
      <c r="AE962" s="51">
        <f t="shared" si="577"/>
        <v>1.1928004340268277</v>
      </c>
      <c r="AF962" s="50">
        <f t="shared" si="558"/>
        <v>-1.4418350592420359E-2</v>
      </c>
      <c r="AG962" s="50">
        <f t="shared" si="578"/>
        <v>-8.0028109053287277E-4</v>
      </c>
      <c r="AH962" s="48">
        <f t="shared" si="579"/>
        <v>45197</v>
      </c>
      <c r="AI962" s="55">
        <f t="shared" si="559"/>
        <v>2023</v>
      </c>
      <c r="AJ962" s="55">
        <f t="shared" si="560"/>
        <v>10</v>
      </c>
      <c r="AK962" s="53">
        <f t="shared" si="561"/>
        <v>0</v>
      </c>
      <c r="AL962" s="51">
        <f t="shared" si="580"/>
        <v>1.1830079446096047</v>
      </c>
      <c r="AM962" s="52" t="str">
        <f t="shared" si="562"/>
        <v/>
      </c>
      <c r="AN962" s="51">
        <f t="shared" si="581"/>
        <v>1.1928004340268277</v>
      </c>
      <c r="AO962" s="52">
        <f t="shared" si="563"/>
        <v>-1.4418350592420359E-2</v>
      </c>
      <c r="AP962" s="56">
        <f t="shared" si="564"/>
        <v>1</v>
      </c>
      <c r="AQ962" s="53" t="b">
        <f t="shared" si="565"/>
        <v>1</v>
      </c>
    </row>
    <row r="963" spans="1:43">
      <c r="A963" s="48">
        <f>净值底稿!A924</f>
        <v>45222</v>
      </c>
      <c r="B963" s="49">
        <f>净值底稿!X924</f>
        <v>1.4669126277209115</v>
      </c>
      <c r="C963" s="49">
        <f>净值底稿!U924</f>
        <v>1.1567096907272667</v>
      </c>
      <c r="D963" s="49">
        <f>净值底稿!V924</f>
        <v>1.6097999999999999</v>
      </c>
      <c r="E963" s="49">
        <f>净值底稿!W924</f>
        <v>1.6879999999999999</v>
      </c>
      <c r="F963" s="50">
        <f t="shared" si="566"/>
        <v>-1.3169687578808764E-2</v>
      </c>
      <c r="G963" s="50">
        <f t="shared" si="567"/>
        <v>-2.0873548287481114E-2</v>
      </c>
      <c r="H963" s="50">
        <f t="shared" si="568"/>
        <v>4.3502579081478032E-4</v>
      </c>
      <c r="I963" s="50">
        <f t="shared" si="569"/>
        <v>-4.8343355736352178E-3</v>
      </c>
      <c r="J963" s="51">
        <f t="shared" si="570"/>
        <v>0.1159978613997829</v>
      </c>
      <c r="K963" s="51">
        <f t="shared" si="571"/>
        <v>0.1122641848941595</v>
      </c>
      <c r="L963" s="51">
        <f t="shared" si="572"/>
        <v>0.87490225236653085</v>
      </c>
      <c r="M963" s="51">
        <f t="shared" si="573"/>
        <v>6.8544033927955189E-2</v>
      </c>
      <c r="N963" s="51">
        <f t="shared" si="544"/>
        <v>1.1717083325884285</v>
      </c>
      <c r="O963" s="52">
        <f t="shared" si="545"/>
        <v>0.19481131946009739</v>
      </c>
      <c r="P963" s="53" t="b">
        <f t="shared" si="546"/>
        <v>0</v>
      </c>
      <c r="Q963" s="53" t="b">
        <f t="shared" si="547"/>
        <v>0</v>
      </c>
      <c r="R963" s="53" t="b">
        <f t="shared" si="548"/>
        <v>0</v>
      </c>
      <c r="S963" s="53" t="b">
        <f t="shared" si="574"/>
        <v>0</v>
      </c>
      <c r="T963" s="54" t="str">
        <f t="shared" si="575"/>
        <v>不调</v>
      </c>
      <c r="U963" s="51">
        <f t="shared" si="549"/>
        <v>0.1159978613997829</v>
      </c>
      <c r="V963" s="51">
        <f t="shared" si="550"/>
        <v>0.1122641848941595</v>
      </c>
      <c r="W963" s="51">
        <f t="shared" si="551"/>
        <v>0.87490225236653085</v>
      </c>
      <c r="X963" s="51">
        <f t="shared" si="552"/>
        <v>6.8544033927955189E-2</v>
      </c>
      <c r="Y963" s="51">
        <f t="shared" si="576"/>
        <v>0.99995880187477393</v>
      </c>
      <c r="Z963" s="51">
        <f t="shared" si="553"/>
        <v>0.11599308250536298</v>
      </c>
      <c r="AA963" s="51">
        <f t="shared" si="554"/>
        <v>0.11225955982021182</v>
      </c>
      <c r="AB963" s="51">
        <f t="shared" si="555"/>
        <v>0.8748662080339773</v>
      </c>
      <c r="AC963" s="51">
        <f t="shared" si="556"/>
        <v>6.8541210042261921E-2</v>
      </c>
      <c r="AD963" s="78">
        <f t="shared" si="557"/>
        <v>1.1716600604018141</v>
      </c>
      <c r="AE963" s="51">
        <f t="shared" si="577"/>
        <v>1.1928004340268277</v>
      </c>
      <c r="AF963" s="50">
        <f t="shared" si="558"/>
        <v>-1.7723311479393766E-2</v>
      </c>
      <c r="AG963" s="50">
        <f t="shared" si="578"/>
        <v>-3.3533100874595378E-3</v>
      </c>
      <c r="AH963" s="48">
        <f t="shared" si="579"/>
        <v>45197</v>
      </c>
      <c r="AI963" s="55">
        <f t="shared" si="559"/>
        <v>2023</v>
      </c>
      <c r="AJ963" s="55">
        <f t="shared" si="560"/>
        <v>10</v>
      </c>
      <c r="AK963" s="53">
        <f t="shared" si="561"/>
        <v>0</v>
      </c>
      <c r="AL963" s="51">
        <f t="shared" si="580"/>
        <v>1.1830079446096047</v>
      </c>
      <c r="AM963" s="52" t="str">
        <f t="shared" si="562"/>
        <v/>
      </c>
      <c r="AN963" s="51">
        <f t="shared" si="581"/>
        <v>1.1928004340268277</v>
      </c>
      <c r="AO963" s="52">
        <f t="shared" si="563"/>
        <v>-1.7723311479393766E-2</v>
      </c>
      <c r="AP963" s="56">
        <f t="shared" si="564"/>
        <v>1</v>
      </c>
      <c r="AQ963" s="53" t="b">
        <f t="shared" si="565"/>
        <v>1</v>
      </c>
    </row>
    <row r="964" spans="1:43">
      <c r="A964" s="48">
        <f>净值底稿!A925</f>
        <v>45223</v>
      </c>
      <c r="B964" s="49">
        <f>净值底稿!X925</f>
        <v>1.4778874734960787</v>
      </c>
      <c r="C964" s="49">
        <f>净值底稿!U925</f>
        <v>1.1735818299636183</v>
      </c>
      <c r="D964" s="49">
        <f>净值底稿!V925</f>
        <v>1.6087</v>
      </c>
      <c r="E964" s="49">
        <f>净值底稿!W925</f>
        <v>1.6902999999999999</v>
      </c>
      <c r="F964" s="50">
        <f t="shared" si="566"/>
        <v>7.4815947233466407E-3</v>
      </c>
      <c r="G964" s="50">
        <f t="shared" si="567"/>
        <v>1.4586321331624186E-2</v>
      </c>
      <c r="H964" s="50">
        <f t="shared" si="568"/>
        <v>-6.8331469747784368E-4</v>
      </c>
      <c r="I964" s="50">
        <f t="shared" si="569"/>
        <v>1.3625592417061405E-3</v>
      </c>
      <c r="J964" s="51">
        <f t="shared" si="570"/>
        <v>0.11686089573937981</v>
      </c>
      <c r="K964" s="51">
        <f t="shared" si="571"/>
        <v>0.11389701383229613</v>
      </c>
      <c r="L964" s="51">
        <f t="shared" si="572"/>
        <v>0.87426839909570098</v>
      </c>
      <c r="M964" s="51">
        <f t="shared" si="573"/>
        <v>6.8634601501442724E-2</v>
      </c>
      <c r="N964" s="51">
        <f t="shared" si="544"/>
        <v>1.1736609101688196</v>
      </c>
      <c r="O964" s="52">
        <f t="shared" si="545"/>
        <v>0.19661378135059784</v>
      </c>
      <c r="P964" s="53" t="b">
        <f t="shared" si="546"/>
        <v>0</v>
      </c>
      <c r="Q964" s="53" t="b">
        <f t="shared" si="547"/>
        <v>0</v>
      </c>
      <c r="R964" s="53" t="b">
        <f t="shared" si="548"/>
        <v>0</v>
      </c>
      <c r="S964" s="53" t="b">
        <f t="shared" si="574"/>
        <v>0</v>
      </c>
      <c r="T964" s="54" t="str">
        <f t="shared" si="575"/>
        <v>不调</v>
      </c>
      <c r="U964" s="51">
        <f t="shared" si="549"/>
        <v>0.11686089573937981</v>
      </c>
      <c r="V964" s="51">
        <f t="shared" si="550"/>
        <v>0.11389701383229613</v>
      </c>
      <c r="W964" s="51">
        <f t="shared" si="551"/>
        <v>0.87426839909570098</v>
      </c>
      <c r="X964" s="51">
        <f t="shared" si="552"/>
        <v>6.8634601501442724E-2</v>
      </c>
      <c r="Y964" s="51">
        <f t="shared" si="576"/>
        <v>0.99998626710299976</v>
      </c>
      <c r="Z964" s="51">
        <f t="shared" si="553"/>
        <v>0.11685929090073527</v>
      </c>
      <c r="AA964" s="51">
        <f t="shared" si="554"/>
        <v>0.11389544969633653</v>
      </c>
      <c r="AB964" s="51">
        <f t="shared" si="555"/>
        <v>0.87425639285782564</v>
      </c>
      <c r="AC964" s="51">
        <f t="shared" si="556"/>
        <v>6.863365894952965E-2</v>
      </c>
      <c r="AD964" s="78">
        <f t="shared" si="557"/>
        <v>1.1736447924044271</v>
      </c>
      <c r="AE964" s="51">
        <f t="shared" si="577"/>
        <v>1.1928004340268277</v>
      </c>
      <c r="AF964" s="50">
        <f t="shared" si="558"/>
        <v>-1.6059385187958242E-2</v>
      </c>
      <c r="AG964" s="50">
        <f t="shared" si="578"/>
        <v>1.693948671368295E-3</v>
      </c>
      <c r="AH964" s="48">
        <f t="shared" si="579"/>
        <v>45197</v>
      </c>
      <c r="AI964" s="55">
        <f t="shared" si="559"/>
        <v>2023</v>
      </c>
      <c r="AJ964" s="55">
        <f t="shared" si="560"/>
        <v>10</v>
      </c>
      <c r="AK964" s="53">
        <f t="shared" si="561"/>
        <v>0</v>
      </c>
      <c r="AL964" s="51">
        <f t="shared" si="580"/>
        <v>1.1830079446096047</v>
      </c>
      <c r="AM964" s="52" t="str">
        <f t="shared" si="562"/>
        <v/>
      </c>
      <c r="AN964" s="51">
        <f t="shared" si="581"/>
        <v>1.1928004340268277</v>
      </c>
      <c r="AO964" s="52">
        <f t="shared" si="563"/>
        <v>-1.6059385187958242E-2</v>
      </c>
      <c r="AP964" s="56">
        <f t="shared" si="564"/>
        <v>1</v>
      </c>
      <c r="AQ964" s="53" t="b">
        <f t="shared" si="565"/>
        <v>1</v>
      </c>
    </row>
    <row r="965" spans="1:43">
      <c r="A965" s="48">
        <f>净值底稿!A926</f>
        <v>45224</v>
      </c>
      <c r="B965" s="49">
        <f>净值底稿!X926</f>
        <v>1.4907107482775892</v>
      </c>
      <c r="C965" s="49">
        <f>净值底稿!U926</f>
        <v>1.1839161154380617</v>
      </c>
      <c r="D965" s="49">
        <f>净值底稿!V926</f>
        <v>1.6092</v>
      </c>
      <c r="E965" s="49">
        <f>净值底稿!W926</f>
        <v>1.6823999999999999</v>
      </c>
      <c r="F965" s="50">
        <f t="shared" si="566"/>
        <v>8.6767599099921711E-3</v>
      </c>
      <c r="G965" s="50">
        <f t="shared" si="567"/>
        <v>8.8057647200996403E-3</v>
      </c>
      <c r="H965" s="50">
        <f t="shared" si="568"/>
        <v>3.1080997078380967E-4</v>
      </c>
      <c r="I965" s="50">
        <f t="shared" si="569"/>
        <v>-4.6737265574158249E-3</v>
      </c>
      <c r="J965" s="51">
        <f t="shared" si="570"/>
        <v>0.11787325091113288</v>
      </c>
      <c r="K965" s="51">
        <f t="shared" si="571"/>
        <v>0.11489838622905241</v>
      </c>
      <c r="L965" s="51">
        <f t="shared" si="572"/>
        <v>0.87452812046174733</v>
      </c>
      <c r="M965" s="51">
        <f t="shared" si="573"/>
        <v>6.8312883994964615E-2</v>
      </c>
      <c r="N965" s="51">
        <f t="shared" si="544"/>
        <v>1.1756126415968973</v>
      </c>
      <c r="O965" s="52">
        <f t="shared" si="545"/>
        <v>0.19800028419565069</v>
      </c>
      <c r="P965" s="53" t="b">
        <f t="shared" si="546"/>
        <v>0</v>
      </c>
      <c r="Q965" s="53" t="b">
        <f t="shared" si="547"/>
        <v>0</v>
      </c>
      <c r="R965" s="53" t="b">
        <f t="shared" si="548"/>
        <v>0</v>
      </c>
      <c r="S965" s="53" t="b">
        <f t="shared" si="574"/>
        <v>0</v>
      </c>
      <c r="T965" s="54" t="str">
        <f t="shared" si="575"/>
        <v>不调</v>
      </c>
      <c r="U965" s="51">
        <f t="shared" si="549"/>
        <v>0.11787325091113288</v>
      </c>
      <c r="V965" s="51">
        <f t="shared" si="550"/>
        <v>0.11489838622905241</v>
      </c>
      <c r="W965" s="51">
        <f t="shared" si="551"/>
        <v>0.87452812046174733</v>
      </c>
      <c r="X965" s="51">
        <f t="shared" si="552"/>
        <v>6.8312883994964615E-2</v>
      </c>
      <c r="Y965" s="51">
        <f t="shared" si="576"/>
        <v>0.99998626710299976</v>
      </c>
      <c r="Z965" s="51">
        <f t="shared" si="553"/>
        <v>0.11787163216991903</v>
      </c>
      <c r="AA965" s="51">
        <f t="shared" si="554"/>
        <v>0.11489680834134883</v>
      </c>
      <c r="AB965" s="51">
        <f t="shared" si="555"/>
        <v>0.87451611065714518</v>
      </c>
      <c r="AC965" s="51">
        <f t="shared" si="556"/>
        <v>6.831194586116493E-2</v>
      </c>
      <c r="AD965" s="78">
        <f t="shared" si="557"/>
        <v>1.175596497029578</v>
      </c>
      <c r="AE965" s="51">
        <f t="shared" si="577"/>
        <v>1.1928004340268277</v>
      </c>
      <c r="AF965" s="50">
        <f t="shared" si="558"/>
        <v>-1.4423147834688566E-2</v>
      </c>
      <c r="AG965" s="50">
        <f t="shared" si="578"/>
        <v>1.6629431986423526E-3</v>
      </c>
      <c r="AH965" s="48">
        <f t="shared" si="579"/>
        <v>45197</v>
      </c>
      <c r="AI965" s="55">
        <f t="shared" si="559"/>
        <v>2023</v>
      </c>
      <c r="AJ965" s="55">
        <f t="shared" si="560"/>
        <v>10</v>
      </c>
      <c r="AK965" s="53">
        <f t="shared" si="561"/>
        <v>0</v>
      </c>
      <c r="AL965" s="51">
        <f t="shared" si="580"/>
        <v>1.1830079446096047</v>
      </c>
      <c r="AM965" s="52" t="str">
        <f t="shared" si="562"/>
        <v/>
      </c>
      <c r="AN965" s="51">
        <f t="shared" si="581"/>
        <v>1.1928004340268277</v>
      </c>
      <c r="AO965" s="52">
        <f t="shared" si="563"/>
        <v>-1.4423147834688566E-2</v>
      </c>
      <c r="AP965" s="56">
        <f t="shared" si="564"/>
        <v>1</v>
      </c>
      <c r="AQ965" s="53" t="b">
        <f t="shared" si="565"/>
        <v>1</v>
      </c>
    </row>
    <row r="966" spans="1:43">
      <c r="A966" s="48">
        <f>净值底稿!A927</f>
        <v>45225</v>
      </c>
      <c r="B966" s="49">
        <f>净值底稿!X927</f>
        <v>1.4953998151021646</v>
      </c>
      <c r="C966" s="49">
        <f>净值底稿!U927</f>
        <v>1.1894187066813298</v>
      </c>
      <c r="D966" s="49">
        <f>净值底稿!V927</f>
        <v>1.6096999999999999</v>
      </c>
      <c r="E966" s="49">
        <f>净值底稿!W927</f>
        <v>1.6929000000000001</v>
      </c>
      <c r="F966" s="50">
        <f t="shared" si="566"/>
        <v>3.1455242608220413E-3</v>
      </c>
      <c r="G966" s="50">
        <f t="shared" si="567"/>
        <v>4.6477881088999862E-3</v>
      </c>
      <c r="H966" s="50">
        <f t="shared" si="568"/>
        <v>3.1071339796162611E-4</v>
      </c>
      <c r="I966" s="50">
        <f t="shared" si="569"/>
        <v>6.2410841654780835E-3</v>
      </c>
      <c r="J966" s="51">
        <f t="shared" si="570"/>
        <v>0.1182424002485722</v>
      </c>
      <c r="K966" s="51">
        <f t="shared" si="571"/>
        <v>0.1154308243609083</v>
      </c>
      <c r="L966" s="51">
        <f t="shared" si="572"/>
        <v>0.87478783452945963</v>
      </c>
      <c r="M966" s="51">
        <f t="shared" si="573"/>
        <v>6.8738286464792048E-2</v>
      </c>
      <c r="N966" s="51">
        <f t="shared" si="544"/>
        <v>1.1771993456037322</v>
      </c>
      <c r="O966" s="52">
        <f t="shared" si="545"/>
        <v>0.19849928177596812</v>
      </c>
      <c r="P966" s="53" t="b">
        <f t="shared" si="546"/>
        <v>0</v>
      </c>
      <c r="Q966" s="53" t="b">
        <f t="shared" si="547"/>
        <v>0</v>
      </c>
      <c r="R966" s="53" t="b">
        <f t="shared" si="548"/>
        <v>0</v>
      </c>
      <c r="S966" s="53" t="b">
        <f t="shared" si="574"/>
        <v>0</v>
      </c>
      <c r="T966" s="54" t="str">
        <f t="shared" si="575"/>
        <v>不调</v>
      </c>
      <c r="U966" s="51">
        <f t="shared" si="549"/>
        <v>0.1182424002485722</v>
      </c>
      <c r="V966" s="51">
        <f t="shared" si="550"/>
        <v>0.1154308243609083</v>
      </c>
      <c r="W966" s="51">
        <f t="shared" si="551"/>
        <v>0.87478783452945963</v>
      </c>
      <c r="X966" s="51">
        <f t="shared" si="552"/>
        <v>6.8738286464792048E-2</v>
      </c>
      <c r="Y966" s="51">
        <f t="shared" si="576"/>
        <v>0.99998626710299976</v>
      </c>
      <c r="Z966" s="51">
        <f t="shared" si="553"/>
        <v>0.11824077643786852</v>
      </c>
      <c r="AA966" s="51">
        <f t="shared" si="554"/>
        <v>0.11542923916128671</v>
      </c>
      <c r="AB966" s="51">
        <f t="shared" si="555"/>
        <v>0.87477582115823094</v>
      </c>
      <c r="AC966" s="51">
        <f t="shared" si="556"/>
        <v>6.8737342488984055E-2</v>
      </c>
      <c r="AD966" s="78">
        <f t="shared" si="557"/>
        <v>1.1771831792463703</v>
      </c>
      <c r="AE966" s="51">
        <f t="shared" si="577"/>
        <v>1.1928004340268277</v>
      </c>
      <c r="AF966" s="50">
        <f t="shared" si="558"/>
        <v>-1.3092931839179811E-2</v>
      </c>
      <c r="AG966" s="50">
        <f t="shared" si="578"/>
        <v>1.3496826681616003E-3</v>
      </c>
      <c r="AH966" s="48">
        <f t="shared" si="579"/>
        <v>45197</v>
      </c>
      <c r="AI966" s="55">
        <f t="shared" si="559"/>
        <v>2023</v>
      </c>
      <c r="AJ966" s="55">
        <f t="shared" si="560"/>
        <v>10</v>
      </c>
      <c r="AK966" s="53">
        <f t="shared" si="561"/>
        <v>0</v>
      </c>
      <c r="AL966" s="51">
        <f t="shared" si="580"/>
        <v>1.1830079446096047</v>
      </c>
      <c r="AM966" s="52" t="str">
        <f t="shared" si="562"/>
        <v/>
      </c>
      <c r="AN966" s="51">
        <f t="shared" si="581"/>
        <v>1.1928004340268277</v>
      </c>
      <c r="AO966" s="52">
        <f t="shared" si="563"/>
        <v>-1.3092931839179811E-2</v>
      </c>
      <c r="AP966" s="56">
        <f t="shared" si="564"/>
        <v>1</v>
      </c>
      <c r="AQ966" s="53" t="b">
        <f t="shared" si="565"/>
        <v>1</v>
      </c>
    </row>
    <row r="967" spans="1:43">
      <c r="A967" s="48">
        <f>净值底稿!A928</f>
        <v>45226</v>
      </c>
      <c r="B967" s="49">
        <f>净值底稿!X928</f>
        <v>1.5013180902873</v>
      </c>
      <c r="C967" s="49">
        <f>净值底稿!U928</f>
        <v>1.2057827716037055</v>
      </c>
      <c r="D967" s="49">
        <f>净值底稿!V928</f>
        <v>1.6099000000000001</v>
      </c>
      <c r="E967" s="49">
        <f>净值底稿!W928</f>
        <v>1.6983999999999999</v>
      </c>
      <c r="F967" s="50">
        <f t="shared" si="566"/>
        <v>3.9576540837884533E-3</v>
      </c>
      <c r="G967" s="50">
        <f t="shared" si="567"/>
        <v>1.3758035610549779E-2</v>
      </c>
      <c r="H967" s="50">
        <f t="shared" si="568"/>
        <v>1.2424675405364738E-4</v>
      </c>
      <c r="I967" s="50">
        <f t="shared" si="569"/>
        <v>3.2488628979856493E-3</v>
      </c>
      <c r="J967" s="51">
        <f t="shared" si="570"/>
        <v>0.11870873252960817</v>
      </c>
      <c r="K967" s="51">
        <f t="shared" si="571"/>
        <v>0.11701731874416636</v>
      </c>
      <c r="L967" s="51">
        <f t="shared" si="572"/>
        <v>0.87488450921453442</v>
      </c>
      <c r="M967" s="51">
        <f t="shared" si="573"/>
        <v>6.8960660690702641E-2</v>
      </c>
      <c r="N967" s="51">
        <f t="shared" si="544"/>
        <v>1.1795712211790117</v>
      </c>
      <c r="O967" s="52">
        <f t="shared" si="545"/>
        <v>0.199840456465325</v>
      </c>
      <c r="P967" s="53" t="b">
        <f t="shared" si="546"/>
        <v>0</v>
      </c>
      <c r="Q967" s="53" t="b">
        <f t="shared" si="547"/>
        <v>0</v>
      </c>
      <c r="R967" s="53" t="b">
        <f t="shared" si="548"/>
        <v>0</v>
      </c>
      <c r="S967" s="53" t="b">
        <f t="shared" si="574"/>
        <v>0</v>
      </c>
      <c r="T967" s="54" t="str">
        <f t="shared" si="575"/>
        <v>不调</v>
      </c>
      <c r="U967" s="51">
        <f t="shared" si="549"/>
        <v>0.11870873252960817</v>
      </c>
      <c r="V967" s="51">
        <f t="shared" si="550"/>
        <v>0.11701731874416636</v>
      </c>
      <c r="W967" s="51">
        <f t="shared" si="551"/>
        <v>0.87488450921453442</v>
      </c>
      <c r="X967" s="51">
        <f t="shared" si="552"/>
        <v>6.8960660690702641E-2</v>
      </c>
      <c r="Y967" s="51">
        <f t="shared" si="576"/>
        <v>0.99998626710299976</v>
      </c>
      <c r="Z967" s="51">
        <f t="shared" si="553"/>
        <v>0.11870710231481131</v>
      </c>
      <c r="AA967" s="51">
        <f t="shared" si="554"/>
        <v>0.11701571175738081</v>
      </c>
      <c r="AB967" s="51">
        <f t="shared" si="555"/>
        <v>0.87487249451568228</v>
      </c>
      <c r="AC967" s="51">
        <f t="shared" si="556"/>
        <v>6.8959713661052302E-2</v>
      </c>
      <c r="AD967" s="78">
        <f t="shared" si="557"/>
        <v>1.1795550222489266</v>
      </c>
      <c r="AE967" s="51">
        <f t="shared" si="577"/>
        <v>1.1928004340268277</v>
      </c>
      <c r="AF967" s="50">
        <f t="shared" si="558"/>
        <v>-1.1104465927452178E-2</v>
      </c>
      <c r="AG967" s="50">
        <f t="shared" si="578"/>
        <v>2.014846155102834E-3</v>
      </c>
      <c r="AH967" s="48">
        <f t="shared" si="579"/>
        <v>45197</v>
      </c>
      <c r="AI967" s="55">
        <f t="shared" si="559"/>
        <v>2023</v>
      </c>
      <c r="AJ967" s="55">
        <f t="shared" si="560"/>
        <v>10</v>
      </c>
      <c r="AK967" s="53">
        <f t="shared" si="561"/>
        <v>0</v>
      </c>
      <c r="AL967" s="51">
        <f t="shared" si="580"/>
        <v>1.1830079446096047</v>
      </c>
      <c r="AM967" s="52" t="str">
        <f t="shared" si="562"/>
        <v/>
      </c>
      <c r="AN967" s="51">
        <f t="shared" si="581"/>
        <v>1.1928004340268277</v>
      </c>
      <c r="AO967" s="52">
        <f t="shared" si="563"/>
        <v>-1.1104465927452178E-2</v>
      </c>
      <c r="AP967" s="56">
        <f t="shared" si="564"/>
        <v>1</v>
      </c>
      <c r="AQ967" s="53" t="b">
        <f t="shared" si="565"/>
        <v>1</v>
      </c>
    </row>
    <row r="968" spans="1:43">
      <c r="A968" s="48">
        <f>净值底稿!A929</f>
        <v>45229</v>
      </c>
      <c r="B968" s="49">
        <f>净值底稿!X929</f>
        <v>1.4837519600821256</v>
      </c>
      <c r="C968" s="49">
        <f>净值底稿!U929</f>
        <v>1.2154940913515557</v>
      </c>
      <c r="D968" s="49">
        <f>净值底稿!V929</f>
        <v>1.6109</v>
      </c>
      <c r="E968" s="49">
        <f>净值底稿!W929</f>
        <v>1.7028000000000001</v>
      </c>
      <c r="F968" s="50">
        <f t="shared" si="566"/>
        <v>-1.1700471951159197E-2</v>
      </c>
      <c r="G968" s="50">
        <f t="shared" si="567"/>
        <v>8.0539546397184747E-3</v>
      </c>
      <c r="H968" s="50">
        <f t="shared" si="568"/>
        <v>6.2115659357719899E-4</v>
      </c>
      <c r="I968" s="50">
        <f t="shared" si="569"/>
        <v>2.5906735751295429E-3</v>
      </c>
      <c r="J968" s="51">
        <f t="shared" si="570"/>
        <v>0.11731817319377348</v>
      </c>
      <c r="K968" s="51">
        <f t="shared" si="571"/>
        <v>0.11795815099200913</v>
      </c>
      <c r="L968" s="51">
        <f t="shared" si="572"/>
        <v>0.87541592733419005</v>
      </c>
      <c r="M968" s="51">
        <f t="shared" si="573"/>
        <v>6.9138365768982496E-2</v>
      </c>
      <c r="N968" s="51">
        <f t="shared" si="544"/>
        <v>1.1798306172889552</v>
      </c>
      <c r="O968" s="52">
        <f t="shared" si="545"/>
        <v>0.19941534042098899</v>
      </c>
      <c r="P968" s="53" t="b">
        <f t="shared" si="546"/>
        <v>0</v>
      </c>
      <c r="Q968" s="53" t="b">
        <f t="shared" si="547"/>
        <v>0</v>
      </c>
      <c r="R968" s="53" t="b">
        <f t="shared" si="548"/>
        <v>0</v>
      </c>
      <c r="S968" s="53" t="b">
        <f t="shared" si="574"/>
        <v>0</v>
      </c>
      <c r="T968" s="54" t="str">
        <f t="shared" si="575"/>
        <v>不调</v>
      </c>
      <c r="U968" s="51">
        <f t="shared" si="549"/>
        <v>0.11731817319377348</v>
      </c>
      <c r="V968" s="51">
        <f t="shared" si="550"/>
        <v>0.11795815099200913</v>
      </c>
      <c r="W968" s="51">
        <f t="shared" si="551"/>
        <v>0.87541592733419005</v>
      </c>
      <c r="X968" s="51">
        <f t="shared" si="552"/>
        <v>6.9138365768982496E-2</v>
      </c>
      <c r="Y968" s="51">
        <f t="shared" si="576"/>
        <v>0.99995880187477393</v>
      </c>
      <c r="Z968" s="51">
        <f t="shared" si="553"/>
        <v>0.11731333990498295</v>
      </c>
      <c r="AA968" s="51">
        <f t="shared" si="554"/>
        <v>0.11795329133733312</v>
      </c>
      <c r="AB968" s="51">
        <f t="shared" si="555"/>
        <v>0.87537986183919081</v>
      </c>
      <c r="AC968" s="51">
        <f t="shared" si="556"/>
        <v>6.9135517397931626E-2</v>
      </c>
      <c r="AD968" s="78">
        <f t="shared" si="557"/>
        <v>1.1797820104794383</v>
      </c>
      <c r="AE968" s="51">
        <f t="shared" si="577"/>
        <v>1.1928004340268277</v>
      </c>
      <c r="AF968" s="50">
        <f t="shared" si="558"/>
        <v>-1.0914167346032788E-2</v>
      </c>
      <c r="AG968" s="50">
        <f t="shared" si="578"/>
        <v>1.9243547459013577E-4</v>
      </c>
      <c r="AH968" s="48">
        <f t="shared" si="579"/>
        <v>45197</v>
      </c>
      <c r="AI968" s="55">
        <f t="shared" si="559"/>
        <v>2023</v>
      </c>
      <c r="AJ968" s="55">
        <f t="shared" si="560"/>
        <v>10</v>
      </c>
      <c r="AK968" s="53">
        <f t="shared" si="561"/>
        <v>0</v>
      </c>
      <c r="AL968" s="51">
        <f t="shared" si="580"/>
        <v>1.1830079446096047</v>
      </c>
      <c r="AM968" s="52" t="str">
        <f t="shared" si="562"/>
        <v/>
      </c>
      <c r="AN968" s="51">
        <f t="shared" si="581"/>
        <v>1.1928004340268277</v>
      </c>
      <c r="AO968" s="52">
        <f t="shared" si="563"/>
        <v>-1.0914167346032788E-2</v>
      </c>
      <c r="AP968" s="56">
        <f t="shared" si="564"/>
        <v>1</v>
      </c>
      <c r="AQ968" s="53" t="b">
        <f t="shared" si="565"/>
        <v>1</v>
      </c>
    </row>
    <row r="969" spans="1:43">
      <c r="A969" s="48">
        <f>净值底稿!A930</f>
        <v>45230</v>
      </c>
      <c r="B969" s="49">
        <f>净值底稿!X930</f>
        <v>1.4838511014837736</v>
      </c>
      <c r="C969" s="49">
        <f>净值底稿!U930</f>
        <v>1.2104169381738996</v>
      </c>
      <c r="D969" s="49">
        <f>净值底稿!V930</f>
        <v>1.6113999999999999</v>
      </c>
      <c r="E969" s="49">
        <f>净值底稿!W930</f>
        <v>1.7027000000000001</v>
      </c>
      <c r="F969" s="50">
        <f t="shared" si="566"/>
        <v>6.6818042580685244E-5</v>
      </c>
      <c r="G969" s="50">
        <f t="shared" si="567"/>
        <v>-4.1770282667606962E-3</v>
      </c>
      <c r="H969" s="50">
        <f t="shared" si="568"/>
        <v>3.1038549878936728E-4</v>
      </c>
      <c r="I969" s="50">
        <f t="shared" si="569"/>
        <v>-5.8726802912856257E-5</v>
      </c>
      <c r="J969" s="51">
        <f t="shared" si="570"/>
        <v>0.117321178552724</v>
      </c>
      <c r="K969" s="51">
        <f t="shared" si="571"/>
        <v>0.11746059710525962</v>
      </c>
      <c r="L969" s="51">
        <f t="shared" si="572"/>
        <v>0.87565156705423797</v>
      </c>
      <c r="M969" s="51">
        <f t="shared" si="573"/>
        <v>6.9131457290027121E-2</v>
      </c>
      <c r="N969" s="51">
        <f t="shared" si="544"/>
        <v>1.1795648000022489</v>
      </c>
      <c r="O969" s="52">
        <f t="shared" si="545"/>
        <v>0.1990410155148204</v>
      </c>
      <c r="P969" s="53" t="b">
        <f t="shared" si="546"/>
        <v>0</v>
      </c>
      <c r="Q969" s="53" t="b">
        <f t="shared" si="547"/>
        <v>0</v>
      </c>
      <c r="R969" s="53" t="b">
        <f t="shared" si="548"/>
        <v>0</v>
      </c>
      <c r="S969" s="53" t="b">
        <f t="shared" si="574"/>
        <v>0</v>
      </c>
      <c r="T969" s="54" t="str">
        <f t="shared" si="575"/>
        <v>不调</v>
      </c>
      <c r="U969" s="51">
        <f t="shared" si="549"/>
        <v>0.117321178552724</v>
      </c>
      <c r="V969" s="51">
        <f t="shared" si="550"/>
        <v>0.11746059710525962</v>
      </c>
      <c r="W969" s="51">
        <f t="shared" si="551"/>
        <v>0.87565156705423797</v>
      </c>
      <c r="X969" s="51">
        <f t="shared" si="552"/>
        <v>6.9131457290027121E-2</v>
      </c>
      <c r="Y969" s="51">
        <f t="shared" si="576"/>
        <v>0.99998626710299976</v>
      </c>
      <c r="Z969" s="51">
        <f t="shared" si="553"/>
        <v>0.117319567393063</v>
      </c>
      <c r="AA969" s="51">
        <f t="shared" si="554"/>
        <v>0.11745898403097799</v>
      </c>
      <c r="AB969" s="51">
        <f t="shared" si="555"/>
        <v>0.87563954182145953</v>
      </c>
      <c r="AC969" s="51">
        <f t="shared" si="556"/>
        <v>6.913050791484468E-2</v>
      </c>
      <c r="AD969" s="78">
        <f t="shared" si="557"/>
        <v>1.1795486011603453</v>
      </c>
      <c r="AE969" s="51">
        <f t="shared" si="577"/>
        <v>1.1928004340268277</v>
      </c>
      <c r="AF969" s="50">
        <f t="shared" si="558"/>
        <v>-1.1109849131882732E-2</v>
      </c>
      <c r="AG969" s="50">
        <f t="shared" si="578"/>
        <v>-1.978410562457622E-4</v>
      </c>
      <c r="AH969" s="48">
        <f t="shared" si="579"/>
        <v>45197</v>
      </c>
      <c r="AI969" s="55">
        <f t="shared" si="559"/>
        <v>2023</v>
      </c>
      <c r="AJ969" s="55">
        <f t="shared" si="560"/>
        <v>10</v>
      </c>
      <c r="AK969" s="53">
        <f t="shared" si="561"/>
        <v>1</v>
      </c>
      <c r="AL969" s="51">
        <f t="shared" si="580"/>
        <v>1.1830079446096047</v>
      </c>
      <c r="AM969" s="52">
        <f t="shared" si="562"/>
        <v>-2.9241929143603018E-3</v>
      </c>
      <c r="AN969" s="51">
        <f t="shared" si="581"/>
        <v>1.1928004340268277</v>
      </c>
      <c r="AO969" s="52">
        <f t="shared" si="563"/>
        <v>-1.1109849131882732E-2</v>
      </c>
      <c r="AP969" s="56">
        <f t="shared" si="564"/>
        <v>1</v>
      </c>
      <c r="AQ969" s="53" t="b">
        <f t="shared" si="565"/>
        <v>1</v>
      </c>
    </row>
    <row r="970" spans="1:43">
      <c r="A970" s="48">
        <f>净值底稿!A931</f>
        <v>45231</v>
      </c>
      <c r="B970" s="49">
        <f>净值底稿!X931</f>
        <v>1.483251226954692</v>
      </c>
      <c r="C970" s="49">
        <f>净值底稿!U931</f>
        <v>1.2110430568149642</v>
      </c>
      <c r="D970" s="49">
        <f>净值底稿!V931</f>
        <v>1.6115999999999999</v>
      </c>
      <c r="E970" s="49">
        <f>净值底稿!W931</f>
        <v>1.6976</v>
      </c>
      <c r="F970" s="50">
        <f t="shared" si="566"/>
        <v>-4.0426868200038601E-4</v>
      </c>
      <c r="G970" s="50">
        <f t="shared" si="567"/>
        <v>5.1727518123567684E-4</v>
      </c>
      <c r="H970" s="50">
        <f t="shared" si="568"/>
        <v>1.2411567580983274E-4</v>
      </c>
      <c r="I970" s="50">
        <f t="shared" si="569"/>
        <v>-2.9952428495918504E-3</v>
      </c>
      <c r="J970" s="51">
        <f t="shared" si="570"/>
        <v>0.11727213876618015</v>
      </c>
      <c r="K970" s="51">
        <f t="shared" si="571"/>
        <v>0.11751974264823037</v>
      </c>
      <c r="L970" s="51">
        <f t="shared" si="572"/>
        <v>0.87574822241495853</v>
      </c>
      <c r="M970" s="51">
        <f t="shared" si="573"/>
        <v>6.8923445255324095E-2</v>
      </c>
      <c r="N970" s="51">
        <f t="shared" si="544"/>
        <v>1.179463549084693</v>
      </c>
      <c r="O970" s="52">
        <f t="shared" si="545"/>
        <v>0.19906667026430586</v>
      </c>
      <c r="P970" s="53" t="b">
        <f t="shared" si="546"/>
        <v>0</v>
      </c>
      <c r="Q970" s="53" t="b">
        <f t="shared" si="547"/>
        <v>0</v>
      </c>
      <c r="R970" s="53" t="b">
        <f t="shared" si="548"/>
        <v>0</v>
      </c>
      <c r="S970" s="53" t="b">
        <f t="shared" si="574"/>
        <v>0</v>
      </c>
      <c r="T970" s="54" t="str">
        <f t="shared" si="575"/>
        <v>不调</v>
      </c>
      <c r="U970" s="51">
        <f t="shared" si="549"/>
        <v>0.11727213876618015</v>
      </c>
      <c r="V970" s="51">
        <f t="shared" si="550"/>
        <v>0.11751974264823037</v>
      </c>
      <c r="W970" s="51">
        <f t="shared" si="551"/>
        <v>0.87574822241495853</v>
      </c>
      <c r="X970" s="51">
        <f t="shared" si="552"/>
        <v>6.8923445255324095E-2</v>
      </c>
      <c r="Y970" s="51">
        <f t="shared" si="576"/>
        <v>0.99998626710299976</v>
      </c>
      <c r="Z970" s="51">
        <f t="shared" si="553"/>
        <v>0.11727052827997747</v>
      </c>
      <c r="AA970" s="51">
        <f t="shared" si="554"/>
        <v>0.11751812876170908</v>
      </c>
      <c r="AB970" s="51">
        <f t="shared" si="555"/>
        <v>0.87573619585482199</v>
      </c>
      <c r="AC970" s="51">
        <f t="shared" si="556"/>
        <v>6.8922498736749507E-2</v>
      </c>
      <c r="AD970" s="78">
        <f t="shared" si="557"/>
        <v>1.1794473516332582</v>
      </c>
      <c r="AE970" s="51">
        <f t="shared" si="577"/>
        <v>1.1928004340268277</v>
      </c>
      <c r="AF970" s="50">
        <f t="shared" si="558"/>
        <v>-1.1194733010358004E-2</v>
      </c>
      <c r="AG970" s="50">
        <f t="shared" si="578"/>
        <v>-8.5837520376497167E-5</v>
      </c>
      <c r="AH970" s="48">
        <f t="shared" si="579"/>
        <v>45197</v>
      </c>
      <c r="AI970" s="55">
        <f t="shared" si="559"/>
        <v>2023</v>
      </c>
      <c r="AJ970" s="55">
        <f t="shared" si="560"/>
        <v>11</v>
      </c>
      <c r="AK970" s="53">
        <f t="shared" si="561"/>
        <v>0</v>
      </c>
      <c r="AL970" s="51">
        <f t="shared" si="580"/>
        <v>1.1795486011603453</v>
      </c>
      <c r="AM970" s="52" t="str">
        <f t="shared" si="562"/>
        <v/>
      </c>
      <c r="AN970" s="51">
        <f t="shared" si="581"/>
        <v>1.1928004340268277</v>
      </c>
      <c r="AO970" s="52">
        <f t="shared" si="563"/>
        <v>-1.1194733010358004E-2</v>
      </c>
      <c r="AP970" s="56">
        <f t="shared" si="564"/>
        <v>1</v>
      </c>
      <c r="AQ970" s="53" t="b">
        <f t="shared" si="565"/>
        <v>1</v>
      </c>
    </row>
    <row r="971" spans="1:43">
      <c r="A971" s="48">
        <f>净值底稿!A932</f>
        <v>45232</v>
      </c>
      <c r="B971" s="49">
        <f>净值底稿!X932</f>
        <v>1.4854143748673401</v>
      </c>
      <c r="C971" s="49">
        <f>净值底稿!U932</f>
        <v>1.2006189029630983</v>
      </c>
      <c r="D971" s="49">
        <f>净值底稿!V932</f>
        <v>1.613</v>
      </c>
      <c r="E971" s="49">
        <f>净值底稿!W932</f>
        <v>1.7005999999999999</v>
      </c>
      <c r="F971" s="50">
        <f t="shared" si="566"/>
        <v>1.4583826888781015E-3</v>
      </c>
      <c r="G971" s="50">
        <f t="shared" si="567"/>
        <v>-8.6075831847641782E-3</v>
      </c>
      <c r="H971" s="50">
        <f t="shared" si="568"/>
        <v>8.6870191114418738E-4</v>
      </c>
      <c r="I971" s="50">
        <f t="shared" si="569"/>
        <v>1.7672007540054935E-3</v>
      </c>
      <c r="J971" s="51">
        <f t="shared" si="570"/>
        <v>0.11744155358833658</v>
      </c>
      <c r="K971" s="51">
        <f t="shared" si="571"/>
        <v>0.11650658169267485</v>
      </c>
      <c r="L971" s="51">
        <f t="shared" si="572"/>
        <v>0.87649694956181923</v>
      </c>
      <c r="M971" s="51">
        <f t="shared" si="573"/>
        <v>6.9044298628485032E-2</v>
      </c>
      <c r="N971" s="51">
        <f t="shared" si="544"/>
        <v>1.1794893834713156</v>
      </c>
      <c r="O971" s="52">
        <f t="shared" si="545"/>
        <v>0.19834696145588571</v>
      </c>
      <c r="P971" s="53" t="b">
        <f t="shared" si="546"/>
        <v>0</v>
      </c>
      <c r="Q971" s="53" t="b">
        <f t="shared" si="547"/>
        <v>0</v>
      </c>
      <c r="R971" s="53" t="b">
        <f t="shared" si="548"/>
        <v>0</v>
      </c>
      <c r="S971" s="53" t="b">
        <f t="shared" si="574"/>
        <v>0</v>
      </c>
      <c r="T971" s="54" t="str">
        <f t="shared" si="575"/>
        <v>不调</v>
      </c>
      <c r="U971" s="51">
        <f t="shared" si="549"/>
        <v>0.11744155358833658</v>
      </c>
      <c r="V971" s="51">
        <f t="shared" si="550"/>
        <v>0.11650658169267485</v>
      </c>
      <c r="W971" s="51">
        <f t="shared" si="551"/>
        <v>0.87649694956181923</v>
      </c>
      <c r="X971" s="51">
        <f t="shared" si="552"/>
        <v>6.9044298628485032E-2</v>
      </c>
      <c r="Y971" s="51">
        <f t="shared" si="576"/>
        <v>0.99998626710299976</v>
      </c>
      <c r="Z971" s="51">
        <f t="shared" si="553"/>
        <v>0.11743994077557759</v>
      </c>
      <c r="AA971" s="51">
        <f t="shared" si="554"/>
        <v>0.11650498171978861</v>
      </c>
      <c r="AB971" s="51">
        <f t="shared" si="555"/>
        <v>0.87648491271948992</v>
      </c>
      <c r="AC971" s="51">
        <f t="shared" si="556"/>
        <v>6.9043350450243512E-2</v>
      </c>
      <c r="AD971" s="78">
        <f t="shared" si="557"/>
        <v>1.1794731856650995</v>
      </c>
      <c r="AE971" s="51">
        <f t="shared" si="577"/>
        <v>1.1928004340268277</v>
      </c>
      <c r="AF971" s="50">
        <f t="shared" si="558"/>
        <v>-1.1173074708512698E-2</v>
      </c>
      <c r="AG971" s="50">
        <f t="shared" si="578"/>
        <v>2.1903505744047536E-5</v>
      </c>
      <c r="AH971" s="48">
        <f t="shared" si="579"/>
        <v>45197</v>
      </c>
      <c r="AI971" s="55">
        <f t="shared" si="559"/>
        <v>2023</v>
      </c>
      <c r="AJ971" s="55">
        <f t="shared" si="560"/>
        <v>11</v>
      </c>
      <c r="AK971" s="53">
        <f t="shared" si="561"/>
        <v>0</v>
      </c>
      <c r="AL971" s="51">
        <f t="shared" si="580"/>
        <v>1.1795486011603453</v>
      </c>
      <c r="AM971" s="52" t="str">
        <f t="shared" si="562"/>
        <v/>
      </c>
      <c r="AN971" s="51">
        <f t="shared" si="581"/>
        <v>1.1928004340268277</v>
      </c>
      <c r="AO971" s="52">
        <f t="shared" si="563"/>
        <v>-1.1173074708512698E-2</v>
      </c>
      <c r="AP971" s="56">
        <f t="shared" si="564"/>
        <v>1</v>
      </c>
      <c r="AQ971" s="53" t="b">
        <f t="shared" si="565"/>
        <v>1</v>
      </c>
    </row>
    <row r="972" spans="1:43">
      <c r="A972" s="48">
        <f>净值底稿!A933</f>
        <v>45233</v>
      </c>
      <c r="B972" s="49">
        <f>净值底稿!X933</f>
        <v>1.480965655781328</v>
      </c>
      <c r="C972" s="49">
        <f>净值底稿!U933</f>
        <v>1.2135338328022427</v>
      </c>
      <c r="D972" s="49">
        <f>净值底稿!V933</f>
        <v>1.6132</v>
      </c>
      <c r="E972" s="49">
        <f>净值底稿!W933</f>
        <v>1.7025999999999999</v>
      </c>
      <c r="F972" s="50">
        <f t="shared" si="566"/>
        <v>-2.9949347207639532E-3</v>
      </c>
      <c r="G972" s="50">
        <f t="shared" si="567"/>
        <v>1.075689363816501E-2</v>
      </c>
      <c r="H972" s="50">
        <f t="shared" si="568"/>
        <v>1.2399256044637319E-4</v>
      </c>
      <c r="I972" s="50">
        <f t="shared" si="569"/>
        <v>1.1760555098201397E-3</v>
      </c>
      <c r="J972" s="51">
        <f t="shared" si="570"/>
        <v>0.11708821581934435</v>
      </c>
      <c r="K972" s="51">
        <f t="shared" si="571"/>
        <v>0.11775821341646474</v>
      </c>
      <c r="L972" s="51">
        <f t="shared" si="572"/>
        <v>0.87659359032801065</v>
      </c>
      <c r="M972" s="51">
        <f t="shared" si="573"/>
        <v>6.9124549262956969E-2</v>
      </c>
      <c r="N972" s="51">
        <f t="shared" si="544"/>
        <v>1.1805645688267767</v>
      </c>
      <c r="O972" s="52">
        <f t="shared" si="545"/>
        <v>0.198927221294804</v>
      </c>
      <c r="P972" s="53" t="b">
        <f t="shared" si="546"/>
        <v>0</v>
      </c>
      <c r="Q972" s="53" t="b">
        <f t="shared" si="547"/>
        <v>0</v>
      </c>
      <c r="R972" s="53" t="b">
        <f t="shared" si="548"/>
        <v>0</v>
      </c>
      <c r="S972" s="53" t="b">
        <f t="shared" si="574"/>
        <v>0</v>
      </c>
      <c r="T972" s="54" t="str">
        <f t="shared" si="575"/>
        <v>不调</v>
      </c>
      <c r="U972" s="51">
        <f t="shared" si="549"/>
        <v>0.11708821581934435</v>
      </c>
      <c r="V972" s="51">
        <f t="shared" si="550"/>
        <v>0.11775821341646474</v>
      </c>
      <c r="W972" s="51">
        <f t="shared" si="551"/>
        <v>0.87659359032801065</v>
      </c>
      <c r="X972" s="51">
        <f t="shared" si="552"/>
        <v>6.9124549262956969E-2</v>
      </c>
      <c r="Y972" s="51">
        <f t="shared" si="576"/>
        <v>0.99998626710299976</v>
      </c>
      <c r="Z972" s="51">
        <f t="shared" si="553"/>
        <v>0.11708660785893656</v>
      </c>
      <c r="AA972" s="51">
        <f t="shared" si="554"/>
        <v>0.11775659625504896</v>
      </c>
      <c r="AB972" s="51">
        <f t="shared" si="555"/>
        <v>0.87658155215852362</v>
      </c>
      <c r="AC972" s="51">
        <f t="shared" si="556"/>
        <v>6.9123599982641754E-2</v>
      </c>
      <c r="AD972" s="78">
        <f t="shared" si="557"/>
        <v>1.1805483562551509</v>
      </c>
      <c r="AE972" s="51">
        <f t="shared" si="577"/>
        <v>1.1928004340268277</v>
      </c>
      <c r="AF972" s="50">
        <f t="shared" si="558"/>
        <v>-1.0271691242024872E-2</v>
      </c>
      <c r="AG972" s="50">
        <f t="shared" si="578"/>
        <v>9.1156848932105738E-4</v>
      </c>
      <c r="AH972" s="48">
        <f t="shared" si="579"/>
        <v>45197</v>
      </c>
      <c r="AI972" s="55">
        <f t="shared" si="559"/>
        <v>2023</v>
      </c>
      <c r="AJ972" s="55">
        <f t="shared" si="560"/>
        <v>11</v>
      </c>
      <c r="AK972" s="53">
        <f t="shared" si="561"/>
        <v>0</v>
      </c>
      <c r="AL972" s="51">
        <f t="shared" si="580"/>
        <v>1.1795486011603453</v>
      </c>
      <c r="AM972" s="52" t="str">
        <f t="shared" si="562"/>
        <v/>
      </c>
      <c r="AN972" s="51">
        <f t="shared" si="581"/>
        <v>1.1928004340268277</v>
      </c>
      <c r="AO972" s="52">
        <f t="shared" si="563"/>
        <v>-1.0271691242024872E-2</v>
      </c>
      <c r="AP972" s="56">
        <f t="shared" si="564"/>
        <v>1</v>
      </c>
      <c r="AQ972" s="53" t="b">
        <f t="shared" si="565"/>
        <v>1</v>
      </c>
    </row>
    <row r="973" spans="1:43">
      <c r="A973" s="48">
        <f>净值底稿!A934</f>
        <v>45236</v>
      </c>
      <c r="B973" s="49">
        <f>净值底稿!X934</f>
        <v>1.4812952643884487</v>
      </c>
      <c r="C973" s="49">
        <f>净值底稿!U934</f>
        <v>1.2351776894515214</v>
      </c>
      <c r="D973" s="49">
        <f>净值底稿!V934</f>
        <v>1.6137999999999999</v>
      </c>
      <c r="E973" s="49">
        <f>净值底稿!W934</f>
        <v>1.6950000000000001</v>
      </c>
      <c r="F973" s="50">
        <f t="shared" si="566"/>
        <v>2.2256330241954281E-4</v>
      </c>
      <c r="G973" s="50">
        <f t="shared" si="567"/>
        <v>1.7835396149854077E-2</v>
      </c>
      <c r="H973" s="50">
        <f t="shared" si="568"/>
        <v>3.719315645920318E-4</v>
      </c>
      <c r="I973" s="50">
        <f t="shared" si="569"/>
        <v>-4.4637613062373793E-3</v>
      </c>
      <c r="J973" s="51">
        <f t="shared" si="570"/>
        <v>0.11711266704105075</v>
      </c>
      <c r="K973" s="51">
        <f t="shared" si="571"/>
        <v>0.11985683179851618</v>
      </c>
      <c r="L973" s="51">
        <f t="shared" si="572"/>
        <v>0.87690758050671047</v>
      </c>
      <c r="M973" s="51">
        <f t="shared" si="573"/>
        <v>6.8815048731691406E-2</v>
      </c>
      <c r="N973" s="51">
        <f t="shared" si="544"/>
        <v>1.1826921280779688</v>
      </c>
      <c r="O973" s="52">
        <f t="shared" si="545"/>
        <v>0.20036448473253451</v>
      </c>
      <c r="P973" s="53" t="b">
        <f t="shared" si="546"/>
        <v>0</v>
      </c>
      <c r="Q973" s="53" t="b">
        <f t="shared" si="547"/>
        <v>0</v>
      </c>
      <c r="R973" s="53" t="b">
        <f t="shared" si="548"/>
        <v>0</v>
      </c>
      <c r="S973" s="53" t="b">
        <f t="shared" si="574"/>
        <v>0</v>
      </c>
      <c r="T973" s="54" t="str">
        <f t="shared" si="575"/>
        <v>不调</v>
      </c>
      <c r="U973" s="51">
        <f t="shared" si="549"/>
        <v>0.11711266704105075</v>
      </c>
      <c r="V973" s="51">
        <f t="shared" si="550"/>
        <v>0.11985683179851618</v>
      </c>
      <c r="W973" s="51">
        <f t="shared" si="551"/>
        <v>0.87690758050671047</v>
      </c>
      <c r="X973" s="51">
        <f t="shared" si="552"/>
        <v>6.8815048731691406E-2</v>
      </c>
      <c r="Y973" s="51">
        <f t="shared" si="576"/>
        <v>0.99995880187477393</v>
      </c>
      <c r="Z973" s="51">
        <f t="shared" si="553"/>
        <v>0.11710784221872843</v>
      </c>
      <c r="AA973" s="51">
        <f t="shared" si="554"/>
        <v>0.11985189392175055</v>
      </c>
      <c r="AB973" s="51">
        <f t="shared" si="555"/>
        <v>0.87687145355839702</v>
      </c>
      <c r="AC973" s="51">
        <f t="shared" si="556"/>
        <v>6.8812213680696316E-2</v>
      </c>
      <c r="AD973" s="78">
        <f t="shared" si="557"/>
        <v>1.1826434033795723</v>
      </c>
      <c r="AE973" s="51">
        <f t="shared" si="577"/>
        <v>1.1928004340268277</v>
      </c>
      <c r="AF973" s="50">
        <f t="shared" si="558"/>
        <v>-8.5152808110287026E-3</v>
      </c>
      <c r="AG973" s="50">
        <f t="shared" si="578"/>
        <v>1.7746389746093882E-3</v>
      </c>
      <c r="AH973" s="48">
        <f t="shared" si="579"/>
        <v>45197</v>
      </c>
      <c r="AI973" s="55">
        <f t="shared" si="559"/>
        <v>2023</v>
      </c>
      <c r="AJ973" s="55">
        <f t="shared" si="560"/>
        <v>11</v>
      </c>
      <c r="AK973" s="53">
        <f t="shared" si="561"/>
        <v>0</v>
      </c>
      <c r="AL973" s="51">
        <f t="shared" si="580"/>
        <v>1.1795486011603453</v>
      </c>
      <c r="AM973" s="52" t="str">
        <f t="shared" si="562"/>
        <v/>
      </c>
      <c r="AN973" s="51">
        <f t="shared" si="581"/>
        <v>1.1928004340268277</v>
      </c>
      <c r="AO973" s="52">
        <f t="shared" si="563"/>
        <v>-8.5152808110287026E-3</v>
      </c>
      <c r="AP973" s="56">
        <f t="shared" si="564"/>
        <v>1</v>
      </c>
      <c r="AQ973" s="53" t="b">
        <f t="shared" si="565"/>
        <v>1</v>
      </c>
    </row>
    <row r="974" spans="1:43">
      <c r="A974" s="48">
        <f>净值底稿!A935</f>
        <v>45237</v>
      </c>
      <c r="B974" s="49">
        <f>净值底稿!X935</f>
        <v>1.4808971072397037</v>
      </c>
      <c r="C974" s="49">
        <f>净值底稿!U935</f>
        <v>1.2393992147004338</v>
      </c>
      <c r="D974" s="49">
        <f>净值底稿!V935</f>
        <v>1.6134999999999999</v>
      </c>
      <c r="E974" s="49">
        <f>净值底稿!W935</f>
        <v>1.6838</v>
      </c>
      <c r="F974" s="50">
        <f t="shared" si="566"/>
        <v>-2.6878986135780991E-4</v>
      </c>
      <c r="G974" s="50">
        <f t="shared" si="567"/>
        <v>3.4177473289587201E-3</v>
      </c>
      <c r="H974" s="50">
        <f t="shared" si="568"/>
        <v>-1.858966414672869E-4</v>
      </c>
      <c r="I974" s="50">
        <f t="shared" si="569"/>
        <v>-6.6076696165192628E-3</v>
      </c>
      <c r="J974" s="51">
        <f t="shared" si="570"/>
        <v>0.11707636481805454</v>
      </c>
      <c r="K974" s="51">
        <f t="shared" si="571"/>
        <v>0.12026151741207226</v>
      </c>
      <c r="L974" s="51">
        <f t="shared" si="572"/>
        <v>0.87670844610018195</v>
      </c>
      <c r="M974" s="51">
        <f t="shared" si="573"/>
        <v>6.8357525307112948E-2</v>
      </c>
      <c r="N974" s="51">
        <f t="shared" si="544"/>
        <v>1.1824038536374217</v>
      </c>
      <c r="O974" s="52">
        <f t="shared" si="545"/>
        <v>0.20072488896243507</v>
      </c>
      <c r="P974" s="53" t="b">
        <f t="shared" si="546"/>
        <v>0</v>
      </c>
      <c r="Q974" s="53" t="b">
        <f t="shared" si="547"/>
        <v>0</v>
      </c>
      <c r="R974" s="53" t="b">
        <f t="shared" si="548"/>
        <v>0</v>
      </c>
      <c r="S974" s="53" t="b">
        <f t="shared" si="574"/>
        <v>0</v>
      </c>
      <c r="T974" s="54" t="str">
        <f t="shared" si="575"/>
        <v>不调</v>
      </c>
      <c r="U974" s="51">
        <f t="shared" si="549"/>
        <v>0.11707636481805454</v>
      </c>
      <c r="V974" s="51">
        <f t="shared" si="550"/>
        <v>0.12026151741207226</v>
      </c>
      <c r="W974" s="51">
        <f t="shared" si="551"/>
        <v>0.87670844610018195</v>
      </c>
      <c r="X974" s="51">
        <f t="shared" si="552"/>
        <v>6.8357525307112948E-2</v>
      </c>
      <c r="Y974" s="51">
        <f t="shared" si="576"/>
        <v>0.99998626710299976</v>
      </c>
      <c r="Z974" s="51">
        <f t="shared" si="553"/>
        <v>0.11707475702039534</v>
      </c>
      <c r="AA974" s="51">
        <f t="shared" si="554"/>
        <v>0.12025986587304055</v>
      </c>
      <c r="AB974" s="51">
        <f t="shared" si="555"/>
        <v>0.87669640635339241</v>
      </c>
      <c r="AC974" s="51">
        <f t="shared" si="556"/>
        <v>6.8356586560258711E-2</v>
      </c>
      <c r="AD974" s="78">
        <f t="shared" si="557"/>
        <v>1.182387615807087</v>
      </c>
      <c r="AE974" s="51">
        <f t="shared" si="577"/>
        <v>1.1928004340268277</v>
      </c>
      <c r="AF974" s="50">
        <f t="shared" si="558"/>
        <v>-8.7297237012126105E-3</v>
      </c>
      <c r="AG974" s="50">
        <f t="shared" si="578"/>
        <v>-2.1628461441070002E-4</v>
      </c>
      <c r="AH974" s="48">
        <f t="shared" si="579"/>
        <v>45197</v>
      </c>
      <c r="AI974" s="55">
        <f t="shared" si="559"/>
        <v>2023</v>
      </c>
      <c r="AJ974" s="55">
        <f t="shared" si="560"/>
        <v>11</v>
      </c>
      <c r="AK974" s="53">
        <f t="shared" si="561"/>
        <v>0</v>
      </c>
      <c r="AL974" s="51">
        <f t="shared" si="580"/>
        <v>1.1795486011603453</v>
      </c>
      <c r="AM974" s="52" t="str">
        <f t="shared" si="562"/>
        <v/>
      </c>
      <c r="AN974" s="51">
        <f t="shared" si="581"/>
        <v>1.1928004340268277</v>
      </c>
      <c r="AO974" s="52">
        <f t="shared" si="563"/>
        <v>-8.7297237012126105E-3</v>
      </c>
      <c r="AP974" s="56">
        <f t="shared" si="564"/>
        <v>1</v>
      </c>
      <c r="AQ974" s="53" t="b">
        <f t="shared" si="565"/>
        <v>1</v>
      </c>
    </row>
    <row r="975" spans="1:43">
      <c r="A975" s="48">
        <f>净值底稿!A936</f>
        <v>45238</v>
      </c>
      <c r="B975" s="49">
        <f>净值底稿!X936</f>
        <v>1.4812038492425812</v>
      </c>
      <c r="C975" s="49">
        <f>净值底稿!U936</f>
        <v>1.2411003147450554</v>
      </c>
      <c r="D975" s="49">
        <f>净值底稿!V936</f>
        <v>1.6136999999999999</v>
      </c>
      <c r="E975" s="49">
        <f>净值底稿!W936</f>
        <v>1.6783999999999999</v>
      </c>
      <c r="F975" s="50">
        <f t="shared" si="566"/>
        <v>2.0713255592030855E-4</v>
      </c>
      <c r="G975" s="50">
        <f t="shared" si="567"/>
        <v>1.3725198664360505E-3</v>
      </c>
      <c r="H975" s="50">
        <f t="shared" si="568"/>
        <v>1.2395413696930646E-4</v>
      </c>
      <c r="I975" s="50">
        <f t="shared" si="569"/>
        <v>-3.2070317139802906E-3</v>
      </c>
      <c r="J975" s="51">
        <f t="shared" si="570"/>
        <v>0.11709900701405072</v>
      </c>
      <c r="K975" s="51">
        <f t="shared" si="571"/>
        <v>0.12042492492808624</v>
      </c>
      <c r="L975" s="51">
        <f t="shared" si="572"/>
        <v>0.87680507649982609</v>
      </c>
      <c r="M975" s="51">
        <f t="shared" si="573"/>
        <v>6.8137364819300522E-2</v>
      </c>
      <c r="N975" s="51">
        <f t="shared" si="544"/>
        <v>1.1824663732612635</v>
      </c>
      <c r="O975" s="52">
        <f t="shared" si="545"/>
        <v>0.20087161657463601</v>
      </c>
      <c r="P975" s="53" t="b">
        <f t="shared" si="546"/>
        <v>0</v>
      </c>
      <c r="Q975" s="53" t="b">
        <f t="shared" si="547"/>
        <v>0</v>
      </c>
      <c r="R975" s="53" t="b">
        <f t="shared" si="548"/>
        <v>0</v>
      </c>
      <c r="S975" s="53" t="b">
        <f t="shared" si="574"/>
        <v>0</v>
      </c>
      <c r="T975" s="54" t="str">
        <f t="shared" si="575"/>
        <v>不调</v>
      </c>
      <c r="U975" s="51">
        <f t="shared" si="549"/>
        <v>0.11709900701405072</v>
      </c>
      <c r="V975" s="51">
        <f t="shared" si="550"/>
        <v>0.12042492492808624</v>
      </c>
      <c r="W975" s="51">
        <f t="shared" si="551"/>
        <v>0.87680507649982609</v>
      </c>
      <c r="X975" s="51">
        <f t="shared" si="552"/>
        <v>6.8137364819300522E-2</v>
      </c>
      <c r="Y975" s="51">
        <f t="shared" si="576"/>
        <v>0.99998626710299976</v>
      </c>
      <c r="Z975" s="51">
        <f t="shared" si="553"/>
        <v>0.11709739890544857</v>
      </c>
      <c r="AA975" s="51">
        <f t="shared" si="554"/>
        <v>0.12042327114499593</v>
      </c>
      <c r="AB975" s="51">
        <f t="shared" si="555"/>
        <v>0.87679303542602127</v>
      </c>
      <c r="AC975" s="51">
        <f t="shared" si="556"/>
        <v>6.8136429095887588E-2</v>
      </c>
      <c r="AD975" s="78">
        <f t="shared" si="557"/>
        <v>1.1824501345723535</v>
      </c>
      <c r="AE975" s="51">
        <f t="shared" si="577"/>
        <v>1.1928004340268277</v>
      </c>
      <c r="AF975" s="50">
        <f t="shared" si="558"/>
        <v>-8.6773102685183678E-3</v>
      </c>
      <c r="AG975" s="50">
        <f t="shared" si="578"/>
        <v>5.2875016983255918E-5</v>
      </c>
      <c r="AH975" s="48">
        <f t="shared" si="579"/>
        <v>45197</v>
      </c>
      <c r="AI975" s="55">
        <f t="shared" si="559"/>
        <v>2023</v>
      </c>
      <c r="AJ975" s="55">
        <f t="shared" si="560"/>
        <v>11</v>
      </c>
      <c r="AK975" s="53">
        <f t="shared" si="561"/>
        <v>0</v>
      </c>
      <c r="AL975" s="51">
        <f t="shared" si="580"/>
        <v>1.1795486011603453</v>
      </c>
      <c r="AM975" s="52" t="str">
        <f t="shared" si="562"/>
        <v/>
      </c>
      <c r="AN975" s="51">
        <f t="shared" si="581"/>
        <v>1.1928004340268277</v>
      </c>
      <c r="AO975" s="52">
        <f t="shared" si="563"/>
        <v>-8.6773102685183678E-3</v>
      </c>
      <c r="AP975" s="56">
        <f t="shared" si="564"/>
        <v>1</v>
      </c>
      <c r="AQ975" s="53" t="b">
        <f t="shared" si="565"/>
        <v>1</v>
      </c>
    </row>
    <row r="976" spans="1:43">
      <c r="A976" s="48">
        <f>净值底稿!A937</f>
        <v>45239</v>
      </c>
      <c r="B976" s="49">
        <f>净值底稿!X937</f>
        <v>1.4844130388850225</v>
      </c>
      <c r="C976" s="49">
        <f>净值底稿!U937</f>
        <v>1.2367627180580898</v>
      </c>
      <c r="D976" s="49">
        <f>净值底稿!V937</f>
        <v>1.6138999999999999</v>
      </c>
      <c r="E976" s="49">
        <f>净值底稿!W937</f>
        <v>1.6702999999999999</v>
      </c>
      <c r="F976" s="50">
        <f t="shared" si="566"/>
        <v>2.1666090349969913E-3</v>
      </c>
      <c r="G976" s="50">
        <f t="shared" si="567"/>
        <v>-3.4949605889486035E-3</v>
      </c>
      <c r="H976" s="50">
        <f t="shared" si="568"/>
        <v>1.2393877424554667E-4</v>
      </c>
      <c r="I976" s="50">
        <f t="shared" si="569"/>
        <v>-4.8260247855099747E-3</v>
      </c>
      <c r="J976" s="51">
        <f t="shared" si="570"/>
        <v>0.11735110318789176</v>
      </c>
      <c r="K976" s="51">
        <f t="shared" si="571"/>
        <v>0.1200023965583519</v>
      </c>
      <c r="L976" s="51">
        <f t="shared" si="572"/>
        <v>0.87690170408009904</v>
      </c>
      <c r="M976" s="51">
        <f t="shared" si="573"/>
        <v>6.7807601000274692E-2</v>
      </c>
      <c r="N976" s="51">
        <f t="shared" si="544"/>
        <v>1.1820628048266173</v>
      </c>
      <c r="O976" s="52">
        <f t="shared" si="545"/>
        <v>0.20079601420252641</v>
      </c>
      <c r="P976" s="53" t="b">
        <f t="shared" si="546"/>
        <v>0</v>
      </c>
      <c r="Q976" s="53" t="b">
        <f t="shared" si="547"/>
        <v>0</v>
      </c>
      <c r="R976" s="53" t="b">
        <f t="shared" si="548"/>
        <v>0</v>
      </c>
      <c r="S976" s="53" t="b">
        <f t="shared" si="574"/>
        <v>0</v>
      </c>
      <c r="T976" s="54" t="str">
        <f t="shared" si="575"/>
        <v>不调</v>
      </c>
      <c r="U976" s="51">
        <f t="shared" si="549"/>
        <v>0.11735110318789176</v>
      </c>
      <c r="V976" s="51">
        <f t="shared" si="550"/>
        <v>0.1200023965583519</v>
      </c>
      <c r="W976" s="51">
        <f t="shared" si="551"/>
        <v>0.87690170408009904</v>
      </c>
      <c r="X976" s="51">
        <f t="shared" si="552"/>
        <v>6.7807601000274692E-2</v>
      </c>
      <c r="Y976" s="51">
        <f t="shared" si="576"/>
        <v>0.99998626710299976</v>
      </c>
      <c r="Z976" s="51">
        <f t="shared" si="553"/>
        <v>0.11734949161727881</v>
      </c>
      <c r="AA976" s="51">
        <f t="shared" si="554"/>
        <v>0.12000074857780019</v>
      </c>
      <c r="AB976" s="51">
        <f t="shared" si="555"/>
        <v>0.87688966167931759</v>
      </c>
      <c r="AC976" s="51">
        <f t="shared" si="556"/>
        <v>6.7806669805474326E-2</v>
      </c>
      <c r="AD976" s="78">
        <f t="shared" si="557"/>
        <v>1.1820465716798707</v>
      </c>
      <c r="AE976" s="51">
        <f t="shared" si="577"/>
        <v>1.1928004340268277</v>
      </c>
      <c r="AF976" s="50">
        <f t="shared" si="558"/>
        <v>-9.0156425502400106E-3</v>
      </c>
      <c r="AG976" s="50">
        <f t="shared" si="578"/>
        <v>-3.4129379386360625E-4</v>
      </c>
      <c r="AH976" s="48">
        <f t="shared" si="579"/>
        <v>45197</v>
      </c>
      <c r="AI976" s="55">
        <f t="shared" si="559"/>
        <v>2023</v>
      </c>
      <c r="AJ976" s="55">
        <f t="shared" si="560"/>
        <v>11</v>
      </c>
      <c r="AK976" s="53">
        <f t="shared" si="561"/>
        <v>0</v>
      </c>
      <c r="AL976" s="51">
        <f t="shared" si="580"/>
        <v>1.1795486011603453</v>
      </c>
      <c r="AM976" s="52" t="str">
        <f t="shared" si="562"/>
        <v/>
      </c>
      <c r="AN976" s="51">
        <f t="shared" si="581"/>
        <v>1.1928004340268277</v>
      </c>
      <c r="AO976" s="52">
        <f t="shared" si="563"/>
        <v>-9.0156425502400106E-3</v>
      </c>
      <c r="AP976" s="56">
        <f t="shared" si="564"/>
        <v>1</v>
      </c>
      <c r="AQ976" s="53" t="b">
        <f t="shared" si="565"/>
        <v>1</v>
      </c>
    </row>
    <row r="977" spans="1:43">
      <c r="A977" s="48">
        <f>净值底稿!A938</f>
        <v>45240</v>
      </c>
      <c r="B977" s="49">
        <f>净值底稿!X938</f>
        <v>1.4768675796414299</v>
      </c>
      <c r="C977" s="49">
        <f>净值底稿!U938</f>
        <v>1.2324914729002696</v>
      </c>
      <c r="D977" s="49">
        <f>净值底稿!V938</f>
        <v>1.6143000000000001</v>
      </c>
      <c r="E977" s="49">
        <f>净值底稿!W938</f>
        <v>1.6761999999999999</v>
      </c>
      <c r="F977" s="50">
        <f t="shared" si="566"/>
        <v>-5.0831264923812958E-3</v>
      </c>
      <c r="G977" s="50">
        <f t="shared" si="567"/>
        <v>-3.4535688175713064E-3</v>
      </c>
      <c r="H977" s="50">
        <f t="shared" si="568"/>
        <v>2.4784683065881552E-4</v>
      </c>
      <c r="I977" s="50">
        <f t="shared" si="569"/>
        <v>3.5322995869004892E-3</v>
      </c>
      <c r="J977" s="51">
        <f t="shared" si="570"/>
        <v>0.11675298930757154</v>
      </c>
      <c r="K977" s="51">
        <f t="shared" si="571"/>
        <v>0.11958631773442668</v>
      </c>
      <c r="L977" s="51">
        <f t="shared" si="572"/>
        <v>0.87710699600280229</v>
      </c>
      <c r="M977" s="51">
        <f t="shared" si="573"/>
        <v>6.8046183277217301E-2</v>
      </c>
      <c r="N977" s="51">
        <f t="shared" si="544"/>
        <v>1.1814924863220178</v>
      </c>
      <c r="O977" s="52">
        <f t="shared" si="545"/>
        <v>0.2000345408693387</v>
      </c>
      <c r="P977" s="53" t="b">
        <f t="shared" si="546"/>
        <v>0</v>
      </c>
      <c r="Q977" s="53" t="b">
        <f t="shared" si="547"/>
        <v>0</v>
      </c>
      <c r="R977" s="53" t="b">
        <f t="shared" si="548"/>
        <v>0</v>
      </c>
      <c r="S977" s="53" t="b">
        <f t="shared" si="574"/>
        <v>0</v>
      </c>
      <c r="T977" s="54" t="str">
        <f t="shared" si="575"/>
        <v>不调</v>
      </c>
      <c r="U977" s="51">
        <f t="shared" si="549"/>
        <v>0.11675298930757154</v>
      </c>
      <c r="V977" s="51">
        <f t="shared" si="550"/>
        <v>0.11958631773442668</v>
      </c>
      <c r="W977" s="51">
        <f t="shared" si="551"/>
        <v>0.87710699600280229</v>
      </c>
      <c r="X977" s="51">
        <f t="shared" si="552"/>
        <v>6.8046183277217301E-2</v>
      </c>
      <c r="Y977" s="51">
        <f t="shared" si="576"/>
        <v>0.99998626710299976</v>
      </c>
      <c r="Z977" s="51">
        <f t="shared" si="553"/>
        <v>0.11675138595079491</v>
      </c>
      <c r="AA977" s="51">
        <f t="shared" si="554"/>
        <v>0.1195846754678426</v>
      </c>
      <c r="AB977" s="51">
        <f t="shared" si="555"/>
        <v>0.877094950782768</v>
      </c>
      <c r="AC977" s="51">
        <f t="shared" si="556"/>
        <v>6.8045248805991096E-2</v>
      </c>
      <c r="AD977" s="78">
        <f t="shared" si="557"/>
        <v>1.1814762610073966</v>
      </c>
      <c r="AE977" s="51">
        <f t="shared" si="577"/>
        <v>1.1928004340268277</v>
      </c>
      <c r="AF977" s="50">
        <f t="shared" si="558"/>
        <v>-9.4937700359492005E-3</v>
      </c>
      <c r="AG977" s="50">
        <f t="shared" si="578"/>
        <v>-4.8247732884465488E-4</v>
      </c>
      <c r="AH977" s="48">
        <f t="shared" si="579"/>
        <v>45197</v>
      </c>
      <c r="AI977" s="55">
        <f t="shared" si="559"/>
        <v>2023</v>
      </c>
      <c r="AJ977" s="55">
        <f t="shared" si="560"/>
        <v>11</v>
      </c>
      <c r="AK977" s="53">
        <f t="shared" si="561"/>
        <v>0</v>
      </c>
      <c r="AL977" s="51">
        <f t="shared" si="580"/>
        <v>1.1795486011603453</v>
      </c>
      <c r="AM977" s="52" t="str">
        <f t="shared" si="562"/>
        <v/>
      </c>
      <c r="AN977" s="51">
        <f t="shared" si="581"/>
        <v>1.1928004340268277</v>
      </c>
      <c r="AO977" s="52">
        <f t="shared" si="563"/>
        <v>-9.4937700359492005E-3</v>
      </c>
      <c r="AP977" s="56">
        <f t="shared" si="564"/>
        <v>1</v>
      </c>
      <c r="AQ977" s="53" t="b">
        <f t="shared" si="565"/>
        <v>1</v>
      </c>
    </row>
    <row r="978" spans="1:43">
      <c r="A978" s="48">
        <f>净值底稿!A939</f>
        <v>45243</v>
      </c>
      <c r="B978" s="49">
        <f>净值底稿!X939</f>
        <v>1.4822361607817587</v>
      </c>
      <c r="C978" s="49">
        <f>净值底稿!U939</f>
        <v>1.2409782729147598</v>
      </c>
      <c r="D978" s="49">
        <f>净值底稿!V939</f>
        <v>1.6153</v>
      </c>
      <c r="E978" s="49">
        <f>净值底稿!W939</f>
        <v>1.6739999999999999</v>
      </c>
      <c r="F978" s="50">
        <f t="shared" si="566"/>
        <v>3.6351134078196345E-3</v>
      </c>
      <c r="G978" s="50">
        <f t="shared" si="567"/>
        <v>6.8858894370436019E-3</v>
      </c>
      <c r="H978" s="50">
        <f t="shared" si="568"/>
        <v>6.1946354457043107E-4</v>
      </c>
      <c r="I978" s="50">
        <f t="shared" si="569"/>
        <v>-1.3124925426559741E-3</v>
      </c>
      <c r="J978" s="51">
        <f t="shared" si="570"/>
        <v>0.11717579047924617</v>
      </c>
      <c r="K978" s="51">
        <f t="shared" si="571"/>
        <v>0.12040812232147891</v>
      </c>
      <c r="L978" s="51">
        <f t="shared" si="572"/>
        <v>0.87763827912990477</v>
      </c>
      <c r="M978" s="51">
        <f t="shared" si="573"/>
        <v>6.795593992437006E-2</v>
      </c>
      <c r="N978" s="51">
        <f t="shared" si="544"/>
        <v>1.1831781318549999</v>
      </c>
      <c r="O978" s="52">
        <f t="shared" si="545"/>
        <v>0.20080147393211059</v>
      </c>
      <c r="P978" s="53" t="b">
        <f t="shared" si="546"/>
        <v>0</v>
      </c>
      <c r="Q978" s="53" t="b">
        <f t="shared" si="547"/>
        <v>0</v>
      </c>
      <c r="R978" s="53" t="b">
        <f t="shared" si="548"/>
        <v>0</v>
      </c>
      <c r="S978" s="53" t="b">
        <f t="shared" si="574"/>
        <v>0</v>
      </c>
      <c r="T978" s="54" t="str">
        <f t="shared" si="575"/>
        <v>不调</v>
      </c>
      <c r="U978" s="51">
        <f t="shared" si="549"/>
        <v>0.11717579047924617</v>
      </c>
      <c r="V978" s="51">
        <f t="shared" si="550"/>
        <v>0.12040812232147891</v>
      </c>
      <c r="W978" s="51">
        <f t="shared" si="551"/>
        <v>0.87763827912990477</v>
      </c>
      <c r="X978" s="51">
        <f t="shared" si="552"/>
        <v>6.795593992437006E-2</v>
      </c>
      <c r="Y978" s="51">
        <f t="shared" si="576"/>
        <v>0.99995880187477393</v>
      </c>
      <c r="Z978" s="51">
        <f t="shared" si="553"/>
        <v>0.11717096305635655</v>
      </c>
      <c r="AA978" s="51">
        <f t="shared" si="554"/>
        <v>0.12040316173257727</v>
      </c>
      <c r="AB978" s="51">
        <f t="shared" si="555"/>
        <v>0.877602122078178</v>
      </c>
      <c r="AC978" s="51">
        <f t="shared" si="556"/>
        <v>6.7953140267047199E-2</v>
      </c>
      <c r="AD978" s="78">
        <f t="shared" si="557"/>
        <v>1.183129387134159</v>
      </c>
      <c r="AE978" s="51">
        <f t="shared" si="577"/>
        <v>1.1928004340268277</v>
      </c>
      <c r="AF978" s="50">
        <f t="shared" si="558"/>
        <v>-8.1078499108352409E-3</v>
      </c>
      <c r="AG978" s="50">
        <f t="shared" si="578"/>
        <v>1.3992038446484223E-3</v>
      </c>
      <c r="AH978" s="48">
        <f t="shared" si="579"/>
        <v>45197</v>
      </c>
      <c r="AI978" s="55">
        <f t="shared" si="559"/>
        <v>2023</v>
      </c>
      <c r="AJ978" s="55">
        <f t="shared" si="560"/>
        <v>11</v>
      </c>
      <c r="AK978" s="53">
        <f t="shared" si="561"/>
        <v>0</v>
      </c>
      <c r="AL978" s="51">
        <f t="shared" si="580"/>
        <v>1.1795486011603453</v>
      </c>
      <c r="AM978" s="52" t="str">
        <f t="shared" si="562"/>
        <v/>
      </c>
      <c r="AN978" s="51">
        <f t="shared" si="581"/>
        <v>1.1928004340268277</v>
      </c>
      <c r="AO978" s="52">
        <f t="shared" si="563"/>
        <v>-8.1078499108352409E-3</v>
      </c>
      <c r="AP978" s="56">
        <f t="shared" si="564"/>
        <v>1</v>
      </c>
      <c r="AQ978" s="53" t="b">
        <f t="shared" si="565"/>
        <v>1</v>
      </c>
    </row>
    <row r="979" spans="1:43">
      <c r="A979" s="48">
        <f>净值底稿!A940</f>
        <v>45244</v>
      </c>
      <c r="B979" s="49">
        <f>净值底稿!X940</f>
        <v>1.4822261414046054</v>
      </c>
      <c r="C979" s="49">
        <f>净值底稿!U940</f>
        <v>1.2471310080411262</v>
      </c>
      <c r="D979" s="49">
        <f>净值底稿!V940</f>
        <v>1.6152</v>
      </c>
      <c r="E979" s="49">
        <f>净值底稿!W940</f>
        <v>1.6803999999999999</v>
      </c>
      <c r="F979" s="50">
        <f t="shared" si="566"/>
        <v>-6.7596361621458101E-6</v>
      </c>
      <c r="G979" s="50">
        <f t="shared" si="567"/>
        <v>4.9579716749714731E-3</v>
      </c>
      <c r="H979" s="50">
        <f t="shared" si="568"/>
        <v>-6.1908004704958053E-5</v>
      </c>
      <c r="I979" s="50">
        <f t="shared" si="569"/>
        <v>3.8231780167263807E-3</v>
      </c>
      <c r="J979" s="51">
        <f t="shared" si="570"/>
        <v>0.11717017102327752</v>
      </c>
      <c r="K979" s="51">
        <f t="shared" si="571"/>
        <v>0.12100011719802439</v>
      </c>
      <c r="L979" s="51">
        <f t="shared" si="572"/>
        <v>0.87754779148187534</v>
      </c>
      <c r="M979" s="51">
        <f t="shared" si="573"/>
        <v>6.8212937219083697E-2</v>
      </c>
      <c r="N979" s="51">
        <f t="shared" si="544"/>
        <v>1.1839310169222608</v>
      </c>
      <c r="O979" s="52">
        <f t="shared" si="545"/>
        <v>0.2011690586842195</v>
      </c>
      <c r="P979" s="53" t="b">
        <f t="shared" si="546"/>
        <v>0</v>
      </c>
      <c r="Q979" s="53" t="b">
        <f t="shared" si="547"/>
        <v>0</v>
      </c>
      <c r="R979" s="53" t="b">
        <f t="shared" si="548"/>
        <v>0</v>
      </c>
      <c r="S979" s="53" t="b">
        <f t="shared" si="574"/>
        <v>0</v>
      </c>
      <c r="T979" s="54" t="str">
        <f t="shared" si="575"/>
        <v>不调</v>
      </c>
      <c r="U979" s="51">
        <f t="shared" si="549"/>
        <v>0.11717017102327752</v>
      </c>
      <c r="V979" s="51">
        <f t="shared" si="550"/>
        <v>0.12100011719802439</v>
      </c>
      <c r="W979" s="51">
        <f t="shared" si="551"/>
        <v>0.87754779148187534</v>
      </c>
      <c r="X979" s="51">
        <f t="shared" si="552"/>
        <v>6.8212937219083697E-2</v>
      </c>
      <c r="Y979" s="51">
        <f t="shared" si="576"/>
        <v>0.99998626710299976</v>
      </c>
      <c r="Z979" s="51">
        <f t="shared" si="553"/>
        <v>0.11716856193738735</v>
      </c>
      <c r="AA979" s="51">
        <f t="shared" si="554"/>
        <v>0.1209984555158779</v>
      </c>
      <c r="AB979" s="51">
        <f t="shared" si="555"/>
        <v>0.87753574020844216</v>
      </c>
      <c r="AC979" s="51">
        <f t="shared" si="556"/>
        <v>6.8212000457842786E-2</v>
      </c>
      <c r="AD979" s="78">
        <f t="shared" si="557"/>
        <v>1.1839147581195502</v>
      </c>
      <c r="AE979" s="51">
        <f t="shared" si="577"/>
        <v>1.1928004340268277</v>
      </c>
      <c r="AF979" s="50">
        <f t="shared" si="558"/>
        <v>-7.4494237709823441E-3</v>
      </c>
      <c r="AG979" s="50">
        <f t="shared" si="578"/>
        <v>6.6380819708444783E-4</v>
      </c>
      <c r="AH979" s="48">
        <f t="shared" si="579"/>
        <v>45197</v>
      </c>
      <c r="AI979" s="55">
        <f t="shared" si="559"/>
        <v>2023</v>
      </c>
      <c r="AJ979" s="55">
        <f t="shared" si="560"/>
        <v>11</v>
      </c>
      <c r="AK979" s="53">
        <f t="shared" si="561"/>
        <v>0</v>
      </c>
      <c r="AL979" s="51">
        <f t="shared" si="580"/>
        <v>1.1795486011603453</v>
      </c>
      <c r="AM979" s="52" t="str">
        <f t="shared" si="562"/>
        <v/>
      </c>
      <c r="AN979" s="51">
        <f t="shared" si="581"/>
        <v>1.1928004340268277</v>
      </c>
      <c r="AO979" s="52">
        <f t="shared" si="563"/>
        <v>-7.4494237709823441E-3</v>
      </c>
      <c r="AP979" s="56">
        <f t="shared" si="564"/>
        <v>1</v>
      </c>
      <c r="AQ979" s="53" t="b">
        <f t="shared" si="565"/>
        <v>1</v>
      </c>
    </row>
    <row r="980" spans="1:43">
      <c r="A980" s="48">
        <f>净值底稿!A941</f>
        <v>45245</v>
      </c>
      <c r="B980" s="49">
        <f>净值底稿!X941</f>
        <v>1.4921302208075762</v>
      </c>
      <c r="C980" s="49">
        <f>净值底稿!U941</f>
        <v>1.254687442259572</v>
      </c>
      <c r="D980" s="49">
        <f>净值底稿!V941</f>
        <v>1.6157999999999999</v>
      </c>
      <c r="E980" s="49">
        <f>净值底稿!W941</f>
        <v>1.6835</v>
      </c>
      <c r="F980" s="50">
        <f t="shared" si="566"/>
        <v>6.6818949729123833E-3</v>
      </c>
      <c r="G980" s="50">
        <f t="shared" si="567"/>
        <v>6.0590540766960466E-3</v>
      </c>
      <c r="H980" s="50">
        <f t="shared" si="568"/>
        <v>3.714710252600284E-4</v>
      </c>
      <c r="I980" s="50">
        <f t="shared" si="569"/>
        <v>1.8447988574150642E-3</v>
      </c>
      <c r="J980" s="51">
        <f t="shared" si="570"/>
        <v>0.11795146996238015</v>
      </c>
      <c r="K980" s="51">
        <f t="shared" si="571"/>
        <v>0.12173159170104531</v>
      </c>
      <c r="L980" s="51">
        <f t="shared" si="572"/>
        <v>0.8778617193095597</v>
      </c>
      <c r="M980" s="51">
        <f t="shared" si="573"/>
        <v>6.8337837878349406E-2</v>
      </c>
      <c r="N980" s="51">
        <f t="shared" si="544"/>
        <v>1.1858826188513345</v>
      </c>
      <c r="O980" s="52">
        <f t="shared" si="545"/>
        <v>0.20211364755104214</v>
      </c>
      <c r="P980" s="53" t="b">
        <f t="shared" si="546"/>
        <v>0</v>
      </c>
      <c r="Q980" s="53" t="b">
        <f t="shared" si="547"/>
        <v>0</v>
      </c>
      <c r="R980" s="53" t="b">
        <f t="shared" si="548"/>
        <v>0</v>
      </c>
      <c r="S980" s="53" t="b">
        <f t="shared" si="574"/>
        <v>0</v>
      </c>
      <c r="T980" s="54" t="str">
        <f t="shared" si="575"/>
        <v>不调</v>
      </c>
      <c r="U980" s="51">
        <f t="shared" si="549"/>
        <v>0.11795146996238015</v>
      </c>
      <c r="V980" s="51">
        <f t="shared" si="550"/>
        <v>0.12173159170104531</v>
      </c>
      <c r="W980" s="51">
        <f t="shared" si="551"/>
        <v>0.8778617193095597</v>
      </c>
      <c r="X980" s="51">
        <f t="shared" si="552"/>
        <v>6.8337837878349406E-2</v>
      </c>
      <c r="Y980" s="51">
        <f t="shared" si="576"/>
        <v>0.99998626710299976</v>
      </c>
      <c r="Z980" s="51">
        <f t="shared" si="553"/>
        <v>0.11794985014699214</v>
      </c>
      <c r="AA980" s="51">
        <f t="shared" si="554"/>
        <v>0.1217299199736348</v>
      </c>
      <c r="AB980" s="51">
        <f t="shared" si="555"/>
        <v>0.87784966372498796</v>
      </c>
      <c r="AC980" s="51">
        <f t="shared" si="556"/>
        <v>6.8336899401860607E-2</v>
      </c>
      <c r="AD980" s="78">
        <f t="shared" si="557"/>
        <v>1.1858663332474757</v>
      </c>
      <c r="AE980" s="51">
        <f t="shared" si="577"/>
        <v>1.1928004340268277</v>
      </c>
      <c r="AF980" s="50">
        <f t="shared" si="558"/>
        <v>-5.8132949834222014E-3</v>
      </c>
      <c r="AG980" s="50">
        <f t="shared" si="578"/>
        <v>1.64840848088188E-3</v>
      </c>
      <c r="AH980" s="48">
        <f t="shared" si="579"/>
        <v>45197</v>
      </c>
      <c r="AI980" s="55">
        <f t="shared" si="559"/>
        <v>2023</v>
      </c>
      <c r="AJ980" s="55">
        <f t="shared" si="560"/>
        <v>11</v>
      </c>
      <c r="AK980" s="53">
        <f t="shared" si="561"/>
        <v>0</v>
      </c>
      <c r="AL980" s="51">
        <f t="shared" si="580"/>
        <v>1.1795486011603453</v>
      </c>
      <c r="AM980" s="52" t="str">
        <f t="shared" si="562"/>
        <v/>
      </c>
      <c r="AN980" s="51">
        <f t="shared" si="581"/>
        <v>1.1928004340268277</v>
      </c>
      <c r="AO980" s="52">
        <f t="shared" si="563"/>
        <v>-5.8132949834222014E-3</v>
      </c>
      <c r="AP980" s="56">
        <f t="shared" si="564"/>
        <v>1</v>
      </c>
      <c r="AQ980" s="53" t="b">
        <f t="shared" si="565"/>
        <v>1</v>
      </c>
    </row>
    <row r="981" spans="1:43">
      <c r="A981" s="48">
        <f>净值底稿!A942</f>
        <v>45246</v>
      </c>
      <c r="B981" s="49">
        <f>净值底稿!X942</f>
        <v>1.4904175739686027</v>
      </c>
      <c r="C981" s="49">
        <f>净值底稿!U942</f>
        <v>1.2451363549573258</v>
      </c>
      <c r="D981" s="49">
        <f>净值底稿!V942</f>
        <v>1.6169</v>
      </c>
      <c r="E981" s="49">
        <f>净值底稿!W942</f>
        <v>1.6812</v>
      </c>
      <c r="F981" s="50">
        <f t="shared" si="566"/>
        <v>-1.1477864432277718E-3</v>
      </c>
      <c r="G981" s="50">
        <f t="shared" si="567"/>
        <v>-7.6123239785086394E-3</v>
      </c>
      <c r="H981" s="50">
        <f t="shared" si="568"/>
        <v>6.8077732392635149E-4</v>
      </c>
      <c r="I981" s="50">
        <f t="shared" si="569"/>
        <v>-1.3662013662013583E-3</v>
      </c>
      <c r="J981" s="51">
        <f t="shared" si="570"/>
        <v>0.11781446890801267</v>
      </c>
      <c r="K981" s="51">
        <f t="shared" si="571"/>
        <v>0.12080327238491756</v>
      </c>
      <c r="L981" s="51">
        <f t="shared" si="572"/>
        <v>0.87844728386986826</v>
      </c>
      <c r="M981" s="51">
        <f t="shared" si="573"/>
        <v>6.8243537436535814E-2</v>
      </c>
      <c r="N981" s="51">
        <f t="shared" si="544"/>
        <v>1.1853085625993343</v>
      </c>
      <c r="O981" s="52">
        <f t="shared" si="545"/>
        <v>0.20131276261908634</v>
      </c>
      <c r="P981" s="53" t="b">
        <f t="shared" si="546"/>
        <v>0</v>
      </c>
      <c r="Q981" s="53" t="b">
        <f t="shared" si="547"/>
        <v>0</v>
      </c>
      <c r="R981" s="53" t="b">
        <f t="shared" si="548"/>
        <v>0</v>
      </c>
      <c r="S981" s="53" t="b">
        <f t="shared" si="574"/>
        <v>0</v>
      </c>
      <c r="T981" s="54" t="str">
        <f t="shared" si="575"/>
        <v>不调</v>
      </c>
      <c r="U981" s="51">
        <f t="shared" si="549"/>
        <v>0.11781446890801267</v>
      </c>
      <c r="V981" s="51">
        <f t="shared" si="550"/>
        <v>0.12080327238491756</v>
      </c>
      <c r="W981" s="51">
        <f t="shared" si="551"/>
        <v>0.87844728386986826</v>
      </c>
      <c r="X981" s="51">
        <f t="shared" si="552"/>
        <v>6.8243537436535814E-2</v>
      </c>
      <c r="Y981" s="51">
        <f t="shared" si="576"/>
        <v>0.99998626710299976</v>
      </c>
      <c r="Z981" s="51">
        <f t="shared" si="553"/>
        <v>0.11781285097404602</v>
      </c>
      <c r="AA981" s="51">
        <f t="shared" si="554"/>
        <v>0.12080161340602061</v>
      </c>
      <c r="AB981" s="51">
        <f t="shared" si="555"/>
        <v>0.87843522024379872</v>
      </c>
      <c r="AC981" s="51">
        <f t="shared" si="556"/>
        <v>6.8242600255065261E-2</v>
      </c>
      <c r="AD981" s="78">
        <f t="shared" si="557"/>
        <v>1.1852922848789307</v>
      </c>
      <c r="AE981" s="51">
        <f t="shared" si="577"/>
        <v>1.1928004340268277</v>
      </c>
      <c r="AF981" s="50">
        <f t="shared" si="558"/>
        <v>-6.2945560160050373E-3</v>
      </c>
      <c r="AG981" s="50">
        <f t="shared" si="578"/>
        <v>-4.8407510395631625E-4</v>
      </c>
      <c r="AH981" s="48">
        <f t="shared" si="579"/>
        <v>45197</v>
      </c>
      <c r="AI981" s="55">
        <f t="shared" si="559"/>
        <v>2023</v>
      </c>
      <c r="AJ981" s="55">
        <f t="shared" si="560"/>
        <v>11</v>
      </c>
      <c r="AK981" s="53">
        <f t="shared" si="561"/>
        <v>0</v>
      </c>
      <c r="AL981" s="51">
        <f t="shared" si="580"/>
        <v>1.1795486011603453</v>
      </c>
      <c r="AM981" s="52" t="str">
        <f t="shared" si="562"/>
        <v/>
      </c>
      <c r="AN981" s="51">
        <f t="shared" si="581"/>
        <v>1.1928004340268277</v>
      </c>
      <c r="AO981" s="52">
        <f t="shared" si="563"/>
        <v>-6.2945560160050373E-3</v>
      </c>
      <c r="AP981" s="56">
        <f t="shared" si="564"/>
        <v>1</v>
      </c>
      <c r="AQ981" s="53" t="b">
        <f t="shared" si="565"/>
        <v>1</v>
      </c>
    </row>
    <row r="982" spans="1:43">
      <c r="A982" s="48">
        <f>净值底稿!A943</f>
        <v>45247</v>
      </c>
      <c r="B982" s="49">
        <f>净值底稿!X943</f>
        <v>1.4884892886307333</v>
      </c>
      <c r="C982" s="49">
        <f>净值底稿!U943</f>
        <v>1.2515501398434163</v>
      </c>
      <c r="D982" s="49">
        <f>净值底稿!V943</f>
        <v>1.6177999999999999</v>
      </c>
      <c r="E982" s="49">
        <f>净值底稿!W943</f>
        <v>1.6839999999999999</v>
      </c>
      <c r="F982" s="50">
        <f t="shared" si="566"/>
        <v>-1.29378864792562E-3</v>
      </c>
      <c r="G982" s="50">
        <f t="shared" si="567"/>
        <v>5.1510702908601491E-3</v>
      </c>
      <c r="H982" s="50">
        <f t="shared" si="568"/>
        <v>5.566206939204843E-4</v>
      </c>
      <c r="I982" s="50">
        <f t="shared" si="569"/>
        <v>1.6654770402093622E-3</v>
      </c>
      <c r="J982" s="51">
        <f t="shared" si="570"/>
        <v>0.11766042604487605</v>
      </c>
      <c r="K982" s="51">
        <f t="shared" si="571"/>
        <v>0.12142387100792433</v>
      </c>
      <c r="L982" s="51">
        <f t="shared" si="572"/>
        <v>0.87892417546565504</v>
      </c>
      <c r="M982" s="51">
        <f t="shared" si="573"/>
        <v>6.8356256738954263E-2</v>
      </c>
      <c r="N982" s="51">
        <f t="shared" si="544"/>
        <v>1.1863647292574095</v>
      </c>
      <c r="O982" s="52">
        <f t="shared" si="545"/>
        <v>0.20152680803520875</v>
      </c>
      <c r="P982" s="53" t="b">
        <f t="shared" si="546"/>
        <v>0</v>
      </c>
      <c r="Q982" s="53" t="b">
        <f t="shared" si="547"/>
        <v>0</v>
      </c>
      <c r="R982" s="53" t="b">
        <f t="shared" si="548"/>
        <v>0</v>
      </c>
      <c r="S982" s="53" t="b">
        <f t="shared" si="574"/>
        <v>0</v>
      </c>
      <c r="T982" s="54" t="str">
        <f t="shared" si="575"/>
        <v>不调</v>
      </c>
      <c r="U982" s="51">
        <f t="shared" si="549"/>
        <v>0.11766042604487605</v>
      </c>
      <c r="V982" s="51">
        <f t="shared" si="550"/>
        <v>0.12142387100792433</v>
      </c>
      <c r="W982" s="51">
        <f t="shared" si="551"/>
        <v>0.87892417546565504</v>
      </c>
      <c r="X982" s="51">
        <f t="shared" si="552"/>
        <v>6.8356256738954263E-2</v>
      </c>
      <c r="Y982" s="51">
        <f t="shared" si="576"/>
        <v>0.99998626710299976</v>
      </c>
      <c r="Z982" s="51">
        <f t="shared" si="553"/>
        <v>0.11765881022636417</v>
      </c>
      <c r="AA982" s="51">
        <f t="shared" si="554"/>
        <v>0.12142220350641041</v>
      </c>
      <c r="AB982" s="51">
        <f t="shared" si="555"/>
        <v>0.87891210529048236</v>
      </c>
      <c r="AC982" s="51">
        <f t="shared" si="556"/>
        <v>6.8355318009521146E-2</v>
      </c>
      <c r="AD982" s="78">
        <f t="shared" si="557"/>
        <v>1.1863484370327779</v>
      </c>
      <c r="AE982" s="51">
        <f t="shared" si="577"/>
        <v>1.1928004340268277</v>
      </c>
      <c r="AF982" s="50">
        <f t="shared" si="558"/>
        <v>-5.4091169067302936E-3</v>
      </c>
      <c r="AG982" s="50">
        <f t="shared" si="578"/>
        <v>8.9104785994198465E-4</v>
      </c>
      <c r="AH982" s="48">
        <f t="shared" si="579"/>
        <v>45197</v>
      </c>
      <c r="AI982" s="55">
        <f t="shared" si="559"/>
        <v>2023</v>
      </c>
      <c r="AJ982" s="55">
        <f t="shared" si="560"/>
        <v>11</v>
      </c>
      <c r="AK982" s="53">
        <f t="shared" si="561"/>
        <v>0</v>
      </c>
      <c r="AL982" s="51">
        <f t="shared" si="580"/>
        <v>1.1795486011603453</v>
      </c>
      <c r="AM982" s="52" t="str">
        <f t="shared" si="562"/>
        <v/>
      </c>
      <c r="AN982" s="51">
        <f t="shared" si="581"/>
        <v>1.1928004340268277</v>
      </c>
      <c r="AO982" s="52">
        <f t="shared" si="563"/>
        <v>-5.4091169067302936E-3</v>
      </c>
      <c r="AP982" s="56">
        <f t="shared" si="564"/>
        <v>1</v>
      </c>
      <c r="AQ982" s="53" t="b">
        <f t="shared" si="565"/>
        <v>1</v>
      </c>
    </row>
    <row r="983" spans="1:43">
      <c r="A983" s="48">
        <f>净值底稿!A944</f>
        <v>45250</v>
      </c>
      <c r="B983" s="49">
        <f>净值底稿!X944</f>
        <v>1.4909006554095741</v>
      </c>
      <c r="C983" s="49">
        <f>净值底稿!U944</f>
        <v>1.2599747450149659</v>
      </c>
      <c r="D983" s="49">
        <f>净值底稿!V944</f>
        <v>1.6186</v>
      </c>
      <c r="E983" s="49">
        <f>净值底稿!W944</f>
        <v>1.6659999999999999</v>
      </c>
      <c r="F983" s="50">
        <f t="shared" si="566"/>
        <v>1.6200094936920095E-3</v>
      </c>
      <c r="G983" s="50">
        <f t="shared" si="567"/>
        <v>6.7313365268797387E-3</v>
      </c>
      <c r="H983" s="50">
        <f t="shared" si="568"/>
        <v>4.9449870194107071E-4</v>
      </c>
      <c r="I983" s="50">
        <f t="shared" si="569"/>
        <v>-1.06888361045131E-2</v>
      </c>
      <c r="J983" s="51">
        <f t="shared" si="570"/>
        <v>0.11784941861594739</v>
      </c>
      <c r="K983" s="51">
        <f t="shared" si="571"/>
        <v>0.12223953722004734</v>
      </c>
      <c r="L983" s="51">
        <f t="shared" si="572"/>
        <v>0.87934672618566878</v>
      </c>
      <c r="M983" s="51">
        <f t="shared" si="573"/>
        <v>6.7624679218445505E-2</v>
      </c>
      <c r="N983" s="51">
        <f t="shared" si="544"/>
        <v>1.1870603612401092</v>
      </c>
      <c r="O983" s="52">
        <f t="shared" si="545"/>
        <v>0.20225505262864338</v>
      </c>
      <c r="P983" s="53" t="b">
        <f t="shared" si="546"/>
        <v>0</v>
      </c>
      <c r="Q983" s="53" t="b">
        <f t="shared" si="547"/>
        <v>0</v>
      </c>
      <c r="R983" s="53" t="b">
        <f t="shared" si="548"/>
        <v>0</v>
      </c>
      <c r="S983" s="53" t="b">
        <f t="shared" si="574"/>
        <v>0</v>
      </c>
      <c r="T983" s="54" t="str">
        <f t="shared" si="575"/>
        <v>不调</v>
      </c>
      <c r="U983" s="51">
        <f t="shared" si="549"/>
        <v>0.11784941861594739</v>
      </c>
      <c r="V983" s="51">
        <f t="shared" si="550"/>
        <v>0.12223953722004734</v>
      </c>
      <c r="W983" s="51">
        <f t="shared" si="551"/>
        <v>0.87934672618566878</v>
      </c>
      <c r="X983" s="51">
        <f t="shared" si="552"/>
        <v>6.7624679218445505E-2</v>
      </c>
      <c r="Y983" s="51">
        <f t="shared" si="576"/>
        <v>0.99995880187477393</v>
      </c>
      <c r="Z983" s="51">
        <f t="shared" si="553"/>
        <v>0.11784456344084143</v>
      </c>
      <c r="AA983" s="51">
        <f t="shared" si="554"/>
        <v>0.12223450118028537</v>
      </c>
      <c r="AB983" s="51">
        <f t="shared" si="555"/>
        <v>0.87931049874912626</v>
      </c>
      <c r="AC983" s="51">
        <f t="shared" si="556"/>
        <v>6.7621893208442696E-2</v>
      </c>
      <c r="AD983" s="78">
        <f t="shared" si="557"/>
        <v>1.1870114565786958</v>
      </c>
      <c r="AE983" s="51">
        <f t="shared" si="577"/>
        <v>1.1928004340268277</v>
      </c>
      <c r="AF983" s="50">
        <f t="shared" si="558"/>
        <v>-4.8532657123443457E-3</v>
      </c>
      <c r="AG983" s="50">
        <f t="shared" si="578"/>
        <v>5.588742103257438E-4</v>
      </c>
      <c r="AH983" s="48">
        <f t="shared" si="579"/>
        <v>45197</v>
      </c>
      <c r="AI983" s="55">
        <f t="shared" si="559"/>
        <v>2023</v>
      </c>
      <c r="AJ983" s="55">
        <f t="shared" si="560"/>
        <v>11</v>
      </c>
      <c r="AK983" s="53">
        <f t="shared" si="561"/>
        <v>0</v>
      </c>
      <c r="AL983" s="51">
        <f t="shared" si="580"/>
        <v>1.1795486011603453</v>
      </c>
      <c r="AM983" s="52" t="str">
        <f t="shared" si="562"/>
        <v/>
      </c>
      <c r="AN983" s="51">
        <f t="shared" si="581"/>
        <v>1.1928004340268277</v>
      </c>
      <c r="AO983" s="52">
        <f t="shared" si="563"/>
        <v>-4.8532657123443457E-3</v>
      </c>
      <c r="AP983" s="56">
        <f t="shared" si="564"/>
        <v>1</v>
      </c>
      <c r="AQ983" s="53" t="b">
        <f t="shared" si="565"/>
        <v>1</v>
      </c>
    </row>
    <row r="984" spans="1:43">
      <c r="A984" s="48">
        <f>净值底稿!A945</f>
        <v>45251</v>
      </c>
      <c r="B984" s="49">
        <f>净值底稿!X945</f>
        <v>1.4947109237349887</v>
      </c>
      <c r="C984" s="49">
        <f>净值底稿!U945</f>
        <v>1.256231444323503</v>
      </c>
      <c r="D984" s="49">
        <f>净值底稿!V945</f>
        <v>1.619</v>
      </c>
      <c r="E984" s="49">
        <f>净值底稿!W945</f>
        <v>1.6662999999999999</v>
      </c>
      <c r="F984" s="50">
        <f t="shared" si="566"/>
        <v>2.555682239181678E-3</v>
      </c>
      <c r="G984" s="50">
        <f t="shared" si="567"/>
        <v>-2.9709331129637029E-3</v>
      </c>
      <c r="H984" s="50">
        <f t="shared" si="568"/>
        <v>2.4712714691710325E-4</v>
      </c>
      <c r="I984" s="50">
        <f t="shared" si="569"/>
        <v>1.8007202881142881E-4</v>
      </c>
      <c r="J984" s="51">
        <f t="shared" si="570"/>
        <v>0.11814573669861131</v>
      </c>
      <c r="K984" s="51">
        <f t="shared" si="571"/>
        <v>0.12187135065318226</v>
      </c>
      <c r="L984" s="51">
        <f t="shared" si="572"/>
        <v>0.8795278002439364</v>
      </c>
      <c r="M984" s="51">
        <f t="shared" si="573"/>
        <v>6.7634070019944814E-2</v>
      </c>
      <c r="N984" s="51">
        <f t="shared" si="544"/>
        <v>1.1871789576156746</v>
      </c>
      <c r="O984" s="52">
        <f t="shared" si="545"/>
        <v>0.20217431063118141</v>
      </c>
      <c r="P984" s="53" t="b">
        <f t="shared" si="546"/>
        <v>0</v>
      </c>
      <c r="Q984" s="53" t="b">
        <f t="shared" si="547"/>
        <v>0</v>
      </c>
      <c r="R984" s="53" t="b">
        <f t="shared" si="548"/>
        <v>0</v>
      </c>
      <c r="S984" s="53" t="b">
        <f t="shared" si="574"/>
        <v>0</v>
      </c>
      <c r="T984" s="54" t="str">
        <f t="shared" si="575"/>
        <v>不调</v>
      </c>
      <c r="U984" s="51">
        <f t="shared" si="549"/>
        <v>0.11814573669861131</v>
      </c>
      <c r="V984" s="51">
        <f t="shared" si="550"/>
        <v>0.12187135065318226</v>
      </c>
      <c r="W984" s="51">
        <f t="shared" si="551"/>
        <v>0.8795278002439364</v>
      </c>
      <c r="X984" s="51">
        <f t="shared" si="552"/>
        <v>6.7634070019944814E-2</v>
      </c>
      <c r="Y984" s="51">
        <f t="shared" si="576"/>
        <v>0.99998626710299976</v>
      </c>
      <c r="Z984" s="51">
        <f t="shared" si="553"/>
        <v>0.11814411421537821</v>
      </c>
      <c r="AA984" s="51">
        <f t="shared" si="554"/>
        <v>0.12186967700647647</v>
      </c>
      <c r="AB984" s="51">
        <f t="shared" si="555"/>
        <v>0.87951572177924675</v>
      </c>
      <c r="AC984" s="51">
        <f t="shared" si="556"/>
        <v>6.7633141208227526E-2</v>
      </c>
      <c r="AD984" s="78">
        <f t="shared" si="557"/>
        <v>1.187162654209329</v>
      </c>
      <c r="AE984" s="51">
        <f t="shared" si="577"/>
        <v>1.1928004340268277</v>
      </c>
      <c r="AF984" s="50">
        <f t="shared" si="558"/>
        <v>-4.7265071814787118E-3</v>
      </c>
      <c r="AG984" s="50">
        <f t="shared" si="578"/>
        <v>1.2737672395268795E-4</v>
      </c>
      <c r="AH984" s="48">
        <f t="shared" si="579"/>
        <v>45197</v>
      </c>
      <c r="AI984" s="55">
        <f t="shared" si="559"/>
        <v>2023</v>
      </c>
      <c r="AJ984" s="55">
        <f t="shared" si="560"/>
        <v>11</v>
      </c>
      <c r="AK984" s="53">
        <f t="shared" si="561"/>
        <v>0</v>
      </c>
      <c r="AL984" s="51">
        <f t="shared" si="580"/>
        <v>1.1795486011603453</v>
      </c>
      <c r="AM984" s="52" t="str">
        <f t="shared" si="562"/>
        <v/>
      </c>
      <c r="AN984" s="51">
        <f t="shared" si="581"/>
        <v>1.1928004340268277</v>
      </c>
      <c r="AO984" s="52">
        <f t="shared" si="563"/>
        <v>-4.7265071814787118E-3</v>
      </c>
      <c r="AP984" s="56">
        <f t="shared" si="564"/>
        <v>1</v>
      </c>
      <c r="AQ984" s="53" t="b">
        <f t="shared" si="565"/>
        <v>1</v>
      </c>
    </row>
    <row r="985" spans="1:43">
      <c r="A985" s="48">
        <f>净值底稿!A946</f>
        <v>45252</v>
      </c>
      <c r="B985" s="49">
        <f>净值底稿!X946</f>
        <v>1.4905275942265588</v>
      </c>
      <c r="C985" s="49">
        <f>净值底稿!U946</f>
        <v>1.2433420557895147</v>
      </c>
      <c r="D985" s="49">
        <f>净值底稿!V946</f>
        <v>1.6185</v>
      </c>
      <c r="E985" s="49">
        <f>净值底稿!W946</f>
        <v>1.6629</v>
      </c>
      <c r="F985" s="50">
        <f t="shared" si="566"/>
        <v>-2.7987548909970128E-3</v>
      </c>
      <c r="G985" s="50">
        <f t="shared" si="567"/>
        <v>-1.0260361330892587E-2</v>
      </c>
      <c r="H985" s="50">
        <f t="shared" si="568"/>
        <v>-3.0883261272385276E-4</v>
      </c>
      <c r="I985" s="50">
        <f t="shared" si="569"/>
        <v>-2.0404488987576519E-3</v>
      </c>
      <c r="J985" s="51">
        <f t="shared" si="570"/>
        <v>0.11781345779787541</v>
      </c>
      <c r="K985" s="51">
        <f t="shared" si="571"/>
        <v>0.12061925008511085</v>
      </c>
      <c r="L985" s="51">
        <f t="shared" si="572"/>
        <v>0.87924409864095798</v>
      </c>
      <c r="M985" s="51">
        <f t="shared" si="573"/>
        <v>6.7495139239729676E-2</v>
      </c>
      <c r="N985" s="51">
        <f t="shared" si="544"/>
        <v>1.1851719457636738</v>
      </c>
      <c r="O985" s="52">
        <f t="shared" si="545"/>
        <v>0.2011798446084129</v>
      </c>
      <c r="P985" s="53" t="b">
        <f t="shared" si="546"/>
        <v>0</v>
      </c>
      <c r="Q985" s="53" t="b">
        <f t="shared" si="547"/>
        <v>0</v>
      </c>
      <c r="R985" s="53" t="b">
        <f t="shared" si="548"/>
        <v>0</v>
      </c>
      <c r="S985" s="53" t="b">
        <f t="shared" si="574"/>
        <v>0</v>
      </c>
      <c r="T985" s="54" t="str">
        <f t="shared" si="575"/>
        <v>不调</v>
      </c>
      <c r="U985" s="51">
        <f t="shared" si="549"/>
        <v>0.11781345779787541</v>
      </c>
      <c r="V985" s="51">
        <f t="shared" si="550"/>
        <v>0.12061925008511085</v>
      </c>
      <c r="W985" s="51">
        <f t="shared" si="551"/>
        <v>0.87924409864095798</v>
      </c>
      <c r="X985" s="51">
        <f t="shared" si="552"/>
        <v>6.7495139239729676E-2</v>
      </c>
      <c r="Y985" s="51">
        <f t="shared" si="576"/>
        <v>0.99998626710299976</v>
      </c>
      <c r="Z985" s="51">
        <f t="shared" si="553"/>
        <v>0.11781183987779423</v>
      </c>
      <c r="AA985" s="51">
        <f t="shared" si="554"/>
        <v>0.12061759363337318</v>
      </c>
      <c r="AB985" s="51">
        <f t="shared" si="555"/>
        <v>0.87923202407231327</v>
      </c>
      <c r="AC985" s="51">
        <f t="shared" si="556"/>
        <v>6.7494212335934486E-2</v>
      </c>
      <c r="AD985" s="78">
        <f t="shared" si="557"/>
        <v>1.1851556699194152</v>
      </c>
      <c r="AE985" s="51">
        <f t="shared" si="577"/>
        <v>1.1928004340268277</v>
      </c>
      <c r="AF985" s="50">
        <f t="shared" si="558"/>
        <v>-6.4090889719113919E-3</v>
      </c>
      <c r="AG985" s="50">
        <f t="shared" si="578"/>
        <v>-1.6905722925140143E-3</v>
      </c>
      <c r="AH985" s="48">
        <f t="shared" si="579"/>
        <v>45197</v>
      </c>
      <c r="AI985" s="55">
        <f t="shared" si="559"/>
        <v>2023</v>
      </c>
      <c r="AJ985" s="55">
        <f t="shared" si="560"/>
        <v>11</v>
      </c>
      <c r="AK985" s="53">
        <f t="shared" si="561"/>
        <v>0</v>
      </c>
      <c r="AL985" s="51">
        <f t="shared" si="580"/>
        <v>1.1795486011603453</v>
      </c>
      <c r="AM985" s="52" t="str">
        <f t="shared" si="562"/>
        <v/>
      </c>
      <c r="AN985" s="51">
        <f t="shared" si="581"/>
        <v>1.1928004340268277</v>
      </c>
      <c r="AO985" s="52">
        <f t="shared" si="563"/>
        <v>-6.4090889719113919E-3</v>
      </c>
      <c r="AP985" s="56">
        <f t="shared" si="564"/>
        <v>1</v>
      </c>
      <c r="AQ985" s="53" t="b">
        <f t="shared" si="565"/>
        <v>1</v>
      </c>
    </row>
    <row r="986" spans="1:43">
      <c r="A986" s="48">
        <f>净值底稿!A947</f>
        <v>45253</v>
      </c>
      <c r="B986" s="49">
        <f>净值底稿!X947</f>
        <v>1.4976629359952405</v>
      </c>
      <c r="C986" s="49">
        <f>净值底稿!U947</f>
        <v>1.254108843482344</v>
      </c>
      <c r="D986" s="49">
        <f>净值底稿!V947</f>
        <v>1.6174999999999999</v>
      </c>
      <c r="E986" s="49">
        <f>净值底稿!W947</f>
        <v>1.6603000000000001</v>
      </c>
      <c r="F986" s="50">
        <f t="shared" si="566"/>
        <v>4.7871249055166931E-3</v>
      </c>
      <c r="G986" s="50">
        <f t="shared" si="567"/>
        <v>8.6595540162859308E-3</v>
      </c>
      <c r="H986" s="50">
        <f t="shared" si="568"/>
        <v>-6.178560395428967E-4</v>
      </c>
      <c r="I986" s="50">
        <f t="shared" si="569"/>
        <v>-1.5635335859041088E-3</v>
      </c>
      <c r="J986" s="51">
        <f t="shared" si="570"/>
        <v>0.11837581987063796</v>
      </c>
      <c r="K986" s="51">
        <f t="shared" si="571"/>
        <v>0.1216620882007558</v>
      </c>
      <c r="L986" s="51">
        <f t="shared" si="572"/>
        <v>0.87868878525608063</v>
      </c>
      <c r="M986" s="51">
        <f t="shared" si="573"/>
        <v>6.7388682868093103E-2</v>
      </c>
      <c r="N986" s="51">
        <f t="shared" si="544"/>
        <v>1.1861153761955676</v>
      </c>
      <c r="O986" s="52">
        <f t="shared" si="545"/>
        <v>0.20237315263655778</v>
      </c>
      <c r="P986" s="53" t="b">
        <f t="shared" si="546"/>
        <v>0</v>
      </c>
      <c r="Q986" s="53" t="b">
        <f t="shared" si="547"/>
        <v>0</v>
      </c>
      <c r="R986" s="53" t="b">
        <f t="shared" si="548"/>
        <v>0</v>
      </c>
      <c r="S986" s="53" t="b">
        <f t="shared" si="574"/>
        <v>0</v>
      </c>
      <c r="T986" s="54" t="str">
        <f t="shared" si="575"/>
        <v>不调</v>
      </c>
      <c r="U986" s="51">
        <f t="shared" si="549"/>
        <v>0.11837581987063796</v>
      </c>
      <c r="V986" s="51">
        <f t="shared" si="550"/>
        <v>0.1216620882007558</v>
      </c>
      <c r="W986" s="51">
        <f t="shared" si="551"/>
        <v>0.87868878525608063</v>
      </c>
      <c r="X986" s="51">
        <f t="shared" si="552"/>
        <v>6.7388682868093103E-2</v>
      </c>
      <c r="Y986" s="51">
        <f t="shared" si="576"/>
        <v>0.99998626710299976</v>
      </c>
      <c r="Z986" s="51">
        <f t="shared" si="553"/>
        <v>0.11837419422769635</v>
      </c>
      <c r="AA986" s="51">
        <f t="shared" si="554"/>
        <v>0.12166041742782971</v>
      </c>
      <c r="AB986" s="51">
        <f t="shared" si="555"/>
        <v>0.87867671831349747</v>
      </c>
      <c r="AC986" s="51">
        <f t="shared" si="556"/>
        <v>6.738775742625229E-2</v>
      </c>
      <c r="AD986" s="78">
        <f t="shared" si="557"/>
        <v>1.1860990873952757</v>
      </c>
      <c r="AE986" s="51">
        <f t="shared" si="577"/>
        <v>1.1928004340268277</v>
      </c>
      <c r="AF986" s="50">
        <f t="shared" si="558"/>
        <v>-5.6181624690800902E-3</v>
      </c>
      <c r="AG986" s="50">
        <f t="shared" si="578"/>
        <v>7.9602831915281946E-4</v>
      </c>
      <c r="AH986" s="48">
        <f t="shared" si="579"/>
        <v>45197</v>
      </c>
      <c r="AI986" s="55">
        <f t="shared" si="559"/>
        <v>2023</v>
      </c>
      <c r="AJ986" s="55">
        <f t="shared" si="560"/>
        <v>11</v>
      </c>
      <c r="AK986" s="53">
        <f t="shared" si="561"/>
        <v>0</v>
      </c>
      <c r="AL986" s="51">
        <f t="shared" si="580"/>
        <v>1.1795486011603453</v>
      </c>
      <c r="AM986" s="52" t="str">
        <f t="shared" si="562"/>
        <v/>
      </c>
      <c r="AN986" s="51">
        <f t="shared" si="581"/>
        <v>1.1928004340268277</v>
      </c>
      <c r="AO986" s="52">
        <f t="shared" si="563"/>
        <v>-5.6181624690800902E-3</v>
      </c>
      <c r="AP986" s="56">
        <f t="shared" si="564"/>
        <v>1</v>
      </c>
      <c r="AQ986" s="53" t="b">
        <f t="shared" si="565"/>
        <v>1</v>
      </c>
    </row>
    <row r="987" spans="1:43">
      <c r="A987" s="48">
        <f>净值底稿!A948</f>
        <v>45254</v>
      </c>
      <c r="B987" s="49">
        <f>净值底稿!X948</f>
        <v>1.4962661747942856</v>
      </c>
      <c r="C987" s="49">
        <f>净值底稿!U948</f>
        <v>1.2416161471553384</v>
      </c>
      <c r="D987" s="49">
        <f>净值底稿!V948</f>
        <v>1.6172</v>
      </c>
      <c r="E987" s="49">
        <f>净值底稿!W948</f>
        <v>1.6603000000000001</v>
      </c>
      <c r="F987" s="50">
        <f t="shared" si="566"/>
        <v>-9.3262720695341805E-4</v>
      </c>
      <c r="G987" s="50">
        <f t="shared" si="567"/>
        <v>-9.9614131516021498E-3</v>
      </c>
      <c r="H987" s="50">
        <f t="shared" si="568"/>
        <v>-1.8547140649149974E-4</v>
      </c>
      <c r="I987" s="50">
        <f t="shared" si="569"/>
        <v>0</v>
      </c>
      <c r="J987" s="51">
        <f t="shared" si="570"/>
        <v>0.11826379523355841</v>
      </c>
      <c r="K987" s="51">
        <f t="shared" si="571"/>
        <v>0.12044850774563472</v>
      </c>
      <c r="L987" s="51">
        <f t="shared" si="572"/>
        <v>0.87851374890670053</v>
      </c>
      <c r="M987" s="51">
        <f t="shared" si="573"/>
        <v>6.738775742625229E-2</v>
      </c>
      <c r="N987" s="51">
        <f t="shared" si="544"/>
        <v>1.1846138093121459</v>
      </c>
      <c r="O987" s="52">
        <f t="shared" si="545"/>
        <v>0.20151065360094281</v>
      </c>
      <c r="P987" s="53" t="b">
        <f t="shared" si="546"/>
        <v>0</v>
      </c>
      <c r="Q987" s="53" t="b">
        <f t="shared" si="547"/>
        <v>0</v>
      </c>
      <c r="R987" s="53" t="b">
        <f t="shared" si="548"/>
        <v>0</v>
      </c>
      <c r="S987" s="53" t="b">
        <f t="shared" si="574"/>
        <v>0</v>
      </c>
      <c r="T987" s="54" t="str">
        <f t="shared" si="575"/>
        <v>不调</v>
      </c>
      <c r="U987" s="51">
        <f t="shared" si="549"/>
        <v>0.11826379523355841</v>
      </c>
      <c r="V987" s="51">
        <f t="shared" si="550"/>
        <v>0.12044850774563472</v>
      </c>
      <c r="W987" s="51">
        <f t="shared" si="551"/>
        <v>0.87851374890670053</v>
      </c>
      <c r="X987" s="51">
        <f t="shared" si="552"/>
        <v>6.738775742625229E-2</v>
      </c>
      <c r="Y987" s="51">
        <f t="shared" si="576"/>
        <v>0.99998626710299976</v>
      </c>
      <c r="Z987" s="51">
        <f t="shared" si="553"/>
        <v>0.11826217112903961</v>
      </c>
      <c r="AA987" s="51">
        <f t="shared" si="554"/>
        <v>0.12044685363868401</v>
      </c>
      <c r="AB987" s="51">
        <f t="shared" si="555"/>
        <v>0.87850168436787346</v>
      </c>
      <c r="AC987" s="51">
        <f t="shared" si="556"/>
        <v>6.7386831997120478E-2</v>
      </c>
      <c r="AD987" s="78">
        <f t="shared" si="557"/>
        <v>1.1845975411327176</v>
      </c>
      <c r="AE987" s="51">
        <f t="shared" si="577"/>
        <v>1.1928004340268277</v>
      </c>
      <c r="AF987" s="50">
        <f t="shared" si="558"/>
        <v>-6.877003612764887E-3</v>
      </c>
      <c r="AG987" s="50">
        <f t="shared" si="578"/>
        <v>-1.2659534759912328E-3</v>
      </c>
      <c r="AH987" s="48">
        <f t="shared" si="579"/>
        <v>45197</v>
      </c>
      <c r="AI987" s="55">
        <f t="shared" si="559"/>
        <v>2023</v>
      </c>
      <c r="AJ987" s="55">
        <f t="shared" si="560"/>
        <v>11</v>
      </c>
      <c r="AK987" s="53">
        <f t="shared" si="561"/>
        <v>0</v>
      </c>
      <c r="AL987" s="51">
        <f t="shared" si="580"/>
        <v>1.1795486011603453</v>
      </c>
      <c r="AM987" s="52" t="str">
        <f t="shared" si="562"/>
        <v/>
      </c>
      <c r="AN987" s="51">
        <f t="shared" si="581"/>
        <v>1.1928004340268277</v>
      </c>
      <c r="AO987" s="52">
        <f t="shared" si="563"/>
        <v>-6.877003612764887E-3</v>
      </c>
      <c r="AP987" s="56">
        <f t="shared" si="564"/>
        <v>1</v>
      </c>
      <c r="AQ987" s="53" t="b">
        <f t="shared" si="565"/>
        <v>1</v>
      </c>
    </row>
    <row r="988" spans="1:43">
      <c r="A988" s="48">
        <f>净值底稿!A949</f>
        <v>45257</v>
      </c>
      <c r="B988" s="49">
        <f>净值底稿!X949</f>
        <v>1.4911382094393808</v>
      </c>
      <c r="C988" s="49">
        <f>净值底稿!U949</f>
        <v>1.2399925114797241</v>
      </c>
      <c r="D988" s="49">
        <f>净值底稿!V949</f>
        <v>1.617</v>
      </c>
      <c r="E988" s="49">
        <f>净值底稿!W949</f>
        <v>1.6769000000000001</v>
      </c>
      <c r="F988" s="50">
        <f t="shared" si="566"/>
        <v>-3.4271745504169671E-3</v>
      </c>
      <c r="G988" s="50">
        <f t="shared" si="567"/>
        <v>-1.3076792528304848E-3</v>
      </c>
      <c r="H988" s="50">
        <f t="shared" si="568"/>
        <v>-1.2367054167694569E-4</v>
      </c>
      <c r="I988" s="50">
        <f t="shared" si="569"/>
        <v>9.9981930976329458E-3</v>
      </c>
      <c r="J988" s="51">
        <f t="shared" si="570"/>
        <v>0.11785686602586912</v>
      </c>
      <c r="K988" s="51">
        <f t="shared" si="571"/>
        <v>0.12028934778711199</v>
      </c>
      <c r="L988" s="51">
        <f t="shared" si="572"/>
        <v>0.87839303958870363</v>
      </c>
      <c r="M988" s="51">
        <f t="shared" si="573"/>
        <v>6.8060578555665441E-2</v>
      </c>
      <c r="N988" s="51">
        <f t="shared" si="544"/>
        <v>1.1845998319573501</v>
      </c>
      <c r="O988" s="52">
        <f t="shared" si="545"/>
        <v>0.20103515751769518</v>
      </c>
      <c r="P988" s="53" t="b">
        <f t="shared" si="546"/>
        <v>0</v>
      </c>
      <c r="Q988" s="53" t="b">
        <f t="shared" si="547"/>
        <v>0</v>
      </c>
      <c r="R988" s="53" t="b">
        <f t="shared" si="548"/>
        <v>0</v>
      </c>
      <c r="S988" s="53" t="b">
        <f t="shared" si="574"/>
        <v>0</v>
      </c>
      <c r="T988" s="54" t="str">
        <f t="shared" si="575"/>
        <v>不调</v>
      </c>
      <c r="U988" s="51">
        <f t="shared" si="549"/>
        <v>0.11785686602586912</v>
      </c>
      <c r="V988" s="51">
        <f t="shared" si="550"/>
        <v>0.12028934778711199</v>
      </c>
      <c r="W988" s="51">
        <f t="shared" si="551"/>
        <v>0.87839303958870363</v>
      </c>
      <c r="X988" s="51">
        <f t="shared" si="552"/>
        <v>6.8060578555665441E-2</v>
      </c>
      <c r="Y988" s="51">
        <f t="shared" si="576"/>
        <v>0.99995880187477393</v>
      </c>
      <c r="Z988" s="51">
        <f t="shared" si="553"/>
        <v>0.11785201054394383</v>
      </c>
      <c r="AA988" s="51">
        <f t="shared" si="554"/>
        <v>0.12028439209149849</v>
      </c>
      <c r="AB988" s="51">
        <f t="shared" si="555"/>
        <v>0.87835685144226094</v>
      </c>
      <c r="AC988" s="51">
        <f t="shared" si="556"/>
        <v>6.805777458742715E-2</v>
      </c>
      <c r="AD988" s="78">
        <f t="shared" si="557"/>
        <v>1.1845510286651304</v>
      </c>
      <c r="AE988" s="51">
        <f t="shared" si="577"/>
        <v>1.1928004340268277</v>
      </c>
      <c r="AF988" s="50">
        <f t="shared" si="558"/>
        <v>-6.9159979543667038E-3</v>
      </c>
      <c r="AG988" s="50">
        <f t="shared" si="578"/>
        <v>-3.9264362766466832E-5</v>
      </c>
      <c r="AH988" s="48">
        <f t="shared" si="579"/>
        <v>45197</v>
      </c>
      <c r="AI988" s="55">
        <f t="shared" si="559"/>
        <v>2023</v>
      </c>
      <c r="AJ988" s="55">
        <f t="shared" si="560"/>
        <v>11</v>
      </c>
      <c r="AK988" s="53">
        <f t="shared" si="561"/>
        <v>0</v>
      </c>
      <c r="AL988" s="51">
        <f t="shared" si="580"/>
        <v>1.1795486011603453</v>
      </c>
      <c r="AM988" s="52" t="str">
        <f t="shared" si="562"/>
        <v/>
      </c>
      <c r="AN988" s="51">
        <f t="shared" si="581"/>
        <v>1.1928004340268277</v>
      </c>
      <c r="AO988" s="52">
        <f t="shared" si="563"/>
        <v>-6.9159979543667038E-3</v>
      </c>
      <c r="AP988" s="56">
        <f t="shared" si="564"/>
        <v>1</v>
      </c>
      <c r="AQ988" s="53" t="b">
        <f t="shared" si="565"/>
        <v>1</v>
      </c>
    </row>
    <row r="989" spans="1:43">
      <c r="A989" s="48">
        <f>净值底稿!A950</f>
        <v>45258</v>
      </c>
      <c r="B989" s="49">
        <f>净值底稿!X950</f>
        <v>1.4908450393388677</v>
      </c>
      <c r="C989" s="49">
        <f>净值底稿!U950</f>
        <v>1.2463235901771748</v>
      </c>
      <c r="D989" s="49">
        <f>净值底稿!V950</f>
        <v>1.6174999999999999</v>
      </c>
      <c r="E989" s="49">
        <f>净值底稿!W950</f>
        <v>1.6821999999999999</v>
      </c>
      <c r="F989" s="50">
        <f t="shared" si="566"/>
        <v>-1.9660826787026853E-4</v>
      </c>
      <c r="G989" s="50">
        <f t="shared" si="567"/>
        <v>5.1057394611968565E-3</v>
      </c>
      <c r="H989" s="50">
        <f t="shared" si="568"/>
        <v>3.0921459492883052E-4</v>
      </c>
      <c r="I989" s="50">
        <f t="shared" si="569"/>
        <v>3.1605939531276217E-3</v>
      </c>
      <c r="J989" s="51">
        <f t="shared" si="570"/>
        <v>0.11782883986428576</v>
      </c>
      <c r="K989" s="51">
        <f t="shared" si="571"/>
        <v>0.12089853285876613</v>
      </c>
      <c r="L989" s="51">
        <f t="shared" si="572"/>
        <v>0.87862845220028263</v>
      </c>
      <c r="M989" s="51">
        <f t="shared" si="573"/>
        <v>6.8272877578251498E-2</v>
      </c>
      <c r="N989" s="51">
        <f t="shared" si="544"/>
        <v>1.1856287025015859</v>
      </c>
      <c r="O989" s="52">
        <f t="shared" si="545"/>
        <v>0.20135087166779564</v>
      </c>
      <c r="P989" s="53" t="b">
        <f t="shared" si="546"/>
        <v>0</v>
      </c>
      <c r="Q989" s="53" t="b">
        <f t="shared" si="547"/>
        <v>0</v>
      </c>
      <c r="R989" s="53" t="b">
        <f t="shared" si="548"/>
        <v>0</v>
      </c>
      <c r="S989" s="53" t="b">
        <f t="shared" si="574"/>
        <v>0</v>
      </c>
      <c r="T989" s="54" t="str">
        <f t="shared" si="575"/>
        <v>不调</v>
      </c>
      <c r="U989" s="51">
        <f t="shared" si="549"/>
        <v>0.11782883986428576</v>
      </c>
      <c r="V989" s="51">
        <f t="shared" si="550"/>
        <v>0.12089853285876613</v>
      </c>
      <c r="W989" s="51">
        <f t="shared" si="551"/>
        <v>0.87862845220028263</v>
      </c>
      <c r="X989" s="51">
        <f t="shared" si="552"/>
        <v>6.8272877578251498E-2</v>
      </c>
      <c r="Y989" s="51">
        <f t="shared" si="576"/>
        <v>0.99998626710299976</v>
      </c>
      <c r="Z989" s="51">
        <f t="shared" si="553"/>
        <v>0.11782722173296424</v>
      </c>
      <c r="AA989" s="51">
        <f t="shared" si="554"/>
        <v>0.1208968725716669</v>
      </c>
      <c r="AB989" s="51">
        <f t="shared" si="555"/>
        <v>0.87861638608624704</v>
      </c>
      <c r="AC989" s="51">
        <f t="shared" si="556"/>
        <v>6.8271939993855807E-2</v>
      </c>
      <c r="AD989" s="78">
        <f t="shared" si="557"/>
        <v>1.185612420384734</v>
      </c>
      <c r="AE989" s="51">
        <f t="shared" si="577"/>
        <v>1.1928004340268277</v>
      </c>
      <c r="AF989" s="50">
        <f t="shared" si="558"/>
        <v>-6.0261661859287718E-3</v>
      </c>
      <c r="AG989" s="50">
        <f t="shared" si="578"/>
        <v>8.9602870110172539E-4</v>
      </c>
      <c r="AH989" s="48">
        <f t="shared" si="579"/>
        <v>45197</v>
      </c>
      <c r="AI989" s="55">
        <f t="shared" si="559"/>
        <v>2023</v>
      </c>
      <c r="AJ989" s="55">
        <f t="shared" si="560"/>
        <v>11</v>
      </c>
      <c r="AK989" s="53">
        <f t="shared" si="561"/>
        <v>0</v>
      </c>
      <c r="AL989" s="51">
        <f t="shared" si="580"/>
        <v>1.1795486011603453</v>
      </c>
      <c r="AM989" s="52" t="str">
        <f t="shared" si="562"/>
        <v/>
      </c>
      <c r="AN989" s="51">
        <f t="shared" si="581"/>
        <v>1.1928004340268277</v>
      </c>
      <c r="AO989" s="52">
        <f t="shared" si="563"/>
        <v>-6.0261661859287718E-3</v>
      </c>
      <c r="AP989" s="56">
        <f t="shared" si="564"/>
        <v>1</v>
      </c>
      <c r="AQ989" s="53" t="b">
        <f t="shared" si="565"/>
        <v>1</v>
      </c>
    </row>
    <row r="990" spans="1:43">
      <c r="A990" s="48">
        <f>净值底稿!A951</f>
        <v>45259</v>
      </c>
      <c r="B990" s="49">
        <f>净值底稿!X951</f>
        <v>1.4792848810806829</v>
      </c>
      <c r="C990" s="49">
        <f>净值底稿!U951</f>
        <v>1.2392087340138738</v>
      </c>
      <c r="D990" s="49">
        <f>净值底稿!V951</f>
        <v>1.6173999999999999</v>
      </c>
      <c r="E990" s="49">
        <f>净值底稿!W951</f>
        <v>1.6923999999999999</v>
      </c>
      <c r="F990" s="50">
        <f t="shared" si="566"/>
        <v>-7.7540978124133186E-3</v>
      </c>
      <c r="G990" s="50">
        <f t="shared" si="567"/>
        <v>-5.708674873344588E-3</v>
      </c>
      <c r="H990" s="50">
        <f t="shared" si="568"/>
        <v>-6.1823802163796238E-5</v>
      </c>
      <c r="I990" s="50">
        <f t="shared" si="569"/>
        <v>6.0634882891452691E-3</v>
      </c>
      <c r="J990" s="51">
        <f t="shared" si="570"/>
        <v>0.11691357793068193</v>
      </c>
      <c r="K990" s="51">
        <f t="shared" si="571"/>
        <v>0.12020671163295107</v>
      </c>
      <c r="L990" s="51">
        <f t="shared" si="572"/>
        <v>0.87856206668061576</v>
      </c>
      <c r="M990" s="51">
        <f t="shared" si="573"/>
        <v>6.8685906102485775E-2</v>
      </c>
      <c r="N990" s="51">
        <f t="shared" si="544"/>
        <v>1.1843682623467346</v>
      </c>
      <c r="O990" s="52">
        <f t="shared" si="545"/>
        <v>0.20020824358616077</v>
      </c>
      <c r="P990" s="53" t="b">
        <f t="shared" si="546"/>
        <v>0</v>
      </c>
      <c r="Q990" s="53" t="b">
        <f t="shared" si="547"/>
        <v>0</v>
      </c>
      <c r="R990" s="53" t="b">
        <f t="shared" si="548"/>
        <v>0</v>
      </c>
      <c r="S990" s="53" t="b">
        <f t="shared" si="574"/>
        <v>0</v>
      </c>
      <c r="T990" s="54" t="str">
        <f t="shared" si="575"/>
        <v>不调</v>
      </c>
      <c r="U990" s="51">
        <f t="shared" si="549"/>
        <v>0.11691357793068193</v>
      </c>
      <c r="V990" s="51">
        <f t="shared" si="550"/>
        <v>0.12020671163295107</v>
      </c>
      <c r="W990" s="51">
        <f t="shared" si="551"/>
        <v>0.87856206668061576</v>
      </c>
      <c r="X990" s="51">
        <f t="shared" si="552"/>
        <v>6.8685906102485775E-2</v>
      </c>
      <c r="Y990" s="51">
        <f t="shared" si="576"/>
        <v>0.99998626710299976</v>
      </c>
      <c r="Z990" s="51">
        <f t="shared" si="553"/>
        <v>0.11691197236855827</v>
      </c>
      <c r="AA990" s="51">
        <f t="shared" si="554"/>
        <v>0.12020506084656148</v>
      </c>
      <c r="AB990" s="51">
        <f t="shared" si="555"/>
        <v>0.87855000147824569</v>
      </c>
      <c r="AC990" s="51">
        <f t="shared" si="556"/>
        <v>6.8684962846011902E-2</v>
      </c>
      <c r="AD990" s="78">
        <f t="shared" si="557"/>
        <v>1.1843519975393775</v>
      </c>
      <c r="AE990" s="51">
        <f t="shared" si="577"/>
        <v>1.1928004340268277</v>
      </c>
      <c r="AF990" s="50">
        <f t="shared" si="558"/>
        <v>-7.0828583277160462E-3</v>
      </c>
      <c r="AG990" s="50">
        <f t="shared" si="578"/>
        <v>-1.0630985503234935E-3</v>
      </c>
      <c r="AH990" s="48">
        <f t="shared" si="579"/>
        <v>45197</v>
      </c>
      <c r="AI990" s="55">
        <f t="shared" si="559"/>
        <v>2023</v>
      </c>
      <c r="AJ990" s="55">
        <f t="shared" si="560"/>
        <v>11</v>
      </c>
      <c r="AK990" s="53">
        <f t="shared" si="561"/>
        <v>0</v>
      </c>
      <c r="AL990" s="51">
        <f t="shared" si="580"/>
        <v>1.1795486011603453</v>
      </c>
      <c r="AM990" s="52" t="str">
        <f t="shared" si="562"/>
        <v/>
      </c>
      <c r="AN990" s="51">
        <f t="shared" si="581"/>
        <v>1.1928004340268277</v>
      </c>
      <c r="AO990" s="52">
        <f t="shared" si="563"/>
        <v>-7.0828583277160462E-3</v>
      </c>
      <c r="AP990" s="56">
        <f t="shared" si="564"/>
        <v>1</v>
      </c>
      <c r="AQ990" s="53" t="b">
        <f t="shared" si="565"/>
        <v>1</v>
      </c>
    </row>
    <row r="991" spans="1:43">
      <c r="A991" s="48">
        <f>净值底稿!A952</f>
        <v>45260</v>
      </c>
      <c r="B991" s="49">
        <f>净值底稿!X952</f>
        <v>1.4830818454658981</v>
      </c>
      <c r="C991" s="49">
        <f>净值底稿!U952</f>
        <v>1.2348204485401777</v>
      </c>
      <c r="D991" s="49">
        <f>净值底稿!V952</f>
        <v>1.6182000000000001</v>
      </c>
      <c r="E991" s="49">
        <f>净值底稿!W952</f>
        <v>1.6919</v>
      </c>
      <c r="F991" s="50">
        <f t="shared" si="566"/>
        <v>2.5667567037130912E-3</v>
      </c>
      <c r="G991" s="50">
        <f t="shared" si="567"/>
        <v>-3.5411996003951174E-3</v>
      </c>
      <c r="H991" s="50">
        <f t="shared" si="568"/>
        <v>4.9462099666142123E-4</v>
      </c>
      <c r="I991" s="50">
        <f t="shared" si="569"/>
        <v>-2.9543843063106756E-4</v>
      </c>
      <c r="J991" s="51">
        <f t="shared" si="570"/>
        <v>0.11721205695737959</v>
      </c>
      <c r="K991" s="51">
        <f t="shared" si="571"/>
        <v>0.11977939073312616</v>
      </c>
      <c r="L991" s="51">
        <f t="shared" si="572"/>
        <v>0.87898455075559379</v>
      </c>
      <c r="M991" s="51">
        <f t="shared" si="573"/>
        <v>6.8664670668380723E-2</v>
      </c>
      <c r="N991" s="51">
        <f t="shared" si="544"/>
        <v>1.1846406691144802</v>
      </c>
      <c r="O991" s="52">
        <f t="shared" si="545"/>
        <v>0.2000534456306122</v>
      </c>
      <c r="P991" s="53" t="b">
        <f t="shared" si="546"/>
        <v>0</v>
      </c>
      <c r="Q991" s="53" t="b">
        <f t="shared" si="547"/>
        <v>0</v>
      </c>
      <c r="R991" s="53" t="b">
        <f t="shared" si="548"/>
        <v>0</v>
      </c>
      <c r="S991" s="53" t="b">
        <f t="shared" si="574"/>
        <v>0</v>
      </c>
      <c r="T991" s="54" t="str">
        <f t="shared" si="575"/>
        <v>不调</v>
      </c>
      <c r="U991" s="51">
        <f t="shared" si="549"/>
        <v>0.11721205695737959</v>
      </c>
      <c r="V991" s="51">
        <f t="shared" si="550"/>
        <v>0.11977939073312616</v>
      </c>
      <c r="W991" s="51">
        <f t="shared" si="551"/>
        <v>0.87898455075559379</v>
      </c>
      <c r="X991" s="51">
        <f t="shared" si="552"/>
        <v>6.8664670668380723E-2</v>
      </c>
      <c r="Y991" s="51">
        <f t="shared" si="576"/>
        <v>0.99998626710299976</v>
      </c>
      <c r="Z991" s="51">
        <f t="shared" si="553"/>
        <v>0.11721044729627421</v>
      </c>
      <c r="AA991" s="51">
        <f t="shared" si="554"/>
        <v>0.11977774581509047</v>
      </c>
      <c r="AB991" s="51">
        <f t="shared" si="555"/>
        <v>0.87897247975129345</v>
      </c>
      <c r="AC991" s="51">
        <f t="shared" si="556"/>
        <v>6.866372770353088E-2</v>
      </c>
      <c r="AD991" s="78">
        <f t="shared" si="557"/>
        <v>1.184624400566189</v>
      </c>
      <c r="AE991" s="51">
        <f t="shared" si="577"/>
        <v>1.1928004340268277</v>
      </c>
      <c r="AF991" s="50">
        <f t="shared" si="558"/>
        <v>-6.8544856519181518E-3</v>
      </c>
      <c r="AG991" s="50">
        <f t="shared" si="578"/>
        <v>2.3000174557696873E-4</v>
      </c>
      <c r="AH991" s="48">
        <f t="shared" si="579"/>
        <v>45197</v>
      </c>
      <c r="AI991" s="55">
        <f t="shared" si="559"/>
        <v>2023</v>
      </c>
      <c r="AJ991" s="55">
        <f t="shared" si="560"/>
        <v>11</v>
      </c>
      <c r="AK991" s="53">
        <f t="shared" si="561"/>
        <v>1</v>
      </c>
      <c r="AL991" s="51">
        <f t="shared" si="580"/>
        <v>1.1795486011603453</v>
      </c>
      <c r="AM991" s="52">
        <f t="shared" si="562"/>
        <v>4.3031710612437823E-3</v>
      </c>
      <c r="AN991" s="51">
        <f t="shared" si="581"/>
        <v>1.1928004340268277</v>
      </c>
      <c r="AO991" s="52">
        <f t="shared" si="563"/>
        <v>-6.8544856519181518E-3</v>
      </c>
      <c r="AP991" s="56">
        <f t="shared" si="564"/>
        <v>1</v>
      </c>
      <c r="AQ991" s="53" t="b">
        <f t="shared" si="565"/>
        <v>1</v>
      </c>
    </row>
    <row r="992" spans="1:43">
      <c r="A992" s="48">
        <f>净值底稿!A953</f>
        <v>45261</v>
      </c>
      <c r="B992" s="49">
        <f>净值底稿!X953</f>
        <v>1.4883596180424026</v>
      </c>
      <c r="C992" s="49">
        <f>净值底稿!U953</f>
        <v>1.2405533718407666</v>
      </c>
      <c r="D992" s="49">
        <f>净值底稿!V953</f>
        <v>1.6183000000000001</v>
      </c>
      <c r="E992" s="49">
        <f>净值底稿!W953</f>
        <v>1.6926000000000001</v>
      </c>
      <c r="F992" s="50">
        <f t="shared" si="566"/>
        <v>3.5586522703652257E-3</v>
      </c>
      <c r="G992" s="50">
        <f t="shared" si="567"/>
        <v>4.6427181436512477E-3</v>
      </c>
      <c r="H992" s="50">
        <f t="shared" si="568"/>
        <v>6.1797058459989174E-5</v>
      </c>
      <c r="I992" s="50">
        <f t="shared" si="569"/>
        <v>4.1373603640892931E-4</v>
      </c>
      <c r="J992" s="51">
        <f t="shared" si="570"/>
        <v>0.11762755852065562</v>
      </c>
      <c r="K992" s="51">
        <f t="shared" si="571"/>
        <v>0.12033384012879184</v>
      </c>
      <c r="L992" s="51">
        <f t="shared" si="572"/>
        <v>0.87902679766500935</v>
      </c>
      <c r="M992" s="51">
        <f t="shared" si="573"/>
        <v>6.8692136362075995E-2</v>
      </c>
      <c r="N992" s="51">
        <f t="shared" si="544"/>
        <v>1.1856803326765328</v>
      </c>
      <c r="O992" s="52">
        <f t="shared" si="545"/>
        <v>0.20069608316119894</v>
      </c>
      <c r="P992" s="53" t="b">
        <f t="shared" si="546"/>
        <v>0</v>
      </c>
      <c r="Q992" s="53" t="b">
        <f t="shared" si="547"/>
        <v>0</v>
      </c>
      <c r="R992" s="53" t="b">
        <f t="shared" si="548"/>
        <v>0</v>
      </c>
      <c r="S992" s="53" t="b">
        <f t="shared" si="574"/>
        <v>0</v>
      </c>
      <c r="T992" s="54" t="str">
        <f t="shared" si="575"/>
        <v>不调</v>
      </c>
      <c r="U992" s="51">
        <f t="shared" si="549"/>
        <v>0.11762755852065562</v>
      </c>
      <c r="V992" s="51">
        <f t="shared" si="550"/>
        <v>0.12033384012879184</v>
      </c>
      <c r="W992" s="51">
        <f t="shared" si="551"/>
        <v>0.87902679766500935</v>
      </c>
      <c r="X992" s="51">
        <f t="shared" si="552"/>
        <v>6.8692136362075995E-2</v>
      </c>
      <c r="Y992" s="51">
        <f t="shared" si="576"/>
        <v>0.99998626710299976</v>
      </c>
      <c r="Z992" s="51">
        <f t="shared" si="553"/>
        <v>0.11762594315351006</v>
      </c>
      <c r="AA992" s="51">
        <f t="shared" si="554"/>
        <v>0.1203321875965597</v>
      </c>
      <c r="AB992" s="51">
        <f t="shared" si="555"/>
        <v>0.87901472608053655</v>
      </c>
      <c r="AC992" s="51">
        <f t="shared" si="556"/>
        <v>6.8691193020042604E-2</v>
      </c>
      <c r="AD992" s="78">
        <f t="shared" si="557"/>
        <v>1.185664049850649</v>
      </c>
      <c r="AE992" s="51">
        <f t="shared" si="577"/>
        <v>1.1928004340268277</v>
      </c>
      <c r="AF992" s="50">
        <f t="shared" si="558"/>
        <v>-5.9828819411866796E-3</v>
      </c>
      <c r="AG992" s="50">
        <f t="shared" si="578"/>
        <v>8.7761933990471164E-4</v>
      </c>
      <c r="AH992" s="48">
        <f t="shared" si="579"/>
        <v>45197</v>
      </c>
      <c r="AI992" s="55">
        <f t="shared" si="559"/>
        <v>2023</v>
      </c>
      <c r="AJ992" s="55">
        <f t="shared" si="560"/>
        <v>12</v>
      </c>
      <c r="AK992" s="53">
        <f t="shared" si="561"/>
        <v>0</v>
      </c>
      <c r="AL992" s="51">
        <f t="shared" si="580"/>
        <v>1.184624400566189</v>
      </c>
      <c r="AM992" s="52" t="str">
        <f t="shared" si="562"/>
        <v/>
      </c>
      <c r="AN992" s="51">
        <f t="shared" si="581"/>
        <v>1.1928004340268277</v>
      </c>
      <c r="AO992" s="52">
        <f t="shared" si="563"/>
        <v>-5.9828819411866796E-3</v>
      </c>
      <c r="AP992" s="56">
        <f t="shared" si="564"/>
        <v>1</v>
      </c>
      <c r="AQ992" s="53" t="b">
        <f t="shared" si="565"/>
        <v>1</v>
      </c>
    </row>
    <row r="993" spans="1:43">
      <c r="A993" s="48">
        <f>净值底稿!A954</f>
        <v>45264</v>
      </c>
      <c r="B993" s="49">
        <f>净值底稿!X954</f>
        <v>1.4894316896367052</v>
      </c>
      <c r="C993" s="49">
        <f>净值底稿!U954</f>
        <v>1.2388123816099981</v>
      </c>
      <c r="D993" s="49">
        <f>净值底稿!V954</f>
        <v>1.6182000000000001</v>
      </c>
      <c r="E993" s="49">
        <f>净值底稿!W954</f>
        <v>1.7144999999999999</v>
      </c>
      <c r="F993" s="50">
        <f t="shared" si="566"/>
        <v>7.2030413974322194E-4</v>
      </c>
      <c r="G993" s="50">
        <f t="shared" si="567"/>
        <v>-1.4033980885362896E-3</v>
      </c>
      <c r="H993" s="50">
        <f t="shared" si="568"/>
        <v>-6.1793239819585288E-5</v>
      </c>
      <c r="I993" s="50">
        <f t="shared" si="569"/>
        <v>1.2938674228996749E-2</v>
      </c>
      <c r="J993" s="51">
        <f t="shared" si="570"/>
        <v>0.11771066960730474</v>
      </c>
      <c r="K993" s="51">
        <f t="shared" si="571"/>
        <v>0.1201633136344973</v>
      </c>
      <c r="L993" s="51">
        <f t="shared" si="572"/>
        <v>0.87896040891276295</v>
      </c>
      <c r="M993" s="51">
        <f t="shared" si="573"/>
        <v>6.957996598893007E-2</v>
      </c>
      <c r="N993" s="51">
        <f t="shared" si="544"/>
        <v>1.1864143581434949</v>
      </c>
      <c r="O993" s="52">
        <f t="shared" si="545"/>
        <v>0.20049823369807157</v>
      </c>
      <c r="P993" s="53" t="b">
        <f t="shared" si="546"/>
        <v>0</v>
      </c>
      <c r="Q993" s="53" t="b">
        <f t="shared" si="547"/>
        <v>0</v>
      </c>
      <c r="R993" s="53" t="b">
        <f t="shared" si="548"/>
        <v>0</v>
      </c>
      <c r="S993" s="53" t="b">
        <f t="shared" si="574"/>
        <v>0</v>
      </c>
      <c r="T993" s="54" t="str">
        <f t="shared" si="575"/>
        <v>不调</v>
      </c>
      <c r="U993" s="51">
        <f t="shared" si="549"/>
        <v>0.11771066960730474</v>
      </c>
      <c r="V993" s="51">
        <f t="shared" si="550"/>
        <v>0.1201633136344973</v>
      </c>
      <c r="W993" s="51">
        <f t="shared" si="551"/>
        <v>0.87896040891276295</v>
      </c>
      <c r="X993" s="51">
        <f t="shared" si="552"/>
        <v>6.957996598893007E-2</v>
      </c>
      <c r="Y993" s="51">
        <f t="shared" si="576"/>
        <v>0.99995880187477393</v>
      </c>
      <c r="Z993" s="51">
        <f t="shared" si="553"/>
        <v>0.11770582014839781</v>
      </c>
      <c r="AA993" s="51">
        <f t="shared" si="554"/>
        <v>0.12015836313125461</v>
      </c>
      <c r="AB993" s="51">
        <f t="shared" si="555"/>
        <v>0.87892419739176775</v>
      </c>
      <c r="AC993" s="51">
        <f t="shared" si="556"/>
        <v>6.9577099424778036E-2</v>
      </c>
      <c r="AD993" s="78">
        <f t="shared" si="557"/>
        <v>1.1863654800961982</v>
      </c>
      <c r="AE993" s="51">
        <f t="shared" si="577"/>
        <v>1.1928004340268277</v>
      </c>
      <c r="AF993" s="50">
        <f t="shared" si="558"/>
        <v>-5.3948286293838965E-3</v>
      </c>
      <c r="AG993" s="50">
        <f t="shared" si="578"/>
        <v>5.9159274133135931E-4</v>
      </c>
      <c r="AH993" s="48">
        <f t="shared" si="579"/>
        <v>45197</v>
      </c>
      <c r="AI993" s="55">
        <f t="shared" si="559"/>
        <v>2023</v>
      </c>
      <c r="AJ993" s="55">
        <f t="shared" si="560"/>
        <v>12</v>
      </c>
      <c r="AK993" s="53">
        <f t="shared" si="561"/>
        <v>0</v>
      </c>
      <c r="AL993" s="51">
        <f t="shared" si="580"/>
        <v>1.184624400566189</v>
      </c>
      <c r="AM993" s="52" t="str">
        <f t="shared" si="562"/>
        <v/>
      </c>
      <c r="AN993" s="51">
        <f t="shared" si="581"/>
        <v>1.1928004340268277</v>
      </c>
      <c r="AO993" s="52">
        <f t="shared" si="563"/>
        <v>-5.3948286293838965E-3</v>
      </c>
      <c r="AP993" s="56">
        <f t="shared" si="564"/>
        <v>1</v>
      </c>
      <c r="AQ993" s="53" t="b">
        <f t="shared" si="565"/>
        <v>1</v>
      </c>
    </row>
    <row r="994" spans="1:43">
      <c r="A994" s="48">
        <f>净值底稿!A955</f>
        <v>45265</v>
      </c>
      <c r="B994" s="49">
        <f>净值底稿!X955</f>
        <v>1.4688991280191073</v>
      </c>
      <c r="C994" s="49">
        <f>净值底稿!U955</f>
        <v>1.2168119883788566</v>
      </c>
      <c r="D994" s="49">
        <f>净值底稿!V955</f>
        <v>1.6182000000000001</v>
      </c>
      <c r="E994" s="49">
        <f>净值底稿!W955</f>
        <v>1.6908000000000001</v>
      </c>
      <c r="F994" s="50">
        <f t="shared" si="566"/>
        <v>-1.3785500711755438E-2</v>
      </c>
      <c r="G994" s="50">
        <f t="shared" si="567"/>
        <v>-1.7759261658774395E-2</v>
      </c>
      <c r="H994" s="50">
        <f t="shared" si="568"/>
        <v>0</v>
      </c>
      <c r="I994" s="50">
        <f t="shared" si="569"/>
        <v>-1.3823272090988548E-2</v>
      </c>
      <c r="J994" s="51">
        <f t="shared" si="570"/>
        <v>0.11608318648096431</v>
      </c>
      <c r="K994" s="51">
        <f t="shared" si="571"/>
        <v>0.11802443931991663</v>
      </c>
      <c r="L994" s="51">
        <f t="shared" si="572"/>
        <v>0.87892419739176775</v>
      </c>
      <c r="M994" s="51">
        <f t="shared" si="573"/>
        <v>6.861531624812757E-2</v>
      </c>
      <c r="N994" s="51">
        <f t="shared" si="544"/>
        <v>1.1816471394407762</v>
      </c>
      <c r="O994" s="52">
        <f t="shared" si="545"/>
        <v>0.19811974149209571</v>
      </c>
      <c r="P994" s="53" t="b">
        <f t="shared" si="546"/>
        <v>0</v>
      </c>
      <c r="Q994" s="53" t="b">
        <f t="shared" si="547"/>
        <v>0</v>
      </c>
      <c r="R994" s="53" t="b">
        <f t="shared" si="548"/>
        <v>0</v>
      </c>
      <c r="S994" s="53" t="b">
        <f t="shared" si="574"/>
        <v>0</v>
      </c>
      <c r="T994" s="54" t="str">
        <f t="shared" si="575"/>
        <v>不调</v>
      </c>
      <c r="U994" s="51">
        <f t="shared" si="549"/>
        <v>0.11608318648096431</v>
      </c>
      <c r="V994" s="51">
        <f t="shared" si="550"/>
        <v>0.11802443931991663</v>
      </c>
      <c r="W994" s="51">
        <f t="shared" si="551"/>
        <v>0.87892419739176775</v>
      </c>
      <c r="X994" s="51">
        <f t="shared" si="552"/>
        <v>6.861531624812757E-2</v>
      </c>
      <c r="Y994" s="51">
        <f t="shared" si="576"/>
        <v>0.99998626710299976</v>
      </c>
      <c r="Z994" s="51">
        <f t="shared" si="553"/>
        <v>0.11608159232252091</v>
      </c>
      <c r="AA994" s="51">
        <f t="shared" si="554"/>
        <v>0.11802281850244793</v>
      </c>
      <c r="AB994" s="51">
        <f t="shared" si="555"/>
        <v>0.87891212721629397</v>
      </c>
      <c r="AC994" s="51">
        <f t="shared" si="556"/>
        <v>6.8614373961056893E-2</v>
      </c>
      <c r="AD994" s="78">
        <f t="shared" si="557"/>
        <v>1.1816309120023198</v>
      </c>
      <c r="AE994" s="51">
        <f t="shared" si="577"/>
        <v>1.1928004340268277</v>
      </c>
      <c r="AF994" s="50">
        <f t="shared" si="558"/>
        <v>-9.3641163315142384E-3</v>
      </c>
      <c r="AG994" s="50">
        <f t="shared" si="578"/>
        <v>-3.9908174785180384E-3</v>
      </c>
      <c r="AH994" s="48">
        <f t="shared" si="579"/>
        <v>45197</v>
      </c>
      <c r="AI994" s="55">
        <f t="shared" si="559"/>
        <v>2023</v>
      </c>
      <c r="AJ994" s="55">
        <f t="shared" si="560"/>
        <v>12</v>
      </c>
      <c r="AK994" s="53">
        <f t="shared" si="561"/>
        <v>0</v>
      </c>
      <c r="AL994" s="51">
        <f t="shared" si="580"/>
        <v>1.184624400566189</v>
      </c>
      <c r="AM994" s="52" t="str">
        <f t="shared" si="562"/>
        <v/>
      </c>
      <c r="AN994" s="51">
        <f t="shared" si="581"/>
        <v>1.1928004340268277</v>
      </c>
      <c r="AO994" s="52">
        <f t="shared" si="563"/>
        <v>-9.3641163315142384E-3</v>
      </c>
      <c r="AP994" s="56">
        <f t="shared" si="564"/>
        <v>1</v>
      </c>
      <c r="AQ994" s="53" t="b">
        <f t="shared" si="565"/>
        <v>1</v>
      </c>
    </row>
    <row r="995" spans="1:43">
      <c r="A995" s="48">
        <f>净值底稿!A956</f>
        <v>45266</v>
      </c>
      <c r="B995" s="49">
        <f>净值底稿!X956</f>
        <v>1.467799648466299</v>
      </c>
      <c r="C995" s="49">
        <f>净值底稿!U956</f>
        <v>1.2215972528546779</v>
      </c>
      <c r="D995" s="49">
        <f>净值底稿!V956</f>
        <v>1.6178999999999999</v>
      </c>
      <c r="E995" s="49">
        <f>净值底稿!W956</f>
        <v>1.6894</v>
      </c>
      <c r="F995" s="50">
        <f t="shared" si="566"/>
        <v>-7.4850582442043123E-4</v>
      </c>
      <c r="G995" s="50">
        <f t="shared" si="567"/>
        <v>3.9326243672177519E-3</v>
      </c>
      <c r="H995" s="50">
        <f t="shared" si="568"/>
        <v>-1.8539117538018957E-4</v>
      </c>
      <c r="I995" s="50">
        <f t="shared" si="569"/>
        <v>-8.2801040927371616E-4</v>
      </c>
      <c r="J995" s="51">
        <f t="shared" si="570"/>
        <v>0.1159947045745595</v>
      </c>
      <c r="K995" s="51">
        <f t="shared" si="571"/>
        <v>0.11848695791437838</v>
      </c>
      <c r="L995" s="51">
        <f t="shared" si="572"/>
        <v>0.87874918466397345</v>
      </c>
      <c r="M995" s="51">
        <f t="shared" si="573"/>
        <v>6.855756054519134E-2</v>
      </c>
      <c r="N995" s="51">
        <f t="shared" si="544"/>
        <v>1.1817884076981027</v>
      </c>
      <c r="O995" s="52">
        <f t="shared" si="545"/>
        <v>0.19841255927164086</v>
      </c>
      <c r="P995" s="53" t="b">
        <f t="shared" si="546"/>
        <v>0</v>
      </c>
      <c r="Q995" s="53" t="b">
        <f t="shared" si="547"/>
        <v>0</v>
      </c>
      <c r="R995" s="53" t="b">
        <f t="shared" si="548"/>
        <v>0</v>
      </c>
      <c r="S995" s="53" t="b">
        <f t="shared" si="574"/>
        <v>0</v>
      </c>
      <c r="T995" s="54" t="str">
        <f t="shared" si="575"/>
        <v>不调</v>
      </c>
      <c r="U995" s="51">
        <f t="shared" si="549"/>
        <v>0.1159947045745595</v>
      </c>
      <c r="V995" s="51">
        <f t="shared" si="550"/>
        <v>0.11848695791437838</v>
      </c>
      <c r="W995" s="51">
        <f t="shared" si="551"/>
        <v>0.87874918466397345</v>
      </c>
      <c r="X995" s="51">
        <f t="shared" si="552"/>
        <v>6.855756054519134E-2</v>
      </c>
      <c r="Y995" s="51">
        <f t="shared" si="576"/>
        <v>0.99998626710299976</v>
      </c>
      <c r="Z995" s="51">
        <f t="shared" si="553"/>
        <v>0.11599311163122901</v>
      </c>
      <c r="AA995" s="51">
        <f t="shared" si="554"/>
        <v>0.11848533074518948</v>
      </c>
      <c r="AB995" s="51">
        <f t="shared" si="555"/>
        <v>0.87873711689193146</v>
      </c>
      <c r="AC995" s="51">
        <f t="shared" si="556"/>
        <v>6.855661905127379E-2</v>
      </c>
      <c r="AD995" s="78">
        <f t="shared" si="557"/>
        <v>1.1817721783196238</v>
      </c>
      <c r="AE995" s="51">
        <f t="shared" si="577"/>
        <v>1.1928004340268277</v>
      </c>
      <c r="AF995" s="50">
        <f t="shared" si="558"/>
        <v>-9.2456838483644388E-3</v>
      </c>
      <c r="AG995" s="50">
        <f t="shared" si="578"/>
        <v>1.1955198181512472E-4</v>
      </c>
      <c r="AH995" s="48">
        <f t="shared" si="579"/>
        <v>45197</v>
      </c>
      <c r="AI995" s="55">
        <f t="shared" si="559"/>
        <v>2023</v>
      </c>
      <c r="AJ995" s="55">
        <f t="shared" si="560"/>
        <v>12</v>
      </c>
      <c r="AK995" s="53">
        <f t="shared" si="561"/>
        <v>0</v>
      </c>
      <c r="AL995" s="51">
        <f t="shared" si="580"/>
        <v>1.184624400566189</v>
      </c>
      <c r="AM995" s="52" t="str">
        <f t="shared" si="562"/>
        <v/>
      </c>
      <c r="AN995" s="51">
        <f t="shared" si="581"/>
        <v>1.1928004340268277</v>
      </c>
      <c r="AO995" s="52">
        <f t="shared" si="563"/>
        <v>-9.2456838483644388E-3</v>
      </c>
      <c r="AP995" s="56">
        <f t="shared" si="564"/>
        <v>1</v>
      </c>
      <c r="AQ995" s="53" t="b">
        <f t="shared" si="565"/>
        <v>1</v>
      </c>
    </row>
    <row r="996" spans="1:43">
      <c r="A996" s="48">
        <f>净值底稿!A957</f>
        <v>45267</v>
      </c>
      <c r="B996" s="49">
        <f>净值底稿!X957</f>
        <v>1.4694497928061605</v>
      </c>
      <c r="C996" s="49">
        <f>净值底稿!U957</f>
        <v>1.2201127883283409</v>
      </c>
      <c r="D996" s="49">
        <f>净值底稿!V957</f>
        <v>1.6185</v>
      </c>
      <c r="E996" s="49">
        <f>净值底稿!W957</f>
        <v>1.6921999999999999</v>
      </c>
      <c r="F996" s="50">
        <f t="shared" si="566"/>
        <v>1.1242299598488437E-3</v>
      </c>
      <c r="G996" s="50">
        <f t="shared" si="567"/>
        <v>-1.2151832552570463E-3</v>
      </c>
      <c r="H996" s="50">
        <f t="shared" si="568"/>
        <v>3.7085110328205495E-4</v>
      </c>
      <c r="I996" s="50">
        <f t="shared" si="569"/>
        <v>1.6573931573338196E-3</v>
      </c>
      <c r="J996" s="51">
        <f t="shared" si="570"/>
        <v>0.11612351456246092</v>
      </c>
      <c r="K996" s="51">
        <f t="shared" si="571"/>
        <v>0.11834134935527434</v>
      </c>
      <c r="L996" s="51">
        <f t="shared" si="572"/>
        <v>0.87906299752122574</v>
      </c>
      <c r="M996" s="51">
        <f t="shared" si="573"/>
        <v>6.8670244322579316E-2</v>
      </c>
      <c r="N996" s="51">
        <f t="shared" si="544"/>
        <v>1.1821981057615403</v>
      </c>
      <c r="O996" s="52">
        <f t="shared" si="545"/>
        <v>0.19832958856476873</v>
      </c>
      <c r="P996" s="53" t="b">
        <f t="shared" si="546"/>
        <v>0</v>
      </c>
      <c r="Q996" s="53" t="b">
        <f t="shared" si="547"/>
        <v>0</v>
      </c>
      <c r="R996" s="53" t="b">
        <f t="shared" si="548"/>
        <v>0</v>
      </c>
      <c r="S996" s="53" t="b">
        <f t="shared" si="574"/>
        <v>0</v>
      </c>
      <c r="T996" s="54" t="str">
        <f t="shared" si="575"/>
        <v>不调</v>
      </c>
      <c r="U996" s="51">
        <f t="shared" si="549"/>
        <v>0.11612351456246092</v>
      </c>
      <c r="V996" s="51">
        <f t="shared" si="550"/>
        <v>0.11834134935527434</v>
      </c>
      <c r="W996" s="51">
        <f t="shared" si="551"/>
        <v>0.87906299752122574</v>
      </c>
      <c r="X996" s="51">
        <f t="shared" si="552"/>
        <v>6.8670244322579316E-2</v>
      </c>
      <c r="Y996" s="51">
        <f t="shared" si="576"/>
        <v>0.99998626710299976</v>
      </c>
      <c r="Z996" s="51">
        <f t="shared" si="553"/>
        <v>0.11612191985019613</v>
      </c>
      <c r="AA996" s="51">
        <f t="shared" si="554"/>
        <v>0.11833972418571277</v>
      </c>
      <c r="AB996" s="51">
        <f t="shared" si="555"/>
        <v>0.87905092543962404</v>
      </c>
      <c r="AC996" s="51">
        <f t="shared" si="556"/>
        <v>6.8669301281187048E-2</v>
      </c>
      <c r="AD996" s="78">
        <f t="shared" si="557"/>
        <v>1.18218187075672</v>
      </c>
      <c r="AE996" s="51">
        <f t="shared" si="577"/>
        <v>1.1928004340268277</v>
      </c>
      <c r="AF996" s="50">
        <f t="shared" si="558"/>
        <v>-8.9022127819488039E-3</v>
      </c>
      <c r="AG996" s="50">
        <f t="shared" si="578"/>
        <v>3.4667632612461752E-4</v>
      </c>
      <c r="AH996" s="48">
        <f t="shared" si="579"/>
        <v>45197</v>
      </c>
      <c r="AI996" s="55">
        <f t="shared" si="559"/>
        <v>2023</v>
      </c>
      <c r="AJ996" s="55">
        <f t="shared" si="560"/>
        <v>12</v>
      </c>
      <c r="AK996" s="53">
        <f t="shared" si="561"/>
        <v>0</v>
      </c>
      <c r="AL996" s="51">
        <f t="shared" si="580"/>
        <v>1.184624400566189</v>
      </c>
      <c r="AM996" s="52" t="str">
        <f t="shared" si="562"/>
        <v/>
      </c>
      <c r="AN996" s="51">
        <f t="shared" si="581"/>
        <v>1.1928004340268277</v>
      </c>
      <c r="AO996" s="52">
        <f t="shared" si="563"/>
        <v>-8.9022127819488039E-3</v>
      </c>
      <c r="AP996" s="56">
        <f t="shared" si="564"/>
        <v>1</v>
      </c>
      <c r="AQ996" s="53" t="b">
        <f t="shared" si="565"/>
        <v>1</v>
      </c>
    </row>
    <row r="997" spans="1:43">
      <c r="A997" s="48">
        <f>净值底稿!A958</f>
        <v>45268</v>
      </c>
      <c r="B997" s="49">
        <f>净值底稿!X958</f>
        <v>1.4654767306253358</v>
      </c>
      <c r="C997" s="49">
        <f>净值底稿!U958</f>
        <v>1.2157637568443107</v>
      </c>
      <c r="D997" s="49">
        <f>净值底稿!V958</f>
        <v>1.6187</v>
      </c>
      <c r="E997" s="49">
        <f>净值底稿!W958</f>
        <v>1.6911</v>
      </c>
      <c r="F997" s="50">
        <f t="shared" si="566"/>
        <v>-2.7037753860493785E-3</v>
      </c>
      <c r="G997" s="50">
        <f t="shared" si="567"/>
        <v>-3.5644503734680866E-3</v>
      </c>
      <c r="H997" s="50">
        <f t="shared" si="568"/>
        <v>1.2357120790862375E-4</v>
      </c>
      <c r="I997" s="50">
        <f t="shared" si="569"/>
        <v>-6.5004136626867215E-4</v>
      </c>
      <c r="J997" s="51">
        <f t="shared" si="570"/>
        <v>0.11580795226152436</v>
      </c>
      <c r="K997" s="51">
        <f t="shared" si="571"/>
        <v>0.11791790811164289</v>
      </c>
      <c r="L997" s="51">
        <f t="shared" si="572"/>
        <v>0.87915955082429376</v>
      </c>
      <c r="M997" s="51">
        <f t="shared" si="573"/>
        <v>6.8624663394761504E-2</v>
      </c>
      <c r="N997" s="51">
        <f t="shared" si="544"/>
        <v>1.1815100745922227</v>
      </c>
      <c r="O997" s="52">
        <f t="shared" si="545"/>
        <v>0.19781960848182661</v>
      </c>
      <c r="P997" s="53" t="b">
        <f t="shared" si="546"/>
        <v>0</v>
      </c>
      <c r="Q997" s="53" t="b">
        <f t="shared" si="547"/>
        <v>0</v>
      </c>
      <c r="R997" s="53" t="b">
        <f t="shared" si="548"/>
        <v>0</v>
      </c>
      <c r="S997" s="53" t="b">
        <f t="shared" si="574"/>
        <v>0</v>
      </c>
      <c r="T997" s="54" t="str">
        <f t="shared" si="575"/>
        <v>不调</v>
      </c>
      <c r="U997" s="51">
        <f t="shared" si="549"/>
        <v>0.11580795226152436</v>
      </c>
      <c r="V997" s="51">
        <f t="shared" si="550"/>
        <v>0.11791790811164289</v>
      </c>
      <c r="W997" s="51">
        <f t="shared" si="551"/>
        <v>0.87915955082429376</v>
      </c>
      <c r="X997" s="51">
        <f t="shared" si="552"/>
        <v>6.8624663394761504E-2</v>
      </c>
      <c r="Y997" s="51">
        <f t="shared" si="576"/>
        <v>0.99998626710299976</v>
      </c>
      <c r="Z997" s="51">
        <f t="shared" si="553"/>
        <v>0.11580636188284414</v>
      </c>
      <c r="AA997" s="51">
        <f t="shared" si="554"/>
        <v>0.1179162887571563</v>
      </c>
      <c r="AB997" s="51">
        <f t="shared" si="555"/>
        <v>0.87914747741673549</v>
      </c>
      <c r="AC997" s="51">
        <f t="shared" si="556"/>
        <v>6.8623720979327424E-2</v>
      </c>
      <c r="AD997" s="78">
        <f t="shared" si="557"/>
        <v>1.1814938490360634</v>
      </c>
      <c r="AE997" s="51">
        <f t="shared" si="577"/>
        <v>1.1928004340268277</v>
      </c>
      <c r="AF997" s="50">
        <f t="shared" si="558"/>
        <v>-9.4790248797897991E-3</v>
      </c>
      <c r="AG997" s="50">
        <f t="shared" si="578"/>
        <v>-5.8199312447260176E-4</v>
      </c>
      <c r="AH997" s="48">
        <f t="shared" si="579"/>
        <v>45197</v>
      </c>
      <c r="AI997" s="55">
        <f t="shared" si="559"/>
        <v>2023</v>
      </c>
      <c r="AJ997" s="55">
        <f t="shared" si="560"/>
        <v>12</v>
      </c>
      <c r="AK997" s="53">
        <f t="shared" si="561"/>
        <v>0</v>
      </c>
      <c r="AL997" s="51">
        <f t="shared" si="580"/>
        <v>1.184624400566189</v>
      </c>
      <c r="AM997" s="52" t="str">
        <f t="shared" si="562"/>
        <v/>
      </c>
      <c r="AN997" s="51">
        <f t="shared" si="581"/>
        <v>1.1928004340268277</v>
      </c>
      <c r="AO997" s="52">
        <f t="shared" si="563"/>
        <v>-9.4790248797897991E-3</v>
      </c>
      <c r="AP997" s="56">
        <f t="shared" si="564"/>
        <v>1</v>
      </c>
      <c r="AQ997" s="53" t="b">
        <f t="shared" si="565"/>
        <v>1</v>
      </c>
    </row>
    <row r="998" spans="1:43">
      <c r="A998" s="48">
        <f>净值底稿!A959</f>
        <v>45271</v>
      </c>
      <c r="B998" s="49">
        <f>净值底稿!X959</f>
        <v>1.4803591922023922</v>
      </c>
      <c r="C998" s="49">
        <f>净值底稿!U959</f>
        <v>1.2284273605980698</v>
      </c>
      <c r="D998" s="49">
        <f>净值底稿!V959</f>
        <v>1.6198999999999999</v>
      </c>
      <c r="E998" s="49">
        <f>净值底稿!W959</f>
        <v>1.6747000000000001</v>
      </c>
      <c r="F998" s="50">
        <f t="shared" si="566"/>
        <v>1.0155372150266739E-2</v>
      </c>
      <c r="G998" s="50">
        <f t="shared" si="567"/>
        <v>1.0416171466263613E-2</v>
      </c>
      <c r="H998" s="50">
        <f t="shared" si="568"/>
        <v>7.4133563971079397E-4</v>
      </c>
      <c r="I998" s="50">
        <f t="shared" si="569"/>
        <v>-9.6978298149134057E-3</v>
      </c>
      <c r="J998" s="51">
        <f t="shared" si="570"/>
        <v>0.11698241858513289</v>
      </c>
      <c r="K998" s="51">
        <f t="shared" si="571"/>
        <v>0.11914452503951629</v>
      </c>
      <c r="L998" s="51">
        <f t="shared" si="572"/>
        <v>0.87979922077430639</v>
      </c>
      <c r="M998" s="51">
        <f t="shared" si="573"/>
        <v>6.7958219812003798E-2</v>
      </c>
      <c r="N998" s="51">
        <f t="shared" si="544"/>
        <v>1.1838843842109594</v>
      </c>
      <c r="O998" s="52">
        <f t="shared" si="545"/>
        <v>0.19945101631019835</v>
      </c>
      <c r="P998" s="53" t="b">
        <f t="shared" si="546"/>
        <v>0</v>
      </c>
      <c r="Q998" s="53" t="b">
        <f t="shared" si="547"/>
        <v>0</v>
      </c>
      <c r="R998" s="53" t="b">
        <f t="shared" si="548"/>
        <v>0</v>
      </c>
      <c r="S998" s="53" t="b">
        <f t="shared" si="574"/>
        <v>0</v>
      </c>
      <c r="T998" s="54" t="str">
        <f t="shared" si="575"/>
        <v>不调</v>
      </c>
      <c r="U998" s="51">
        <f t="shared" si="549"/>
        <v>0.11698241858513289</v>
      </c>
      <c r="V998" s="51">
        <f t="shared" si="550"/>
        <v>0.11914452503951629</v>
      </c>
      <c r="W998" s="51">
        <f t="shared" si="551"/>
        <v>0.87979922077430639</v>
      </c>
      <c r="X998" s="51">
        <f t="shared" si="552"/>
        <v>6.7958219812003798E-2</v>
      </c>
      <c r="Y998" s="51">
        <f t="shared" si="576"/>
        <v>0.99995880187477393</v>
      </c>
      <c r="Z998" s="51">
        <f t="shared" si="553"/>
        <v>0.11697759912880278</v>
      </c>
      <c r="AA998" s="51">
        <f t="shared" si="554"/>
        <v>0.11913961650845371</v>
      </c>
      <c r="AB998" s="51">
        <f t="shared" si="555"/>
        <v>0.87976297469583509</v>
      </c>
      <c r="AC998" s="51">
        <f t="shared" si="556"/>
        <v>6.7955420060753849E-2</v>
      </c>
      <c r="AD998" s="78">
        <f t="shared" si="557"/>
        <v>1.1838356103938454</v>
      </c>
      <c r="AE998" s="51">
        <f t="shared" si="577"/>
        <v>1.1928004340268277</v>
      </c>
      <c r="AF998" s="50">
        <f t="shared" si="558"/>
        <v>-7.5157783123178667E-3</v>
      </c>
      <c r="AG998" s="50">
        <f t="shared" si="578"/>
        <v>1.9820343201046864E-3</v>
      </c>
      <c r="AH998" s="48">
        <f t="shared" si="579"/>
        <v>45197</v>
      </c>
      <c r="AI998" s="55">
        <f t="shared" si="559"/>
        <v>2023</v>
      </c>
      <c r="AJ998" s="55">
        <f t="shared" si="560"/>
        <v>12</v>
      </c>
      <c r="AK998" s="53">
        <f t="shared" si="561"/>
        <v>0</v>
      </c>
      <c r="AL998" s="51">
        <f t="shared" si="580"/>
        <v>1.184624400566189</v>
      </c>
      <c r="AM998" s="52" t="str">
        <f t="shared" si="562"/>
        <v/>
      </c>
      <c r="AN998" s="51">
        <f t="shared" si="581"/>
        <v>1.1928004340268277</v>
      </c>
      <c r="AO998" s="52">
        <f t="shared" si="563"/>
        <v>-7.5157783123178667E-3</v>
      </c>
      <c r="AP998" s="56">
        <f t="shared" si="564"/>
        <v>1</v>
      </c>
      <c r="AQ998" s="53" t="b">
        <f t="shared" si="565"/>
        <v>1</v>
      </c>
    </row>
    <row r="999" spans="1:43">
      <c r="A999" s="48">
        <f>净值底稿!A960</f>
        <v>45272</v>
      </c>
      <c r="B999" s="49">
        <f>净值底稿!X960</f>
        <v>1.4876309277658977</v>
      </c>
      <c r="C999" s="49">
        <f>净值底稿!U960</f>
        <v>1.2327104020498543</v>
      </c>
      <c r="D999" s="49">
        <f>净值底稿!V960</f>
        <v>1.6204000000000001</v>
      </c>
      <c r="E999" s="49">
        <f>净值底稿!W960</f>
        <v>1.6688000000000001</v>
      </c>
      <c r="F999" s="50">
        <f t="shared" si="566"/>
        <v>4.9121426757832154E-3</v>
      </c>
      <c r="G999" s="50">
        <f t="shared" si="567"/>
        <v>3.4866053860109769E-3</v>
      </c>
      <c r="H999" s="50">
        <f t="shared" si="568"/>
        <v>3.0866102845861221E-4</v>
      </c>
      <c r="I999" s="50">
        <f t="shared" si="569"/>
        <v>-3.5230190481877477E-3</v>
      </c>
      <c r="J999" s="51">
        <f t="shared" si="570"/>
        <v>0.11755220978559403</v>
      </c>
      <c r="K999" s="51">
        <f t="shared" si="571"/>
        <v>0.11955500933705937</v>
      </c>
      <c r="L999" s="51">
        <f t="shared" si="572"/>
        <v>0.88003452324040454</v>
      </c>
      <c r="M999" s="51">
        <f t="shared" si="573"/>
        <v>6.7716011821452218E-2</v>
      </c>
      <c r="N999" s="51">
        <f t="shared" si="544"/>
        <v>1.18485775418451</v>
      </c>
      <c r="O999" s="52">
        <f t="shared" si="545"/>
        <v>0.20011450174949041</v>
      </c>
      <c r="P999" s="53" t="b">
        <f t="shared" si="546"/>
        <v>0</v>
      </c>
      <c r="Q999" s="53" t="b">
        <f t="shared" si="547"/>
        <v>0</v>
      </c>
      <c r="R999" s="53" t="b">
        <f t="shared" si="548"/>
        <v>0</v>
      </c>
      <c r="S999" s="53" t="b">
        <f t="shared" si="574"/>
        <v>0</v>
      </c>
      <c r="T999" s="54" t="str">
        <f t="shared" si="575"/>
        <v>不调</v>
      </c>
      <c r="U999" s="51">
        <f t="shared" si="549"/>
        <v>0.11755220978559403</v>
      </c>
      <c r="V999" s="51">
        <f t="shared" si="550"/>
        <v>0.11955500933705937</v>
      </c>
      <c r="W999" s="51">
        <f t="shared" si="551"/>
        <v>0.88003452324040454</v>
      </c>
      <c r="X999" s="51">
        <f t="shared" si="552"/>
        <v>6.7716011821452218E-2</v>
      </c>
      <c r="Y999" s="51">
        <f t="shared" si="576"/>
        <v>0.99998626710299976</v>
      </c>
      <c r="Z999" s="51">
        <f t="shared" si="553"/>
        <v>0.11755059545320488</v>
      </c>
      <c r="AA999" s="51">
        <f t="shared" si="554"/>
        <v>0.11955336750043029</v>
      </c>
      <c r="AB999" s="51">
        <f t="shared" si="555"/>
        <v>0.88002243781694023</v>
      </c>
      <c r="AC999" s="51">
        <f t="shared" si="556"/>
        <v>6.7715081884436604E-2</v>
      </c>
      <c r="AD999" s="78">
        <f t="shared" si="557"/>
        <v>1.184841482655012</v>
      </c>
      <c r="AE999" s="51">
        <f t="shared" si="577"/>
        <v>1.1928004340268277</v>
      </c>
      <c r="AF999" s="50">
        <f t="shared" si="558"/>
        <v>-6.6724920152373413E-3</v>
      </c>
      <c r="AG999" s="50">
        <f t="shared" si="578"/>
        <v>8.4967224531440344E-4</v>
      </c>
      <c r="AH999" s="48">
        <f t="shared" si="579"/>
        <v>45197</v>
      </c>
      <c r="AI999" s="55">
        <f t="shared" si="559"/>
        <v>2023</v>
      </c>
      <c r="AJ999" s="55">
        <f t="shared" si="560"/>
        <v>12</v>
      </c>
      <c r="AK999" s="53">
        <f t="shared" si="561"/>
        <v>0</v>
      </c>
      <c r="AL999" s="51">
        <f t="shared" si="580"/>
        <v>1.184624400566189</v>
      </c>
      <c r="AM999" s="52" t="str">
        <f t="shared" si="562"/>
        <v/>
      </c>
      <c r="AN999" s="51">
        <f t="shared" si="581"/>
        <v>1.1928004340268277</v>
      </c>
      <c r="AO999" s="52">
        <f t="shared" si="563"/>
        <v>-6.6724920152373413E-3</v>
      </c>
      <c r="AP999" s="56">
        <f t="shared" si="564"/>
        <v>1</v>
      </c>
      <c r="AQ999" s="53" t="b">
        <f t="shared" si="565"/>
        <v>1</v>
      </c>
    </row>
    <row r="1000" spans="1:43">
      <c r="A1000" s="48">
        <f>净值底稿!A961</f>
        <v>45273</v>
      </c>
      <c r="B1000" s="49">
        <f>净值底稿!X961</f>
        <v>1.4762148919817617</v>
      </c>
      <c r="C1000" s="49">
        <f>净值底稿!U961</f>
        <v>1.222177959756936</v>
      </c>
      <c r="D1000" s="49">
        <f>净值底稿!V961</f>
        <v>1.6221000000000001</v>
      </c>
      <c r="E1000" s="49">
        <f>净值底稿!W961</f>
        <v>1.663</v>
      </c>
      <c r="F1000" s="50">
        <f t="shared" si="566"/>
        <v>-7.6739704526581631E-3</v>
      </c>
      <c r="G1000" s="50">
        <f t="shared" si="567"/>
        <v>-8.544133541344423E-3</v>
      </c>
      <c r="H1000" s="50">
        <f t="shared" si="568"/>
        <v>1.0491236731671183E-3</v>
      </c>
      <c r="I1000" s="50">
        <f t="shared" si="569"/>
        <v>-3.4755512943432931E-3</v>
      </c>
      <c r="J1000" s="51">
        <f t="shared" si="570"/>
        <v>0.11664851565700461</v>
      </c>
      <c r="K1000" s="51">
        <f t="shared" si="571"/>
        <v>0.11853188756318919</v>
      </c>
      <c r="L1000" s="51">
        <f t="shared" si="572"/>
        <v>0.88094569018937219</v>
      </c>
      <c r="M1000" s="51">
        <f t="shared" si="573"/>
        <v>6.747973464394659E-2</v>
      </c>
      <c r="N1000" s="51">
        <f t="shared" si="544"/>
        <v>1.1836058280535127</v>
      </c>
      <c r="O1000" s="52">
        <f t="shared" si="545"/>
        <v>0.19869824703969008</v>
      </c>
      <c r="P1000" s="53" t="b">
        <f t="shared" si="546"/>
        <v>0</v>
      </c>
      <c r="Q1000" s="53" t="b">
        <f t="shared" si="547"/>
        <v>0</v>
      </c>
      <c r="R1000" s="53" t="b">
        <f t="shared" si="548"/>
        <v>0</v>
      </c>
      <c r="S1000" s="53" t="b">
        <f t="shared" si="574"/>
        <v>0</v>
      </c>
      <c r="T1000" s="54" t="str">
        <f t="shared" si="575"/>
        <v>不调</v>
      </c>
      <c r="U1000" s="51">
        <f t="shared" si="549"/>
        <v>0.11664851565700461</v>
      </c>
      <c r="V1000" s="51">
        <f t="shared" si="550"/>
        <v>0.11853188756318919</v>
      </c>
      <c r="W1000" s="51">
        <f t="shared" si="551"/>
        <v>0.88094569018937219</v>
      </c>
      <c r="X1000" s="51">
        <f t="shared" si="552"/>
        <v>6.747973464394659E-2</v>
      </c>
      <c r="Y1000" s="51">
        <f t="shared" si="576"/>
        <v>0.99998626710299976</v>
      </c>
      <c r="Z1000" s="51">
        <f t="shared" si="553"/>
        <v>0.11664691373495387</v>
      </c>
      <c r="AA1000" s="51">
        <f t="shared" si="554"/>
        <v>0.11853025977698604</v>
      </c>
      <c r="AB1000" s="51">
        <f t="shared" si="555"/>
        <v>0.88093359225294599</v>
      </c>
      <c r="AC1000" s="51">
        <f t="shared" si="556"/>
        <v>6.7478807951701122E-2</v>
      </c>
      <c r="AD1000" s="78">
        <f t="shared" si="557"/>
        <v>1.1835895737165869</v>
      </c>
      <c r="AE1000" s="51">
        <f t="shared" si="577"/>
        <v>1.1928004340268277</v>
      </c>
      <c r="AF1000" s="50">
        <f t="shared" si="558"/>
        <v>-7.7220464106853015E-3</v>
      </c>
      <c r="AG1000" s="50">
        <f t="shared" si="578"/>
        <v>-1.0566045810784797E-3</v>
      </c>
      <c r="AH1000" s="48">
        <f t="shared" si="579"/>
        <v>45197</v>
      </c>
      <c r="AI1000" s="55">
        <f t="shared" si="559"/>
        <v>2023</v>
      </c>
      <c r="AJ1000" s="55">
        <f t="shared" si="560"/>
        <v>12</v>
      </c>
      <c r="AK1000" s="53">
        <f t="shared" si="561"/>
        <v>0</v>
      </c>
      <c r="AL1000" s="51">
        <f t="shared" si="580"/>
        <v>1.184624400566189</v>
      </c>
      <c r="AM1000" s="52" t="str">
        <f t="shared" si="562"/>
        <v/>
      </c>
      <c r="AN1000" s="51">
        <f t="shared" si="581"/>
        <v>1.1928004340268277</v>
      </c>
      <c r="AO1000" s="52">
        <f t="shared" si="563"/>
        <v>-7.7220464106853015E-3</v>
      </c>
      <c r="AP1000" s="56">
        <f t="shared" si="564"/>
        <v>1</v>
      </c>
      <c r="AQ1000" s="53" t="b">
        <f t="shared" si="565"/>
        <v>1</v>
      </c>
    </row>
    <row r="1001" spans="1:43">
      <c r="A1001" s="48">
        <f>净值底稿!A962</f>
        <v>45274</v>
      </c>
      <c r="B1001" s="49">
        <f>净值底稿!X962</f>
        <v>1.4745239139515418</v>
      </c>
      <c r="C1001" s="49">
        <f>净值底稿!U962</f>
        <v>1.2185520009462238</v>
      </c>
      <c r="D1001" s="49">
        <f>净值底稿!V962</f>
        <v>1.6228</v>
      </c>
      <c r="E1001" s="49">
        <f>净值底稿!W962</f>
        <v>1.6932</v>
      </c>
      <c r="F1001" s="50">
        <f t="shared" si="566"/>
        <v>-1.1454823003105297E-3</v>
      </c>
      <c r="G1001" s="50">
        <f t="shared" si="567"/>
        <v>-2.9668010143409917E-3</v>
      </c>
      <c r="H1001" s="50">
        <f t="shared" si="568"/>
        <v>4.3153936255468928E-4</v>
      </c>
      <c r="I1001" s="50">
        <f t="shared" si="569"/>
        <v>1.8159951894167081E-2</v>
      </c>
      <c r="J1001" s="51">
        <f t="shared" si="570"/>
        <v>0.11651329675988463</v>
      </c>
      <c r="K1001" s="51">
        <f t="shared" si="571"/>
        <v>0.11817860408204958</v>
      </c>
      <c r="L1001" s="51">
        <f t="shared" si="572"/>
        <v>0.88131374977379984</v>
      </c>
      <c r="M1001" s="51">
        <f t="shared" si="573"/>
        <v>6.8704219857979754E-2</v>
      </c>
      <c r="N1001" s="51">
        <f t="shared" si="544"/>
        <v>1.1847098704737138</v>
      </c>
      <c r="O1001" s="52">
        <f t="shared" si="545"/>
        <v>0.19810073900041969</v>
      </c>
      <c r="P1001" s="53" t="b">
        <f t="shared" si="546"/>
        <v>0</v>
      </c>
      <c r="Q1001" s="53" t="b">
        <f t="shared" si="547"/>
        <v>0</v>
      </c>
      <c r="R1001" s="53" t="b">
        <f t="shared" si="548"/>
        <v>0</v>
      </c>
      <c r="S1001" s="53" t="b">
        <f t="shared" si="574"/>
        <v>0</v>
      </c>
      <c r="T1001" s="54" t="str">
        <f t="shared" si="575"/>
        <v>不调</v>
      </c>
      <c r="U1001" s="51">
        <f t="shared" si="549"/>
        <v>0.11651329675988463</v>
      </c>
      <c r="V1001" s="51">
        <f t="shared" si="550"/>
        <v>0.11817860408204958</v>
      </c>
      <c r="W1001" s="51">
        <f t="shared" si="551"/>
        <v>0.88131374977379984</v>
      </c>
      <c r="X1001" s="51">
        <f t="shared" si="552"/>
        <v>6.8704219857979754E-2</v>
      </c>
      <c r="Y1001" s="51">
        <f t="shared" si="576"/>
        <v>0.99998626710299976</v>
      </c>
      <c r="Z1001" s="51">
        <f t="shared" si="553"/>
        <v>0.11651169669478106</v>
      </c>
      <c r="AA1001" s="51">
        <f t="shared" si="554"/>
        <v>0.11817698114745209</v>
      </c>
      <c r="AB1001" s="51">
        <f t="shared" si="555"/>
        <v>0.88130164678284928</v>
      </c>
      <c r="AC1001" s="51">
        <f t="shared" si="556"/>
        <v>6.8703276350004963E-2</v>
      </c>
      <c r="AD1001" s="78">
        <f t="shared" si="557"/>
        <v>1.1846936009750875</v>
      </c>
      <c r="AE1001" s="51">
        <f t="shared" si="577"/>
        <v>1.1928004340268277</v>
      </c>
      <c r="AF1001" s="50">
        <f t="shared" si="558"/>
        <v>-6.79647057502486E-3</v>
      </c>
      <c r="AG1001" s="50">
        <f t="shared" si="578"/>
        <v>9.3277879682052145E-4</v>
      </c>
      <c r="AH1001" s="48">
        <f t="shared" si="579"/>
        <v>45197</v>
      </c>
      <c r="AI1001" s="55">
        <f t="shared" si="559"/>
        <v>2023</v>
      </c>
      <c r="AJ1001" s="55">
        <f t="shared" si="560"/>
        <v>12</v>
      </c>
      <c r="AK1001" s="53">
        <f t="shared" si="561"/>
        <v>0</v>
      </c>
      <c r="AL1001" s="51">
        <f t="shared" si="580"/>
        <v>1.184624400566189</v>
      </c>
      <c r="AM1001" s="52" t="str">
        <f t="shared" si="562"/>
        <v/>
      </c>
      <c r="AN1001" s="51">
        <f t="shared" si="581"/>
        <v>1.1928004340268277</v>
      </c>
      <c r="AO1001" s="52">
        <f t="shared" si="563"/>
        <v>-6.79647057502486E-3</v>
      </c>
      <c r="AP1001" s="56">
        <f t="shared" si="564"/>
        <v>1</v>
      </c>
      <c r="AQ1001" s="53" t="b">
        <f t="shared" si="565"/>
        <v>1</v>
      </c>
    </row>
    <row r="1002" spans="1:43">
      <c r="A1002" s="48">
        <f>净值底稿!A963</f>
        <v>45275</v>
      </c>
      <c r="B1002" s="49">
        <f>净值底稿!X963</f>
        <v>1.4667877115681414</v>
      </c>
      <c r="C1002" s="49">
        <f>净值底稿!U963</f>
        <v>1.2116587010602504</v>
      </c>
      <c r="D1002" s="49">
        <f>净值底稿!V963</f>
        <v>1.6241000000000001</v>
      </c>
      <c r="E1002" s="49">
        <f>净值底稿!W963</f>
        <v>1.6903999999999999</v>
      </c>
      <c r="F1002" s="50">
        <f t="shared" si="566"/>
        <v>-5.2465764103264423E-3</v>
      </c>
      <c r="G1002" s="50">
        <f t="shared" si="567"/>
        <v>-5.6569599661078218E-3</v>
      </c>
      <c r="H1002" s="50">
        <f t="shared" si="568"/>
        <v>8.0108454523042383E-4</v>
      </c>
      <c r="I1002" s="50">
        <f t="shared" si="569"/>
        <v>-1.6536735175999295E-3</v>
      </c>
      <c r="J1002" s="51">
        <f t="shared" si="570"/>
        <v>0.11590040917537511</v>
      </c>
      <c r="K1002" s="51">
        <f t="shared" si="571"/>
        <v>0.11750845869618548</v>
      </c>
      <c r="L1002" s="51">
        <f t="shared" si="572"/>
        <v>0.88200764391177311</v>
      </c>
      <c r="M1002" s="51">
        <f t="shared" si="573"/>
        <v>6.8589663561332614E-2</v>
      </c>
      <c r="N1002" s="51">
        <f t="shared" si="544"/>
        <v>1.1840061753446662</v>
      </c>
      <c r="O1002" s="52">
        <f t="shared" si="545"/>
        <v>0.19713483994592754</v>
      </c>
      <c r="P1002" s="53" t="b">
        <f t="shared" si="546"/>
        <v>0</v>
      </c>
      <c r="Q1002" s="53" t="b">
        <f t="shared" si="547"/>
        <v>0</v>
      </c>
      <c r="R1002" s="53" t="b">
        <f t="shared" si="548"/>
        <v>0</v>
      </c>
      <c r="S1002" s="53" t="b">
        <f t="shared" si="574"/>
        <v>0</v>
      </c>
      <c r="T1002" s="54" t="str">
        <f t="shared" si="575"/>
        <v>不调</v>
      </c>
      <c r="U1002" s="51">
        <f t="shared" si="549"/>
        <v>0.11590040917537511</v>
      </c>
      <c r="V1002" s="51">
        <f t="shared" si="550"/>
        <v>0.11750845869618548</v>
      </c>
      <c r="W1002" s="51">
        <f t="shared" si="551"/>
        <v>0.88200764391177311</v>
      </c>
      <c r="X1002" s="51">
        <f t="shared" si="552"/>
        <v>6.8589663561332614E-2</v>
      </c>
      <c r="Y1002" s="51">
        <f t="shared" si="576"/>
        <v>0.99998626710299976</v>
      </c>
      <c r="Z1002" s="51">
        <f t="shared" si="553"/>
        <v>0.11589881752699362</v>
      </c>
      <c r="AA1002" s="51">
        <f t="shared" si="554"/>
        <v>0.11750684496462555</v>
      </c>
      <c r="AB1002" s="51">
        <f t="shared" si="555"/>
        <v>0.88199553139164588</v>
      </c>
      <c r="AC1002" s="51">
        <f t="shared" si="556"/>
        <v>6.8588721626547652E-2</v>
      </c>
      <c r="AD1002" s="78">
        <f t="shared" si="557"/>
        <v>1.1839899155098128</v>
      </c>
      <c r="AE1002" s="51">
        <f t="shared" si="577"/>
        <v>1.1928004340268277</v>
      </c>
      <c r="AF1002" s="50">
        <f t="shared" si="558"/>
        <v>-7.3864145800743852E-3</v>
      </c>
      <c r="AG1002" s="50">
        <f t="shared" si="578"/>
        <v>-5.9398097929752591E-4</v>
      </c>
      <c r="AH1002" s="48">
        <f t="shared" si="579"/>
        <v>45197</v>
      </c>
      <c r="AI1002" s="55">
        <f t="shared" si="559"/>
        <v>2023</v>
      </c>
      <c r="AJ1002" s="55">
        <f t="shared" si="560"/>
        <v>12</v>
      </c>
      <c r="AK1002" s="53">
        <f t="shared" si="561"/>
        <v>0</v>
      </c>
      <c r="AL1002" s="51">
        <f t="shared" si="580"/>
        <v>1.184624400566189</v>
      </c>
      <c r="AM1002" s="52" t="str">
        <f t="shared" si="562"/>
        <v/>
      </c>
      <c r="AN1002" s="51">
        <f t="shared" si="581"/>
        <v>1.1928004340268277</v>
      </c>
      <c r="AO1002" s="52">
        <f t="shared" si="563"/>
        <v>-7.3864145800743852E-3</v>
      </c>
      <c r="AP1002" s="56">
        <f t="shared" si="564"/>
        <v>1</v>
      </c>
      <c r="AQ1002" s="53" t="b">
        <f t="shared" si="565"/>
        <v>1</v>
      </c>
    </row>
    <row r="1003" spans="1:43">
      <c r="A1003" s="48">
        <f>净值底稿!A964</f>
        <v>45278</v>
      </c>
      <c r="B1003" s="49">
        <f>净值底稿!X964</f>
        <v>1.4644137439541351</v>
      </c>
      <c r="C1003" s="49">
        <f>净值底稿!U964</f>
        <v>1.1975056286488515</v>
      </c>
      <c r="D1003" s="49">
        <f>净值底稿!V964</f>
        <v>1.6252</v>
      </c>
      <c r="E1003" s="49">
        <f>净值底稿!W964</f>
        <v>1.6895</v>
      </c>
      <c r="F1003" s="50">
        <f t="shared" si="566"/>
        <v>-1.6184807080693586E-3</v>
      </c>
      <c r="G1003" s="50">
        <f t="shared" si="567"/>
        <v>-1.1680741779029447E-2</v>
      </c>
      <c r="H1003" s="50">
        <f t="shared" si="568"/>
        <v>6.7729819592377005E-4</v>
      </c>
      <c r="I1003" s="50">
        <f t="shared" si="569"/>
        <v>-5.3241836251771701E-4</v>
      </c>
      <c r="J1003" s="51">
        <f t="shared" si="570"/>
        <v>0.11571123752673812</v>
      </c>
      <c r="K1003" s="51">
        <f t="shared" si="571"/>
        <v>0.11613427785132531</v>
      </c>
      <c r="L1003" s="51">
        <f t="shared" si="572"/>
        <v>0.88259290537387025</v>
      </c>
      <c r="M1003" s="51">
        <f t="shared" si="573"/>
        <v>6.855220373169206E-2</v>
      </c>
      <c r="N1003" s="51">
        <f t="shared" ref="N1003:N1066" si="582">SUM(J1003:M1003)</f>
        <v>1.1829906244836257</v>
      </c>
      <c r="O1003" s="52">
        <f t="shared" ref="O1003:O1066" si="583">IFERROR((J1003+K1003)/N1003,0)</f>
        <v>0.19598254675878243</v>
      </c>
      <c r="P1003" s="53" t="b">
        <f t="shared" ref="P1003:P1066" si="584">AND(MONTH(A1003)=12,OR(A1004="",YEAR(A1003)&lt;&gt;YEAR(A1004)))</f>
        <v>0</v>
      </c>
      <c r="Q1003" s="53" t="b">
        <f t="shared" ref="Q1003:Q1066" si="585">AND(MOD(MONTH(A1003),3)=0,OR(A1004="",MONTH(A1003)&lt;&gt;MONTH(A1004)))</f>
        <v>0</v>
      </c>
      <c r="R1003" s="53" t="b">
        <f t="shared" ref="R1003:R1066" si="586">OR(O1003&gt;$E$7,O1003&lt;$E$6)</f>
        <v>0</v>
      </c>
      <c r="S1003" s="53" t="b">
        <f t="shared" si="574"/>
        <v>0</v>
      </c>
      <c r="T1003" s="54" t="str">
        <f t="shared" si="575"/>
        <v>不调</v>
      </c>
      <c r="U1003" s="51">
        <f t="shared" ref="U1003:U1066" si="587">IF(OR(T1003="年末+季度",T1003="季度+动态"),N1003*$E$5/2,IF(T1003="季度",(J1003+K1003)/2,IF(T1003="动态",N1003*$E$5*IF(J1003+K1003=0,0.5,J1003/(J1003+K1003)),J1003)))</f>
        <v>0.11571123752673812</v>
      </c>
      <c r="V1003" s="51">
        <f t="shared" ref="V1003:V1066" si="588">IF(OR(T1003="年末+季度",T1003="季度+动态"),N1003*$E$5/2,IF(T1003="季度",(J1003+K1003)/2,IF(T1003="动态",N1003*$E$5*IF(J1003+K1003=0,0.5,K1003/(J1003+K1003)),K1003)))</f>
        <v>0.11613427785132531</v>
      </c>
      <c r="W1003" s="51">
        <f t="shared" ref="W1003:W1066" si="589">IF(OR(T1003="年末+季度",T1003="季度+动态",T1003="动态"),N1003*(1-$E$5)*IF(L1003+M1003=0,$B$7/($B$7+$B$8),L1003/(L1003+M1003)),L1003)</f>
        <v>0.88259290537387025</v>
      </c>
      <c r="X1003" s="51">
        <f t="shared" ref="X1003:X1066" si="590">IF(OR(T1003="年末+季度",T1003="季度+动态",T1003="动态"),N1003*(1-$E$5)*IF(L1003+M1003=0,$B$8/($B$7+$B$8),M1003/(L1003+M1003)),M1003)</f>
        <v>6.855220373169206E-2</v>
      </c>
      <c r="Y1003" s="51">
        <f t="shared" si="576"/>
        <v>0.99995880187477393</v>
      </c>
      <c r="Z1003" s="51">
        <f t="shared" ref="Z1003:Z1066" si="591">U1003*Y1003</f>
        <v>0.11570647044068443</v>
      </c>
      <c r="AA1003" s="51">
        <f t="shared" ref="AA1003:AA1066" si="592">V1003*Y1003</f>
        <v>0.11612949333680335</v>
      </c>
      <c r="AB1003" s="51">
        <f t="shared" ref="AB1003:AB1066" si="593">W1003*Y1003</f>
        <v>0.88255654420083096</v>
      </c>
      <c r="AC1003" s="51">
        <f t="shared" ref="AC1003:AC1066" si="594">X1003*Y1003</f>
        <v>6.8549379509418196E-2</v>
      </c>
      <c r="AD1003" s="78">
        <f t="shared" ref="AD1003:AD1066" si="595">SUM(Z1003:AC1003)</f>
        <v>1.1829418874877371</v>
      </c>
      <c r="AE1003" s="51">
        <f t="shared" si="577"/>
        <v>1.1928004340268277</v>
      </c>
      <c r="AF1003" s="50">
        <f t="shared" ref="AF1003:AF1066" si="596">AD1003/AE1003-1</f>
        <v>-8.2650427161639062E-3</v>
      </c>
      <c r="AG1003" s="50">
        <f t="shared" si="578"/>
        <v>-8.8516634166135866E-4</v>
      </c>
      <c r="AH1003" s="48">
        <f t="shared" si="579"/>
        <v>45197</v>
      </c>
      <c r="AI1003" s="55">
        <f t="shared" ref="AI1003:AI1066" si="597">YEAR(A1003)</f>
        <v>2023</v>
      </c>
      <c r="AJ1003" s="55">
        <f t="shared" ref="AJ1003:AJ1066" si="598">MONTH(A1003)</f>
        <v>12</v>
      </c>
      <c r="AK1003" s="53">
        <f t="shared" ref="AK1003:AK1066" si="599">IF(MONTH(A1003)&lt;&gt;MONTH(A1004),1,0)</f>
        <v>0</v>
      </c>
      <c r="AL1003" s="51">
        <f t="shared" si="580"/>
        <v>1.184624400566189</v>
      </c>
      <c r="AM1003" s="52" t="str">
        <f t="shared" ref="AM1003:AM1066" si="600">IF(AK1003,AD1003/AL1003-1,"")</f>
        <v/>
      </c>
      <c r="AN1003" s="51">
        <f t="shared" si="581"/>
        <v>1.1928004340268277</v>
      </c>
      <c r="AO1003" s="52">
        <f t="shared" ref="AO1003:AO1066" si="601">AD1003/AN1003-1</f>
        <v>-8.2650427161639062E-3</v>
      </c>
      <c r="AP1003" s="56">
        <f t="shared" ref="AP1003:AP1066" si="602">IFERROR(SUM(Z1003:AC1003)/AD1003,0)</f>
        <v>1</v>
      </c>
      <c r="AQ1003" s="53" t="b">
        <f t="shared" ref="AQ1003:AQ1066" si="603">AND(B1003&gt;0,C1003&gt;0,D1003&gt;0,E1003&gt;0)</f>
        <v>1</v>
      </c>
    </row>
    <row r="1004" spans="1:43">
      <c r="A1004" s="48">
        <f>净值底稿!A965</f>
        <v>45279</v>
      </c>
      <c r="B1004" s="49">
        <f>净值底稿!X965</f>
        <v>1.463160033507978</v>
      </c>
      <c r="C1004" s="49">
        <f>净值底稿!U965</f>
        <v>1.1986582303927356</v>
      </c>
      <c r="D1004" s="49">
        <f>净值底稿!V965</f>
        <v>1.6257999999999999</v>
      </c>
      <c r="E1004" s="49">
        <f>净值底稿!W965</f>
        <v>1.6902999999999999</v>
      </c>
      <c r="F1004" s="50">
        <f t="shared" ref="F1004:F1067" si="604">IFERROR(B1004/B1003-1,0)</f>
        <v>-8.5611764525783673E-4</v>
      </c>
      <c r="G1004" s="50">
        <f t="shared" ref="G1004:G1067" si="605">IFERROR(C1004/C1003-1,0)</f>
        <v>9.6250215139659367E-4</v>
      </c>
      <c r="H1004" s="50">
        <f t="shared" ref="H1004:H1067" si="606">IFERROR(D1004/D1003-1,0)</f>
        <v>3.6918533103613704E-4</v>
      </c>
      <c r="I1004" s="50">
        <f t="shared" ref="I1004:I1067" si="607">IFERROR(E1004/E1003-1,0)</f>
        <v>4.7351287363128769E-4</v>
      </c>
      <c r="J1004" s="51">
        <f t="shared" ref="J1004:J1067" si="608">Z1003*(1+F1004)</f>
        <v>0.11560741208966965</v>
      </c>
      <c r="K1004" s="51">
        <f t="shared" ref="K1004:K1067" si="609">AA1003*(1+G1004)</f>
        <v>0.11624126822398062</v>
      </c>
      <c r="L1004" s="51">
        <f t="shared" ref="L1004:L1067" si="610">AB1003*(1+H1004)</f>
        <v>0.88288237113075985</v>
      </c>
      <c r="M1004" s="51">
        <f t="shared" ref="M1004:M1067" si="611">AC1003*(1+I1004)</f>
        <v>6.8581838523095337E-2</v>
      </c>
      <c r="N1004" s="51">
        <f t="shared" si="582"/>
        <v>1.1833128899675056</v>
      </c>
      <c r="O1004" s="52">
        <f t="shared" si="583"/>
        <v>0.19593184717189802</v>
      </c>
      <c r="P1004" s="53" t="b">
        <f t="shared" si="584"/>
        <v>0</v>
      </c>
      <c r="Q1004" s="53" t="b">
        <f t="shared" si="585"/>
        <v>0</v>
      </c>
      <c r="R1004" s="53" t="b">
        <f t="shared" si="586"/>
        <v>0</v>
      </c>
      <c r="S1004" s="53" t="b">
        <f t="shared" ref="S1004:S1067" si="612">AND(OR(P1004,Q1004,R1004),A1004-AH1003&gt;$E$8)</f>
        <v>0</v>
      </c>
      <c r="T1004" s="54" t="str">
        <f t="shared" ref="T1004:T1067" si="613">IF(NOT(OR(P1004,Q1004,R1004)),"不调",IF(NOT(S1004),"间隔规则跳过",IF(P1004,"年末+季度",IF(AND(Q1004,R1004),"季度+动态",IF(Q1004,"季度","动态")))))</f>
        <v>不调</v>
      </c>
      <c r="U1004" s="51">
        <f t="shared" si="587"/>
        <v>0.11560741208966965</v>
      </c>
      <c r="V1004" s="51">
        <f t="shared" si="588"/>
        <v>0.11624126822398062</v>
      </c>
      <c r="W1004" s="51">
        <f t="shared" si="589"/>
        <v>0.88288237113075985</v>
      </c>
      <c r="X1004" s="51">
        <f t="shared" si="590"/>
        <v>6.8581838523095337E-2</v>
      </c>
      <c r="Y1004" s="51">
        <f t="shared" ref="Y1004:Y1067" si="614">POWER(1-$H$5,(A1004-A1003)/$H$8)</f>
        <v>0.99998626710299976</v>
      </c>
      <c r="Z1004" s="51">
        <f t="shared" si="591"/>
        <v>0.11560582446498696</v>
      </c>
      <c r="AA1004" s="51">
        <f t="shared" si="592"/>
        <v>0.11623967189461692</v>
      </c>
      <c r="AB1004" s="51">
        <f t="shared" si="593"/>
        <v>0.88287024659809377</v>
      </c>
      <c r="AC1004" s="51">
        <f t="shared" si="594"/>
        <v>6.8580896695770818E-2</v>
      </c>
      <c r="AD1004" s="78">
        <f t="shared" si="595"/>
        <v>1.1832966396534685</v>
      </c>
      <c r="AE1004" s="51">
        <f t="shared" ref="AE1004:AE1067" si="615">MAX(AE1003,AD1004)</f>
        <v>1.1928004340268277</v>
      </c>
      <c r="AF1004" s="50">
        <f t="shared" si="596"/>
        <v>-7.9676315519728869E-3</v>
      </c>
      <c r="AG1004" s="50">
        <f t="shared" ref="AG1004:AG1067" si="616">AD1004/AD1003-1</f>
        <v>2.9988976591632799E-4</v>
      </c>
      <c r="AH1004" s="48">
        <f t="shared" ref="AH1004:AH1067" si="617">IF(OR(T1004="年末+季度",T1004="季度+动态",T1004="季度",T1004="动态"),A1004,AH1003)</f>
        <v>45197</v>
      </c>
      <c r="AI1004" s="55">
        <f t="shared" si="597"/>
        <v>2023</v>
      </c>
      <c r="AJ1004" s="55">
        <f t="shared" si="598"/>
        <v>12</v>
      </c>
      <c r="AK1004" s="53">
        <f t="shared" si="599"/>
        <v>0</v>
      </c>
      <c r="AL1004" s="51">
        <f t="shared" ref="AL1004:AL1067" si="618">IF(AK1003,AD1003,AL1003)</f>
        <v>1.184624400566189</v>
      </c>
      <c r="AM1004" s="52" t="str">
        <f t="shared" si="600"/>
        <v/>
      </c>
      <c r="AN1004" s="51">
        <f t="shared" ref="AN1004:AN1067" si="619">IF(AI1004&lt;&gt;AI1003,AD1004,MAX(AN1003,AD1004))</f>
        <v>1.1928004340268277</v>
      </c>
      <c r="AO1004" s="52">
        <f t="shared" si="601"/>
        <v>-7.9676315519728869E-3</v>
      </c>
      <c r="AP1004" s="56">
        <f t="shared" si="602"/>
        <v>1</v>
      </c>
      <c r="AQ1004" s="53" t="b">
        <f t="shared" si="603"/>
        <v>1</v>
      </c>
    </row>
    <row r="1005" spans="1:43">
      <c r="A1005" s="48">
        <f>净值底稿!A966</f>
        <v>45280</v>
      </c>
      <c r="B1005" s="49">
        <f>净值底稿!X966</f>
        <v>1.4596208086417886</v>
      </c>
      <c r="C1005" s="49">
        <f>净值底稿!U966</f>
        <v>1.1848862867156005</v>
      </c>
      <c r="D1005" s="49">
        <f>净值底稿!V966</f>
        <v>1.6263000000000001</v>
      </c>
      <c r="E1005" s="49">
        <f>净值底稿!W966</f>
        <v>1.6993</v>
      </c>
      <c r="F1005" s="50">
        <f t="shared" si="604"/>
        <v>-2.4188911569050786E-3</v>
      </c>
      <c r="G1005" s="50">
        <f t="shared" si="605"/>
        <v>-1.1489466578494811E-2</v>
      </c>
      <c r="H1005" s="50">
        <f t="shared" si="606"/>
        <v>3.0754090294027314E-4</v>
      </c>
      <c r="I1005" s="50">
        <f t="shared" si="607"/>
        <v>5.3244986097142899E-3</v>
      </c>
      <c r="J1005" s="51">
        <f t="shared" si="608"/>
        <v>0.11532618655850188</v>
      </c>
      <c r="K1005" s="51">
        <f t="shared" si="609"/>
        <v>0.11490414006928852</v>
      </c>
      <c r="L1005" s="51">
        <f t="shared" si="610"/>
        <v>0.8831417653109116</v>
      </c>
      <c r="M1005" s="51">
        <f t="shared" si="611"/>
        <v>6.8946055584880414E-2</v>
      </c>
      <c r="N1005" s="51">
        <f t="shared" si="582"/>
        <v>1.1823181475235824</v>
      </c>
      <c r="O1005" s="52">
        <f t="shared" si="583"/>
        <v>0.19472789714851116</v>
      </c>
      <c r="P1005" s="53" t="b">
        <f t="shared" si="584"/>
        <v>0</v>
      </c>
      <c r="Q1005" s="53" t="b">
        <f t="shared" si="585"/>
        <v>0</v>
      </c>
      <c r="R1005" s="53" t="b">
        <f t="shared" si="586"/>
        <v>0</v>
      </c>
      <c r="S1005" s="53" t="b">
        <f t="shared" si="612"/>
        <v>0</v>
      </c>
      <c r="T1005" s="54" t="str">
        <f t="shared" si="613"/>
        <v>不调</v>
      </c>
      <c r="U1005" s="51">
        <f t="shared" si="587"/>
        <v>0.11532618655850188</v>
      </c>
      <c r="V1005" s="51">
        <f t="shared" si="588"/>
        <v>0.11490414006928852</v>
      </c>
      <c r="W1005" s="51">
        <f t="shared" si="589"/>
        <v>0.8831417653109116</v>
      </c>
      <c r="X1005" s="51">
        <f t="shared" si="590"/>
        <v>6.8946055584880414E-2</v>
      </c>
      <c r="Y1005" s="51">
        <f t="shared" si="614"/>
        <v>0.99998626710299976</v>
      </c>
      <c r="Z1005" s="51">
        <f t="shared" si="591"/>
        <v>0.11532460279586045</v>
      </c>
      <c r="AA1005" s="51">
        <f t="shared" si="592"/>
        <v>0.11490256210256805</v>
      </c>
      <c r="AB1005" s="51">
        <f t="shared" si="593"/>
        <v>0.88312963721601201</v>
      </c>
      <c r="AC1005" s="51">
        <f t="shared" si="594"/>
        <v>6.8945108755800497E-2</v>
      </c>
      <c r="AD1005" s="78">
        <f t="shared" si="595"/>
        <v>1.1823019108702408</v>
      </c>
      <c r="AE1005" s="51">
        <f t="shared" si="615"/>
        <v>1.1928004340268277</v>
      </c>
      <c r="AF1005" s="50">
        <f t="shared" si="596"/>
        <v>-8.8015755671251306E-3</v>
      </c>
      <c r="AG1005" s="50">
        <f t="shared" si="616"/>
        <v>-8.4064194040056606E-4</v>
      </c>
      <c r="AH1005" s="48">
        <f t="shared" si="617"/>
        <v>45197</v>
      </c>
      <c r="AI1005" s="55">
        <f t="shared" si="597"/>
        <v>2023</v>
      </c>
      <c r="AJ1005" s="55">
        <f t="shared" si="598"/>
        <v>12</v>
      </c>
      <c r="AK1005" s="53">
        <f t="shared" si="599"/>
        <v>0</v>
      </c>
      <c r="AL1005" s="51">
        <f t="shared" si="618"/>
        <v>1.184624400566189</v>
      </c>
      <c r="AM1005" s="52" t="str">
        <f t="shared" si="600"/>
        <v/>
      </c>
      <c r="AN1005" s="51">
        <f t="shared" si="619"/>
        <v>1.1928004340268277</v>
      </c>
      <c r="AO1005" s="52">
        <f t="shared" si="601"/>
        <v>-8.8015755671251306E-3</v>
      </c>
      <c r="AP1005" s="56">
        <f t="shared" si="602"/>
        <v>1</v>
      </c>
      <c r="AQ1005" s="53" t="b">
        <f t="shared" si="603"/>
        <v>1</v>
      </c>
    </row>
    <row r="1006" spans="1:43">
      <c r="A1006" s="48">
        <f>净值底稿!A967</f>
        <v>45281</v>
      </c>
      <c r="B1006" s="49">
        <f>净值底稿!X967</f>
        <v>1.4582277078732835</v>
      </c>
      <c r="C1006" s="49">
        <f>净值底稿!U967</f>
        <v>1.1926610984886141</v>
      </c>
      <c r="D1006" s="49">
        <f>净值底稿!V967</f>
        <v>1.6274</v>
      </c>
      <c r="E1006" s="49">
        <f>净值底稿!W967</f>
        <v>1.6958</v>
      </c>
      <c r="F1006" s="50">
        <f t="shared" si="604"/>
        <v>-9.5442649231713972E-4</v>
      </c>
      <c r="G1006" s="50">
        <f t="shared" si="605"/>
        <v>6.5616522532003785E-3</v>
      </c>
      <c r="H1006" s="50">
        <f t="shared" si="606"/>
        <v>6.763819713460073E-4</v>
      </c>
      <c r="I1006" s="50">
        <f t="shared" si="607"/>
        <v>-2.0596716294944972E-3</v>
      </c>
      <c r="J1006" s="51">
        <f t="shared" si="608"/>
        <v>0.11521453393973613</v>
      </c>
      <c r="K1006" s="51">
        <f t="shared" si="609"/>
        <v>0.11565651275808686</v>
      </c>
      <c r="L1006" s="51">
        <f t="shared" si="610"/>
        <v>0.88372697018098623</v>
      </c>
      <c r="M1006" s="51">
        <f t="shared" si="611"/>
        <v>6.8803104471303764E-2</v>
      </c>
      <c r="N1006" s="51">
        <f t="shared" si="582"/>
        <v>1.183401121350113</v>
      </c>
      <c r="O1006" s="52">
        <f t="shared" si="583"/>
        <v>0.19509111706301913</v>
      </c>
      <c r="P1006" s="53" t="b">
        <f t="shared" si="584"/>
        <v>0</v>
      </c>
      <c r="Q1006" s="53" t="b">
        <f t="shared" si="585"/>
        <v>0</v>
      </c>
      <c r="R1006" s="53" t="b">
        <f t="shared" si="586"/>
        <v>0</v>
      </c>
      <c r="S1006" s="53" t="b">
        <f t="shared" si="612"/>
        <v>0</v>
      </c>
      <c r="T1006" s="54" t="str">
        <f t="shared" si="613"/>
        <v>不调</v>
      </c>
      <c r="U1006" s="51">
        <f t="shared" si="587"/>
        <v>0.11521453393973613</v>
      </c>
      <c r="V1006" s="51">
        <f t="shared" si="588"/>
        <v>0.11565651275808686</v>
      </c>
      <c r="W1006" s="51">
        <f t="shared" si="589"/>
        <v>0.88372697018098623</v>
      </c>
      <c r="X1006" s="51">
        <f t="shared" si="590"/>
        <v>6.8803104471303764E-2</v>
      </c>
      <c r="Y1006" s="51">
        <f t="shared" si="614"/>
        <v>0.99998626710299976</v>
      </c>
      <c r="Z1006" s="51">
        <f t="shared" si="591"/>
        <v>0.1152129517104086</v>
      </c>
      <c r="AA1006" s="51">
        <f t="shared" si="592"/>
        <v>0.11565492445910974</v>
      </c>
      <c r="AB1006" s="51">
        <f t="shared" si="593"/>
        <v>0.88371483404952844</v>
      </c>
      <c r="AC1006" s="51">
        <f t="shared" si="594"/>
        <v>6.8802159605356766E-2</v>
      </c>
      <c r="AD1006" s="78">
        <f t="shared" si="595"/>
        <v>1.1833848698244036</v>
      </c>
      <c r="AE1006" s="51">
        <f t="shared" si="615"/>
        <v>1.1928004340268277</v>
      </c>
      <c r="AF1006" s="50">
        <f t="shared" si="596"/>
        <v>-7.8936626227051887E-3</v>
      </c>
      <c r="AG1006" s="50">
        <f t="shared" si="616"/>
        <v>9.1597496731243844E-4</v>
      </c>
      <c r="AH1006" s="48">
        <f t="shared" si="617"/>
        <v>45197</v>
      </c>
      <c r="AI1006" s="55">
        <f t="shared" si="597"/>
        <v>2023</v>
      </c>
      <c r="AJ1006" s="55">
        <f t="shared" si="598"/>
        <v>12</v>
      </c>
      <c r="AK1006" s="53">
        <f t="shared" si="599"/>
        <v>0</v>
      </c>
      <c r="AL1006" s="51">
        <f t="shared" si="618"/>
        <v>1.184624400566189</v>
      </c>
      <c r="AM1006" s="52" t="str">
        <f t="shared" si="600"/>
        <v/>
      </c>
      <c r="AN1006" s="51">
        <f t="shared" si="619"/>
        <v>1.1928004340268277</v>
      </c>
      <c r="AO1006" s="52">
        <f t="shared" si="601"/>
        <v>-7.8936626227051887E-3</v>
      </c>
      <c r="AP1006" s="56">
        <f t="shared" si="602"/>
        <v>1</v>
      </c>
      <c r="AQ1006" s="53" t="b">
        <f t="shared" si="603"/>
        <v>1</v>
      </c>
    </row>
    <row r="1007" spans="1:43">
      <c r="A1007" s="48">
        <f>净值底稿!A968</f>
        <v>45282</v>
      </c>
      <c r="B1007" s="49">
        <f>净值底稿!X968</f>
        <v>1.4579488495916491</v>
      </c>
      <c r="C1007" s="49">
        <f>净值底稿!U968</f>
        <v>1.182041018958339</v>
      </c>
      <c r="D1007" s="49">
        <f>净值底稿!V968</f>
        <v>1.6289</v>
      </c>
      <c r="E1007" s="49">
        <f>净值底稿!W968</f>
        <v>1.7069000000000001</v>
      </c>
      <c r="F1007" s="50">
        <f t="shared" si="604"/>
        <v>-1.9123095805184676E-4</v>
      </c>
      <c r="G1007" s="50">
        <f t="shared" si="605"/>
        <v>-8.9045241298917333E-3</v>
      </c>
      <c r="H1007" s="50">
        <f t="shared" si="606"/>
        <v>9.2171562000742391E-4</v>
      </c>
      <c r="I1007" s="50">
        <f t="shared" si="607"/>
        <v>6.5455832055667518E-3</v>
      </c>
      <c r="J1007" s="51">
        <f t="shared" si="608"/>
        <v>0.11519091942727304</v>
      </c>
      <c r="K1007" s="51">
        <f t="shared" si="609"/>
        <v>0.11462507239352279</v>
      </c>
      <c r="L1007" s="51">
        <f t="shared" si="610"/>
        <v>0.88452936781570413</v>
      </c>
      <c r="M1007" s="51">
        <f t="shared" si="611"/>
        <v>6.9252509865776316E-2</v>
      </c>
      <c r="N1007" s="51">
        <f t="shared" si="582"/>
        <v>1.1835978695022762</v>
      </c>
      <c r="O1007" s="52">
        <f t="shared" si="583"/>
        <v>0.19416729088692725</v>
      </c>
      <c r="P1007" s="53" t="b">
        <f t="shared" si="584"/>
        <v>0</v>
      </c>
      <c r="Q1007" s="53" t="b">
        <f t="shared" si="585"/>
        <v>0</v>
      </c>
      <c r="R1007" s="53" t="b">
        <f t="shared" si="586"/>
        <v>0</v>
      </c>
      <c r="S1007" s="53" t="b">
        <f t="shared" si="612"/>
        <v>0</v>
      </c>
      <c r="T1007" s="54" t="str">
        <f t="shared" si="613"/>
        <v>不调</v>
      </c>
      <c r="U1007" s="51">
        <f t="shared" si="587"/>
        <v>0.11519091942727304</v>
      </c>
      <c r="V1007" s="51">
        <f t="shared" si="588"/>
        <v>0.11462507239352279</v>
      </c>
      <c r="W1007" s="51">
        <f t="shared" si="589"/>
        <v>0.88452936781570413</v>
      </c>
      <c r="X1007" s="51">
        <f t="shared" si="590"/>
        <v>6.9252509865776316E-2</v>
      </c>
      <c r="Y1007" s="51">
        <f t="shared" si="614"/>
        <v>0.99998626710299976</v>
      </c>
      <c r="Z1007" s="51">
        <f t="shared" si="591"/>
        <v>0.11518933752224118</v>
      </c>
      <c r="AA1007" s="51">
        <f t="shared" si="592"/>
        <v>0.11462349825920996</v>
      </c>
      <c r="AB1007" s="51">
        <f t="shared" si="593"/>
        <v>0.88451722066500227</v>
      </c>
      <c r="AC1007" s="51">
        <f t="shared" si="594"/>
        <v>6.9251558828191326E-2</v>
      </c>
      <c r="AD1007" s="78">
        <f t="shared" si="595"/>
        <v>1.1835816152746446</v>
      </c>
      <c r="AE1007" s="51">
        <f t="shared" si="615"/>
        <v>1.1928004340268277</v>
      </c>
      <c r="AF1007" s="50">
        <f t="shared" si="596"/>
        <v>-7.7287184756136273E-3</v>
      </c>
      <c r="AG1007" s="50">
        <f t="shared" si="616"/>
        <v>1.6625651996893254E-4</v>
      </c>
      <c r="AH1007" s="48">
        <f t="shared" si="617"/>
        <v>45197</v>
      </c>
      <c r="AI1007" s="55">
        <f t="shared" si="597"/>
        <v>2023</v>
      </c>
      <c r="AJ1007" s="55">
        <f t="shared" si="598"/>
        <v>12</v>
      </c>
      <c r="AK1007" s="53">
        <f t="shared" si="599"/>
        <v>0</v>
      </c>
      <c r="AL1007" s="51">
        <f t="shared" si="618"/>
        <v>1.184624400566189</v>
      </c>
      <c r="AM1007" s="52" t="str">
        <f t="shared" si="600"/>
        <v/>
      </c>
      <c r="AN1007" s="51">
        <f t="shared" si="619"/>
        <v>1.1928004340268277</v>
      </c>
      <c r="AO1007" s="52">
        <f t="shared" si="601"/>
        <v>-7.7287184756136273E-3</v>
      </c>
      <c r="AP1007" s="56">
        <f t="shared" si="602"/>
        <v>1</v>
      </c>
      <c r="AQ1007" s="53" t="b">
        <f t="shared" si="603"/>
        <v>1</v>
      </c>
    </row>
    <row r="1008" spans="1:43">
      <c r="A1008" s="48">
        <f>净值底稿!A969</f>
        <v>45285</v>
      </c>
      <c r="B1008" s="49">
        <f>净值底稿!X969</f>
        <v>1.4593192375436697</v>
      </c>
      <c r="C1008" s="49">
        <f>净值底稿!U969</f>
        <v>1.1816050287627939</v>
      </c>
      <c r="D1008" s="49">
        <f>净值底稿!V969</f>
        <v>1.6302000000000001</v>
      </c>
      <c r="E1008" s="49">
        <f>净值底稿!W969</f>
        <v>1.7081</v>
      </c>
      <c r="F1008" s="50">
        <f t="shared" si="604"/>
        <v>9.399424077218832E-4</v>
      </c>
      <c r="G1008" s="50">
        <f t="shared" si="605"/>
        <v>-3.6884523341607078E-4</v>
      </c>
      <c r="H1008" s="50">
        <f t="shared" si="606"/>
        <v>7.9808459696728562E-4</v>
      </c>
      <c r="I1008" s="50">
        <f t="shared" si="607"/>
        <v>7.0302888276985165E-4</v>
      </c>
      <c r="J1008" s="51">
        <f t="shared" si="608"/>
        <v>0.11529760886549573</v>
      </c>
      <c r="K1008" s="51">
        <f t="shared" si="609"/>
        <v>0.11458121992823958</v>
      </c>
      <c r="L1008" s="51">
        <f t="shared" si="610"/>
        <v>0.88522314023456727</v>
      </c>
      <c r="M1008" s="51">
        <f t="shared" si="611"/>
        <v>6.9300244674224382E-2</v>
      </c>
      <c r="N1008" s="51">
        <f t="shared" si="582"/>
        <v>1.184402213702527</v>
      </c>
      <c r="O1008" s="52">
        <f t="shared" si="583"/>
        <v>0.19408848289392963</v>
      </c>
      <c r="P1008" s="53" t="b">
        <f t="shared" si="584"/>
        <v>0</v>
      </c>
      <c r="Q1008" s="53" t="b">
        <f t="shared" si="585"/>
        <v>0</v>
      </c>
      <c r="R1008" s="53" t="b">
        <f t="shared" si="586"/>
        <v>0</v>
      </c>
      <c r="S1008" s="53" t="b">
        <f t="shared" si="612"/>
        <v>0</v>
      </c>
      <c r="T1008" s="54" t="str">
        <f t="shared" si="613"/>
        <v>不调</v>
      </c>
      <c r="U1008" s="51">
        <f t="shared" si="587"/>
        <v>0.11529760886549573</v>
      </c>
      <c r="V1008" s="51">
        <f t="shared" si="588"/>
        <v>0.11458121992823958</v>
      </c>
      <c r="W1008" s="51">
        <f t="shared" si="589"/>
        <v>0.88522314023456727</v>
      </c>
      <c r="X1008" s="51">
        <f t="shared" si="590"/>
        <v>6.9300244674224382E-2</v>
      </c>
      <c r="Y1008" s="51">
        <f t="shared" si="614"/>
        <v>0.99995880187477393</v>
      </c>
      <c r="Z1008" s="51">
        <f t="shared" si="591"/>
        <v>0.11529285882016742</v>
      </c>
      <c r="AA1008" s="51">
        <f t="shared" si="592"/>
        <v>0.11457649939679242</v>
      </c>
      <c r="AB1008" s="51">
        <f t="shared" si="593"/>
        <v>0.88518667070078283</v>
      </c>
      <c r="AC1008" s="51">
        <f t="shared" si="594"/>
        <v>6.9297389634066092E-2</v>
      </c>
      <c r="AD1008" s="78">
        <f t="shared" si="595"/>
        <v>1.1843534185518088</v>
      </c>
      <c r="AE1008" s="51">
        <f t="shared" si="615"/>
        <v>1.1928004340268277</v>
      </c>
      <c r="AF1008" s="50">
        <f t="shared" si="596"/>
        <v>-7.0816670031735862E-3</v>
      </c>
      <c r="AG1008" s="50">
        <f t="shared" si="616"/>
        <v>6.5209130253784942E-4</v>
      </c>
      <c r="AH1008" s="48">
        <f t="shared" si="617"/>
        <v>45197</v>
      </c>
      <c r="AI1008" s="55">
        <f t="shared" si="597"/>
        <v>2023</v>
      </c>
      <c r="AJ1008" s="55">
        <f t="shared" si="598"/>
        <v>12</v>
      </c>
      <c r="AK1008" s="53">
        <f t="shared" si="599"/>
        <v>0</v>
      </c>
      <c r="AL1008" s="51">
        <f t="shared" si="618"/>
        <v>1.184624400566189</v>
      </c>
      <c r="AM1008" s="52" t="str">
        <f t="shared" si="600"/>
        <v/>
      </c>
      <c r="AN1008" s="51">
        <f t="shared" si="619"/>
        <v>1.1928004340268277</v>
      </c>
      <c r="AO1008" s="52">
        <f t="shared" si="601"/>
        <v>-7.0816670031735862E-3</v>
      </c>
      <c r="AP1008" s="56">
        <f t="shared" si="602"/>
        <v>1</v>
      </c>
      <c r="AQ1008" s="53" t="b">
        <f t="shared" si="603"/>
        <v>1</v>
      </c>
    </row>
    <row r="1009" spans="1:43">
      <c r="A1009" s="48">
        <f>净值底稿!A970</f>
        <v>45286</v>
      </c>
      <c r="B1009" s="49">
        <f>净值底稿!X970</f>
        <v>1.4563347795737962</v>
      </c>
      <c r="C1009" s="49">
        <f>净值底稿!U970</f>
        <v>1.1680981676793702</v>
      </c>
      <c r="D1009" s="49">
        <f>净值底稿!V970</f>
        <v>1.6314</v>
      </c>
      <c r="E1009" s="49">
        <f>净值底稿!W970</f>
        <v>1.7130000000000001</v>
      </c>
      <c r="F1009" s="50">
        <f t="shared" si="604"/>
        <v>-2.0451028761170331E-3</v>
      </c>
      <c r="G1009" s="50">
        <f t="shared" si="605"/>
        <v>-1.1430944143464017E-2</v>
      </c>
      <c r="H1009" s="50">
        <f t="shared" si="606"/>
        <v>7.3610599926388076E-4</v>
      </c>
      <c r="I1009" s="50">
        <f t="shared" si="607"/>
        <v>2.8686845032492858E-3</v>
      </c>
      <c r="J1009" s="51">
        <f t="shared" si="608"/>
        <v>0.11505707306299853</v>
      </c>
      <c r="K1009" s="51">
        <f t="shared" si="609"/>
        <v>0.11326678183203405</v>
      </c>
      <c r="L1009" s="51">
        <f t="shared" si="610"/>
        <v>0.88583826191955406</v>
      </c>
      <c r="M1009" s="51">
        <f t="shared" si="611"/>
        <v>6.9496181981824959E-2</v>
      </c>
      <c r="N1009" s="51">
        <f t="shared" si="582"/>
        <v>1.1836582987964117</v>
      </c>
      <c r="O1009" s="52">
        <f t="shared" si="583"/>
        <v>0.19289676347236434</v>
      </c>
      <c r="P1009" s="53" t="b">
        <f t="shared" si="584"/>
        <v>0</v>
      </c>
      <c r="Q1009" s="53" t="b">
        <f t="shared" si="585"/>
        <v>0</v>
      </c>
      <c r="R1009" s="53" t="b">
        <f t="shared" si="586"/>
        <v>0</v>
      </c>
      <c r="S1009" s="53" t="b">
        <f t="shared" si="612"/>
        <v>0</v>
      </c>
      <c r="T1009" s="54" t="str">
        <f t="shared" si="613"/>
        <v>不调</v>
      </c>
      <c r="U1009" s="51">
        <f t="shared" si="587"/>
        <v>0.11505707306299853</v>
      </c>
      <c r="V1009" s="51">
        <f t="shared" si="588"/>
        <v>0.11326678183203405</v>
      </c>
      <c r="W1009" s="51">
        <f t="shared" si="589"/>
        <v>0.88583826191955406</v>
      </c>
      <c r="X1009" s="51">
        <f t="shared" si="590"/>
        <v>6.9496181981824959E-2</v>
      </c>
      <c r="Y1009" s="51">
        <f t="shared" si="614"/>
        <v>0.99998626710299976</v>
      </c>
      <c r="Z1009" s="51">
        <f t="shared" si="591"/>
        <v>0.115055492996065</v>
      </c>
      <c r="AA1009" s="51">
        <f t="shared" si="592"/>
        <v>0.1132652263509856</v>
      </c>
      <c r="AB1009" s="51">
        <f t="shared" si="593"/>
        <v>0.8858260967939442</v>
      </c>
      <c r="AC1009" s="51">
        <f t="shared" si="594"/>
        <v>6.949522759791589E-2</v>
      </c>
      <c r="AD1009" s="78">
        <f t="shared" si="595"/>
        <v>1.1836420437389108</v>
      </c>
      <c r="AE1009" s="51">
        <f t="shared" si="615"/>
        <v>1.1928004340268277</v>
      </c>
      <c r="AF1009" s="50">
        <f t="shared" si="596"/>
        <v>-7.6780574743745555E-3</v>
      </c>
      <c r="AG1009" s="50">
        <f t="shared" si="616"/>
        <v>-6.0064403222459539E-4</v>
      </c>
      <c r="AH1009" s="48">
        <f t="shared" si="617"/>
        <v>45197</v>
      </c>
      <c r="AI1009" s="55">
        <f t="shared" si="597"/>
        <v>2023</v>
      </c>
      <c r="AJ1009" s="55">
        <f t="shared" si="598"/>
        <v>12</v>
      </c>
      <c r="AK1009" s="53">
        <f t="shared" si="599"/>
        <v>0</v>
      </c>
      <c r="AL1009" s="51">
        <f t="shared" si="618"/>
        <v>1.184624400566189</v>
      </c>
      <c r="AM1009" s="52" t="str">
        <f t="shared" si="600"/>
        <v/>
      </c>
      <c r="AN1009" s="51">
        <f t="shared" si="619"/>
        <v>1.1928004340268277</v>
      </c>
      <c r="AO1009" s="52">
        <f t="shared" si="601"/>
        <v>-7.6780574743745555E-3</v>
      </c>
      <c r="AP1009" s="56">
        <f t="shared" si="602"/>
        <v>1</v>
      </c>
      <c r="AQ1009" s="53" t="b">
        <f t="shared" si="603"/>
        <v>1</v>
      </c>
    </row>
    <row r="1010" spans="1:43">
      <c r="A1010" s="48">
        <f>净值底稿!A971</f>
        <v>45287</v>
      </c>
      <c r="B1010" s="49">
        <f>净值底稿!X971</f>
        <v>1.4656716599845456</v>
      </c>
      <c r="C1010" s="49">
        <f>净值底稿!U971</f>
        <v>1.1764399568023443</v>
      </c>
      <c r="D1010" s="49">
        <f>净值底稿!V971</f>
        <v>1.633</v>
      </c>
      <c r="E1010" s="49">
        <f>净值底稿!W971</f>
        <v>1.7189000000000001</v>
      </c>
      <c r="F1010" s="50">
        <f t="shared" si="604"/>
        <v>6.4112184517641779E-3</v>
      </c>
      <c r="G1010" s="50">
        <f t="shared" si="605"/>
        <v>7.1413425290671739E-3</v>
      </c>
      <c r="H1010" s="50">
        <f t="shared" si="606"/>
        <v>9.8075272771858124E-4</v>
      </c>
      <c r="I1010" s="50">
        <f t="shared" si="607"/>
        <v>3.4442498540572242E-3</v>
      </c>
      <c r="J1010" s="51">
        <f t="shared" si="608"/>
        <v>0.1157931388957382</v>
      </c>
      <c r="K1010" s="51">
        <f t="shared" si="609"/>
        <v>0.11407409212899031</v>
      </c>
      <c r="L1010" s="51">
        <f t="shared" si="610"/>
        <v>0.88669487315465911</v>
      </c>
      <c r="M1010" s="51">
        <f t="shared" si="611"/>
        <v>6.9734586525427689E-2</v>
      </c>
      <c r="N1010" s="51">
        <f t="shared" si="582"/>
        <v>1.1862966907048154</v>
      </c>
      <c r="O1010" s="52">
        <f t="shared" si="583"/>
        <v>0.19376875348792999</v>
      </c>
      <c r="P1010" s="53" t="b">
        <f t="shared" si="584"/>
        <v>0</v>
      </c>
      <c r="Q1010" s="53" t="b">
        <f t="shared" si="585"/>
        <v>0</v>
      </c>
      <c r="R1010" s="53" t="b">
        <f t="shared" si="586"/>
        <v>0</v>
      </c>
      <c r="S1010" s="53" t="b">
        <f t="shared" si="612"/>
        <v>0</v>
      </c>
      <c r="T1010" s="54" t="str">
        <f t="shared" si="613"/>
        <v>不调</v>
      </c>
      <c r="U1010" s="51">
        <f t="shared" si="587"/>
        <v>0.1157931388957382</v>
      </c>
      <c r="V1010" s="51">
        <f t="shared" si="588"/>
        <v>0.11407409212899031</v>
      </c>
      <c r="W1010" s="51">
        <f t="shared" si="589"/>
        <v>0.88669487315465911</v>
      </c>
      <c r="X1010" s="51">
        <f t="shared" si="590"/>
        <v>6.9734586525427689E-2</v>
      </c>
      <c r="Y1010" s="51">
        <f t="shared" si="614"/>
        <v>0.99998626710299976</v>
      </c>
      <c r="Z1010" s="51">
        <f t="shared" si="591"/>
        <v>0.1157915487204884</v>
      </c>
      <c r="AA1010" s="51">
        <f t="shared" si="592"/>
        <v>0.11407252556123271</v>
      </c>
      <c r="AB1010" s="51">
        <f t="shared" si="593"/>
        <v>0.88668269626529539</v>
      </c>
      <c r="AC1010" s="51">
        <f t="shared" si="594"/>
        <v>6.9733628867533579E-2</v>
      </c>
      <c r="AD1010" s="78">
        <f t="shared" si="595"/>
        <v>1.1862803994145501</v>
      </c>
      <c r="AE1010" s="51">
        <f t="shared" si="615"/>
        <v>1.1928004340268277</v>
      </c>
      <c r="AF1010" s="50">
        <f t="shared" si="596"/>
        <v>-5.4661571427051525E-3</v>
      </c>
      <c r="AG1010" s="50">
        <f t="shared" si="616"/>
        <v>2.2290148356889361E-3</v>
      </c>
      <c r="AH1010" s="48">
        <f t="shared" si="617"/>
        <v>45197</v>
      </c>
      <c r="AI1010" s="55">
        <f t="shared" si="597"/>
        <v>2023</v>
      </c>
      <c r="AJ1010" s="55">
        <f t="shared" si="598"/>
        <v>12</v>
      </c>
      <c r="AK1010" s="53">
        <f t="shared" si="599"/>
        <v>0</v>
      </c>
      <c r="AL1010" s="51">
        <f t="shared" si="618"/>
        <v>1.184624400566189</v>
      </c>
      <c r="AM1010" s="52" t="str">
        <f t="shared" si="600"/>
        <v/>
      </c>
      <c r="AN1010" s="51">
        <f t="shared" si="619"/>
        <v>1.1928004340268277</v>
      </c>
      <c r="AO1010" s="52">
        <f t="shared" si="601"/>
        <v>-5.4661571427051525E-3</v>
      </c>
      <c r="AP1010" s="56">
        <f t="shared" si="602"/>
        <v>1</v>
      </c>
      <c r="AQ1010" s="53" t="b">
        <f t="shared" si="603"/>
        <v>1</v>
      </c>
    </row>
    <row r="1011" spans="1:43">
      <c r="A1011" s="48">
        <f>净值底稿!A972</f>
        <v>45288</v>
      </c>
      <c r="B1011" s="49">
        <f>净值底稿!X972</f>
        <v>1.4638859730199076</v>
      </c>
      <c r="C1011" s="49">
        <f>净值底稿!U972</f>
        <v>1.1981776192902922</v>
      </c>
      <c r="D1011" s="49">
        <f>净值底稿!V972</f>
        <v>1.6337999999999999</v>
      </c>
      <c r="E1011" s="49">
        <f>净值底稿!W972</f>
        <v>1.7195</v>
      </c>
      <c r="F1011" s="50">
        <f t="shared" si="604"/>
        <v>-1.2183403782650704E-3</v>
      </c>
      <c r="G1011" s="50">
        <f t="shared" si="605"/>
        <v>1.8477494208061884E-2</v>
      </c>
      <c r="H1011" s="50">
        <f t="shared" si="606"/>
        <v>4.8989589712178372E-4</v>
      </c>
      <c r="I1011" s="50">
        <f t="shared" si="607"/>
        <v>3.4906044563376426E-4</v>
      </c>
      <c r="J1011" s="51">
        <f t="shared" si="608"/>
        <v>0.11565047520122038</v>
      </c>
      <c r="K1011" s="51">
        <f t="shared" si="609"/>
        <v>0.11618029999158938</v>
      </c>
      <c r="L1011" s="51">
        <f t="shared" si="610"/>
        <v>0.88711707848024468</v>
      </c>
      <c r="M1011" s="51">
        <f t="shared" si="611"/>
        <v>6.9757970119101745E-2</v>
      </c>
      <c r="N1011" s="51">
        <f t="shared" si="582"/>
        <v>1.1887058237921562</v>
      </c>
      <c r="O1011" s="52">
        <f t="shared" si="583"/>
        <v>0.19502787868341856</v>
      </c>
      <c r="P1011" s="53" t="b">
        <f t="shared" si="584"/>
        <v>0</v>
      </c>
      <c r="Q1011" s="53" t="b">
        <f t="shared" si="585"/>
        <v>0</v>
      </c>
      <c r="R1011" s="53" t="b">
        <f t="shared" si="586"/>
        <v>0</v>
      </c>
      <c r="S1011" s="53" t="b">
        <f t="shared" si="612"/>
        <v>0</v>
      </c>
      <c r="T1011" s="54" t="str">
        <f t="shared" si="613"/>
        <v>不调</v>
      </c>
      <c r="U1011" s="51">
        <f t="shared" si="587"/>
        <v>0.11565047520122038</v>
      </c>
      <c r="V1011" s="51">
        <f t="shared" si="588"/>
        <v>0.11618029999158938</v>
      </c>
      <c r="W1011" s="51">
        <f t="shared" si="589"/>
        <v>0.88711707848024468</v>
      </c>
      <c r="X1011" s="51">
        <f t="shared" si="590"/>
        <v>6.9757970119101745E-2</v>
      </c>
      <c r="Y1011" s="51">
        <f t="shared" si="614"/>
        <v>0.99998626710299976</v>
      </c>
      <c r="Z1011" s="51">
        <f t="shared" si="591"/>
        <v>0.11564888698515641</v>
      </c>
      <c r="AA1011" s="51">
        <f t="shared" si="592"/>
        <v>0.11617870449949613</v>
      </c>
      <c r="AB1011" s="51">
        <f t="shared" si="593"/>
        <v>0.88710489579277874</v>
      </c>
      <c r="AC1011" s="51">
        <f t="shared" si="594"/>
        <v>6.9757012140083147E-2</v>
      </c>
      <c r="AD1011" s="78">
        <f t="shared" si="595"/>
        <v>1.1886894994175146</v>
      </c>
      <c r="AE1011" s="51">
        <f t="shared" si="615"/>
        <v>1.1928004340268277</v>
      </c>
      <c r="AF1011" s="50">
        <f t="shared" si="596"/>
        <v>-3.4464563325441455E-3</v>
      </c>
      <c r="AG1011" s="50">
        <f t="shared" si="616"/>
        <v>2.0308014902323812E-3</v>
      </c>
      <c r="AH1011" s="48">
        <f t="shared" si="617"/>
        <v>45197</v>
      </c>
      <c r="AI1011" s="55">
        <f t="shared" si="597"/>
        <v>2023</v>
      </c>
      <c r="AJ1011" s="55">
        <f t="shared" si="598"/>
        <v>12</v>
      </c>
      <c r="AK1011" s="53">
        <f t="shared" si="599"/>
        <v>0</v>
      </c>
      <c r="AL1011" s="51">
        <f t="shared" si="618"/>
        <v>1.184624400566189</v>
      </c>
      <c r="AM1011" s="52" t="str">
        <f t="shared" si="600"/>
        <v/>
      </c>
      <c r="AN1011" s="51">
        <f t="shared" si="619"/>
        <v>1.1928004340268277</v>
      </c>
      <c r="AO1011" s="52">
        <f t="shared" si="601"/>
        <v>-3.4464563325441455E-3</v>
      </c>
      <c r="AP1011" s="56">
        <f t="shared" si="602"/>
        <v>1</v>
      </c>
      <c r="AQ1011" s="53" t="b">
        <f t="shared" si="603"/>
        <v>1</v>
      </c>
    </row>
    <row r="1012" spans="1:43">
      <c r="A1012" s="48">
        <f>净值底稿!A973</f>
        <v>45289</v>
      </c>
      <c r="B1012" s="49">
        <f>净值底稿!X973</f>
        <v>1.4723252090503016</v>
      </c>
      <c r="C1012" s="49">
        <f>净值底稿!U973</f>
        <v>1.212824713319236</v>
      </c>
      <c r="D1012" s="49">
        <f>净值底稿!V973</f>
        <v>1.6349</v>
      </c>
      <c r="E1012" s="49">
        <f>净值底稿!W973</f>
        <v>1.7101</v>
      </c>
      <c r="F1012" s="50">
        <f t="shared" si="604"/>
        <v>5.764954501875863E-3</v>
      </c>
      <c r="G1012" s="50">
        <f t="shared" si="605"/>
        <v>1.2224476399099737E-2</v>
      </c>
      <c r="H1012" s="50">
        <f t="shared" si="606"/>
        <v>6.7327702289143865E-4</v>
      </c>
      <c r="I1012" s="50">
        <f t="shared" si="607"/>
        <v>-5.4667054376272839E-3</v>
      </c>
      <c r="J1012" s="51">
        <f t="shared" si="608"/>
        <v>0.11631559755681842</v>
      </c>
      <c r="K1012" s="51">
        <f t="shared" si="609"/>
        <v>0.1175989283307282</v>
      </c>
      <c r="L1012" s="51">
        <f t="shared" si="610"/>
        <v>0.88770216313601047</v>
      </c>
      <c r="M1012" s="51">
        <f t="shared" si="611"/>
        <v>6.9375671102504324E-2</v>
      </c>
      <c r="N1012" s="51">
        <f t="shared" si="582"/>
        <v>1.1909923601260615</v>
      </c>
      <c r="O1012" s="52">
        <f t="shared" si="583"/>
        <v>0.19640304482120086</v>
      </c>
      <c r="P1012" s="53" t="b">
        <f t="shared" si="584"/>
        <v>1</v>
      </c>
      <c r="Q1012" s="53" t="b">
        <f t="shared" si="585"/>
        <v>1</v>
      </c>
      <c r="R1012" s="53" t="b">
        <f t="shared" si="586"/>
        <v>0</v>
      </c>
      <c r="S1012" s="53" t="b">
        <f t="shared" si="612"/>
        <v>1</v>
      </c>
      <c r="T1012" s="54" t="str">
        <f t="shared" si="613"/>
        <v>年末+季度</v>
      </c>
      <c r="U1012" s="51">
        <f t="shared" si="587"/>
        <v>0.11909923601260615</v>
      </c>
      <c r="V1012" s="51">
        <f t="shared" si="588"/>
        <v>0.11909923601260615</v>
      </c>
      <c r="W1012" s="51">
        <f t="shared" si="589"/>
        <v>0.88372874726833495</v>
      </c>
      <c r="X1012" s="51">
        <f t="shared" si="590"/>
        <v>6.9065140832514318E-2</v>
      </c>
      <c r="Y1012" s="51">
        <f t="shared" si="614"/>
        <v>0.99998626710299976</v>
      </c>
      <c r="Z1012" s="51">
        <f t="shared" si="591"/>
        <v>0.11909760043506518</v>
      </c>
      <c r="AA1012" s="51">
        <f t="shared" si="592"/>
        <v>0.11909760043506518</v>
      </c>
      <c r="AB1012" s="51">
        <f t="shared" si="593"/>
        <v>0.88371661111247257</v>
      </c>
      <c r="AC1012" s="51">
        <f t="shared" si="594"/>
        <v>6.9064192368048963E-2</v>
      </c>
      <c r="AD1012" s="78">
        <f t="shared" si="595"/>
        <v>1.1909760043506519</v>
      </c>
      <c r="AE1012" s="51">
        <f t="shared" si="615"/>
        <v>1.1928004340268277</v>
      </c>
      <c r="AF1012" s="50">
        <f t="shared" si="596"/>
        <v>-1.5295347185754204E-3</v>
      </c>
      <c r="AG1012" s="50">
        <f t="shared" si="616"/>
        <v>1.923551048661265E-3</v>
      </c>
      <c r="AH1012" s="48">
        <f t="shared" si="617"/>
        <v>45289</v>
      </c>
      <c r="AI1012" s="55">
        <f t="shared" si="597"/>
        <v>2023</v>
      </c>
      <c r="AJ1012" s="55">
        <f t="shared" si="598"/>
        <v>12</v>
      </c>
      <c r="AK1012" s="53">
        <f t="shared" si="599"/>
        <v>1</v>
      </c>
      <c r="AL1012" s="51">
        <f t="shared" si="618"/>
        <v>1.184624400566189</v>
      </c>
      <c r="AM1012" s="52">
        <f t="shared" si="600"/>
        <v>5.3617026472079221E-3</v>
      </c>
      <c r="AN1012" s="51">
        <f t="shared" si="619"/>
        <v>1.1928004340268277</v>
      </c>
      <c r="AO1012" s="52">
        <f t="shared" si="601"/>
        <v>-1.5295347185754204E-3</v>
      </c>
      <c r="AP1012" s="56">
        <f t="shared" si="602"/>
        <v>1</v>
      </c>
      <c r="AQ1012" s="53" t="b">
        <f t="shared" si="603"/>
        <v>1</v>
      </c>
    </row>
    <row r="1013" spans="1:43">
      <c r="A1013" s="48">
        <f>净值底稿!A974</f>
        <v>45293</v>
      </c>
      <c r="B1013" s="49">
        <f>净值底稿!X974</f>
        <v>1.4842817014398808</v>
      </c>
      <c r="C1013" s="49">
        <f>净值底稿!U974</f>
        <v>1.2096434065293471</v>
      </c>
      <c r="D1013" s="49">
        <f>净值底稿!V974</f>
        <v>1.6345000000000001</v>
      </c>
      <c r="E1013" s="49">
        <f>净值底稿!W974</f>
        <v>1.7238</v>
      </c>
      <c r="F1013" s="50">
        <f t="shared" si="604"/>
        <v>8.1208229785669772E-3</v>
      </c>
      <c r="G1013" s="50">
        <f t="shared" si="605"/>
        <v>-2.6230557103197327E-3</v>
      </c>
      <c r="H1013" s="50">
        <f t="shared" si="606"/>
        <v>-2.4466328215788646E-4</v>
      </c>
      <c r="I1013" s="50">
        <f t="shared" si="607"/>
        <v>8.011227413601496E-3</v>
      </c>
      <c r="J1013" s="51">
        <f t="shared" si="608"/>
        <v>0.12006477096537044</v>
      </c>
      <c r="K1013" s="51">
        <f t="shared" si="609"/>
        <v>0.11878520079415861</v>
      </c>
      <c r="L1013" s="51">
        <f t="shared" si="610"/>
        <v>0.88350039810590031</v>
      </c>
      <c r="M1013" s="51">
        <f t="shared" si="611"/>
        <v>6.9617481319246124E-2</v>
      </c>
      <c r="N1013" s="51">
        <f t="shared" si="582"/>
        <v>1.1919678511846754</v>
      </c>
      <c r="O1013" s="52">
        <f t="shared" si="583"/>
        <v>0.20038289751031485</v>
      </c>
      <c r="P1013" s="53" t="b">
        <f t="shared" si="584"/>
        <v>0</v>
      </c>
      <c r="Q1013" s="53" t="b">
        <f t="shared" si="585"/>
        <v>0</v>
      </c>
      <c r="R1013" s="53" t="b">
        <f t="shared" si="586"/>
        <v>0</v>
      </c>
      <c r="S1013" s="53" t="b">
        <f t="shared" si="612"/>
        <v>0</v>
      </c>
      <c r="T1013" s="54" t="str">
        <f t="shared" si="613"/>
        <v>不调</v>
      </c>
      <c r="U1013" s="51">
        <f t="shared" si="587"/>
        <v>0.12006477096537044</v>
      </c>
      <c r="V1013" s="51">
        <f t="shared" si="588"/>
        <v>0.11878520079415861</v>
      </c>
      <c r="W1013" s="51">
        <f t="shared" si="589"/>
        <v>0.88350039810590031</v>
      </c>
      <c r="X1013" s="51">
        <f t="shared" si="590"/>
        <v>6.9617481319246124E-2</v>
      </c>
      <c r="Y1013" s="51">
        <f t="shared" si="614"/>
        <v>0.99994506954354323</v>
      </c>
      <c r="Z1013" s="51">
        <f t="shared" si="591"/>
        <v>0.12005817575269694</v>
      </c>
      <c r="AA1013" s="51">
        <f t="shared" si="592"/>
        <v>0.11877867586885868</v>
      </c>
      <c r="AB1013" s="51">
        <f t="shared" si="593"/>
        <v>0.88345186702575262</v>
      </c>
      <c r="AC1013" s="51">
        <f t="shared" si="594"/>
        <v>6.9613657199219886E-2</v>
      </c>
      <c r="AD1013" s="78">
        <f t="shared" si="595"/>
        <v>1.1919023758465281</v>
      </c>
      <c r="AE1013" s="51">
        <f t="shared" si="615"/>
        <v>1.1928004340268277</v>
      </c>
      <c r="AF1013" s="50">
        <f t="shared" si="596"/>
        <v>-7.5289893823038412E-4</v>
      </c>
      <c r="AG1013" s="50">
        <f t="shared" si="616"/>
        <v>7.7782549143923241E-4</v>
      </c>
      <c r="AH1013" s="48">
        <f t="shared" si="617"/>
        <v>45289</v>
      </c>
      <c r="AI1013" s="55">
        <f t="shared" si="597"/>
        <v>2024</v>
      </c>
      <c r="AJ1013" s="55">
        <f t="shared" si="598"/>
        <v>1</v>
      </c>
      <c r="AK1013" s="53">
        <f t="shared" si="599"/>
        <v>0</v>
      </c>
      <c r="AL1013" s="51">
        <f t="shared" si="618"/>
        <v>1.1909760043506519</v>
      </c>
      <c r="AM1013" s="52" t="str">
        <f t="shared" si="600"/>
        <v/>
      </c>
      <c r="AN1013" s="51">
        <f t="shared" si="619"/>
        <v>1.1919023758465281</v>
      </c>
      <c r="AO1013" s="52">
        <f t="shared" si="601"/>
        <v>0</v>
      </c>
      <c r="AP1013" s="56">
        <f t="shared" si="602"/>
        <v>1</v>
      </c>
      <c r="AQ1013" s="53" t="b">
        <f t="shared" si="603"/>
        <v>1</v>
      </c>
    </row>
    <row r="1014" spans="1:43">
      <c r="A1014" s="48">
        <f>净值底稿!A975</f>
        <v>45294</v>
      </c>
      <c r="B1014" s="49">
        <f>净值底稿!X975</f>
        <v>1.4980175284155688</v>
      </c>
      <c r="C1014" s="49">
        <f>净值底稿!U975</f>
        <v>1.2067656388559567</v>
      </c>
      <c r="D1014" s="49">
        <f>净值底稿!V975</f>
        <v>1.6342000000000001</v>
      </c>
      <c r="E1014" s="49">
        <f>净值底稿!W975</f>
        <v>1.7168000000000001</v>
      </c>
      <c r="F1014" s="50">
        <f t="shared" si="604"/>
        <v>9.2541914128316805E-3</v>
      </c>
      <c r="G1014" s="50">
        <f t="shared" si="605"/>
        <v>-2.379021501590417E-3</v>
      </c>
      <c r="H1014" s="50">
        <f t="shared" si="606"/>
        <v>-1.8354236769657639E-4</v>
      </c>
      <c r="I1014" s="50">
        <f t="shared" si="607"/>
        <v>-4.0607959159995044E-3</v>
      </c>
      <c r="J1014" s="51">
        <f t="shared" si="608"/>
        <v>0.12116921709178778</v>
      </c>
      <c r="K1014" s="51">
        <f t="shared" si="609"/>
        <v>0.11849609884503623</v>
      </c>
      <c r="L1014" s="51">
        <f t="shared" si="610"/>
        <v>0.88328971617833274</v>
      </c>
      <c r="M1014" s="51">
        <f t="shared" si="611"/>
        <v>6.9330970344367499E-2</v>
      </c>
      <c r="N1014" s="51">
        <f t="shared" si="582"/>
        <v>1.1922860024595241</v>
      </c>
      <c r="O1014" s="52">
        <f t="shared" si="583"/>
        <v>0.2010132765480992</v>
      </c>
      <c r="P1014" s="53" t="b">
        <f t="shared" si="584"/>
        <v>0</v>
      </c>
      <c r="Q1014" s="53" t="b">
        <f t="shared" si="585"/>
        <v>0</v>
      </c>
      <c r="R1014" s="53" t="b">
        <f t="shared" si="586"/>
        <v>0</v>
      </c>
      <c r="S1014" s="53" t="b">
        <f t="shared" si="612"/>
        <v>0</v>
      </c>
      <c r="T1014" s="54" t="str">
        <f t="shared" si="613"/>
        <v>不调</v>
      </c>
      <c r="U1014" s="51">
        <f t="shared" si="587"/>
        <v>0.12116921709178778</v>
      </c>
      <c r="V1014" s="51">
        <f t="shared" si="588"/>
        <v>0.11849609884503623</v>
      </c>
      <c r="W1014" s="51">
        <f t="shared" si="589"/>
        <v>0.88328971617833274</v>
      </c>
      <c r="X1014" s="51">
        <f t="shared" si="590"/>
        <v>6.9330970344367499E-2</v>
      </c>
      <c r="Y1014" s="51">
        <f t="shared" si="614"/>
        <v>0.99998626710299976</v>
      </c>
      <c r="Z1014" s="51">
        <f t="shared" si="591"/>
        <v>0.12116755308740985</v>
      </c>
      <c r="AA1014" s="51">
        <f t="shared" si="592"/>
        <v>0.11849447155031587</v>
      </c>
      <c r="AB1014" s="51">
        <f t="shared" si="593"/>
        <v>0.88327758605163909</v>
      </c>
      <c r="AC1014" s="51">
        <f t="shared" si="594"/>
        <v>6.9330018229292828E-2</v>
      </c>
      <c r="AD1014" s="78">
        <f t="shared" si="595"/>
        <v>1.1922696289186576</v>
      </c>
      <c r="AE1014" s="51">
        <f t="shared" si="615"/>
        <v>1.1928004340268277</v>
      </c>
      <c r="AF1014" s="50">
        <f t="shared" si="596"/>
        <v>-4.4500747403153351E-4</v>
      </c>
      <c r="AG1014" s="50">
        <f t="shared" si="616"/>
        <v>3.0812345001707264E-4</v>
      </c>
      <c r="AH1014" s="48">
        <f t="shared" si="617"/>
        <v>45289</v>
      </c>
      <c r="AI1014" s="55">
        <f t="shared" si="597"/>
        <v>2024</v>
      </c>
      <c r="AJ1014" s="55">
        <f t="shared" si="598"/>
        <v>1</v>
      </c>
      <c r="AK1014" s="53">
        <f t="shared" si="599"/>
        <v>0</v>
      </c>
      <c r="AL1014" s="51">
        <f t="shared" si="618"/>
        <v>1.1909760043506519</v>
      </c>
      <c r="AM1014" s="52" t="str">
        <f t="shared" si="600"/>
        <v/>
      </c>
      <c r="AN1014" s="51">
        <f t="shared" si="619"/>
        <v>1.1922696289186576</v>
      </c>
      <c r="AO1014" s="52">
        <f t="shared" si="601"/>
        <v>0</v>
      </c>
      <c r="AP1014" s="56">
        <f t="shared" si="602"/>
        <v>1</v>
      </c>
      <c r="AQ1014" s="53" t="b">
        <f t="shared" si="603"/>
        <v>1</v>
      </c>
    </row>
    <row r="1015" spans="1:43">
      <c r="A1015" s="48">
        <f>净值底稿!A976</f>
        <v>45295</v>
      </c>
      <c r="B1015" s="49">
        <f>净值底稿!X976</f>
        <v>1.5063134097368178</v>
      </c>
      <c r="C1015" s="49">
        <f>净值底稿!U976</f>
        <v>1.1997266970262221</v>
      </c>
      <c r="D1015" s="49">
        <f>净值底稿!V976</f>
        <v>1.6349</v>
      </c>
      <c r="E1015" s="49">
        <f>净值底稿!W976</f>
        <v>1.7126999999999999</v>
      </c>
      <c r="F1015" s="50">
        <f t="shared" si="604"/>
        <v>5.5379067092915513E-3</v>
      </c>
      <c r="G1015" s="50">
        <f t="shared" si="605"/>
        <v>-5.8328987858882186E-3</v>
      </c>
      <c r="H1015" s="50">
        <f t="shared" si="606"/>
        <v>4.283441439236757E-4</v>
      </c>
      <c r="I1015" s="50">
        <f t="shared" si="607"/>
        <v>-2.3881640260952075E-3</v>
      </c>
      <c r="J1015" s="51">
        <f t="shared" si="608"/>
        <v>0.12183856769260107</v>
      </c>
      <c r="K1015" s="51">
        <f t="shared" si="609"/>
        <v>0.11780330529107556</v>
      </c>
      <c r="L1015" s="51">
        <f t="shared" si="610"/>
        <v>0.8836559328330833</v>
      </c>
      <c r="M1015" s="51">
        <f t="shared" si="611"/>
        <v>6.9164446773829102E-2</v>
      </c>
      <c r="N1015" s="51">
        <f t="shared" si="582"/>
        <v>1.192462252590589</v>
      </c>
      <c r="O1015" s="52">
        <f t="shared" si="583"/>
        <v>0.20096390679290832</v>
      </c>
      <c r="P1015" s="53" t="b">
        <f t="shared" si="584"/>
        <v>0</v>
      </c>
      <c r="Q1015" s="53" t="b">
        <f t="shared" si="585"/>
        <v>0</v>
      </c>
      <c r="R1015" s="53" t="b">
        <f t="shared" si="586"/>
        <v>0</v>
      </c>
      <c r="S1015" s="53" t="b">
        <f t="shared" si="612"/>
        <v>0</v>
      </c>
      <c r="T1015" s="54" t="str">
        <f t="shared" si="613"/>
        <v>不调</v>
      </c>
      <c r="U1015" s="51">
        <f t="shared" si="587"/>
        <v>0.12183856769260107</v>
      </c>
      <c r="V1015" s="51">
        <f t="shared" si="588"/>
        <v>0.11780330529107556</v>
      </c>
      <c r="W1015" s="51">
        <f t="shared" si="589"/>
        <v>0.8836559328330833</v>
      </c>
      <c r="X1015" s="51">
        <f t="shared" si="590"/>
        <v>6.9164446773829102E-2</v>
      </c>
      <c r="Y1015" s="51">
        <f t="shared" si="614"/>
        <v>0.99998626710299976</v>
      </c>
      <c r="Z1015" s="51">
        <f t="shared" si="591"/>
        <v>0.12183689449610029</v>
      </c>
      <c r="AA1015" s="51">
        <f t="shared" si="592"/>
        <v>0.11780168751041771</v>
      </c>
      <c r="AB1015" s="51">
        <f t="shared" si="593"/>
        <v>0.88364379767717405</v>
      </c>
      <c r="AC1015" s="51">
        <f t="shared" si="594"/>
        <v>6.9163496945605474E-2</v>
      </c>
      <c r="AD1015" s="78">
        <f t="shared" si="595"/>
        <v>1.1924458766292976</v>
      </c>
      <c r="AE1015" s="51">
        <f t="shared" si="615"/>
        <v>1.1928004340268277</v>
      </c>
      <c r="AF1015" s="50">
        <f t="shared" si="596"/>
        <v>-2.9724787769658256E-4</v>
      </c>
      <c r="AG1015" s="50">
        <f t="shared" si="616"/>
        <v>1.4782537973379029E-4</v>
      </c>
      <c r="AH1015" s="48">
        <f t="shared" si="617"/>
        <v>45289</v>
      </c>
      <c r="AI1015" s="55">
        <f t="shared" si="597"/>
        <v>2024</v>
      </c>
      <c r="AJ1015" s="55">
        <f t="shared" si="598"/>
        <v>1</v>
      </c>
      <c r="AK1015" s="53">
        <f t="shared" si="599"/>
        <v>0</v>
      </c>
      <c r="AL1015" s="51">
        <f t="shared" si="618"/>
        <v>1.1909760043506519</v>
      </c>
      <c r="AM1015" s="52" t="str">
        <f t="shared" si="600"/>
        <v/>
      </c>
      <c r="AN1015" s="51">
        <f t="shared" si="619"/>
        <v>1.1924458766292976</v>
      </c>
      <c r="AO1015" s="52">
        <f t="shared" si="601"/>
        <v>0</v>
      </c>
      <c r="AP1015" s="56">
        <f t="shared" si="602"/>
        <v>1</v>
      </c>
      <c r="AQ1015" s="53" t="b">
        <f t="shared" si="603"/>
        <v>1</v>
      </c>
    </row>
    <row r="1016" spans="1:43">
      <c r="A1016" s="48">
        <f>净值底稿!A977</f>
        <v>45296</v>
      </c>
      <c r="B1016" s="49">
        <f>净值底稿!X977</f>
        <v>1.5087408764567873</v>
      </c>
      <c r="C1016" s="49">
        <f>净值底稿!U977</f>
        <v>1.1834421502078483</v>
      </c>
      <c r="D1016" s="49">
        <f>净值底稿!V977</f>
        <v>1.6355999999999999</v>
      </c>
      <c r="E1016" s="49">
        <f>净值底稿!W977</f>
        <v>1.7117</v>
      </c>
      <c r="F1016" s="50">
        <f t="shared" si="604"/>
        <v>1.6115283209181541E-3</v>
      </c>
      <c r="G1016" s="50">
        <f t="shared" si="605"/>
        <v>-1.3573547090965477E-2</v>
      </c>
      <c r="H1016" s="50">
        <f t="shared" si="606"/>
        <v>4.2816074377638458E-4</v>
      </c>
      <c r="I1016" s="50">
        <f t="shared" si="607"/>
        <v>-5.8387341624333011E-4</v>
      </c>
      <c r="J1016" s="51">
        <f t="shared" si="608"/>
        <v>0.12203323810211347</v>
      </c>
      <c r="K1016" s="51">
        <f t="shared" si="609"/>
        <v>0.11620270075759985</v>
      </c>
      <c r="L1016" s="51">
        <f t="shared" si="610"/>
        <v>0.88402213926282092</v>
      </c>
      <c r="M1016" s="51">
        <f t="shared" si="611"/>
        <v>6.9123114218364506E-2</v>
      </c>
      <c r="N1016" s="51">
        <f t="shared" si="582"/>
        <v>1.1913811923408988</v>
      </c>
      <c r="O1016" s="52">
        <f t="shared" si="583"/>
        <v>0.19996617404343336</v>
      </c>
      <c r="P1016" s="53" t="b">
        <f t="shared" si="584"/>
        <v>0</v>
      </c>
      <c r="Q1016" s="53" t="b">
        <f t="shared" si="585"/>
        <v>0</v>
      </c>
      <c r="R1016" s="53" t="b">
        <f t="shared" si="586"/>
        <v>0</v>
      </c>
      <c r="S1016" s="53" t="b">
        <f t="shared" si="612"/>
        <v>0</v>
      </c>
      <c r="T1016" s="54" t="str">
        <f t="shared" si="613"/>
        <v>不调</v>
      </c>
      <c r="U1016" s="51">
        <f t="shared" si="587"/>
        <v>0.12203323810211347</v>
      </c>
      <c r="V1016" s="51">
        <f t="shared" si="588"/>
        <v>0.11620270075759985</v>
      </c>
      <c r="W1016" s="51">
        <f t="shared" si="589"/>
        <v>0.88402213926282092</v>
      </c>
      <c r="X1016" s="51">
        <f t="shared" si="590"/>
        <v>6.9123114218364506E-2</v>
      </c>
      <c r="Y1016" s="51">
        <f t="shared" si="614"/>
        <v>0.99998626710299976</v>
      </c>
      <c r="Z1016" s="51">
        <f t="shared" si="591"/>
        <v>0.12203156223222401</v>
      </c>
      <c r="AA1016" s="51">
        <f t="shared" si="592"/>
        <v>0.11620110495787919</v>
      </c>
      <c r="AB1016" s="51">
        <f t="shared" si="593"/>
        <v>0.88400999907783651</v>
      </c>
      <c r="AC1016" s="51">
        <f t="shared" si="594"/>
        <v>6.912216495775661E-2</v>
      </c>
      <c r="AD1016" s="78">
        <f t="shared" si="595"/>
        <v>1.1913648312256964</v>
      </c>
      <c r="AE1016" s="51">
        <f t="shared" si="615"/>
        <v>1.1928004340268277</v>
      </c>
      <c r="AF1016" s="50">
        <f t="shared" si="596"/>
        <v>-1.2035565717265495E-3</v>
      </c>
      <c r="AG1016" s="50">
        <f t="shared" si="616"/>
        <v>-9.065781724676425E-4</v>
      </c>
      <c r="AH1016" s="48">
        <f t="shared" si="617"/>
        <v>45289</v>
      </c>
      <c r="AI1016" s="55">
        <f t="shared" si="597"/>
        <v>2024</v>
      </c>
      <c r="AJ1016" s="55">
        <f t="shared" si="598"/>
        <v>1</v>
      </c>
      <c r="AK1016" s="53">
        <f t="shared" si="599"/>
        <v>0</v>
      </c>
      <c r="AL1016" s="51">
        <f t="shared" si="618"/>
        <v>1.1909760043506519</v>
      </c>
      <c r="AM1016" s="52" t="str">
        <f t="shared" si="600"/>
        <v/>
      </c>
      <c r="AN1016" s="51">
        <f t="shared" si="619"/>
        <v>1.1924458766292976</v>
      </c>
      <c r="AO1016" s="52">
        <f t="shared" si="601"/>
        <v>-9.065781724676425E-4</v>
      </c>
      <c r="AP1016" s="56">
        <f t="shared" si="602"/>
        <v>1</v>
      </c>
      <c r="AQ1016" s="53" t="b">
        <f t="shared" si="603"/>
        <v>1</v>
      </c>
    </row>
    <row r="1017" spans="1:43">
      <c r="A1017" s="48">
        <f>净值底稿!A978</f>
        <v>45299</v>
      </c>
      <c r="B1017" s="49">
        <f>净值底稿!X978</f>
        <v>1.494831227027704</v>
      </c>
      <c r="C1017" s="49">
        <f>净值底稿!U978</f>
        <v>1.1615231538177688</v>
      </c>
      <c r="D1017" s="49">
        <f>净值底稿!V978</f>
        <v>1.6362000000000001</v>
      </c>
      <c r="E1017" s="49">
        <f>净值底稿!W978</f>
        <v>1.7081</v>
      </c>
      <c r="F1017" s="50">
        <f t="shared" si="604"/>
        <v>-9.2193760016295867E-3</v>
      </c>
      <c r="G1017" s="50">
        <f t="shared" si="605"/>
        <v>-1.8521392352156663E-2</v>
      </c>
      <c r="H1017" s="50">
        <f t="shared" si="606"/>
        <v>3.6683785766711274E-4</v>
      </c>
      <c r="I1017" s="50">
        <f t="shared" si="607"/>
        <v>-2.1031722848630086E-3</v>
      </c>
      <c r="J1017" s="51">
        <f t="shared" si="608"/>
        <v>0.12090650737593887</v>
      </c>
      <c r="K1017" s="51">
        <f t="shared" si="609"/>
        <v>0.11404889870120018</v>
      </c>
      <c r="L1017" s="51">
        <f t="shared" si="610"/>
        <v>0.88433428741205455</v>
      </c>
      <c r="M1017" s="51">
        <f t="shared" si="611"/>
        <v>6.8976789136147729E-2</v>
      </c>
      <c r="N1017" s="51">
        <f t="shared" si="582"/>
        <v>1.1882664826253413</v>
      </c>
      <c r="O1017" s="52">
        <f t="shared" si="583"/>
        <v>0.19772955773189149</v>
      </c>
      <c r="P1017" s="53" t="b">
        <f t="shared" si="584"/>
        <v>0</v>
      </c>
      <c r="Q1017" s="53" t="b">
        <f t="shared" si="585"/>
        <v>0</v>
      </c>
      <c r="R1017" s="53" t="b">
        <f t="shared" si="586"/>
        <v>0</v>
      </c>
      <c r="S1017" s="53" t="b">
        <f t="shared" si="612"/>
        <v>0</v>
      </c>
      <c r="T1017" s="54" t="str">
        <f t="shared" si="613"/>
        <v>不调</v>
      </c>
      <c r="U1017" s="51">
        <f t="shared" si="587"/>
        <v>0.12090650737593887</v>
      </c>
      <c r="V1017" s="51">
        <f t="shared" si="588"/>
        <v>0.11404889870120018</v>
      </c>
      <c r="W1017" s="51">
        <f t="shared" si="589"/>
        <v>0.88433428741205455</v>
      </c>
      <c r="X1017" s="51">
        <f t="shared" si="590"/>
        <v>6.8976789136147729E-2</v>
      </c>
      <c r="Y1017" s="51">
        <f t="shared" si="614"/>
        <v>0.99995880187477393</v>
      </c>
      <c r="Z1017" s="51">
        <f t="shared" si="591"/>
        <v>0.12090152625450735</v>
      </c>
      <c r="AA1017" s="51">
        <f t="shared" si="592"/>
        <v>0.11404420010038958</v>
      </c>
      <c r="AB1017" s="51">
        <f t="shared" si="593"/>
        <v>0.88429785449734</v>
      </c>
      <c r="AC1017" s="51">
        <f t="shared" si="594"/>
        <v>6.8973947421751211E-2</v>
      </c>
      <c r="AD1017" s="78">
        <f t="shared" si="595"/>
        <v>1.1882175282739882</v>
      </c>
      <c r="AE1017" s="51">
        <f t="shared" si="615"/>
        <v>1.1928004340268277</v>
      </c>
      <c r="AF1017" s="50">
        <f t="shared" si="596"/>
        <v>-3.8421395751574439E-3</v>
      </c>
      <c r="AG1017" s="50">
        <f t="shared" si="616"/>
        <v>-2.6417625140656709E-3</v>
      </c>
      <c r="AH1017" s="48">
        <f t="shared" si="617"/>
        <v>45289</v>
      </c>
      <c r="AI1017" s="55">
        <f t="shared" si="597"/>
        <v>2024</v>
      </c>
      <c r="AJ1017" s="55">
        <f t="shared" si="598"/>
        <v>1</v>
      </c>
      <c r="AK1017" s="53">
        <f t="shared" si="599"/>
        <v>0</v>
      </c>
      <c r="AL1017" s="51">
        <f t="shared" si="618"/>
        <v>1.1909760043506519</v>
      </c>
      <c r="AM1017" s="52" t="str">
        <f t="shared" si="600"/>
        <v/>
      </c>
      <c r="AN1017" s="51">
        <f t="shared" si="619"/>
        <v>1.1924458766292976</v>
      </c>
      <c r="AO1017" s="52">
        <f t="shared" si="601"/>
        <v>-3.5459457223012691E-3</v>
      </c>
      <c r="AP1017" s="56">
        <f t="shared" si="602"/>
        <v>1</v>
      </c>
      <c r="AQ1017" s="53" t="b">
        <f t="shared" si="603"/>
        <v>1</v>
      </c>
    </row>
    <row r="1018" spans="1:43">
      <c r="A1018" s="48">
        <f>净值底稿!A979</f>
        <v>45300</v>
      </c>
      <c r="B1018" s="49">
        <f>净值底稿!X979</f>
        <v>1.5026047523476336</v>
      </c>
      <c r="C1018" s="49">
        <f>净值底稿!U979</f>
        <v>1.1662257544451304</v>
      </c>
      <c r="D1018" s="49">
        <f>净值底稿!V979</f>
        <v>1.6375</v>
      </c>
      <c r="E1018" s="49">
        <f>净值底稿!W979</f>
        <v>1.7065999999999999</v>
      </c>
      <c r="F1018" s="50">
        <f t="shared" si="604"/>
        <v>5.2002695551029987E-3</v>
      </c>
      <c r="G1018" s="50">
        <f t="shared" si="605"/>
        <v>4.0486499230814044E-3</v>
      </c>
      <c r="H1018" s="50">
        <f t="shared" si="606"/>
        <v>7.9452389683409841E-4</v>
      </c>
      <c r="I1018" s="50">
        <f t="shared" si="607"/>
        <v>-8.781687254845183E-4</v>
      </c>
      <c r="J1018" s="51">
        <f t="shared" si="608"/>
        <v>0.12153024678065416</v>
      </c>
      <c r="K1018" s="51">
        <f t="shared" si="609"/>
        <v>0.1145059251423539</v>
      </c>
      <c r="L1018" s="51">
        <f t="shared" si="610"/>
        <v>0.88500045027465724</v>
      </c>
      <c r="M1018" s="51">
        <f t="shared" si="611"/>
        <v>6.8913376658252215E-2</v>
      </c>
      <c r="N1018" s="51">
        <f t="shared" si="582"/>
        <v>1.1899499988559175</v>
      </c>
      <c r="O1018" s="52">
        <f t="shared" si="583"/>
        <v>0.19835805886797434</v>
      </c>
      <c r="P1018" s="53" t="b">
        <f t="shared" si="584"/>
        <v>0</v>
      </c>
      <c r="Q1018" s="53" t="b">
        <f t="shared" si="585"/>
        <v>0</v>
      </c>
      <c r="R1018" s="53" t="b">
        <f t="shared" si="586"/>
        <v>0</v>
      </c>
      <c r="S1018" s="53" t="b">
        <f t="shared" si="612"/>
        <v>0</v>
      </c>
      <c r="T1018" s="54" t="str">
        <f t="shared" si="613"/>
        <v>不调</v>
      </c>
      <c r="U1018" s="51">
        <f t="shared" si="587"/>
        <v>0.12153024678065416</v>
      </c>
      <c r="V1018" s="51">
        <f t="shared" si="588"/>
        <v>0.1145059251423539</v>
      </c>
      <c r="W1018" s="51">
        <f t="shared" si="589"/>
        <v>0.88500045027465724</v>
      </c>
      <c r="X1018" s="51">
        <f t="shared" si="590"/>
        <v>6.8913376658252215E-2</v>
      </c>
      <c r="Y1018" s="51">
        <f t="shared" si="614"/>
        <v>0.99998626710299976</v>
      </c>
      <c r="Z1018" s="51">
        <f t="shared" si="591"/>
        <v>0.12152857781829271</v>
      </c>
      <c r="AA1018" s="51">
        <f t="shared" si="592"/>
        <v>0.11450435264427801</v>
      </c>
      <c r="AB1018" s="51">
        <f t="shared" si="593"/>
        <v>0.88498829665462841</v>
      </c>
      <c r="AC1018" s="51">
        <f t="shared" si="594"/>
        <v>6.8912430277948633E-2</v>
      </c>
      <c r="AD1018" s="78">
        <f t="shared" si="595"/>
        <v>1.1899336573951478</v>
      </c>
      <c r="AE1018" s="51">
        <f t="shared" si="615"/>
        <v>1.1928004340268277</v>
      </c>
      <c r="AF1018" s="50">
        <f t="shared" si="596"/>
        <v>-2.4034000574612024E-3</v>
      </c>
      <c r="AG1018" s="50">
        <f t="shared" si="616"/>
        <v>1.4442886763776919E-3</v>
      </c>
      <c r="AH1018" s="48">
        <f t="shared" si="617"/>
        <v>45289</v>
      </c>
      <c r="AI1018" s="55">
        <f t="shared" si="597"/>
        <v>2024</v>
      </c>
      <c r="AJ1018" s="55">
        <f t="shared" si="598"/>
        <v>1</v>
      </c>
      <c r="AK1018" s="53">
        <f t="shared" si="599"/>
        <v>0</v>
      </c>
      <c r="AL1018" s="51">
        <f t="shared" si="618"/>
        <v>1.1909760043506519</v>
      </c>
      <c r="AM1018" s="52" t="str">
        <f t="shared" si="600"/>
        <v/>
      </c>
      <c r="AN1018" s="51">
        <f t="shared" si="619"/>
        <v>1.1924458766292976</v>
      </c>
      <c r="AO1018" s="52">
        <f t="shared" si="601"/>
        <v>-2.1067784151772573E-3</v>
      </c>
      <c r="AP1018" s="56">
        <f t="shared" si="602"/>
        <v>1</v>
      </c>
      <c r="AQ1018" s="53" t="b">
        <f t="shared" si="603"/>
        <v>1</v>
      </c>
    </row>
    <row r="1019" spans="1:43">
      <c r="A1019" s="48">
        <f>净值底稿!A980</f>
        <v>45301</v>
      </c>
      <c r="B1019" s="49">
        <f>净值底稿!X980</f>
        <v>1.4940349247862827</v>
      </c>
      <c r="C1019" s="49">
        <f>净值底稿!U980</f>
        <v>1.1578816236077334</v>
      </c>
      <c r="D1019" s="49">
        <f>净值底稿!V980</f>
        <v>1.6375</v>
      </c>
      <c r="E1019" s="49">
        <f>净值底稿!W980</f>
        <v>1.7048000000000001</v>
      </c>
      <c r="F1019" s="50">
        <f t="shared" si="604"/>
        <v>-5.7033145595749568E-3</v>
      </c>
      <c r="G1019" s="50">
        <f t="shared" si="605"/>
        <v>-7.1548161285179823E-3</v>
      </c>
      <c r="H1019" s="50">
        <f t="shared" si="606"/>
        <v>0</v>
      </c>
      <c r="I1019" s="50">
        <f t="shared" si="607"/>
        <v>-1.0547287003397354E-3</v>
      </c>
      <c r="J1019" s="51">
        <f t="shared" si="608"/>
        <v>0.1208354621110172</v>
      </c>
      <c r="K1019" s="51">
        <f t="shared" si="609"/>
        <v>0.11368509505519322</v>
      </c>
      <c r="L1019" s="51">
        <f t="shared" si="610"/>
        <v>0.88498829665462841</v>
      </c>
      <c r="M1019" s="51">
        <f t="shared" si="611"/>
        <v>6.883974635992432E-2</v>
      </c>
      <c r="N1019" s="51">
        <f t="shared" si="582"/>
        <v>1.1883486001807633</v>
      </c>
      <c r="O1019" s="52">
        <f t="shared" si="583"/>
        <v>0.19734996711447869</v>
      </c>
      <c r="P1019" s="53" t="b">
        <f t="shared" si="584"/>
        <v>0</v>
      </c>
      <c r="Q1019" s="53" t="b">
        <f t="shared" si="585"/>
        <v>0</v>
      </c>
      <c r="R1019" s="53" t="b">
        <f t="shared" si="586"/>
        <v>0</v>
      </c>
      <c r="S1019" s="53" t="b">
        <f t="shared" si="612"/>
        <v>0</v>
      </c>
      <c r="T1019" s="54" t="str">
        <f t="shared" si="613"/>
        <v>不调</v>
      </c>
      <c r="U1019" s="51">
        <f t="shared" si="587"/>
        <v>0.1208354621110172</v>
      </c>
      <c r="V1019" s="51">
        <f t="shared" si="588"/>
        <v>0.11368509505519322</v>
      </c>
      <c r="W1019" s="51">
        <f t="shared" si="589"/>
        <v>0.88498829665462841</v>
      </c>
      <c r="X1019" s="51">
        <f t="shared" si="590"/>
        <v>6.883974635992432E-2</v>
      </c>
      <c r="Y1019" s="51">
        <f t="shared" si="614"/>
        <v>0.99998626710299976</v>
      </c>
      <c r="Z1019" s="51">
        <f t="shared" si="591"/>
        <v>0.12083380269006205</v>
      </c>
      <c r="AA1019" s="51">
        <f t="shared" si="592"/>
        <v>0.11368353382949237</v>
      </c>
      <c r="AB1019" s="51">
        <f t="shared" si="593"/>
        <v>0.88497614320150408</v>
      </c>
      <c r="AC1019" s="51">
        <f t="shared" si="594"/>
        <v>6.8838800990778035E-2</v>
      </c>
      <c r="AD1019" s="78">
        <f t="shared" si="595"/>
        <v>1.1883322807118366</v>
      </c>
      <c r="AE1019" s="51">
        <f t="shared" si="615"/>
        <v>1.1928004340268277</v>
      </c>
      <c r="AF1019" s="50">
        <f t="shared" si="596"/>
        <v>-3.7459353530806538E-3</v>
      </c>
      <c r="AG1019" s="50">
        <f t="shared" si="616"/>
        <v>-1.3457697186385342E-3</v>
      </c>
      <c r="AH1019" s="48">
        <f t="shared" si="617"/>
        <v>45289</v>
      </c>
      <c r="AI1019" s="55">
        <f t="shared" si="597"/>
        <v>2024</v>
      </c>
      <c r="AJ1019" s="55">
        <f t="shared" si="598"/>
        <v>1</v>
      </c>
      <c r="AK1019" s="53">
        <f t="shared" si="599"/>
        <v>0</v>
      </c>
      <c r="AL1019" s="51">
        <f t="shared" si="618"/>
        <v>1.1909760043506519</v>
      </c>
      <c r="AM1019" s="52" t="str">
        <f t="shared" si="600"/>
        <v/>
      </c>
      <c r="AN1019" s="51">
        <f t="shared" si="619"/>
        <v>1.1924458766292976</v>
      </c>
      <c r="AO1019" s="52">
        <f t="shared" si="601"/>
        <v>-3.4497128952207801E-3</v>
      </c>
      <c r="AP1019" s="56">
        <f t="shared" si="602"/>
        <v>1</v>
      </c>
      <c r="AQ1019" s="53" t="b">
        <f t="shared" si="603"/>
        <v>1</v>
      </c>
    </row>
    <row r="1020" spans="1:43">
      <c r="A1020" s="48">
        <f>净值底稿!A981</f>
        <v>45302</v>
      </c>
      <c r="B1020" s="49">
        <f>净值底稿!X981</f>
        <v>1.4883225419281592</v>
      </c>
      <c r="C1020" s="49">
        <f>净值底稿!U981</f>
        <v>1.1728081632316945</v>
      </c>
      <c r="D1020" s="49">
        <f>净值底稿!V981</f>
        <v>1.6375999999999999</v>
      </c>
      <c r="E1020" s="49">
        <f>净值底稿!W981</f>
        <v>1.7051000000000001</v>
      </c>
      <c r="F1020" s="50">
        <f t="shared" si="604"/>
        <v>-3.8234600566253718E-3</v>
      </c>
      <c r="G1020" s="50">
        <f t="shared" si="605"/>
        <v>1.2891248396751376E-2</v>
      </c>
      <c r="H1020" s="50">
        <f t="shared" si="606"/>
        <v>6.106870229016792E-5</v>
      </c>
      <c r="I1020" s="50">
        <f t="shared" si="607"/>
        <v>1.7597372125766064E-4</v>
      </c>
      <c r="J1020" s="51">
        <f t="shared" si="608"/>
        <v>0.12037179947198645</v>
      </c>
      <c r="K1020" s="51">
        <f t="shared" si="609"/>
        <v>0.11514905650270885</v>
      </c>
      <c r="L1020" s="51">
        <f t="shared" si="610"/>
        <v>0.88503018754612717</v>
      </c>
      <c r="M1020" s="51">
        <f t="shared" si="611"/>
        <v>6.8850914810755295E-2</v>
      </c>
      <c r="N1020" s="51">
        <f t="shared" si="582"/>
        <v>1.1894019583315776</v>
      </c>
      <c r="O1020" s="52">
        <f t="shared" si="583"/>
        <v>0.19801619992712133</v>
      </c>
      <c r="P1020" s="53" t="b">
        <f t="shared" si="584"/>
        <v>0</v>
      </c>
      <c r="Q1020" s="53" t="b">
        <f t="shared" si="585"/>
        <v>0</v>
      </c>
      <c r="R1020" s="53" t="b">
        <f t="shared" si="586"/>
        <v>0</v>
      </c>
      <c r="S1020" s="53" t="b">
        <f t="shared" si="612"/>
        <v>0</v>
      </c>
      <c r="T1020" s="54" t="str">
        <f t="shared" si="613"/>
        <v>不调</v>
      </c>
      <c r="U1020" s="51">
        <f t="shared" si="587"/>
        <v>0.12037179947198645</v>
      </c>
      <c r="V1020" s="51">
        <f t="shared" si="588"/>
        <v>0.11514905650270885</v>
      </c>
      <c r="W1020" s="51">
        <f t="shared" si="589"/>
        <v>0.88503018754612717</v>
      </c>
      <c r="X1020" s="51">
        <f t="shared" si="590"/>
        <v>6.8850914810755295E-2</v>
      </c>
      <c r="Y1020" s="51">
        <f t="shared" si="614"/>
        <v>0.99998626710299976</v>
      </c>
      <c r="Z1020" s="51">
        <f t="shared" si="591"/>
        <v>0.12037014641846257</v>
      </c>
      <c r="AA1020" s="51">
        <f t="shared" si="592"/>
        <v>0.11514747517257622</v>
      </c>
      <c r="AB1020" s="51">
        <f t="shared" si="593"/>
        <v>0.88501803351771946</v>
      </c>
      <c r="AC1020" s="51">
        <f t="shared" si="594"/>
        <v>6.8849969288233823E-2</v>
      </c>
      <c r="AD1020" s="78">
        <f t="shared" si="595"/>
        <v>1.189385624396992</v>
      </c>
      <c r="AE1020" s="51">
        <f t="shared" si="615"/>
        <v>1.1928004340268277</v>
      </c>
      <c r="AF1020" s="50">
        <f t="shared" si="596"/>
        <v>-2.8628507606317521E-3</v>
      </c>
      <c r="AG1020" s="50">
        <f t="shared" si="616"/>
        <v>8.8640500830661217E-4</v>
      </c>
      <c r="AH1020" s="48">
        <f t="shared" si="617"/>
        <v>45289</v>
      </c>
      <c r="AI1020" s="55">
        <f t="shared" si="597"/>
        <v>2024</v>
      </c>
      <c r="AJ1020" s="55">
        <f t="shared" si="598"/>
        <v>1</v>
      </c>
      <c r="AK1020" s="53">
        <f t="shared" si="599"/>
        <v>0</v>
      </c>
      <c r="AL1020" s="51">
        <f t="shared" si="618"/>
        <v>1.1909760043506519</v>
      </c>
      <c r="AM1020" s="52" t="str">
        <f t="shared" si="600"/>
        <v/>
      </c>
      <c r="AN1020" s="51">
        <f t="shared" si="619"/>
        <v>1.1924458766292976</v>
      </c>
      <c r="AO1020" s="52">
        <f t="shared" si="601"/>
        <v>-2.5663657297017028E-3</v>
      </c>
      <c r="AP1020" s="56">
        <f t="shared" si="602"/>
        <v>1</v>
      </c>
      <c r="AQ1020" s="53" t="b">
        <f t="shared" si="603"/>
        <v>1</v>
      </c>
    </row>
    <row r="1021" spans="1:43">
      <c r="A1021" s="48">
        <f>净值底稿!A982</f>
        <v>45303</v>
      </c>
      <c r="B1021" s="49">
        <f>净值底稿!X982</f>
        <v>1.4927179189100732</v>
      </c>
      <c r="C1021" s="49">
        <f>净值底稿!U982</f>
        <v>1.1665393285793477</v>
      </c>
      <c r="D1021" s="49">
        <f>净值底稿!V982</f>
        <v>1.6375</v>
      </c>
      <c r="E1021" s="49">
        <f>净值底稿!W982</f>
        <v>1.7083999999999999</v>
      </c>
      <c r="F1021" s="50">
        <f t="shared" si="604"/>
        <v>2.9532422294831218E-3</v>
      </c>
      <c r="G1021" s="50">
        <f t="shared" si="605"/>
        <v>-5.3451492314590121E-3</v>
      </c>
      <c r="H1021" s="50">
        <f t="shared" si="606"/>
        <v>-6.1064973131408351E-5</v>
      </c>
      <c r="I1021" s="50">
        <f t="shared" si="607"/>
        <v>1.9353703595095251E-3</v>
      </c>
      <c r="J1021" s="51">
        <f t="shared" si="608"/>
        <v>0.12072562861803464</v>
      </c>
      <c r="K1021" s="51">
        <f t="shared" si="609"/>
        <v>0.11453199473415307</v>
      </c>
      <c r="L1021" s="51">
        <f t="shared" si="610"/>
        <v>0.88496398991528191</v>
      </c>
      <c r="M1021" s="51">
        <f t="shared" si="611"/>
        <v>6.8983219478047406E-2</v>
      </c>
      <c r="N1021" s="51">
        <f t="shared" si="582"/>
        <v>1.1892048327455169</v>
      </c>
      <c r="O1021" s="52">
        <f t="shared" si="583"/>
        <v>0.19782767179733746</v>
      </c>
      <c r="P1021" s="53" t="b">
        <f t="shared" si="584"/>
        <v>0</v>
      </c>
      <c r="Q1021" s="53" t="b">
        <f t="shared" si="585"/>
        <v>0</v>
      </c>
      <c r="R1021" s="53" t="b">
        <f t="shared" si="586"/>
        <v>0</v>
      </c>
      <c r="S1021" s="53" t="b">
        <f t="shared" si="612"/>
        <v>0</v>
      </c>
      <c r="T1021" s="54" t="str">
        <f t="shared" si="613"/>
        <v>不调</v>
      </c>
      <c r="U1021" s="51">
        <f t="shared" si="587"/>
        <v>0.12072562861803464</v>
      </c>
      <c r="V1021" s="51">
        <f t="shared" si="588"/>
        <v>0.11453199473415307</v>
      </c>
      <c r="W1021" s="51">
        <f t="shared" si="589"/>
        <v>0.88496398991528191</v>
      </c>
      <c r="X1021" s="51">
        <f t="shared" si="590"/>
        <v>6.8983219478047406E-2</v>
      </c>
      <c r="Y1021" s="51">
        <f t="shared" si="614"/>
        <v>0.99998626710299976</v>
      </c>
      <c r="Z1021" s="51">
        <f t="shared" si="591"/>
        <v>0.12072397070541153</v>
      </c>
      <c r="AA1021" s="51">
        <f t="shared" si="592"/>
        <v>0.11453042187806615</v>
      </c>
      <c r="AB1021" s="51">
        <f t="shared" si="593"/>
        <v>0.88495183679595946</v>
      </c>
      <c r="AC1021" s="51">
        <f t="shared" si="594"/>
        <v>6.8982272138599574E-2</v>
      </c>
      <c r="AD1021" s="78">
        <f t="shared" si="595"/>
        <v>1.1891885015180368</v>
      </c>
      <c r="AE1021" s="51">
        <f t="shared" si="615"/>
        <v>1.1928004340268277</v>
      </c>
      <c r="AF1021" s="50">
        <f t="shared" si="596"/>
        <v>-3.0281113300715257E-3</v>
      </c>
      <c r="AG1021" s="50">
        <f t="shared" si="616"/>
        <v>-1.6573504413686102E-4</v>
      </c>
      <c r="AH1021" s="48">
        <f t="shared" si="617"/>
        <v>45289</v>
      </c>
      <c r="AI1021" s="55">
        <f t="shared" si="597"/>
        <v>2024</v>
      </c>
      <c r="AJ1021" s="55">
        <f t="shared" si="598"/>
        <v>1</v>
      </c>
      <c r="AK1021" s="53">
        <f t="shared" si="599"/>
        <v>0</v>
      </c>
      <c r="AL1021" s="51">
        <f t="shared" si="618"/>
        <v>1.1909760043506519</v>
      </c>
      <c r="AM1021" s="52" t="str">
        <f t="shared" si="600"/>
        <v/>
      </c>
      <c r="AN1021" s="51">
        <f t="shared" si="619"/>
        <v>1.1924458766292976</v>
      </c>
      <c r="AO1021" s="52">
        <f t="shared" si="601"/>
        <v>-2.7316754371011776E-3</v>
      </c>
      <c r="AP1021" s="56">
        <f t="shared" si="602"/>
        <v>1</v>
      </c>
      <c r="AQ1021" s="53" t="b">
        <f t="shared" si="603"/>
        <v>1</v>
      </c>
    </row>
    <row r="1022" spans="1:43">
      <c r="A1022" s="48">
        <f>净值底稿!A983</f>
        <v>45306</v>
      </c>
      <c r="B1022" s="49">
        <f>净值底稿!X983</f>
        <v>1.5010634592264791</v>
      </c>
      <c r="C1022" s="49">
        <f>净值底稿!U983</f>
        <v>1.1650634042673249</v>
      </c>
      <c r="D1022" s="49">
        <f>净值底稿!V983</f>
        <v>1.6379999999999999</v>
      </c>
      <c r="E1022" s="49">
        <f>净值底稿!W983</f>
        <v>1.7229000000000001</v>
      </c>
      <c r="F1022" s="50">
        <f t="shared" si="604"/>
        <v>5.5908354891991419E-3</v>
      </c>
      <c r="G1022" s="50">
        <f t="shared" si="605"/>
        <v>-1.2652160761869036E-3</v>
      </c>
      <c r="H1022" s="50">
        <f t="shared" si="606"/>
        <v>3.0534351145039551E-4</v>
      </c>
      <c r="I1022" s="50">
        <f t="shared" si="607"/>
        <v>8.4874736595645928E-3</v>
      </c>
      <c r="J1022" s="51">
        <f t="shared" si="608"/>
        <v>0.12139891856522839</v>
      </c>
      <c r="K1022" s="51">
        <f t="shared" si="609"/>
        <v>0.11438551614709355</v>
      </c>
      <c r="L1022" s="51">
        <f t="shared" si="610"/>
        <v>0.88522205109727126</v>
      </c>
      <c r="M1022" s="51">
        <f t="shared" si="611"/>
        <v>6.9567757356352858E-2</v>
      </c>
      <c r="N1022" s="51">
        <f t="shared" si="582"/>
        <v>1.1905742431659461</v>
      </c>
      <c r="O1022" s="52">
        <f t="shared" si="583"/>
        <v>0.19804261352515884</v>
      </c>
      <c r="P1022" s="53" t="b">
        <f t="shared" si="584"/>
        <v>0</v>
      </c>
      <c r="Q1022" s="53" t="b">
        <f t="shared" si="585"/>
        <v>0</v>
      </c>
      <c r="R1022" s="53" t="b">
        <f t="shared" si="586"/>
        <v>0</v>
      </c>
      <c r="S1022" s="53" t="b">
        <f t="shared" si="612"/>
        <v>0</v>
      </c>
      <c r="T1022" s="54" t="str">
        <f t="shared" si="613"/>
        <v>不调</v>
      </c>
      <c r="U1022" s="51">
        <f t="shared" si="587"/>
        <v>0.12139891856522839</v>
      </c>
      <c r="V1022" s="51">
        <f t="shared" si="588"/>
        <v>0.11438551614709355</v>
      </c>
      <c r="W1022" s="51">
        <f t="shared" si="589"/>
        <v>0.88522205109727126</v>
      </c>
      <c r="X1022" s="51">
        <f t="shared" si="590"/>
        <v>6.9567757356352858E-2</v>
      </c>
      <c r="Y1022" s="51">
        <f t="shared" si="614"/>
        <v>0.99995880187477393</v>
      </c>
      <c r="Z1022" s="51">
        <f t="shared" si="591"/>
        <v>0.12139391715737903</v>
      </c>
      <c r="AA1022" s="51">
        <f t="shared" si="592"/>
        <v>0.11438080367827527</v>
      </c>
      <c r="AB1022" s="51">
        <f t="shared" si="593"/>
        <v>0.88518558160835725</v>
      </c>
      <c r="AC1022" s="51">
        <f t="shared" si="594"/>
        <v>6.9564891295173598E-2</v>
      </c>
      <c r="AD1022" s="78">
        <f t="shared" si="595"/>
        <v>1.1905251937391852</v>
      </c>
      <c r="AE1022" s="51">
        <f t="shared" si="615"/>
        <v>1.1928004340268277</v>
      </c>
      <c r="AF1022" s="50">
        <f t="shared" si="596"/>
        <v>-1.9074777496193018E-3</v>
      </c>
      <c r="AG1022" s="50">
        <f t="shared" si="616"/>
        <v>1.1240372905070295E-3</v>
      </c>
      <c r="AH1022" s="48">
        <f t="shared" si="617"/>
        <v>45289</v>
      </c>
      <c r="AI1022" s="55">
        <f t="shared" si="597"/>
        <v>2024</v>
      </c>
      <c r="AJ1022" s="55">
        <f t="shared" si="598"/>
        <v>1</v>
      </c>
      <c r="AK1022" s="53">
        <f t="shared" si="599"/>
        <v>0</v>
      </c>
      <c r="AL1022" s="51">
        <f t="shared" si="618"/>
        <v>1.1909760043506519</v>
      </c>
      <c r="AM1022" s="52" t="str">
        <f t="shared" si="600"/>
        <v/>
      </c>
      <c r="AN1022" s="51">
        <f t="shared" si="619"/>
        <v>1.1924458766292976</v>
      </c>
      <c r="AO1022" s="52">
        <f t="shared" si="601"/>
        <v>-1.6107086516510272E-3</v>
      </c>
      <c r="AP1022" s="56">
        <f t="shared" si="602"/>
        <v>1</v>
      </c>
      <c r="AQ1022" s="53" t="b">
        <f t="shared" si="603"/>
        <v>1</v>
      </c>
    </row>
    <row r="1023" spans="1:43">
      <c r="A1023" s="48">
        <f>净值底稿!A984</f>
        <v>45307</v>
      </c>
      <c r="B1023" s="49">
        <f>净值底稿!X984</f>
        <v>1.5072563019985004</v>
      </c>
      <c r="C1023" s="49">
        <f>净值底稿!U984</f>
        <v>1.1636221418413071</v>
      </c>
      <c r="D1023" s="49">
        <f>净值底稿!V984</f>
        <v>1.6378999999999999</v>
      </c>
      <c r="E1023" s="49">
        <f>净值底稿!W984</f>
        <v>1.7205999999999999</v>
      </c>
      <c r="F1023" s="50">
        <f t="shared" si="604"/>
        <v>4.1256368836082302E-3</v>
      </c>
      <c r="G1023" s="50">
        <f t="shared" si="605"/>
        <v>-1.237067803124603E-3</v>
      </c>
      <c r="H1023" s="50">
        <f t="shared" si="606"/>
        <v>-6.1050061050060833E-5</v>
      </c>
      <c r="I1023" s="50">
        <f t="shared" si="607"/>
        <v>-1.3349585002032649E-3</v>
      </c>
      <c r="J1023" s="51">
        <f t="shared" si="608"/>
        <v>0.12189474437944919</v>
      </c>
      <c r="K1023" s="51">
        <f t="shared" si="609"/>
        <v>0.11423930686874936</v>
      </c>
      <c r="L1023" s="51">
        <f t="shared" si="610"/>
        <v>0.88513154097455948</v>
      </c>
      <c r="M1023" s="51">
        <f t="shared" si="611"/>
        <v>6.9472025052223385E-2</v>
      </c>
      <c r="N1023" s="51">
        <f t="shared" si="582"/>
        <v>1.1907376172749815</v>
      </c>
      <c r="O1023" s="52">
        <f t="shared" si="583"/>
        <v>0.19830905467536533</v>
      </c>
      <c r="P1023" s="53" t="b">
        <f t="shared" si="584"/>
        <v>0</v>
      </c>
      <c r="Q1023" s="53" t="b">
        <f t="shared" si="585"/>
        <v>0</v>
      </c>
      <c r="R1023" s="53" t="b">
        <f t="shared" si="586"/>
        <v>0</v>
      </c>
      <c r="S1023" s="53" t="b">
        <f t="shared" si="612"/>
        <v>0</v>
      </c>
      <c r="T1023" s="54" t="str">
        <f t="shared" si="613"/>
        <v>不调</v>
      </c>
      <c r="U1023" s="51">
        <f t="shared" si="587"/>
        <v>0.12189474437944919</v>
      </c>
      <c r="V1023" s="51">
        <f t="shared" si="588"/>
        <v>0.11423930686874936</v>
      </c>
      <c r="W1023" s="51">
        <f t="shared" si="589"/>
        <v>0.88513154097455948</v>
      </c>
      <c r="X1023" s="51">
        <f t="shared" si="590"/>
        <v>6.9472025052223385E-2</v>
      </c>
      <c r="Y1023" s="51">
        <f t="shared" si="614"/>
        <v>0.99998626710299976</v>
      </c>
      <c r="Z1023" s="51">
        <f t="shared" si="591"/>
        <v>0.12189307041147976</v>
      </c>
      <c r="AA1023" s="51">
        <f t="shared" si="592"/>
        <v>0.11423773803211476</v>
      </c>
      <c r="AB1023" s="51">
        <f t="shared" si="593"/>
        <v>0.88511938555427561</v>
      </c>
      <c r="AC1023" s="51">
        <f t="shared" si="594"/>
        <v>6.9471071000058948E-2</v>
      </c>
      <c r="AD1023" s="78">
        <f t="shared" si="595"/>
        <v>1.1907212649979291</v>
      </c>
      <c r="AE1023" s="51">
        <f t="shared" si="615"/>
        <v>1.1928004340268277</v>
      </c>
      <c r="AF1023" s="50">
        <f t="shared" si="596"/>
        <v>-1.7430988198749997E-3</v>
      </c>
      <c r="AG1023" s="50">
        <f t="shared" si="616"/>
        <v>1.6469307812627676E-4</v>
      </c>
      <c r="AH1023" s="48">
        <f t="shared" si="617"/>
        <v>45289</v>
      </c>
      <c r="AI1023" s="55">
        <f t="shared" si="597"/>
        <v>2024</v>
      </c>
      <c r="AJ1023" s="55">
        <f t="shared" si="598"/>
        <v>1</v>
      </c>
      <c r="AK1023" s="53">
        <f t="shared" si="599"/>
        <v>0</v>
      </c>
      <c r="AL1023" s="51">
        <f t="shared" si="618"/>
        <v>1.1909760043506519</v>
      </c>
      <c r="AM1023" s="52" t="str">
        <f t="shared" si="600"/>
        <v/>
      </c>
      <c r="AN1023" s="51">
        <f t="shared" si="619"/>
        <v>1.1924458766292976</v>
      </c>
      <c r="AO1023" s="52">
        <f t="shared" si="601"/>
        <v>-1.4462808460904419E-3</v>
      </c>
      <c r="AP1023" s="56">
        <f t="shared" si="602"/>
        <v>1</v>
      </c>
      <c r="AQ1023" s="53" t="b">
        <f t="shared" si="603"/>
        <v>1</v>
      </c>
    </row>
    <row r="1024" spans="1:43">
      <c r="A1024" s="48">
        <f>净值底稿!A985</f>
        <v>45308</v>
      </c>
      <c r="B1024" s="49">
        <f>净值底稿!X985</f>
        <v>1.4887999648748831</v>
      </c>
      <c r="C1024" s="49">
        <f>净值底稿!U985</f>
        <v>1.1367242071890642</v>
      </c>
      <c r="D1024" s="49">
        <f>净值底稿!V985</f>
        <v>1.6386000000000001</v>
      </c>
      <c r="E1024" s="49">
        <f>净值底稿!W985</f>
        <v>1.7022999999999999</v>
      </c>
      <c r="F1024" s="50">
        <f t="shared" si="604"/>
        <v>-1.2244989189393762E-2</v>
      </c>
      <c r="G1024" s="50">
        <f t="shared" si="605"/>
        <v>-2.311569510844802E-2</v>
      </c>
      <c r="H1024" s="50">
        <f t="shared" si="606"/>
        <v>4.2737651871305182E-4</v>
      </c>
      <c r="I1024" s="50">
        <f t="shared" si="607"/>
        <v>-1.0635824712309616E-2</v>
      </c>
      <c r="J1024" s="51">
        <f t="shared" si="608"/>
        <v>0.12040049108202917</v>
      </c>
      <c r="K1024" s="51">
        <f t="shared" si="609"/>
        <v>0.11159705330988563</v>
      </c>
      <c r="L1024" s="51">
        <f t="shared" si="610"/>
        <v>0.88549766479591918</v>
      </c>
      <c r="M1024" s="51">
        <f t="shared" si="611"/>
        <v>6.87321888663259E-2</v>
      </c>
      <c r="N1024" s="51">
        <f t="shared" si="582"/>
        <v>1.18622739805416</v>
      </c>
      <c r="O1024" s="52">
        <f t="shared" si="583"/>
        <v>0.19557594502746631</v>
      </c>
      <c r="P1024" s="53" t="b">
        <f t="shared" si="584"/>
        <v>0</v>
      </c>
      <c r="Q1024" s="53" t="b">
        <f t="shared" si="585"/>
        <v>0</v>
      </c>
      <c r="R1024" s="53" t="b">
        <f t="shared" si="586"/>
        <v>0</v>
      </c>
      <c r="S1024" s="53" t="b">
        <f t="shared" si="612"/>
        <v>0</v>
      </c>
      <c r="T1024" s="54" t="str">
        <f t="shared" si="613"/>
        <v>不调</v>
      </c>
      <c r="U1024" s="51">
        <f t="shared" si="587"/>
        <v>0.12040049108202917</v>
      </c>
      <c r="V1024" s="51">
        <f t="shared" si="588"/>
        <v>0.11159705330988563</v>
      </c>
      <c r="W1024" s="51">
        <f t="shared" si="589"/>
        <v>0.88549766479591918</v>
      </c>
      <c r="X1024" s="51">
        <f t="shared" si="590"/>
        <v>6.87321888663259E-2</v>
      </c>
      <c r="Y1024" s="51">
        <f t="shared" si="614"/>
        <v>0.99998626710299976</v>
      </c>
      <c r="Z1024" s="51">
        <f t="shared" si="591"/>
        <v>0.12039883763448636</v>
      </c>
      <c r="AA1024" s="51">
        <f t="shared" si="592"/>
        <v>0.111595520759047</v>
      </c>
      <c r="AB1024" s="51">
        <f t="shared" si="593"/>
        <v>0.88548550434769457</v>
      </c>
      <c r="AC1024" s="51">
        <f t="shared" si="594"/>
        <v>6.8731244974255604E-2</v>
      </c>
      <c r="AD1024" s="78">
        <f t="shared" si="595"/>
        <v>1.1862111077154835</v>
      </c>
      <c r="AE1024" s="51">
        <f t="shared" si="615"/>
        <v>1.1928004340268277</v>
      </c>
      <c r="AF1024" s="50">
        <f t="shared" si="596"/>
        <v>-5.5242487539167717E-3</v>
      </c>
      <c r="AG1024" s="50">
        <f t="shared" si="616"/>
        <v>-3.7877523607117158E-3</v>
      </c>
      <c r="AH1024" s="48">
        <f t="shared" si="617"/>
        <v>45289</v>
      </c>
      <c r="AI1024" s="55">
        <f t="shared" si="597"/>
        <v>2024</v>
      </c>
      <c r="AJ1024" s="55">
        <f t="shared" si="598"/>
        <v>1</v>
      </c>
      <c r="AK1024" s="53">
        <f t="shared" si="599"/>
        <v>0</v>
      </c>
      <c r="AL1024" s="51">
        <f t="shared" si="618"/>
        <v>1.1909760043506519</v>
      </c>
      <c r="AM1024" s="52" t="str">
        <f t="shared" si="600"/>
        <v/>
      </c>
      <c r="AN1024" s="51">
        <f t="shared" si="619"/>
        <v>1.1924458766292976</v>
      </c>
      <c r="AO1024" s="52">
        <f t="shared" si="601"/>
        <v>-5.2285550531131486E-3</v>
      </c>
      <c r="AP1024" s="56">
        <f t="shared" si="602"/>
        <v>1</v>
      </c>
      <c r="AQ1024" s="53" t="b">
        <f t="shared" si="603"/>
        <v>1</v>
      </c>
    </row>
    <row r="1025" spans="1:43">
      <c r="A1025" s="48">
        <f>净值底稿!A986</f>
        <v>45309</v>
      </c>
      <c r="B1025" s="49">
        <f>净值底稿!X986</f>
        <v>1.480884925168461</v>
      </c>
      <c r="C1025" s="49">
        <f>净值底稿!U986</f>
        <v>1.1330834234380613</v>
      </c>
      <c r="D1025" s="49">
        <f>净值底稿!V986</f>
        <v>1.6394</v>
      </c>
      <c r="E1025" s="49">
        <f>净值底稿!W986</f>
        <v>1.6976</v>
      </c>
      <c r="F1025" s="50">
        <f t="shared" si="604"/>
        <v>-5.3163889663896402E-3</v>
      </c>
      <c r="G1025" s="50">
        <f t="shared" si="605"/>
        <v>-3.2028734216946741E-3</v>
      </c>
      <c r="H1025" s="50">
        <f t="shared" si="606"/>
        <v>4.8822165263029405E-4</v>
      </c>
      <c r="I1025" s="50">
        <f t="shared" si="607"/>
        <v>-2.7609704517417288E-3</v>
      </c>
      <c r="J1025" s="51">
        <f t="shared" si="608"/>
        <v>0.11975875058252024</v>
      </c>
      <c r="K1025" s="51">
        <f t="shared" si="609"/>
        <v>0.11123809443162767</v>
      </c>
      <c r="L1025" s="51">
        <f t="shared" si="610"/>
        <v>0.88591781754400734</v>
      </c>
      <c r="M1025" s="51">
        <f t="shared" si="611"/>
        <v>6.8541480037770261E-2</v>
      </c>
      <c r="N1025" s="51">
        <f t="shared" si="582"/>
        <v>1.1854561425959254</v>
      </c>
      <c r="O1025" s="52">
        <f t="shared" si="583"/>
        <v>0.19485903924569356</v>
      </c>
      <c r="P1025" s="53" t="b">
        <f t="shared" si="584"/>
        <v>0</v>
      </c>
      <c r="Q1025" s="53" t="b">
        <f t="shared" si="585"/>
        <v>0</v>
      </c>
      <c r="R1025" s="53" t="b">
        <f t="shared" si="586"/>
        <v>0</v>
      </c>
      <c r="S1025" s="53" t="b">
        <f t="shared" si="612"/>
        <v>0</v>
      </c>
      <c r="T1025" s="54" t="str">
        <f t="shared" si="613"/>
        <v>不调</v>
      </c>
      <c r="U1025" s="51">
        <f t="shared" si="587"/>
        <v>0.11975875058252024</v>
      </c>
      <c r="V1025" s="51">
        <f t="shared" si="588"/>
        <v>0.11123809443162767</v>
      </c>
      <c r="W1025" s="51">
        <f t="shared" si="589"/>
        <v>0.88591781754400734</v>
      </c>
      <c r="X1025" s="51">
        <f t="shared" si="590"/>
        <v>6.8541480037770261E-2</v>
      </c>
      <c r="Y1025" s="51">
        <f t="shared" si="614"/>
        <v>0.99998626710299976</v>
      </c>
      <c r="Z1025" s="51">
        <f t="shared" si="591"/>
        <v>0.11975710594793361</v>
      </c>
      <c r="AA1025" s="51">
        <f t="shared" si="592"/>
        <v>0.11123656681033434</v>
      </c>
      <c r="AB1025" s="51">
        <f t="shared" si="593"/>
        <v>0.88590565132586829</v>
      </c>
      <c r="AC1025" s="51">
        <f t="shared" si="594"/>
        <v>6.8540538764684661E-2</v>
      </c>
      <c r="AD1025" s="78">
        <f t="shared" si="595"/>
        <v>1.185439862848821</v>
      </c>
      <c r="AE1025" s="51">
        <f t="shared" si="615"/>
        <v>1.1928004340268277</v>
      </c>
      <c r="AF1025" s="50">
        <f t="shared" si="596"/>
        <v>-6.170832075536592E-3</v>
      </c>
      <c r="AG1025" s="50">
        <f t="shared" si="616"/>
        <v>-6.5017505033138079E-4</v>
      </c>
      <c r="AH1025" s="48">
        <f t="shared" si="617"/>
        <v>45289</v>
      </c>
      <c r="AI1025" s="55">
        <f t="shared" si="597"/>
        <v>2024</v>
      </c>
      <c r="AJ1025" s="55">
        <f t="shared" si="598"/>
        <v>1</v>
      </c>
      <c r="AK1025" s="53">
        <f t="shared" si="599"/>
        <v>0</v>
      </c>
      <c r="AL1025" s="51">
        <f t="shared" si="618"/>
        <v>1.1909760043506519</v>
      </c>
      <c r="AM1025" s="52" t="str">
        <f t="shared" si="600"/>
        <v/>
      </c>
      <c r="AN1025" s="51">
        <f t="shared" si="619"/>
        <v>1.1924458766292976</v>
      </c>
      <c r="AO1025" s="52">
        <f t="shared" si="601"/>
        <v>-5.8753306273997552E-3</v>
      </c>
      <c r="AP1025" s="56">
        <f t="shared" si="602"/>
        <v>1</v>
      </c>
      <c r="AQ1025" s="53" t="b">
        <f t="shared" si="603"/>
        <v>1</v>
      </c>
    </row>
    <row r="1026" spans="1:43">
      <c r="A1026" s="48">
        <f>净值底稿!A987</f>
        <v>45310</v>
      </c>
      <c r="B1026" s="49">
        <f>净值底稿!X987</f>
        <v>1.4725317662269375</v>
      </c>
      <c r="C1026" s="49">
        <f>净值底稿!U987</f>
        <v>1.1224123101205981</v>
      </c>
      <c r="D1026" s="49">
        <f>净值底稿!V987</f>
        <v>1.6402000000000001</v>
      </c>
      <c r="E1026" s="49">
        <f>净值底稿!W987</f>
        <v>1.7092000000000001</v>
      </c>
      <c r="F1026" s="50">
        <f t="shared" si="604"/>
        <v>-5.640653638616322E-3</v>
      </c>
      <c r="G1026" s="50">
        <f t="shared" si="605"/>
        <v>-9.4177649206838021E-3</v>
      </c>
      <c r="H1026" s="50">
        <f t="shared" si="606"/>
        <v>4.8798340856426314E-4</v>
      </c>
      <c r="I1026" s="50">
        <f t="shared" si="607"/>
        <v>6.8331762488218484E-3</v>
      </c>
      <c r="J1026" s="51">
        <f t="shared" si="608"/>
        <v>0.11908159759251824</v>
      </c>
      <c r="K1026" s="51">
        <f t="shared" si="609"/>
        <v>0.11018896697353067</v>
      </c>
      <c r="L1026" s="51">
        <f t="shared" si="610"/>
        <v>0.88633795858526865</v>
      </c>
      <c r="M1026" s="51">
        <f t="shared" si="611"/>
        <v>6.9008888346252961E-2</v>
      </c>
      <c r="N1026" s="51">
        <f t="shared" si="582"/>
        <v>1.1846174114975705</v>
      </c>
      <c r="O1026" s="52">
        <f t="shared" si="583"/>
        <v>0.19353975582395797</v>
      </c>
      <c r="P1026" s="53" t="b">
        <f t="shared" si="584"/>
        <v>0</v>
      </c>
      <c r="Q1026" s="53" t="b">
        <f t="shared" si="585"/>
        <v>0</v>
      </c>
      <c r="R1026" s="53" t="b">
        <f t="shared" si="586"/>
        <v>0</v>
      </c>
      <c r="S1026" s="53" t="b">
        <f t="shared" si="612"/>
        <v>0</v>
      </c>
      <c r="T1026" s="54" t="str">
        <f t="shared" si="613"/>
        <v>不调</v>
      </c>
      <c r="U1026" s="51">
        <f t="shared" si="587"/>
        <v>0.11908159759251824</v>
      </c>
      <c r="V1026" s="51">
        <f t="shared" si="588"/>
        <v>0.11018896697353067</v>
      </c>
      <c r="W1026" s="51">
        <f t="shared" si="589"/>
        <v>0.88633795858526865</v>
      </c>
      <c r="X1026" s="51">
        <f t="shared" si="590"/>
        <v>6.9008888346252961E-2</v>
      </c>
      <c r="Y1026" s="51">
        <f t="shared" si="614"/>
        <v>0.99998626710299976</v>
      </c>
      <c r="Z1026" s="51">
        <f t="shared" si="591"/>
        <v>0.11907996225720388</v>
      </c>
      <c r="AA1026" s="51">
        <f t="shared" si="592"/>
        <v>0.11018745375979666</v>
      </c>
      <c r="AB1026" s="51">
        <f t="shared" si="593"/>
        <v>0.88632578659737604</v>
      </c>
      <c r="AC1026" s="51">
        <f t="shared" si="594"/>
        <v>6.9007940654297203E-2</v>
      </c>
      <c r="AD1026" s="78">
        <f t="shared" si="595"/>
        <v>1.1846011432686738</v>
      </c>
      <c r="AE1026" s="51">
        <f t="shared" si="615"/>
        <v>1.1928004340268277</v>
      </c>
      <c r="AF1026" s="50">
        <f t="shared" si="596"/>
        <v>-6.873983714504095E-3</v>
      </c>
      <c r="AG1026" s="50">
        <f t="shared" si="616"/>
        <v>-7.0751761133758251E-4</v>
      </c>
      <c r="AH1026" s="48">
        <f t="shared" si="617"/>
        <v>45289</v>
      </c>
      <c r="AI1026" s="55">
        <f t="shared" si="597"/>
        <v>2024</v>
      </c>
      <c r="AJ1026" s="55">
        <f t="shared" si="598"/>
        <v>1</v>
      </c>
      <c r="AK1026" s="53">
        <f t="shared" si="599"/>
        <v>0</v>
      </c>
      <c r="AL1026" s="51">
        <f t="shared" si="618"/>
        <v>1.1909760043506519</v>
      </c>
      <c r="AM1026" s="52" t="str">
        <f t="shared" si="600"/>
        <v/>
      </c>
      <c r="AN1026" s="51">
        <f t="shared" si="619"/>
        <v>1.1924458766292976</v>
      </c>
      <c r="AO1026" s="52">
        <f t="shared" si="601"/>
        <v>-6.5786913388459212E-3</v>
      </c>
      <c r="AP1026" s="56">
        <f t="shared" si="602"/>
        <v>1</v>
      </c>
      <c r="AQ1026" s="53" t="b">
        <f t="shared" si="603"/>
        <v>1</v>
      </c>
    </row>
    <row r="1027" spans="1:43">
      <c r="A1027" s="48">
        <f>净值底稿!A988</f>
        <v>45313</v>
      </c>
      <c r="B1027" s="49">
        <f>净值底稿!X988</f>
        <v>1.4330381289960556</v>
      </c>
      <c r="C1027" s="49">
        <f>净值底稿!U988</f>
        <v>1.0674120144045234</v>
      </c>
      <c r="D1027" s="49">
        <f>净值底稿!V988</f>
        <v>1.6415999999999999</v>
      </c>
      <c r="E1027" s="49">
        <f>净值底稿!W988</f>
        <v>1.7055</v>
      </c>
      <c r="F1027" s="50">
        <f t="shared" si="604"/>
        <v>-2.6820227676361941E-2</v>
      </c>
      <c r="G1027" s="50">
        <f t="shared" si="605"/>
        <v>-4.9001864306143617E-2</v>
      </c>
      <c r="H1027" s="50">
        <f t="shared" si="606"/>
        <v>8.5355444457979601E-4</v>
      </c>
      <c r="I1027" s="50">
        <f t="shared" si="607"/>
        <v>-2.16475544114203E-3</v>
      </c>
      <c r="J1027" s="51">
        <f t="shared" si="608"/>
        <v>0.11588621055777308</v>
      </c>
      <c r="K1027" s="51">
        <f t="shared" si="609"/>
        <v>0.10478806310241963</v>
      </c>
      <c r="L1027" s="51">
        <f t="shared" si="610"/>
        <v>0.88708231391187187</v>
      </c>
      <c r="M1027" s="51">
        <f t="shared" si="611"/>
        <v>6.8858555339283811E-2</v>
      </c>
      <c r="N1027" s="51">
        <f t="shared" si="582"/>
        <v>1.1766151429113483</v>
      </c>
      <c r="O1027" s="52">
        <f t="shared" si="583"/>
        <v>0.18755008805527446</v>
      </c>
      <c r="P1027" s="53" t="b">
        <f t="shared" si="584"/>
        <v>0</v>
      </c>
      <c r="Q1027" s="53" t="b">
        <f t="shared" si="585"/>
        <v>0</v>
      </c>
      <c r="R1027" s="53" t="b">
        <f t="shared" si="586"/>
        <v>0</v>
      </c>
      <c r="S1027" s="53" t="b">
        <f t="shared" si="612"/>
        <v>0</v>
      </c>
      <c r="T1027" s="54" t="str">
        <f t="shared" si="613"/>
        <v>不调</v>
      </c>
      <c r="U1027" s="51">
        <f t="shared" si="587"/>
        <v>0.11588621055777308</v>
      </c>
      <c r="V1027" s="51">
        <f t="shared" si="588"/>
        <v>0.10478806310241963</v>
      </c>
      <c r="W1027" s="51">
        <f t="shared" si="589"/>
        <v>0.88708231391187187</v>
      </c>
      <c r="X1027" s="51">
        <f t="shared" si="590"/>
        <v>6.8858555339283811E-2</v>
      </c>
      <c r="Y1027" s="51">
        <f t="shared" si="614"/>
        <v>0.99995880187477393</v>
      </c>
      <c r="Z1027" s="51">
        <f t="shared" si="591"/>
        <v>0.11588143626315854</v>
      </c>
      <c r="AA1027" s="51">
        <f t="shared" si="592"/>
        <v>0.10478374603067374</v>
      </c>
      <c r="AB1027" s="51">
        <f t="shared" si="593"/>
        <v>0.88704576778361754</v>
      </c>
      <c r="AC1027" s="51">
        <f t="shared" si="594"/>
        <v>6.8855718495898055E-2</v>
      </c>
      <c r="AD1027" s="78">
        <f t="shared" si="595"/>
        <v>1.1765666685733478</v>
      </c>
      <c r="AE1027" s="51">
        <f t="shared" si="615"/>
        <v>1.1928004340268277</v>
      </c>
      <c r="AF1027" s="50">
        <f t="shared" si="596"/>
        <v>-1.3609791705621377E-2</v>
      </c>
      <c r="AG1027" s="50">
        <f t="shared" si="616"/>
        <v>-6.7824303065895375E-3</v>
      </c>
      <c r="AH1027" s="48">
        <f t="shared" si="617"/>
        <v>45289</v>
      </c>
      <c r="AI1027" s="55">
        <f t="shared" si="597"/>
        <v>2024</v>
      </c>
      <c r="AJ1027" s="55">
        <f t="shared" si="598"/>
        <v>1</v>
      </c>
      <c r="AK1027" s="53">
        <f t="shared" si="599"/>
        <v>0</v>
      </c>
      <c r="AL1027" s="51">
        <f t="shared" si="618"/>
        <v>1.1909760043506519</v>
      </c>
      <c r="AM1027" s="52" t="str">
        <f t="shared" si="600"/>
        <v/>
      </c>
      <c r="AN1027" s="51">
        <f t="shared" si="619"/>
        <v>1.1924458766292976</v>
      </c>
      <c r="AO1027" s="52">
        <f t="shared" si="601"/>
        <v>-1.3316502129921193E-2</v>
      </c>
      <c r="AP1027" s="56">
        <f t="shared" si="602"/>
        <v>1</v>
      </c>
      <c r="AQ1027" s="53" t="b">
        <f t="shared" si="603"/>
        <v>1</v>
      </c>
    </row>
    <row r="1028" spans="1:43">
      <c r="A1028" s="48">
        <f>净值底稿!A989</f>
        <v>45314</v>
      </c>
      <c r="B1028" s="49">
        <f>净值底稿!X989</f>
        <v>1.4450389667078323</v>
      </c>
      <c r="C1028" s="49">
        <f>净值底稿!U989</f>
        <v>1.0756851962832659</v>
      </c>
      <c r="D1028" s="49">
        <f>净值底稿!V989</f>
        <v>1.6417999999999999</v>
      </c>
      <c r="E1028" s="49">
        <f>净值底稿!W989</f>
        <v>1.7056</v>
      </c>
      <c r="F1028" s="50">
        <f t="shared" si="604"/>
        <v>8.3744022360270343E-3</v>
      </c>
      <c r="G1028" s="50">
        <f t="shared" si="605"/>
        <v>7.7506921105416904E-3</v>
      </c>
      <c r="H1028" s="50">
        <f t="shared" si="606"/>
        <v>1.218323586744674E-4</v>
      </c>
      <c r="I1028" s="50">
        <f t="shared" si="607"/>
        <v>5.8633831721000007E-5</v>
      </c>
      <c r="J1028" s="51">
        <f t="shared" si="608"/>
        <v>0.11685187402211476</v>
      </c>
      <c r="K1028" s="51">
        <f t="shared" si="609"/>
        <v>0.10559589258434668</v>
      </c>
      <c r="L1028" s="51">
        <f t="shared" si="610"/>
        <v>0.88715383866175879</v>
      </c>
      <c r="M1028" s="51">
        <f t="shared" si="611"/>
        <v>6.8859755770509373E-2</v>
      </c>
      <c r="N1028" s="51">
        <f t="shared" si="582"/>
        <v>1.1784613610387296</v>
      </c>
      <c r="O1028" s="52">
        <f t="shared" si="583"/>
        <v>0.18876118807186823</v>
      </c>
      <c r="P1028" s="53" t="b">
        <f t="shared" si="584"/>
        <v>0</v>
      </c>
      <c r="Q1028" s="53" t="b">
        <f t="shared" si="585"/>
        <v>0</v>
      </c>
      <c r="R1028" s="53" t="b">
        <f t="shared" si="586"/>
        <v>0</v>
      </c>
      <c r="S1028" s="53" t="b">
        <f t="shared" si="612"/>
        <v>0</v>
      </c>
      <c r="T1028" s="54" t="str">
        <f t="shared" si="613"/>
        <v>不调</v>
      </c>
      <c r="U1028" s="51">
        <f t="shared" si="587"/>
        <v>0.11685187402211476</v>
      </c>
      <c r="V1028" s="51">
        <f t="shared" si="588"/>
        <v>0.10559589258434668</v>
      </c>
      <c r="W1028" s="51">
        <f t="shared" si="589"/>
        <v>0.88715383866175879</v>
      </c>
      <c r="X1028" s="51">
        <f t="shared" si="590"/>
        <v>6.8859755770509373E-2</v>
      </c>
      <c r="Y1028" s="51">
        <f t="shared" si="614"/>
        <v>0.99998626710299976</v>
      </c>
      <c r="Z1028" s="51">
        <f t="shared" si="591"/>
        <v>0.11685026930736453</v>
      </c>
      <c r="AA1028" s="51">
        <f t="shared" si="592"/>
        <v>0.10559444244683017</v>
      </c>
      <c r="AB1028" s="51">
        <f t="shared" si="593"/>
        <v>0.8871416554694691</v>
      </c>
      <c r="AC1028" s="51">
        <f t="shared" si="594"/>
        <v>6.8858810126575909E-2</v>
      </c>
      <c r="AD1028" s="78">
        <f t="shared" si="595"/>
        <v>1.1784451773502398</v>
      </c>
      <c r="AE1028" s="51">
        <f t="shared" si="615"/>
        <v>1.1928004340268277</v>
      </c>
      <c r="AF1028" s="50">
        <f t="shared" si="596"/>
        <v>-1.2034919058610094E-2</v>
      </c>
      <c r="AG1028" s="50">
        <f t="shared" si="616"/>
        <v>1.5966020686015714E-3</v>
      </c>
      <c r="AH1028" s="48">
        <f t="shared" si="617"/>
        <v>45289</v>
      </c>
      <c r="AI1028" s="55">
        <f t="shared" si="597"/>
        <v>2024</v>
      </c>
      <c r="AJ1028" s="55">
        <f t="shared" si="598"/>
        <v>1</v>
      </c>
      <c r="AK1028" s="53">
        <f t="shared" si="599"/>
        <v>0</v>
      </c>
      <c r="AL1028" s="51">
        <f t="shared" si="618"/>
        <v>1.1909760043506519</v>
      </c>
      <c r="AM1028" s="52" t="str">
        <f t="shared" si="600"/>
        <v/>
      </c>
      <c r="AN1028" s="51">
        <f t="shared" si="619"/>
        <v>1.1924458766292976</v>
      </c>
      <c r="AO1028" s="52">
        <f t="shared" si="601"/>
        <v>-1.174116121616664E-2</v>
      </c>
      <c r="AP1028" s="56">
        <f t="shared" si="602"/>
        <v>1</v>
      </c>
      <c r="AQ1028" s="53" t="b">
        <f t="shared" si="603"/>
        <v>1</v>
      </c>
    </row>
    <row r="1029" spans="1:43">
      <c r="A1029" s="48">
        <f>净值底稿!A990</f>
        <v>45315</v>
      </c>
      <c r="B1029" s="49">
        <f>净值底稿!X990</f>
        <v>1.4735181877971342</v>
      </c>
      <c r="C1029" s="49">
        <f>净值底稿!U990</f>
        <v>1.0909240678594856</v>
      </c>
      <c r="D1029" s="49">
        <f>净值底稿!V990</f>
        <v>1.6420999999999999</v>
      </c>
      <c r="E1029" s="49">
        <f>净值底稿!W990</f>
        <v>1.704</v>
      </c>
      <c r="F1029" s="50">
        <f t="shared" si="604"/>
        <v>1.9708272057316734E-2</v>
      </c>
      <c r="G1029" s="50">
        <f t="shared" si="605"/>
        <v>1.416666477225248E-2</v>
      </c>
      <c r="H1029" s="50">
        <f t="shared" si="606"/>
        <v>1.827262760385473E-4</v>
      </c>
      <c r="I1029" s="50">
        <f t="shared" si="607"/>
        <v>-9.3808630393998893E-4</v>
      </c>
      <c r="J1029" s="51">
        <f t="shared" si="608"/>
        <v>0.1191531862048448</v>
      </c>
      <c r="K1029" s="51">
        <f t="shared" si="609"/>
        <v>0.10709036351478732</v>
      </c>
      <c r="L1029" s="51">
        <f t="shared" si="610"/>
        <v>0.88730375956049168</v>
      </c>
      <c r="M1029" s="51">
        <f t="shared" si="611"/>
        <v>6.8794214619890562E-2</v>
      </c>
      <c r="N1029" s="51">
        <f t="shared" si="582"/>
        <v>1.1823415239000143</v>
      </c>
      <c r="O1029" s="52">
        <f t="shared" si="583"/>
        <v>0.19135211370514682</v>
      </c>
      <c r="P1029" s="53" t="b">
        <f t="shared" si="584"/>
        <v>0</v>
      </c>
      <c r="Q1029" s="53" t="b">
        <f t="shared" si="585"/>
        <v>0</v>
      </c>
      <c r="R1029" s="53" t="b">
        <f t="shared" si="586"/>
        <v>0</v>
      </c>
      <c r="S1029" s="53" t="b">
        <f t="shared" si="612"/>
        <v>0</v>
      </c>
      <c r="T1029" s="54" t="str">
        <f t="shared" si="613"/>
        <v>不调</v>
      </c>
      <c r="U1029" s="51">
        <f t="shared" si="587"/>
        <v>0.1191531862048448</v>
      </c>
      <c r="V1029" s="51">
        <f t="shared" si="588"/>
        <v>0.10709036351478732</v>
      </c>
      <c r="W1029" s="51">
        <f t="shared" si="589"/>
        <v>0.88730375956049168</v>
      </c>
      <c r="X1029" s="51">
        <f t="shared" si="590"/>
        <v>6.8794214619890562E-2</v>
      </c>
      <c r="Y1029" s="51">
        <f t="shared" si="614"/>
        <v>0.99998626710299976</v>
      </c>
      <c r="Z1029" s="51">
        <f t="shared" si="591"/>
        <v>0.1191515498864114</v>
      </c>
      <c r="AA1029" s="51">
        <f t="shared" si="592"/>
        <v>0.10708889285385545</v>
      </c>
      <c r="AB1029" s="51">
        <f t="shared" si="593"/>
        <v>0.88729157430935368</v>
      </c>
      <c r="AC1029" s="51">
        <f t="shared" si="594"/>
        <v>6.8793269876026977E-2</v>
      </c>
      <c r="AD1029" s="78">
        <f t="shared" si="595"/>
        <v>1.1823252869256475</v>
      </c>
      <c r="AE1029" s="51">
        <f t="shared" si="615"/>
        <v>1.1928004340268277</v>
      </c>
      <c r="AF1029" s="50">
        <f t="shared" si="596"/>
        <v>-8.7819779422921851E-3</v>
      </c>
      <c r="AG1029" s="50">
        <f t="shared" si="616"/>
        <v>3.2925668923626805E-3</v>
      </c>
      <c r="AH1029" s="48">
        <f t="shared" si="617"/>
        <v>45289</v>
      </c>
      <c r="AI1029" s="55">
        <f t="shared" si="597"/>
        <v>2024</v>
      </c>
      <c r="AJ1029" s="55">
        <f t="shared" si="598"/>
        <v>1</v>
      </c>
      <c r="AK1029" s="53">
        <f t="shared" si="599"/>
        <v>0</v>
      </c>
      <c r="AL1029" s="51">
        <f t="shared" si="618"/>
        <v>1.1909760043506519</v>
      </c>
      <c r="AM1029" s="52" t="str">
        <f t="shared" si="600"/>
        <v/>
      </c>
      <c r="AN1029" s="51">
        <f t="shared" si="619"/>
        <v>1.1924458766292976</v>
      </c>
      <c r="AO1029" s="52">
        <f t="shared" si="601"/>
        <v>-8.4872528825022941E-3</v>
      </c>
      <c r="AP1029" s="56">
        <f t="shared" si="602"/>
        <v>1</v>
      </c>
      <c r="AQ1029" s="53" t="b">
        <f t="shared" si="603"/>
        <v>1</v>
      </c>
    </row>
    <row r="1030" spans="1:43">
      <c r="A1030" s="48">
        <f>净值底稿!A991</f>
        <v>45316</v>
      </c>
      <c r="B1030" s="49">
        <f>净值底稿!X991</f>
        <v>1.5117300370803286</v>
      </c>
      <c r="C1030" s="49">
        <f>净值底稿!U991</f>
        <v>1.1261819410874789</v>
      </c>
      <c r="D1030" s="49">
        <f>净值底稿!V991</f>
        <v>1.6431</v>
      </c>
      <c r="E1030" s="49">
        <f>净值底稿!W991</f>
        <v>1.6961999999999999</v>
      </c>
      <c r="F1030" s="50">
        <f t="shared" si="604"/>
        <v>2.5932390654994197E-2</v>
      </c>
      <c r="G1030" s="50">
        <f t="shared" si="605"/>
        <v>3.2319273418518701E-2</v>
      </c>
      <c r="H1030" s="50">
        <f t="shared" si="606"/>
        <v>6.0897631082168502E-4</v>
      </c>
      <c r="I1030" s="50">
        <f t="shared" si="607"/>
        <v>-4.5774647887324438E-3</v>
      </c>
      <c r="J1030" s="51">
        <f t="shared" si="608"/>
        <v>0.12224143442521385</v>
      </c>
      <c r="K1030" s="51">
        <f t="shared" si="609"/>
        <v>0.11054992806208566</v>
      </c>
      <c r="L1030" s="51">
        <f t="shared" si="610"/>
        <v>0.8878319138588997</v>
      </c>
      <c r="M1030" s="51">
        <f t="shared" si="611"/>
        <v>6.84783711054677E-2</v>
      </c>
      <c r="N1030" s="51">
        <f t="shared" si="582"/>
        <v>1.1891016474516669</v>
      </c>
      <c r="O1030" s="52">
        <f t="shared" si="583"/>
        <v>0.19577078459708527</v>
      </c>
      <c r="P1030" s="53" t="b">
        <f t="shared" si="584"/>
        <v>0</v>
      </c>
      <c r="Q1030" s="53" t="b">
        <f t="shared" si="585"/>
        <v>0</v>
      </c>
      <c r="R1030" s="53" t="b">
        <f t="shared" si="586"/>
        <v>0</v>
      </c>
      <c r="S1030" s="53" t="b">
        <f t="shared" si="612"/>
        <v>0</v>
      </c>
      <c r="T1030" s="54" t="str">
        <f t="shared" si="613"/>
        <v>不调</v>
      </c>
      <c r="U1030" s="51">
        <f t="shared" si="587"/>
        <v>0.12224143442521385</v>
      </c>
      <c r="V1030" s="51">
        <f t="shared" si="588"/>
        <v>0.11054992806208566</v>
      </c>
      <c r="W1030" s="51">
        <f t="shared" si="589"/>
        <v>0.8878319138588997</v>
      </c>
      <c r="X1030" s="51">
        <f t="shared" si="590"/>
        <v>6.84783711054677E-2</v>
      </c>
      <c r="Y1030" s="51">
        <f t="shared" si="614"/>
        <v>0.99998626710299976</v>
      </c>
      <c r="Z1030" s="51">
        <f t="shared" si="591"/>
        <v>0.12223975569618573</v>
      </c>
      <c r="AA1030" s="51">
        <f t="shared" si="592"/>
        <v>0.11054840989131021</v>
      </c>
      <c r="AB1030" s="51">
        <f t="shared" si="593"/>
        <v>0.88781972135467313</v>
      </c>
      <c r="AC1030" s="51">
        <f t="shared" si="594"/>
        <v>6.8477430699050559E-2</v>
      </c>
      <c r="AD1030" s="78">
        <f t="shared" si="595"/>
        <v>1.1890853176412197</v>
      </c>
      <c r="AE1030" s="51">
        <f t="shared" si="615"/>
        <v>1.1928004340268277</v>
      </c>
      <c r="AF1030" s="50">
        <f t="shared" si="596"/>
        <v>-3.114616896194411E-3</v>
      </c>
      <c r="AG1030" s="50">
        <f t="shared" si="616"/>
        <v>5.7175726429314899E-3</v>
      </c>
      <c r="AH1030" s="48">
        <f t="shared" si="617"/>
        <v>45289</v>
      </c>
      <c r="AI1030" s="55">
        <f t="shared" si="597"/>
        <v>2024</v>
      </c>
      <c r="AJ1030" s="55">
        <f t="shared" si="598"/>
        <v>1</v>
      </c>
      <c r="AK1030" s="53">
        <f t="shared" si="599"/>
        <v>0</v>
      </c>
      <c r="AL1030" s="51">
        <f t="shared" si="618"/>
        <v>1.1909760043506519</v>
      </c>
      <c r="AM1030" s="52" t="str">
        <f t="shared" si="600"/>
        <v/>
      </c>
      <c r="AN1030" s="51">
        <f t="shared" si="619"/>
        <v>1.1924458766292976</v>
      </c>
      <c r="AO1030" s="52">
        <f t="shared" si="601"/>
        <v>-2.8182067244655329E-3</v>
      </c>
      <c r="AP1030" s="56">
        <f t="shared" si="602"/>
        <v>1</v>
      </c>
      <c r="AQ1030" s="53" t="b">
        <f t="shared" si="603"/>
        <v>1</v>
      </c>
    </row>
    <row r="1031" spans="1:43">
      <c r="A1031" s="48">
        <f>净值底稿!A992</f>
        <v>45317</v>
      </c>
      <c r="B1031" s="49">
        <f>净值底稿!X992</f>
        <v>1.5259450133450865</v>
      </c>
      <c r="C1031" s="49">
        <f>净值底稿!U992</f>
        <v>1.1215238412621749</v>
      </c>
      <c r="D1031" s="49">
        <f>净值底稿!V992</f>
        <v>1.6433</v>
      </c>
      <c r="E1031" s="49">
        <f>净值底稿!W992</f>
        <v>1.7079</v>
      </c>
      <c r="F1031" s="50">
        <f t="shared" si="604"/>
        <v>9.4031182261959945E-3</v>
      </c>
      <c r="G1031" s="50">
        <f t="shared" si="605"/>
        <v>-4.1361876401658781E-3</v>
      </c>
      <c r="H1031" s="50">
        <f t="shared" si="606"/>
        <v>1.2172113687536346E-4</v>
      </c>
      <c r="I1031" s="50">
        <f t="shared" si="607"/>
        <v>6.897771489211113E-3</v>
      </c>
      <c r="J1031" s="51">
        <f t="shared" si="608"/>
        <v>0.12338919057093828</v>
      </c>
      <c r="K1031" s="51">
        <f t="shared" si="609"/>
        <v>0.11009116092467777</v>
      </c>
      <c r="L1031" s="51">
        <f t="shared" si="610"/>
        <v>0.88792778778049675</v>
      </c>
      <c r="M1031" s="51">
        <f t="shared" si="611"/>
        <v>6.8949772368180895E-2</v>
      </c>
      <c r="N1031" s="51">
        <f t="shared" si="582"/>
        <v>1.1903579116442937</v>
      </c>
      <c r="O1031" s="52">
        <f t="shared" si="583"/>
        <v>0.19614298288915422</v>
      </c>
      <c r="P1031" s="53" t="b">
        <f t="shared" si="584"/>
        <v>0</v>
      </c>
      <c r="Q1031" s="53" t="b">
        <f t="shared" si="585"/>
        <v>0</v>
      </c>
      <c r="R1031" s="53" t="b">
        <f t="shared" si="586"/>
        <v>0</v>
      </c>
      <c r="S1031" s="53" t="b">
        <f t="shared" si="612"/>
        <v>0</v>
      </c>
      <c r="T1031" s="54" t="str">
        <f t="shared" si="613"/>
        <v>不调</v>
      </c>
      <c r="U1031" s="51">
        <f t="shared" si="587"/>
        <v>0.12338919057093828</v>
      </c>
      <c r="V1031" s="51">
        <f t="shared" si="588"/>
        <v>0.11009116092467777</v>
      </c>
      <c r="W1031" s="51">
        <f t="shared" si="589"/>
        <v>0.88792778778049675</v>
      </c>
      <c r="X1031" s="51">
        <f t="shared" si="590"/>
        <v>6.8949772368180895E-2</v>
      </c>
      <c r="Y1031" s="51">
        <f t="shared" si="614"/>
        <v>0.99998626710299976</v>
      </c>
      <c r="Z1031" s="51">
        <f t="shared" si="591"/>
        <v>0.12338749607989323</v>
      </c>
      <c r="AA1031" s="51">
        <f t="shared" si="592"/>
        <v>0.11008964905410416</v>
      </c>
      <c r="AB1031" s="51">
        <f t="shared" si="593"/>
        <v>0.88791559395964348</v>
      </c>
      <c r="AC1031" s="51">
        <f t="shared" si="594"/>
        <v>6.8948825488058779E-2</v>
      </c>
      <c r="AD1031" s="78">
        <f t="shared" si="595"/>
        <v>1.1903415645816997</v>
      </c>
      <c r="AE1031" s="51">
        <f t="shared" si="615"/>
        <v>1.1928004340268277</v>
      </c>
      <c r="AF1031" s="50">
        <f t="shared" si="596"/>
        <v>-2.0614256794214691E-3</v>
      </c>
      <c r="AG1031" s="50">
        <f t="shared" si="616"/>
        <v>1.0564817526903525E-3</v>
      </c>
      <c r="AH1031" s="48">
        <f t="shared" si="617"/>
        <v>45289</v>
      </c>
      <c r="AI1031" s="55">
        <f t="shared" si="597"/>
        <v>2024</v>
      </c>
      <c r="AJ1031" s="55">
        <f t="shared" si="598"/>
        <v>1</v>
      </c>
      <c r="AK1031" s="53">
        <f t="shared" si="599"/>
        <v>0</v>
      </c>
      <c r="AL1031" s="51">
        <f t="shared" si="618"/>
        <v>1.1909760043506519</v>
      </c>
      <c r="AM1031" s="52" t="str">
        <f t="shared" si="600"/>
        <v/>
      </c>
      <c r="AN1031" s="51">
        <f t="shared" si="619"/>
        <v>1.1924458766292976</v>
      </c>
      <c r="AO1031" s="52">
        <f t="shared" si="601"/>
        <v>-1.7647023557548769E-3</v>
      </c>
      <c r="AP1031" s="56">
        <f t="shared" si="602"/>
        <v>1</v>
      </c>
      <c r="AQ1031" s="53" t="b">
        <f t="shared" si="603"/>
        <v>1</v>
      </c>
    </row>
    <row r="1032" spans="1:43">
      <c r="A1032" s="48">
        <f>净值底稿!A993</f>
        <v>45320</v>
      </c>
      <c r="B1032" s="49">
        <f>净值底稿!X993</f>
        <v>1.5273601987117469</v>
      </c>
      <c r="C1032" s="49">
        <f>净值底稿!U993</f>
        <v>1.0976425838902537</v>
      </c>
      <c r="D1032" s="49">
        <f>净值底稿!V993</f>
        <v>1.6445000000000001</v>
      </c>
      <c r="E1032" s="49">
        <f>净值底稿!W993</f>
        <v>1.7079</v>
      </c>
      <c r="F1032" s="50">
        <f t="shared" si="604"/>
        <v>9.2741570258692008E-4</v>
      </c>
      <c r="G1032" s="50">
        <f t="shared" si="605"/>
        <v>-2.1293579764693149E-2</v>
      </c>
      <c r="H1032" s="50">
        <f t="shared" si="606"/>
        <v>7.3023793586091124E-4</v>
      </c>
      <c r="I1032" s="50">
        <f t="shared" si="607"/>
        <v>0</v>
      </c>
      <c r="J1032" s="51">
        <f t="shared" si="608"/>
        <v>0.12350192758126061</v>
      </c>
      <c r="K1032" s="51">
        <f t="shared" si="609"/>
        <v>0.10774544633070351</v>
      </c>
      <c r="L1032" s="51">
        <f t="shared" si="610"/>
        <v>0.88856398361019528</v>
      </c>
      <c r="M1032" s="51">
        <f t="shared" si="611"/>
        <v>6.8948825488058779E-2</v>
      </c>
      <c r="N1032" s="51">
        <f t="shared" si="582"/>
        <v>1.1887601830102181</v>
      </c>
      <c r="O1032" s="52">
        <f t="shared" si="583"/>
        <v>0.19452819602890115</v>
      </c>
      <c r="P1032" s="53" t="b">
        <f t="shared" si="584"/>
        <v>0</v>
      </c>
      <c r="Q1032" s="53" t="b">
        <f t="shared" si="585"/>
        <v>0</v>
      </c>
      <c r="R1032" s="53" t="b">
        <f t="shared" si="586"/>
        <v>0</v>
      </c>
      <c r="S1032" s="53" t="b">
        <f t="shared" si="612"/>
        <v>0</v>
      </c>
      <c r="T1032" s="54" t="str">
        <f t="shared" si="613"/>
        <v>不调</v>
      </c>
      <c r="U1032" s="51">
        <f t="shared" si="587"/>
        <v>0.12350192758126061</v>
      </c>
      <c r="V1032" s="51">
        <f t="shared" si="588"/>
        <v>0.10774544633070351</v>
      </c>
      <c r="W1032" s="51">
        <f t="shared" si="589"/>
        <v>0.88856398361019528</v>
      </c>
      <c r="X1032" s="51">
        <f t="shared" si="590"/>
        <v>6.8948825488058779E-2</v>
      </c>
      <c r="Y1032" s="51">
        <f t="shared" si="614"/>
        <v>0.99995880187477393</v>
      </c>
      <c r="Z1032" s="51">
        <f t="shared" si="591"/>
        <v>0.12349683953338245</v>
      </c>
      <c r="AA1032" s="51">
        <f t="shared" si="592"/>
        <v>0.10774100742031305</v>
      </c>
      <c r="AB1032" s="51">
        <f t="shared" si="593"/>
        <v>0.88852737643992719</v>
      </c>
      <c r="AC1032" s="51">
        <f t="shared" si="594"/>
        <v>6.8945984925712134E-2</v>
      </c>
      <c r="AD1032" s="78">
        <f t="shared" si="595"/>
        <v>1.1887112083193347</v>
      </c>
      <c r="AE1032" s="51">
        <f t="shared" si="615"/>
        <v>1.1928004340268277</v>
      </c>
      <c r="AF1032" s="50">
        <f t="shared" si="596"/>
        <v>-3.4282563879424188E-3</v>
      </c>
      <c r="AG1032" s="50">
        <f t="shared" si="616"/>
        <v>-1.3696541487551173E-3</v>
      </c>
      <c r="AH1032" s="48">
        <f t="shared" si="617"/>
        <v>45289</v>
      </c>
      <c r="AI1032" s="55">
        <f t="shared" si="597"/>
        <v>2024</v>
      </c>
      <c r="AJ1032" s="55">
        <f t="shared" si="598"/>
        <v>1</v>
      </c>
      <c r="AK1032" s="53">
        <f t="shared" si="599"/>
        <v>0</v>
      </c>
      <c r="AL1032" s="51">
        <f t="shared" si="618"/>
        <v>1.1909760043506519</v>
      </c>
      <c r="AM1032" s="52" t="str">
        <f t="shared" si="600"/>
        <v/>
      </c>
      <c r="AN1032" s="51">
        <f t="shared" si="619"/>
        <v>1.1924458766292976</v>
      </c>
      <c r="AO1032" s="52">
        <f t="shared" si="601"/>
        <v>-3.1319394726070371E-3</v>
      </c>
      <c r="AP1032" s="56">
        <f t="shared" si="602"/>
        <v>1</v>
      </c>
      <c r="AQ1032" s="53" t="b">
        <f t="shared" si="603"/>
        <v>1</v>
      </c>
    </row>
    <row r="1033" spans="1:43">
      <c r="A1033" s="48">
        <f>净值底稿!A994</f>
        <v>45321</v>
      </c>
      <c r="B1033" s="49">
        <f>净值底稿!X994</f>
        <v>1.5085663775316158</v>
      </c>
      <c r="C1033" s="49">
        <f>净值底稿!U994</f>
        <v>1.069599570828899</v>
      </c>
      <c r="D1033" s="49">
        <f>净值底稿!V994</f>
        <v>1.6474</v>
      </c>
      <c r="E1033" s="49">
        <f>净值底稿!W994</f>
        <v>1.7112000000000001</v>
      </c>
      <c r="F1033" s="50">
        <f t="shared" si="604"/>
        <v>-1.2304773422787019E-2</v>
      </c>
      <c r="G1033" s="50">
        <f t="shared" si="605"/>
        <v>-2.5548401158020817E-2</v>
      </c>
      <c r="H1033" s="50">
        <f t="shared" si="606"/>
        <v>1.7634539373669877E-3</v>
      </c>
      <c r="I1033" s="50">
        <f t="shared" si="607"/>
        <v>1.9321974354471472E-3</v>
      </c>
      <c r="J1033" s="51">
        <f t="shared" si="608"/>
        <v>0.12197723890449388</v>
      </c>
      <c r="K1033" s="51">
        <f t="shared" si="609"/>
        <v>0.1049883969415696</v>
      </c>
      <c r="L1033" s="51">
        <f t="shared" si="610"/>
        <v>0.89009425354036853</v>
      </c>
      <c r="M1033" s="51">
        <f t="shared" si="611"/>
        <v>6.9079202180969967E-2</v>
      </c>
      <c r="N1033" s="51">
        <f t="shared" si="582"/>
        <v>1.1861390915674019</v>
      </c>
      <c r="O1033" s="52">
        <f t="shared" si="583"/>
        <v>0.1913482469801614</v>
      </c>
      <c r="P1033" s="53" t="b">
        <f t="shared" si="584"/>
        <v>0</v>
      </c>
      <c r="Q1033" s="53" t="b">
        <f t="shared" si="585"/>
        <v>0</v>
      </c>
      <c r="R1033" s="53" t="b">
        <f t="shared" si="586"/>
        <v>0</v>
      </c>
      <c r="S1033" s="53" t="b">
        <f t="shared" si="612"/>
        <v>0</v>
      </c>
      <c r="T1033" s="54" t="str">
        <f t="shared" si="613"/>
        <v>不调</v>
      </c>
      <c r="U1033" s="51">
        <f t="shared" si="587"/>
        <v>0.12197723890449388</v>
      </c>
      <c r="V1033" s="51">
        <f t="shared" si="588"/>
        <v>0.1049883969415696</v>
      </c>
      <c r="W1033" s="51">
        <f t="shared" si="589"/>
        <v>0.89009425354036853</v>
      </c>
      <c r="X1033" s="51">
        <f t="shared" si="590"/>
        <v>6.9079202180969967E-2</v>
      </c>
      <c r="Y1033" s="51">
        <f t="shared" si="614"/>
        <v>0.99998626710299976</v>
      </c>
      <c r="Z1033" s="51">
        <f t="shared" si="591"/>
        <v>0.12197556380363564</v>
      </c>
      <c r="AA1033" s="51">
        <f t="shared" si="592"/>
        <v>0.10498695514672818</v>
      </c>
      <c r="AB1033" s="51">
        <f t="shared" si="593"/>
        <v>0.89008202996766417</v>
      </c>
      <c r="AC1033" s="51">
        <f t="shared" si="594"/>
        <v>6.9078253523401564E-2</v>
      </c>
      <c r="AD1033" s="78">
        <f t="shared" si="595"/>
        <v>1.1861228024414296</v>
      </c>
      <c r="AE1033" s="51">
        <f t="shared" si="615"/>
        <v>1.1928004340268277</v>
      </c>
      <c r="AF1033" s="50">
        <f t="shared" si="596"/>
        <v>-5.5982806468762858E-3</v>
      </c>
      <c r="AG1033" s="50">
        <f t="shared" si="616"/>
        <v>-2.1774892503660936E-3</v>
      </c>
      <c r="AH1033" s="48">
        <f t="shared" si="617"/>
        <v>45289</v>
      </c>
      <c r="AI1033" s="55">
        <f t="shared" si="597"/>
        <v>2024</v>
      </c>
      <c r="AJ1033" s="55">
        <f t="shared" si="598"/>
        <v>1</v>
      </c>
      <c r="AK1033" s="53">
        <f t="shared" si="599"/>
        <v>0</v>
      </c>
      <c r="AL1033" s="51">
        <f t="shared" si="618"/>
        <v>1.1909760043506519</v>
      </c>
      <c r="AM1033" s="52" t="str">
        <f t="shared" si="600"/>
        <v/>
      </c>
      <c r="AN1033" s="51">
        <f t="shared" si="619"/>
        <v>1.1924458766292976</v>
      </c>
      <c r="AO1033" s="52">
        <f t="shared" si="601"/>
        <v>-5.3026089584388147E-3</v>
      </c>
      <c r="AP1033" s="56">
        <f t="shared" si="602"/>
        <v>1</v>
      </c>
      <c r="AQ1033" s="53" t="b">
        <f t="shared" si="603"/>
        <v>1</v>
      </c>
    </row>
    <row r="1034" spans="1:43">
      <c r="A1034" s="48">
        <f>净值底稿!A995</f>
        <v>45322</v>
      </c>
      <c r="B1034" s="49">
        <f>净值底稿!X995</f>
        <v>1.5032636276190745</v>
      </c>
      <c r="C1034" s="49">
        <f>净值底稿!U995</f>
        <v>1.033686972217073</v>
      </c>
      <c r="D1034" s="49">
        <f>净值底稿!V995</f>
        <v>1.6491</v>
      </c>
      <c r="E1034" s="49">
        <f>净值底稿!W995</f>
        <v>1.7109000000000001</v>
      </c>
      <c r="F1034" s="50">
        <f t="shared" si="604"/>
        <v>-3.5150922037768817E-3</v>
      </c>
      <c r="G1034" s="50">
        <f t="shared" si="605"/>
        <v>-3.3575741418814475E-2</v>
      </c>
      <c r="H1034" s="50">
        <f t="shared" si="606"/>
        <v>1.0319291004006192E-3</v>
      </c>
      <c r="I1034" s="50">
        <f t="shared" si="607"/>
        <v>-1.753155680224161E-4</v>
      </c>
      <c r="J1034" s="51">
        <f t="shared" si="608"/>
        <v>0.12154680845025818</v>
      </c>
      <c r="K1034" s="51">
        <f t="shared" si="609"/>
        <v>0.10146194028837296</v>
      </c>
      <c r="L1034" s="51">
        <f t="shared" si="610"/>
        <v>0.89100053151613146</v>
      </c>
      <c r="M1034" s="51">
        <f t="shared" si="611"/>
        <v>6.9066143030147117E-2</v>
      </c>
      <c r="N1034" s="51">
        <f t="shared" si="582"/>
        <v>1.1830754232849097</v>
      </c>
      <c r="O1034" s="52">
        <f t="shared" si="583"/>
        <v>0.1884991813281256</v>
      </c>
      <c r="P1034" s="53" t="b">
        <f t="shared" si="584"/>
        <v>0</v>
      </c>
      <c r="Q1034" s="53" t="b">
        <f t="shared" si="585"/>
        <v>0</v>
      </c>
      <c r="R1034" s="53" t="b">
        <f t="shared" si="586"/>
        <v>0</v>
      </c>
      <c r="S1034" s="53" t="b">
        <f t="shared" si="612"/>
        <v>0</v>
      </c>
      <c r="T1034" s="54" t="str">
        <f t="shared" si="613"/>
        <v>不调</v>
      </c>
      <c r="U1034" s="51">
        <f t="shared" si="587"/>
        <v>0.12154680845025818</v>
      </c>
      <c r="V1034" s="51">
        <f t="shared" si="588"/>
        <v>0.10146194028837296</v>
      </c>
      <c r="W1034" s="51">
        <f t="shared" si="589"/>
        <v>0.89100053151613146</v>
      </c>
      <c r="X1034" s="51">
        <f t="shared" si="590"/>
        <v>6.9066143030147117E-2</v>
      </c>
      <c r="Y1034" s="51">
        <f t="shared" si="614"/>
        <v>0.99998626710299976</v>
      </c>
      <c r="Z1034" s="51">
        <f t="shared" si="591"/>
        <v>0.12154513926045703</v>
      </c>
      <c r="AA1034" s="51">
        <f t="shared" si="592"/>
        <v>0.10146054692199755</v>
      </c>
      <c r="AB1034" s="51">
        <f t="shared" si="593"/>
        <v>0.89098829549760494</v>
      </c>
      <c r="AC1034" s="51">
        <f t="shared" si="594"/>
        <v>6.9065194551918674E-2</v>
      </c>
      <c r="AD1034" s="78">
        <f t="shared" si="595"/>
        <v>1.1830591762319782</v>
      </c>
      <c r="AE1034" s="51">
        <f t="shared" si="615"/>
        <v>1.1928004340268277</v>
      </c>
      <c r="AF1034" s="50">
        <f t="shared" si="596"/>
        <v>-8.1667121481198146E-3</v>
      </c>
      <c r="AG1034" s="50">
        <f t="shared" si="616"/>
        <v>-2.5828912513489177E-3</v>
      </c>
      <c r="AH1034" s="48">
        <f t="shared" si="617"/>
        <v>45289</v>
      </c>
      <c r="AI1034" s="55">
        <f t="shared" si="597"/>
        <v>2024</v>
      </c>
      <c r="AJ1034" s="55">
        <f t="shared" si="598"/>
        <v>1</v>
      </c>
      <c r="AK1034" s="53">
        <f t="shared" si="599"/>
        <v>1</v>
      </c>
      <c r="AL1034" s="51">
        <f t="shared" si="618"/>
        <v>1.1909760043506519</v>
      </c>
      <c r="AM1034" s="52">
        <f t="shared" si="600"/>
        <v>-6.6473447741628444E-3</v>
      </c>
      <c r="AN1034" s="51">
        <f t="shared" si="619"/>
        <v>1.1924458766292976</v>
      </c>
      <c r="AO1034" s="52">
        <f t="shared" si="601"/>
        <v>-7.8718041474996614E-3</v>
      </c>
      <c r="AP1034" s="56">
        <f t="shared" si="602"/>
        <v>1</v>
      </c>
      <c r="AQ1034" s="53" t="b">
        <f t="shared" si="603"/>
        <v>1</v>
      </c>
    </row>
    <row r="1035" spans="1:43">
      <c r="A1035" s="48">
        <f>净值底稿!A996</f>
        <v>45323</v>
      </c>
      <c r="B1035" s="49">
        <f>净值底稿!X996</f>
        <v>1.489722238767222</v>
      </c>
      <c r="C1035" s="49">
        <f>净值底稿!U996</f>
        <v>1.0268965908933454</v>
      </c>
      <c r="D1035" s="49">
        <f>净值底稿!V996</f>
        <v>1.6493</v>
      </c>
      <c r="E1035" s="49">
        <f>净值底稿!W996</f>
        <v>1.7111000000000001</v>
      </c>
      <c r="F1035" s="50">
        <f t="shared" si="604"/>
        <v>-9.0079934105103954E-3</v>
      </c>
      <c r="G1035" s="50">
        <f t="shared" si="605"/>
        <v>-6.5690886179627928E-3</v>
      </c>
      <c r="H1035" s="50">
        <f t="shared" si="606"/>
        <v>1.2127827299734939E-4</v>
      </c>
      <c r="I1035" s="50">
        <f t="shared" si="607"/>
        <v>1.1689753930688163E-4</v>
      </c>
      <c r="J1035" s="51">
        <f t="shared" si="608"/>
        <v>0.12045026144691927</v>
      </c>
      <c r="K1035" s="51">
        <f t="shared" si="609"/>
        <v>0.10079404359803998</v>
      </c>
      <c r="L1035" s="51">
        <f t="shared" si="610"/>
        <v>0.89109635301934376</v>
      </c>
      <c r="M1035" s="51">
        <f t="shared" si="611"/>
        <v>6.9073268103213542E-2</v>
      </c>
      <c r="N1035" s="51">
        <f t="shared" si="582"/>
        <v>1.1814139261675165</v>
      </c>
      <c r="O1035" s="52">
        <f t="shared" si="583"/>
        <v>0.18727077795897615</v>
      </c>
      <c r="P1035" s="53" t="b">
        <f t="shared" si="584"/>
        <v>0</v>
      </c>
      <c r="Q1035" s="53" t="b">
        <f t="shared" si="585"/>
        <v>0</v>
      </c>
      <c r="R1035" s="53" t="b">
        <f t="shared" si="586"/>
        <v>0</v>
      </c>
      <c r="S1035" s="53" t="b">
        <f t="shared" si="612"/>
        <v>0</v>
      </c>
      <c r="T1035" s="54" t="str">
        <f t="shared" si="613"/>
        <v>不调</v>
      </c>
      <c r="U1035" s="51">
        <f t="shared" si="587"/>
        <v>0.12045026144691927</v>
      </c>
      <c r="V1035" s="51">
        <f t="shared" si="588"/>
        <v>0.10079404359803998</v>
      </c>
      <c r="W1035" s="51">
        <f t="shared" si="589"/>
        <v>0.89109635301934376</v>
      </c>
      <c r="X1035" s="51">
        <f t="shared" si="590"/>
        <v>6.9073268103213542E-2</v>
      </c>
      <c r="Y1035" s="51">
        <f t="shared" si="614"/>
        <v>0.99998626710299976</v>
      </c>
      <c r="Z1035" s="51">
        <f t="shared" si="591"/>
        <v>0.12044860731588516</v>
      </c>
      <c r="AA1035" s="51">
        <f t="shared" si="592"/>
        <v>0.10079265940382101</v>
      </c>
      <c r="AB1035" s="51">
        <f t="shared" si="593"/>
        <v>0.89108411568491042</v>
      </c>
      <c r="AC1035" s="51">
        <f t="shared" si="594"/>
        <v>6.9072319527137216E-2</v>
      </c>
      <c r="AD1035" s="78">
        <f t="shared" si="595"/>
        <v>1.1813977019317539</v>
      </c>
      <c r="AE1035" s="51">
        <f t="shared" si="615"/>
        <v>1.1928004340268277</v>
      </c>
      <c r="AF1035" s="50">
        <f t="shared" si="596"/>
        <v>-9.5596310747295687E-3</v>
      </c>
      <c r="AG1035" s="50">
        <f t="shared" si="616"/>
        <v>-1.4043881604605124E-3</v>
      </c>
      <c r="AH1035" s="48">
        <f t="shared" si="617"/>
        <v>45289</v>
      </c>
      <c r="AI1035" s="55">
        <f t="shared" si="597"/>
        <v>2024</v>
      </c>
      <c r="AJ1035" s="55">
        <f t="shared" si="598"/>
        <v>2</v>
      </c>
      <c r="AK1035" s="53">
        <f t="shared" si="599"/>
        <v>0</v>
      </c>
      <c r="AL1035" s="51">
        <f t="shared" si="618"/>
        <v>1.1830591762319782</v>
      </c>
      <c r="AM1035" s="52" t="str">
        <f t="shared" si="600"/>
        <v/>
      </c>
      <c r="AN1035" s="51">
        <f t="shared" si="619"/>
        <v>1.1924458766292976</v>
      </c>
      <c r="AO1035" s="52">
        <f t="shared" si="601"/>
        <v>-9.265137239413912E-3</v>
      </c>
      <c r="AP1035" s="56">
        <f t="shared" si="602"/>
        <v>1</v>
      </c>
      <c r="AQ1035" s="53" t="b">
        <f t="shared" si="603"/>
        <v>1</v>
      </c>
    </row>
    <row r="1036" spans="1:43">
      <c r="A1036" s="48">
        <f>净值底稿!A997</f>
        <v>45324</v>
      </c>
      <c r="B1036" s="49">
        <f>净值底稿!X997</f>
        <v>1.4863165696500871</v>
      </c>
      <c r="C1036" s="49">
        <f>净值底稿!U997</f>
        <v>0.99033741822706645</v>
      </c>
      <c r="D1036" s="49">
        <f>净值底稿!V997</f>
        <v>1.6496</v>
      </c>
      <c r="E1036" s="49">
        <f>净值底稿!W997</f>
        <v>1.7231000000000001</v>
      </c>
      <c r="F1036" s="50">
        <f t="shared" si="604"/>
        <v>-2.2861101408764295E-3</v>
      </c>
      <c r="G1036" s="50">
        <f t="shared" si="605"/>
        <v>-3.5601610707923781E-2</v>
      </c>
      <c r="H1036" s="50">
        <f t="shared" si="606"/>
        <v>1.8189534954227149E-4</v>
      </c>
      <c r="I1036" s="50">
        <f t="shared" si="607"/>
        <v>7.0130325521593484E-3</v>
      </c>
      <c r="J1036" s="51">
        <f t="shared" si="608"/>
        <v>0.12017324853324587</v>
      </c>
      <c r="K1036" s="51">
        <f t="shared" si="609"/>
        <v>9.7204278381509829E-2</v>
      </c>
      <c r="L1036" s="51">
        <f t="shared" si="610"/>
        <v>0.89124619974160446</v>
      </c>
      <c r="M1036" s="51">
        <f t="shared" si="611"/>
        <v>6.9556725952434187E-2</v>
      </c>
      <c r="N1036" s="51">
        <f t="shared" si="582"/>
        <v>1.1781804526087942</v>
      </c>
      <c r="O1036" s="52">
        <f t="shared" si="583"/>
        <v>0.18450274440848685</v>
      </c>
      <c r="P1036" s="53" t="b">
        <f t="shared" si="584"/>
        <v>0</v>
      </c>
      <c r="Q1036" s="53" t="b">
        <f t="shared" si="585"/>
        <v>0</v>
      </c>
      <c r="R1036" s="53" t="b">
        <f t="shared" si="586"/>
        <v>0</v>
      </c>
      <c r="S1036" s="53" t="b">
        <f t="shared" si="612"/>
        <v>0</v>
      </c>
      <c r="T1036" s="54" t="str">
        <f t="shared" si="613"/>
        <v>不调</v>
      </c>
      <c r="U1036" s="51">
        <f t="shared" si="587"/>
        <v>0.12017324853324587</v>
      </c>
      <c r="V1036" s="51">
        <f t="shared" si="588"/>
        <v>9.7204278381509829E-2</v>
      </c>
      <c r="W1036" s="51">
        <f t="shared" si="589"/>
        <v>0.89124619974160446</v>
      </c>
      <c r="X1036" s="51">
        <f t="shared" si="590"/>
        <v>6.9556725952434187E-2</v>
      </c>
      <c r="Y1036" s="51">
        <f t="shared" si="614"/>
        <v>0.99998626710299976</v>
      </c>
      <c r="Z1036" s="51">
        <f t="shared" si="591"/>
        <v>0.12017159820640158</v>
      </c>
      <c r="AA1036" s="51">
        <f t="shared" si="592"/>
        <v>9.7202943485166837E-2</v>
      </c>
      <c r="AB1036" s="51">
        <f t="shared" si="593"/>
        <v>0.89123396034934155</v>
      </c>
      <c r="AC1036" s="51">
        <f t="shared" si="594"/>
        <v>6.955577073708101E-2</v>
      </c>
      <c r="AD1036" s="78">
        <f t="shared" si="595"/>
        <v>1.1781642727779911</v>
      </c>
      <c r="AE1036" s="51">
        <f t="shared" si="615"/>
        <v>1.1928004340268277</v>
      </c>
      <c r="AF1036" s="50">
        <f t="shared" si="596"/>
        <v>-1.2270419117325182E-2</v>
      </c>
      <c r="AG1036" s="50">
        <f t="shared" si="616"/>
        <v>-2.7369522968223592E-3</v>
      </c>
      <c r="AH1036" s="48">
        <f t="shared" si="617"/>
        <v>45289</v>
      </c>
      <c r="AI1036" s="55">
        <f t="shared" si="597"/>
        <v>2024</v>
      </c>
      <c r="AJ1036" s="55">
        <f t="shared" si="598"/>
        <v>2</v>
      </c>
      <c r="AK1036" s="53">
        <f t="shared" si="599"/>
        <v>0</v>
      </c>
      <c r="AL1036" s="51">
        <f t="shared" si="618"/>
        <v>1.1830591762319782</v>
      </c>
      <c r="AM1036" s="52" t="str">
        <f t="shared" si="600"/>
        <v/>
      </c>
      <c r="AN1036" s="51">
        <f t="shared" si="619"/>
        <v>1.1924458766292976</v>
      </c>
      <c r="AO1036" s="52">
        <f t="shared" si="601"/>
        <v>-1.1976731297588583E-2</v>
      </c>
      <c r="AP1036" s="56">
        <f t="shared" si="602"/>
        <v>1</v>
      </c>
      <c r="AQ1036" s="53" t="b">
        <f t="shared" si="603"/>
        <v>1</v>
      </c>
    </row>
    <row r="1037" spans="1:43">
      <c r="A1037" s="48">
        <f>净值底稿!A998</f>
        <v>45327</v>
      </c>
      <c r="B1037" s="49">
        <f>净值底稿!X998</f>
        <v>1.4820423635422701</v>
      </c>
      <c r="C1037" s="49">
        <f>净值底稿!U998</f>
        <v>0.95138023377182179</v>
      </c>
      <c r="D1037" s="49">
        <f>净值底稿!V998</f>
        <v>1.6513</v>
      </c>
      <c r="E1037" s="49">
        <f>净值底稿!W998</f>
        <v>1.7079</v>
      </c>
      <c r="F1037" s="50">
        <f t="shared" si="604"/>
        <v>-2.8757037330365831E-3</v>
      </c>
      <c r="G1037" s="50">
        <f t="shared" si="605"/>
        <v>-3.9337284180362531E-2</v>
      </c>
      <c r="H1037" s="50">
        <f t="shared" si="606"/>
        <v>1.0305528612997161E-3</v>
      </c>
      <c r="I1037" s="50">
        <f t="shared" si="607"/>
        <v>-8.8213104288782374E-3</v>
      </c>
      <c r="J1037" s="51">
        <f t="shared" si="608"/>
        <v>0.11982602029283446</v>
      </c>
      <c r="K1037" s="51">
        <f t="shared" si="609"/>
        <v>9.3379243674123105E-2</v>
      </c>
      <c r="L1037" s="51">
        <f t="shared" si="610"/>
        <v>0.89215242405726702</v>
      </c>
      <c r="M1037" s="51">
        <f t="shared" si="611"/>
        <v>6.8942197691289328E-2</v>
      </c>
      <c r="N1037" s="51">
        <f t="shared" si="582"/>
        <v>1.174299885715514</v>
      </c>
      <c r="O1037" s="52">
        <f t="shared" si="583"/>
        <v>0.18155946922965865</v>
      </c>
      <c r="P1037" s="53" t="b">
        <f t="shared" si="584"/>
        <v>0</v>
      </c>
      <c r="Q1037" s="53" t="b">
        <f t="shared" si="585"/>
        <v>0</v>
      </c>
      <c r="R1037" s="53" t="b">
        <f t="shared" si="586"/>
        <v>0</v>
      </c>
      <c r="S1037" s="53" t="b">
        <f t="shared" si="612"/>
        <v>0</v>
      </c>
      <c r="T1037" s="54" t="str">
        <f t="shared" si="613"/>
        <v>不调</v>
      </c>
      <c r="U1037" s="51">
        <f t="shared" si="587"/>
        <v>0.11982602029283446</v>
      </c>
      <c r="V1037" s="51">
        <f t="shared" si="588"/>
        <v>9.3379243674123105E-2</v>
      </c>
      <c r="W1037" s="51">
        <f t="shared" si="589"/>
        <v>0.89215242405726702</v>
      </c>
      <c r="X1037" s="51">
        <f t="shared" si="590"/>
        <v>6.8942197691289328E-2</v>
      </c>
      <c r="Y1037" s="51">
        <f t="shared" si="614"/>
        <v>0.99995880187477393</v>
      </c>
      <c r="Z1037" s="51">
        <f t="shared" si="591"/>
        <v>0.11982108368544508</v>
      </c>
      <c r="AA1037" s="51">
        <f t="shared" si="592"/>
        <v>9.3375396624348697E-2</v>
      </c>
      <c r="AB1037" s="51">
        <f t="shared" si="593"/>
        <v>0.89211566904997996</v>
      </c>
      <c r="AC1037" s="51">
        <f t="shared" si="594"/>
        <v>6.8939357401995485E-2</v>
      </c>
      <c r="AD1037" s="78">
        <f t="shared" si="595"/>
        <v>1.1742515067617691</v>
      </c>
      <c r="AE1037" s="51">
        <f t="shared" si="615"/>
        <v>1.1928004340268277</v>
      </c>
      <c r="AF1037" s="50">
        <f t="shared" si="596"/>
        <v>-1.5550738192170455E-2</v>
      </c>
      <c r="AG1037" s="50">
        <f t="shared" si="616"/>
        <v>-3.321069995609327E-3</v>
      </c>
      <c r="AH1037" s="48">
        <f t="shared" si="617"/>
        <v>45289</v>
      </c>
      <c r="AI1037" s="55">
        <f t="shared" si="597"/>
        <v>2024</v>
      </c>
      <c r="AJ1037" s="55">
        <f t="shared" si="598"/>
        <v>2</v>
      </c>
      <c r="AK1037" s="53">
        <f t="shared" si="599"/>
        <v>0</v>
      </c>
      <c r="AL1037" s="51">
        <f t="shared" si="618"/>
        <v>1.1830591762319782</v>
      </c>
      <c r="AM1037" s="52" t="str">
        <f t="shared" si="600"/>
        <v/>
      </c>
      <c r="AN1037" s="51">
        <f t="shared" si="619"/>
        <v>1.1924458766292976</v>
      </c>
      <c r="AO1037" s="52">
        <f t="shared" si="601"/>
        <v>-1.5258025730240043E-2</v>
      </c>
      <c r="AP1037" s="56">
        <f t="shared" si="602"/>
        <v>1</v>
      </c>
      <c r="AQ1037" s="53" t="b">
        <f t="shared" si="603"/>
        <v>1</v>
      </c>
    </row>
    <row r="1038" spans="1:43">
      <c r="A1038" s="48">
        <f>净值底稿!A999</f>
        <v>45328</v>
      </c>
      <c r="B1038" s="49">
        <f>净值底稿!X999</f>
        <v>1.5098498610583255</v>
      </c>
      <c r="C1038" s="49">
        <f>净值底稿!U999</f>
        <v>0.99060303088009982</v>
      </c>
      <c r="D1038" s="49">
        <f>净值底稿!V999</f>
        <v>1.6494</v>
      </c>
      <c r="E1038" s="49">
        <f>净值底稿!W999</f>
        <v>1.7064999999999999</v>
      </c>
      <c r="F1038" s="50">
        <f t="shared" si="604"/>
        <v>1.8762957254198742E-2</v>
      </c>
      <c r="G1038" s="50">
        <f t="shared" si="605"/>
        <v>4.1227256690814507E-2</v>
      </c>
      <c r="H1038" s="50">
        <f t="shared" si="606"/>
        <v>-1.1506086113970415E-3</v>
      </c>
      <c r="I1038" s="50">
        <f t="shared" si="607"/>
        <v>-8.1972012412911965E-4</v>
      </c>
      <c r="J1038" s="51">
        <f t="shared" si="608"/>
        <v>0.12206928155678685</v>
      </c>
      <c r="K1038" s="51">
        <f t="shared" si="609"/>
        <v>9.7225008069587338E-2</v>
      </c>
      <c r="L1038" s="51">
        <f t="shared" si="610"/>
        <v>0.89108919307880885</v>
      </c>
      <c r="M1038" s="51">
        <f t="shared" si="611"/>
        <v>6.8882846423388544E-2</v>
      </c>
      <c r="N1038" s="51">
        <f t="shared" si="582"/>
        <v>1.1792663291285717</v>
      </c>
      <c r="O1038" s="52">
        <f t="shared" si="583"/>
        <v>0.18595823878769055</v>
      </c>
      <c r="P1038" s="53" t="b">
        <f t="shared" si="584"/>
        <v>0</v>
      </c>
      <c r="Q1038" s="53" t="b">
        <f t="shared" si="585"/>
        <v>0</v>
      </c>
      <c r="R1038" s="53" t="b">
        <f t="shared" si="586"/>
        <v>0</v>
      </c>
      <c r="S1038" s="53" t="b">
        <f t="shared" si="612"/>
        <v>0</v>
      </c>
      <c r="T1038" s="54" t="str">
        <f t="shared" si="613"/>
        <v>不调</v>
      </c>
      <c r="U1038" s="51">
        <f t="shared" si="587"/>
        <v>0.12206928155678685</v>
      </c>
      <c r="V1038" s="51">
        <f t="shared" si="588"/>
        <v>9.7225008069587338E-2</v>
      </c>
      <c r="W1038" s="51">
        <f t="shared" si="589"/>
        <v>0.89108919307880885</v>
      </c>
      <c r="X1038" s="51">
        <f t="shared" si="590"/>
        <v>6.8882846423388544E-2</v>
      </c>
      <c r="Y1038" s="51">
        <f t="shared" si="614"/>
        <v>0.99998626710299976</v>
      </c>
      <c r="Z1038" s="51">
        <f t="shared" si="591"/>
        <v>0.12206760519191634</v>
      </c>
      <c r="AA1038" s="51">
        <f t="shared" si="592"/>
        <v>9.7223672888565676E-2</v>
      </c>
      <c r="AB1038" s="51">
        <f t="shared" si="593"/>
        <v>0.8910769558427023</v>
      </c>
      <c r="AC1038" s="51">
        <f t="shared" si="594"/>
        <v>6.8881900462353526E-2</v>
      </c>
      <c r="AD1038" s="78">
        <f t="shared" si="595"/>
        <v>1.1792501343855379</v>
      </c>
      <c r="AE1038" s="51">
        <f t="shared" si="615"/>
        <v>1.1928004340268277</v>
      </c>
      <c r="AF1038" s="50">
        <f t="shared" si="596"/>
        <v>-1.1360072695098422E-2</v>
      </c>
      <c r="AG1038" s="50">
        <f t="shared" si="616"/>
        <v>4.2568628568793176E-3</v>
      </c>
      <c r="AH1038" s="48">
        <f t="shared" si="617"/>
        <v>45289</v>
      </c>
      <c r="AI1038" s="55">
        <f t="shared" si="597"/>
        <v>2024</v>
      </c>
      <c r="AJ1038" s="55">
        <f t="shared" si="598"/>
        <v>2</v>
      </c>
      <c r="AK1038" s="53">
        <f t="shared" si="599"/>
        <v>0</v>
      </c>
      <c r="AL1038" s="51">
        <f t="shared" si="618"/>
        <v>1.1830591762319782</v>
      </c>
      <c r="AM1038" s="52" t="str">
        <f t="shared" si="600"/>
        <v/>
      </c>
      <c r="AN1038" s="51">
        <f t="shared" si="619"/>
        <v>1.1924458766292976</v>
      </c>
      <c r="AO1038" s="52">
        <f t="shared" si="601"/>
        <v>-1.1066114196361054E-2</v>
      </c>
      <c r="AP1038" s="56">
        <f t="shared" si="602"/>
        <v>1</v>
      </c>
      <c r="AQ1038" s="53" t="b">
        <f t="shared" si="603"/>
        <v>1</v>
      </c>
    </row>
    <row r="1039" spans="1:43">
      <c r="A1039" s="48">
        <f>净值底稿!A1000</f>
        <v>45329</v>
      </c>
      <c r="B1039" s="49">
        <f>净值底稿!X1000</f>
        <v>1.5321336299976391</v>
      </c>
      <c r="C1039" s="49">
        <f>净值底稿!U1000</f>
        <v>1.0138897910921791</v>
      </c>
      <c r="D1039" s="49">
        <f>净值底稿!V1000</f>
        <v>1.6507000000000001</v>
      </c>
      <c r="E1039" s="49">
        <f>净值底稿!W1000</f>
        <v>1.7108000000000001</v>
      </c>
      <c r="F1039" s="50">
        <f t="shared" si="604"/>
        <v>1.4758930350660115E-2</v>
      </c>
      <c r="G1039" s="50">
        <f t="shared" si="605"/>
        <v>2.3507660976355149E-2</v>
      </c>
      <c r="H1039" s="50">
        <f t="shared" si="606"/>
        <v>7.8816539347648096E-4</v>
      </c>
      <c r="I1039" s="50">
        <f t="shared" si="607"/>
        <v>2.5197773220042574E-3</v>
      </c>
      <c r="J1039" s="51">
        <f t="shared" si="608"/>
        <v>0.12386919247501571</v>
      </c>
      <c r="K1039" s="51">
        <f t="shared" si="609"/>
        <v>9.9509174029706132E-2</v>
      </c>
      <c r="L1039" s="51">
        <f t="shared" si="610"/>
        <v>0.89177927186222183</v>
      </c>
      <c r="M1039" s="51">
        <f t="shared" si="611"/>
        <v>6.9055467513035124E-2</v>
      </c>
      <c r="N1039" s="51">
        <f t="shared" si="582"/>
        <v>1.1842131058799787</v>
      </c>
      <c r="O1039" s="52">
        <f t="shared" si="583"/>
        <v>0.1886302097110564</v>
      </c>
      <c r="P1039" s="53" t="b">
        <f t="shared" si="584"/>
        <v>0</v>
      </c>
      <c r="Q1039" s="53" t="b">
        <f t="shared" si="585"/>
        <v>0</v>
      </c>
      <c r="R1039" s="53" t="b">
        <f t="shared" si="586"/>
        <v>0</v>
      </c>
      <c r="S1039" s="53" t="b">
        <f t="shared" si="612"/>
        <v>0</v>
      </c>
      <c r="T1039" s="54" t="str">
        <f t="shared" si="613"/>
        <v>不调</v>
      </c>
      <c r="U1039" s="51">
        <f t="shared" si="587"/>
        <v>0.12386919247501571</v>
      </c>
      <c r="V1039" s="51">
        <f t="shared" si="588"/>
        <v>9.9509174029706132E-2</v>
      </c>
      <c r="W1039" s="51">
        <f t="shared" si="589"/>
        <v>0.89177927186222183</v>
      </c>
      <c r="X1039" s="51">
        <f t="shared" si="590"/>
        <v>6.9055467513035124E-2</v>
      </c>
      <c r="Y1039" s="51">
        <f t="shared" si="614"/>
        <v>0.99998626710299976</v>
      </c>
      <c r="Z1039" s="51">
        <f t="shared" si="591"/>
        <v>0.12386749139215394</v>
      </c>
      <c r="AA1039" s="51">
        <f t="shared" si="592"/>
        <v>9.9507807480468599E-2</v>
      </c>
      <c r="AB1039" s="51">
        <f t="shared" si="593"/>
        <v>0.89176702514933437</v>
      </c>
      <c r="AC1039" s="51">
        <f t="shared" si="594"/>
        <v>6.9054519181412463E-2</v>
      </c>
      <c r="AD1039" s="78">
        <f t="shared" si="595"/>
        <v>1.1841968432033694</v>
      </c>
      <c r="AE1039" s="51">
        <f t="shared" si="615"/>
        <v>1.1928004340268277</v>
      </c>
      <c r="AF1039" s="50">
        <f t="shared" si="596"/>
        <v>-7.2129340147982779E-3</v>
      </c>
      <c r="AG1039" s="50">
        <f t="shared" si="616"/>
        <v>4.1947918203197876E-3</v>
      </c>
      <c r="AH1039" s="48">
        <f t="shared" si="617"/>
        <v>45289</v>
      </c>
      <c r="AI1039" s="55">
        <f t="shared" si="597"/>
        <v>2024</v>
      </c>
      <c r="AJ1039" s="55">
        <f t="shared" si="598"/>
        <v>2</v>
      </c>
      <c r="AK1039" s="53">
        <f t="shared" si="599"/>
        <v>0</v>
      </c>
      <c r="AL1039" s="51">
        <f t="shared" si="618"/>
        <v>1.1830591762319782</v>
      </c>
      <c r="AM1039" s="52" t="str">
        <f t="shared" si="600"/>
        <v/>
      </c>
      <c r="AN1039" s="51">
        <f t="shared" si="619"/>
        <v>1.1924458766292976</v>
      </c>
      <c r="AO1039" s="52">
        <f t="shared" si="601"/>
        <v>-6.9177424213548999E-3</v>
      </c>
      <c r="AP1039" s="56">
        <f t="shared" si="602"/>
        <v>1</v>
      </c>
      <c r="AQ1039" s="53" t="b">
        <f t="shared" si="603"/>
        <v>1</v>
      </c>
    </row>
    <row r="1040" spans="1:43">
      <c r="A1040" s="48">
        <f>净值底稿!A1001</f>
        <v>45330</v>
      </c>
      <c r="B1040" s="49">
        <f>净值底稿!X1001</f>
        <v>1.5324147498316323</v>
      </c>
      <c r="C1040" s="49">
        <f>净值底稿!U1001</f>
        <v>1.0458442226526516</v>
      </c>
      <c r="D1040" s="49">
        <f>净值底稿!V1001</f>
        <v>1.6504000000000001</v>
      </c>
      <c r="E1040" s="49">
        <f>净值底稿!W1001</f>
        <v>1.7126999999999999</v>
      </c>
      <c r="F1040" s="50">
        <f t="shared" si="604"/>
        <v>1.8348258173372933E-4</v>
      </c>
      <c r="G1040" s="50">
        <f t="shared" si="605"/>
        <v>3.1516671576356181E-2</v>
      </c>
      <c r="H1040" s="50">
        <f t="shared" si="606"/>
        <v>-1.8174107954194163E-4</v>
      </c>
      <c r="I1040" s="50">
        <f t="shared" si="607"/>
        <v>1.110591536123362E-3</v>
      </c>
      <c r="J1040" s="51">
        <f t="shared" si="608"/>
        <v>0.12389021891926746</v>
      </c>
      <c r="K1040" s="51">
        <f t="shared" si="609"/>
        <v>0.10264396236811381</v>
      </c>
      <c r="L1040" s="51">
        <f t="shared" si="610"/>
        <v>0.89160495444748378</v>
      </c>
      <c r="M1040" s="51">
        <f t="shared" si="611"/>
        <v>6.9131210545946412E-2</v>
      </c>
      <c r="N1040" s="51">
        <f t="shared" si="582"/>
        <v>1.1872703462808116</v>
      </c>
      <c r="O1040" s="52">
        <f t="shared" si="583"/>
        <v>0.19080252614496085</v>
      </c>
      <c r="P1040" s="53" t="b">
        <f t="shared" si="584"/>
        <v>0</v>
      </c>
      <c r="Q1040" s="53" t="b">
        <f t="shared" si="585"/>
        <v>0</v>
      </c>
      <c r="R1040" s="53" t="b">
        <f t="shared" si="586"/>
        <v>0</v>
      </c>
      <c r="S1040" s="53" t="b">
        <f t="shared" si="612"/>
        <v>0</v>
      </c>
      <c r="T1040" s="54" t="str">
        <f t="shared" si="613"/>
        <v>不调</v>
      </c>
      <c r="U1040" s="51">
        <f t="shared" si="587"/>
        <v>0.12389021891926746</v>
      </c>
      <c r="V1040" s="51">
        <f t="shared" si="588"/>
        <v>0.10264396236811381</v>
      </c>
      <c r="W1040" s="51">
        <f t="shared" si="589"/>
        <v>0.89160495444748378</v>
      </c>
      <c r="X1040" s="51">
        <f t="shared" si="590"/>
        <v>6.9131210545946412E-2</v>
      </c>
      <c r="Y1040" s="51">
        <f t="shared" si="614"/>
        <v>0.99998626710299976</v>
      </c>
      <c r="Z1040" s="51">
        <f t="shared" si="591"/>
        <v>0.12388851754765171</v>
      </c>
      <c r="AA1040" s="51">
        <f t="shared" si="592"/>
        <v>0.10264255276915091</v>
      </c>
      <c r="AB1040" s="51">
        <f t="shared" si="593"/>
        <v>0.8915927101284794</v>
      </c>
      <c r="AC1040" s="51">
        <f t="shared" si="594"/>
        <v>6.9130261174152483E-2</v>
      </c>
      <c r="AD1040" s="78">
        <f t="shared" si="595"/>
        <v>1.1872540416194344</v>
      </c>
      <c r="AE1040" s="51">
        <f t="shared" si="615"/>
        <v>1.1928004340268277</v>
      </c>
      <c r="AF1040" s="50">
        <f t="shared" si="596"/>
        <v>-4.6498913390473628E-3</v>
      </c>
      <c r="AG1040" s="50">
        <f t="shared" si="616"/>
        <v>2.5816640481788333E-3</v>
      </c>
      <c r="AH1040" s="48">
        <f t="shared" si="617"/>
        <v>45289</v>
      </c>
      <c r="AI1040" s="55">
        <f t="shared" si="597"/>
        <v>2024</v>
      </c>
      <c r="AJ1040" s="55">
        <f t="shared" si="598"/>
        <v>2</v>
      </c>
      <c r="AK1040" s="53">
        <f t="shared" si="599"/>
        <v>0</v>
      </c>
      <c r="AL1040" s="51">
        <f t="shared" si="618"/>
        <v>1.1830591762319782</v>
      </c>
      <c r="AM1040" s="52" t="str">
        <f t="shared" si="600"/>
        <v/>
      </c>
      <c r="AN1040" s="51">
        <f t="shared" si="619"/>
        <v>1.1924458766292976</v>
      </c>
      <c r="AO1040" s="52">
        <f t="shared" si="601"/>
        <v>-4.3539376600798541E-3</v>
      </c>
      <c r="AP1040" s="56">
        <f t="shared" si="602"/>
        <v>1</v>
      </c>
      <c r="AQ1040" s="53" t="b">
        <f t="shared" si="603"/>
        <v>1</v>
      </c>
    </row>
    <row r="1041" spans="1:43">
      <c r="A1041" s="48">
        <f>净值底稿!A1002</f>
        <v>45341</v>
      </c>
      <c r="B1041" s="49">
        <f>净值底稿!X1002</f>
        <v>1.5620775274402348</v>
      </c>
      <c r="C1041" s="49">
        <f>净值底稿!U1002</f>
        <v>1.0555776432166841</v>
      </c>
      <c r="D1041" s="49">
        <f>净值底稿!V1002</f>
        <v>1.6519999999999999</v>
      </c>
      <c r="E1041" s="49">
        <f>净值底稿!W1002</f>
        <v>1.7083999999999999</v>
      </c>
      <c r="F1041" s="50">
        <f t="shared" si="604"/>
        <v>1.9356885994383344E-2</v>
      </c>
      <c r="G1041" s="50">
        <f t="shared" si="605"/>
        <v>9.3067594133138254E-3</v>
      </c>
      <c r="H1041" s="50">
        <f t="shared" si="606"/>
        <v>9.6946194861846635E-4</v>
      </c>
      <c r="I1041" s="50">
        <f t="shared" si="607"/>
        <v>-2.5106556898464305E-3</v>
      </c>
      <c r="J1041" s="51">
        <f t="shared" si="608"/>
        <v>0.12628661345783476</v>
      </c>
      <c r="K1041" s="51">
        <f t="shared" si="609"/>
        <v>0.10359782231334176</v>
      </c>
      <c r="L1041" s="51">
        <f t="shared" si="610"/>
        <v>0.8924570753346146</v>
      </c>
      <c r="M1041" s="51">
        <f t="shared" si="611"/>
        <v>6.8956698890595025E-2</v>
      </c>
      <c r="N1041" s="51">
        <f t="shared" si="582"/>
        <v>1.191298209996386</v>
      </c>
      <c r="O1041" s="52">
        <f t="shared" si="583"/>
        <v>0.19296968117821137</v>
      </c>
      <c r="P1041" s="53" t="b">
        <f t="shared" si="584"/>
        <v>0</v>
      </c>
      <c r="Q1041" s="53" t="b">
        <f t="shared" si="585"/>
        <v>0</v>
      </c>
      <c r="R1041" s="53" t="b">
        <f t="shared" si="586"/>
        <v>0</v>
      </c>
      <c r="S1041" s="53" t="b">
        <f t="shared" si="612"/>
        <v>0</v>
      </c>
      <c r="T1041" s="54" t="str">
        <f t="shared" si="613"/>
        <v>不调</v>
      </c>
      <c r="U1041" s="51">
        <f t="shared" si="587"/>
        <v>0.12628661345783476</v>
      </c>
      <c r="V1041" s="51">
        <f t="shared" si="588"/>
        <v>0.10359782231334176</v>
      </c>
      <c r="W1041" s="51">
        <f t="shared" si="589"/>
        <v>0.8924570753346146</v>
      </c>
      <c r="X1041" s="51">
        <f t="shared" si="590"/>
        <v>6.8956698890595025E-2</v>
      </c>
      <c r="Y1041" s="51">
        <f t="shared" si="614"/>
        <v>0.99984894850515482</v>
      </c>
      <c r="Z1041" s="51">
        <f t="shared" si="591"/>
        <v>0.12626753767609303</v>
      </c>
      <c r="AA1041" s="51">
        <f t="shared" si="592"/>
        <v>0.10358217370741862</v>
      </c>
      <c r="AB1041" s="51">
        <f t="shared" si="593"/>
        <v>0.89232226835930017</v>
      </c>
      <c r="AC1041" s="51">
        <f t="shared" si="594"/>
        <v>6.894628287814801E-2</v>
      </c>
      <c r="AD1041" s="78">
        <f t="shared" si="595"/>
        <v>1.1911182626209598</v>
      </c>
      <c r="AE1041" s="51">
        <f t="shared" si="615"/>
        <v>1.1928004340268277</v>
      </c>
      <c r="AF1041" s="50">
        <f t="shared" si="596"/>
        <v>-1.4102706185216141E-3</v>
      </c>
      <c r="AG1041" s="50">
        <f t="shared" si="616"/>
        <v>3.25475497750638E-3</v>
      </c>
      <c r="AH1041" s="48">
        <f t="shared" si="617"/>
        <v>45289</v>
      </c>
      <c r="AI1041" s="55">
        <f t="shared" si="597"/>
        <v>2024</v>
      </c>
      <c r="AJ1041" s="55">
        <f t="shared" si="598"/>
        <v>2</v>
      </c>
      <c r="AK1041" s="53">
        <f t="shared" si="599"/>
        <v>0</v>
      </c>
      <c r="AL1041" s="51">
        <f t="shared" si="618"/>
        <v>1.1830591762319782</v>
      </c>
      <c r="AM1041" s="52" t="str">
        <f t="shared" si="600"/>
        <v/>
      </c>
      <c r="AN1041" s="51">
        <f t="shared" si="619"/>
        <v>1.1924458766292976</v>
      </c>
      <c r="AO1041" s="52">
        <f t="shared" si="601"/>
        <v>-1.1133536828443757E-3</v>
      </c>
      <c r="AP1041" s="56">
        <f t="shared" si="602"/>
        <v>1</v>
      </c>
      <c r="AQ1041" s="53" t="b">
        <f t="shared" si="603"/>
        <v>1</v>
      </c>
    </row>
    <row r="1042" spans="1:43">
      <c r="A1042" s="48">
        <f>净值底稿!A1003</f>
        <v>45342</v>
      </c>
      <c r="B1042" s="49">
        <f>净值底稿!X1003</f>
        <v>1.5726885522146605</v>
      </c>
      <c r="C1042" s="49">
        <f>净值底稿!U1003</f>
        <v>1.0605831099959551</v>
      </c>
      <c r="D1042" s="49">
        <f>净值底稿!V1003</f>
        <v>1.6533</v>
      </c>
      <c r="E1042" s="49">
        <f>净值底稿!W1003</f>
        <v>1.7089000000000001</v>
      </c>
      <c r="F1042" s="50">
        <f t="shared" si="604"/>
        <v>6.7928925344786784E-3</v>
      </c>
      <c r="G1042" s="50">
        <f t="shared" si="605"/>
        <v>4.7419219338689089E-3</v>
      </c>
      <c r="H1042" s="50">
        <f t="shared" si="606"/>
        <v>7.8692493946741493E-4</v>
      </c>
      <c r="I1042" s="50">
        <f t="shared" si="607"/>
        <v>2.9267150550227328E-4</v>
      </c>
      <c r="J1042" s="51">
        <f t="shared" si="608"/>
        <v>0.12712525949011996</v>
      </c>
      <c r="K1042" s="51">
        <f t="shared" si="609"/>
        <v>0.10407335228887965</v>
      </c>
      <c r="L1042" s="51">
        <f t="shared" si="610"/>
        <v>0.89302445900631422</v>
      </c>
      <c r="M1042" s="51">
        <f t="shared" si="611"/>
        <v>6.8966461490556741E-2</v>
      </c>
      <c r="N1042" s="51">
        <f t="shared" si="582"/>
        <v>1.1931895322758705</v>
      </c>
      <c r="O1042" s="52">
        <f t="shared" si="583"/>
        <v>0.19376520286598148</v>
      </c>
      <c r="P1042" s="53" t="b">
        <f t="shared" si="584"/>
        <v>0</v>
      </c>
      <c r="Q1042" s="53" t="b">
        <f t="shared" si="585"/>
        <v>0</v>
      </c>
      <c r="R1042" s="53" t="b">
        <f t="shared" si="586"/>
        <v>0</v>
      </c>
      <c r="S1042" s="53" t="b">
        <f t="shared" si="612"/>
        <v>0</v>
      </c>
      <c r="T1042" s="54" t="str">
        <f t="shared" si="613"/>
        <v>不调</v>
      </c>
      <c r="U1042" s="51">
        <f t="shared" si="587"/>
        <v>0.12712525949011996</v>
      </c>
      <c r="V1042" s="51">
        <f t="shared" si="588"/>
        <v>0.10407335228887965</v>
      </c>
      <c r="W1042" s="51">
        <f t="shared" si="589"/>
        <v>0.89302445900631422</v>
      </c>
      <c r="X1042" s="51">
        <f t="shared" si="590"/>
        <v>6.8966461490556741E-2</v>
      </c>
      <c r="Y1042" s="51">
        <f t="shared" si="614"/>
        <v>0.99998626710299976</v>
      </c>
      <c r="Z1042" s="51">
        <f t="shared" si="591"/>
        <v>0.12712351369202526</v>
      </c>
      <c r="AA1042" s="51">
        <f t="shared" si="592"/>
        <v>0.1040719230602522</v>
      </c>
      <c r="AB1042" s="51">
        <f t="shared" si="593"/>
        <v>0.89301219519340003</v>
      </c>
      <c r="AC1042" s="51">
        <f t="shared" si="594"/>
        <v>6.8965514381244625E-2</v>
      </c>
      <c r="AD1042" s="78">
        <f t="shared" si="595"/>
        <v>1.1931731463269222</v>
      </c>
      <c r="AE1042" s="51">
        <f t="shared" si="615"/>
        <v>1.1931731463269222</v>
      </c>
      <c r="AF1042" s="50">
        <f t="shared" si="596"/>
        <v>0</v>
      </c>
      <c r="AG1042" s="50">
        <f t="shared" si="616"/>
        <v>1.7251718577808717E-3</v>
      </c>
      <c r="AH1042" s="48">
        <f t="shared" si="617"/>
        <v>45289</v>
      </c>
      <c r="AI1042" s="55">
        <f t="shared" si="597"/>
        <v>2024</v>
      </c>
      <c r="AJ1042" s="55">
        <f t="shared" si="598"/>
        <v>2</v>
      </c>
      <c r="AK1042" s="53">
        <f t="shared" si="599"/>
        <v>0</v>
      </c>
      <c r="AL1042" s="51">
        <f t="shared" si="618"/>
        <v>1.1830591762319782</v>
      </c>
      <c r="AM1042" s="52" t="str">
        <f t="shared" si="600"/>
        <v/>
      </c>
      <c r="AN1042" s="51">
        <f t="shared" si="619"/>
        <v>1.1931731463269222</v>
      </c>
      <c r="AO1042" s="52">
        <f t="shared" si="601"/>
        <v>0</v>
      </c>
      <c r="AP1042" s="56">
        <f t="shared" si="602"/>
        <v>1</v>
      </c>
      <c r="AQ1042" s="53" t="b">
        <f t="shared" si="603"/>
        <v>1</v>
      </c>
    </row>
    <row r="1043" spans="1:43">
      <c r="A1043" s="48">
        <f>净值底稿!A1004</f>
        <v>45343</v>
      </c>
      <c r="B1043" s="49">
        <f>净值底稿!X1004</f>
        <v>1.5793159843117639</v>
      </c>
      <c r="C1043" s="49">
        <f>净值底稿!U1004</f>
        <v>1.0700437806827312</v>
      </c>
      <c r="D1043" s="49">
        <f>净值底稿!V1004</f>
        <v>1.6536999999999999</v>
      </c>
      <c r="E1043" s="49">
        <f>净值底稿!W1004</f>
        <v>1.7087000000000001</v>
      </c>
      <c r="F1043" s="50">
        <f t="shared" si="604"/>
        <v>4.2140779162984643E-3</v>
      </c>
      <c r="G1043" s="50">
        <f t="shared" si="605"/>
        <v>8.9202539599297914E-3</v>
      </c>
      <c r="H1043" s="50">
        <f t="shared" si="606"/>
        <v>2.4194036170088751E-4</v>
      </c>
      <c r="I1043" s="50">
        <f t="shared" si="607"/>
        <v>-1.1703434958154624E-4</v>
      </c>
      <c r="J1043" s="51">
        <f t="shared" si="608"/>
        <v>0.12765922208371711</v>
      </c>
      <c r="K1043" s="51">
        <f t="shared" si="609"/>
        <v>0.10500027104404792</v>
      </c>
      <c r="L1043" s="51">
        <f t="shared" si="610"/>
        <v>0.89322825088690838</v>
      </c>
      <c r="M1043" s="51">
        <f t="shared" si="611"/>
        <v>6.8957443047125463E-2</v>
      </c>
      <c r="N1043" s="51">
        <f t="shared" si="582"/>
        <v>1.1948451870617989</v>
      </c>
      <c r="O1043" s="52">
        <f t="shared" si="583"/>
        <v>0.19471936251414265</v>
      </c>
      <c r="P1043" s="53" t="b">
        <f t="shared" si="584"/>
        <v>0</v>
      </c>
      <c r="Q1043" s="53" t="b">
        <f t="shared" si="585"/>
        <v>0</v>
      </c>
      <c r="R1043" s="53" t="b">
        <f t="shared" si="586"/>
        <v>0</v>
      </c>
      <c r="S1043" s="53" t="b">
        <f t="shared" si="612"/>
        <v>0</v>
      </c>
      <c r="T1043" s="54" t="str">
        <f t="shared" si="613"/>
        <v>不调</v>
      </c>
      <c r="U1043" s="51">
        <f t="shared" si="587"/>
        <v>0.12765922208371711</v>
      </c>
      <c r="V1043" s="51">
        <f t="shared" si="588"/>
        <v>0.10500027104404792</v>
      </c>
      <c r="W1043" s="51">
        <f t="shared" si="589"/>
        <v>0.89322825088690838</v>
      </c>
      <c r="X1043" s="51">
        <f t="shared" si="590"/>
        <v>6.8957443047125463E-2</v>
      </c>
      <c r="Y1043" s="51">
        <f t="shared" si="614"/>
        <v>0.99998626710299976</v>
      </c>
      <c r="Z1043" s="51">
        <f t="shared" si="591"/>
        <v>0.12765746895276911</v>
      </c>
      <c r="AA1043" s="51">
        <f t="shared" si="592"/>
        <v>0.10499882908614068</v>
      </c>
      <c r="AB1043" s="51">
        <f t="shared" si="593"/>
        <v>0.89321598427534121</v>
      </c>
      <c r="AC1043" s="51">
        <f t="shared" si="594"/>
        <v>6.8956496061662695E-2</v>
      </c>
      <c r="AD1043" s="78">
        <f t="shared" si="595"/>
        <v>1.1948287783759137</v>
      </c>
      <c r="AE1043" s="51">
        <f t="shared" si="615"/>
        <v>1.1948287783759137</v>
      </c>
      <c r="AF1043" s="50">
        <f t="shared" si="596"/>
        <v>0</v>
      </c>
      <c r="AG1043" s="50">
        <f t="shared" si="616"/>
        <v>1.3875874210613759E-3</v>
      </c>
      <c r="AH1043" s="48">
        <f t="shared" si="617"/>
        <v>45289</v>
      </c>
      <c r="AI1043" s="55">
        <f t="shared" si="597"/>
        <v>2024</v>
      </c>
      <c r="AJ1043" s="55">
        <f t="shared" si="598"/>
        <v>2</v>
      </c>
      <c r="AK1043" s="53">
        <f t="shared" si="599"/>
        <v>0</v>
      </c>
      <c r="AL1043" s="51">
        <f t="shared" si="618"/>
        <v>1.1830591762319782</v>
      </c>
      <c r="AM1043" s="52" t="str">
        <f t="shared" si="600"/>
        <v/>
      </c>
      <c r="AN1043" s="51">
        <f t="shared" si="619"/>
        <v>1.1948287783759137</v>
      </c>
      <c r="AO1043" s="52">
        <f t="shared" si="601"/>
        <v>0</v>
      </c>
      <c r="AP1043" s="56">
        <f t="shared" si="602"/>
        <v>1</v>
      </c>
      <c r="AQ1043" s="53" t="b">
        <f t="shared" si="603"/>
        <v>1</v>
      </c>
    </row>
    <row r="1044" spans="1:43">
      <c r="A1044" s="48">
        <f>净值底稿!A1005</f>
        <v>45344</v>
      </c>
      <c r="B1044" s="49">
        <f>净值底稿!X1005</f>
        <v>1.5980567924917439</v>
      </c>
      <c r="C1044" s="49">
        <f>净值底稿!U1005</f>
        <v>1.0837651928641294</v>
      </c>
      <c r="D1044" s="49">
        <f>净值底稿!V1005</f>
        <v>1.655</v>
      </c>
      <c r="E1044" s="49">
        <f>净值底稿!W1005</f>
        <v>1.7077</v>
      </c>
      <c r="F1044" s="50">
        <f t="shared" si="604"/>
        <v>1.1866408221117952E-2</v>
      </c>
      <c r="G1044" s="50">
        <f t="shared" si="605"/>
        <v>1.2823225020422546E-2</v>
      </c>
      <c r="H1044" s="50">
        <f t="shared" si="606"/>
        <v>7.8611598234257229E-4</v>
      </c>
      <c r="I1044" s="50">
        <f t="shared" si="607"/>
        <v>-5.8524024111905604E-4</v>
      </c>
      <c r="J1044" s="51">
        <f t="shared" si="608"/>
        <v>0.12917230459183737</v>
      </c>
      <c r="K1044" s="51">
        <f t="shared" si="609"/>
        <v>0.10634525269839315</v>
      </c>
      <c r="L1044" s="51">
        <f t="shared" si="610"/>
        <v>0.89391815563626387</v>
      </c>
      <c r="M1044" s="51">
        <f t="shared" si="611"/>
        <v>6.8916139945280841E-2</v>
      </c>
      <c r="N1044" s="51">
        <f t="shared" si="582"/>
        <v>1.1983518528717754</v>
      </c>
      <c r="O1044" s="52">
        <f t="shared" si="583"/>
        <v>0.19653456263769895</v>
      </c>
      <c r="P1044" s="53" t="b">
        <f t="shared" si="584"/>
        <v>0</v>
      </c>
      <c r="Q1044" s="53" t="b">
        <f t="shared" si="585"/>
        <v>0</v>
      </c>
      <c r="R1044" s="53" t="b">
        <f t="shared" si="586"/>
        <v>0</v>
      </c>
      <c r="S1044" s="53" t="b">
        <f t="shared" si="612"/>
        <v>0</v>
      </c>
      <c r="T1044" s="54" t="str">
        <f t="shared" si="613"/>
        <v>不调</v>
      </c>
      <c r="U1044" s="51">
        <f t="shared" si="587"/>
        <v>0.12917230459183737</v>
      </c>
      <c r="V1044" s="51">
        <f t="shared" si="588"/>
        <v>0.10634525269839315</v>
      </c>
      <c r="W1044" s="51">
        <f t="shared" si="589"/>
        <v>0.89391815563626387</v>
      </c>
      <c r="X1044" s="51">
        <f t="shared" si="590"/>
        <v>6.8916139945280841E-2</v>
      </c>
      <c r="Y1044" s="51">
        <f t="shared" si="614"/>
        <v>0.99998626710299976</v>
      </c>
      <c r="Z1044" s="51">
        <f t="shared" si="591"/>
        <v>0.12917053068188314</v>
      </c>
      <c r="AA1044" s="51">
        <f t="shared" si="592"/>
        <v>0.10634379226999138</v>
      </c>
      <c r="AB1044" s="51">
        <f t="shared" si="593"/>
        <v>0.89390587955030587</v>
      </c>
      <c r="AC1044" s="51">
        <f t="shared" si="594"/>
        <v>6.8915193527029323E-2</v>
      </c>
      <c r="AD1044" s="78">
        <f t="shared" si="595"/>
        <v>1.1983353960292098</v>
      </c>
      <c r="AE1044" s="51">
        <f t="shared" si="615"/>
        <v>1.1983353960292098</v>
      </c>
      <c r="AF1044" s="50">
        <f t="shared" si="596"/>
        <v>0</v>
      </c>
      <c r="AG1044" s="50">
        <f t="shared" si="616"/>
        <v>2.9348285852828226E-3</v>
      </c>
      <c r="AH1044" s="48">
        <f t="shared" si="617"/>
        <v>45289</v>
      </c>
      <c r="AI1044" s="55">
        <f t="shared" si="597"/>
        <v>2024</v>
      </c>
      <c r="AJ1044" s="55">
        <f t="shared" si="598"/>
        <v>2</v>
      </c>
      <c r="AK1044" s="53">
        <f t="shared" si="599"/>
        <v>0</v>
      </c>
      <c r="AL1044" s="51">
        <f t="shared" si="618"/>
        <v>1.1830591762319782</v>
      </c>
      <c r="AM1044" s="52" t="str">
        <f t="shared" si="600"/>
        <v/>
      </c>
      <c r="AN1044" s="51">
        <f t="shared" si="619"/>
        <v>1.1983353960292098</v>
      </c>
      <c r="AO1044" s="52">
        <f t="shared" si="601"/>
        <v>0</v>
      </c>
      <c r="AP1044" s="56">
        <f t="shared" si="602"/>
        <v>1</v>
      </c>
      <c r="AQ1044" s="53" t="b">
        <f t="shared" si="603"/>
        <v>1</v>
      </c>
    </row>
    <row r="1045" spans="1:43">
      <c r="A1045" s="48">
        <f>净值底稿!A1006</f>
        <v>45345</v>
      </c>
      <c r="B1045" s="49">
        <f>净值底稿!X1006</f>
        <v>1.5983577724999709</v>
      </c>
      <c r="C1045" s="49">
        <f>净值底稿!U1006</f>
        <v>1.0985572766944398</v>
      </c>
      <c r="D1045" s="49">
        <f>净值底稿!V1006</f>
        <v>1.6561999999999999</v>
      </c>
      <c r="E1045" s="49">
        <f>净值底稿!W1006</f>
        <v>1.7023999999999999</v>
      </c>
      <c r="F1045" s="50">
        <f t="shared" si="604"/>
        <v>1.8834124646960326E-4</v>
      </c>
      <c r="G1045" s="50">
        <f t="shared" si="605"/>
        <v>1.3648790280132994E-2</v>
      </c>
      <c r="H1045" s="50">
        <f t="shared" si="606"/>
        <v>7.2507552870093583E-4</v>
      </c>
      <c r="I1045" s="50">
        <f t="shared" si="607"/>
        <v>-3.1035896234702376E-3</v>
      </c>
      <c r="J1045" s="51">
        <f t="shared" si="608"/>
        <v>0.12919485882063891</v>
      </c>
      <c r="K1045" s="51">
        <f t="shared" si="609"/>
        <v>0.10779525638827853</v>
      </c>
      <c r="L1045" s="51">
        <f t="shared" si="610"/>
        <v>0.89455402882852963</v>
      </c>
      <c r="M1045" s="51">
        <f t="shared" si="611"/>
        <v>6.8701309047499395E-2</v>
      </c>
      <c r="N1045" s="51">
        <f t="shared" si="582"/>
        <v>1.2002454530849467</v>
      </c>
      <c r="O1045" s="52">
        <f t="shared" si="583"/>
        <v>0.19745137513313671</v>
      </c>
      <c r="P1045" s="53" t="b">
        <f t="shared" si="584"/>
        <v>0</v>
      </c>
      <c r="Q1045" s="53" t="b">
        <f t="shared" si="585"/>
        <v>0</v>
      </c>
      <c r="R1045" s="53" t="b">
        <f t="shared" si="586"/>
        <v>0</v>
      </c>
      <c r="S1045" s="53" t="b">
        <f t="shared" si="612"/>
        <v>0</v>
      </c>
      <c r="T1045" s="54" t="str">
        <f t="shared" si="613"/>
        <v>不调</v>
      </c>
      <c r="U1045" s="51">
        <f t="shared" si="587"/>
        <v>0.12919485882063891</v>
      </c>
      <c r="V1045" s="51">
        <f t="shared" si="588"/>
        <v>0.10779525638827853</v>
      </c>
      <c r="W1045" s="51">
        <f t="shared" si="589"/>
        <v>0.89455402882852963</v>
      </c>
      <c r="X1045" s="51">
        <f t="shared" si="590"/>
        <v>6.8701309047499395E-2</v>
      </c>
      <c r="Y1045" s="51">
        <f t="shared" si="614"/>
        <v>0.99998626710299976</v>
      </c>
      <c r="Z1045" s="51">
        <f t="shared" si="591"/>
        <v>0.12919308460094978</v>
      </c>
      <c r="AA1045" s="51">
        <f t="shared" si="592"/>
        <v>0.10779377604712544</v>
      </c>
      <c r="AB1045" s="51">
        <f t="shared" si="593"/>
        <v>0.8945417440101906</v>
      </c>
      <c r="AC1045" s="51">
        <f t="shared" si="594"/>
        <v>6.8700365579498462E-2</v>
      </c>
      <c r="AD1045" s="78">
        <f t="shared" si="595"/>
        <v>1.2002289702377642</v>
      </c>
      <c r="AE1045" s="51">
        <f t="shared" si="615"/>
        <v>1.2002289702377642</v>
      </c>
      <c r="AF1045" s="50">
        <f t="shared" si="596"/>
        <v>0</v>
      </c>
      <c r="AG1045" s="50">
        <f t="shared" si="616"/>
        <v>1.5801704721640775E-3</v>
      </c>
      <c r="AH1045" s="48">
        <f t="shared" si="617"/>
        <v>45289</v>
      </c>
      <c r="AI1045" s="55">
        <f t="shared" si="597"/>
        <v>2024</v>
      </c>
      <c r="AJ1045" s="55">
        <f t="shared" si="598"/>
        <v>2</v>
      </c>
      <c r="AK1045" s="53">
        <f t="shared" si="599"/>
        <v>0</v>
      </c>
      <c r="AL1045" s="51">
        <f t="shared" si="618"/>
        <v>1.1830591762319782</v>
      </c>
      <c r="AM1045" s="52" t="str">
        <f t="shared" si="600"/>
        <v/>
      </c>
      <c r="AN1045" s="51">
        <f t="shared" si="619"/>
        <v>1.2002289702377642</v>
      </c>
      <c r="AO1045" s="52">
        <f t="shared" si="601"/>
        <v>0</v>
      </c>
      <c r="AP1045" s="56">
        <f t="shared" si="602"/>
        <v>1</v>
      </c>
      <c r="AQ1045" s="53" t="b">
        <f t="shared" si="603"/>
        <v>1</v>
      </c>
    </row>
    <row r="1046" spans="1:43">
      <c r="A1046" s="48">
        <f>净值底稿!A1007</f>
        <v>45348</v>
      </c>
      <c r="B1046" s="49">
        <f>净值底稿!X1007</f>
        <v>1.5704711113859313</v>
      </c>
      <c r="C1046" s="49">
        <f>净值底稿!U1007</f>
        <v>1.1020859674166763</v>
      </c>
      <c r="D1046" s="49">
        <f>净值底稿!V1007</f>
        <v>1.6579999999999999</v>
      </c>
      <c r="E1046" s="49">
        <f>净值底稿!W1007</f>
        <v>1.7117</v>
      </c>
      <c r="F1046" s="50">
        <f t="shared" si="604"/>
        <v>-1.7447070733370595E-2</v>
      </c>
      <c r="G1046" s="50">
        <f t="shared" si="605"/>
        <v>3.2121135575691184E-3</v>
      </c>
      <c r="H1046" s="50">
        <f t="shared" si="606"/>
        <v>1.0868252626494712E-3</v>
      </c>
      <c r="I1046" s="50">
        <f t="shared" si="607"/>
        <v>5.4628759398496207E-3</v>
      </c>
      <c r="J1046" s="51">
        <f t="shared" si="608"/>
        <v>0.12693904371565468</v>
      </c>
      <c r="K1046" s="51">
        <f t="shared" si="609"/>
        <v>0.10814002189658797</v>
      </c>
      <c r="L1046" s="51">
        <f t="shared" si="610"/>
        <v>0.89551395457607541</v>
      </c>
      <c r="M1046" s="51">
        <f t="shared" si="611"/>
        <v>6.9075667153681575E-2</v>
      </c>
      <c r="N1046" s="51">
        <f t="shared" si="582"/>
        <v>1.1996686873419997</v>
      </c>
      <c r="O1046" s="52">
        <f t="shared" si="583"/>
        <v>0.19595332285706868</v>
      </c>
      <c r="P1046" s="53" t="b">
        <f t="shared" si="584"/>
        <v>0</v>
      </c>
      <c r="Q1046" s="53" t="b">
        <f t="shared" si="585"/>
        <v>0</v>
      </c>
      <c r="R1046" s="53" t="b">
        <f t="shared" si="586"/>
        <v>0</v>
      </c>
      <c r="S1046" s="53" t="b">
        <f t="shared" si="612"/>
        <v>0</v>
      </c>
      <c r="T1046" s="54" t="str">
        <f t="shared" si="613"/>
        <v>不调</v>
      </c>
      <c r="U1046" s="51">
        <f t="shared" si="587"/>
        <v>0.12693904371565468</v>
      </c>
      <c r="V1046" s="51">
        <f t="shared" si="588"/>
        <v>0.10814002189658797</v>
      </c>
      <c r="W1046" s="51">
        <f t="shared" si="589"/>
        <v>0.89551395457607541</v>
      </c>
      <c r="X1046" s="51">
        <f t="shared" si="590"/>
        <v>6.9075667153681575E-2</v>
      </c>
      <c r="Y1046" s="51">
        <f t="shared" si="614"/>
        <v>0.99995880187477393</v>
      </c>
      <c r="Z1046" s="51">
        <f t="shared" si="591"/>
        <v>0.12693381406503559</v>
      </c>
      <c r="AA1046" s="51">
        <f t="shared" si="592"/>
        <v>0.10813556673042393</v>
      </c>
      <c r="AB1046" s="51">
        <f t="shared" si="593"/>
        <v>0.89547706108003311</v>
      </c>
      <c r="AC1046" s="51">
        <f t="shared" si="594"/>
        <v>6.9072821365696105E-2</v>
      </c>
      <c r="AD1046" s="78">
        <f t="shared" si="595"/>
        <v>1.1996192632411888</v>
      </c>
      <c r="AE1046" s="51">
        <f t="shared" si="615"/>
        <v>1.2002289702377642</v>
      </c>
      <c r="AF1046" s="50">
        <f t="shared" si="596"/>
        <v>-5.0799223456055032E-4</v>
      </c>
      <c r="AG1046" s="50">
        <f t="shared" si="616"/>
        <v>-5.0799223456055032E-4</v>
      </c>
      <c r="AH1046" s="48">
        <f t="shared" si="617"/>
        <v>45289</v>
      </c>
      <c r="AI1046" s="55">
        <f t="shared" si="597"/>
        <v>2024</v>
      </c>
      <c r="AJ1046" s="55">
        <f t="shared" si="598"/>
        <v>2</v>
      </c>
      <c r="AK1046" s="53">
        <f t="shared" si="599"/>
        <v>0</v>
      </c>
      <c r="AL1046" s="51">
        <f t="shared" si="618"/>
        <v>1.1830591762319782</v>
      </c>
      <c r="AM1046" s="52" t="str">
        <f t="shared" si="600"/>
        <v/>
      </c>
      <c r="AN1046" s="51">
        <f t="shared" si="619"/>
        <v>1.2002289702377642</v>
      </c>
      <c r="AO1046" s="52">
        <f t="shared" si="601"/>
        <v>-5.0799223456055032E-4</v>
      </c>
      <c r="AP1046" s="56">
        <f t="shared" si="602"/>
        <v>1</v>
      </c>
      <c r="AQ1046" s="53" t="b">
        <f t="shared" si="603"/>
        <v>1</v>
      </c>
    </row>
    <row r="1047" spans="1:43">
      <c r="A1047" s="48">
        <f>净值底稿!A1008</f>
        <v>45349</v>
      </c>
      <c r="B1047" s="49">
        <f>净值底稿!X1008</f>
        <v>1.5803727335064663</v>
      </c>
      <c r="C1047" s="49">
        <f>净值底稿!U1008</f>
        <v>1.123750629917629</v>
      </c>
      <c r="D1047" s="49">
        <f>净值底稿!V1008</f>
        <v>1.6588000000000001</v>
      </c>
      <c r="E1047" s="49">
        <f>净值底稿!W1008</f>
        <v>1.7141</v>
      </c>
      <c r="F1047" s="50">
        <f t="shared" si="604"/>
        <v>6.3048737724293868E-3</v>
      </c>
      <c r="G1047" s="50">
        <f t="shared" si="605"/>
        <v>1.9657869840894016E-2</v>
      </c>
      <c r="H1047" s="50">
        <f t="shared" si="606"/>
        <v>4.8250904704461028E-4</v>
      </c>
      <c r="I1047" s="50">
        <f t="shared" si="607"/>
        <v>1.402114856575265E-3</v>
      </c>
      <c r="J1047" s="51">
        <f t="shared" si="608"/>
        <v>0.12773411574016866</v>
      </c>
      <c r="K1047" s="51">
        <f t="shared" si="609"/>
        <v>0.11026128162638192</v>
      </c>
      <c r="L1047" s="51">
        <f t="shared" si="610"/>
        <v>0.8959091368634251</v>
      </c>
      <c r="M1047" s="51">
        <f t="shared" si="611"/>
        <v>6.9169669394718511E-2</v>
      </c>
      <c r="N1047" s="51">
        <f t="shared" si="582"/>
        <v>1.2030742036246942</v>
      </c>
      <c r="O1047" s="52">
        <f t="shared" si="583"/>
        <v>0.19782270839945179</v>
      </c>
      <c r="P1047" s="53" t="b">
        <f t="shared" si="584"/>
        <v>0</v>
      </c>
      <c r="Q1047" s="53" t="b">
        <f t="shared" si="585"/>
        <v>0</v>
      </c>
      <c r="R1047" s="53" t="b">
        <f t="shared" si="586"/>
        <v>0</v>
      </c>
      <c r="S1047" s="53" t="b">
        <f t="shared" si="612"/>
        <v>0</v>
      </c>
      <c r="T1047" s="54" t="str">
        <f t="shared" si="613"/>
        <v>不调</v>
      </c>
      <c r="U1047" s="51">
        <f t="shared" si="587"/>
        <v>0.12773411574016866</v>
      </c>
      <c r="V1047" s="51">
        <f t="shared" si="588"/>
        <v>0.11026128162638192</v>
      </c>
      <c r="W1047" s="51">
        <f t="shared" si="589"/>
        <v>0.8959091368634251</v>
      </c>
      <c r="X1047" s="51">
        <f t="shared" si="590"/>
        <v>6.9169669394718511E-2</v>
      </c>
      <c r="Y1047" s="51">
        <f t="shared" si="614"/>
        <v>0.99998626710299976</v>
      </c>
      <c r="Z1047" s="51">
        <f t="shared" si="591"/>
        <v>0.12773236158071377</v>
      </c>
      <c r="AA1047" s="51">
        <f t="shared" si="592"/>
        <v>0.11025976741955823</v>
      </c>
      <c r="AB1047" s="51">
        <f t="shared" si="593"/>
        <v>0.89589683343552695</v>
      </c>
      <c r="AC1047" s="51">
        <f t="shared" si="594"/>
        <v>6.916871949477317E-2</v>
      </c>
      <c r="AD1047" s="78">
        <f t="shared" si="595"/>
        <v>1.2030576819305721</v>
      </c>
      <c r="AE1047" s="51">
        <f t="shared" si="615"/>
        <v>1.2030576819305721</v>
      </c>
      <c r="AF1047" s="50">
        <f t="shared" si="596"/>
        <v>0</v>
      </c>
      <c r="AG1047" s="50">
        <f t="shared" si="616"/>
        <v>2.866258316070347E-3</v>
      </c>
      <c r="AH1047" s="48">
        <f t="shared" si="617"/>
        <v>45289</v>
      </c>
      <c r="AI1047" s="55">
        <f t="shared" si="597"/>
        <v>2024</v>
      </c>
      <c r="AJ1047" s="55">
        <f t="shared" si="598"/>
        <v>2</v>
      </c>
      <c r="AK1047" s="53">
        <f t="shared" si="599"/>
        <v>0</v>
      </c>
      <c r="AL1047" s="51">
        <f t="shared" si="618"/>
        <v>1.1830591762319782</v>
      </c>
      <c r="AM1047" s="52" t="str">
        <f t="shared" si="600"/>
        <v/>
      </c>
      <c r="AN1047" s="51">
        <f t="shared" si="619"/>
        <v>1.2030576819305721</v>
      </c>
      <c r="AO1047" s="52">
        <f t="shared" si="601"/>
        <v>0</v>
      </c>
      <c r="AP1047" s="56">
        <f t="shared" si="602"/>
        <v>1</v>
      </c>
      <c r="AQ1047" s="53" t="b">
        <f t="shared" si="603"/>
        <v>1</v>
      </c>
    </row>
    <row r="1048" spans="1:43">
      <c r="A1048" s="48">
        <f>净值底稿!A1009</f>
        <v>45350</v>
      </c>
      <c r="B1048" s="49">
        <f>净值底稿!X1009</f>
        <v>1.5654456169102122</v>
      </c>
      <c r="C1048" s="49">
        <f>净值底稿!U1009</f>
        <v>1.0863826716078697</v>
      </c>
      <c r="D1048" s="49">
        <f>净值底稿!V1009</f>
        <v>1.6605000000000001</v>
      </c>
      <c r="E1048" s="49">
        <f>净值底稿!W1009</f>
        <v>1.7101</v>
      </c>
      <c r="F1048" s="50">
        <f t="shared" si="604"/>
        <v>-9.4453139311854173E-3</v>
      </c>
      <c r="G1048" s="50">
        <f t="shared" si="605"/>
        <v>-3.325289198057968E-2</v>
      </c>
      <c r="H1048" s="50">
        <f t="shared" si="606"/>
        <v>1.024837231733855E-3</v>
      </c>
      <c r="I1048" s="50">
        <f t="shared" si="607"/>
        <v>-2.3335861384983225E-3</v>
      </c>
      <c r="J1048" s="51">
        <f t="shared" si="608"/>
        <v>0.12652588932641223</v>
      </c>
      <c r="K1048" s="51">
        <f t="shared" si="609"/>
        <v>0.10659331128375182</v>
      </c>
      <c r="L1048" s="51">
        <f t="shared" si="610"/>
        <v>0.8968149818662241</v>
      </c>
      <c r="M1048" s="51">
        <f t="shared" si="611"/>
        <v>6.9007308329742487E-2</v>
      </c>
      <c r="N1048" s="51">
        <f t="shared" si="582"/>
        <v>1.1989414908061307</v>
      </c>
      <c r="O1048" s="52">
        <f t="shared" si="583"/>
        <v>0.19443751208695098</v>
      </c>
      <c r="P1048" s="53" t="b">
        <f t="shared" si="584"/>
        <v>0</v>
      </c>
      <c r="Q1048" s="53" t="b">
        <f t="shared" si="585"/>
        <v>0</v>
      </c>
      <c r="R1048" s="53" t="b">
        <f t="shared" si="586"/>
        <v>0</v>
      </c>
      <c r="S1048" s="53" t="b">
        <f t="shared" si="612"/>
        <v>0</v>
      </c>
      <c r="T1048" s="54" t="str">
        <f t="shared" si="613"/>
        <v>不调</v>
      </c>
      <c r="U1048" s="51">
        <f t="shared" si="587"/>
        <v>0.12652588932641223</v>
      </c>
      <c r="V1048" s="51">
        <f t="shared" si="588"/>
        <v>0.10659331128375182</v>
      </c>
      <c r="W1048" s="51">
        <f t="shared" si="589"/>
        <v>0.8968149818662241</v>
      </c>
      <c r="X1048" s="51">
        <f t="shared" si="590"/>
        <v>6.9007308329742487E-2</v>
      </c>
      <c r="Y1048" s="51">
        <f t="shared" si="614"/>
        <v>0.99998626710299976</v>
      </c>
      <c r="Z1048" s="51">
        <f t="shared" si="591"/>
        <v>0.12652415175940626</v>
      </c>
      <c r="AA1048" s="51">
        <f t="shared" si="592"/>
        <v>0.10659184744878705</v>
      </c>
      <c r="AB1048" s="51">
        <f t="shared" si="593"/>
        <v>0.89680266599844982</v>
      </c>
      <c r="AC1048" s="51">
        <f t="shared" si="594"/>
        <v>6.9006360659484928E-2</v>
      </c>
      <c r="AD1048" s="78">
        <f t="shared" si="595"/>
        <v>1.1989250258661279</v>
      </c>
      <c r="AE1048" s="51">
        <f t="shared" si="615"/>
        <v>1.2030576819305721</v>
      </c>
      <c r="AF1048" s="50">
        <f t="shared" si="596"/>
        <v>-3.4351271152788243E-3</v>
      </c>
      <c r="AG1048" s="50">
        <f t="shared" si="616"/>
        <v>-3.4351271152788243E-3</v>
      </c>
      <c r="AH1048" s="48">
        <f t="shared" si="617"/>
        <v>45289</v>
      </c>
      <c r="AI1048" s="55">
        <f t="shared" si="597"/>
        <v>2024</v>
      </c>
      <c r="AJ1048" s="55">
        <f t="shared" si="598"/>
        <v>2</v>
      </c>
      <c r="AK1048" s="53">
        <f t="shared" si="599"/>
        <v>0</v>
      </c>
      <c r="AL1048" s="51">
        <f t="shared" si="618"/>
        <v>1.1830591762319782</v>
      </c>
      <c r="AM1048" s="52" t="str">
        <f t="shared" si="600"/>
        <v/>
      </c>
      <c r="AN1048" s="51">
        <f t="shared" si="619"/>
        <v>1.2030576819305721</v>
      </c>
      <c r="AO1048" s="52">
        <f t="shared" si="601"/>
        <v>-3.4351271152788243E-3</v>
      </c>
      <c r="AP1048" s="56">
        <f t="shared" si="602"/>
        <v>1</v>
      </c>
      <c r="AQ1048" s="53" t="b">
        <f t="shared" si="603"/>
        <v>1</v>
      </c>
    </row>
    <row r="1049" spans="1:43">
      <c r="A1049" s="48">
        <f>净值底稿!A1010</f>
        <v>45351</v>
      </c>
      <c r="B1049" s="49">
        <f>净值底稿!X1010</f>
        <v>1.581669853818694</v>
      </c>
      <c r="C1049" s="49">
        <f>净值底稿!U1010</f>
        <v>1.1165814960807585</v>
      </c>
      <c r="D1049" s="49">
        <f>净值底稿!V1010</f>
        <v>1.6620999999999999</v>
      </c>
      <c r="E1049" s="49">
        <f>净值底稿!W1010</f>
        <v>1.7130000000000001</v>
      </c>
      <c r="F1049" s="50">
        <f t="shared" si="604"/>
        <v>1.0363973512222069E-2</v>
      </c>
      <c r="G1049" s="50">
        <f t="shared" si="605"/>
        <v>2.7797594035805062E-2</v>
      </c>
      <c r="H1049" s="50">
        <f t="shared" si="606"/>
        <v>9.6356519120743833E-4</v>
      </c>
      <c r="I1049" s="50">
        <f t="shared" si="607"/>
        <v>1.6958072627333287E-3</v>
      </c>
      <c r="J1049" s="51">
        <f t="shared" si="608"/>
        <v>0.12783544471689712</v>
      </c>
      <c r="K1049" s="51">
        <f t="shared" si="609"/>
        <v>0.10955484435169489</v>
      </c>
      <c r="L1049" s="51">
        <f t="shared" si="610"/>
        <v>0.89766679383078796</v>
      </c>
      <c r="M1049" s="51">
        <f t="shared" si="611"/>
        <v>6.9123382147066079E-2</v>
      </c>
      <c r="N1049" s="51">
        <f t="shared" si="582"/>
        <v>1.204180465046446</v>
      </c>
      <c r="O1049" s="52">
        <f t="shared" si="583"/>
        <v>0.19713846550353703</v>
      </c>
      <c r="P1049" s="53" t="b">
        <f t="shared" si="584"/>
        <v>0</v>
      </c>
      <c r="Q1049" s="53" t="b">
        <f t="shared" si="585"/>
        <v>0</v>
      </c>
      <c r="R1049" s="53" t="b">
        <f t="shared" si="586"/>
        <v>0</v>
      </c>
      <c r="S1049" s="53" t="b">
        <f t="shared" si="612"/>
        <v>0</v>
      </c>
      <c r="T1049" s="54" t="str">
        <f t="shared" si="613"/>
        <v>不调</v>
      </c>
      <c r="U1049" s="51">
        <f t="shared" si="587"/>
        <v>0.12783544471689712</v>
      </c>
      <c r="V1049" s="51">
        <f t="shared" si="588"/>
        <v>0.10955484435169489</v>
      </c>
      <c r="W1049" s="51">
        <f t="shared" si="589"/>
        <v>0.89766679383078796</v>
      </c>
      <c r="X1049" s="51">
        <f t="shared" si="590"/>
        <v>6.9123382147066079E-2</v>
      </c>
      <c r="Y1049" s="51">
        <f t="shared" si="614"/>
        <v>0.99998626710299976</v>
      </c>
      <c r="Z1049" s="51">
        <f t="shared" si="591"/>
        <v>0.12783368916590185</v>
      </c>
      <c r="AA1049" s="51">
        <f t="shared" si="592"/>
        <v>0.10955333984630153</v>
      </c>
      <c r="AB1049" s="51">
        <f t="shared" si="593"/>
        <v>0.89765446626516776</v>
      </c>
      <c r="AC1049" s="51">
        <f t="shared" si="594"/>
        <v>6.912243288277875E-2</v>
      </c>
      <c r="AD1049" s="78">
        <f t="shared" si="595"/>
        <v>1.2041639281601499</v>
      </c>
      <c r="AE1049" s="51">
        <f t="shared" si="615"/>
        <v>1.2041639281601499</v>
      </c>
      <c r="AF1049" s="50">
        <f t="shared" si="596"/>
        <v>0</v>
      </c>
      <c r="AG1049" s="50">
        <f t="shared" si="616"/>
        <v>4.3696663102326117E-3</v>
      </c>
      <c r="AH1049" s="48">
        <f t="shared" si="617"/>
        <v>45289</v>
      </c>
      <c r="AI1049" s="55">
        <f t="shared" si="597"/>
        <v>2024</v>
      </c>
      <c r="AJ1049" s="55">
        <f t="shared" si="598"/>
        <v>2</v>
      </c>
      <c r="AK1049" s="53">
        <f t="shared" si="599"/>
        <v>1</v>
      </c>
      <c r="AL1049" s="51">
        <f t="shared" si="618"/>
        <v>1.1830591762319782</v>
      </c>
      <c r="AM1049" s="52">
        <f t="shared" si="600"/>
        <v>1.7839134636857379E-2</v>
      </c>
      <c r="AN1049" s="51">
        <f t="shared" si="619"/>
        <v>1.2041639281601499</v>
      </c>
      <c r="AO1049" s="52">
        <f t="shared" si="601"/>
        <v>0</v>
      </c>
      <c r="AP1049" s="56">
        <f t="shared" si="602"/>
        <v>1</v>
      </c>
      <c r="AQ1049" s="53" t="b">
        <f t="shared" si="603"/>
        <v>1</v>
      </c>
    </row>
    <row r="1050" spans="1:43">
      <c r="A1050" s="48">
        <f>净值底稿!A1011</f>
        <v>45352</v>
      </c>
      <c r="B1050" s="49">
        <f>净值底稿!X1011</f>
        <v>1.5825489757761027</v>
      </c>
      <c r="C1050" s="49">
        <f>净值底稿!U1011</f>
        <v>1.1262488838284446</v>
      </c>
      <c r="D1050" s="49">
        <f>净值底稿!V1011</f>
        <v>1.6597</v>
      </c>
      <c r="E1050" s="49">
        <f>净值底稿!W1011</f>
        <v>1.7215</v>
      </c>
      <c r="F1050" s="50">
        <f t="shared" si="604"/>
        <v>5.558188741388026E-4</v>
      </c>
      <c r="G1050" s="50">
        <f t="shared" si="605"/>
        <v>8.6580225282426593E-3</v>
      </c>
      <c r="H1050" s="50">
        <f t="shared" si="606"/>
        <v>-1.4439564406473204E-3</v>
      </c>
      <c r="I1050" s="50">
        <f t="shared" si="607"/>
        <v>4.9620548744890858E-3</v>
      </c>
      <c r="J1050" s="51">
        <f t="shared" si="608"/>
        <v>0.12790474154309106</v>
      </c>
      <c r="K1050" s="51">
        <f t="shared" si="609"/>
        <v>0.11050185513073503</v>
      </c>
      <c r="L1050" s="51">
        <f t="shared" si="610"/>
        <v>0.89635829231712838</v>
      </c>
      <c r="M1050" s="51">
        <f t="shared" si="611"/>
        <v>6.9465422187801287E-2</v>
      </c>
      <c r="N1050" s="51">
        <f t="shared" si="582"/>
        <v>1.2042303111787558</v>
      </c>
      <c r="O1050" s="52">
        <f t="shared" si="583"/>
        <v>0.19797425331410465</v>
      </c>
      <c r="P1050" s="53" t="b">
        <f t="shared" si="584"/>
        <v>0</v>
      </c>
      <c r="Q1050" s="53" t="b">
        <f t="shared" si="585"/>
        <v>0</v>
      </c>
      <c r="R1050" s="53" t="b">
        <f t="shared" si="586"/>
        <v>0</v>
      </c>
      <c r="S1050" s="53" t="b">
        <f t="shared" si="612"/>
        <v>0</v>
      </c>
      <c r="T1050" s="54" t="str">
        <f t="shared" si="613"/>
        <v>不调</v>
      </c>
      <c r="U1050" s="51">
        <f t="shared" si="587"/>
        <v>0.12790474154309106</v>
      </c>
      <c r="V1050" s="51">
        <f t="shared" si="588"/>
        <v>0.11050185513073503</v>
      </c>
      <c r="W1050" s="51">
        <f t="shared" si="589"/>
        <v>0.89635829231712838</v>
      </c>
      <c r="X1050" s="51">
        <f t="shared" si="590"/>
        <v>6.9465422187801287E-2</v>
      </c>
      <c r="Y1050" s="51">
        <f t="shared" si="614"/>
        <v>0.99998626710299976</v>
      </c>
      <c r="Z1050" s="51">
        <f t="shared" si="591"/>
        <v>0.12790298504044961</v>
      </c>
      <c r="AA1050" s="51">
        <f t="shared" si="592"/>
        <v>0.11050033762014018</v>
      </c>
      <c r="AB1050" s="51">
        <f t="shared" si="593"/>
        <v>0.89634598272102473</v>
      </c>
      <c r="AC1050" s="51">
        <f t="shared" si="594"/>
        <v>6.9464468226313303E-2</v>
      </c>
      <c r="AD1050" s="78">
        <f t="shared" si="595"/>
        <v>1.2042137736079277</v>
      </c>
      <c r="AE1050" s="51">
        <f t="shared" si="615"/>
        <v>1.2042137736079277</v>
      </c>
      <c r="AF1050" s="50">
        <f t="shared" si="596"/>
        <v>0</v>
      </c>
      <c r="AG1050" s="50">
        <f t="shared" si="616"/>
        <v>4.1394237621616981E-5</v>
      </c>
      <c r="AH1050" s="48">
        <f t="shared" si="617"/>
        <v>45289</v>
      </c>
      <c r="AI1050" s="55">
        <f t="shared" si="597"/>
        <v>2024</v>
      </c>
      <c r="AJ1050" s="55">
        <f t="shared" si="598"/>
        <v>3</v>
      </c>
      <c r="AK1050" s="53">
        <f t="shared" si="599"/>
        <v>0</v>
      </c>
      <c r="AL1050" s="51">
        <f t="shared" si="618"/>
        <v>1.2041639281601499</v>
      </c>
      <c r="AM1050" s="52" t="str">
        <f t="shared" si="600"/>
        <v/>
      </c>
      <c r="AN1050" s="51">
        <f t="shared" si="619"/>
        <v>1.2042137736079277</v>
      </c>
      <c r="AO1050" s="52">
        <f t="shared" si="601"/>
        <v>0</v>
      </c>
      <c r="AP1050" s="56">
        <f t="shared" si="602"/>
        <v>1</v>
      </c>
      <c r="AQ1050" s="53" t="b">
        <f t="shared" si="603"/>
        <v>1</v>
      </c>
    </row>
    <row r="1051" spans="1:43">
      <c r="A1051" s="48">
        <f>净值底稿!A1012</f>
        <v>45355</v>
      </c>
      <c r="B1051" s="49">
        <f>净值底稿!X1012</f>
        <v>1.5895282312755397</v>
      </c>
      <c r="C1051" s="49">
        <f>净值底稿!U1012</f>
        <v>1.1276220997161785</v>
      </c>
      <c r="D1051" s="49">
        <f>净值底稿!V1012</f>
        <v>1.6609</v>
      </c>
      <c r="E1051" s="49">
        <f>净值底稿!W1012</f>
        <v>1.7414000000000001</v>
      </c>
      <c r="F1051" s="50">
        <f t="shared" si="604"/>
        <v>4.4101355511063645E-3</v>
      </c>
      <c r="G1051" s="50">
        <f t="shared" si="605"/>
        <v>1.2192827957049346E-3</v>
      </c>
      <c r="H1051" s="50">
        <f t="shared" si="606"/>
        <v>7.2302223293374546E-4</v>
      </c>
      <c r="I1051" s="50">
        <f t="shared" si="607"/>
        <v>1.1559686320069762E-2</v>
      </c>
      <c r="J1051" s="51">
        <f t="shared" si="608"/>
        <v>0.12846705454186913</v>
      </c>
      <c r="K1051" s="51">
        <f t="shared" si="609"/>
        <v>0.11063506878072001</v>
      </c>
      <c r="L1051" s="51">
        <f t="shared" si="610"/>
        <v>0.89699406079493282</v>
      </c>
      <c r="M1051" s="51">
        <f t="shared" si="611"/>
        <v>7.0267455689399932E-2</v>
      </c>
      <c r="N1051" s="51">
        <f t="shared" si="582"/>
        <v>1.2063636398069217</v>
      </c>
      <c r="O1051" s="52">
        <f t="shared" si="583"/>
        <v>0.19820070452459707</v>
      </c>
      <c r="P1051" s="53" t="b">
        <f t="shared" si="584"/>
        <v>0</v>
      </c>
      <c r="Q1051" s="53" t="b">
        <f t="shared" si="585"/>
        <v>0</v>
      </c>
      <c r="R1051" s="53" t="b">
        <f t="shared" si="586"/>
        <v>0</v>
      </c>
      <c r="S1051" s="53" t="b">
        <f t="shared" si="612"/>
        <v>0</v>
      </c>
      <c r="T1051" s="54" t="str">
        <f t="shared" si="613"/>
        <v>不调</v>
      </c>
      <c r="U1051" s="51">
        <f t="shared" si="587"/>
        <v>0.12846705454186913</v>
      </c>
      <c r="V1051" s="51">
        <f t="shared" si="588"/>
        <v>0.11063506878072001</v>
      </c>
      <c r="W1051" s="51">
        <f t="shared" si="589"/>
        <v>0.89699406079493282</v>
      </c>
      <c r="X1051" s="51">
        <f t="shared" si="590"/>
        <v>7.0267455689399932E-2</v>
      </c>
      <c r="Y1051" s="51">
        <f t="shared" si="614"/>
        <v>0.99995880187477393</v>
      </c>
      <c r="Z1051" s="51">
        <f t="shared" si="591"/>
        <v>0.1284617619400687</v>
      </c>
      <c r="AA1051" s="51">
        <f t="shared" si="592"/>
        <v>0.11063051082330198</v>
      </c>
      <c r="AB1051" s="51">
        <f t="shared" si="593"/>
        <v>0.89695710632128911</v>
      </c>
      <c r="AC1051" s="51">
        <f t="shared" si="594"/>
        <v>7.0264560801961126E-2</v>
      </c>
      <c r="AD1051" s="78">
        <f t="shared" si="595"/>
        <v>1.2063139398866209</v>
      </c>
      <c r="AE1051" s="51">
        <f t="shared" si="615"/>
        <v>1.2063139398866209</v>
      </c>
      <c r="AF1051" s="50">
        <f t="shared" si="596"/>
        <v>0</v>
      </c>
      <c r="AG1051" s="50">
        <f t="shared" si="616"/>
        <v>1.7440144970282123E-3</v>
      </c>
      <c r="AH1051" s="48">
        <f t="shared" si="617"/>
        <v>45289</v>
      </c>
      <c r="AI1051" s="55">
        <f t="shared" si="597"/>
        <v>2024</v>
      </c>
      <c r="AJ1051" s="55">
        <f t="shared" si="598"/>
        <v>3</v>
      </c>
      <c r="AK1051" s="53">
        <f t="shared" si="599"/>
        <v>0</v>
      </c>
      <c r="AL1051" s="51">
        <f t="shared" si="618"/>
        <v>1.2041639281601499</v>
      </c>
      <c r="AM1051" s="52" t="str">
        <f t="shared" si="600"/>
        <v/>
      </c>
      <c r="AN1051" s="51">
        <f t="shared" si="619"/>
        <v>1.2063139398866209</v>
      </c>
      <c r="AO1051" s="52">
        <f t="shared" si="601"/>
        <v>0</v>
      </c>
      <c r="AP1051" s="56">
        <f t="shared" si="602"/>
        <v>1</v>
      </c>
      <c r="AQ1051" s="53" t="b">
        <f t="shared" si="603"/>
        <v>1</v>
      </c>
    </row>
    <row r="1052" spans="1:43">
      <c r="A1052" s="48">
        <f>净值底稿!A1013</f>
        <v>45356</v>
      </c>
      <c r="B1052" s="49">
        <f>净值底稿!X1013</f>
        <v>1.5965917413885469</v>
      </c>
      <c r="C1052" s="49">
        <f>净值底稿!U1013</f>
        <v>1.1209729725513611</v>
      </c>
      <c r="D1052" s="49">
        <f>净值底稿!V1013</f>
        <v>1.6620999999999999</v>
      </c>
      <c r="E1052" s="49">
        <f>净值底稿!W1013</f>
        <v>1.7676000000000001</v>
      </c>
      <c r="F1052" s="50">
        <f t="shared" si="604"/>
        <v>4.4437777033623505E-3</v>
      </c>
      <c r="G1052" s="50">
        <f t="shared" si="605"/>
        <v>-5.8965917451343497E-3</v>
      </c>
      <c r="H1052" s="50">
        <f t="shared" si="606"/>
        <v>7.2249984947903023E-4</v>
      </c>
      <c r="I1052" s="50">
        <f t="shared" si="607"/>
        <v>1.5045365797634158E-2</v>
      </c>
      <c r="J1052" s="51">
        <f t="shared" si="608"/>
        <v>0.1290326174535126</v>
      </c>
      <c r="K1052" s="51">
        <f t="shared" si="609"/>
        <v>0.10997816786642131</v>
      </c>
      <c r="L1052" s="51">
        <f t="shared" si="610"/>
        <v>0.89760515769559535</v>
      </c>
      <c r="M1052" s="51">
        <f t="shared" si="611"/>
        <v>7.1321716821836745E-2</v>
      </c>
      <c r="N1052" s="51">
        <f t="shared" si="582"/>
        <v>1.2079376598373659</v>
      </c>
      <c r="O1052" s="52">
        <f t="shared" si="583"/>
        <v>0.19786682149815066</v>
      </c>
      <c r="P1052" s="53" t="b">
        <f t="shared" si="584"/>
        <v>0</v>
      </c>
      <c r="Q1052" s="53" t="b">
        <f t="shared" si="585"/>
        <v>0</v>
      </c>
      <c r="R1052" s="53" t="b">
        <f t="shared" si="586"/>
        <v>0</v>
      </c>
      <c r="S1052" s="53" t="b">
        <f t="shared" si="612"/>
        <v>0</v>
      </c>
      <c r="T1052" s="54" t="str">
        <f t="shared" si="613"/>
        <v>不调</v>
      </c>
      <c r="U1052" s="51">
        <f t="shared" si="587"/>
        <v>0.1290326174535126</v>
      </c>
      <c r="V1052" s="51">
        <f t="shared" si="588"/>
        <v>0.10997816786642131</v>
      </c>
      <c r="W1052" s="51">
        <f t="shared" si="589"/>
        <v>0.89760515769559535</v>
      </c>
      <c r="X1052" s="51">
        <f t="shared" si="590"/>
        <v>7.1321716821836745E-2</v>
      </c>
      <c r="Y1052" s="51">
        <f t="shared" si="614"/>
        <v>0.99998626710299976</v>
      </c>
      <c r="Z1052" s="51">
        <f t="shared" si="591"/>
        <v>0.12903084546186744</v>
      </c>
      <c r="AA1052" s="51">
        <f t="shared" si="592"/>
        <v>0.10997665754756973</v>
      </c>
      <c r="AB1052" s="51">
        <f t="shared" si="593"/>
        <v>0.89759283097641784</v>
      </c>
      <c r="AC1052" s="51">
        <f t="shared" si="594"/>
        <v>7.1320737368045756E-2</v>
      </c>
      <c r="AD1052" s="78">
        <f t="shared" si="595"/>
        <v>1.2079210713539008</v>
      </c>
      <c r="AE1052" s="51">
        <f t="shared" si="615"/>
        <v>1.2079210713539008</v>
      </c>
      <c r="AF1052" s="50">
        <f t="shared" si="596"/>
        <v>0</v>
      </c>
      <c r="AG1052" s="50">
        <f t="shared" si="616"/>
        <v>1.3322663480377361E-3</v>
      </c>
      <c r="AH1052" s="48">
        <f t="shared" si="617"/>
        <v>45289</v>
      </c>
      <c r="AI1052" s="55">
        <f t="shared" si="597"/>
        <v>2024</v>
      </c>
      <c r="AJ1052" s="55">
        <f t="shared" si="598"/>
        <v>3</v>
      </c>
      <c r="AK1052" s="53">
        <f t="shared" si="599"/>
        <v>0</v>
      </c>
      <c r="AL1052" s="51">
        <f t="shared" si="618"/>
        <v>1.2041639281601499</v>
      </c>
      <c r="AM1052" s="52" t="str">
        <f t="shared" si="600"/>
        <v/>
      </c>
      <c r="AN1052" s="51">
        <f t="shared" si="619"/>
        <v>1.2079210713539008</v>
      </c>
      <c r="AO1052" s="52">
        <f t="shared" si="601"/>
        <v>0</v>
      </c>
      <c r="AP1052" s="56">
        <f t="shared" si="602"/>
        <v>1</v>
      </c>
      <c r="AQ1052" s="53" t="b">
        <f t="shared" si="603"/>
        <v>1</v>
      </c>
    </row>
    <row r="1053" spans="1:43">
      <c r="A1053" s="48">
        <f>净值底稿!A1014</f>
        <v>45357</v>
      </c>
      <c r="B1053" s="49">
        <f>净值底稿!X1014</f>
        <v>1.5965165955464848</v>
      </c>
      <c r="C1053" s="49">
        <f>净值底稿!U1014</f>
        <v>1.1220944364943559</v>
      </c>
      <c r="D1053" s="49">
        <f>净值底稿!V1014</f>
        <v>1.6656</v>
      </c>
      <c r="E1053" s="49">
        <f>净值底稿!W1014</f>
        <v>1.7791999999999999</v>
      </c>
      <c r="F1053" s="50">
        <f t="shared" si="604"/>
        <v>-4.7066410350238286E-5</v>
      </c>
      <c r="G1053" s="50">
        <f t="shared" si="605"/>
        <v>1.0004379859778201E-3</v>
      </c>
      <c r="H1053" s="50">
        <f t="shared" si="606"/>
        <v>2.1057698092774579E-3</v>
      </c>
      <c r="I1053" s="50">
        <f t="shared" si="607"/>
        <v>6.5625707173566639E-3</v>
      </c>
      <c r="J1053" s="51">
        <f t="shared" si="608"/>
        <v>0.12902477244314708</v>
      </c>
      <c r="K1053" s="51">
        <f t="shared" si="609"/>
        <v>0.11008668237335119</v>
      </c>
      <c r="L1053" s="51">
        <f t="shared" si="610"/>
        <v>0.8994829548609119</v>
      </c>
      <c r="M1053" s="51">
        <f t="shared" si="611"/>
        <v>7.1788784750637574E-2</v>
      </c>
      <c r="N1053" s="51">
        <f t="shared" si="582"/>
        <v>1.2103831944280476</v>
      </c>
      <c r="O1053" s="52">
        <f t="shared" si="583"/>
        <v>0.19755021047651572</v>
      </c>
      <c r="P1053" s="53" t="b">
        <f t="shared" si="584"/>
        <v>0</v>
      </c>
      <c r="Q1053" s="53" t="b">
        <f t="shared" si="585"/>
        <v>0</v>
      </c>
      <c r="R1053" s="53" t="b">
        <f t="shared" si="586"/>
        <v>0</v>
      </c>
      <c r="S1053" s="53" t="b">
        <f t="shared" si="612"/>
        <v>0</v>
      </c>
      <c r="T1053" s="54" t="str">
        <f t="shared" si="613"/>
        <v>不调</v>
      </c>
      <c r="U1053" s="51">
        <f t="shared" si="587"/>
        <v>0.12902477244314708</v>
      </c>
      <c r="V1053" s="51">
        <f t="shared" si="588"/>
        <v>0.11008668237335119</v>
      </c>
      <c r="W1053" s="51">
        <f t="shared" si="589"/>
        <v>0.8994829548609119</v>
      </c>
      <c r="X1053" s="51">
        <f t="shared" si="590"/>
        <v>7.1788784750637574E-2</v>
      </c>
      <c r="Y1053" s="51">
        <f t="shared" si="614"/>
        <v>0.99998626710299976</v>
      </c>
      <c r="Z1053" s="51">
        <f t="shared" si="591"/>
        <v>0.12902300055923666</v>
      </c>
      <c r="AA1053" s="51">
        <f t="shared" si="592"/>
        <v>0.11008517056428106</v>
      </c>
      <c r="AB1053" s="51">
        <f t="shared" si="593"/>
        <v>0.89947060235413934</v>
      </c>
      <c r="AC1053" s="51">
        <f t="shared" si="594"/>
        <v>7.1787798882650827E-2</v>
      </c>
      <c r="AD1053" s="78">
        <f t="shared" si="595"/>
        <v>1.2103665723603079</v>
      </c>
      <c r="AE1053" s="51">
        <f t="shared" si="615"/>
        <v>1.2103665723603079</v>
      </c>
      <c r="AF1053" s="50">
        <f t="shared" si="596"/>
        <v>0</v>
      </c>
      <c r="AG1053" s="50">
        <f t="shared" si="616"/>
        <v>2.0245536437790701E-3</v>
      </c>
      <c r="AH1053" s="48">
        <f t="shared" si="617"/>
        <v>45289</v>
      </c>
      <c r="AI1053" s="55">
        <f t="shared" si="597"/>
        <v>2024</v>
      </c>
      <c r="AJ1053" s="55">
        <f t="shared" si="598"/>
        <v>3</v>
      </c>
      <c r="AK1053" s="53">
        <f t="shared" si="599"/>
        <v>0</v>
      </c>
      <c r="AL1053" s="51">
        <f t="shared" si="618"/>
        <v>1.2041639281601499</v>
      </c>
      <c r="AM1053" s="52" t="str">
        <f t="shared" si="600"/>
        <v/>
      </c>
      <c r="AN1053" s="51">
        <f t="shared" si="619"/>
        <v>1.2103665723603079</v>
      </c>
      <c r="AO1053" s="52">
        <f t="shared" si="601"/>
        <v>0</v>
      </c>
      <c r="AP1053" s="56">
        <f t="shared" si="602"/>
        <v>1</v>
      </c>
      <c r="AQ1053" s="53" t="b">
        <f t="shared" si="603"/>
        <v>1</v>
      </c>
    </row>
    <row r="1054" spans="1:43">
      <c r="A1054" s="48">
        <f>净值底稿!A1015</f>
        <v>45358</v>
      </c>
      <c r="B1054" s="49">
        <f>净值底稿!X1015</f>
        <v>1.6007113045945012</v>
      </c>
      <c r="C1054" s="49">
        <f>净值底稿!U1015</f>
        <v>1.1115517935666375</v>
      </c>
      <c r="D1054" s="49">
        <f>净值底稿!V1015</f>
        <v>1.6657</v>
      </c>
      <c r="E1054" s="49">
        <f>净值底稿!W1015</f>
        <v>1.7977000000000001</v>
      </c>
      <c r="F1054" s="50">
        <f t="shared" si="604"/>
        <v>2.6274133696559954E-3</v>
      </c>
      <c r="G1054" s="50">
        <f t="shared" si="605"/>
        <v>-9.3955041437115971E-3</v>
      </c>
      <c r="H1054" s="50">
        <f t="shared" si="606"/>
        <v>6.0038424591679629E-5</v>
      </c>
      <c r="I1054" s="50">
        <f t="shared" si="607"/>
        <v>1.0397931654676285E-2</v>
      </c>
      <c r="J1054" s="51">
        <f t="shared" si="608"/>
        <v>0.12936199731589912</v>
      </c>
      <c r="K1054" s="51">
        <f t="shared" si="609"/>
        <v>0.10905086488808316</v>
      </c>
      <c r="L1054" s="51">
        <f t="shared" si="610"/>
        <v>0.89952460515207122</v>
      </c>
      <c r="M1054" s="51">
        <f t="shared" si="611"/>
        <v>7.2534243509072283E-2</v>
      </c>
      <c r="N1054" s="51">
        <f t="shared" si="582"/>
        <v>1.2104717108651257</v>
      </c>
      <c r="O1054" s="52">
        <f t="shared" si="583"/>
        <v>0.19695864022595644</v>
      </c>
      <c r="P1054" s="53" t="b">
        <f t="shared" si="584"/>
        <v>0</v>
      </c>
      <c r="Q1054" s="53" t="b">
        <f t="shared" si="585"/>
        <v>0</v>
      </c>
      <c r="R1054" s="53" t="b">
        <f t="shared" si="586"/>
        <v>0</v>
      </c>
      <c r="S1054" s="53" t="b">
        <f t="shared" si="612"/>
        <v>0</v>
      </c>
      <c r="T1054" s="54" t="str">
        <f t="shared" si="613"/>
        <v>不调</v>
      </c>
      <c r="U1054" s="51">
        <f t="shared" si="587"/>
        <v>0.12936199731589912</v>
      </c>
      <c r="V1054" s="51">
        <f t="shared" si="588"/>
        <v>0.10905086488808316</v>
      </c>
      <c r="W1054" s="51">
        <f t="shared" si="589"/>
        <v>0.89952460515207122</v>
      </c>
      <c r="X1054" s="51">
        <f t="shared" si="590"/>
        <v>7.2534243509072283E-2</v>
      </c>
      <c r="Y1054" s="51">
        <f t="shared" si="614"/>
        <v>0.99998626710299976</v>
      </c>
      <c r="Z1054" s="51">
        <f t="shared" si="591"/>
        <v>0.12936022080091422</v>
      </c>
      <c r="AA1054" s="51">
        <f t="shared" si="592"/>
        <v>0.10904936730378786</v>
      </c>
      <c r="AB1054" s="51">
        <f t="shared" si="593"/>
        <v>0.89951225207331953</v>
      </c>
      <c r="AC1054" s="51">
        <f t="shared" si="594"/>
        <v>7.2533247403777187E-2</v>
      </c>
      <c r="AD1054" s="78">
        <f t="shared" si="595"/>
        <v>1.2104550875817988</v>
      </c>
      <c r="AE1054" s="51">
        <f t="shared" si="615"/>
        <v>1.2104550875817988</v>
      </c>
      <c r="AF1054" s="50">
        <f t="shared" si="596"/>
        <v>0</v>
      </c>
      <c r="AG1054" s="50">
        <f t="shared" si="616"/>
        <v>7.3130920427155743E-5</v>
      </c>
      <c r="AH1054" s="48">
        <f t="shared" si="617"/>
        <v>45289</v>
      </c>
      <c r="AI1054" s="55">
        <f t="shared" si="597"/>
        <v>2024</v>
      </c>
      <c r="AJ1054" s="55">
        <f t="shared" si="598"/>
        <v>3</v>
      </c>
      <c r="AK1054" s="53">
        <f t="shared" si="599"/>
        <v>0</v>
      </c>
      <c r="AL1054" s="51">
        <f t="shared" si="618"/>
        <v>1.2041639281601499</v>
      </c>
      <c r="AM1054" s="52" t="str">
        <f t="shared" si="600"/>
        <v/>
      </c>
      <c r="AN1054" s="51">
        <f t="shared" si="619"/>
        <v>1.2104550875817988</v>
      </c>
      <c r="AO1054" s="52">
        <f t="shared" si="601"/>
        <v>0</v>
      </c>
      <c r="AP1054" s="56">
        <f t="shared" si="602"/>
        <v>1</v>
      </c>
      <c r="AQ1054" s="53" t="b">
        <f t="shared" si="603"/>
        <v>1</v>
      </c>
    </row>
    <row r="1055" spans="1:43">
      <c r="A1055" s="48">
        <f>净值底稿!A1016</f>
        <v>45359</v>
      </c>
      <c r="B1055" s="49">
        <f>净值底稿!X1016</f>
        <v>1.6099205714573781</v>
      </c>
      <c r="C1055" s="49">
        <f>净值底稿!U1016</f>
        <v>1.1206574537212783</v>
      </c>
      <c r="D1055" s="49">
        <f>净值底稿!V1016</f>
        <v>1.6655</v>
      </c>
      <c r="E1055" s="49">
        <f>净值底稿!W1016</f>
        <v>1.8005</v>
      </c>
      <c r="F1055" s="50">
        <f t="shared" si="604"/>
        <v>5.7532341006425458E-3</v>
      </c>
      <c r="G1055" s="50">
        <f t="shared" si="605"/>
        <v>8.1918451369895617E-3</v>
      </c>
      <c r="H1055" s="50">
        <f t="shared" si="606"/>
        <v>-1.2006964039146251E-4</v>
      </c>
      <c r="I1055" s="50">
        <f t="shared" si="607"/>
        <v>1.5575457529064529E-3</v>
      </c>
      <c r="J1055" s="51">
        <f t="shared" si="608"/>
        <v>0.1301044604344927</v>
      </c>
      <c r="K1055" s="51">
        <f t="shared" si="609"/>
        <v>0.10994268283302719</v>
      </c>
      <c r="L1055" s="51">
        <f t="shared" si="610"/>
        <v>0.89940424796068541</v>
      </c>
      <c r="M1055" s="51">
        <f t="shared" si="611"/>
        <v>7.2646221255215457E-2</v>
      </c>
      <c r="N1055" s="51">
        <f t="shared" si="582"/>
        <v>1.2120976124834208</v>
      </c>
      <c r="O1055" s="52">
        <f t="shared" si="583"/>
        <v>0.19804274902884791</v>
      </c>
      <c r="P1055" s="53" t="b">
        <f t="shared" si="584"/>
        <v>0</v>
      </c>
      <c r="Q1055" s="53" t="b">
        <f t="shared" si="585"/>
        <v>0</v>
      </c>
      <c r="R1055" s="53" t="b">
        <f t="shared" si="586"/>
        <v>0</v>
      </c>
      <c r="S1055" s="53" t="b">
        <f t="shared" si="612"/>
        <v>0</v>
      </c>
      <c r="T1055" s="54" t="str">
        <f t="shared" si="613"/>
        <v>不调</v>
      </c>
      <c r="U1055" s="51">
        <f t="shared" si="587"/>
        <v>0.1301044604344927</v>
      </c>
      <c r="V1055" s="51">
        <f t="shared" si="588"/>
        <v>0.10994268283302719</v>
      </c>
      <c r="W1055" s="51">
        <f t="shared" si="589"/>
        <v>0.89940424796068541</v>
      </c>
      <c r="X1055" s="51">
        <f t="shared" si="590"/>
        <v>7.2646221255215457E-2</v>
      </c>
      <c r="Y1055" s="51">
        <f t="shared" si="614"/>
        <v>0.99998626710299976</v>
      </c>
      <c r="Z1055" s="51">
        <f t="shared" si="591"/>
        <v>0.13010267372333828</v>
      </c>
      <c r="AA1055" s="51">
        <f t="shared" si="592"/>
        <v>0.10994117300148791</v>
      </c>
      <c r="AB1055" s="51">
        <f t="shared" si="593"/>
        <v>0.89939189653478657</v>
      </c>
      <c r="AC1055" s="51">
        <f t="shared" si="594"/>
        <v>7.2645223612141499E-2</v>
      </c>
      <c r="AD1055" s="78">
        <f t="shared" si="595"/>
        <v>1.2120809668717543</v>
      </c>
      <c r="AE1055" s="51">
        <f t="shared" si="615"/>
        <v>1.2120809668717543</v>
      </c>
      <c r="AF1055" s="50">
        <f t="shared" si="596"/>
        <v>0</v>
      </c>
      <c r="AG1055" s="50">
        <f t="shared" si="616"/>
        <v>1.3431967089365671E-3</v>
      </c>
      <c r="AH1055" s="48">
        <f t="shared" si="617"/>
        <v>45289</v>
      </c>
      <c r="AI1055" s="55">
        <f t="shared" si="597"/>
        <v>2024</v>
      </c>
      <c r="AJ1055" s="55">
        <f t="shared" si="598"/>
        <v>3</v>
      </c>
      <c r="AK1055" s="53">
        <f t="shared" si="599"/>
        <v>0</v>
      </c>
      <c r="AL1055" s="51">
        <f t="shared" si="618"/>
        <v>1.2041639281601499</v>
      </c>
      <c r="AM1055" s="52" t="str">
        <f t="shared" si="600"/>
        <v/>
      </c>
      <c r="AN1055" s="51">
        <f t="shared" si="619"/>
        <v>1.2120809668717543</v>
      </c>
      <c r="AO1055" s="52">
        <f t="shared" si="601"/>
        <v>0</v>
      </c>
      <c r="AP1055" s="56">
        <f t="shared" si="602"/>
        <v>1</v>
      </c>
      <c r="AQ1055" s="53" t="b">
        <f t="shared" si="603"/>
        <v>1</v>
      </c>
    </row>
    <row r="1056" spans="1:43">
      <c r="A1056" s="48">
        <f>净值底稿!A1017</f>
        <v>45362</v>
      </c>
      <c r="B1056" s="49">
        <f>净值底稿!X1017</f>
        <v>1.603854657673395</v>
      </c>
      <c r="C1056" s="49">
        <f>净值底稿!U1017</f>
        <v>1.1372633424341663</v>
      </c>
      <c r="D1056" s="49">
        <f>净值底稿!V1017</f>
        <v>1.6642999999999999</v>
      </c>
      <c r="E1056" s="49">
        <f>净值底稿!W1017</f>
        <v>1.8058000000000001</v>
      </c>
      <c r="F1056" s="50">
        <f t="shared" si="604"/>
        <v>-3.7678341972436913E-3</v>
      </c>
      <c r="G1056" s="50">
        <f t="shared" si="605"/>
        <v>1.4817988010293437E-2</v>
      </c>
      <c r="H1056" s="50">
        <f t="shared" si="606"/>
        <v>-7.2050435304715776E-4</v>
      </c>
      <c r="I1056" s="50">
        <f t="shared" si="607"/>
        <v>2.9436267703415453E-3</v>
      </c>
      <c r="J1056" s="51">
        <f t="shared" si="608"/>
        <v>0.12961246842013066</v>
      </c>
      <c r="K1056" s="51">
        <f t="shared" si="609"/>
        <v>0.11157027998486155</v>
      </c>
      <c r="L1056" s="51">
        <f t="shared" si="610"/>
        <v>0.89874388075823797</v>
      </c>
      <c r="M1056" s="51">
        <f t="shared" si="611"/>
        <v>7.2859064037103641E-2</v>
      </c>
      <c r="N1056" s="51">
        <f t="shared" si="582"/>
        <v>1.2127856932003338</v>
      </c>
      <c r="O1056" s="52">
        <f t="shared" si="583"/>
        <v>0.19886674930057283</v>
      </c>
      <c r="P1056" s="53" t="b">
        <f t="shared" si="584"/>
        <v>0</v>
      </c>
      <c r="Q1056" s="53" t="b">
        <f t="shared" si="585"/>
        <v>0</v>
      </c>
      <c r="R1056" s="53" t="b">
        <f t="shared" si="586"/>
        <v>0</v>
      </c>
      <c r="S1056" s="53" t="b">
        <f t="shared" si="612"/>
        <v>0</v>
      </c>
      <c r="T1056" s="54" t="str">
        <f t="shared" si="613"/>
        <v>不调</v>
      </c>
      <c r="U1056" s="51">
        <f t="shared" si="587"/>
        <v>0.12961246842013066</v>
      </c>
      <c r="V1056" s="51">
        <f t="shared" si="588"/>
        <v>0.11157027998486155</v>
      </c>
      <c r="W1056" s="51">
        <f t="shared" si="589"/>
        <v>0.89874388075823797</v>
      </c>
      <c r="X1056" s="51">
        <f t="shared" si="590"/>
        <v>7.2859064037103641E-2</v>
      </c>
      <c r="Y1056" s="51">
        <f t="shared" si="614"/>
        <v>0.99995880187477393</v>
      </c>
      <c r="Z1056" s="51">
        <f t="shared" si="591"/>
        <v>0.12960712862942583</v>
      </c>
      <c r="AA1056" s="51">
        <f t="shared" si="592"/>
        <v>0.11156568349849523</v>
      </c>
      <c r="AB1056" s="51">
        <f t="shared" si="593"/>
        <v>0.89870685419529228</v>
      </c>
      <c r="AC1056" s="51">
        <f t="shared" si="594"/>
        <v>7.2856062380259587E-2</v>
      </c>
      <c r="AD1056" s="78">
        <f t="shared" si="595"/>
        <v>1.212735728703473</v>
      </c>
      <c r="AE1056" s="51">
        <f t="shared" si="615"/>
        <v>1.212735728703473</v>
      </c>
      <c r="AF1056" s="50">
        <f t="shared" si="596"/>
        <v>0</v>
      </c>
      <c r="AG1056" s="50">
        <f t="shared" si="616"/>
        <v>5.4019644694913715E-4</v>
      </c>
      <c r="AH1056" s="48">
        <f t="shared" si="617"/>
        <v>45289</v>
      </c>
      <c r="AI1056" s="55">
        <f t="shared" si="597"/>
        <v>2024</v>
      </c>
      <c r="AJ1056" s="55">
        <f t="shared" si="598"/>
        <v>3</v>
      </c>
      <c r="AK1056" s="53">
        <f t="shared" si="599"/>
        <v>0</v>
      </c>
      <c r="AL1056" s="51">
        <f t="shared" si="618"/>
        <v>1.2041639281601499</v>
      </c>
      <c r="AM1056" s="52" t="str">
        <f t="shared" si="600"/>
        <v/>
      </c>
      <c r="AN1056" s="51">
        <f t="shared" si="619"/>
        <v>1.212735728703473</v>
      </c>
      <c r="AO1056" s="52">
        <f t="shared" si="601"/>
        <v>0</v>
      </c>
      <c r="AP1056" s="56">
        <f t="shared" si="602"/>
        <v>1</v>
      </c>
      <c r="AQ1056" s="53" t="b">
        <f t="shared" si="603"/>
        <v>1</v>
      </c>
    </row>
    <row r="1057" spans="1:43">
      <c r="A1057" s="48">
        <f>净值底稿!A1018</f>
        <v>45363</v>
      </c>
      <c r="B1057" s="49">
        <f>净值底稿!X1018</f>
        <v>1.574784539627863</v>
      </c>
      <c r="C1057" s="49">
        <f>净值底稿!U1018</f>
        <v>1.142685996839381</v>
      </c>
      <c r="D1057" s="49">
        <f>净值底稿!V1018</f>
        <v>1.6612</v>
      </c>
      <c r="E1057" s="49">
        <f>净值底稿!W1018</f>
        <v>1.7989999999999999</v>
      </c>
      <c r="F1057" s="50">
        <f t="shared" si="604"/>
        <v>-1.812515735540654E-2</v>
      </c>
      <c r="G1057" s="50">
        <f t="shared" si="605"/>
        <v>4.7681607266161219E-3</v>
      </c>
      <c r="H1057" s="50">
        <f t="shared" si="606"/>
        <v>-1.8626449558372116E-3</v>
      </c>
      <c r="I1057" s="50">
        <f t="shared" si="607"/>
        <v>-3.765644035884419E-3</v>
      </c>
      <c r="J1057" s="51">
        <f t="shared" si="608"/>
        <v>0.12725797902863506</v>
      </c>
      <c r="K1057" s="51">
        <f t="shared" si="609"/>
        <v>0.11209764660899084</v>
      </c>
      <c r="L1057" s="51">
        <f t="shared" si="610"/>
        <v>0.8970328824065491</v>
      </c>
      <c r="M1057" s="51">
        <f t="shared" si="611"/>
        <v>7.2581712383479338E-2</v>
      </c>
      <c r="N1057" s="51">
        <f t="shared" si="582"/>
        <v>1.2089702204276542</v>
      </c>
      <c r="O1057" s="52">
        <f t="shared" si="583"/>
        <v>0.19798306161168935</v>
      </c>
      <c r="P1057" s="53" t="b">
        <f t="shared" si="584"/>
        <v>0</v>
      </c>
      <c r="Q1057" s="53" t="b">
        <f t="shared" si="585"/>
        <v>0</v>
      </c>
      <c r="R1057" s="53" t="b">
        <f t="shared" si="586"/>
        <v>0</v>
      </c>
      <c r="S1057" s="53" t="b">
        <f t="shared" si="612"/>
        <v>0</v>
      </c>
      <c r="T1057" s="54" t="str">
        <f t="shared" si="613"/>
        <v>不调</v>
      </c>
      <c r="U1057" s="51">
        <f t="shared" si="587"/>
        <v>0.12725797902863506</v>
      </c>
      <c r="V1057" s="51">
        <f t="shared" si="588"/>
        <v>0.11209764660899084</v>
      </c>
      <c r="W1057" s="51">
        <f t="shared" si="589"/>
        <v>0.8970328824065491</v>
      </c>
      <c r="X1057" s="51">
        <f t="shared" si="590"/>
        <v>7.2581712383479338E-2</v>
      </c>
      <c r="Y1057" s="51">
        <f t="shared" si="614"/>
        <v>0.99998626710299976</v>
      </c>
      <c r="Z1057" s="51">
        <f t="shared" si="591"/>
        <v>0.12725623140791661</v>
      </c>
      <c r="AA1057" s="51">
        <f t="shared" si="592"/>
        <v>0.11209610718355599</v>
      </c>
      <c r="AB1057" s="51">
        <f t="shared" si="593"/>
        <v>0.89702056354636917</v>
      </c>
      <c r="AC1057" s="51">
        <f t="shared" si="594"/>
        <v>7.2580715626299072E-2</v>
      </c>
      <c r="AD1057" s="78">
        <f t="shared" si="595"/>
        <v>1.2089536177641407</v>
      </c>
      <c r="AE1057" s="51">
        <f t="shared" si="615"/>
        <v>1.212735728703473</v>
      </c>
      <c r="AF1057" s="50">
        <f t="shared" si="596"/>
        <v>-3.1186604383922623E-3</v>
      </c>
      <c r="AG1057" s="50">
        <f t="shared" si="616"/>
        <v>-3.1186604383922623E-3</v>
      </c>
      <c r="AH1057" s="48">
        <f t="shared" si="617"/>
        <v>45289</v>
      </c>
      <c r="AI1057" s="55">
        <f t="shared" si="597"/>
        <v>2024</v>
      </c>
      <c r="AJ1057" s="55">
        <f t="shared" si="598"/>
        <v>3</v>
      </c>
      <c r="AK1057" s="53">
        <f t="shared" si="599"/>
        <v>0</v>
      </c>
      <c r="AL1057" s="51">
        <f t="shared" si="618"/>
        <v>1.2041639281601499</v>
      </c>
      <c r="AM1057" s="52" t="str">
        <f t="shared" si="600"/>
        <v/>
      </c>
      <c r="AN1057" s="51">
        <f t="shared" si="619"/>
        <v>1.212735728703473</v>
      </c>
      <c r="AO1057" s="52">
        <f t="shared" si="601"/>
        <v>-3.1186604383922623E-3</v>
      </c>
      <c r="AP1057" s="56">
        <f t="shared" si="602"/>
        <v>1</v>
      </c>
      <c r="AQ1057" s="53" t="b">
        <f t="shared" si="603"/>
        <v>1</v>
      </c>
    </row>
    <row r="1058" spans="1:43">
      <c r="A1058" s="48">
        <f>净值底稿!A1019</f>
        <v>45364</v>
      </c>
      <c r="B1058" s="49">
        <f>净值底稿!X1019</f>
        <v>1.5714232681632416</v>
      </c>
      <c r="C1058" s="49">
        <f>净值底稿!U1019</f>
        <v>1.144002394094277</v>
      </c>
      <c r="D1058" s="49">
        <f>净值底稿!V1019</f>
        <v>1.6606000000000001</v>
      </c>
      <c r="E1058" s="49">
        <f>净值底稿!W1019</f>
        <v>1.7968</v>
      </c>
      <c r="F1058" s="50">
        <f t="shared" si="604"/>
        <v>-2.134432603342451E-3</v>
      </c>
      <c r="G1058" s="50">
        <f t="shared" si="605"/>
        <v>1.1520201162322774E-3</v>
      </c>
      <c r="H1058" s="50">
        <f t="shared" si="606"/>
        <v>-3.6118468576928908E-4</v>
      </c>
      <c r="I1058" s="50">
        <f t="shared" si="607"/>
        <v>-1.222901612006666E-3</v>
      </c>
      <c r="J1058" s="51">
        <f t="shared" si="608"/>
        <v>0.12698461155862106</v>
      </c>
      <c r="K1058" s="51">
        <f t="shared" si="609"/>
        <v>0.11222524415398277</v>
      </c>
      <c r="L1058" s="51">
        <f t="shared" si="610"/>
        <v>0.89669657345599607</v>
      </c>
      <c r="M1058" s="51">
        <f t="shared" si="611"/>
        <v>7.2491956552159079E-2</v>
      </c>
      <c r="N1058" s="51">
        <f t="shared" si="582"/>
        <v>1.208398385720759</v>
      </c>
      <c r="O1058" s="52">
        <f t="shared" si="583"/>
        <v>0.19795611988502052</v>
      </c>
      <c r="P1058" s="53" t="b">
        <f t="shared" si="584"/>
        <v>0</v>
      </c>
      <c r="Q1058" s="53" t="b">
        <f t="shared" si="585"/>
        <v>0</v>
      </c>
      <c r="R1058" s="53" t="b">
        <f t="shared" si="586"/>
        <v>0</v>
      </c>
      <c r="S1058" s="53" t="b">
        <f t="shared" si="612"/>
        <v>0</v>
      </c>
      <c r="T1058" s="54" t="str">
        <f t="shared" si="613"/>
        <v>不调</v>
      </c>
      <c r="U1058" s="51">
        <f t="shared" si="587"/>
        <v>0.12698461155862106</v>
      </c>
      <c r="V1058" s="51">
        <f t="shared" si="588"/>
        <v>0.11222524415398277</v>
      </c>
      <c r="W1058" s="51">
        <f t="shared" si="589"/>
        <v>0.89669657345599607</v>
      </c>
      <c r="X1058" s="51">
        <f t="shared" si="590"/>
        <v>7.2491956552159079E-2</v>
      </c>
      <c r="Y1058" s="51">
        <f t="shared" si="614"/>
        <v>0.99998626710299976</v>
      </c>
      <c r="Z1058" s="51">
        <f t="shared" si="591"/>
        <v>0.1269828676920299</v>
      </c>
      <c r="AA1058" s="51">
        <f t="shared" si="592"/>
        <v>0.11222370297626398</v>
      </c>
      <c r="AB1058" s="51">
        <f t="shared" si="593"/>
        <v>0.89668425921431238</v>
      </c>
      <c r="AC1058" s="51">
        <f t="shared" si="594"/>
        <v>7.2490961027586398E-2</v>
      </c>
      <c r="AD1058" s="78">
        <f t="shared" si="595"/>
        <v>1.2083817909101926</v>
      </c>
      <c r="AE1058" s="51">
        <f t="shared" si="615"/>
        <v>1.212735728703473</v>
      </c>
      <c r="AF1058" s="50">
        <f t="shared" si="596"/>
        <v>-3.5901785444510947E-3</v>
      </c>
      <c r="AG1058" s="50">
        <f t="shared" si="616"/>
        <v>-4.72993211274364E-4</v>
      </c>
      <c r="AH1058" s="48">
        <f t="shared" si="617"/>
        <v>45289</v>
      </c>
      <c r="AI1058" s="55">
        <f t="shared" si="597"/>
        <v>2024</v>
      </c>
      <c r="AJ1058" s="55">
        <f t="shared" si="598"/>
        <v>3</v>
      </c>
      <c r="AK1058" s="53">
        <f t="shared" si="599"/>
        <v>0</v>
      </c>
      <c r="AL1058" s="51">
        <f t="shared" si="618"/>
        <v>1.2041639281601499</v>
      </c>
      <c r="AM1058" s="52" t="str">
        <f t="shared" si="600"/>
        <v/>
      </c>
      <c r="AN1058" s="51">
        <f t="shared" si="619"/>
        <v>1.212735728703473</v>
      </c>
      <c r="AO1058" s="52">
        <f t="shared" si="601"/>
        <v>-3.5901785444510947E-3</v>
      </c>
      <c r="AP1058" s="56">
        <f t="shared" si="602"/>
        <v>1</v>
      </c>
      <c r="AQ1058" s="53" t="b">
        <f t="shared" si="603"/>
        <v>1</v>
      </c>
    </row>
    <row r="1059" spans="1:43">
      <c r="A1059" s="48">
        <f>净值底稿!A1020</f>
        <v>45365</v>
      </c>
      <c r="B1059" s="49">
        <f>净值底稿!X1020</f>
        <v>1.5742037432942393</v>
      </c>
      <c r="C1059" s="49">
        <f>净值底稿!U1020</f>
        <v>1.1391544874141692</v>
      </c>
      <c r="D1059" s="49">
        <f>净值底稿!V1020</f>
        <v>1.6596</v>
      </c>
      <c r="E1059" s="49">
        <f>净值底稿!W1020</f>
        <v>1.7987</v>
      </c>
      <c r="F1059" s="50">
        <f t="shared" si="604"/>
        <v>1.7693992365581668E-3</v>
      </c>
      <c r="G1059" s="50">
        <f t="shared" si="605"/>
        <v>-4.2376717960855848E-3</v>
      </c>
      <c r="H1059" s="50">
        <f t="shared" si="606"/>
        <v>-6.0219197880295727E-4</v>
      </c>
      <c r="I1059" s="50">
        <f t="shared" si="607"/>
        <v>1.0574354407835163E-3</v>
      </c>
      <c r="J1059" s="51">
        <f t="shared" si="608"/>
        <v>0.12720755108118015</v>
      </c>
      <c r="K1059" s="51">
        <f t="shared" si="609"/>
        <v>0.11174813575530917</v>
      </c>
      <c r="L1059" s="51">
        <f t="shared" si="610"/>
        <v>0.89614428314589467</v>
      </c>
      <c r="M1059" s="51">
        <f t="shared" si="611"/>
        <v>7.256761553891343E-2</v>
      </c>
      <c r="N1059" s="51">
        <f t="shared" si="582"/>
        <v>1.2076675855212975</v>
      </c>
      <c r="O1059" s="52">
        <f t="shared" si="583"/>
        <v>0.19786544716553153</v>
      </c>
      <c r="P1059" s="53" t="b">
        <f t="shared" si="584"/>
        <v>0</v>
      </c>
      <c r="Q1059" s="53" t="b">
        <f t="shared" si="585"/>
        <v>0</v>
      </c>
      <c r="R1059" s="53" t="b">
        <f t="shared" si="586"/>
        <v>0</v>
      </c>
      <c r="S1059" s="53" t="b">
        <f t="shared" si="612"/>
        <v>0</v>
      </c>
      <c r="T1059" s="54" t="str">
        <f t="shared" si="613"/>
        <v>不调</v>
      </c>
      <c r="U1059" s="51">
        <f t="shared" si="587"/>
        <v>0.12720755108118015</v>
      </c>
      <c r="V1059" s="51">
        <f t="shared" si="588"/>
        <v>0.11174813575530917</v>
      </c>
      <c r="W1059" s="51">
        <f t="shared" si="589"/>
        <v>0.89614428314589467</v>
      </c>
      <c r="X1059" s="51">
        <f t="shared" si="590"/>
        <v>7.256761553891343E-2</v>
      </c>
      <c r="Y1059" s="51">
        <f t="shared" si="614"/>
        <v>0.99998626710299976</v>
      </c>
      <c r="Z1059" s="51">
        <f t="shared" si="591"/>
        <v>0.12720580415298349</v>
      </c>
      <c r="AA1059" s="51">
        <f t="shared" si="592"/>
        <v>0.11174660112967087</v>
      </c>
      <c r="AB1059" s="51">
        <f t="shared" si="593"/>
        <v>0.89613197648875687</v>
      </c>
      <c r="AC1059" s="51">
        <f t="shared" si="594"/>
        <v>7.2566618975323682E-2</v>
      </c>
      <c r="AD1059" s="78">
        <f t="shared" si="595"/>
        <v>1.2076510007467349</v>
      </c>
      <c r="AE1059" s="51">
        <f t="shared" si="615"/>
        <v>1.212735728703473</v>
      </c>
      <c r="AF1059" s="50">
        <f t="shared" si="596"/>
        <v>-4.1927749272911985E-3</v>
      </c>
      <c r="AG1059" s="50">
        <f t="shared" si="616"/>
        <v>-6.0476760652539152E-4</v>
      </c>
      <c r="AH1059" s="48">
        <f t="shared" si="617"/>
        <v>45289</v>
      </c>
      <c r="AI1059" s="55">
        <f t="shared" si="597"/>
        <v>2024</v>
      </c>
      <c r="AJ1059" s="55">
        <f t="shared" si="598"/>
        <v>3</v>
      </c>
      <c r="AK1059" s="53">
        <f t="shared" si="599"/>
        <v>0</v>
      </c>
      <c r="AL1059" s="51">
        <f t="shared" si="618"/>
        <v>1.2041639281601499</v>
      </c>
      <c r="AM1059" s="52" t="str">
        <f t="shared" si="600"/>
        <v/>
      </c>
      <c r="AN1059" s="51">
        <f t="shared" si="619"/>
        <v>1.212735728703473</v>
      </c>
      <c r="AO1059" s="52">
        <f t="shared" si="601"/>
        <v>-4.1927749272911985E-3</v>
      </c>
      <c r="AP1059" s="56">
        <f t="shared" si="602"/>
        <v>1</v>
      </c>
      <c r="AQ1059" s="53" t="b">
        <f t="shared" si="603"/>
        <v>1</v>
      </c>
    </row>
    <row r="1060" spans="1:43">
      <c r="A1060" s="48">
        <f>净值底稿!A1021</f>
        <v>45366</v>
      </c>
      <c r="B1060" s="49">
        <f>净值底稿!X1021</f>
        <v>1.5790484604929937</v>
      </c>
      <c r="C1060" s="49">
        <f>净值底稿!U1021</f>
        <v>1.1498801137419106</v>
      </c>
      <c r="D1060" s="49">
        <f>净值底稿!V1021</f>
        <v>1.6607000000000001</v>
      </c>
      <c r="E1060" s="49">
        <f>净值底稿!W1021</f>
        <v>1.8048</v>
      </c>
      <c r="F1060" s="50">
        <f t="shared" si="604"/>
        <v>3.077566813947552E-3</v>
      </c>
      <c r="G1060" s="50">
        <f t="shared" si="605"/>
        <v>9.4154273597149007E-3</v>
      </c>
      <c r="H1060" s="50">
        <f t="shared" si="606"/>
        <v>6.6281031573889315E-4</v>
      </c>
      <c r="I1060" s="50">
        <f t="shared" si="607"/>
        <v>3.3913381886918614E-3</v>
      </c>
      <c r="J1060" s="51">
        <f t="shared" si="608"/>
        <v>0.12759728851438623</v>
      </c>
      <c r="K1060" s="51">
        <f t="shared" si="609"/>
        <v>0.11279874313530232</v>
      </c>
      <c r="L1060" s="51">
        <f t="shared" si="610"/>
        <v>0.89672594200703715</v>
      </c>
      <c r="M1060" s="51">
        <f t="shared" si="611"/>
        <v>7.2812716921478948E-2</v>
      </c>
      <c r="N1060" s="51">
        <f t="shared" si="582"/>
        <v>1.2099346905782047</v>
      </c>
      <c r="O1060" s="52">
        <f t="shared" si="583"/>
        <v>0.19868513029807242</v>
      </c>
      <c r="P1060" s="53" t="b">
        <f t="shared" si="584"/>
        <v>0</v>
      </c>
      <c r="Q1060" s="53" t="b">
        <f t="shared" si="585"/>
        <v>0</v>
      </c>
      <c r="R1060" s="53" t="b">
        <f t="shared" si="586"/>
        <v>0</v>
      </c>
      <c r="S1060" s="53" t="b">
        <f t="shared" si="612"/>
        <v>0</v>
      </c>
      <c r="T1060" s="54" t="str">
        <f t="shared" si="613"/>
        <v>不调</v>
      </c>
      <c r="U1060" s="51">
        <f t="shared" si="587"/>
        <v>0.12759728851438623</v>
      </c>
      <c r="V1060" s="51">
        <f t="shared" si="588"/>
        <v>0.11279874313530232</v>
      </c>
      <c r="W1060" s="51">
        <f t="shared" si="589"/>
        <v>0.89672594200703715</v>
      </c>
      <c r="X1060" s="51">
        <f t="shared" si="590"/>
        <v>7.2812716921478948E-2</v>
      </c>
      <c r="Y1060" s="51">
        <f t="shared" si="614"/>
        <v>0.99998626710299976</v>
      </c>
      <c r="Z1060" s="51">
        <f t="shared" si="591"/>
        <v>0.12759553623396555</v>
      </c>
      <c r="AA1060" s="51">
        <f t="shared" si="592"/>
        <v>0.11279719408178109</v>
      </c>
      <c r="AB1060" s="51">
        <f t="shared" si="593"/>
        <v>0.89671362736203808</v>
      </c>
      <c r="AC1060" s="51">
        <f t="shared" si="594"/>
        <v>7.2811716991937156E-2</v>
      </c>
      <c r="AD1060" s="78">
        <f t="shared" si="595"/>
        <v>1.2099180746697218</v>
      </c>
      <c r="AE1060" s="51">
        <f t="shared" si="615"/>
        <v>1.212735728703473</v>
      </c>
      <c r="AF1060" s="50">
        <f t="shared" si="596"/>
        <v>-2.3233866761421806E-3</v>
      </c>
      <c r="AG1060" s="50">
        <f t="shared" si="616"/>
        <v>1.8772591763556168E-3</v>
      </c>
      <c r="AH1060" s="48">
        <f t="shared" si="617"/>
        <v>45289</v>
      </c>
      <c r="AI1060" s="55">
        <f t="shared" si="597"/>
        <v>2024</v>
      </c>
      <c r="AJ1060" s="55">
        <f t="shared" si="598"/>
        <v>3</v>
      </c>
      <c r="AK1060" s="53">
        <f t="shared" si="599"/>
        <v>0</v>
      </c>
      <c r="AL1060" s="51">
        <f t="shared" si="618"/>
        <v>1.2041639281601499</v>
      </c>
      <c r="AM1060" s="52" t="str">
        <f t="shared" si="600"/>
        <v/>
      </c>
      <c r="AN1060" s="51">
        <f t="shared" si="619"/>
        <v>1.212735728703473</v>
      </c>
      <c r="AO1060" s="52">
        <f t="shared" si="601"/>
        <v>-2.3233866761421806E-3</v>
      </c>
      <c r="AP1060" s="56">
        <f t="shared" si="602"/>
        <v>1</v>
      </c>
      <c r="AQ1060" s="53" t="b">
        <f t="shared" si="603"/>
        <v>1</v>
      </c>
    </row>
    <row r="1061" spans="1:43">
      <c r="A1061" s="48">
        <f>净值底稿!A1022</f>
        <v>45369</v>
      </c>
      <c r="B1061" s="49">
        <f>净值底稿!X1022</f>
        <v>1.5802003050074327</v>
      </c>
      <c r="C1061" s="49">
        <f>净值底稿!U1022</f>
        <v>1.1641038347989849</v>
      </c>
      <c r="D1061" s="49">
        <f>净值底稿!V1022</f>
        <v>1.6624000000000001</v>
      </c>
      <c r="E1061" s="49">
        <f>净值底稿!W1022</f>
        <v>1.7918000000000001</v>
      </c>
      <c r="F1061" s="50">
        <f t="shared" si="604"/>
        <v>7.2945482248165661E-4</v>
      </c>
      <c r="G1061" s="50">
        <f t="shared" si="605"/>
        <v>1.2369742625418567E-2</v>
      </c>
      <c r="H1061" s="50">
        <f t="shared" si="606"/>
        <v>1.0236647196966153E-3</v>
      </c>
      <c r="I1061" s="50">
        <f t="shared" si="607"/>
        <v>-7.2030141843970608E-3</v>
      </c>
      <c r="J1061" s="51">
        <f t="shared" si="608"/>
        <v>0.12768861141319854</v>
      </c>
      <c r="K1061" s="51">
        <f t="shared" si="609"/>
        <v>0.1141924663414421</v>
      </c>
      <c r="L1061" s="51">
        <f t="shared" si="610"/>
        <v>0.89763156146603973</v>
      </c>
      <c r="M1061" s="51">
        <f t="shared" si="611"/>
        <v>7.2287253161653922E-2</v>
      </c>
      <c r="N1061" s="51">
        <f t="shared" si="582"/>
        <v>1.2117998923823341</v>
      </c>
      <c r="O1061" s="52">
        <f t="shared" si="583"/>
        <v>0.19960480214197354</v>
      </c>
      <c r="P1061" s="53" t="b">
        <f t="shared" si="584"/>
        <v>0</v>
      </c>
      <c r="Q1061" s="53" t="b">
        <f t="shared" si="585"/>
        <v>0</v>
      </c>
      <c r="R1061" s="53" t="b">
        <f t="shared" si="586"/>
        <v>0</v>
      </c>
      <c r="S1061" s="53" t="b">
        <f t="shared" si="612"/>
        <v>0</v>
      </c>
      <c r="T1061" s="54" t="str">
        <f t="shared" si="613"/>
        <v>不调</v>
      </c>
      <c r="U1061" s="51">
        <f t="shared" si="587"/>
        <v>0.12768861141319854</v>
      </c>
      <c r="V1061" s="51">
        <f t="shared" si="588"/>
        <v>0.1141924663414421</v>
      </c>
      <c r="W1061" s="51">
        <f t="shared" si="589"/>
        <v>0.89763156146603973</v>
      </c>
      <c r="X1061" s="51">
        <f t="shared" si="590"/>
        <v>7.2287253161653922E-2</v>
      </c>
      <c r="Y1061" s="51">
        <f t="shared" si="614"/>
        <v>0.99995880187477393</v>
      </c>
      <c r="Z1061" s="51">
        <f t="shared" si="591"/>
        <v>0.12768335088179558</v>
      </c>
      <c r="AA1061" s="51">
        <f t="shared" si="592"/>
        <v>0.11418776182591389</v>
      </c>
      <c r="AB1061" s="51">
        <f t="shared" si="593"/>
        <v>0.89759458072856357</v>
      </c>
      <c r="AC1061" s="51">
        <f t="shared" si="594"/>
        <v>7.2284275062345915E-2</v>
      </c>
      <c r="AD1061" s="78">
        <f t="shared" si="595"/>
        <v>1.2117499684986188</v>
      </c>
      <c r="AE1061" s="51">
        <f t="shared" si="615"/>
        <v>1.212735728703473</v>
      </c>
      <c r="AF1061" s="50">
        <f t="shared" si="596"/>
        <v>-8.1284007844650841E-4</v>
      </c>
      <c r="AG1061" s="50">
        <f t="shared" si="616"/>
        <v>1.5140643546440735E-3</v>
      </c>
      <c r="AH1061" s="48">
        <f t="shared" si="617"/>
        <v>45289</v>
      </c>
      <c r="AI1061" s="55">
        <f t="shared" si="597"/>
        <v>2024</v>
      </c>
      <c r="AJ1061" s="55">
        <f t="shared" si="598"/>
        <v>3</v>
      </c>
      <c r="AK1061" s="53">
        <f t="shared" si="599"/>
        <v>0</v>
      </c>
      <c r="AL1061" s="51">
        <f t="shared" si="618"/>
        <v>1.2041639281601499</v>
      </c>
      <c r="AM1061" s="52" t="str">
        <f t="shared" si="600"/>
        <v/>
      </c>
      <c r="AN1061" s="51">
        <f t="shared" si="619"/>
        <v>1.212735728703473</v>
      </c>
      <c r="AO1061" s="52">
        <f t="shared" si="601"/>
        <v>-8.1284007844650841E-4</v>
      </c>
      <c r="AP1061" s="56">
        <f t="shared" si="602"/>
        <v>1</v>
      </c>
      <c r="AQ1061" s="53" t="b">
        <f t="shared" si="603"/>
        <v>1</v>
      </c>
    </row>
    <row r="1062" spans="1:43">
      <c r="A1062" s="48">
        <f>净值底稿!A1023</f>
        <v>45370</v>
      </c>
      <c r="B1062" s="49">
        <f>净值底稿!X1023</f>
        <v>1.5733349037259265</v>
      </c>
      <c r="C1062" s="49">
        <f>净值底稿!U1023</f>
        <v>1.1587458633770835</v>
      </c>
      <c r="D1062" s="49">
        <f>净值底稿!V1023</f>
        <v>1.6637</v>
      </c>
      <c r="E1062" s="49">
        <f>净值底稿!W1023</f>
        <v>1.7945</v>
      </c>
      <c r="F1062" s="50">
        <f t="shared" si="604"/>
        <v>-4.3446398913800088E-3</v>
      </c>
      <c r="G1062" s="50">
        <f t="shared" si="605"/>
        <v>-4.6026576510905803E-3</v>
      </c>
      <c r="H1062" s="50">
        <f t="shared" si="606"/>
        <v>7.8200192492783316E-4</v>
      </c>
      <c r="I1062" s="50">
        <f t="shared" si="607"/>
        <v>1.506864605424596E-3</v>
      </c>
      <c r="J1062" s="51">
        <f t="shared" si="608"/>
        <v>0.12712861270208947</v>
      </c>
      <c r="K1062" s="51">
        <f t="shared" si="609"/>
        <v>0.11366219465028495</v>
      </c>
      <c r="L1062" s="51">
        <f t="shared" si="610"/>
        <v>0.89829650141849815</v>
      </c>
      <c r="M1062" s="51">
        <f t="shared" si="611"/>
        <v>7.2393197677966134E-2</v>
      </c>
      <c r="N1062" s="51">
        <f t="shared" si="582"/>
        <v>1.2114805064488388</v>
      </c>
      <c r="O1062" s="52">
        <f t="shared" si="583"/>
        <v>0.19875747572546112</v>
      </c>
      <c r="P1062" s="53" t="b">
        <f t="shared" si="584"/>
        <v>0</v>
      </c>
      <c r="Q1062" s="53" t="b">
        <f t="shared" si="585"/>
        <v>0</v>
      </c>
      <c r="R1062" s="53" t="b">
        <f t="shared" si="586"/>
        <v>0</v>
      </c>
      <c r="S1062" s="53" t="b">
        <f t="shared" si="612"/>
        <v>0</v>
      </c>
      <c r="T1062" s="54" t="str">
        <f t="shared" si="613"/>
        <v>不调</v>
      </c>
      <c r="U1062" s="51">
        <f t="shared" si="587"/>
        <v>0.12712861270208947</v>
      </c>
      <c r="V1062" s="51">
        <f t="shared" si="588"/>
        <v>0.11366219465028495</v>
      </c>
      <c r="W1062" s="51">
        <f t="shared" si="589"/>
        <v>0.89829650141849815</v>
      </c>
      <c r="X1062" s="51">
        <f t="shared" si="590"/>
        <v>7.2393197677966134E-2</v>
      </c>
      <c r="Y1062" s="51">
        <f t="shared" si="614"/>
        <v>0.99998626710299976</v>
      </c>
      <c r="Z1062" s="51">
        <f t="shared" si="591"/>
        <v>0.12712686685794544</v>
      </c>
      <c r="AA1062" s="51">
        <f t="shared" si="592"/>
        <v>0.11366063373907299</v>
      </c>
      <c r="AB1062" s="51">
        <f t="shared" si="593"/>
        <v>0.89828416520516852</v>
      </c>
      <c r="AC1062" s="51">
        <f t="shared" si="594"/>
        <v>7.2392203509638903E-2</v>
      </c>
      <c r="AD1062" s="78">
        <f t="shared" si="595"/>
        <v>1.2114638693118258</v>
      </c>
      <c r="AE1062" s="51">
        <f t="shared" si="615"/>
        <v>1.212735728703473</v>
      </c>
      <c r="AF1062" s="50">
        <f t="shared" si="596"/>
        <v>-1.0487523056708081E-3</v>
      </c>
      <c r="AG1062" s="50">
        <f t="shared" si="616"/>
        <v>-2.3610414213381947E-4</v>
      </c>
      <c r="AH1062" s="48">
        <f t="shared" si="617"/>
        <v>45289</v>
      </c>
      <c r="AI1062" s="55">
        <f t="shared" si="597"/>
        <v>2024</v>
      </c>
      <c r="AJ1062" s="55">
        <f t="shared" si="598"/>
        <v>3</v>
      </c>
      <c r="AK1062" s="53">
        <f t="shared" si="599"/>
        <v>0</v>
      </c>
      <c r="AL1062" s="51">
        <f t="shared" si="618"/>
        <v>1.2041639281601499</v>
      </c>
      <c r="AM1062" s="52" t="str">
        <f t="shared" si="600"/>
        <v/>
      </c>
      <c r="AN1062" s="51">
        <f t="shared" si="619"/>
        <v>1.212735728703473</v>
      </c>
      <c r="AO1062" s="52">
        <f t="shared" si="601"/>
        <v>-1.0487523056708081E-3</v>
      </c>
      <c r="AP1062" s="56">
        <f t="shared" si="602"/>
        <v>1</v>
      </c>
      <c r="AQ1062" s="53" t="b">
        <f t="shared" si="603"/>
        <v>1</v>
      </c>
    </row>
    <row r="1063" spans="1:43">
      <c r="A1063" s="48">
        <f>净值底稿!A1024</f>
        <v>45371</v>
      </c>
      <c r="B1063" s="49">
        <f>净值底稿!X1024</f>
        <v>1.5813165687374862</v>
      </c>
      <c r="C1063" s="49">
        <f>净值底稿!U1024</f>
        <v>1.1655955749170228</v>
      </c>
      <c r="D1063" s="49">
        <f>净值底稿!V1024</f>
        <v>1.6632</v>
      </c>
      <c r="E1063" s="49">
        <f>净值底稿!W1024</f>
        <v>1.7982</v>
      </c>
      <c r="F1063" s="50">
        <f t="shared" si="604"/>
        <v>5.0730871047592885E-3</v>
      </c>
      <c r="G1063" s="50">
        <f t="shared" si="605"/>
        <v>5.9113147726597148E-3</v>
      </c>
      <c r="H1063" s="50">
        <f t="shared" si="606"/>
        <v>-3.0053495221493698E-4</v>
      </c>
      <c r="I1063" s="50">
        <f t="shared" si="607"/>
        <v>2.0618556701030855E-3</v>
      </c>
      <c r="J1063" s="51">
        <f t="shared" si="608"/>
        <v>0.12777179252687093</v>
      </c>
      <c r="K1063" s="51">
        <f t="shared" si="609"/>
        <v>0.11433251752236465</v>
      </c>
      <c r="L1063" s="51">
        <f t="shared" si="610"/>
        <v>0.89801419941650318</v>
      </c>
      <c r="M1063" s="51">
        <f t="shared" si="611"/>
        <v>7.2541465784916506E-2</v>
      </c>
      <c r="N1063" s="51">
        <f t="shared" si="582"/>
        <v>1.2126599752506553</v>
      </c>
      <c r="O1063" s="52">
        <f t="shared" si="583"/>
        <v>0.19964731663481589</v>
      </c>
      <c r="P1063" s="53" t="b">
        <f t="shared" si="584"/>
        <v>0</v>
      </c>
      <c r="Q1063" s="53" t="b">
        <f t="shared" si="585"/>
        <v>0</v>
      </c>
      <c r="R1063" s="53" t="b">
        <f t="shared" si="586"/>
        <v>0</v>
      </c>
      <c r="S1063" s="53" t="b">
        <f t="shared" si="612"/>
        <v>0</v>
      </c>
      <c r="T1063" s="54" t="str">
        <f t="shared" si="613"/>
        <v>不调</v>
      </c>
      <c r="U1063" s="51">
        <f t="shared" si="587"/>
        <v>0.12777179252687093</v>
      </c>
      <c r="V1063" s="51">
        <f t="shared" si="588"/>
        <v>0.11433251752236465</v>
      </c>
      <c r="W1063" s="51">
        <f t="shared" si="589"/>
        <v>0.89801419941650318</v>
      </c>
      <c r="X1063" s="51">
        <f t="shared" si="590"/>
        <v>7.2541465784916506E-2</v>
      </c>
      <c r="Y1063" s="51">
        <f t="shared" si="614"/>
        <v>0.99998626710299976</v>
      </c>
      <c r="Z1063" s="51">
        <f t="shared" si="591"/>
        <v>0.12777003785000463</v>
      </c>
      <c r="AA1063" s="51">
        <f t="shared" si="592"/>
        <v>0.11433094740567773</v>
      </c>
      <c r="AB1063" s="51">
        <f t="shared" si="593"/>
        <v>0.89800186707999785</v>
      </c>
      <c r="AC1063" s="51">
        <f t="shared" si="594"/>
        <v>7.2540469580438638E-2</v>
      </c>
      <c r="AD1063" s="78">
        <f t="shared" si="595"/>
        <v>1.2126433219161188</v>
      </c>
      <c r="AE1063" s="51">
        <f t="shared" si="615"/>
        <v>1.212735728703473</v>
      </c>
      <c r="AF1063" s="50">
        <f t="shared" si="596"/>
        <v>-7.6196969518660396E-5</v>
      </c>
      <c r="AG1063" s="50">
        <f t="shared" si="616"/>
        <v>9.7357637662187635E-4</v>
      </c>
      <c r="AH1063" s="48">
        <f t="shared" si="617"/>
        <v>45289</v>
      </c>
      <c r="AI1063" s="55">
        <f t="shared" si="597"/>
        <v>2024</v>
      </c>
      <c r="AJ1063" s="55">
        <f t="shared" si="598"/>
        <v>3</v>
      </c>
      <c r="AK1063" s="53">
        <f t="shared" si="599"/>
        <v>0</v>
      </c>
      <c r="AL1063" s="51">
        <f t="shared" si="618"/>
        <v>1.2041639281601499</v>
      </c>
      <c r="AM1063" s="52" t="str">
        <f t="shared" si="600"/>
        <v/>
      </c>
      <c r="AN1063" s="51">
        <f t="shared" si="619"/>
        <v>1.212735728703473</v>
      </c>
      <c r="AO1063" s="52">
        <f t="shared" si="601"/>
        <v>-7.6196969518660396E-5</v>
      </c>
      <c r="AP1063" s="56">
        <f t="shared" si="602"/>
        <v>1</v>
      </c>
      <c r="AQ1063" s="53" t="b">
        <f t="shared" si="603"/>
        <v>1</v>
      </c>
    </row>
    <row r="1064" spans="1:43">
      <c r="A1064" s="48">
        <f>净值底稿!A1025</f>
        <v>45372</v>
      </c>
      <c r="B1064" s="49">
        <f>净值底稿!X1025</f>
        <v>1.5861603246932272</v>
      </c>
      <c r="C1064" s="49">
        <f>净值底稿!U1025</f>
        <v>1.1639531464607467</v>
      </c>
      <c r="D1064" s="49">
        <f>净值底稿!V1025</f>
        <v>1.6637</v>
      </c>
      <c r="E1064" s="49">
        <f>净值底稿!W1025</f>
        <v>1.8317000000000001</v>
      </c>
      <c r="F1064" s="50">
        <f t="shared" si="604"/>
        <v>3.0631159196721214E-3</v>
      </c>
      <c r="G1064" s="50">
        <f t="shared" si="605"/>
        <v>-1.4090894746173754E-3</v>
      </c>
      <c r="H1064" s="50">
        <f t="shared" si="606"/>
        <v>3.0062530062524573E-4</v>
      </c>
      <c r="I1064" s="50">
        <f t="shared" si="607"/>
        <v>1.8629740851963117E-2</v>
      </c>
      <c r="J1064" s="51">
        <f t="shared" si="608"/>
        <v>0.12816141228700009</v>
      </c>
      <c r="K1064" s="51">
        <f t="shared" si="609"/>
        <v>0.11416984487106535</v>
      </c>
      <c r="L1064" s="51">
        <f t="shared" si="610"/>
        <v>0.89827182916125081</v>
      </c>
      <c r="M1064" s="51">
        <f t="shared" si="611"/>
        <v>7.3891879730001928E-2</v>
      </c>
      <c r="N1064" s="51">
        <f t="shared" si="582"/>
        <v>1.2144949660493181</v>
      </c>
      <c r="O1064" s="52">
        <f t="shared" si="583"/>
        <v>0.19953253321942949</v>
      </c>
      <c r="P1064" s="53" t="b">
        <f t="shared" si="584"/>
        <v>0</v>
      </c>
      <c r="Q1064" s="53" t="b">
        <f t="shared" si="585"/>
        <v>0</v>
      </c>
      <c r="R1064" s="53" t="b">
        <f t="shared" si="586"/>
        <v>0</v>
      </c>
      <c r="S1064" s="53" t="b">
        <f t="shared" si="612"/>
        <v>0</v>
      </c>
      <c r="T1064" s="54" t="str">
        <f t="shared" si="613"/>
        <v>不调</v>
      </c>
      <c r="U1064" s="51">
        <f t="shared" si="587"/>
        <v>0.12816141228700009</v>
      </c>
      <c r="V1064" s="51">
        <f t="shared" si="588"/>
        <v>0.11416984487106535</v>
      </c>
      <c r="W1064" s="51">
        <f t="shared" si="589"/>
        <v>0.89827182916125081</v>
      </c>
      <c r="X1064" s="51">
        <f t="shared" si="590"/>
        <v>7.3891879730001928E-2</v>
      </c>
      <c r="Y1064" s="51">
        <f t="shared" si="614"/>
        <v>0.99998626710299976</v>
      </c>
      <c r="Z1064" s="51">
        <f t="shared" si="591"/>
        <v>0.12815965225952575</v>
      </c>
      <c r="AA1064" s="51">
        <f t="shared" si="592"/>
        <v>0.11416827698834521</v>
      </c>
      <c r="AB1064" s="51">
        <f t="shared" si="593"/>
        <v>0.89825949328674271</v>
      </c>
      <c r="AC1064" s="51">
        <f t="shared" si="594"/>
        <v>7.3890864980428447E-2</v>
      </c>
      <c r="AD1064" s="78">
        <f t="shared" si="595"/>
        <v>1.2144782875150419</v>
      </c>
      <c r="AE1064" s="51">
        <f t="shared" si="615"/>
        <v>1.2144782875150419</v>
      </c>
      <c r="AF1064" s="50">
        <f t="shared" si="596"/>
        <v>0</v>
      </c>
      <c r="AG1064" s="50">
        <f t="shared" si="616"/>
        <v>1.5131948246940308E-3</v>
      </c>
      <c r="AH1064" s="48">
        <f t="shared" si="617"/>
        <v>45289</v>
      </c>
      <c r="AI1064" s="55">
        <f t="shared" si="597"/>
        <v>2024</v>
      </c>
      <c r="AJ1064" s="55">
        <f t="shared" si="598"/>
        <v>3</v>
      </c>
      <c r="AK1064" s="53">
        <f t="shared" si="599"/>
        <v>0</v>
      </c>
      <c r="AL1064" s="51">
        <f t="shared" si="618"/>
        <v>1.2041639281601499</v>
      </c>
      <c r="AM1064" s="52" t="str">
        <f t="shared" si="600"/>
        <v/>
      </c>
      <c r="AN1064" s="51">
        <f t="shared" si="619"/>
        <v>1.2144782875150419</v>
      </c>
      <c r="AO1064" s="52">
        <f t="shared" si="601"/>
        <v>0</v>
      </c>
      <c r="AP1064" s="56">
        <f t="shared" si="602"/>
        <v>1</v>
      </c>
      <c r="AQ1064" s="53" t="b">
        <f t="shared" si="603"/>
        <v>1</v>
      </c>
    </row>
    <row r="1065" spans="1:43">
      <c r="A1065" s="48">
        <f>净值底稿!A1026</f>
        <v>45373</v>
      </c>
      <c r="B1065" s="49">
        <f>净值底稿!X1026</f>
        <v>1.5789029729780775</v>
      </c>
      <c r="C1065" s="49">
        <f>净值底稿!U1026</f>
        <v>1.1505154251193503</v>
      </c>
      <c r="D1065" s="49">
        <f>净值底稿!V1026</f>
        <v>1.6634</v>
      </c>
      <c r="E1065" s="49">
        <f>净值底稿!W1026</f>
        <v>1.8191999999999999</v>
      </c>
      <c r="F1065" s="50">
        <f t="shared" si="604"/>
        <v>-4.5754212876011335E-3</v>
      </c>
      <c r="G1065" s="50">
        <f t="shared" si="605"/>
        <v>-1.1544898849456864E-2</v>
      </c>
      <c r="H1065" s="50">
        <f t="shared" si="606"/>
        <v>-1.8032097132891778E-4</v>
      </c>
      <c r="I1065" s="50">
        <f t="shared" si="607"/>
        <v>-6.8242616148933566E-3</v>
      </c>
      <c r="J1065" s="51">
        <f t="shared" si="608"/>
        <v>0.12757326785836595</v>
      </c>
      <c r="K1065" s="51">
        <f t="shared" si="609"/>
        <v>0.11285021577869798</v>
      </c>
      <c r="L1065" s="51">
        <f t="shared" si="610"/>
        <v>0.8980975182624078</v>
      </c>
      <c r="M1065" s="51">
        <f t="shared" si="611"/>
        <v>7.3386614386851248E-2</v>
      </c>
      <c r="N1065" s="51">
        <f t="shared" si="582"/>
        <v>1.2119076162863232</v>
      </c>
      <c r="O1065" s="52">
        <f t="shared" si="583"/>
        <v>0.19838433260597804</v>
      </c>
      <c r="P1065" s="53" t="b">
        <f t="shared" si="584"/>
        <v>0</v>
      </c>
      <c r="Q1065" s="53" t="b">
        <f t="shared" si="585"/>
        <v>0</v>
      </c>
      <c r="R1065" s="53" t="b">
        <f t="shared" si="586"/>
        <v>0</v>
      </c>
      <c r="S1065" s="53" t="b">
        <f t="shared" si="612"/>
        <v>0</v>
      </c>
      <c r="T1065" s="54" t="str">
        <f t="shared" si="613"/>
        <v>不调</v>
      </c>
      <c r="U1065" s="51">
        <f t="shared" si="587"/>
        <v>0.12757326785836595</v>
      </c>
      <c r="V1065" s="51">
        <f t="shared" si="588"/>
        <v>0.11285021577869798</v>
      </c>
      <c r="W1065" s="51">
        <f t="shared" si="589"/>
        <v>0.8980975182624078</v>
      </c>
      <c r="X1065" s="51">
        <f t="shared" si="590"/>
        <v>7.3386614386851248E-2</v>
      </c>
      <c r="Y1065" s="51">
        <f t="shared" si="614"/>
        <v>0.99998626710299976</v>
      </c>
      <c r="Z1065" s="51">
        <f t="shared" si="591"/>
        <v>0.12757151590781846</v>
      </c>
      <c r="AA1065" s="51">
        <f t="shared" si="592"/>
        <v>0.11284866601830824</v>
      </c>
      <c r="AB1065" s="51">
        <f t="shared" si="593"/>
        <v>0.8980851847816933</v>
      </c>
      <c r="AC1065" s="51">
        <f t="shared" si="594"/>
        <v>7.338560657603467E-2</v>
      </c>
      <c r="AD1065" s="78">
        <f t="shared" si="595"/>
        <v>1.2118909732838548</v>
      </c>
      <c r="AE1065" s="51">
        <f t="shared" si="615"/>
        <v>1.2144782875150419</v>
      </c>
      <c r="AF1065" s="50">
        <f t="shared" si="596"/>
        <v>-2.1303915086708924E-3</v>
      </c>
      <c r="AG1065" s="50">
        <f t="shared" si="616"/>
        <v>-2.1303915086708924E-3</v>
      </c>
      <c r="AH1065" s="48">
        <f t="shared" si="617"/>
        <v>45289</v>
      </c>
      <c r="AI1065" s="55">
        <f t="shared" si="597"/>
        <v>2024</v>
      </c>
      <c r="AJ1065" s="55">
        <f t="shared" si="598"/>
        <v>3</v>
      </c>
      <c r="AK1065" s="53">
        <f t="shared" si="599"/>
        <v>0</v>
      </c>
      <c r="AL1065" s="51">
        <f t="shared" si="618"/>
        <v>1.2041639281601499</v>
      </c>
      <c r="AM1065" s="52" t="str">
        <f t="shared" si="600"/>
        <v/>
      </c>
      <c r="AN1065" s="51">
        <f t="shared" si="619"/>
        <v>1.2144782875150419</v>
      </c>
      <c r="AO1065" s="52">
        <f t="shared" si="601"/>
        <v>-2.1303915086708924E-3</v>
      </c>
      <c r="AP1065" s="56">
        <f t="shared" si="602"/>
        <v>1</v>
      </c>
      <c r="AQ1065" s="53" t="b">
        <f t="shared" si="603"/>
        <v>1</v>
      </c>
    </row>
    <row r="1066" spans="1:43">
      <c r="A1066" s="48">
        <f>净值底稿!A1027</f>
        <v>45376</v>
      </c>
      <c r="B1066" s="49">
        <f>净值底稿!X1027</f>
        <v>1.5797647211855375</v>
      </c>
      <c r="C1066" s="49">
        <f>净值底稿!U1027</f>
        <v>1.1347199202538314</v>
      </c>
      <c r="D1066" s="49">
        <f>净值底稿!V1027</f>
        <v>1.6628000000000001</v>
      </c>
      <c r="E1066" s="49">
        <f>净值底稿!W1027</f>
        <v>1.8193999999999999</v>
      </c>
      <c r="F1066" s="50">
        <f t="shared" si="604"/>
        <v>5.4578921074210918E-4</v>
      </c>
      <c r="G1066" s="50">
        <f t="shared" si="605"/>
        <v>-1.3729068312039683E-2</v>
      </c>
      <c r="H1066" s="50">
        <f t="shared" si="606"/>
        <v>-3.607069856919054E-4</v>
      </c>
      <c r="I1066" s="50">
        <f t="shared" si="607"/>
        <v>1.0993843447670848E-4</v>
      </c>
      <c r="J1066" s="51">
        <f t="shared" si="608"/>
        <v>0.12764114306479896</v>
      </c>
      <c r="K1066" s="51">
        <f t="shared" si="609"/>
        <v>0.11129935897362034</v>
      </c>
      <c r="L1066" s="51">
        <f t="shared" si="610"/>
        <v>0.89776123918179618</v>
      </c>
      <c r="M1066" s="51">
        <f t="shared" si="611"/>
        <v>7.3393674474734757E-2</v>
      </c>
      <c r="N1066" s="51">
        <f t="shared" si="582"/>
        <v>1.2100954156949502</v>
      </c>
      <c r="O1066" s="52">
        <f t="shared" si="583"/>
        <v>0.19745591871463894</v>
      </c>
      <c r="P1066" s="53" t="b">
        <f t="shared" si="584"/>
        <v>0</v>
      </c>
      <c r="Q1066" s="53" t="b">
        <f t="shared" si="585"/>
        <v>0</v>
      </c>
      <c r="R1066" s="53" t="b">
        <f t="shared" si="586"/>
        <v>0</v>
      </c>
      <c r="S1066" s="53" t="b">
        <f t="shared" si="612"/>
        <v>0</v>
      </c>
      <c r="T1066" s="54" t="str">
        <f t="shared" si="613"/>
        <v>不调</v>
      </c>
      <c r="U1066" s="51">
        <f t="shared" si="587"/>
        <v>0.12764114306479896</v>
      </c>
      <c r="V1066" s="51">
        <f t="shared" si="588"/>
        <v>0.11129935897362034</v>
      </c>
      <c r="W1066" s="51">
        <f t="shared" si="589"/>
        <v>0.89776123918179618</v>
      </c>
      <c r="X1066" s="51">
        <f t="shared" si="590"/>
        <v>7.3393674474734757E-2</v>
      </c>
      <c r="Y1066" s="51">
        <f t="shared" si="614"/>
        <v>0.99995880187477393</v>
      </c>
      <c r="Z1066" s="51">
        <f t="shared" si="591"/>
        <v>0.12763588448900298</v>
      </c>
      <c r="AA1066" s="51">
        <f t="shared" si="592"/>
        <v>0.11129477364869177</v>
      </c>
      <c r="AB1066" s="51">
        <f t="shared" si="593"/>
        <v>0.89772425310184123</v>
      </c>
      <c r="AC1066" s="51">
        <f t="shared" si="594"/>
        <v>7.3390650792942949E-2</v>
      </c>
      <c r="AD1066" s="78">
        <f t="shared" si="595"/>
        <v>1.2100455620324788</v>
      </c>
      <c r="AE1066" s="51">
        <f t="shared" si="615"/>
        <v>1.2144782875150419</v>
      </c>
      <c r="AF1066" s="50">
        <f t="shared" si="596"/>
        <v>-3.6499009724026976E-3</v>
      </c>
      <c r="AG1066" s="50">
        <f t="shared" si="616"/>
        <v>-1.5227535249111579E-3</v>
      </c>
      <c r="AH1066" s="48">
        <f t="shared" si="617"/>
        <v>45289</v>
      </c>
      <c r="AI1066" s="55">
        <f t="shared" si="597"/>
        <v>2024</v>
      </c>
      <c r="AJ1066" s="55">
        <f t="shared" si="598"/>
        <v>3</v>
      </c>
      <c r="AK1066" s="53">
        <f t="shared" si="599"/>
        <v>0</v>
      </c>
      <c r="AL1066" s="51">
        <f t="shared" si="618"/>
        <v>1.2041639281601499</v>
      </c>
      <c r="AM1066" s="52" t="str">
        <f t="shared" si="600"/>
        <v/>
      </c>
      <c r="AN1066" s="51">
        <f t="shared" si="619"/>
        <v>1.2144782875150419</v>
      </c>
      <c r="AO1066" s="52">
        <f t="shared" si="601"/>
        <v>-3.6499009724026976E-3</v>
      </c>
      <c r="AP1066" s="56">
        <f t="shared" si="602"/>
        <v>1</v>
      </c>
      <c r="AQ1066" s="53" t="b">
        <f t="shared" si="603"/>
        <v>1</v>
      </c>
    </row>
    <row r="1067" spans="1:43">
      <c r="A1067" s="48">
        <f>净值底稿!A1028</f>
        <v>45377</v>
      </c>
      <c r="B1067" s="49">
        <f>净值底稿!X1028</f>
        <v>1.5812742635623578</v>
      </c>
      <c r="C1067" s="49">
        <f>净值底稿!U1028</f>
        <v>1.1351530390441142</v>
      </c>
      <c r="D1067" s="49">
        <f>净值底稿!V1028</f>
        <v>1.6628000000000001</v>
      </c>
      <c r="E1067" s="49">
        <f>净值底稿!W1028</f>
        <v>1.8238000000000001</v>
      </c>
      <c r="F1067" s="50">
        <f t="shared" si="604"/>
        <v>9.5554885900184239E-4</v>
      </c>
      <c r="G1067" s="50">
        <f t="shared" si="605"/>
        <v>3.8169664826703809E-4</v>
      </c>
      <c r="H1067" s="50">
        <f t="shared" si="606"/>
        <v>0</v>
      </c>
      <c r="I1067" s="50">
        <f t="shared" si="607"/>
        <v>2.4183796856107609E-3</v>
      </c>
      <c r="J1067" s="51">
        <f t="shared" si="608"/>
        <v>0.12775784681279415</v>
      </c>
      <c r="K1067" s="51">
        <f t="shared" si="609"/>
        <v>0.11133725449076311</v>
      </c>
      <c r="L1067" s="51">
        <f t="shared" si="610"/>
        <v>0.89772425310184123</v>
      </c>
      <c r="M1067" s="51">
        <f t="shared" si="611"/>
        <v>7.3568137251934354E-2</v>
      </c>
      <c r="N1067" s="51">
        <f t="shared" ref="N1067:N1130" si="620">SUM(J1067:M1067)</f>
        <v>1.2103874916573327</v>
      </c>
      <c r="O1067" s="52">
        <f t="shared" ref="O1067:O1130" si="621">IFERROR((J1067+K1067)/N1067,0)</f>
        <v>0.19753599814235887</v>
      </c>
      <c r="P1067" s="53" t="b">
        <f t="shared" ref="P1067:P1130" si="622">AND(MONTH(A1067)=12,OR(A1068="",YEAR(A1067)&lt;&gt;YEAR(A1068)))</f>
        <v>0</v>
      </c>
      <c r="Q1067" s="53" t="b">
        <f t="shared" ref="Q1067:Q1130" si="623">AND(MOD(MONTH(A1067),3)=0,OR(A1068="",MONTH(A1067)&lt;&gt;MONTH(A1068)))</f>
        <v>0</v>
      </c>
      <c r="R1067" s="53" t="b">
        <f t="shared" ref="R1067:R1130" si="624">OR(O1067&gt;$E$7,O1067&lt;$E$6)</f>
        <v>0</v>
      </c>
      <c r="S1067" s="53" t="b">
        <f t="shared" si="612"/>
        <v>0</v>
      </c>
      <c r="T1067" s="54" t="str">
        <f t="shared" si="613"/>
        <v>不调</v>
      </c>
      <c r="U1067" s="51">
        <f t="shared" ref="U1067:U1130" si="625">IF(OR(T1067="年末+季度",T1067="季度+动态"),N1067*$E$5/2,IF(T1067="季度",(J1067+K1067)/2,IF(T1067="动态",N1067*$E$5*IF(J1067+K1067=0,0.5,J1067/(J1067+K1067)),J1067)))</f>
        <v>0.12775784681279415</v>
      </c>
      <c r="V1067" s="51">
        <f t="shared" ref="V1067:V1130" si="626">IF(OR(T1067="年末+季度",T1067="季度+动态"),N1067*$E$5/2,IF(T1067="季度",(J1067+K1067)/2,IF(T1067="动态",N1067*$E$5*IF(J1067+K1067=0,0.5,K1067/(J1067+K1067)),K1067)))</f>
        <v>0.11133725449076311</v>
      </c>
      <c r="W1067" s="51">
        <f t="shared" ref="W1067:W1130" si="627">IF(OR(T1067="年末+季度",T1067="季度+动态",T1067="动态"),N1067*(1-$E$5)*IF(L1067+M1067=0,$B$7/($B$7+$B$8),L1067/(L1067+M1067)),L1067)</f>
        <v>0.89772425310184123</v>
      </c>
      <c r="X1067" s="51">
        <f t="shared" ref="X1067:X1130" si="628">IF(OR(T1067="年末+季度",T1067="季度+动态",T1067="动态"),N1067*(1-$E$5)*IF(L1067+M1067=0,$B$8/($B$7+$B$8),M1067/(L1067+M1067)),M1067)</f>
        <v>7.3568137251934354E-2</v>
      </c>
      <c r="Y1067" s="51">
        <f t="shared" si="614"/>
        <v>0.99998626710299976</v>
      </c>
      <c r="Z1067" s="51">
        <f t="shared" ref="Z1067:Z1130" si="629">U1067*Y1067</f>
        <v>0.12775609232744289</v>
      </c>
      <c r="AA1067" s="51">
        <f t="shared" ref="AA1067:AA1130" si="630">V1067*Y1067</f>
        <v>0.11133572550771489</v>
      </c>
      <c r="AB1067" s="51">
        <f t="shared" ref="AB1067:AB1130" si="631">W1067*Y1067</f>
        <v>0.89771192474713879</v>
      </c>
      <c r="AC1067" s="51">
        <f t="shared" ref="AC1067:AC1130" si="632">X1067*Y1067</f>
        <v>7.3567126948282976E-2</v>
      </c>
      <c r="AD1067" s="78">
        <f t="shared" ref="AD1067:AD1130" si="633">SUM(Z1067:AC1067)</f>
        <v>1.2103708695305795</v>
      </c>
      <c r="AE1067" s="51">
        <f t="shared" si="615"/>
        <v>1.2144782875150419</v>
      </c>
      <c r="AF1067" s="50">
        <f t="shared" ref="AF1067:AF1130" si="634">AD1067/AE1067-1</f>
        <v>-3.3820431593443168E-3</v>
      </c>
      <c r="AG1067" s="50">
        <f t="shared" si="616"/>
        <v>2.6883904896468636E-4</v>
      </c>
      <c r="AH1067" s="48">
        <f t="shared" si="617"/>
        <v>45289</v>
      </c>
      <c r="AI1067" s="55">
        <f t="shared" ref="AI1067:AI1130" si="635">YEAR(A1067)</f>
        <v>2024</v>
      </c>
      <c r="AJ1067" s="55">
        <f t="shared" ref="AJ1067:AJ1130" si="636">MONTH(A1067)</f>
        <v>3</v>
      </c>
      <c r="AK1067" s="53">
        <f t="shared" ref="AK1067:AK1130" si="637">IF(MONTH(A1067)&lt;&gt;MONTH(A1068),1,0)</f>
        <v>0</v>
      </c>
      <c r="AL1067" s="51">
        <f t="shared" si="618"/>
        <v>1.2041639281601499</v>
      </c>
      <c r="AM1067" s="52" t="str">
        <f t="shared" ref="AM1067:AM1130" si="638">IF(AK1067,AD1067/AL1067-1,"")</f>
        <v/>
      </c>
      <c r="AN1067" s="51">
        <f t="shared" si="619"/>
        <v>1.2144782875150419</v>
      </c>
      <c r="AO1067" s="52">
        <f t="shared" ref="AO1067:AO1130" si="639">AD1067/AN1067-1</f>
        <v>-3.3820431593443168E-3</v>
      </c>
      <c r="AP1067" s="56">
        <f t="shared" ref="AP1067:AP1130" si="640">IFERROR(SUM(Z1067:AC1067)/AD1067,0)</f>
        <v>1</v>
      </c>
      <c r="AQ1067" s="53" t="b">
        <f t="shared" ref="AQ1067:AQ1130" si="641">AND(B1067&gt;0,C1067&gt;0,D1067&gt;0,E1067&gt;0)</f>
        <v>1</v>
      </c>
    </row>
    <row r="1068" spans="1:43">
      <c r="A1068" s="48">
        <f>净值底稿!A1029</f>
        <v>45378</v>
      </c>
      <c r="B1068" s="49">
        <f>净值底稿!X1029</f>
        <v>1.5761397096628811</v>
      </c>
      <c r="C1068" s="49">
        <f>净值底稿!U1029</f>
        <v>1.1101787516262551</v>
      </c>
      <c r="D1068" s="49">
        <f>净值底稿!V1029</f>
        <v>1.6646000000000001</v>
      </c>
      <c r="E1068" s="49">
        <f>净值底稿!W1029</f>
        <v>1.8355999999999999</v>
      </c>
      <c r="F1068" s="50">
        <f t="shared" ref="F1068:F1131" si="642">IFERROR(B1068/B1067-1,0)</f>
        <v>-3.2470988858753769E-3</v>
      </c>
      <c r="G1068" s="50">
        <f t="shared" ref="G1068:G1131" si="643">IFERROR(C1068/C1067-1,0)</f>
        <v>-2.2000810955753902E-2</v>
      </c>
      <c r="H1068" s="50">
        <f t="shared" ref="H1068:H1131" si="644">IFERROR(D1068/D1067-1,0)</f>
        <v>1.0825114265096136E-3</v>
      </c>
      <c r="I1068" s="50">
        <f t="shared" ref="I1068:I1131" si="645">IFERROR(E1068/E1067-1,0)</f>
        <v>6.4700076762802539E-3</v>
      </c>
      <c r="J1068" s="51">
        <f t="shared" ref="J1068:J1131" si="646">Z1067*(1+F1068)</f>
        <v>0.12734125566238266</v>
      </c>
      <c r="K1068" s="51">
        <f t="shared" ref="K1068:K1131" si="647">AA1067*(1+G1068)</f>
        <v>0.10888624925819795</v>
      </c>
      <c r="L1068" s="51">
        <f t="shared" ref="L1068:L1131" si="648">AB1067*(1+H1068)</f>
        <v>0.89868370816339149</v>
      </c>
      <c r="M1068" s="51">
        <f t="shared" ref="M1068:M1131" si="649">AC1067*(1+I1068)</f>
        <v>7.4043106824360258E-2</v>
      </c>
      <c r="N1068" s="51">
        <f t="shared" si="620"/>
        <v>1.2089543199083324</v>
      </c>
      <c r="O1068" s="52">
        <f t="shared" si="621"/>
        <v>0.19539820573079411</v>
      </c>
      <c r="P1068" s="53" t="b">
        <f t="shared" si="622"/>
        <v>0</v>
      </c>
      <c r="Q1068" s="53" t="b">
        <f t="shared" si="623"/>
        <v>0</v>
      </c>
      <c r="R1068" s="53" t="b">
        <f t="shared" si="624"/>
        <v>0</v>
      </c>
      <c r="S1068" s="53" t="b">
        <f t="shared" ref="S1068:S1131" si="650">AND(OR(P1068,Q1068,R1068),A1068-AH1067&gt;$E$8)</f>
        <v>0</v>
      </c>
      <c r="T1068" s="54" t="str">
        <f t="shared" ref="T1068:T1131" si="651">IF(NOT(OR(P1068,Q1068,R1068)),"不调",IF(NOT(S1068),"间隔规则跳过",IF(P1068,"年末+季度",IF(AND(Q1068,R1068),"季度+动态",IF(Q1068,"季度","动态")))))</f>
        <v>不调</v>
      </c>
      <c r="U1068" s="51">
        <f t="shared" si="625"/>
        <v>0.12734125566238266</v>
      </c>
      <c r="V1068" s="51">
        <f t="shared" si="626"/>
        <v>0.10888624925819795</v>
      </c>
      <c r="W1068" s="51">
        <f t="shared" si="627"/>
        <v>0.89868370816339149</v>
      </c>
      <c r="X1068" s="51">
        <f t="shared" si="628"/>
        <v>7.4043106824360258E-2</v>
      </c>
      <c r="Y1068" s="51">
        <f t="shared" ref="Y1068:Y1131" si="652">POWER(1-$H$5,(A1068-A1067)/$H$8)</f>
        <v>0.99998626710299976</v>
      </c>
      <c r="Z1068" s="51">
        <f t="shared" si="629"/>
        <v>0.12733950689803478</v>
      </c>
      <c r="AA1068" s="51">
        <f t="shared" si="630"/>
        <v>0.10888475393455214</v>
      </c>
      <c r="AB1068" s="51">
        <f t="shared" si="631"/>
        <v>0.89867136663259151</v>
      </c>
      <c r="AC1068" s="51">
        <f t="shared" si="632"/>
        <v>7.404208999800066E-2</v>
      </c>
      <c r="AD1068" s="78">
        <f t="shared" si="633"/>
        <v>1.2089377174631792</v>
      </c>
      <c r="AE1068" s="51">
        <f t="shared" ref="AE1068:AE1131" si="653">MAX(AE1067,AD1068)</f>
        <v>1.2144782875150419</v>
      </c>
      <c r="AF1068" s="50">
        <f t="shared" si="634"/>
        <v>-4.5620988936733164E-3</v>
      </c>
      <c r="AG1068" s="50">
        <f t="shared" ref="AG1068:AG1131" si="654">AD1068/AD1067-1</f>
        <v>-1.1840602772901221E-3</v>
      </c>
      <c r="AH1068" s="48">
        <f t="shared" ref="AH1068:AH1131" si="655">IF(OR(T1068="年末+季度",T1068="季度+动态",T1068="季度",T1068="动态"),A1068,AH1067)</f>
        <v>45289</v>
      </c>
      <c r="AI1068" s="55">
        <f t="shared" si="635"/>
        <v>2024</v>
      </c>
      <c r="AJ1068" s="55">
        <f t="shared" si="636"/>
        <v>3</v>
      </c>
      <c r="AK1068" s="53">
        <f t="shared" si="637"/>
        <v>0</v>
      </c>
      <c r="AL1068" s="51">
        <f t="shared" ref="AL1068:AL1131" si="656">IF(AK1067,AD1067,AL1067)</f>
        <v>1.2041639281601499</v>
      </c>
      <c r="AM1068" s="52" t="str">
        <f t="shared" si="638"/>
        <v/>
      </c>
      <c r="AN1068" s="51">
        <f t="shared" ref="AN1068:AN1131" si="657">IF(AI1068&lt;&gt;AI1067,AD1068,MAX(AN1067,AD1068))</f>
        <v>1.2144782875150419</v>
      </c>
      <c r="AO1068" s="52">
        <f t="shared" si="639"/>
        <v>-4.5620988936733164E-3</v>
      </c>
      <c r="AP1068" s="56">
        <f t="shared" si="640"/>
        <v>1</v>
      </c>
      <c r="AQ1068" s="53" t="b">
        <f t="shared" si="641"/>
        <v>1</v>
      </c>
    </row>
    <row r="1069" spans="1:43">
      <c r="A1069" s="48">
        <f>净值底稿!A1030</f>
        <v>45379</v>
      </c>
      <c r="B1069" s="49">
        <f>净值底稿!X1030</f>
        <v>1.5755025989713718</v>
      </c>
      <c r="C1069" s="49">
        <f>净值底稿!U1030</f>
        <v>1.124881561349105</v>
      </c>
      <c r="D1069" s="49">
        <f>净值底稿!V1030</f>
        <v>1.6647000000000001</v>
      </c>
      <c r="E1069" s="49">
        <f>净值底稿!W1030</f>
        <v>1.8451</v>
      </c>
      <c r="F1069" s="50">
        <f t="shared" si="642"/>
        <v>-4.0422221939040437E-4</v>
      </c>
      <c r="G1069" s="50">
        <f t="shared" si="643"/>
        <v>1.3243641802108241E-2</v>
      </c>
      <c r="H1069" s="50">
        <f t="shared" si="644"/>
        <v>6.0074492370443267E-5</v>
      </c>
      <c r="I1069" s="50">
        <f t="shared" si="645"/>
        <v>5.1754194813684595E-3</v>
      </c>
      <c r="J1069" s="51">
        <f t="shared" si="646"/>
        <v>0.12728803343994038</v>
      </c>
      <c r="K1069" s="51">
        <f t="shared" si="647"/>
        <v>0.11032678461337204</v>
      </c>
      <c r="L1069" s="51">
        <f t="shared" si="648"/>
        <v>0.89872535385874985</v>
      </c>
      <c r="M1069" s="51">
        <f t="shared" si="649"/>
        <v>7.4425288873017553E-2</v>
      </c>
      <c r="N1069" s="51">
        <f t="shared" si="620"/>
        <v>1.2107654607850797</v>
      </c>
      <c r="O1069" s="52">
        <f t="shared" si="621"/>
        <v>0.19625173144536115</v>
      </c>
      <c r="P1069" s="53" t="b">
        <f t="shared" si="622"/>
        <v>0</v>
      </c>
      <c r="Q1069" s="53" t="b">
        <f t="shared" si="623"/>
        <v>0</v>
      </c>
      <c r="R1069" s="53" t="b">
        <f t="shared" si="624"/>
        <v>0</v>
      </c>
      <c r="S1069" s="53" t="b">
        <f t="shared" si="650"/>
        <v>0</v>
      </c>
      <c r="T1069" s="54" t="str">
        <f t="shared" si="651"/>
        <v>不调</v>
      </c>
      <c r="U1069" s="51">
        <f t="shared" si="625"/>
        <v>0.12728803343994038</v>
      </c>
      <c r="V1069" s="51">
        <f t="shared" si="626"/>
        <v>0.11032678461337204</v>
      </c>
      <c r="W1069" s="51">
        <f t="shared" si="627"/>
        <v>0.89872535385874985</v>
      </c>
      <c r="X1069" s="51">
        <f t="shared" si="628"/>
        <v>7.4425288873017553E-2</v>
      </c>
      <c r="Y1069" s="51">
        <f t="shared" si="652"/>
        <v>0.99998626710299976</v>
      </c>
      <c r="Z1069" s="51">
        <f t="shared" si="629"/>
        <v>0.12728628540648779</v>
      </c>
      <c r="AA1069" s="51">
        <f t="shared" si="630"/>
        <v>0.11032526950700258</v>
      </c>
      <c r="AB1069" s="51">
        <f t="shared" si="631"/>
        <v>0.8987130117560338</v>
      </c>
      <c r="AC1069" s="51">
        <f t="shared" si="632"/>
        <v>7.4424266798191252E-2</v>
      </c>
      <c r="AD1069" s="78">
        <f t="shared" si="633"/>
        <v>1.2107488334677154</v>
      </c>
      <c r="AE1069" s="51">
        <f t="shared" si="653"/>
        <v>1.2144782875150419</v>
      </c>
      <c r="AF1069" s="50">
        <f t="shared" si="634"/>
        <v>-3.0708280960356493E-3</v>
      </c>
      <c r="AG1069" s="50">
        <f t="shared" si="654"/>
        <v>1.49810530217942E-3</v>
      </c>
      <c r="AH1069" s="48">
        <f t="shared" si="655"/>
        <v>45289</v>
      </c>
      <c r="AI1069" s="55">
        <f t="shared" si="635"/>
        <v>2024</v>
      </c>
      <c r="AJ1069" s="55">
        <f t="shared" si="636"/>
        <v>3</v>
      </c>
      <c r="AK1069" s="53">
        <f t="shared" si="637"/>
        <v>0</v>
      </c>
      <c r="AL1069" s="51">
        <f t="shared" si="656"/>
        <v>1.2041639281601499</v>
      </c>
      <c r="AM1069" s="52" t="str">
        <f t="shared" si="638"/>
        <v/>
      </c>
      <c r="AN1069" s="51">
        <f t="shared" si="657"/>
        <v>1.2144782875150419</v>
      </c>
      <c r="AO1069" s="52">
        <f t="shared" si="639"/>
        <v>-3.0708280960356493E-3</v>
      </c>
      <c r="AP1069" s="56">
        <f t="shared" si="640"/>
        <v>1</v>
      </c>
      <c r="AQ1069" s="53" t="b">
        <f t="shared" si="641"/>
        <v>1</v>
      </c>
    </row>
    <row r="1070" spans="1:43">
      <c r="A1070" s="48">
        <f>净值底稿!A1031</f>
        <v>45380</v>
      </c>
      <c r="B1070" s="49">
        <f>净值底稿!X1031</f>
        <v>1.5961741715980304</v>
      </c>
      <c r="C1070" s="49">
        <f>净值底稿!U1031</f>
        <v>1.1369340996974524</v>
      </c>
      <c r="D1070" s="49">
        <f>净值底稿!V1031</f>
        <v>1.6656</v>
      </c>
      <c r="E1070" s="49">
        <f>净值底稿!W1031</f>
        <v>1.8754</v>
      </c>
      <c r="F1070" s="50">
        <f t="shared" si="642"/>
        <v>1.3120621089520723E-2</v>
      </c>
      <c r="G1070" s="50">
        <f t="shared" si="643"/>
        <v>1.0714495429983151E-2</v>
      </c>
      <c r="H1070" s="50">
        <f t="shared" si="644"/>
        <v>5.4063795278413984E-4</v>
      </c>
      <c r="I1070" s="50">
        <f t="shared" si="645"/>
        <v>1.6421874153162319E-2</v>
      </c>
      <c r="J1070" s="51">
        <f t="shared" si="646"/>
        <v>0.12895636052719892</v>
      </c>
      <c r="K1070" s="51">
        <f t="shared" si="647"/>
        <v>0.11150734910294702</v>
      </c>
      <c r="L1070" s="51">
        <f t="shared" si="648"/>
        <v>0.89919889011885001</v>
      </c>
      <c r="M1070" s="51">
        <f t="shared" si="649"/>
        <v>7.5646452741492523E-2</v>
      </c>
      <c r="N1070" s="51">
        <f t="shared" si="620"/>
        <v>1.2153090524904886</v>
      </c>
      <c r="O1070" s="52">
        <f t="shared" si="621"/>
        <v>0.19786218915869375</v>
      </c>
      <c r="P1070" s="53" t="b">
        <f t="shared" si="622"/>
        <v>0</v>
      </c>
      <c r="Q1070" s="53" t="b">
        <f t="shared" si="623"/>
        <v>1</v>
      </c>
      <c r="R1070" s="53" t="b">
        <f t="shared" si="624"/>
        <v>0</v>
      </c>
      <c r="S1070" s="53" t="b">
        <f t="shared" si="650"/>
        <v>1</v>
      </c>
      <c r="T1070" s="54" t="str">
        <f t="shared" si="651"/>
        <v>季度</v>
      </c>
      <c r="U1070" s="51">
        <f t="shared" si="625"/>
        <v>0.12023185481507297</v>
      </c>
      <c r="V1070" s="51">
        <f t="shared" si="626"/>
        <v>0.12023185481507297</v>
      </c>
      <c r="W1070" s="51">
        <f t="shared" si="627"/>
        <v>0.89919889011885001</v>
      </c>
      <c r="X1070" s="51">
        <f t="shared" si="628"/>
        <v>7.5646452741492523E-2</v>
      </c>
      <c r="Y1070" s="51">
        <f t="shared" si="652"/>
        <v>0.99998626710299976</v>
      </c>
      <c r="Z1070" s="51">
        <f t="shared" si="629"/>
        <v>0.12023020368339464</v>
      </c>
      <c r="AA1070" s="51">
        <f t="shared" si="630"/>
        <v>0.12023020368339464</v>
      </c>
      <c r="AB1070" s="51">
        <f t="shared" si="631"/>
        <v>0.89918654151310928</v>
      </c>
      <c r="AC1070" s="51">
        <f t="shared" si="632"/>
        <v>7.5645413896548594E-2</v>
      </c>
      <c r="AD1070" s="78">
        <f t="shared" si="633"/>
        <v>1.2152923627764471</v>
      </c>
      <c r="AE1070" s="51">
        <f t="shared" si="653"/>
        <v>1.2152923627764471</v>
      </c>
      <c r="AF1070" s="50">
        <f t="shared" si="634"/>
        <v>0</v>
      </c>
      <c r="AG1070" s="50">
        <f t="shared" si="654"/>
        <v>3.7526604884008385E-3</v>
      </c>
      <c r="AH1070" s="48">
        <f t="shared" si="655"/>
        <v>45380</v>
      </c>
      <c r="AI1070" s="55">
        <f t="shared" si="635"/>
        <v>2024</v>
      </c>
      <c r="AJ1070" s="55">
        <f t="shared" si="636"/>
        <v>3</v>
      </c>
      <c r="AK1070" s="53">
        <f t="shared" si="637"/>
        <v>1</v>
      </c>
      <c r="AL1070" s="51">
        <f t="shared" si="656"/>
        <v>1.2041639281601499</v>
      </c>
      <c r="AM1070" s="52">
        <f t="shared" si="638"/>
        <v>9.2416276190072644E-3</v>
      </c>
      <c r="AN1070" s="51">
        <f t="shared" si="657"/>
        <v>1.2152923627764471</v>
      </c>
      <c r="AO1070" s="52">
        <f t="shared" si="639"/>
        <v>0</v>
      </c>
      <c r="AP1070" s="56">
        <f t="shared" si="640"/>
        <v>1</v>
      </c>
      <c r="AQ1070" s="53" t="b">
        <f t="shared" si="641"/>
        <v>1</v>
      </c>
    </row>
    <row r="1071" spans="1:43">
      <c r="A1071" s="48">
        <f>净值底稿!A1032</f>
        <v>45383</v>
      </c>
      <c r="B1071" s="49">
        <f>净值底稿!X1032</f>
        <v>1.6024807738569249</v>
      </c>
      <c r="C1071" s="49">
        <f>净值底稿!U1032</f>
        <v>1.1597235596358524</v>
      </c>
      <c r="D1071" s="49">
        <f>净值底稿!V1032</f>
        <v>1.6649</v>
      </c>
      <c r="E1071" s="49">
        <f>净值底稿!W1032</f>
        <v>1.8965000000000001</v>
      </c>
      <c r="F1071" s="50">
        <f t="shared" si="642"/>
        <v>3.9510739937487216E-3</v>
      </c>
      <c r="G1071" s="50">
        <f t="shared" si="643"/>
        <v>2.0044662170361827E-2</v>
      </c>
      <c r="H1071" s="50">
        <f t="shared" si="644"/>
        <v>-4.2026897214209047E-4</v>
      </c>
      <c r="I1071" s="50">
        <f t="shared" si="645"/>
        <v>1.1250933134264729E-2</v>
      </c>
      <c r="J1071" s="51">
        <f t="shared" si="646"/>
        <v>0.12070524211443122</v>
      </c>
      <c r="K1071" s="51">
        <f t="shared" si="647"/>
        <v>0.12264017749890208</v>
      </c>
      <c r="L1071" s="51">
        <f t="shared" si="648"/>
        <v>0.89880864130954352</v>
      </c>
      <c r="M1071" s="51">
        <f t="shared" si="649"/>
        <v>7.6496495390212443E-2</v>
      </c>
      <c r="N1071" s="51">
        <f t="shared" si="620"/>
        <v>1.2186505563130894</v>
      </c>
      <c r="O1071" s="52">
        <f t="shared" si="621"/>
        <v>0.19968432981276565</v>
      </c>
      <c r="P1071" s="53" t="b">
        <f t="shared" si="622"/>
        <v>0</v>
      </c>
      <c r="Q1071" s="53" t="b">
        <f t="shared" si="623"/>
        <v>0</v>
      </c>
      <c r="R1071" s="53" t="b">
        <f t="shared" si="624"/>
        <v>0</v>
      </c>
      <c r="S1071" s="53" t="b">
        <f t="shared" si="650"/>
        <v>0</v>
      </c>
      <c r="T1071" s="54" t="str">
        <f t="shared" si="651"/>
        <v>不调</v>
      </c>
      <c r="U1071" s="51">
        <f t="shared" si="625"/>
        <v>0.12070524211443122</v>
      </c>
      <c r="V1071" s="51">
        <f t="shared" si="626"/>
        <v>0.12264017749890208</v>
      </c>
      <c r="W1071" s="51">
        <f t="shared" si="627"/>
        <v>0.89880864130954352</v>
      </c>
      <c r="X1071" s="51">
        <f t="shared" si="628"/>
        <v>7.6496495390212443E-2</v>
      </c>
      <c r="Y1071" s="51">
        <f t="shared" si="652"/>
        <v>0.99995880187477393</v>
      </c>
      <c r="Z1071" s="51">
        <f t="shared" si="629"/>
        <v>0.12070026928475114</v>
      </c>
      <c r="AA1071" s="51">
        <f t="shared" si="630"/>
        <v>0.12263512495351173</v>
      </c>
      <c r="AB1071" s="51">
        <f t="shared" si="631"/>
        <v>0.89877161207858458</v>
      </c>
      <c r="AC1071" s="51">
        <f t="shared" si="632"/>
        <v>7.6493343878015999E-2</v>
      </c>
      <c r="AD1071" s="78">
        <f t="shared" si="633"/>
        <v>1.2186003501948635</v>
      </c>
      <c r="AE1071" s="51">
        <f t="shared" si="653"/>
        <v>1.2186003501948635</v>
      </c>
      <c r="AF1071" s="50">
        <f t="shared" si="634"/>
        <v>0</v>
      </c>
      <c r="AG1071" s="50">
        <f t="shared" si="654"/>
        <v>2.7219684083745754E-3</v>
      </c>
      <c r="AH1071" s="48">
        <f t="shared" si="655"/>
        <v>45380</v>
      </c>
      <c r="AI1071" s="55">
        <f t="shared" si="635"/>
        <v>2024</v>
      </c>
      <c r="AJ1071" s="55">
        <f t="shared" si="636"/>
        <v>4</v>
      </c>
      <c r="AK1071" s="53">
        <f t="shared" si="637"/>
        <v>0</v>
      </c>
      <c r="AL1071" s="51">
        <f t="shared" si="656"/>
        <v>1.2152923627764471</v>
      </c>
      <c r="AM1071" s="52" t="str">
        <f t="shared" si="638"/>
        <v/>
      </c>
      <c r="AN1071" s="51">
        <f t="shared" si="657"/>
        <v>1.2186003501948635</v>
      </c>
      <c r="AO1071" s="52">
        <f t="shared" si="639"/>
        <v>0</v>
      </c>
      <c r="AP1071" s="56">
        <f t="shared" si="640"/>
        <v>1</v>
      </c>
      <c r="AQ1071" s="53" t="b">
        <f t="shared" si="641"/>
        <v>1</v>
      </c>
    </row>
    <row r="1072" spans="1:43">
      <c r="A1072" s="48">
        <f>净值底稿!A1033</f>
        <v>45384</v>
      </c>
      <c r="B1072" s="49">
        <f>净值底稿!X1033</f>
        <v>1.6100276811534244</v>
      </c>
      <c r="C1072" s="49">
        <f>净值底稿!U1033</f>
        <v>1.1569589893353416</v>
      </c>
      <c r="D1072" s="49">
        <f>净值底稿!V1033</f>
        <v>1.6659999999999999</v>
      </c>
      <c r="E1072" s="49">
        <f>净值底稿!W1033</f>
        <v>1.8968</v>
      </c>
      <c r="F1072" s="50">
        <f t="shared" si="642"/>
        <v>4.7095150342024716E-3</v>
      </c>
      <c r="G1072" s="50">
        <f t="shared" si="643"/>
        <v>-2.3838183483819719E-3</v>
      </c>
      <c r="H1072" s="50">
        <f t="shared" si="644"/>
        <v>6.6070034236287434E-4</v>
      </c>
      <c r="I1072" s="50">
        <f t="shared" si="645"/>
        <v>1.5818613234896972E-4</v>
      </c>
      <c r="J1072" s="51">
        <f t="shared" si="646"/>
        <v>0.12126870901757995</v>
      </c>
      <c r="K1072" s="51">
        <f t="shared" si="647"/>
        <v>0.12234278509249143</v>
      </c>
      <c r="L1072" s="51">
        <f t="shared" si="648"/>
        <v>0.89936543079039089</v>
      </c>
      <c r="M1072" s="51">
        <f t="shared" si="649"/>
        <v>7.6505444064234499E-2</v>
      </c>
      <c r="N1072" s="51">
        <f t="shared" si="620"/>
        <v>1.2194823689646968</v>
      </c>
      <c r="O1072" s="52">
        <f t="shared" si="621"/>
        <v>0.19976631094461011</v>
      </c>
      <c r="P1072" s="53" t="b">
        <f t="shared" si="622"/>
        <v>0</v>
      </c>
      <c r="Q1072" s="53" t="b">
        <f t="shared" si="623"/>
        <v>0</v>
      </c>
      <c r="R1072" s="53" t="b">
        <f t="shared" si="624"/>
        <v>0</v>
      </c>
      <c r="S1072" s="53" t="b">
        <f t="shared" si="650"/>
        <v>0</v>
      </c>
      <c r="T1072" s="54" t="str">
        <f t="shared" si="651"/>
        <v>不调</v>
      </c>
      <c r="U1072" s="51">
        <f t="shared" si="625"/>
        <v>0.12126870901757995</v>
      </c>
      <c r="V1072" s="51">
        <f t="shared" si="626"/>
        <v>0.12234278509249143</v>
      </c>
      <c r="W1072" s="51">
        <f t="shared" si="627"/>
        <v>0.89936543079039089</v>
      </c>
      <c r="X1072" s="51">
        <f t="shared" si="628"/>
        <v>7.6505444064234499E-2</v>
      </c>
      <c r="Y1072" s="51">
        <f t="shared" si="652"/>
        <v>0.99998626710299976</v>
      </c>
      <c r="Z1072" s="51">
        <f t="shared" si="629"/>
        <v>0.12126704364688966</v>
      </c>
      <c r="AA1072" s="51">
        <f t="shared" si="630"/>
        <v>0.12234110497162502</v>
      </c>
      <c r="AB1072" s="51">
        <f t="shared" si="631"/>
        <v>0.8993530798975643</v>
      </c>
      <c r="AC1072" s="51">
        <f t="shared" si="632"/>
        <v>7.6504393422851202E-2</v>
      </c>
      <c r="AD1072" s="78">
        <f t="shared" si="633"/>
        <v>1.2194656219389302</v>
      </c>
      <c r="AE1072" s="51">
        <f t="shared" si="653"/>
        <v>1.2194656219389302</v>
      </c>
      <c r="AF1072" s="50">
        <f t="shared" si="634"/>
        <v>0</v>
      </c>
      <c r="AG1072" s="50">
        <f t="shared" si="654"/>
        <v>7.1005374643817731E-4</v>
      </c>
      <c r="AH1072" s="48">
        <f t="shared" si="655"/>
        <v>45380</v>
      </c>
      <c r="AI1072" s="55">
        <f t="shared" si="635"/>
        <v>2024</v>
      </c>
      <c r="AJ1072" s="55">
        <f t="shared" si="636"/>
        <v>4</v>
      </c>
      <c r="AK1072" s="53">
        <f t="shared" si="637"/>
        <v>0</v>
      </c>
      <c r="AL1072" s="51">
        <f t="shared" si="656"/>
        <v>1.2152923627764471</v>
      </c>
      <c r="AM1072" s="52" t="str">
        <f t="shared" si="638"/>
        <v/>
      </c>
      <c r="AN1072" s="51">
        <f t="shared" si="657"/>
        <v>1.2194656219389302</v>
      </c>
      <c r="AO1072" s="52">
        <f t="shared" si="639"/>
        <v>0</v>
      </c>
      <c r="AP1072" s="56">
        <f t="shared" si="640"/>
        <v>1</v>
      </c>
      <c r="AQ1072" s="53" t="b">
        <f t="shared" si="641"/>
        <v>1</v>
      </c>
    </row>
    <row r="1073" spans="1:43">
      <c r="A1073" s="48">
        <f>净值底稿!A1034</f>
        <v>45385</v>
      </c>
      <c r="B1073" s="49">
        <f>净值底稿!X1034</f>
        <v>1.6211412324647774</v>
      </c>
      <c r="C1073" s="49">
        <f>净值底稿!U1034</f>
        <v>1.1527274888971055</v>
      </c>
      <c r="D1073" s="49">
        <f>净值底稿!V1034</f>
        <v>1.6673</v>
      </c>
      <c r="E1073" s="49">
        <f>净值底稿!W1034</f>
        <v>1.91</v>
      </c>
      <c r="F1073" s="50">
        <f t="shared" si="642"/>
        <v>6.9027082213837243E-3</v>
      </c>
      <c r="G1073" s="50">
        <f t="shared" si="643"/>
        <v>-3.6574333898101719E-3</v>
      </c>
      <c r="H1073" s="50">
        <f t="shared" si="644"/>
        <v>7.8031212484996892E-4</v>
      </c>
      <c r="I1073" s="50">
        <f t="shared" si="645"/>
        <v>6.9590889919863841E-3</v>
      </c>
      <c r="J1073" s="51">
        <f t="shared" si="646"/>
        <v>0.12210411466605395</v>
      </c>
      <c r="K1073" s="51">
        <f t="shared" si="647"/>
        <v>0.12189365052935552</v>
      </c>
      <c r="L1073" s="51">
        <f t="shared" si="648"/>
        <v>0.90005485601032953</v>
      </c>
      <c r="M1073" s="51">
        <f t="shared" si="649"/>
        <v>7.7036794304958758E-2</v>
      </c>
      <c r="N1073" s="51">
        <f t="shared" si="620"/>
        <v>1.2210894155106977</v>
      </c>
      <c r="O1073" s="52">
        <f t="shared" si="621"/>
        <v>0.19981973645505885</v>
      </c>
      <c r="P1073" s="53" t="b">
        <f t="shared" si="622"/>
        <v>0</v>
      </c>
      <c r="Q1073" s="53" t="b">
        <f t="shared" si="623"/>
        <v>0</v>
      </c>
      <c r="R1073" s="53" t="b">
        <f t="shared" si="624"/>
        <v>0</v>
      </c>
      <c r="S1073" s="53" t="b">
        <f t="shared" si="650"/>
        <v>0</v>
      </c>
      <c r="T1073" s="54" t="str">
        <f t="shared" si="651"/>
        <v>不调</v>
      </c>
      <c r="U1073" s="51">
        <f t="shared" si="625"/>
        <v>0.12210411466605395</v>
      </c>
      <c r="V1073" s="51">
        <f t="shared" si="626"/>
        <v>0.12189365052935552</v>
      </c>
      <c r="W1073" s="51">
        <f t="shared" si="627"/>
        <v>0.90005485601032953</v>
      </c>
      <c r="X1073" s="51">
        <f t="shared" si="628"/>
        <v>7.7036794304958758E-2</v>
      </c>
      <c r="Y1073" s="51">
        <f t="shared" si="652"/>
        <v>0.99998626710299976</v>
      </c>
      <c r="Z1073" s="51">
        <f t="shared" si="629"/>
        <v>0.12210243782282393</v>
      </c>
      <c r="AA1073" s="51">
        <f t="shared" si="630"/>
        <v>0.12189197657640782</v>
      </c>
      <c r="AB1073" s="51">
        <f t="shared" si="631"/>
        <v>0.9000424956496974</v>
      </c>
      <c r="AC1073" s="51">
        <f t="shared" si="632"/>
        <v>7.7035736366597343E-2</v>
      </c>
      <c r="AD1073" s="78">
        <f t="shared" si="633"/>
        <v>1.2210726464155266</v>
      </c>
      <c r="AE1073" s="51">
        <f t="shared" si="653"/>
        <v>1.2210726464155266</v>
      </c>
      <c r="AF1073" s="50">
        <f t="shared" si="634"/>
        <v>0</v>
      </c>
      <c r="AG1073" s="50">
        <f t="shared" si="654"/>
        <v>1.3178103980013844E-3</v>
      </c>
      <c r="AH1073" s="48">
        <f t="shared" si="655"/>
        <v>45380</v>
      </c>
      <c r="AI1073" s="55">
        <f t="shared" si="635"/>
        <v>2024</v>
      </c>
      <c r="AJ1073" s="55">
        <f t="shared" si="636"/>
        <v>4</v>
      </c>
      <c r="AK1073" s="53">
        <f t="shared" si="637"/>
        <v>0</v>
      </c>
      <c r="AL1073" s="51">
        <f t="shared" si="656"/>
        <v>1.2152923627764471</v>
      </c>
      <c r="AM1073" s="52" t="str">
        <f t="shared" si="638"/>
        <v/>
      </c>
      <c r="AN1073" s="51">
        <f t="shared" si="657"/>
        <v>1.2210726464155266</v>
      </c>
      <c r="AO1073" s="52">
        <f t="shared" si="639"/>
        <v>0</v>
      </c>
      <c r="AP1073" s="56">
        <f t="shared" si="640"/>
        <v>1</v>
      </c>
      <c r="AQ1073" s="53" t="b">
        <f t="shared" si="641"/>
        <v>1</v>
      </c>
    </row>
    <row r="1074" spans="1:43">
      <c r="A1074" s="48">
        <f>净值底稿!A1035</f>
        <v>45390</v>
      </c>
      <c r="B1074" s="49">
        <f>净值底稿!X1035</f>
        <v>1.6230455230294394</v>
      </c>
      <c r="C1074" s="49">
        <f>净值底稿!U1035</f>
        <v>1.1355295769502156</v>
      </c>
      <c r="D1074" s="49">
        <f>净值底稿!V1035</f>
        <v>1.6687000000000001</v>
      </c>
      <c r="E1074" s="49">
        <f>净值底稿!W1035</f>
        <v>1.9665999999999999</v>
      </c>
      <c r="F1074" s="50">
        <f t="shared" si="642"/>
        <v>1.1746604962767915E-3</v>
      </c>
      <c r="G1074" s="50">
        <f t="shared" si="643"/>
        <v>-1.4919321446341449E-2</v>
      </c>
      <c r="H1074" s="50">
        <f t="shared" si="644"/>
        <v>8.3968092124986349E-4</v>
      </c>
      <c r="I1074" s="50">
        <f t="shared" si="645"/>
        <v>2.9633507853403129E-2</v>
      </c>
      <c r="J1074" s="51">
        <f t="shared" si="646"/>
        <v>0.12224586673303349</v>
      </c>
      <c r="K1074" s="51">
        <f t="shared" si="647"/>
        <v>0.12007343099613448</v>
      </c>
      <c r="L1074" s="51">
        <f t="shared" si="648"/>
        <v>0.90079824416160859</v>
      </c>
      <c r="M1074" s="51">
        <f t="shared" si="649"/>
        <v>7.9318575465209595E-2</v>
      </c>
      <c r="N1074" s="51">
        <f t="shared" si="620"/>
        <v>1.2224361173559863</v>
      </c>
      <c r="O1074" s="52">
        <f t="shared" si="621"/>
        <v>0.19822655293700064</v>
      </c>
      <c r="P1074" s="53" t="b">
        <f t="shared" si="622"/>
        <v>0</v>
      </c>
      <c r="Q1074" s="53" t="b">
        <f t="shared" si="623"/>
        <v>0</v>
      </c>
      <c r="R1074" s="53" t="b">
        <f t="shared" si="624"/>
        <v>0</v>
      </c>
      <c r="S1074" s="53" t="b">
        <f t="shared" si="650"/>
        <v>0</v>
      </c>
      <c r="T1074" s="54" t="str">
        <f t="shared" si="651"/>
        <v>不调</v>
      </c>
      <c r="U1074" s="51">
        <f t="shared" si="625"/>
        <v>0.12224586673303349</v>
      </c>
      <c r="V1074" s="51">
        <f t="shared" si="626"/>
        <v>0.12007343099613448</v>
      </c>
      <c r="W1074" s="51">
        <f t="shared" si="627"/>
        <v>0.90079824416160859</v>
      </c>
      <c r="X1074" s="51">
        <f t="shared" si="628"/>
        <v>7.9318575465209595E-2</v>
      </c>
      <c r="Y1074" s="51">
        <f t="shared" si="652"/>
        <v>0.99993133740089724</v>
      </c>
      <c r="Z1074" s="51">
        <f t="shared" si="629"/>
        <v>0.12223747301409403</v>
      </c>
      <c r="AA1074" s="51">
        <f t="shared" si="630"/>
        <v>0.12006518644227909</v>
      </c>
      <c r="AB1074" s="51">
        <f t="shared" si="631"/>
        <v>0.90073639301289721</v>
      </c>
      <c r="AC1074" s="51">
        <f t="shared" si="632"/>
        <v>7.9313129245661029E-2</v>
      </c>
      <c r="AD1074" s="78">
        <f t="shared" si="633"/>
        <v>1.2223521817149314</v>
      </c>
      <c r="AE1074" s="51">
        <f t="shared" si="653"/>
        <v>1.2223521817149314</v>
      </c>
      <c r="AF1074" s="50">
        <f t="shared" si="634"/>
        <v>0</v>
      </c>
      <c r="AG1074" s="50">
        <f t="shared" si="654"/>
        <v>1.047878112052425E-3</v>
      </c>
      <c r="AH1074" s="48">
        <f t="shared" si="655"/>
        <v>45380</v>
      </c>
      <c r="AI1074" s="55">
        <f t="shared" si="635"/>
        <v>2024</v>
      </c>
      <c r="AJ1074" s="55">
        <f t="shared" si="636"/>
        <v>4</v>
      </c>
      <c r="AK1074" s="53">
        <f t="shared" si="637"/>
        <v>0</v>
      </c>
      <c r="AL1074" s="51">
        <f t="shared" si="656"/>
        <v>1.2152923627764471</v>
      </c>
      <c r="AM1074" s="52" t="str">
        <f t="shared" si="638"/>
        <v/>
      </c>
      <c r="AN1074" s="51">
        <f t="shared" si="657"/>
        <v>1.2223521817149314</v>
      </c>
      <c r="AO1074" s="52">
        <f t="shared" si="639"/>
        <v>0</v>
      </c>
      <c r="AP1074" s="56">
        <f t="shared" si="640"/>
        <v>1</v>
      </c>
      <c r="AQ1074" s="53" t="b">
        <f t="shared" si="641"/>
        <v>1</v>
      </c>
    </row>
    <row r="1075" spans="1:43">
      <c r="A1075" s="48">
        <f>净值底稿!A1036</f>
        <v>45391</v>
      </c>
      <c r="B1075" s="49">
        <f>净值底稿!X1036</f>
        <v>1.6172177272113391</v>
      </c>
      <c r="C1075" s="49">
        <f>净值底稿!U1036</f>
        <v>1.1451215955300911</v>
      </c>
      <c r="D1075" s="49">
        <f>净值底稿!V1036</f>
        <v>1.6698</v>
      </c>
      <c r="E1075" s="49">
        <f>净值底稿!W1036</f>
        <v>1.9714</v>
      </c>
      <c r="F1075" s="50">
        <f t="shared" si="642"/>
        <v>-3.5906545660053801E-3</v>
      </c>
      <c r="G1075" s="50">
        <f t="shared" si="643"/>
        <v>8.4471763436031466E-3</v>
      </c>
      <c r="H1075" s="50">
        <f t="shared" si="644"/>
        <v>6.5919578114703725E-4</v>
      </c>
      <c r="I1075" s="50">
        <f t="shared" si="645"/>
        <v>2.4407607037526535E-3</v>
      </c>
      <c r="J1075" s="51">
        <f t="shared" si="646"/>
        <v>0.12179856047347902</v>
      </c>
      <c r="K1075" s="51">
        <f t="shared" si="647"/>
        <v>0.12107939824488462</v>
      </c>
      <c r="L1075" s="51">
        <f t="shared" si="648"/>
        <v>0.90133015464309696</v>
      </c>
      <c r="M1075" s="51">
        <f t="shared" si="649"/>
        <v>7.9506713614815497E-2</v>
      </c>
      <c r="N1075" s="51">
        <f t="shared" si="620"/>
        <v>1.2237148269762761</v>
      </c>
      <c r="O1075" s="52">
        <f t="shared" si="621"/>
        <v>0.1984759466537642</v>
      </c>
      <c r="P1075" s="53" t="b">
        <f t="shared" si="622"/>
        <v>0</v>
      </c>
      <c r="Q1075" s="53" t="b">
        <f t="shared" si="623"/>
        <v>0</v>
      </c>
      <c r="R1075" s="53" t="b">
        <f t="shared" si="624"/>
        <v>0</v>
      </c>
      <c r="S1075" s="53" t="b">
        <f t="shared" si="650"/>
        <v>0</v>
      </c>
      <c r="T1075" s="54" t="str">
        <f t="shared" si="651"/>
        <v>不调</v>
      </c>
      <c r="U1075" s="51">
        <f t="shared" si="625"/>
        <v>0.12179856047347902</v>
      </c>
      <c r="V1075" s="51">
        <f t="shared" si="626"/>
        <v>0.12107939824488462</v>
      </c>
      <c r="W1075" s="51">
        <f t="shared" si="627"/>
        <v>0.90133015464309696</v>
      </c>
      <c r="X1075" s="51">
        <f t="shared" si="628"/>
        <v>7.9506713614815497E-2</v>
      </c>
      <c r="Y1075" s="51">
        <f t="shared" si="652"/>
        <v>0.99998626710299976</v>
      </c>
      <c r="Z1075" s="51">
        <f t="shared" si="629"/>
        <v>0.12179688782639327</v>
      </c>
      <c r="AA1075" s="51">
        <f t="shared" si="630"/>
        <v>0.12107773547397967</v>
      </c>
      <c r="AB1075" s="51">
        <f t="shared" si="631"/>
        <v>0.90131777676892</v>
      </c>
      <c r="AC1075" s="51">
        <f t="shared" si="632"/>
        <v>7.9505621757306591E-2</v>
      </c>
      <c r="AD1075" s="78">
        <f t="shared" si="633"/>
        <v>1.2236980218265996</v>
      </c>
      <c r="AE1075" s="51">
        <f t="shared" si="653"/>
        <v>1.2236980218265996</v>
      </c>
      <c r="AF1075" s="50">
        <f t="shared" si="634"/>
        <v>0</v>
      </c>
      <c r="AG1075" s="50">
        <f t="shared" si="654"/>
        <v>1.1010248370317832E-3</v>
      </c>
      <c r="AH1075" s="48">
        <f t="shared" si="655"/>
        <v>45380</v>
      </c>
      <c r="AI1075" s="55">
        <f t="shared" si="635"/>
        <v>2024</v>
      </c>
      <c r="AJ1075" s="55">
        <f t="shared" si="636"/>
        <v>4</v>
      </c>
      <c r="AK1075" s="53">
        <f t="shared" si="637"/>
        <v>0</v>
      </c>
      <c r="AL1075" s="51">
        <f t="shared" si="656"/>
        <v>1.2152923627764471</v>
      </c>
      <c r="AM1075" s="52" t="str">
        <f t="shared" si="638"/>
        <v/>
      </c>
      <c r="AN1075" s="51">
        <f t="shared" si="657"/>
        <v>1.2236980218265996</v>
      </c>
      <c r="AO1075" s="52">
        <f t="shared" si="639"/>
        <v>0</v>
      </c>
      <c r="AP1075" s="56">
        <f t="shared" si="640"/>
        <v>1</v>
      </c>
      <c r="AQ1075" s="53" t="b">
        <f t="shared" si="641"/>
        <v>1</v>
      </c>
    </row>
    <row r="1076" spans="1:43">
      <c r="A1076" s="48">
        <f>净值底稿!A1037</f>
        <v>45392</v>
      </c>
      <c r="B1076" s="49">
        <f>净值底稿!X1037</f>
        <v>1.6185774811012958</v>
      </c>
      <c r="C1076" s="49">
        <f>净值底稿!U1037</f>
        <v>1.1291571811444323</v>
      </c>
      <c r="D1076" s="49">
        <f>净值底稿!V1037</f>
        <v>1.6698</v>
      </c>
      <c r="E1076" s="49">
        <f>净值底稿!W1037</f>
        <v>1.9793000000000001</v>
      </c>
      <c r="F1076" s="50">
        <f t="shared" si="642"/>
        <v>8.40798284039046E-4</v>
      </c>
      <c r="G1076" s="50">
        <f t="shared" si="643"/>
        <v>-1.394123947009196E-2</v>
      </c>
      <c r="H1076" s="50">
        <f t="shared" si="644"/>
        <v>0</v>
      </c>
      <c r="I1076" s="50">
        <f t="shared" si="645"/>
        <v>4.0073044536876878E-3</v>
      </c>
      <c r="J1076" s="51">
        <f t="shared" si="646"/>
        <v>0.121899294440679</v>
      </c>
      <c r="K1076" s="51">
        <f t="shared" si="647"/>
        <v>0.11938976176924047</v>
      </c>
      <c r="L1076" s="51">
        <f t="shared" si="648"/>
        <v>0.90131777676892</v>
      </c>
      <c r="M1076" s="51">
        <f t="shared" si="649"/>
        <v>7.9824224989467854E-2</v>
      </c>
      <c r="N1076" s="51">
        <f t="shared" si="620"/>
        <v>1.2224310579683073</v>
      </c>
      <c r="O1076" s="52">
        <f t="shared" si="621"/>
        <v>0.19738459247832291</v>
      </c>
      <c r="P1076" s="53" t="b">
        <f t="shared" si="622"/>
        <v>0</v>
      </c>
      <c r="Q1076" s="53" t="b">
        <f t="shared" si="623"/>
        <v>0</v>
      </c>
      <c r="R1076" s="53" t="b">
        <f t="shared" si="624"/>
        <v>0</v>
      </c>
      <c r="S1076" s="53" t="b">
        <f t="shared" si="650"/>
        <v>0</v>
      </c>
      <c r="T1076" s="54" t="str">
        <f t="shared" si="651"/>
        <v>不调</v>
      </c>
      <c r="U1076" s="51">
        <f t="shared" si="625"/>
        <v>0.121899294440679</v>
      </c>
      <c r="V1076" s="51">
        <f t="shared" si="626"/>
        <v>0.11938976176924047</v>
      </c>
      <c r="W1076" s="51">
        <f t="shared" si="627"/>
        <v>0.90131777676892</v>
      </c>
      <c r="X1076" s="51">
        <f t="shared" si="628"/>
        <v>7.9824224989467854E-2</v>
      </c>
      <c r="Y1076" s="51">
        <f t="shared" si="652"/>
        <v>0.99998626710299976</v>
      </c>
      <c r="Z1076" s="51">
        <f t="shared" si="629"/>
        <v>0.12189762041022405</v>
      </c>
      <c r="AA1076" s="51">
        <f t="shared" si="630"/>
        <v>0.11938812220193921</v>
      </c>
      <c r="AB1076" s="51">
        <f t="shared" si="631"/>
        <v>0.90130539906472718</v>
      </c>
      <c r="AC1076" s="51">
        <f t="shared" si="632"/>
        <v>7.9823128771607951E-2</v>
      </c>
      <c r="AD1076" s="78">
        <f t="shared" si="633"/>
        <v>1.2224142704484984</v>
      </c>
      <c r="AE1076" s="51">
        <f t="shared" si="653"/>
        <v>1.2236980218265996</v>
      </c>
      <c r="AF1076" s="50">
        <f t="shared" si="634"/>
        <v>-1.0490753071455972E-3</v>
      </c>
      <c r="AG1076" s="50">
        <f t="shared" si="654"/>
        <v>-1.0490753071455972E-3</v>
      </c>
      <c r="AH1076" s="48">
        <f t="shared" si="655"/>
        <v>45380</v>
      </c>
      <c r="AI1076" s="55">
        <f t="shared" si="635"/>
        <v>2024</v>
      </c>
      <c r="AJ1076" s="55">
        <f t="shared" si="636"/>
        <v>4</v>
      </c>
      <c r="AK1076" s="53">
        <f t="shared" si="637"/>
        <v>0</v>
      </c>
      <c r="AL1076" s="51">
        <f t="shared" si="656"/>
        <v>1.2152923627764471</v>
      </c>
      <c r="AM1076" s="52" t="str">
        <f t="shared" si="638"/>
        <v/>
      </c>
      <c r="AN1076" s="51">
        <f t="shared" si="657"/>
        <v>1.2236980218265996</v>
      </c>
      <c r="AO1076" s="52">
        <f t="shared" si="639"/>
        <v>-1.0490753071455972E-3</v>
      </c>
      <c r="AP1076" s="56">
        <f t="shared" si="640"/>
        <v>1</v>
      </c>
      <c r="AQ1076" s="53" t="b">
        <f t="shared" si="641"/>
        <v>1</v>
      </c>
    </row>
    <row r="1077" spans="1:43">
      <c r="A1077" s="48">
        <f>净值底稿!A1038</f>
        <v>45393</v>
      </c>
      <c r="B1077" s="49">
        <f>净值底稿!X1038</f>
        <v>1.6302656229252666</v>
      </c>
      <c r="C1077" s="49">
        <f>净值底稿!U1038</f>
        <v>1.1336924399845973</v>
      </c>
      <c r="D1077" s="49">
        <f>净值底稿!V1038</f>
        <v>1.6707000000000001</v>
      </c>
      <c r="E1077" s="49">
        <f>净值底稿!W1038</f>
        <v>1.9665999999999999</v>
      </c>
      <c r="F1077" s="50">
        <f t="shared" si="642"/>
        <v>7.2212433204112969E-3</v>
      </c>
      <c r="G1077" s="50">
        <f t="shared" si="643"/>
        <v>4.0164991339544098E-3</v>
      </c>
      <c r="H1077" s="50">
        <f t="shared" si="644"/>
        <v>5.3898670499474832E-4</v>
      </c>
      <c r="I1077" s="50">
        <f t="shared" si="645"/>
        <v>-6.4164098418633131E-3</v>
      </c>
      <c r="J1077" s="51">
        <f t="shared" si="646"/>
        <v>0.1227778727873854</v>
      </c>
      <c r="K1077" s="51">
        <f t="shared" si="647"/>
        <v>0.11986764449136775</v>
      </c>
      <c r="L1077" s="51">
        <f t="shared" si="648"/>
        <v>0.90179119069196301</v>
      </c>
      <c r="M1077" s="51">
        <f t="shared" si="649"/>
        <v>7.9310950862549481E-2</v>
      </c>
      <c r="N1077" s="51">
        <f t="shared" si="620"/>
        <v>1.2237476588332656</v>
      </c>
      <c r="O1077" s="52">
        <f t="shared" si="621"/>
        <v>0.19828067945812786</v>
      </c>
      <c r="P1077" s="53" t="b">
        <f t="shared" si="622"/>
        <v>0</v>
      </c>
      <c r="Q1077" s="53" t="b">
        <f t="shared" si="623"/>
        <v>0</v>
      </c>
      <c r="R1077" s="53" t="b">
        <f t="shared" si="624"/>
        <v>0</v>
      </c>
      <c r="S1077" s="53" t="b">
        <f t="shared" si="650"/>
        <v>0</v>
      </c>
      <c r="T1077" s="54" t="str">
        <f t="shared" si="651"/>
        <v>不调</v>
      </c>
      <c r="U1077" s="51">
        <f t="shared" si="625"/>
        <v>0.1227778727873854</v>
      </c>
      <c r="V1077" s="51">
        <f t="shared" si="626"/>
        <v>0.11986764449136775</v>
      </c>
      <c r="W1077" s="51">
        <f t="shared" si="627"/>
        <v>0.90179119069196301</v>
      </c>
      <c r="X1077" s="51">
        <f t="shared" si="628"/>
        <v>7.9310950862549481E-2</v>
      </c>
      <c r="Y1077" s="51">
        <f t="shared" si="652"/>
        <v>0.99998626710299976</v>
      </c>
      <c r="Z1077" s="51">
        <f t="shared" si="629"/>
        <v>0.1227761866915045</v>
      </c>
      <c r="AA1077" s="51">
        <f t="shared" si="630"/>
        <v>0.11986599836135228</v>
      </c>
      <c r="AB1077" s="51">
        <f t="shared" si="631"/>
        <v>0.9017788064864255</v>
      </c>
      <c r="AC1077" s="51">
        <f t="shared" si="632"/>
        <v>7.9309861693430295E-2</v>
      </c>
      <c r="AD1077" s="78">
        <f t="shared" si="633"/>
        <v>1.2237308532327125</v>
      </c>
      <c r="AE1077" s="51">
        <f t="shared" si="653"/>
        <v>1.2237308532327125</v>
      </c>
      <c r="AF1077" s="50">
        <f t="shared" si="634"/>
        <v>0</v>
      </c>
      <c r="AG1077" s="50">
        <f t="shared" si="654"/>
        <v>1.077034861292292E-3</v>
      </c>
      <c r="AH1077" s="48">
        <f t="shared" si="655"/>
        <v>45380</v>
      </c>
      <c r="AI1077" s="55">
        <f t="shared" si="635"/>
        <v>2024</v>
      </c>
      <c r="AJ1077" s="55">
        <f t="shared" si="636"/>
        <v>4</v>
      </c>
      <c r="AK1077" s="53">
        <f t="shared" si="637"/>
        <v>0</v>
      </c>
      <c r="AL1077" s="51">
        <f t="shared" si="656"/>
        <v>1.2152923627764471</v>
      </c>
      <c r="AM1077" s="52" t="str">
        <f t="shared" si="638"/>
        <v/>
      </c>
      <c r="AN1077" s="51">
        <f t="shared" si="657"/>
        <v>1.2237308532327125</v>
      </c>
      <c r="AO1077" s="52">
        <f t="shared" si="639"/>
        <v>0</v>
      </c>
      <c r="AP1077" s="56">
        <f t="shared" si="640"/>
        <v>1</v>
      </c>
      <c r="AQ1077" s="53" t="b">
        <f t="shared" si="641"/>
        <v>1</v>
      </c>
    </row>
    <row r="1078" spans="1:43">
      <c r="A1078" s="48">
        <f>净值底稿!A1039</f>
        <v>45394</v>
      </c>
      <c r="B1078" s="49">
        <f>净值底稿!X1039</f>
        <v>1.6282220892598109</v>
      </c>
      <c r="C1078" s="49">
        <f>净值底稿!U1039</f>
        <v>1.1301384127389804</v>
      </c>
      <c r="D1078" s="49">
        <f>净值底稿!V1039</f>
        <v>1.6725000000000001</v>
      </c>
      <c r="E1078" s="49">
        <f>净值底稿!W1039</f>
        <v>2.0104000000000002</v>
      </c>
      <c r="F1078" s="50">
        <f t="shared" si="642"/>
        <v>-1.253497366759615E-3</v>
      </c>
      <c r="G1078" s="50">
        <f t="shared" si="643"/>
        <v>-3.1349130683673287E-3</v>
      </c>
      <c r="H1078" s="50">
        <f t="shared" si="644"/>
        <v>1.0773927096425773E-3</v>
      </c>
      <c r="I1078" s="50">
        <f t="shared" si="645"/>
        <v>2.2271941421743158E-2</v>
      </c>
      <c r="J1078" s="51">
        <f t="shared" si="646"/>
        <v>0.12262228706478591</v>
      </c>
      <c r="K1078" s="51">
        <f t="shared" si="647"/>
        <v>0.11949022887663638</v>
      </c>
      <c r="L1078" s="51">
        <f t="shared" si="648"/>
        <v>0.90275037639824418</v>
      </c>
      <c r="M1078" s="51">
        <f t="shared" si="649"/>
        <v>8.1076246287232923E-2</v>
      </c>
      <c r="N1078" s="51">
        <f t="shared" si="620"/>
        <v>1.2259391386268994</v>
      </c>
      <c r="O1078" s="52">
        <f t="shared" si="621"/>
        <v>0.1974914645539402</v>
      </c>
      <c r="P1078" s="53" t="b">
        <f t="shared" si="622"/>
        <v>0</v>
      </c>
      <c r="Q1078" s="53" t="b">
        <f t="shared" si="623"/>
        <v>0</v>
      </c>
      <c r="R1078" s="53" t="b">
        <f t="shared" si="624"/>
        <v>0</v>
      </c>
      <c r="S1078" s="53" t="b">
        <f t="shared" si="650"/>
        <v>0</v>
      </c>
      <c r="T1078" s="54" t="str">
        <f t="shared" si="651"/>
        <v>不调</v>
      </c>
      <c r="U1078" s="51">
        <f t="shared" si="625"/>
        <v>0.12262228706478591</v>
      </c>
      <c r="V1078" s="51">
        <f t="shared" si="626"/>
        <v>0.11949022887663638</v>
      </c>
      <c r="W1078" s="51">
        <f t="shared" si="627"/>
        <v>0.90275037639824418</v>
      </c>
      <c r="X1078" s="51">
        <f t="shared" si="628"/>
        <v>8.1076246287232923E-2</v>
      </c>
      <c r="Y1078" s="51">
        <f t="shared" si="652"/>
        <v>0.99998626710299976</v>
      </c>
      <c r="Z1078" s="51">
        <f t="shared" si="629"/>
        <v>0.12262060310554772</v>
      </c>
      <c r="AA1078" s="51">
        <f t="shared" si="630"/>
        <v>0.11948858792963069</v>
      </c>
      <c r="AB1078" s="51">
        <f t="shared" si="631"/>
        <v>0.90273797902030817</v>
      </c>
      <c r="AC1078" s="51">
        <f t="shared" si="632"/>
        <v>8.1075132875493491E-2</v>
      </c>
      <c r="AD1078" s="78">
        <f t="shared" si="633"/>
        <v>1.22592230293098</v>
      </c>
      <c r="AE1078" s="51">
        <f t="shared" si="653"/>
        <v>1.22592230293098</v>
      </c>
      <c r="AF1078" s="50">
        <f t="shared" si="634"/>
        <v>0</v>
      </c>
      <c r="AG1078" s="50">
        <f t="shared" si="654"/>
        <v>1.7907938600048023E-3</v>
      </c>
      <c r="AH1078" s="48">
        <f t="shared" si="655"/>
        <v>45380</v>
      </c>
      <c r="AI1078" s="55">
        <f t="shared" si="635"/>
        <v>2024</v>
      </c>
      <c r="AJ1078" s="55">
        <f t="shared" si="636"/>
        <v>4</v>
      </c>
      <c r="AK1078" s="53">
        <f t="shared" si="637"/>
        <v>0</v>
      </c>
      <c r="AL1078" s="51">
        <f t="shared" si="656"/>
        <v>1.2152923627764471</v>
      </c>
      <c r="AM1078" s="52" t="str">
        <f t="shared" si="638"/>
        <v/>
      </c>
      <c r="AN1078" s="51">
        <f t="shared" si="657"/>
        <v>1.22592230293098</v>
      </c>
      <c r="AO1078" s="52">
        <f t="shared" si="639"/>
        <v>0</v>
      </c>
      <c r="AP1078" s="56">
        <f t="shared" si="640"/>
        <v>1</v>
      </c>
      <c r="AQ1078" s="53" t="b">
        <f t="shared" si="641"/>
        <v>1</v>
      </c>
    </row>
    <row r="1079" spans="1:43">
      <c r="A1079" s="48">
        <f>净值底稿!A1040</f>
        <v>45397</v>
      </c>
      <c r="B1079" s="49">
        <f>净值底稿!X1040</f>
        <v>1.6547088443202356</v>
      </c>
      <c r="C1079" s="49">
        <f>净值底稿!U1040</f>
        <v>1.126357939538428</v>
      </c>
      <c r="D1079" s="49">
        <f>净值底稿!V1040</f>
        <v>1.6732</v>
      </c>
      <c r="E1079" s="49">
        <f>净值底稿!W1040</f>
        <v>1.9829000000000001</v>
      </c>
      <c r="F1079" s="50">
        <f t="shared" si="642"/>
        <v>1.6267286407142034E-2</v>
      </c>
      <c r="G1079" s="50">
        <f t="shared" si="643"/>
        <v>-3.3451417613441503E-3</v>
      </c>
      <c r="H1079" s="50">
        <f t="shared" si="644"/>
        <v>4.1853512705536389E-4</v>
      </c>
      <c r="I1079" s="50">
        <f t="shared" si="645"/>
        <v>-1.3678869876641464E-2</v>
      </c>
      <c r="J1079" s="51">
        <f t="shared" si="646"/>
        <v>0.12461530757568215</v>
      </c>
      <c r="K1079" s="51">
        <f t="shared" si="647"/>
        <v>0.11908888166414323</v>
      </c>
      <c r="L1079" s="51">
        <f t="shared" si="648"/>
        <v>0.90311580657505508</v>
      </c>
      <c r="M1079" s="51">
        <f t="shared" si="649"/>
        <v>7.9966116682658198E-2</v>
      </c>
      <c r="N1079" s="51">
        <f t="shared" si="620"/>
        <v>1.2267861124975388</v>
      </c>
      <c r="O1079" s="52">
        <f t="shared" si="621"/>
        <v>0.19865254974535287</v>
      </c>
      <c r="P1079" s="53" t="b">
        <f t="shared" si="622"/>
        <v>0</v>
      </c>
      <c r="Q1079" s="53" t="b">
        <f t="shared" si="623"/>
        <v>0</v>
      </c>
      <c r="R1079" s="53" t="b">
        <f t="shared" si="624"/>
        <v>0</v>
      </c>
      <c r="S1079" s="53" t="b">
        <f t="shared" si="650"/>
        <v>0</v>
      </c>
      <c r="T1079" s="54" t="str">
        <f t="shared" si="651"/>
        <v>不调</v>
      </c>
      <c r="U1079" s="51">
        <f t="shared" si="625"/>
        <v>0.12461530757568215</v>
      </c>
      <c r="V1079" s="51">
        <f t="shared" si="626"/>
        <v>0.11908888166414323</v>
      </c>
      <c r="W1079" s="51">
        <f t="shared" si="627"/>
        <v>0.90311580657505508</v>
      </c>
      <c r="X1079" s="51">
        <f t="shared" si="628"/>
        <v>7.9966116682658198E-2</v>
      </c>
      <c r="Y1079" s="51">
        <f t="shared" si="652"/>
        <v>0.99995880187477393</v>
      </c>
      <c r="Z1079" s="51">
        <f t="shared" si="629"/>
        <v>0.12461017365863557</v>
      </c>
      <c r="AA1079" s="51">
        <f t="shared" si="630"/>
        <v>0.11908397542548341</v>
      </c>
      <c r="AB1079" s="51">
        <f t="shared" si="631"/>
        <v>0.90307859989696215</v>
      </c>
      <c r="AC1079" s="51">
        <f t="shared" si="632"/>
        <v>7.9962822228569264E-2</v>
      </c>
      <c r="AD1079" s="78">
        <f t="shared" si="633"/>
        <v>1.2267355712096504</v>
      </c>
      <c r="AE1079" s="51">
        <f t="shared" si="653"/>
        <v>1.2267355712096504</v>
      </c>
      <c r="AF1079" s="50">
        <f t="shared" si="634"/>
        <v>0</v>
      </c>
      <c r="AG1079" s="50">
        <f t="shared" si="654"/>
        <v>6.6339300355822139E-4</v>
      </c>
      <c r="AH1079" s="48">
        <f t="shared" si="655"/>
        <v>45380</v>
      </c>
      <c r="AI1079" s="55">
        <f t="shared" si="635"/>
        <v>2024</v>
      </c>
      <c r="AJ1079" s="55">
        <f t="shared" si="636"/>
        <v>4</v>
      </c>
      <c r="AK1079" s="53">
        <f t="shared" si="637"/>
        <v>0</v>
      </c>
      <c r="AL1079" s="51">
        <f t="shared" si="656"/>
        <v>1.2152923627764471</v>
      </c>
      <c r="AM1079" s="52" t="str">
        <f t="shared" si="638"/>
        <v/>
      </c>
      <c r="AN1079" s="51">
        <f t="shared" si="657"/>
        <v>1.2267355712096504</v>
      </c>
      <c r="AO1079" s="52">
        <f t="shared" si="639"/>
        <v>0</v>
      </c>
      <c r="AP1079" s="56">
        <f t="shared" si="640"/>
        <v>1</v>
      </c>
      <c r="AQ1079" s="53" t="b">
        <f t="shared" si="641"/>
        <v>1</v>
      </c>
    </row>
    <row r="1080" spans="1:43">
      <c r="A1080" s="48">
        <f>净值底稿!A1041</f>
        <v>45398</v>
      </c>
      <c r="B1080" s="49">
        <f>净值底稿!X1041</f>
        <v>1.6492490763404144</v>
      </c>
      <c r="C1080" s="49">
        <f>净值底稿!U1041</f>
        <v>1.0882580994107409</v>
      </c>
      <c r="D1080" s="49">
        <f>净值底稿!V1041</f>
        <v>1.6737</v>
      </c>
      <c r="E1080" s="49">
        <f>净值底稿!W1041</f>
        <v>1.9942</v>
      </c>
      <c r="F1080" s="50">
        <f t="shared" si="642"/>
        <v>-3.2995339322453576E-3</v>
      </c>
      <c r="G1080" s="50">
        <f t="shared" si="643"/>
        <v>-3.3825695003579459E-2</v>
      </c>
      <c r="H1080" s="50">
        <f t="shared" si="644"/>
        <v>2.9882859191965316E-4</v>
      </c>
      <c r="I1080" s="50">
        <f t="shared" si="645"/>
        <v>5.6987240909778247E-3</v>
      </c>
      <c r="J1080" s="51">
        <f t="shared" si="646"/>
        <v>0.12419901816234591</v>
      </c>
      <c r="K1080" s="51">
        <f t="shared" si="647"/>
        <v>0.11505587719292726</v>
      </c>
      <c r="L1080" s="51">
        <f t="shared" si="648"/>
        <v>0.90334846560336213</v>
      </c>
      <c r="M1080" s="51">
        <f t="shared" si="649"/>
        <v>8.0418508289985785E-2</v>
      </c>
      <c r="N1080" s="51">
        <f t="shared" si="620"/>
        <v>1.223021869248621</v>
      </c>
      <c r="O1080" s="52">
        <f t="shared" si="621"/>
        <v>0.19562601566745691</v>
      </c>
      <c r="P1080" s="53" t="b">
        <f t="shared" si="622"/>
        <v>0</v>
      </c>
      <c r="Q1080" s="53" t="b">
        <f t="shared" si="623"/>
        <v>0</v>
      </c>
      <c r="R1080" s="53" t="b">
        <f t="shared" si="624"/>
        <v>0</v>
      </c>
      <c r="S1080" s="53" t="b">
        <f t="shared" si="650"/>
        <v>0</v>
      </c>
      <c r="T1080" s="54" t="str">
        <f t="shared" si="651"/>
        <v>不调</v>
      </c>
      <c r="U1080" s="51">
        <f t="shared" si="625"/>
        <v>0.12419901816234591</v>
      </c>
      <c r="V1080" s="51">
        <f t="shared" si="626"/>
        <v>0.11505587719292726</v>
      </c>
      <c r="W1080" s="51">
        <f t="shared" si="627"/>
        <v>0.90334846560336213</v>
      </c>
      <c r="X1080" s="51">
        <f t="shared" si="628"/>
        <v>8.0418508289985785E-2</v>
      </c>
      <c r="Y1080" s="51">
        <f t="shared" si="652"/>
        <v>0.99998626710299976</v>
      </c>
      <c r="Z1080" s="51">
        <f t="shared" si="629"/>
        <v>0.12419731255002195</v>
      </c>
      <c r="AA1080" s="51">
        <f t="shared" si="630"/>
        <v>0.1150542971424165</v>
      </c>
      <c r="AB1080" s="51">
        <f t="shared" si="631"/>
        <v>0.90333606001192868</v>
      </c>
      <c r="AC1080" s="51">
        <f t="shared" si="632"/>
        <v>8.0417403910894525E-2</v>
      </c>
      <c r="AD1080" s="78">
        <f t="shared" si="633"/>
        <v>1.2230050736152616</v>
      </c>
      <c r="AE1080" s="51">
        <f t="shared" si="653"/>
        <v>1.2267355712096504</v>
      </c>
      <c r="AF1080" s="50">
        <f t="shared" si="634"/>
        <v>-3.0409956978016961E-3</v>
      </c>
      <c r="AG1080" s="50">
        <f t="shared" si="654"/>
        <v>-3.0409956978016961E-3</v>
      </c>
      <c r="AH1080" s="48">
        <f t="shared" si="655"/>
        <v>45380</v>
      </c>
      <c r="AI1080" s="55">
        <f t="shared" si="635"/>
        <v>2024</v>
      </c>
      <c r="AJ1080" s="55">
        <f t="shared" si="636"/>
        <v>4</v>
      </c>
      <c r="AK1080" s="53">
        <f t="shared" si="637"/>
        <v>0</v>
      </c>
      <c r="AL1080" s="51">
        <f t="shared" si="656"/>
        <v>1.2152923627764471</v>
      </c>
      <c r="AM1080" s="52" t="str">
        <f t="shared" si="638"/>
        <v/>
      </c>
      <c r="AN1080" s="51">
        <f t="shared" si="657"/>
        <v>1.2267355712096504</v>
      </c>
      <c r="AO1080" s="52">
        <f t="shared" si="639"/>
        <v>-3.0409956978016961E-3</v>
      </c>
      <c r="AP1080" s="56">
        <f t="shared" si="640"/>
        <v>1</v>
      </c>
      <c r="AQ1080" s="53" t="b">
        <f t="shared" si="641"/>
        <v>1</v>
      </c>
    </row>
    <row r="1081" spans="1:43">
      <c r="A1081" s="48">
        <f>净值底稿!A1042</f>
        <v>45399</v>
      </c>
      <c r="B1081" s="49">
        <f>净值底稿!X1042</f>
        <v>1.6747824333754653</v>
      </c>
      <c r="C1081" s="49">
        <f>净值底稿!U1042</f>
        <v>1.1258854687953415</v>
      </c>
      <c r="D1081" s="49">
        <f>净值底稿!V1042</f>
        <v>1.6745000000000001</v>
      </c>
      <c r="E1081" s="49">
        <f>净值底稿!W1042</f>
        <v>2.0009000000000001</v>
      </c>
      <c r="F1081" s="50">
        <f t="shared" si="642"/>
        <v>1.5481807691357208E-2</v>
      </c>
      <c r="G1081" s="50">
        <f t="shared" si="643"/>
        <v>3.4575777019233422E-2</v>
      </c>
      <c r="H1081" s="50">
        <f t="shared" si="644"/>
        <v>4.7798291211087474E-4</v>
      </c>
      <c r="I1081" s="50">
        <f t="shared" si="645"/>
        <v>3.3597432554408613E-3</v>
      </c>
      <c r="J1081" s="51">
        <f t="shared" si="646"/>
        <v>0.12612011145870478</v>
      </c>
      <c r="K1081" s="51">
        <f t="shared" si="647"/>
        <v>0.11903238886551731</v>
      </c>
      <c r="L1081" s="51">
        <f t="shared" si="648"/>
        <v>0.90376783921250792</v>
      </c>
      <c r="M1081" s="51">
        <f t="shared" si="649"/>
        <v>8.0687585741304219E-2</v>
      </c>
      <c r="N1081" s="51">
        <f t="shared" si="620"/>
        <v>1.2296079252780343</v>
      </c>
      <c r="O1081" s="52">
        <f t="shared" si="621"/>
        <v>0.19937452848540246</v>
      </c>
      <c r="P1081" s="53" t="b">
        <f t="shared" si="622"/>
        <v>0</v>
      </c>
      <c r="Q1081" s="53" t="b">
        <f t="shared" si="623"/>
        <v>0</v>
      </c>
      <c r="R1081" s="53" t="b">
        <f t="shared" si="624"/>
        <v>0</v>
      </c>
      <c r="S1081" s="53" t="b">
        <f t="shared" si="650"/>
        <v>0</v>
      </c>
      <c r="T1081" s="54" t="str">
        <f t="shared" si="651"/>
        <v>不调</v>
      </c>
      <c r="U1081" s="51">
        <f t="shared" si="625"/>
        <v>0.12612011145870478</v>
      </c>
      <c r="V1081" s="51">
        <f t="shared" si="626"/>
        <v>0.11903238886551731</v>
      </c>
      <c r="W1081" s="51">
        <f t="shared" si="627"/>
        <v>0.90376783921250792</v>
      </c>
      <c r="X1081" s="51">
        <f t="shared" si="628"/>
        <v>8.0687585741304219E-2</v>
      </c>
      <c r="Y1081" s="51">
        <f t="shared" si="652"/>
        <v>0.99998626710299976</v>
      </c>
      <c r="Z1081" s="51">
        <f t="shared" si="629"/>
        <v>0.12611837946420446</v>
      </c>
      <c r="AA1081" s="51">
        <f t="shared" si="630"/>
        <v>0.11903075420598133</v>
      </c>
      <c r="AB1081" s="51">
        <f t="shared" si="631"/>
        <v>0.90375542786185992</v>
      </c>
      <c r="AC1081" s="51">
        <f t="shared" si="632"/>
        <v>8.0686477667000031E-2</v>
      </c>
      <c r="AD1081" s="78">
        <f t="shared" si="633"/>
        <v>1.2295910391990457</v>
      </c>
      <c r="AE1081" s="51">
        <f t="shared" si="653"/>
        <v>1.2295910391990457</v>
      </c>
      <c r="AF1081" s="50">
        <f t="shared" si="634"/>
        <v>0</v>
      </c>
      <c r="AG1081" s="50">
        <f t="shared" si="654"/>
        <v>5.3850680801474926E-3</v>
      </c>
      <c r="AH1081" s="48">
        <f t="shared" si="655"/>
        <v>45380</v>
      </c>
      <c r="AI1081" s="55">
        <f t="shared" si="635"/>
        <v>2024</v>
      </c>
      <c r="AJ1081" s="55">
        <f t="shared" si="636"/>
        <v>4</v>
      </c>
      <c r="AK1081" s="53">
        <f t="shared" si="637"/>
        <v>0</v>
      </c>
      <c r="AL1081" s="51">
        <f t="shared" si="656"/>
        <v>1.2152923627764471</v>
      </c>
      <c r="AM1081" s="52" t="str">
        <f t="shared" si="638"/>
        <v/>
      </c>
      <c r="AN1081" s="51">
        <f t="shared" si="657"/>
        <v>1.2295910391990457</v>
      </c>
      <c r="AO1081" s="52">
        <f t="shared" si="639"/>
        <v>0</v>
      </c>
      <c r="AP1081" s="56">
        <f t="shared" si="640"/>
        <v>1</v>
      </c>
      <c r="AQ1081" s="53" t="b">
        <f t="shared" si="641"/>
        <v>1</v>
      </c>
    </row>
    <row r="1082" spans="1:43">
      <c r="A1082" s="48">
        <f>净值底稿!A1043</f>
        <v>45400</v>
      </c>
      <c r="B1082" s="49">
        <f>净值底稿!X1043</f>
        <v>1.6782669478777648</v>
      </c>
      <c r="C1082" s="49">
        <f>净值底稿!U1043</f>
        <v>1.1279329485614871</v>
      </c>
      <c r="D1082" s="49">
        <f>净值底稿!V1043</f>
        <v>1.6759999999999999</v>
      </c>
      <c r="E1082" s="49">
        <f>净值底稿!W1043</f>
        <v>1.9966999999999999</v>
      </c>
      <c r="F1082" s="50">
        <f t="shared" si="642"/>
        <v>2.0805774128382915E-3</v>
      </c>
      <c r="G1082" s="50">
        <f t="shared" si="643"/>
        <v>1.818550663360341E-3</v>
      </c>
      <c r="H1082" s="50">
        <f t="shared" si="644"/>
        <v>8.9578978799642606E-4</v>
      </c>
      <c r="I1082" s="50">
        <f t="shared" si="645"/>
        <v>-2.0990554250588378E-3</v>
      </c>
      <c r="J1082" s="51">
        <f t="shared" si="646"/>
        <v>0.12638077851586144</v>
      </c>
      <c r="K1082" s="51">
        <f t="shared" si="647"/>
        <v>0.11924721766300291</v>
      </c>
      <c r="L1082" s="51">
        <f t="shared" si="648"/>
        <v>0.90456500274498486</v>
      </c>
      <c r="M1082" s="51">
        <f t="shared" si="649"/>
        <v>8.0517112278324227E-2</v>
      </c>
      <c r="N1082" s="51">
        <f t="shared" si="620"/>
        <v>1.2307101112021732</v>
      </c>
      <c r="O1082" s="52">
        <f t="shared" si="621"/>
        <v>0.19958233376252332</v>
      </c>
      <c r="P1082" s="53" t="b">
        <f t="shared" si="622"/>
        <v>0</v>
      </c>
      <c r="Q1082" s="53" t="b">
        <f t="shared" si="623"/>
        <v>0</v>
      </c>
      <c r="R1082" s="53" t="b">
        <f t="shared" si="624"/>
        <v>0</v>
      </c>
      <c r="S1082" s="53" t="b">
        <f t="shared" si="650"/>
        <v>0</v>
      </c>
      <c r="T1082" s="54" t="str">
        <f t="shared" si="651"/>
        <v>不调</v>
      </c>
      <c r="U1082" s="51">
        <f t="shared" si="625"/>
        <v>0.12638077851586144</v>
      </c>
      <c r="V1082" s="51">
        <f t="shared" si="626"/>
        <v>0.11924721766300291</v>
      </c>
      <c r="W1082" s="51">
        <f t="shared" si="627"/>
        <v>0.90456500274498486</v>
      </c>
      <c r="X1082" s="51">
        <f t="shared" si="628"/>
        <v>8.0517112278324227E-2</v>
      </c>
      <c r="Y1082" s="51">
        <f t="shared" si="652"/>
        <v>0.99998626710299976</v>
      </c>
      <c r="Z1082" s="51">
        <f t="shared" si="629"/>
        <v>0.12637904294164726</v>
      </c>
      <c r="AA1082" s="51">
        <f t="shared" si="630"/>
        <v>0.11924558005324518</v>
      </c>
      <c r="AB1082" s="51">
        <f t="shared" si="631"/>
        <v>0.90455258044697218</v>
      </c>
      <c r="AC1082" s="51">
        <f t="shared" si="632"/>
        <v>8.0516006545114552E-2</v>
      </c>
      <c r="AD1082" s="78">
        <f t="shared" si="633"/>
        <v>1.2306932099869792</v>
      </c>
      <c r="AE1082" s="51">
        <f t="shared" si="653"/>
        <v>1.2306932099869792</v>
      </c>
      <c r="AF1082" s="50">
        <f t="shared" si="634"/>
        <v>0</v>
      </c>
      <c r="AG1082" s="50">
        <f t="shared" si="654"/>
        <v>8.9637184461865971E-4</v>
      </c>
      <c r="AH1082" s="48">
        <f t="shared" si="655"/>
        <v>45380</v>
      </c>
      <c r="AI1082" s="55">
        <f t="shared" si="635"/>
        <v>2024</v>
      </c>
      <c r="AJ1082" s="55">
        <f t="shared" si="636"/>
        <v>4</v>
      </c>
      <c r="AK1082" s="53">
        <f t="shared" si="637"/>
        <v>0</v>
      </c>
      <c r="AL1082" s="51">
        <f t="shared" si="656"/>
        <v>1.2152923627764471</v>
      </c>
      <c r="AM1082" s="52" t="str">
        <f t="shared" si="638"/>
        <v/>
      </c>
      <c r="AN1082" s="51">
        <f t="shared" si="657"/>
        <v>1.2306932099869792</v>
      </c>
      <c r="AO1082" s="52">
        <f t="shared" si="639"/>
        <v>0</v>
      </c>
      <c r="AP1082" s="56">
        <f t="shared" si="640"/>
        <v>1</v>
      </c>
      <c r="AQ1082" s="53" t="b">
        <f t="shared" si="641"/>
        <v>1</v>
      </c>
    </row>
    <row r="1083" spans="1:43">
      <c r="A1083" s="48">
        <f>净值底稿!A1044</f>
        <v>45401</v>
      </c>
      <c r="B1083" s="49">
        <f>净值底稿!X1044</f>
        <v>1.6802068703092439</v>
      </c>
      <c r="C1083" s="49">
        <f>净值底稿!U1044</f>
        <v>1.1239360973308594</v>
      </c>
      <c r="D1083" s="49">
        <f>净值底稿!V1044</f>
        <v>1.6771</v>
      </c>
      <c r="E1083" s="49">
        <f>净值底稿!W1044</f>
        <v>2.0044</v>
      </c>
      <c r="F1083" s="50">
        <f t="shared" si="642"/>
        <v>1.1559081431784524E-3</v>
      </c>
      <c r="G1083" s="50">
        <f t="shared" si="643"/>
        <v>-3.5435184651047003E-3</v>
      </c>
      <c r="H1083" s="50">
        <f t="shared" si="644"/>
        <v>6.5632458233899627E-4</v>
      </c>
      <c r="I1083" s="50">
        <f t="shared" si="645"/>
        <v>3.856362998948315E-3</v>
      </c>
      <c r="J1083" s="51">
        <f t="shared" si="646"/>
        <v>0.1265251255065106</v>
      </c>
      <c r="K1083" s="51">
        <f t="shared" si="647"/>
        <v>0.11882303113844438</v>
      </c>
      <c r="L1083" s="51">
        <f t="shared" si="648"/>
        <v>0.90514626054153768</v>
      </c>
      <c r="M1083" s="51">
        <f t="shared" si="649"/>
        <v>8.0826505493578213E-2</v>
      </c>
      <c r="N1083" s="51">
        <f t="shared" si="620"/>
        <v>1.2313209226800708</v>
      </c>
      <c r="O1083" s="52">
        <f t="shared" si="621"/>
        <v>0.19925606080901689</v>
      </c>
      <c r="P1083" s="53" t="b">
        <f t="shared" si="622"/>
        <v>0</v>
      </c>
      <c r="Q1083" s="53" t="b">
        <f t="shared" si="623"/>
        <v>0</v>
      </c>
      <c r="R1083" s="53" t="b">
        <f t="shared" si="624"/>
        <v>0</v>
      </c>
      <c r="S1083" s="53" t="b">
        <f t="shared" si="650"/>
        <v>0</v>
      </c>
      <c r="T1083" s="54" t="str">
        <f t="shared" si="651"/>
        <v>不调</v>
      </c>
      <c r="U1083" s="51">
        <f t="shared" si="625"/>
        <v>0.1265251255065106</v>
      </c>
      <c r="V1083" s="51">
        <f t="shared" si="626"/>
        <v>0.11882303113844438</v>
      </c>
      <c r="W1083" s="51">
        <f t="shared" si="627"/>
        <v>0.90514626054153768</v>
      </c>
      <c r="X1083" s="51">
        <f t="shared" si="628"/>
        <v>8.0826505493578213E-2</v>
      </c>
      <c r="Y1083" s="51">
        <f t="shared" si="652"/>
        <v>0.99998626710299976</v>
      </c>
      <c r="Z1083" s="51">
        <f t="shared" si="629"/>
        <v>0.12652338794999407</v>
      </c>
      <c r="AA1083" s="51">
        <f t="shared" si="630"/>
        <v>0.11882139935399649</v>
      </c>
      <c r="AB1083" s="51">
        <f t="shared" si="631"/>
        <v>0.90513383026117156</v>
      </c>
      <c r="AC1083" s="51">
        <f t="shared" si="632"/>
        <v>8.0825395511503376E-2</v>
      </c>
      <c r="AD1083" s="78">
        <f t="shared" si="633"/>
        <v>1.2313040130766657</v>
      </c>
      <c r="AE1083" s="51">
        <f t="shared" si="653"/>
        <v>1.2313040130766657</v>
      </c>
      <c r="AF1083" s="50">
        <f t="shared" si="634"/>
        <v>0</v>
      </c>
      <c r="AG1083" s="50">
        <f t="shared" si="654"/>
        <v>4.9630816578005721E-4</v>
      </c>
      <c r="AH1083" s="48">
        <f t="shared" si="655"/>
        <v>45380</v>
      </c>
      <c r="AI1083" s="55">
        <f t="shared" si="635"/>
        <v>2024</v>
      </c>
      <c r="AJ1083" s="55">
        <f t="shared" si="636"/>
        <v>4</v>
      </c>
      <c r="AK1083" s="53">
        <f t="shared" si="637"/>
        <v>0</v>
      </c>
      <c r="AL1083" s="51">
        <f t="shared" si="656"/>
        <v>1.2152923627764471</v>
      </c>
      <c r="AM1083" s="52" t="str">
        <f t="shared" si="638"/>
        <v/>
      </c>
      <c r="AN1083" s="51">
        <f t="shared" si="657"/>
        <v>1.2313040130766657</v>
      </c>
      <c r="AO1083" s="52">
        <f t="shared" si="639"/>
        <v>0</v>
      </c>
      <c r="AP1083" s="56">
        <f t="shared" si="640"/>
        <v>1</v>
      </c>
      <c r="AQ1083" s="53" t="b">
        <f t="shared" si="641"/>
        <v>1</v>
      </c>
    </row>
    <row r="1084" spans="1:43">
      <c r="A1084" s="48">
        <f>净值底稿!A1045</f>
        <v>45404</v>
      </c>
      <c r="B1084" s="49">
        <f>净值底稿!X1045</f>
        <v>1.6544372270444074</v>
      </c>
      <c r="C1084" s="49">
        <f>净值底稿!U1045</f>
        <v>1.1183611618365881</v>
      </c>
      <c r="D1084" s="49">
        <f>净值底稿!V1045</f>
        <v>1.6789000000000001</v>
      </c>
      <c r="E1084" s="49">
        <f>净值底稿!W1045</f>
        <v>1.9733000000000001</v>
      </c>
      <c r="F1084" s="50">
        <f t="shared" si="642"/>
        <v>-1.5337184795639835E-2</v>
      </c>
      <c r="G1084" s="50">
        <f t="shared" si="643"/>
        <v>-4.9601890245457581E-3</v>
      </c>
      <c r="H1084" s="50">
        <f t="shared" si="644"/>
        <v>1.0732812593166052E-3</v>
      </c>
      <c r="I1084" s="50">
        <f t="shared" si="645"/>
        <v>-1.551586509678704E-2</v>
      </c>
      <c r="J1084" s="51">
        <f t="shared" si="646"/>
        <v>0.12458287536803458</v>
      </c>
      <c r="K1084" s="51">
        <f t="shared" si="647"/>
        <v>0.11823202275303964</v>
      </c>
      <c r="L1084" s="51">
        <f t="shared" si="648"/>
        <v>0.90610529343836432</v>
      </c>
      <c r="M1084" s="51">
        <f t="shared" si="649"/>
        <v>7.9571319578352437E-2</v>
      </c>
      <c r="N1084" s="51">
        <f t="shared" si="620"/>
        <v>1.228491511137791</v>
      </c>
      <c r="O1084" s="52">
        <f t="shared" si="621"/>
        <v>0.19765289049184112</v>
      </c>
      <c r="P1084" s="53" t="b">
        <f t="shared" si="622"/>
        <v>0</v>
      </c>
      <c r="Q1084" s="53" t="b">
        <f t="shared" si="623"/>
        <v>0</v>
      </c>
      <c r="R1084" s="53" t="b">
        <f t="shared" si="624"/>
        <v>0</v>
      </c>
      <c r="S1084" s="53" t="b">
        <f t="shared" si="650"/>
        <v>0</v>
      </c>
      <c r="T1084" s="54" t="str">
        <f t="shared" si="651"/>
        <v>不调</v>
      </c>
      <c r="U1084" s="51">
        <f t="shared" si="625"/>
        <v>0.12458287536803458</v>
      </c>
      <c r="V1084" s="51">
        <f t="shared" si="626"/>
        <v>0.11823202275303964</v>
      </c>
      <c r="W1084" s="51">
        <f t="shared" si="627"/>
        <v>0.90610529343836432</v>
      </c>
      <c r="X1084" s="51">
        <f t="shared" si="628"/>
        <v>7.9571319578352437E-2</v>
      </c>
      <c r="Y1084" s="51">
        <f t="shared" si="652"/>
        <v>0.99995880187477393</v>
      </c>
      <c r="Z1084" s="51">
        <f t="shared" si="629"/>
        <v>0.12457774278713415</v>
      </c>
      <c r="AA1084" s="51">
        <f t="shared" si="630"/>
        <v>0.11822715181536053</v>
      </c>
      <c r="AB1084" s="51">
        <f t="shared" si="631"/>
        <v>0.9060679635990172</v>
      </c>
      <c r="AC1084" s="51">
        <f t="shared" si="632"/>
        <v>7.956804138916404E-2</v>
      </c>
      <c r="AD1084" s="78">
        <f t="shared" si="633"/>
        <v>1.2284408995906759</v>
      </c>
      <c r="AE1084" s="51">
        <f t="shared" si="653"/>
        <v>1.2313040130766657</v>
      </c>
      <c r="AF1084" s="50">
        <f t="shared" si="634"/>
        <v>-2.3252693531272683E-3</v>
      </c>
      <c r="AG1084" s="50">
        <f t="shared" si="654"/>
        <v>-2.3252693531272683E-3</v>
      </c>
      <c r="AH1084" s="48">
        <f t="shared" si="655"/>
        <v>45380</v>
      </c>
      <c r="AI1084" s="55">
        <f t="shared" si="635"/>
        <v>2024</v>
      </c>
      <c r="AJ1084" s="55">
        <f t="shared" si="636"/>
        <v>4</v>
      </c>
      <c r="AK1084" s="53">
        <f t="shared" si="637"/>
        <v>0</v>
      </c>
      <c r="AL1084" s="51">
        <f t="shared" si="656"/>
        <v>1.2152923627764471</v>
      </c>
      <c r="AM1084" s="52" t="str">
        <f t="shared" si="638"/>
        <v/>
      </c>
      <c r="AN1084" s="51">
        <f t="shared" si="657"/>
        <v>1.2313040130766657</v>
      </c>
      <c r="AO1084" s="52">
        <f t="shared" si="639"/>
        <v>-2.3252693531272683E-3</v>
      </c>
      <c r="AP1084" s="56">
        <f t="shared" si="640"/>
        <v>1</v>
      </c>
      <c r="AQ1084" s="53" t="b">
        <f t="shared" si="641"/>
        <v>1</v>
      </c>
    </row>
    <row r="1085" spans="1:43">
      <c r="A1085" s="48">
        <f>净值底稿!A1046</f>
        <v>45405</v>
      </c>
      <c r="B1085" s="49">
        <f>净值底稿!X1046</f>
        <v>1.6340008495811176</v>
      </c>
      <c r="C1085" s="49">
        <f>净值底稿!U1046</f>
        <v>1.1132264126397509</v>
      </c>
      <c r="D1085" s="49">
        <f>净值底稿!V1046</f>
        <v>1.6805000000000001</v>
      </c>
      <c r="E1085" s="49">
        <f>净值底稿!W1046</f>
        <v>1.9295</v>
      </c>
      <c r="F1085" s="50">
        <f t="shared" si="642"/>
        <v>-1.2352464710793987E-2</v>
      </c>
      <c r="G1085" s="50">
        <f t="shared" si="643"/>
        <v>-4.5913157323925757E-3</v>
      </c>
      <c r="H1085" s="50">
        <f t="shared" si="644"/>
        <v>9.5300494371319822E-4</v>
      </c>
      <c r="I1085" s="50">
        <f t="shared" si="645"/>
        <v>-2.2196320883798748E-2</v>
      </c>
      <c r="J1085" s="51">
        <f t="shared" si="646"/>
        <v>0.12303890061560571</v>
      </c>
      <c r="K1085" s="51">
        <f t="shared" si="647"/>
        <v>0.1176843336332347</v>
      </c>
      <c r="L1085" s="51">
        <f t="shared" si="648"/>
        <v>0.90693145084766724</v>
      </c>
      <c r="M1085" s="51">
        <f t="shared" si="649"/>
        <v>7.7801923610394771E-2</v>
      </c>
      <c r="N1085" s="51">
        <f t="shared" si="620"/>
        <v>1.2254566087069025</v>
      </c>
      <c r="O1085" s="52">
        <f t="shared" si="621"/>
        <v>0.19643554291395982</v>
      </c>
      <c r="P1085" s="53" t="b">
        <f t="shared" si="622"/>
        <v>0</v>
      </c>
      <c r="Q1085" s="53" t="b">
        <f t="shared" si="623"/>
        <v>0</v>
      </c>
      <c r="R1085" s="53" t="b">
        <f t="shared" si="624"/>
        <v>0</v>
      </c>
      <c r="S1085" s="53" t="b">
        <f t="shared" si="650"/>
        <v>0</v>
      </c>
      <c r="T1085" s="54" t="str">
        <f t="shared" si="651"/>
        <v>不调</v>
      </c>
      <c r="U1085" s="51">
        <f t="shared" si="625"/>
        <v>0.12303890061560571</v>
      </c>
      <c r="V1085" s="51">
        <f t="shared" si="626"/>
        <v>0.1176843336332347</v>
      </c>
      <c r="W1085" s="51">
        <f t="shared" si="627"/>
        <v>0.90693145084766724</v>
      </c>
      <c r="X1085" s="51">
        <f t="shared" si="628"/>
        <v>7.7801923610394771E-2</v>
      </c>
      <c r="Y1085" s="51">
        <f t="shared" si="652"/>
        <v>0.99998626710299976</v>
      </c>
      <c r="Z1085" s="51">
        <f t="shared" si="629"/>
        <v>0.12303721093505654</v>
      </c>
      <c r="AA1085" s="51">
        <f t="shared" si="630"/>
        <v>0.11768271748640237</v>
      </c>
      <c r="AB1085" s="51">
        <f t="shared" si="631"/>
        <v>0.90691899605146642</v>
      </c>
      <c r="AC1085" s="51">
        <f t="shared" si="632"/>
        <v>7.7800855164591412E-2</v>
      </c>
      <c r="AD1085" s="78">
        <f t="shared" si="633"/>
        <v>1.2254397796375167</v>
      </c>
      <c r="AE1085" s="51">
        <f t="shared" si="653"/>
        <v>1.2313040130766657</v>
      </c>
      <c r="AF1085" s="50">
        <f t="shared" si="634"/>
        <v>-4.7626202602036871E-3</v>
      </c>
      <c r="AG1085" s="50">
        <f t="shared" si="654"/>
        <v>-2.4430316136162533E-3</v>
      </c>
      <c r="AH1085" s="48">
        <f t="shared" si="655"/>
        <v>45380</v>
      </c>
      <c r="AI1085" s="55">
        <f t="shared" si="635"/>
        <v>2024</v>
      </c>
      <c r="AJ1085" s="55">
        <f t="shared" si="636"/>
        <v>4</v>
      </c>
      <c r="AK1085" s="53">
        <f t="shared" si="637"/>
        <v>0</v>
      </c>
      <c r="AL1085" s="51">
        <f t="shared" si="656"/>
        <v>1.2152923627764471</v>
      </c>
      <c r="AM1085" s="52" t="str">
        <f t="shared" si="638"/>
        <v/>
      </c>
      <c r="AN1085" s="51">
        <f t="shared" si="657"/>
        <v>1.2313040130766657</v>
      </c>
      <c r="AO1085" s="52">
        <f t="shared" si="639"/>
        <v>-4.7626202602036871E-3</v>
      </c>
      <c r="AP1085" s="56">
        <f t="shared" si="640"/>
        <v>1</v>
      </c>
      <c r="AQ1085" s="53" t="b">
        <f t="shared" si="641"/>
        <v>1</v>
      </c>
    </row>
    <row r="1086" spans="1:43">
      <c r="A1086" s="48">
        <f>净值底稿!A1047</f>
        <v>45406</v>
      </c>
      <c r="B1086" s="49">
        <f>净值底稿!X1047</f>
        <v>1.633232296234238</v>
      </c>
      <c r="C1086" s="49">
        <f>净值底稿!U1047</f>
        <v>1.1273860266899083</v>
      </c>
      <c r="D1086" s="49">
        <f>净值底稿!V1047</f>
        <v>1.6778</v>
      </c>
      <c r="E1086" s="49">
        <f>净值底稿!W1047</f>
        <v>1.9447000000000001</v>
      </c>
      <c r="F1086" s="50">
        <f t="shared" si="642"/>
        <v>-4.703506409293734E-4</v>
      </c>
      <c r="G1086" s="50">
        <f t="shared" si="643"/>
        <v>1.2719437743649253E-2</v>
      </c>
      <c r="H1086" s="50">
        <f t="shared" si="644"/>
        <v>-1.6066646831300879E-3</v>
      </c>
      <c r="I1086" s="50">
        <f t="shared" si="645"/>
        <v>7.8776885203422076E-3</v>
      </c>
      <c r="J1086" s="51">
        <f t="shared" si="646"/>
        <v>0.12297934030403507</v>
      </c>
      <c r="K1086" s="51">
        <f t="shared" si="647"/>
        <v>0.11917957548497413</v>
      </c>
      <c r="L1086" s="51">
        <f t="shared" si="648"/>
        <v>0.90546188133005068</v>
      </c>
      <c r="M1086" s="51">
        <f t="shared" si="649"/>
        <v>7.8413746068194318E-2</v>
      </c>
      <c r="N1086" s="51">
        <f t="shared" si="620"/>
        <v>1.2260345431872544</v>
      </c>
      <c r="O1086" s="52">
        <f t="shared" si="621"/>
        <v>0.19751394211086584</v>
      </c>
      <c r="P1086" s="53" t="b">
        <f t="shared" si="622"/>
        <v>0</v>
      </c>
      <c r="Q1086" s="53" t="b">
        <f t="shared" si="623"/>
        <v>0</v>
      </c>
      <c r="R1086" s="53" t="b">
        <f t="shared" si="624"/>
        <v>0</v>
      </c>
      <c r="S1086" s="53" t="b">
        <f t="shared" si="650"/>
        <v>0</v>
      </c>
      <c r="T1086" s="54" t="str">
        <f t="shared" si="651"/>
        <v>不调</v>
      </c>
      <c r="U1086" s="51">
        <f t="shared" si="625"/>
        <v>0.12297934030403507</v>
      </c>
      <c r="V1086" s="51">
        <f t="shared" si="626"/>
        <v>0.11917957548497413</v>
      </c>
      <c r="W1086" s="51">
        <f t="shared" si="627"/>
        <v>0.90546188133005068</v>
      </c>
      <c r="X1086" s="51">
        <f t="shared" si="628"/>
        <v>7.8413746068194318E-2</v>
      </c>
      <c r="Y1086" s="51">
        <f t="shared" si="652"/>
        <v>0.99998626710299976</v>
      </c>
      <c r="Z1086" s="51">
        <f t="shared" si="629"/>
        <v>0.12297765144142152</v>
      </c>
      <c r="AA1086" s="51">
        <f t="shared" si="630"/>
        <v>0.11917793880413946</v>
      </c>
      <c r="AB1086" s="51">
        <f t="shared" si="631"/>
        <v>0.9054494467152967</v>
      </c>
      <c r="AC1086" s="51">
        <f t="shared" si="632"/>
        <v>7.8412669220296161E-2</v>
      </c>
      <c r="AD1086" s="78">
        <f t="shared" si="633"/>
        <v>1.2260177061811539</v>
      </c>
      <c r="AE1086" s="51">
        <f t="shared" si="653"/>
        <v>1.2313040130766657</v>
      </c>
      <c r="AF1086" s="50">
        <f t="shared" si="634"/>
        <v>-4.2932588860024046E-3</v>
      </c>
      <c r="AG1086" s="50">
        <f t="shared" si="654"/>
        <v>4.7160746145213928E-4</v>
      </c>
      <c r="AH1086" s="48">
        <f t="shared" si="655"/>
        <v>45380</v>
      </c>
      <c r="AI1086" s="55">
        <f t="shared" si="635"/>
        <v>2024</v>
      </c>
      <c r="AJ1086" s="55">
        <f t="shared" si="636"/>
        <v>4</v>
      </c>
      <c r="AK1086" s="53">
        <f t="shared" si="637"/>
        <v>0</v>
      </c>
      <c r="AL1086" s="51">
        <f t="shared" si="656"/>
        <v>1.2152923627764471</v>
      </c>
      <c r="AM1086" s="52" t="str">
        <f t="shared" si="638"/>
        <v/>
      </c>
      <c r="AN1086" s="51">
        <f t="shared" si="657"/>
        <v>1.2313040130766657</v>
      </c>
      <c r="AO1086" s="52">
        <f t="shared" si="639"/>
        <v>-4.2932588860024046E-3</v>
      </c>
      <c r="AP1086" s="56">
        <f t="shared" si="640"/>
        <v>1</v>
      </c>
      <c r="AQ1086" s="53" t="b">
        <f t="shared" si="641"/>
        <v>1</v>
      </c>
    </row>
    <row r="1087" spans="1:43">
      <c r="A1087" s="48">
        <f>净值底稿!A1048</f>
        <v>45407</v>
      </c>
      <c r="B1087" s="49">
        <f>净值底稿!X1048</f>
        <v>1.6422991815947796</v>
      </c>
      <c r="C1087" s="49">
        <f>净值底稿!U1048</f>
        <v>1.1296718355599982</v>
      </c>
      <c r="D1087" s="49">
        <f>净值底稿!V1048</f>
        <v>1.6774</v>
      </c>
      <c r="E1087" s="49">
        <f>净值底稿!W1048</f>
        <v>1.9438</v>
      </c>
      <c r="F1087" s="50">
        <f t="shared" si="642"/>
        <v>5.5514977149588862E-3</v>
      </c>
      <c r="G1087" s="50">
        <f t="shared" si="643"/>
        <v>2.0275298930227947E-3</v>
      </c>
      <c r="H1087" s="50">
        <f t="shared" si="644"/>
        <v>-2.3840743831204936E-4</v>
      </c>
      <c r="I1087" s="50">
        <f t="shared" si="645"/>
        <v>-4.6279631819823308E-4</v>
      </c>
      <c r="J1087" s="51">
        <f t="shared" si="646"/>
        <v>0.12366036159238958</v>
      </c>
      <c r="K1087" s="51">
        <f t="shared" si="647"/>
        <v>0.11941957563765369</v>
      </c>
      <c r="L1087" s="51">
        <f t="shared" si="648"/>
        <v>0.90523358083218419</v>
      </c>
      <c r="M1087" s="51">
        <f t="shared" si="649"/>
        <v>7.8376380125680906E-2</v>
      </c>
      <c r="N1087" s="51">
        <f t="shared" si="620"/>
        <v>1.2266898981879084</v>
      </c>
      <c r="O1087" s="52">
        <f t="shared" si="621"/>
        <v>0.19815923942075822</v>
      </c>
      <c r="P1087" s="53" t="b">
        <f t="shared" si="622"/>
        <v>0</v>
      </c>
      <c r="Q1087" s="53" t="b">
        <f t="shared" si="623"/>
        <v>0</v>
      </c>
      <c r="R1087" s="53" t="b">
        <f t="shared" si="624"/>
        <v>0</v>
      </c>
      <c r="S1087" s="53" t="b">
        <f t="shared" si="650"/>
        <v>0</v>
      </c>
      <c r="T1087" s="54" t="str">
        <f t="shared" si="651"/>
        <v>不调</v>
      </c>
      <c r="U1087" s="51">
        <f t="shared" si="625"/>
        <v>0.12366036159238958</v>
      </c>
      <c r="V1087" s="51">
        <f t="shared" si="626"/>
        <v>0.11941957563765369</v>
      </c>
      <c r="W1087" s="51">
        <f t="shared" si="627"/>
        <v>0.90523358083218419</v>
      </c>
      <c r="X1087" s="51">
        <f t="shared" si="628"/>
        <v>7.8376380125680906E-2</v>
      </c>
      <c r="Y1087" s="51">
        <f t="shared" si="652"/>
        <v>0.99998626710299976</v>
      </c>
      <c r="Z1087" s="51">
        <f t="shared" si="629"/>
        <v>0.12365866337738082</v>
      </c>
      <c r="AA1087" s="51">
        <f t="shared" si="630"/>
        <v>0.11941793566092165</v>
      </c>
      <c r="AB1087" s="51">
        <f t="shared" si="631"/>
        <v>0.90522114935265752</v>
      </c>
      <c r="AC1087" s="51">
        <f t="shared" si="632"/>
        <v>7.8375303790925388E-2</v>
      </c>
      <c r="AD1087" s="78">
        <f t="shared" si="633"/>
        <v>1.2266730521818854</v>
      </c>
      <c r="AE1087" s="51">
        <f t="shared" si="653"/>
        <v>1.2313040130766657</v>
      </c>
      <c r="AF1087" s="50">
        <f t="shared" si="634"/>
        <v>-3.7610215231971278E-3</v>
      </c>
      <c r="AG1087" s="50">
        <f t="shared" si="654"/>
        <v>5.3453224812938238E-4</v>
      </c>
      <c r="AH1087" s="48">
        <f t="shared" si="655"/>
        <v>45380</v>
      </c>
      <c r="AI1087" s="55">
        <f t="shared" si="635"/>
        <v>2024</v>
      </c>
      <c r="AJ1087" s="55">
        <f t="shared" si="636"/>
        <v>4</v>
      </c>
      <c r="AK1087" s="53">
        <f t="shared" si="637"/>
        <v>0</v>
      </c>
      <c r="AL1087" s="51">
        <f t="shared" si="656"/>
        <v>1.2152923627764471</v>
      </c>
      <c r="AM1087" s="52" t="str">
        <f t="shared" si="638"/>
        <v/>
      </c>
      <c r="AN1087" s="51">
        <f t="shared" si="657"/>
        <v>1.2313040130766657</v>
      </c>
      <c r="AO1087" s="52">
        <f t="shared" si="639"/>
        <v>-3.7610215231971278E-3</v>
      </c>
      <c r="AP1087" s="56">
        <f t="shared" si="640"/>
        <v>1</v>
      </c>
      <c r="AQ1087" s="53" t="b">
        <f t="shared" si="641"/>
        <v>1</v>
      </c>
    </row>
    <row r="1088" spans="1:43">
      <c r="A1088" s="48">
        <f>净值底稿!A1049</f>
        <v>45408</v>
      </c>
      <c r="B1088" s="49">
        <f>净值底稿!X1049</f>
        <v>1.6304681593726333</v>
      </c>
      <c r="C1088" s="49">
        <f>净值底稿!U1049</f>
        <v>1.1449172751877079</v>
      </c>
      <c r="D1088" s="49">
        <f>净值底稿!V1049</f>
        <v>1.6746000000000001</v>
      </c>
      <c r="E1088" s="49">
        <f>净值底稿!W1049</f>
        <v>1.9599</v>
      </c>
      <c r="F1088" s="50">
        <f t="shared" si="642"/>
        <v>-7.2039384508841842E-3</v>
      </c>
      <c r="G1088" s="50">
        <f t="shared" si="643"/>
        <v>1.3495458723331133E-2</v>
      </c>
      <c r="H1088" s="50">
        <f t="shared" si="644"/>
        <v>-1.6692500298080004E-3</v>
      </c>
      <c r="I1088" s="50">
        <f t="shared" si="645"/>
        <v>8.2827451383886697E-3</v>
      </c>
      <c r="J1088" s="51">
        <f t="shared" si="646"/>
        <v>0.12276783397749157</v>
      </c>
      <c r="K1088" s="51">
        <f t="shared" si="647"/>
        <v>0.12102953548245904</v>
      </c>
      <c r="L1088" s="51">
        <f t="shared" si="648"/>
        <v>0.90371010892211778</v>
      </c>
      <c r="M1088" s="51">
        <f t="shared" si="649"/>
        <v>7.9024466457369408E-2</v>
      </c>
      <c r="N1088" s="51">
        <f t="shared" si="620"/>
        <v>1.2265319448394378</v>
      </c>
      <c r="O1088" s="52">
        <f t="shared" si="621"/>
        <v>0.19876968593089966</v>
      </c>
      <c r="P1088" s="53" t="b">
        <f t="shared" si="622"/>
        <v>0</v>
      </c>
      <c r="Q1088" s="53" t="b">
        <f t="shared" si="623"/>
        <v>0</v>
      </c>
      <c r="R1088" s="53" t="b">
        <f t="shared" si="624"/>
        <v>0</v>
      </c>
      <c r="S1088" s="53" t="b">
        <f t="shared" si="650"/>
        <v>0</v>
      </c>
      <c r="T1088" s="54" t="str">
        <f t="shared" si="651"/>
        <v>不调</v>
      </c>
      <c r="U1088" s="51">
        <f t="shared" si="625"/>
        <v>0.12276783397749157</v>
      </c>
      <c r="V1088" s="51">
        <f t="shared" si="626"/>
        <v>0.12102953548245904</v>
      </c>
      <c r="W1088" s="51">
        <f t="shared" si="627"/>
        <v>0.90371010892211778</v>
      </c>
      <c r="X1088" s="51">
        <f t="shared" si="628"/>
        <v>7.9024466457369408E-2</v>
      </c>
      <c r="Y1088" s="51">
        <f t="shared" si="652"/>
        <v>0.99998626710299976</v>
      </c>
      <c r="Z1088" s="51">
        <f t="shared" si="629"/>
        <v>0.12276614801947261</v>
      </c>
      <c r="AA1088" s="51">
        <f t="shared" si="630"/>
        <v>0.12102787339631427</v>
      </c>
      <c r="AB1088" s="51">
        <f t="shared" si="631"/>
        <v>0.90369769836427383</v>
      </c>
      <c r="AC1088" s="51">
        <f t="shared" si="632"/>
        <v>7.9023381222511055E-2</v>
      </c>
      <c r="AD1088" s="78">
        <f t="shared" si="633"/>
        <v>1.2265151010025717</v>
      </c>
      <c r="AE1088" s="51">
        <f t="shared" si="653"/>
        <v>1.2313040130766657</v>
      </c>
      <c r="AF1088" s="50">
        <f t="shared" si="634"/>
        <v>-3.8893011175428205E-3</v>
      </c>
      <c r="AG1088" s="50">
        <f t="shared" si="654"/>
        <v>-1.2876387806248779E-4</v>
      </c>
      <c r="AH1088" s="48">
        <f t="shared" si="655"/>
        <v>45380</v>
      </c>
      <c r="AI1088" s="55">
        <f t="shared" si="635"/>
        <v>2024</v>
      </c>
      <c r="AJ1088" s="55">
        <f t="shared" si="636"/>
        <v>4</v>
      </c>
      <c r="AK1088" s="53">
        <f t="shared" si="637"/>
        <v>0</v>
      </c>
      <c r="AL1088" s="51">
        <f t="shared" si="656"/>
        <v>1.2152923627764471</v>
      </c>
      <c r="AM1088" s="52" t="str">
        <f t="shared" si="638"/>
        <v/>
      </c>
      <c r="AN1088" s="51">
        <f t="shared" si="657"/>
        <v>1.2313040130766657</v>
      </c>
      <c r="AO1088" s="52">
        <f t="shared" si="639"/>
        <v>-3.8893011175428205E-3</v>
      </c>
      <c r="AP1088" s="56">
        <f t="shared" si="640"/>
        <v>1</v>
      </c>
      <c r="AQ1088" s="53" t="b">
        <f t="shared" si="641"/>
        <v>1</v>
      </c>
    </row>
    <row r="1089" spans="1:43">
      <c r="A1089" s="48">
        <f>净值底稿!A1050</f>
        <v>45411</v>
      </c>
      <c r="B1089" s="49">
        <f>净值底稿!X1050</f>
        <v>1.6293931049375323</v>
      </c>
      <c r="C1089" s="49">
        <f>净值底稿!U1050</f>
        <v>1.161998031534756</v>
      </c>
      <c r="D1089" s="49">
        <f>净值底稿!V1050</f>
        <v>1.6697</v>
      </c>
      <c r="E1089" s="49">
        <f>净值底稿!W1050</f>
        <v>1.9470000000000001</v>
      </c>
      <c r="F1089" s="50">
        <f t="shared" si="642"/>
        <v>-6.5935322252153039E-4</v>
      </c>
      <c r="G1089" s="50">
        <f t="shared" si="643"/>
        <v>1.4918768995120457E-2</v>
      </c>
      <c r="H1089" s="50">
        <f t="shared" si="644"/>
        <v>-2.9260718977667244E-3</v>
      </c>
      <c r="I1089" s="50">
        <f t="shared" si="645"/>
        <v>-6.5819684677789203E-3</v>
      </c>
      <c r="J1089" s="51">
        <f t="shared" si="646"/>
        <v>0.12268520176415941</v>
      </c>
      <c r="K1089" s="51">
        <f t="shared" si="647"/>
        <v>0.12283346028148456</v>
      </c>
      <c r="L1089" s="51">
        <f t="shared" si="648"/>
        <v>0.9010534139250137</v>
      </c>
      <c r="M1089" s="51">
        <f t="shared" si="649"/>
        <v>7.8503251819087211E-2</v>
      </c>
      <c r="N1089" s="51">
        <f t="shared" si="620"/>
        <v>1.2250753277897448</v>
      </c>
      <c r="O1089" s="52">
        <f t="shared" si="621"/>
        <v>0.20041107389584248</v>
      </c>
      <c r="P1089" s="53" t="b">
        <f t="shared" si="622"/>
        <v>0</v>
      </c>
      <c r="Q1089" s="53" t="b">
        <f t="shared" si="623"/>
        <v>0</v>
      </c>
      <c r="R1089" s="53" t="b">
        <f t="shared" si="624"/>
        <v>0</v>
      </c>
      <c r="S1089" s="53" t="b">
        <f t="shared" si="650"/>
        <v>0</v>
      </c>
      <c r="T1089" s="54" t="str">
        <f t="shared" si="651"/>
        <v>不调</v>
      </c>
      <c r="U1089" s="51">
        <f t="shared" si="625"/>
        <v>0.12268520176415941</v>
      </c>
      <c r="V1089" s="51">
        <f t="shared" si="626"/>
        <v>0.12283346028148456</v>
      </c>
      <c r="W1089" s="51">
        <f t="shared" si="627"/>
        <v>0.9010534139250137</v>
      </c>
      <c r="X1089" s="51">
        <f t="shared" si="628"/>
        <v>7.8503251819087211E-2</v>
      </c>
      <c r="Y1089" s="51">
        <f t="shared" si="652"/>
        <v>0.99995880187477393</v>
      </c>
      <c r="Z1089" s="51">
        <f t="shared" si="629"/>
        <v>0.12268014736385374</v>
      </c>
      <c r="AA1089" s="51">
        <f t="shared" si="630"/>
        <v>0.12282839977320593</v>
      </c>
      <c r="AB1089" s="51">
        <f t="shared" si="631"/>
        <v>0.90101629221363144</v>
      </c>
      <c r="AC1089" s="51">
        <f t="shared" si="632"/>
        <v>7.8500017632288116E-2</v>
      </c>
      <c r="AD1089" s="78">
        <f t="shared" si="633"/>
        <v>1.2250248569829791</v>
      </c>
      <c r="AE1089" s="51">
        <f t="shared" si="653"/>
        <v>1.2313040130766657</v>
      </c>
      <c r="AF1089" s="50">
        <f t="shared" si="634"/>
        <v>-5.099598496391522E-3</v>
      </c>
      <c r="AG1089" s="50">
        <f t="shared" si="654"/>
        <v>-1.2150229690399694E-3</v>
      </c>
      <c r="AH1089" s="48">
        <f t="shared" si="655"/>
        <v>45380</v>
      </c>
      <c r="AI1089" s="55">
        <f t="shared" si="635"/>
        <v>2024</v>
      </c>
      <c r="AJ1089" s="55">
        <f t="shared" si="636"/>
        <v>4</v>
      </c>
      <c r="AK1089" s="53">
        <f t="shared" si="637"/>
        <v>0</v>
      </c>
      <c r="AL1089" s="51">
        <f t="shared" si="656"/>
        <v>1.2152923627764471</v>
      </c>
      <c r="AM1089" s="52" t="str">
        <f t="shared" si="638"/>
        <v/>
      </c>
      <c r="AN1089" s="51">
        <f t="shared" si="657"/>
        <v>1.2313040130766657</v>
      </c>
      <c r="AO1089" s="52">
        <f t="shared" si="639"/>
        <v>-5.099598496391522E-3</v>
      </c>
      <c r="AP1089" s="56">
        <f t="shared" si="640"/>
        <v>1</v>
      </c>
      <c r="AQ1089" s="53" t="b">
        <f t="shared" si="641"/>
        <v>1</v>
      </c>
    </row>
    <row r="1090" spans="1:43">
      <c r="A1090" s="48">
        <f>净值底稿!A1051</f>
        <v>45412</v>
      </c>
      <c r="B1090" s="49">
        <f>净值底稿!X1051</f>
        <v>1.6352755556965191</v>
      </c>
      <c r="C1090" s="49">
        <f>净值底稿!U1051</f>
        <v>1.1582086924639388</v>
      </c>
      <c r="D1090" s="49">
        <f>净值底稿!V1051</f>
        <v>1.6726000000000001</v>
      </c>
      <c r="E1090" s="49">
        <f>净值底稿!W1051</f>
        <v>1.9359999999999999</v>
      </c>
      <c r="F1090" s="50">
        <f t="shared" si="642"/>
        <v>3.6102096793961813E-3</v>
      </c>
      <c r="G1090" s="50">
        <f t="shared" si="643"/>
        <v>-3.2610546386316885E-3</v>
      </c>
      <c r="H1090" s="50">
        <f t="shared" si="644"/>
        <v>1.7368389531053907E-3</v>
      </c>
      <c r="I1090" s="50">
        <f t="shared" si="645"/>
        <v>-5.6497175141243527E-3</v>
      </c>
      <c r="J1090" s="51">
        <f t="shared" si="646"/>
        <v>0.12312304841933648</v>
      </c>
      <c r="K1090" s="51">
        <f t="shared" si="647"/>
        <v>0.12242784965036982</v>
      </c>
      <c r="L1090" s="51">
        <f t="shared" si="648"/>
        <v>0.90258121240733069</v>
      </c>
      <c r="M1090" s="51">
        <f t="shared" si="649"/>
        <v>7.8056514707811914E-2</v>
      </c>
      <c r="N1090" s="51">
        <f t="shared" si="620"/>
        <v>1.2261886251848488</v>
      </c>
      <c r="O1090" s="52">
        <f t="shared" si="621"/>
        <v>0.20025540363554534</v>
      </c>
      <c r="P1090" s="53" t="b">
        <f t="shared" si="622"/>
        <v>0</v>
      </c>
      <c r="Q1090" s="53" t="b">
        <f t="shared" si="623"/>
        <v>0</v>
      </c>
      <c r="R1090" s="53" t="b">
        <f t="shared" si="624"/>
        <v>0</v>
      </c>
      <c r="S1090" s="53" t="b">
        <f t="shared" si="650"/>
        <v>0</v>
      </c>
      <c r="T1090" s="54" t="str">
        <f t="shared" si="651"/>
        <v>不调</v>
      </c>
      <c r="U1090" s="51">
        <f t="shared" si="625"/>
        <v>0.12312304841933648</v>
      </c>
      <c r="V1090" s="51">
        <f t="shared" si="626"/>
        <v>0.12242784965036982</v>
      </c>
      <c r="W1090" s="51">
        <f t="shared" si="627"/>
        <v>0.90258121240733069</v>
      </c>
      <c r="X1090" s="51">
        <f t="shared" si="628"/>
        <v>7.8056514707811914E-2</v>
      </c>
      <c r="Y1090" s="51">
        <f t="shared" si="652"/>
        <v>0.99998626710299976</v>
      </c>
      <c r="Z1090" s="51">
        <f t="shared" si="629"/>
        <v>0.12312135758319419</v>
      </c>
      <c r="AA1090" s="51">
        <f t="shared" si="630"/>
        <v>0.12242616836132061</v>
      </c>
      <c r="AB1090" s="51">
        <f t="shared" si="631"/>
        <v>0.90256881735250638</v>
      </c>
      <c r="AC1090" s="51">
        <f t="shared" si="632"/>
        <v>7.8055442765735228E-2</v>
      </c>
      <c r="AD1090" s="78">
        <f t="shared" si="633"/>
        <v>1.2261717860627563</v>
      </c>
      <c r="AE1090" s="51">
        <f t="shared" si="653"/>
        <v>1.2313040130766657</v>
      </c>
      <c r="AF1090" s="50">
        <f t="shared" si="634"/>
        <v>-4.1681233549182295E-3</v>
      </c>
      <c r="AG1090" s="50">
        <f t="shared" si="654"/>
        <v>9.3624963872307454E-4</v>
      </c>
      <c r="AH1090" s="48">
        <f t="shared" si="655"/>
        <v>45380</v>
      </c>
      <c r="AI1090" s="55">
        <f t="shared" si="635"/>
        <v>2024</v>
      </c>
      <c r="AJ1090" s="55">
        <f t="shared" si="636"/>
        <v>4</v>
      </c>
      <c r="AK1090" s="53">
        <f t="shared" si="637"/>
        <v>1</v>
      </c>
      <c r="AL1090" s="51">
        <f t="shared" si="656"/>
        <v>1.2152923627764471</v>
      </c>
      <c r="AM1090" s="52">
        <f t="shared" si="638"/>
        <v>8.9521037237938472E-3</v>
      </c>
      <c r="AN1090" s="51">
        <f t="shared" si="657"/>
        <v>1.2313040130766657</v>
      </c>
      <c r="AO1090" s="52">
        <f t="shared" si="639"/>
        <v>-4.1681233549182295E-3</v>
      </c>
      <c r="AP1090" s="56">
        <f t="shared" si="640"/>
        <v>1</v>
      </c>
      <c r="AQ1090" s="53" t="b">
        <f t="shared" si="641"/>
        <v>1</v>
      </c>
    </row>
    <row r="1091" spans="1:43">
      <c r="A1091" s="48">
        <f>净值底稿!A1052</f>
        <v>45418</v>
      </c>
      <c r="B1091" s="49">
        <f>净值底稿!X1052</f>
        <v>1.6486789181065669</v>
      </c>
      <c r="C1091" s="49">
        <f>净值底稿!U1052</f>
        <v>1.1770910797330378</v>
      </c>
      <c r="D1091" s="49">
        <f>净值底稿!V1052</f>
        <v>1.6737</v>
      </c>
      <c r="E1091" s="49">
        <f>净值底稿!W1052</f>
        <v>1.9292</v>
      </c>
      <c r="F1091" s="50">
        <f t="shared" si="642"/>
        <v>8.1963937902433948E-3</v>
      </c>
      <c r="G1091" s="50">
        <f t="shared" si="643"/>
        <v>1.6303095799539591E-2</v>
      </c>
      <c r="H1091" s="50">
        <f t="shared" si="644"/>
        <v>6.5765873490364335E-4</v>
      </c>
      <c r="I1091" s="50">
        <f t="shared" si="645"/>
        <v>-3.512396694214881E-3</v>
      </c>
      <c r="J1091" s="51">
        <f t="shared" si="646"/>
        <v>0.12413050871393541</v>
      </c>
      <c r="K1091" s="51">
        <f t="shared" si="647"/>
        <v>0.12442209391248579</v>
      </c>
      <c r="L1091" s="51">
        <f t="shared" si="648"/>
        <v>0.90316239961908995</v>
      </c>
      <c r="M1091" s="51">
        <f t="shared" si="649"/>
        <v>7.7781281086599374E-2</v>
      </c>
      <c r="N1091" s="51">
        <f t="shared" si="620"/>
        <v>1.2294962833321106</v>
      </c>
      <c r="O1091" s="52">
        <f t="shared" si="621"/>
        <v>0.20215807562492841</v>
      </c>
      <c r="P1091" s="53" t="b">
        <f t="shared" si="622"/>
        <v>0</v>
      </c>
      <c r="Q1091" s="53" t="b">
        <f t="shared" si="623"/>
        <v>0</v>
      </c>
      <c r="R1091" s="53" t="b">
        <f t="shared" si="624"/>
        <v>0</v>
      </c>
      <c r="S1091" s="53" t="b">
        <f t="shared" si="650"/>
        <v>0</v>
      </c>
      <c r="T1091" s="54" t="str">
        <f t="shared" si="651"/>
        <v>不调</v>
      </c>
      <c r="U1091" s="51">
        <f t="shared" si="625"/>
        <v>0.12413050871393541</v>
      </c>
      <c r="V1091" s="51">
        <f t="shared" si="626"/>
        <v>0.12442209391248579</v>
      </c>
      <c r="W1091" s="51">
        <f t="shared" si="627"/>
        <v>0.90316239961908995</v>
      </c>
      <c r="X1091" s="51">
        <f t="shared" si="628"/>
        <v>7.7781281086599374E-2</v>
      </c>
      <c r="Y1091" s="51">
        <f t="shared" si="652"/>
        <v>0.99991760544683339</v>
      </c>
      <c r="Z1091" s="51">
        <f t="shared" si="629"/>
        <v>0.12412028103613558</v>
      </c>
      <c r="AA1091" s="51">
        <f t="shared" si="630"/>
        <v>0.12441184220965382</v>
      </c>
      <c r="AB1091" s="51">
        <f t="shared" si="631"/>
        <v>0.90308798395673651</v>
      </c>
      <c r="AC1091" s="51">
        <f t="shared" si="632"/>
        <v>7.7774872332699516E-2</v>
      </c>
      <c r="AD1091" s="78">
        <f t="shared" si="633"/>
        <v>1.2293949795352253</v>
      </c>
      <c r="AE1091" s="51">
        <f t="shared" si="653"/>
        <v>1.2313040130766657</v>
      </c>
      <c r="AF1091" s="50">
        <f t="shared" si="634"/>
        <v>-1.5504160801607103E-3</v>
      </c>
      <c r="AG1091" s="50">
        <f t="shared" si="654"/>
        <v>2.6286638700263598E-3</v>
      </c>
      <c r="AH1091" s="48">
        <f t="shared" si="655"/>
        <v>45380</v>
      </c>
      <c r="AI1091" s="55">
        <f t="shared" si="635"/>
        <v>2024</v>
      </c>
      <c r="AJ1091" s="55">
        <f t="shared" si="636"/>
        <v>5</v>
      </c>
      <c r="AK1091" s="53">
        <f t="shared" si="637"/>
        <v>0</v>
      </c>
      <c r="AL1091" s="51">
        <f t="shared" si="656"/>
        <v>1.2261717860627563</v>
      </c>
      <c r="AM1091" s="52" t="str">
        <f t="shared" si="638"/>
        <v/>
      </c>
      <c r="AN1091" s="51">
        <f t="shared" si="657"/>
        <v>1.2313040130766657</v>
      </c>
      <c r="AO1091" s="52">
        <f t="shared" si="639"/>
        <v>-1.5504160801607103E-3</v>
      </c>
      <c r="AP1091" s="56">
        <f t="shared" si="640"/>
        <v>1</v>
      </c>
      <c r="AQ1091" s="53" t="b">
        <f t="shared" si="641"/>
        <v>1</v>
      </c>
    </row>
    <row r="1092" spans="1:43">
      <c r="A1092" s="48">
        <f>净值底稿!A1053</f>
        <v>45419</v>
      </c>
      <c r="B1092" s="49">
        <f>净值底稿!X1053</f>
        <v>1.64960976303139</v>
      </c>
      <c r="C1092" s="49">
        <f>净值底稿!U1053</f>
        <v>1.1797183372492972</v>
      </c>
      <c r="D1092" s="49">
        <f>净值底稿!V1053</f>
        <v>1.6760999999999999</v>
      </c>
      <c r="E1092" s="49">
        <f>净值底稿!W1053</f>
        <v>1.9321999999999999</v>
      </c>
      <c r="F1092" s="50">
        <f t="shared" si="642"/>
        <v>5.6460048988316025E-4</v>
      </c>
      <c r="G1092" s="50">
        <f t="shared" si="643"/>
        <v>2.2319916967301623E-3</v>
      </c>
      <c r="H1092" s="50">
        <f t="shared" si="644"/>
        <v>1.4339487363326242E-3</v>
      </c>
      <c r="I1092" s="50">
        <f t="shared" si="645"/>
        <v>1.5550487248598976E-3</v>
      </c>
      <c r="J1092" s="51">
        <f t="shared" si="646"/>
        <v>0.12419035940761301</v>
      </c>
      <c r="K1092" s="51">
        <f t="shared" si="647"/>
        <v>0.12468952840844066</v>
      </c>
      <c r="L1092" s="51">
        <f t="shared" si="648"/>
        <v>0.90438296583012845</v>
      </c>
      <c r="M1092" s="51">
        <f t="shared" si="649"/>
        <v>7.7895816048746624E-2</v>
      </c>
      <c r="N1092" s="51">
        <f t="shared" si="620"/>
        <v>1.2311586696949288</v>
      </c>
      <c r="O1092" s="52">
        <f t="shared" si="621"/>
        <v>0.20215094442516018</v>
      </c>
      <c r="P1092" s="53" t="b">
        <f t="shared" si="622"/>
        <v>0</v>
      </c>
      <c r="Q1092" s="53" t="b">
        <f t="shared" si="623"/>
        <v>0</v>
      </c>
      <c r="R1092" s="53" t="b">
        <f t="shared" si="624"/>
        <v>0</v>
      </c>
      <c r="S1092" s="53" t="b">
        <f t="shared" si="650"/>
        <v>0</v>
      </c>
      <c r="T1092" s="54" t="str">
        <f t="shared" si="651"/>
        <v>不调</v>
      </c>
      <c r="U1092" s="51">
        <f t="shared" si="625"/>
        <v>0.12419035940761301</v>
      </c>
      <c r="V1092" s="51">
        <f t="shared" si="626"/>
        <v>0.12468952840844066</v>
      </c>
      <c r="W1092" s="51">
        <f t="shared" si="627"/>
        <v>0.90438296583012845</v>
      </c>
      <c r="X1092" s="51">
        <f t="shared" si="628"/>
        <v>7.7895816048746624E-2</v>
      </c>
      <c r="Y1092" s="51">
        <f t="shared" si="652"/>
        <v>0.99998626710299976</v>
      </c>
      <c r="Z1092" s="51">
        <f t="shared" si="629"/>
        <v>0.12418865391419885</v>
      </c>
      <c r="AA1092" s="51">
        <f t="shared" si="630"/>
        <v>0.12468781605999002</v>
      </c>
      <c r="AB1092" s="51">
        <f t="shared" si="631"/>
        <v>0.90437054603200995</v>
      </c>
      <c r="AC1092" s="51">
        <f t="shared" si="632"/>
        <v>7.7894746313528079E-2</v>
      </c>
      <c r="AD1092" s="78">
        <f t="shared" si="633"/>
        <v>1.2311417623197269</v>
      </c>
      <c r="AE1092" s="51">
        <f t="shared" si="653"/>
        <v>1.2313040130766657</v>
      </c>
      <c r="AF1092" s="50">
        <f t="shared" si="634"/>
        <v>-1.3177148390297599E-4</v>
      </c>
      <c r="AG1092" s="50">
        <f t="shared" si="654"/>
        <v>1.4208475010708543E-3</v>
      </c>
      <c r="AH1092" s="48">
        <f t="shared" si="655"/>
        <v>45380</v>
      </c>
      <c r="AI1092" s="55">
        <f t="shared" si="635"/>
        <v>2024</v>
      </c>
      <c r="AJ1092" s="55">
        <f t="shared" si="636"/>
        <v>5</v>
      </c>
      <c r="AK1092" s="53">
        <f t="shared" si="637"/>
        <v>0</v>
      </c>
      <c r="AL1092" s="51">
        <f t="shared" si="656"/>
        <v>1.2261717860627563</v>
      </c>
      <c r="AM1092" s="52" t="str">
        <f t="shared" si="638"/>
        <v/>
      </c>
      <c r="AN1092" s="51">
        <f t="shared" si="657"/>
        <v>1.2313040130766657</v>
      </c>
      <c r="AO1092" s="52">
        <f t="shared" si="639"/>
        <v>-1.3177148390297599E-4</v>
      </c>
      <c r="AP1092" s="56">
        <f t="shared" si="640"/>
        <v>1</v>
      </c>
      <c r="AQ1092" s="53" t="b">
        <f t="shared" si="641"/>
        <v>1</v>
      </c>
    </row>
    <row r="1093" spans="1:43">
      <c r="A1093" s="48">
        <f>净值底稿!A1054</f>
        <v>45420</v>
      </c>
      <c r="B1093" s="49">
        <f>净值底稿!X1054</f>
        <v>1.6526743212774591</v>
      </c>
      <c r="C1093" s="49">
        <f>净值底稿!U1054</f>
        <v>1.1666775612529665</v>
      </c>
      <c r="D1093" s="49">
        <f>净值底稿!V1054</f>
        <v>1.6761999999999999</v>
      </c>
      <c r="E1093" s="49">
        <f>净值底稿!W1054</f>
        <v>1.9297</v>
      </c>
      <c r="F1093" s="50">
        <f t="shared" si="642"/>
        <v>1.8577473986560733E-3</v>
      </c>
      <c r="G1093" s="50">
        <f t="shared" si="643"/>
        <v>-1.1054143675292338E-2</v>
      </c>
      <c r="H1093" s="50">
        <f t="shared" si="644"/>
        <v>5.9662311318042782E-5</v>
      </c>
      <c r="I1093" s="50">
        <f t="shared" si="645"/>
        <v>-1.2938619190560052E-3</v>
      </c>
      <c r="J1093" s="51">
        <f t="shared" si="646"/>
        <v>0.12441936506295055</v>
      </c>
      <c r="K1093" s="51">
        <f t="shared" si="647"/>
        <v>0.12330949902670446</v>
      </c>
      <c r="L1093" s="51">
        <f t="shared" si="648"/>
        <v>0.90442450286907417</v>
      </c>
      <c r="M1093" s="51">
        <f t="shared" si="649"/>
        <v>7.7793961267578482E-2</v>
      </c>
      <c r="N1093" s="51">
        <f t="shared" si="620"/>
        <v>1.2299473282263076</v>
      </c>
      <c r="O1093" s="52">
        <f t="shared" si="621"/>
        <v>0.20141420563667703</v>
      </c>
      <c r="P1093" s="53" t="b">
        <f t="shared" si="622"/>
        <v>0</v>
      </c>
      <c r="Q1093" s="53" t="b">
        <f t="shared" si="623"/>
        <v>0</v>
      </c>
      <c r="R1093" s="53" t="b">
        <f t="shared" si="624"/>
        <v>0</v>
      </c>
      <c r="S1093" s="53" t="b">
        <f t="shared" si="650"/>
        <v>0</v>
      </c>
      <c r="T1093" s="54" t="str">
        <f t="shared" si="651"/>
        <v>不调</v>
      </c>
      <c r="U1093" s="51">
        <f t="shared" si="625"/>
        <v>0.12441936506295055</v>
      </c>
      <c r="V1093" s="51">
        <f t="shared" si="626"/>
        <v>0.12330949902670446</v>
      </c>
      <c r="W1093" s="51">
        <f t="shared" si="627"/>
        <v>0.90442450286907417</v>
      </c>
      <c r="X1093" s="51">
        <f t="shared" si="628"/>
        <v>7.7793961267578482E-2</v>
      </c>
      <c r="Y1093" s="51">
        <f t="shared" si="652"/>
        <v>0.99998626710299976</v>
      </c>
      <c r="Z1093" s="51">
        <f t="shared" si="629"/>
        <v>0.12441765642462531</v>
      </c>
      <c r="AA1093" s="51">
        <f t="shared" si="630"/>
        <v>0.12330780563005518</v>
      </c>
      <c r="AB1093" s="51">
        <f t="shared" si="631"/>
        <v>0.90441208250053173</v>
      </c>
      <c r="AC1093" s="51">
        <f t="shared" si="632"/>
        <v>7.7792892931121155E-2</v>
      </c>
      <c r="AD1093" s="78">
        <f t="shared" si="633"/>
        <v>1.2299304374863333</v>
      </c>
      <c r="AE1093" s="51">
        <f t="shared" si="653"/>
        <v>1.2313040130766657</v>
      </c>
      <c r="AF1093" s="50">
        <f t="shared" si="634"/>
        <v>-1.1155454507941753E-3</v>
      </c>
      <c r="AG1093" s="50">
        <f t="shared" si="654"/>
        <v>-9.839036173309168E-4</v>
      </c>
      <c r="AH1093" s="48">
        <f t="shared" si="655"/>
        <v>45380</v>
      </c>
      <c r="AI1093" s="55">
        <f t="shared" si="635"/>
        <v>2024</v>
      </c>
      <c r="AJ1093" s="55">
        <f t="shared" si="636"/>
        <v>5</v>
      </c>
      <c r="AK1093" s="53">
        <f t="shared" si="637"/>
        <v>0</v>
      </c>
      <c r="AL1093" s="51">
        <f t="shared" si="656"/>
        <v>1.2261717860627563</v>
      </c>
      <c r="AM1093" s="52" t="str">
        <f t="shared" si="638"/>
        <v/>
      </c>
      <c r="AN1093" s="51">
        <f t="shared" si="657"/>
        <v>1.2313040130766657</v>
      </c>
      <c r="AO1093" s="52">
        <f t="shared" si="639"/>
        <v>-1.1155454507941753E-3</v>
      </c>
      <c r="AP1093" s="56">
        <f t="shared" si="640"/>
        <v>1</v>
      </c>
      <c r="AQ1093" s="53" t="b">
        <f t="shared" si="641"/>
        <v>1</v>
      </c>
    </row>
    <row r="1094" spans="1:43">
      <c r="A1094" s="48">
        <f>净值底稿!A1055</f>
        <v>45421</v>
      </c>
      <c r="B1094" s="49">
        <f>净值底稿!X1055</f>
        <v>1.6656329551889859</v>
      </c>
      <c r="C1094" s="49">
        <f>净值底稿!U1055</f>
        <v>1.1813925162678474</v>
      </c>
      <c r="D1094" s="49">
        <f>净值底稿!V1055</f>
        <v>1.6749000000000001</v>
      </c>
      <c r="E1094" s="49">
        <f>净值底稿!W1055</f>
        <v>1.927</v>
      </c>
      <c r="F1094" s="50">
        <f t="shared" si="642"/>
        <v>7.8410088089893026E-3</v>
      </c>
      <c r="G1094" s="50">
        <f t="shared" si="643"/>
        <v>1.2612700804048638E-2</v>
      </c>
      <c r="H1094" s="50">
        <f t="shared" si="644"/>
        <v>-7.7556377520571207E-4</v>
      </c>
      <c r="I1094" s="50">
        <f t="shared" si="645"/>
        <v>-1.3991812198786979E-3</v>
      </c>
      <c r="J1094" s="51">
        <f t="shared" si="646"/>
        <v>0.12539321636464459</v>
      </c>
      <c r="K1094" s="51">
        <f t="shared" si="647"/>
        <v>0.12486305008927086</v>
      </c>
      <c r="L1094" s="51">
        <f t="shared" si="648"/>
        <v>0.90371065325148592</v>
      </c>
      <c r="M1094" s="51">
        <f t="shared" si="649"/>
        <v>7.7684046576291896E-2</v>
      </c>
      <c r="N1094" s="51">
        <f t="shared" si="620"/>
        <v>1.2316509662816932</v>
      </c>
      <c r="O1094" s="52">
        <f t="shared" si="621"/>
        <v>0.20318765080778484</v>
      </c>
      <c r="P1094" s="53" t="b">
        <f t="shared" si="622"/>
        <v>0</v>
      </c>
      <c r="Q1094" s="53" t="b">
        <f t="shared" si="623"/>
        <v>0</v>
      </c>
      <c r="R1094" s="53" t="b">
        <f t="shared" si="624"/>
        <v>0</v>
      </c>
      <c r="S1094" s="53" t="b">
        <f t="shared" si="650"/>
        <v>0</v>
      </c>
      <c r="T1094" s="54" t="str">
        <f t="shared" si="651"/>
        <v>不调</v>
      </c>
      <c r="U1094" s="51">
        <f t="shared" si="625"/>
        <v>0.12539321636464459</v>
      </c>
      <c r="V1094" s="51">
        <f t="shared" si="626"/>
        <v>0.12486305008927086</v>
      </c>
      <c r="W1094" s="51">
        <f t="shared" si="627"/>
        <v>0.90371065325148592</v>
      </c>
      <c r="X1094" s="51">
        <f t="shared" si="628"/>
        <v>7.7684046576291896E-2</v>
      </c>
      <c r="Y1094" s="51">
        <f t="shared" si="652"/>
        <v>0.99998626710299976</v>
      </c>
      <c r="Z1094" s="51">
        <f t="shared" si="629"/>
        <v>0.12539149435251973</v>
      </c>
      <c r="AA1094" s="51">
        <f t="shared" si="630"/>
        <v>0.12486133535786485</v>
      </c>
      <c r="AB1094" s="51">
        <f t="shared" si="631"/>
        <v>0.90369824268616683</v>
      </c>
      <c r="AC1094" s="51">
        <f t="shared" si="632"/>
        <v>7.7682979749281705E-2</v>
      </c>
      <c r="AD1094" s="78">
        <f t="shared" si="633"/>
        <v>1.2316340521458331</v>
      </c>
      <c r="AE1094" s="51">
        <f t="shared" si="653"/>
        <v>1.2316340521458331</v>
      </c>
      <c r="AF1094" s="50">
        <f t="shared" si="634"/>
        <v>0</v>
      </c>
      <c r="AG1094" s="50">
        <f t="shared" si="654"/>
        <v>1.385130904623777E-3</v>
      </c>
      <c r="AH1094" s="48">
        <f t="shared" si="655"/>
        <v>45380</v>
      </c>
      <c r="AI1094" s="55">
        <f t="shared" si="635"/>
        <v>2024</v>
      </c>
      <c r="AJ1094" s="55">
        <f t="shared" si="636"/>
        <v>5</v>
      </c>
      <c r="AK1094" s="53">
        <f t="shared" si="637"/>
        <v>0</v>
      </c>
      <c r="AL1094" s="51">
        <f t="shared" si="656"/>
        <v>1.2261717860627563</v>
      </c>
      <c r="AM1094" s="52" t="str">
        <f t="shared" si="638"/>
        <v/>
      </c>
      <c r="AN1094" s="51">
        <f t="shared" si="657"/>
        <v>1.2316340521458331</v>
      </c>
      <c r="AO1094" s="52">
        <f t="shared" si="639"/>
        <v>0</v>
      </c>
      <c r="AP1094" s="56">
        <f t="shared" si="640"/>
        <v>1</v>
      </c>
      <c r="AQ1094" s="53" t="b">
        <f t="shared" si="641"/>
        <v>1</v>
      </c>
    </row>
    <row r="1095" spans="1:43">
      <c r="A1095" s="48">
        <f>净值底稿!A1056</f>
        <v>45422</v>
      </c>
      <c r="B1095" s="49">
        <f>净值底稿!X1056</f>
        <v>1.6721180236278788</v>
      </c>
      <c r="C1095" s="49">
        <f>净值底稿!U1056</f>
        <v>1.1763829483706068</v>
      </c>
      <c r="D1095" s="49">
        <f>净值底稿!V1056</f>
        <v>1.6748000000000001</v>
      </c>
      <c r="E1095" s="49">
        <f>净值底稿!W1056</f>
        <v>1.9708000000000001</v>
      </c>
      <c r="F1095" s="50">
        <f t="shared" si="642"/>
        <v>3.8934558893601867E-3</v>
      </c>
      <c r="G1095" s="50">
        <f t="shared" si="643"/>
        <v>-4.2403924421887673E-3</v>
      </c>
      <c r="H1095" s="50">
        <f t="shared" si="644"/>
        <v>-5.970505701835549E-5</v>
      </c>
      <c r="I1095" s="50">
        <f t="shared" si="645"/>
        <v>2.2729631551634766E-2</v>
      </c>
      <c r="J1095" s="51">
        <f t="shared" si="646"/>
        <v>0.12587970060468223</v>
      </c>
      <c r="K1095" s="51">
        <f t="shared" si="647"/>
        <v>0.12433187429509177</v>
      </c>
      <c r="L1095" s="51">
        <f t="shared" si="648"/>
        <v>0.90364428733105984</v>
      </c>
      <c r="M1095" s="51">
        <f t="shared" si="649"/>
        <v>7.944868525681599E-2</v>
      </c>
      <c r="N1095" s="51">
        <f t="shared" si="620"/>
        <v>1.2333045474876498</v>
      </c>
      <c r="O1095" s="52">
        <f t="shared" si="621"/>
        <v>0.2028789850888631</v>
      </c>
      <c r="P1095" s="53" t="b">
        <f t="shared" si="622"/>
        <v>0</v>
      </c>
      <c r="Q1095" s="53" t="b">
        <f t="shared" si="623"/>
        <v>0</v>
      </c>
      <c r="R1095" s="53" t="b">
        <f t="shared" si="624"/>
        <v>0</v>
      </c>
      <c r="S1095" s="53" t="b">
        <f t="shared" si="650"/>
        <v>0</v>
      </c>
      <c r="T1095" s="54" t="str">
        <f t="shared" si="651"/>
        <v>不调</v>
      </c>
      <c r="U1095" s="51">
        <f t="shared" si="625"/>
        <v>0.12587970060468223</v>
      </c>
      <c r="V1095" s="51">
        <f t="shared" si="626"/>
        <v>0.12433187429509177</v>
      </c>
      <c r="W1095" s="51">
        <f t="shared" si="627"/>
        <v>0.90364428733105984</v>
      </c>
      <c r="X1095" s="51">
        <f t="shared" si="628"/>
        <v>7.944868525681599E-2</v>
      </c>
      <c r="Y1095" s="51">
        <f t="shared" si="652"/>
        <v>0.99998626710299976</v>
      </c>
      <c r="Z1095" s="51">
        <f t="shared" si="629"/>
        <v>0.1258779719117194</v>
      </c>
      <c r="AA1095" s="51">
        <f t="shared" si="630"/>
        <v>0.12433016685826823</v>
      </c>
      <c r="AB1095" s="51">
        <f t="shared" si="631"/>
        <v>0.90363187767713704</v>
      </c>
      <c r="AC1095" s="51">
        <f t="shared" si="632"/>
        <v>7.9447594196204549E-2</v>
      </c>
      <c r="AD1095" s="78">
        <f t="shared" si="633"/>
        <v>1.2332876106433293</v>
      </c>
      <c r="AE1095" s="51">
        <f t="shared" si="653"/>
        <v>1.2332876106433293</v>
      </c>
      <c r="AF1095" s="50">
        <f t="shared" si="634"/>
        <v>0</v>
      </c>
      <c r="AG1095" s="50">
        <f t="shared" si="654"/>
        <v>1.3425728970510864E-3</v>
      </c>
      <c r="AH1095" s="48">
        <f t="shared" si="655"/>
        <v>45380</v>
      </c>
      <c r="AI1095" s="55">
        <f t="shared" si="635"/>
        <v>2024</v>
      </c>
      <c r="AJ1095" s="55">
        <f t="shared" si="636"/>
        <v>5</v>
      </c>
      <c r="AK1095" s="53">
        <f t="shared" si="637"/>
        <v>0</v>
      </c>
      <c r="AL1095" s="51">
        <f t="shared" si="656"/>
        <v>1.2261717860627563</v>
      </c>
      <c r="AM1095" s="52" t="str">
        <f t="shared" si="638"/>
        <v/>
      </c>
      <c r="AN1095" s="51">
        <f t="shared" si="657"/>
        <v>1.2332876106433293</v>
      </c>
      <c r="AO1095" s="52">
        <f t="shared" si="639"/>
        <v>0</v>
      </c>
      <c r="AP1095" s="56">
        <f t="shared" si="640"/>
        <v>1</v>
      </c>
      <c r="AQ1095" s="53" t="b">
        <f t="shared" si="641"/>
        <v>1</v>
      </c>
    </row>
    <row r="1096" spans="1:43">
      <c r="A1096" s="48">
        <f>净值底稿!A1057</f>
        <v>45425</v>
      </c>
      <c r="B1096" s="49">
        <f>净值底稿!X1057</f>
        <v>1.68135109529155</v>
      </c>
      <c r="C1096" s="49">
        <f>净值底稿!U1057</f>
        <v>1.1689276915877518</v>
      </c>
      <c r="D1096" s="49">
        <f>净值底稿!V1057</f>
        <v>1.6765000000000001</v>
      </c>
      <c r="E1096" s="49">
        <f>净值底稿!W1057</f>
        <v>1.9602999999999999</v>
      </c>
      <c r="F1096" s="50">
        <f t="shared" si="642"/>
        <v>5.5217822744586531E-3</v>
      </c>
      <c r="G1096" s="50">
        <f t="shared" si="643"/>
        <v>-6.3374403659804956E-3</v>
      </c>
      <c r="H1096" s="50">
        <f t="shared" si="644"/>
        <v>1.01504657272522E-3</v>
      </c>
      <c r="I1096" s="50">
        <f t="shared" si="645"/>
        <v>-5.3277856707937277E-3</v>
      </c>
      <c r="J1096" s="51">
        <f t="shared" si="646"/>
        <v>0.12657304266576633</v>
      </c>
      <c r="K1096" s="51">
        <f t="shared" si="647"/>
        <v>0.12354223184011155</v>
      </c>
      <c r="L1096" s="51">
        <f t="shared" si="648"/>
        <v>0.90454910611757844</v>
      </c>
      <c r="M1096" s="51">
        <f t="shared" si="649"/>
        <v>7.9024314442266971E-2</v>
      </c>
      <c r="N1096" s="51">
        <f t="shared" si="620"/>
        <v>1.2336886950657231</v>
      </c>
      <c r="O1096" s="52">
        <f t="shared" si="621"/>
        <v>0.20273775345939549</v>
      </c>
      <c r="P1096" s="53" t="b">
        <f t="shared" si="622"/>
        <v>0</v>
      </c>
      <c r="Q1096" s="53" t="b">
        <f t="shared" si="623"/>
        <v>0</v>
      </c>
      <c r="R1096" s="53" t="b">
        <f t="shared" si="624"/>
        <v>0</v>
      </c>
      <c r="S1096" s="53" t="b">
        <f t="shared" si="650"/>
        <v>0</v>
      </c>
      <c r="T1096" s="54" t="str">
        <f t="shared" si="651"/>
        <v>不调</v>
      </c>
      <c r="U1096" s="51">
        <f t="shared" si="625"/>
        <v>0.12657304266576633</v>
      </c>
      <c r="V1096" s="51">
        <f t="shared" si="626"/>
        <v>0.12354223184011155</v>
      </c>
      <c r="W1096" s="51">
        <f t="shared" si="627"/>
        <v>0.90454910611757844</v>
      </c>
      <c r="X1096" s="51">
        <f t="shared" si="628"/>
        <v>7.9024314442266971E-2</v>
      </c>
      <c r="Y1096" s="51">
        <f t="shared" si="652"/>
        <v>0.99995880187477393</v>
      </c>
      <c r="Z1096" s="51">
        <f t="shared" si="629"/>
        <v>0.12656782809370434</v>
      </c>
      <c r="AA1096" s="51">
        <f t="shared" si="630"/>
        <v>0.1235371421317735</v>
      </c>
      <c r="AB1096" s="51">
        <f t="shared" si="631"/>
        <v>0.90451184039023147</v>
      </c>
      <c r="AC1096" s="51">
        <f t="shared" si="632"/>
        <v>7.902105878866468E-2</v>
      </c>
      <c r="AD1096" s="78">
        <f t="shared" si="633"/>
        <v>1.2336378694043739</v>
      </c>
      <c r="AE1096" s="51">
        <f t="shared" si="653"/>
        <v>1.2336378694043739</v>
      </c>
      <c r="AF1096" s="50">
        <f t="shared" si="634"/>
        <v>0</v>
      </c>
      <c r="AG1096" s="50">
        <f t="shared" si="654"/>
        <v>2.8400411876505771E-4</v>
      </c>
      <c r="AH1096" s="48">
        <f t="shared" si="655"/>
        <v>45380</v>
      </c>
      <c r="AI1096" s="55">
        <f t="shared" si="635"/>
        <v>2024</v>
      </c>
      <c r="AJ1096" s="55">
        <f t="shared" si="636"/>
        <v>5</v>
      </c>
      <c r="AK1096" s="53">
        <f t="shared" si="637"/>
        <v>0</v>
      </c>
      <c r="AL1096" s="51">
        <f t="shared" si="656"/>
        <v>1.2261717860627563</v>
      </c>
      <c r="AM1096" s="52" t="str">
        <f t="shared" si="638"/>
        <v/>
      </c>
      <c r="AN1096" s="51">
        <f t="shared" si="657"/>
        <v>1.2336378694043739</v>
      </c>
      <c r="AO1096" s="52">
        <f t="shared" si="639"/>
        <v>0</v>
      </c>
      <c r="AP1096" s="56">
        <f t="shared" si="640"/>
        <v>1</v>
      </c>
      <c r="AQ1096" s="53" t="b">
        <f t="shared" si="641"/>
        <v>1</v>
      </c>
    </row>
    <row r="1097" spans="1:43">
      <c r="A1097" s="48">
        <f>净值底稿!A1058</f>
        <v>45426</v>
      </c>
      <c r="B1097" s="49">
        <f>净值底稿!X1058</f>
        <v>1.677773499808491</v>
      </c>
      <c r="C1097" s="49">
        <f>净值底稿!U1058</f>
        <v>1.1737051395204423</v>
      </c>
      <c r="D1097" s="49">
        <f>净值底稿!V1058</f>
        <v>1.6773</v>
      </c>
      <c r="E1097" s="49">
        <f>净值底稿!W1058</f>
        <v>1.9520999999999999</v>
      </c>
      <c r="F1097" s="50">
        <f t="shared" si="642"/>
        <v>-2.1278098863929396E-3</v>
      </c>
      <c r="G1097" s="50">
        <f t="shared" si="643"/>
        <v>4.0870346104995292E-3</v>
      </c>
      <c r="H1097" s="50">
        <f t="shared" si="644"/>
        <v>4.7718461079626628E-4</v>
      </c>
      <c r="I1097" s="50">
        <f t="shared" si="645"/>
        <v>-4.1830332092026579E-3</v>
      </c>
      <c r="J1097" s="51">
        <f t="shared" si="646"/>
        <v>0.12629851581778728</v>
      </c>
      <c r="K1097" s="51">
        <f t="shared" si="647"/>
        <v>0.12404204270734825</v>
      </c>
      <c r="L1097" s="51">
        <f t="shared" si="648"/>
        <v>0.90494345952074873</v>
      </c>
      <c r="M1097" s="51">
        <f t="shared" si="649"/>
        <v>7.8690511075525341E-2</v>
      </c>
      <c r="N1097" s="51">
        <f t="shared" si="620"/>
        <v>1.2339745291214097</v>
      </c>
      <c r="O1097" s="52">
        <f t="shared" si="621"/>
        <v>0.20287335971462725</v>
      </c>
      <c r="P1097" s="53" t="b">
        <f t="shared" si="622"/>
        <v>0</v>
      </c>
      <c r="Q1097" s="53" t="b">
        <f t="shared" si="623"/>
        <v>0</v>
      </c>
      <c r="R1097" s="53" t="b">
        <f t="shared" si="624"/>
        <v>0</v>
      </c>
      <c r="S1097" s="53" t="b">
        <f t="shared" si="650"/>
        <v>0</v>
      </c>
      <c r="T1097" s="54" t="str">
        <f t="shared" si="651"/>
        <v>不调</v>
      </c>
      <c r="U1097" s="51">
        <f t="shared" si="625"/>
        <v>0.12629851581778728</v>
      </c>
      <c r="V1097" s="51">
        <f t="shared" si="626"/>
        <v>0.12404204270734825</v>
      </c>
      <c r="W1097" s="51">
        <f t="shared" si="627"/>
        <v>0.90494345952074873</v>
      </c>
      <c r="X1097" s="51">
        <f t="shared" si="628"/>
        <v>7.8690511075525341E-2</v>
      </c>
      <c r="Y1097" s="51">
        <f t="shared" si="652"/>
        <v>0.99998626710299976</v>
      </c>
      <c r="Z1097" s="51">
        <f t="shared" si="629"/>
        <v>0.12629678137327827</v>
      </c>
      <c r="AA1097" s="51">
        <f t="shared" si="630"/>
        <v>0.12404033925075206</v>
      </c>
      <c r="AB1097" s="51">
        <f t="shared" si="631"/>
        <v>0.90493103202542813</v>
      </c>
      <c r="AC1097" s="51">
        <f t="shared" si="632"/>
        <v>7.8689430426841844E-2</v>
      </c>
      <c r="AD1097" s="78">
        <f t="shared" si="633"/>
        <v>1.2339575830763003</v>
      </c>
      <c r="AE1097" s="51">
        <f t="shared" si="653"/>
        <v>1.2339575830763003</v>
      </c>
      <c r="AF1097" s="50">
        <f t="shared" si="634"/>
        <v>0</v>
      </c>
      <c r="AG1097" s="50">
        <f t="shared" si="654"/>
        <v>2.5916330866260218E-4</v>
      </c>
      <c r="AH1097" s="48">
        <f t="shared" si="655"/>
        <v>45380</v>
      </c>
      <c r="AI1097" s="55">
        <f t="shared" si="635"/>
        <v>2024</v>
      </c>
      <c r="AJ1097" s="55">
        <f t="shared" si="636"/>
        <v>5</v>
      </c>
      <c r="AK1097" s="53">
        <f t="shared" si="637"/>
        <v>0</v>
      </c>
      <c r="AL1097" s="51">
        <f t="shared" si="656"/>
        <v>1.2261717860627563</v>
      </c>
      <c r="AM1097" s="52" t="str">
        <f t="shared" si="638"/>
        <v/>
      </c>
      <c r="AN1097" s="51">
        <f t="shared" si="657"/>
        <v>1.2339575830763003</v>
      </c>
      <c r="AO1097" s="52">
        <f t="shared" si="639"/>
        <v>0</v>
      </c>
      <c r="AP1097" s="56">
        <f t="shared" si="640"/>
        <v>1</v>
      </c>
      <c r="AQ1097" s="53" t="b">
        <f t="shared" si="641"/>
        <v>1</v>
      </c>
    </row>
    <row r="1098" spans="1:43">
      <c r="A1098" s="48">
        <f>净值底稿!A1059</f>
        <v>45427</v>
      </c>
      <c r="B1098" s="49">
        <f>净值底稿!X1059</f>
        <v>1.6744110177358218</v>
      </c>
      <c r="C1098" s="49">
        <f>净值底稿!U1059</f>
        <v>1.1645991317760078</v>
      </c>
      <c r="D1098" s="49">
        <f>净值底稿!V1059</f>
        <v>1.6772</v>
      </c>
      <c r="E1098" s="49">
        <f>净值底稿!W1059</f>
        <v>1.9699</v>
      </c>
      <c r="F1098" s="50">
        <f t="shared" si="642"/>
        <v>-2.0041334977891623E-3</v>
      </c>
      <c r="G1098" s="50">
        <f t="shared" si="643"/>
        <v>-7.7583435888805008E-3</v>
      </c>
      <c r="H1098" s="50">
        <f t="shared" si="644"/>
        <v>-5.9619626781137747E-5</v>
      </c>
      <c r="I1098" s="50">
        <f t="shared" si="645"/>
        <v>9.1183853286205263E-3</v>
      </c>
      <c r="J1098" s="51">
        <f t="shared" si="646"/>
        <v>0.12604366576306514</v>
      </c>
      <c r="K1098" s="51">
        <f t="shared" si="647"/>
        <v>0.12307799167996342</v>
      </c>
      <c r="L1098" s="51">
        <f t="shared" si="648"/>
        <v>0.90487708037503611</v>
      </c>
      <c r="M1098" s="51">
        <f t="shared" si="649"/>
        <v>7.9406950974763468E-2</v>
      </c>
      <c r="N1098" s="51">
        <f t="shared" si="620"/>
        <v>1.2334056887928282</v>
      </c>
      <c r="O1098" s="52">
        <f t="shared" si="621"/>
        <v>0.20197868366153843</v>
      </c>
      <c r="P1098" s="53" t="b">
        <f t="shared" si="622"/>
        <v>0</v>
      </c>
      <c r="Q1098" s="53" t="b">
        <f t="shared" si="623"/>
        <v>0</v>
      </c>
      <c r="R1098" s="53" t="b">
        <f t="shared" si="624"/>
        <v>0</v>
      </c>
      <c r="S1098" s="53" t="b">
        <f t="shared" si="650"/>
        <v>0</v>
      </c>
      <c r="T1098" s="54" t="str">
        <f t="shared" si="651"/>
        <v>不调</v>
      </c>
      <c r="U1098" s="51">
        <f t="shared" si="625"/>
        <v>0.12604366576306514</v>
      </c>
      <c r="V1098" s="51">
        <f t="shared" si="626"/>
        <v>0.12307799167996342</v>
      </c>
      <c r="W1098" s="51">
        <f t="shared" si="627"/>
        <v>0.90487708037503611</v>
      </c>
      <c r="X1098" s="51">
        <f t="shared" si="628"/>
        <v>7.9406950974763468E-2</v>
      </c>
      <c r="Y1098" s="51">
        <f t="shared" si="652"/>
        <v>0.99998626710299976</v>
      </c>
      <c r="Z1098" s="51">
        <f t="shared" si="629"/>
        <v>0.12604193481838569</v>
      </c>
      <c r="AA1098" s="51">
        <f t="shared" si="630"/>
        <v>0.12307630146258068</v>
      </c>
      <c r="AB1098" s="51">
        <f t="shared" si="631"/>
        <v>0.90486465379129344</v>
      </c>
      <c r="AC1098" s="51">
        <f t="shared" si="632"/>
        <v>7.9405860487284624E-2</v>
      </c>
      <c r="AD1098" s="78">
        <f t="shared" si="633"/>
        <v>1.2333887505595444</v>
      </c>
      <c r="AE1098" s="51">
        <f t="shared" si="653"/>
        <v>1.2339575830763003</v>
      </c>
      <c r="AF1098" s="50">
        <f t="shared" si="634"/>
        <v>-4.6098222869039862E-4</v>
      </c>
      <c r="AG1098" s="50">
        <f t="shared" si="654"/>
        <v>-4.6098222869039862E-4</v>
      </c>
      <c r="AH1098" s="48">
        <f t="shared" si="655"/>
        <v>45380</v>
      </c>
      <c r="AI1098" s="55">
        <f t="shared" si="635"/>
        <v>2024</v>
      </c>
      <c r="AJ1098" s="55">
        <f t="shared" si="636"/>
        <v>5</v>
      </c>
      <c r="AK1098" s="53">
        <f t="shared" si="637"/>
        <v>0</v>
      </c>
      <c r="AL1098" s="51">
        <f t="shared" si="656"/>
        <v>1.2261717860627563</v>
      </c>
      <c r="AM1098" s="52" t="str">
        <f t="shared" si="638"/>
        <v/>
      </c>
      <c r="AN1098" s="51">
        <f t="shared" si="657"/>
        <v>1.2339575830763003</v>
      </c>
      <c r="AO1098" s="52">
        <f t="shared" si="639"/>
        <v>-4.6098222869039862E-4</v>
      </c>
      <c r="AP1098" s="56">
        <f t="shared" si="640"/>
        <v>1</v>
      </c>
      <c r="AQ1098" s="53" t="b">
        <f t="shared" si="641"/>
        <v>1</v>
      </c>
    </row>
    <row r="1099" spans="1:43">
      <c r="A1099" s="48">
        <f>净值底稿!A1060</f>
        <v>45428</v>
      </c>
      <c r="B1099" s="49">
        <f>净值底稿!X1060</f>
        <v>1.6753595999481963</v>
      </c>
      <c r="C1099" s="49">
        <f>净值底稿!U1060</f>
        <v>1.1644200512059002</v>
      </c>
      <c r="D1099" s="49">
        <f>净值底稿!V1060</f>
        <v>1.6763999999999999</v>
      </c>
      <c r="E1099" s="49">
        <f>净值底稿!W1060</f>
        <v>1.9854000000000001</v>
      </c>
      <c r="F1099" s="50">
        <f t="shared" si="642"/>
        <v>5.6651694376519401E-4</v>
      </c>
      <c r="G1099" s="50">
        <f t="shared" si="643"/>
        <v>-1.5377013877260204E-4</v>
      </c>
      <c r="H1099" s="50">
        <f t="shared" si="644"/>
        <v>-4.7698545194374553E-4</v>
      </c>
      <c r="I1099" s="50">
        <f t="shared" si="645"/>
        <v>7.8684197167369074E-3</v>
      </c>
      <c r="J1099" s="51">
        <f t="shared" si="646"/>
        <v>0.12611333971008526</v>
      </c>
      <c r="K1099" s="51">
        <f t="shared" si="647"/>
        <v>0.12305737600262516</v>
      </c>
      <c r="L1099" s="51">
        <f t="shared" si="648"/>
        <v>0.90443304651545686</v>
      </c>
      <c r="M1099" s="51">
        <f t="shared" si="649"/>
        <v>8.0030659125567241E-2</v>
      </c>
      <c r="N1099" s="51">
        <f t="shared" si="620"/>
        <v>1.2336344213537345</v>
      </c>
      <c r="O1099" s="52">
        <f t="shared" si="621"/>
        <v>0.20198100134015537</v>
      </c>
      <c r="P1099" s="53" t="b">
        <f t="shared" si="622"/>
        <v>0</v>
      </c>
      <c r="Q1099" s="53" t="b">
        <f t="shared" si="623"/>
        <v>0</v>
      </c>
      <c r="R1099" s="53" t="b">
        <f t="shared" si="624"/>
        <v>0</v>
      </c>
      <c r="S1099" s="53" t="b">
        <f t="shared" si="650"/>
        <v>0</v>
      </c>
      <c r="T1099" s="54" t="str">
        <f t="shared" si="651"/>
        <v>不调</v>
      </c>
      <c r="U1099" s="51">
        <f t="shared" si="625"/>
        <v>0.12611333971008526</v>
      </c>
      <c r="V1099" s="51">
        <f t="shared" si="626"/>
        <v>0.12305737600262516</v>
      </c>
      <c r="W1099" s="51">
        <f t="shared" si="627"/>
        <v>0.90443304651545686</v>
      </c>
      <c r="X1099" s="51">
        <f t="shared" si="628"/>
        <v>8.0030659125567241E-2</v>
      </c>
      <c r="Y1099" s="51">
        <f t="shared" si="652"/>
        <v>0.99998626710299976</v>
      </c>
      <c r="Z1099" s="51">
        <f t="shared" si="629"/>
        <v>0.12611160780858066</v>
      </c>
      <c r="AA1099" s="51">
        <f t="shared" si="630"/>
        <v>0.1230556860683554</v>
      </c>
      <c r="AB1099" s="51">
        <f t="shared" si="631"/>
        <v>0.90442062602958551</v>
      </c>
      <c r="AC1099" s="51">
        <f t="shared" si="632"/>
        <v>8.002956007276861E-2</v>
      </c>
      <c r="AD1099" s="78">
        <f t="shared" si="633"/>
        <v>1.2336174799792901</v>
      </c>
      <c r="AE1099" s="51">
        <f t="shared" si="653"/>
        <v>1.2339575830763003</v>
      </c>
      <c r="AF1099" s="50">
        <f t="shared" si="634"/>
        <v>-2.7561976333290161E-4</v>
      </c>
      <c r="AG1099" s="50">
        <f t="shared" si="654"/>
        <v>1.8544795356834065E-4</v>
      </c>
      <c r="AH1099" s="48">
        <f t="shared" si="655"/>
        <v>45380</v>
      </c>
      <c r="AI1099" s="55">
        <f t="shared" si="635"/>
        <v>2024</v>
      </c>
      <c r="AJ1099" s="55">
        <f t="shared" si="636"/>
        <v>5</v>
      </c>
      <c r="AK1099" s="53">
        <f t="shared" si="637"/>
        <v>0</v>
      </c>
      <c r="AL1099" s="51">
        <f t="shared" si="656"/>
        <v>1.2261717860627563</v>
      </c>
      <c r="AM1099" s="52" t="str">
        <f t="shared" si="638"/>
        <v/>
      </c>
      <c r="AN1099" s="51">
        <f t="shared" si="657"/>
        <v>1.2339575830763003</v>
      </c>
      <c r="AO1099" s="52">
        <f t="shared" si="639"/>
        <v>-2.7561976333290161E-4</v>
      </c>
      <c r="AP1099" s="56">
        <f t="shared" si="640"/>
        <v>1</v>
      </c>
      <c r="AQ1099" s="53" t="b">
        <f t="shared" si="641"/>
        <v>1</v>
      </c>
    </row>
    <row r="1100" spans="1:43">
      <c r="A1100" s="48">
        <f>净值底稿!A1061</f>
        <v>45429</v>
      </c>
      <c r="B1100" s="49">
        <f>净值底稿!X1061</f>
        <v>1.686537315112294</v>
      </c>
      <c r="C1100" s="49">
        <f>净值底稿!U1061</f>
        <v>1.1763451187289893</v>
      </c>
      <c r="D1100" s="49">
        <f>净值底稿!V1061</f>
        <v>1.6762999999999999</v>
      </c>
      <c r="E1100" s="49">
        <f>净值底稿!W1061</f>
        <v>1.9886999999999999</v>
      </c>
      <c r="F1100" s="50">
        <f t="shared" si="642"/>
        <v>6.6718304323700739E-3</v>
      </c>
      <c r="G1100" s="50">
        <f t="shared" si="643"/>
        <v>1.0241207638720384E-2</v>
      </c>
      <c r="H1100" s="50">
        <f t="shared" si="644"/>
        <v>-5.9651634454760405E-5</v>
      </c>
      <c r="I1100" s="50">
        <f t="shared" si="645"/>
        <v>1.6621335750981459E-3</v>
      </c>
      <c r="J1100" s="51">
        <f t="shared" si="646"/>
        <v>0.12695300307143306</v>
      </c>
      <c r="K1100" s="51">
        <f t="shared" si="647"/>
        <v>0.12431592490050662</v>
      </c>
      <c r="L1100" s="51">
        <f t="shared" si="648"/>
        <v>0.90436667586100827</v>
      </c>
      <c r="M1100" s="51">
        <f t="shared" si="649"/>
        <v>8.0162579891565888E-2</v>
      </c>
      <c r="N1100" s="51">
        <f t="shared" si="620"/>
        <v>1.2357981837245138</v>
      </c>
      <c r="O1100" s="52">
        <f t="shared" si="621"/>
        <v>0.20332521222409641</v>
      </c>
      <c r="P1100" s="53" t="b">
        <f t="shared" si="622"/>
        <v>0</v>
      </c>
      <c r="Q1100" s="53" t="b">
        <f t="shared" si="623"/>
        <v>0</v>
      </c>
      <c r="R1100" s="53" t="b">
        <f t="shared" si="624"/>
        <v>0</v>
      </c>
      <c r="S1100" s="53" t="b">
        <f t="shared" si="650"/>
        <v>0</v>
      </c>
      <c r="T1100" s="54" t="str">
        <f t="shared" si="651"/>
        <v>不调</v>
      </c>
      <c r="U1100" s="51">
        <f t="shared" si="625"/>
        <v>0.12695300307143306</v>
      </c>
      <c r="V1100" s="51">
        <f t="shared" si="626"/>
        <v>0.12431592490050662</v>
      </c>
      <c r="W1100" s="51">
        <f t="shared" si="627"/>
        <v>0.90436667586100827</v>
      </c>
      <c r="X1100" s="51">
        <f t="shared" si="628"/>
        <v>8.0162579891565888E-2</v>
      </c>
      <c r="Y1100" s="51">
        <f t="shared" si="652"/>
        <v>0.99998626710299976</v>
      </c>
      <c r="Z1100" s="51">
        <f t="shared" si="629"/>
        <v>0.12695125963891801</v>
      </c>
      <c r="AA1100" s="51">
        <f t="shared" si="630"/>
        <v>0.12431421768271447</v>
      </c>
      <c r="AB1100" s="51">
        <f t="shared" si="631"/>
        <v>0.90435425628659827</v>
      </c>
      <c r="AC1100" s="51">
        <f t="shared" si="632"/>
        <v>8.0161479027112958E-2</v>
      </c>
      <c r="AD1100" s="78">
        <f t="shared" si="633"/>
        <v>1.2357812126353438</v>
      </c>
      <c r="AE1100" s="51">
        <f t="shared" si="653"/>
        <v>1.2357812126353438</v>
      </c>
      <c r="AF1100" s="50">
        <f t="shared" si="634"/>
        <v>0</v>
      </c>
      <c r="AG1100" s="50">
        <f t="shared" si="654"/>
        <v>1.7539737326761617E-3</v>
      </c>
      <c r="AH1100" s="48">
        <f t="shared" si="655"/>
        <v>45380</v>
      </c>
      <c r="AI1100" s="55">
        <f t="shared" si="635"/>
        <v>2024</v>
      </c>
      <c r="AJ1100" s="55">
        <f t="shared" si="636"/>
        <v>5</v>
      </c>
      <c r="AK1100" s="53">
        <f t="shared" si="637"/>
        <v>0</v>
      </c>
      <c r="AL1100" s="51">
        <f t="shared" si="656"/>
        <v>1.2261717860627563</v>
      </c>
      <c r="AM1100" s="52" t="str">
        <f t="shared" si="638"/>
        <v/>
      </c>
      <c r="AN1100" s="51">
        <f t="shared" si="657"/>
        <v>1.2357812126353438</v>
      </c>
      <c r="AO1100" s="52">
        <f t="shared" si="639"/>
        <v>0</v>
      </c>
      <c r="AP1100" s="56">
        <f t="shared" si="640"/>
        <v>1</v>
      </c>
      <c r="AQ1100" s="53" t="b">
        <f t="shared" si="641"/>
        <v>1</v>
      </c>
    </row>
    <row r="1101" spans="1:43">
      <c r="A1101" s="48">
        <f>净值底稿!A1062</f>
        <v>45432</v>
      </c>
      <c r="B1101" s="49">
        <f>净值底稿!X1062</f>
        <v>1.6999011361645575</v>
      </c>
      <c r="C1101" s="49">
        <f>净值底稿!U1062</f>
        <v>1.1814384059364116</v>
      </c>
      <c r="D1101" s="49">
        <f>净值底稿!V1062</f>
        <v>1.6768000000000001</v>
      </c>
      <c r="E1101" s="49">
        <f>净值底稿!W1062</f>
        <v>2.0322</v>
      </c>
      <c r="F1101" s="50">
        <f t="shared" si="642"/>
        <v>7.923821745606352E-3</v>
      </c>
      <c r="G1101" s="50">
        <f t="shared" si="643"/>
        <v>4.3297558907928746E-3</v>
      </c>
      <c r="H1101" s="50">
        <f t="shared" si="644"/>
        <v>2.9827596492282282E-4</v>
      </c>
      <c r="I1101" s="50">
        <f t="shared" si="645"/>
        <v>2.1873585759541347E-2</v>
      </c>
      <c r="J1101" s="51">
        <f t="shared" si="646"/>
        <v>0.12795719879067699</v>
      </c>
      <c r="K1101" s="51">
        <f t="shared" si="647"/>
        <v>0.12485246789903551</v>
      </c>
      <c r="L1101" s="51">
        <f t="shared" si="648"/>
        <v>0.90462400342502425</v>
      </c>
      <c r="M1101" s="51">
        <f t="shared" si="649"/>
        <v>8.1914898013224186E-2</v>
      </c>
      <c r="N1101" s="51">
        <f t="shared" si="620"/>
        <v>1.239348568127961</v>
      </c>
      <c r="O1101" s="52">
        <f t="shared" si="621"/>
        <v>0.20398592711619629</v>
      </c>
      <c r="P1101" s="53" t="b">
        <f t="shared" si="622"/>
        <v>0</v>
      </c>
      <c r="Q1101" s="53" t="b">
        <f t="shared" si="623"/>
        <v>0</v>
      </c>
      <c r="R1101" s="53" t="b">
        <f t="shared" si="624"/>
        <v>0</v>
      </c>
      <c r="S1101" s="53" t="b">
        <f t="shared" si="650"/>
        <v>0</v>
      </c>
      <c r="T1101" s="54" t="str">
        <f t="shared" si="651"/>
        <v>不调</v>
      </c>
      <c r="U1101" s="51">
        <f t="shared" si="625"/>
        <v>0.12795719879067699</v>
      </c>
      <c r="V1101" s="51">
        <f t="shared" si="626"/>
        <v>0.12485246789903551</v>
      </c>
      <c r="W1101" s="51">
        <f t="shared" si="627"/>
        <v>0.90462400342502425</v>
      </c>
      <c r="X1101" s="51">
        <f t="shared" si="628"/>
        <v>8.1914898013224186E-2</v>
      </c>
      <c r="Y1101" s="51">
        <f t="shared" si="652"/>
        <v>0.99995880187477393</v>
      </c>
      <c r="Z1101" s="51">
        <f t="shared" si="629"/>
        <v>0.12795192719397763</v>
      </c>
      <c r="AA1101" s="51">
        <f t="shared" si="630"/>
        <v>0.12484732421142822</v>
      </c>
      <c r="AB1101" s="51">
        <f t="shared" si="631"/>
        <v>0.90458673461204864</v>
      </c>
      <c r="AC1101" s="51">
        <f t="shared" si="632"/>
        <v>8.1911523272997958E-2</v>
      </c>
      <c r="AD1101" s="78">
        <f t="shared" si="633"/>
        <v>1.2392975092904523</v>
      </c>
      <c r="AE1101" s="51">
        <f t="shared" si="653"/>
        <v>1.2392975092904523</v>
      </c>
      <c r="AF1101" s="50">
        <f t="shared" si="634"/>
        <v>0</v>
      </c>
      <c r="AG1101" s="50">
        <f t="shared" si="654"/>
        <v>2.8454038782559365E-3</v>
      </c>
      <c r="AH1101" s="48">
        <f t="shared" si="655"/>
        <v>45380</v>
      </c>
      <c r="AI1101" s="55">
        <f t="shared" si="635"/>
        <v>2024</v>
      </c>
      <c r="AJ1101" s="55">
        <f t="shared" si="636"/>
        <v>5</v>
      </c>
      <c r="AK1101" s="53">
        <f t="shared" si="637"/>
        <v>0</v>
      </c>
      <c r="AL1101" s="51">
        <f t="shared" si="656"/>
        <v>1.2261717860627563</v>
      </c>
      <c r="AM1101" s="52" t="str">
        <f t="shared" si="638"/>
        <v/>
      </c>
      <c r="AN1101" s="51">
        <f t="shared" si="657"/>
        <v>1.2392975092904523</v>
      </c>
      <c r="AO1101" s="52">
        <f t="shared" si="639"/>
        <v>0</v>
      </c>
      <c r="AP1101" s="56">
        <f t="shared" si="640"/>
        <v>1</v>
      </c>
      <c r="AQ1101" s="53" t="b">
        <f t="shared" si="641"/>
        <v>1</v>
      </c>
    </row>
    <row r="1102" spans="1:43">
      <c r="A1102" s="48">
        <f>净值底稿!A1063</f>
        <v>45433</v>
      </c>
      <c r="B1102" s="49">
        <f>净值底稿!X1063</f>
        <v>1.7028621484879078</v>
      </c>
      <c r="C1102" s="49">
        <f>净值底稿!U1063</f>
        <v>1.1739898514971738</v>
      </c>
      <c r="D1102" s="49">
        <f>净值底稿!V1063</f>
        <v>1.6767000000000001</v>
      </c>
      <c r="E1102" s="49">
        <f>净值底稿!W1063</f>
        <v>2.0156000000000001</v>
      </c>
      <c r="F1102" s="50">
        <f t="shared" si="642"/>
        <v>1.7418732538947435E-3</v>
      </c>
      <c r="G1102" s="50">
        <f t="shared" si="643"/>
        <v>-6.3046489785762994E-3</v>
      </c>
      <c r="H1102" s="50">
        <f t="shared" si="644"/>
        <v>-5.9637404580148434E-5</v>
      </c>
      <c r="I1102" s="50">
        <f t="shared" si="645"/>
        <v>-8.1684873536068681E-3</v>
      </c>
      <c r="J1102" s="51">
        <f t="shared" si="646"/>
        <v>0.12817480323374111</v>
      </c>
      <c r="K1102" s="51">
        <f t="shared" si="647"/>
        <v>0.12406020565636065</v>
      </c>
      <c r="L1102" s="51">
        <f t="shared" si="648"/>
        <v>0.90453278740697873</v>
      </c>
      <c r="M1102" s="51">
        <f t="shared" si="649"/>
        <v>8.1242430031027796E-2</v>
      </c>
      <c r="N1102" s="51">
        <f t="shared" si="620"/>
        <v>1.2380102263281083</v>
      </c>
      <c r="O1102" s="52">
        <f t="shared" si="621"/>
        <v>0.20374226603783499</v>
      </c>
      <c r="P1102" s="53" t="b">
        <f t="shared" si="622"/>
        <v>0</v>
      </c>
      <c r="Q1102" s="53" t="b">
        <f t="shared" si="623"/>
        <v>0</v>
      </c>
      <c r="R1102" s="53" t="b">
        <f t="shared" si="624"/>
        <v>0</v>
      </c>
      <c r="S1102" s="53" t="b">
        <f t="shared" si="650"/>
        <v>0</v>
      </c>
      <c r="T1102" s="54" t="str">
        <f t="shared" si="651"/>
        <v>不调</v>
      </c>
      <c r="U1102" s="51">
        <f t="shared" si="625"/>
        <v>0.12817480323374111</v>
      </c>
      <c r="V1102" s="51">
        <f t="shared" si="626"/>
        <v>0.12406020565636065</v>
      </c>
      <c r="W1102" s="51">
        <f t="shared" si="627"/>
        <v>0.90453278740697873</v>
      </c>
      <c r="X1102" s="51">
        <f t="shared" si="628"/>
        <v>8.1242430031027796E-2</v>
      </c>
      <c r="Y1102" s="51">
        <f t="shared" si="652"/>
        <v>0.99998626710299976</v>
      </c>
      <c r="Z1102" s="51">
        <f t="shared" si="629"/>
        <v>0.12817304302237029</v>
      </c>
      <c r="AA1102" s="51">
        <f t="shared" si="630"/>
        <v>0.12405850195033455</v>
      </c>
      <c r="AB1102" s="51">
        <f t="shared" si="631"/>
        <v>0.90452036555137594</v>
      </c>
      <c r="AC1102" s="51">
        <f t="shared" si="632"/>
        <v>8.1241314337104131E-2</v>
      </c>
      <c r="AD1102" s="78">
        <f t="shared" si="633"/>
        <v>1.2379932248611851</v>
      </c>
      <c r="AE1102" s="51">
        <f t="shared" si="653"/>
        <v>1.2392975092904523</v>
      </c>
      <c r="AF1102" s="50">
        <f t="shared" si="634"/>
        <v>-1.0524385141498227E-3</v>
      </c>
      <c r="AG1102" s="50">
        <f t="shared" si="654"/>
        <v>-1.0524385141498227E-3</v>
      </c>
      <c r="AH1102" s="48">
        <f t="shared" si="655"/>
        <v>45380</v>
      </c>
      <c r="AI1102" s="55">
        <f t="shared" si="635"/>
        <v>2024</v>
      </c>
      <c r="AJ1102" s="55">
        <f t="shared" si="636"/>
        <v>5</v>
      </c>
      <c r="AK1102" s="53">
        <f t="shared" si="637"/>
        <v>0</v>
      </c>
      <c r="AL1102" s="51">
        <f t="shared" si="656"/>
        <v>1.2261717860627563</v>
      </c>
      <c r="AM1102" s="52" t="str">
        <f t="shared" si="638"/>
        <v/>
      </c>
      <c r="AN1102" s="51">
        <f t="shared" si="657"/>
        <v>1.2392975092904523</v>
      </c>
      <c r="AO1102" s="52">
        <f t="shared" si="639"/>
        <v>-1.0524385141498227E-3</v>
      </c>
      <c r="AP1102" s="56">
        <f t="shared" si="640"/>
        <v>1</v>
      </c>
      <c r="AQ1102" s="53" t="b">
        <f t="shared" si="641"/>
        <v>1</v>
      </c>
    </row>
    <row r="1103" spans="1:43">
      <c r="A1103" s="48">
        <f>净值底稿!A1064</f>
        <v>45434</v>
      </c>
      <c r="B1103" s="49">
        <f>净值底稿!X1064</f>
        <v>1.6988124515617156</v>
      </c>
      <c r="C1103" s="49">
        <f>净值底稿!U1064</f>
        <v>1.1742373354437412</v>
      </c>
      <c r="D1103" s="49">
        <f>净值底稿!V1064</f>
        <v>1.6771</v>
      </c>
      <c r="E1103" s="49">
        <f>净值底稿!W1064</f>
        <v>2.0142000000000002</v>
      </c>
      <c r="F1103" s="50">
        <f t="shared" si="642"/>
        <v>-2.3781707343653036E-3</v>
      </c>
      <c r="G1103" s="50">
        <f t="shared" si="643"/>
        <v>2.1080586535893175E-4</v>
      </c>
      <c r="H1103" s="50">
        <f t="shared" si="644"/>
        <v>2.3856384564924227E-4</v>
      </c>
      <c r="I1103" s="50">
        <f t="shared" si="645"/>
        <v>-6.9458225838447962E-4</v>
      </c>
      <c r="J1103" s="51">
        <f t="shared" si="646"/>
        <v>0.12786822564251993</v>
      </c>
      <c r="K1103" s="51">
        <f t="shared" si="647"/>
        <v>0.12408465421019332</v>
      </c>
      <c r="L1103" s="51">
        <f t="shared" si="648"/>
        <v>0.90473615140824992</v>
      </c>
      <c r="M1103" s="51">
        <f t="shared" si="649"/>
        <v>8.1184885561517747E-2</v>
      </c>
      <c r="N1103" s="51">
        <f t="shared" si="620"/>
        <v>1.237873916822481</v>
      </c>
      <c r="O1103" s="52">
        <f t="shared" si="621"/>
        <v>0.20353678709012243</v>
      </c>
      <c r="P1103" s="53" t="b">
        <f t="shared" si="622"/>
        <v>0</v>
      </c>
      <c r="Q1103" s="53" t="b">
        <f t="shared" si="623"/>
        <v>0</v>
      </c>
      <c r="R1103" s="53" t="b">
        <f t="shared" si="624"/>
        <v>0</v>
      </c>
      <c r="S1103" s="53" t="b">
        <f t="shared" si="650"/>
        <v>0</v>
      </c>
      <c r="T1103" s="54" t="str">
        <f t="shared" si="651"/>
        <v>不调</v>
      </c>
      <c r="U1103" s="51">
        <f t="shared" si="625"/>
        <v>0.12786822564251993</v>
      </c>
      <c r="V1103" s="51">
        <f t="shared" si="626"/>
        <v>0.12408465421019332</v>
      </c>
      <c r="W1103" s="51">
        <f t="shared" si="627"/>
        <v>0.90473615140824992</v>
      </c>
      <c r="X1103" s="51">
        <f t="shared" si="628"/>
        <v>8.1184885561517747E-2</v>
      </c>
      <c r="Y1103" s="51">
        <f t="shared" si="652"/>
        <v>0.99998626710299976</v>
      </c>
      <c r="Z1103" s="51">
        <f t="shared" si="629"/>
        <v>0.12786646964134757</v>
      </c>
      <c r="AA1103" s="51">
        <f t="shared" si="630"/>
        <v>0.12408295016841775</v>
      </c>
      <c r="AB1103" s="51">
        <f t="shared" si="631"/>
        <v>0.90472372675987023</v>
      </c>
      <c r="AC1103" s="51">
        <f t="shared" si="632"/>
        <v>8.1183770657846349E-2</v>
      </c>
      <c r="AD1103" s="78">
        <f t="shared" si="633"/>
        <v>1.237856917227482</v>
      </c>
      <c r="AE1103" s="51">
        <f t="shared" si="653"/>
        <v>1.2392975092904523</v>
      </c>
      <c r="AF1103" s="50">
        <f t="shared" si="634"/>
        <v>-1.1624263360257014E-3</v>
      </c>
      <c r="AG1103" s="50">
        <f t="shared" si="654"/>
        <v>-1.1010369924957519E-4</v>
      </c>
      <c r="AH1103" s="48">
        <f t="shared" si="655"/>
        <v>45380</v>
      </c>
      <c r="AI1103" s="55">
        <f t="shared" si="635"/>
        <v>2024</v>
      </c>
      <c r="AJ1103" s="55">
        <f t="shared" si="636"/>
        <v>5</v>
      </c>
      <c r="AK1103" s="53">
        <f t="shared" si="637"/>
        <v>0</v>
      </c>
      <c r="AL1103" s="51">
        <f t="shared" si="656"/>
        <v>1.2261717860627563</v>
      </c>
      <c r="AM1103" s="52" t="str">
        <f t="shared" si="638"/>
        <v/>
      </c>
      <c r="AN1103" s="51">
        <f t="shared" si="657"/>
        <v>1.2392975092904523</v>
      </c>
      <c r="AO1103" s="52">
        <f t="shared" si="639"/>
        <v>-1.1624263360257014E-3</v>
      </c>
      <c r="AP1103" s="56">
        <f t="shared" si="640"/>
        <v>1</v>
      </c>
      <c r="AQ1103" s="53" t="b">
        <f t="shared" si="641"/>
        <v>1</v>
      </c>
    </row>
    <row r="1104" spans="1:43">
      <c r="A1104" s="48">
        <f>净值底稿!A1065</f>
        <v>45435</v>
      </c>
      <c r="B1104" s="49">
        <f>净值底稿!X1065</f>
        <v>1.683336943823148</v>
      </c>
      <c r="C1104" s="49">
        <f>净值底稿!U1065</f>
        <v>1.1550768357844743</v>
      </c>
      <c r="D1104" s="49">
        <f>净值底稿!V1065</f>
        <v>1.6781999999999999</v>
      </c>
      <c r="E1104" s="49">
        <f>净值底稿!W1065</f>
        <v>1.9728000000000001</v>
      </c>
      <c r="F1104" s="50">
        <f t="shared" si="642"/>
        <v>-9.109603431703639E-3</v>
      </c>
      <c r="G1104" s="50">
        <f t="shared" si="643"/>
        <v>-1.6317399456581061E-2</v>
      </c>
      <c r="H1104" s="50">
        <f t="shared" si="644"/>
        <v>6.5589410291577721E-4</v>
      </c>
      <c r="I1104" s="50">
        <f t="shared" si="645"/>
        <v>-2.0554066130473725E-2</v>
      </c>
      <c r="J1104" s="51">
        <f t="shared" si="646"/>
        <v>0.12670165681070292</v>
      </c>
      <c r="K1104" s="51">
        <f t="shared" si="647"/>
        <v>0.12205823910476864</v>
      </c>
      <c r="L1104" s="51">
        <f t="shared" si="648"/>
        <v>0.90531712971702005</v>
      </c>
      <c r="M1104" s="51">
        <f t="shared" si="649"/>
        <v>7.9515114067023759E-2</v>
      </c>
      <c r="N1104" s="51">
        <f t="shared" si="620"/>
        <v>1.2335921396995155</v>
      </c>
      <c r="O1104" s="52">
        <f t="shared" si="621"/>
        <v>0.20165489703595688</v>
      </c>
      <c r="P1104" s="53" t="b">
        <f t="shared" si="622"/>
        <v>0</v>
      </c>
      <c r="Q1104" s="53" t="b">
        <f t="shared" si="623"/>
        <v>0</v>
      </c>
      <c r="R1104" s="53" t="b">
        <f t="shared" si="624"/>
        <v>0</v>
      </c>
      <c r="S1104" s="53" t="b">
        <f t="shared" si="650"/>
        <v>0</v>
      </c>
      <c r="T1104" s="54" t="str">
        <f t="shared" si="651"/>
        <v>不调</v>
      </c>
      <c r="U1104" s="51">
        <f t="shared" si="625"/>
        <v>0.12670165681070292</v>
      </c>
      <c r="V1104" s="51">
        <f t="shared" si="626"/>
        <v>0.12205823910476864</v>
      </c>
      <c r="W1104" s="51">
        <f t="shared" si="627"/>
        <v>0.90531712971702005</v>
      </c>
      <c r="X1104" s="51">
        <f t="shared" si="628"/>
        <v>7.9515114067023759E-2</v>
      </c>
      <c r="Y1104" s="51">
        <f t="shared" si="652"/>
        <v>0.99998626710299976</v>
      </c>
      <c r="Z1104" s="51">
        <f t="shared" si="629"/>
        <v>0.12669991682990017</v>
      </c>
      <c r="AA1104" s="51">
        <f t="shared" si="630"/>
        <v>0.12205656289154299</v>
      </c>
      <c r="AB1104" s="51">
        <f t="shared" si="631"/>
        <v>0.90530469709012507</v>
      </c>
      <c r="AC1104" s="51">
        <f t="shared" si="632"/>
        <v>7.9514022094152315E-2</v>
      </c>
      <c r="AD1104" s="78">
        <f t="shared" si="633"/>
        <v>1.2335751989057206</v>
      </c>
      <c r="AE1104" s="51">
        <f t="shared" si="653"/>
        <v>1.2392975092904523</v>
      </c>
      <c r="AF1104" s="50">
        <f t="shared" si="634"/>
        <v>-4.6173823007261694E-3</v>
      </c>
      <c r="AG1104" s="50">
        <f t="shared" si="654"/>
        <v>-3.4589767703939733E-3</v>
      </c>
      <c r="AH1104" s="48">
        <f t="shared" si="655"/>
        <v>45380</v>
      </c>
      <c r="AI1104" s="55">
        <f t="shared" si="635"/>
        <v>2024</v>
      </c>
      <c r="AJ1104" s="55">
        <f t="shared" si="636"/>
        <v>5</v>
      </c>
      <c r="AK1104" s="53">
        <f t="shared" si="637"/>
        <v>0</v>
      </c>
      <c r="AL1104" s="51">
        <f t="shared" si="656"/>
        <v>1.2261717860627563</v>
      </c>
      <c r="AM1104" s="52" t="str">
        <f t="shared" si="638"/>
        <v/>
      </c>
      <c r="AN1104" s="51">
        <f t="shared" si="657"/>
        <v>1.2392975092904523</v>
      </c>
      <c r="AO1104" s="52">
        <f t="shared" si="639"/>
        <v>-4.6173823007261694E-3</v>
      </c>
      <c r="AP1104" s="56">
        <f t="shared" si="640"/>
        <v>1</v>
      </c>
      <c r="AQ1104" s="53" t="b">
        <f t="shared" si="641"/>
        <v>1</v>
      </c>
    </row>
    <row r="1105" spans="1:43">
      <c r="A1105" s="48">
        <f>净值底稿!A1066</f>
        <v>45436</v>
      </c>
      <c r="B1105" s="49">
        <f>净值底稿!X1066</f>
        <v>1.680496302579674</v>
      </c>
      <c r="C1105" s="49">
        <f>净值底稿!U1066</f>
        <v>1.1480213130881807</v>
      </c>
      <c r="D1105" s="49">
        <f>净值底稿!V1066</f>
        <v>1.6779999999999999</v>
      </c>
      <c r="E1105" s="49">
        <f>净值底稿!W1066</f>
        <v>1.9541999999999999</v>
      </c>
      <c r="F1105" s="50">
        <f t="shared" si="642"/>
        <v>-1.6875060301488887E-3</v>
      </c>
      <c r="G1105" s="50">
        <f t="shared" si="643"/>
        <v>-6.1082713095028662E-3</v>
      </c>
      <c r="H1105" s="50">
        <f t="shared" si="644"/>
        <v>-1.1917530687644007E-4</v>
      </c>
      <c r="I1105" s="50">
        <f t="shared" si="645"/>
        <v>-9.4282238442823241E-3</v>
      </c>
      <c r="J1105" s="51">
        <f t="shared" si="646"/>
        <v>0.12648610995623036</v>
      </c>
      <c r="K1105" s="51">
        <f t="shared" si="647"/>
        <v>0.12131100829029604</v>
      </c>
      <c r="L1105" s="51">
        <f t="shared" si="648"/>
        <v>0.9051968071250327</v>
      </c>
      <c r="M1105" s="51">
        <f t="shared" si="649"/>
        <v>7.8764346095089435E-2</v>
      </c>
      <c r="N1105" s="51">
        <f t="shared" si="620"/>
        <v>1.2317582714666486</v>
      </c>
      <c r="O1105" s="52">
        <f t="shared" si="621"/>
        <v>0.20117349644543125</v>
      </c>
      <c r="P1105" s="53" t="b">
        <f t="shared" si="622"/>
        <v>0</v>
      </c>
      <c r="Q1105" s="53" t="b">
        <f t="shared" si="623"/>
        <v>0</v>
      </c>
      <c r="R1105" s="53" t="b">
        <f t="shared" si="624"/>
        <v>0</v>
      </c>
      <c r="S1105" s="53" t="b">
        <f t="shared" si="650"/>
        <v>0</v>
      </c>
      <c r="T1105" s="54" t="str">
        <f t="shared" si="651"/>
        <v>不调</v>
      </c>
      <c r="U1105" s="51">
        <f t="shared" si="625"/>
        <v>0.12648610995623036</v>
      </c>
      <c r="V1105" s="51">
        <f t="shared" si="626"/>
        <v>0.12131100829029604</v>
      </c>
      <c r="W1105" s="51">
        <f t="shared" si="627"/>
        <v>0.9051968071250327</v>
      </c>
      <c r="X1105" s="51">
        <f t="shared" si="628"/>
        <v>7.8764346095089435E-2</v>
      </c>
      <c r="Y1105" s="51">
        <f t="shared" si="652"/>
        <v>0.99998626710299976</v>
      </c>
      <c r="Z1105" s="51">
        <f t="shared" si="629"/>
        <v>0.12648437293551038</v>
      </c>
      <c r="AA1105" s="51">
        <f t="shared" si="630"/>
        <v>0.1213093423387142</v>
      </c>
      <c r="AB1105" s="51">
        <f t="shared" si="631"/>
        <v>0.9051843761505155</v>
      </c>
      <c r="AC1105" s="51">
        <f t="shared" si="632"/>
        <v>7.8763264432437224E-2</v>
      </c>
      <c r="AD1105" s="78">
        <f t="shared" si="633"/>
        <v>1.2317413558571773</v>
      </c>
      <c r="AE1105" s="51">
        <f t="shared" si="653"/>
        <v>1.2392975092904523</v>
      </c>
      <c r="AF1105" s="50">
        <f t="shared" si="634"/>
        <v>-6.0971262966560413E-3</v>
      </c>
      <c r="AG1105" s="50">
        <f t="shared" si="654"/>
        <v>-1.4866082344798803E-3</v>
      </c>
      <c r="AH1105" s="48">
        <f t="shared" si="655"/>
        <v>45380</v>
      </c>
      <c r="AI1105" s="55">
        <f t="shared" si="635"/>
        <v>2024</v>
      </c>
      <c r="AJ1105" s="55">
        <f t="shared" si="636"/>
        <v>5</v>
      </c>
      <c r="AK1105" s="53">
        <f t="shared" si="637"/>
        <v>0</v>
      </c>
      <c r="AL1105" s="51">
        <f t="shared" si="656"/>
        <v>1.2261717860627563</v>
      </c>
      <c r="AM1105" s="52" t="str">
        <f t="shared" si="638"/>
        <v/>
      </c>
      <c r="AN1105" s="51">
        <f t="shared" si="657"/>
        <v>1.2392975092904523</v>
      </c>
      <c r="AO1105" s="52">
        <f t="shared" si="639"/>
        <v>-6.0971262966560413E-3</v>
      </c>
      <c r="AP1105" s="56">
        <f t="shared" si="640"/>
        <v>1</v>
      </c>
      <c r="AQ1105" s="53" t="b">
        <f t="shared" si="641"/>
        <v>1</v>
      </c>
    </row>
    <row r="1106" spans="1:43">
      <c r="A1106" s="48">
        <f>净值底稿!A1067</f>
        <v>45439</v>
      </c>
      <c r="B1106" s="49">
        <f>净值底稿!X1067</f>
        <v>1.7045353218841095</v>
      </c>
      <c r="C1106" s="49">
        <f>净值底稿!U1067</f>
        <v>1.1589191015999121</v>
      </c>
      <c r="D1106" s="49">
        <f>净值底稿!V1067</f>
        <v>1.6785000000000001</v>
      </c>
      <c r="E1106" s="49">
        <f>净值底稿!W1067</f>
        <v>1.9549000000000001</v>
      </c>
      <c r="F1106" s="50">
        <f t="shared" si="642"/>
        <v>1.4304714189215417E-2</v>
      </c>
      <c r="G1106" s="50">
        <f t="shared" si="643"/>
        <v>9.4926709003479992E-3</v>
      </c>
      <c r="H1106" s="50">
        <f t="shared" si="644"/>
        <v>2.9797377830753646E-4</v>
      </c>
      <c r="I1106" s="50">
        <f t="shared" si="645"/>
        <v>3.5820284515408751E-4</v>
      </c>
      <c r="J1106" s="51">
        <f t="shared" si="646"/>
        <v>0.12829369573975499</v>
      </c>
      <c r="K1106" s="51">
        <f t="shared" si="647"/>
        <v>0.12246089200267327</v>
      </c>
      <c r="L1106" s="51">
        <f t="shared" si="648"/>
        <v>0.90545409735914206</v>
      </c>
      <c r="M1106" s="51">
        <f t="shared" si="649"/>
        <v>7.879147765785055E-2</v>
      </c>
      <c r="N1106" s="51">
        <f t="shared" si="620"/>
        <v>1.2350001627594209</v>
      </c>
      <c r="O1106" s="52">
        <f t="shared" si="621"/>
        <v>0.2030401252597045</v>
      </c>
      <c r="P1106" s="53" t="b">
        <f t="shared" si="622"/>
        <v>0</v>
      </c>
      <c r="Q1106" s="53" t="b">
        <f t="shared" si="623"/>
        <v>0</v>
      </c>
      <c r="R1106" s="53" t="b">
        <f t="shared" si="624"/>
        <v>0</v>
      </c>
      <c r="S1106" s="53" t="b">
        <f t="shared" si="650"/>
        <v>0</v>
      </c>
      <c r="T1106" s="54" t="str">
        <f t="shared" si="651"/>
        <v>不调</v>
      </c>
      <c r="U1106" s="51">
        <f t="shared" si="625"/>
        <v>0.12829369573975499</v>
      </c>
      <c r="V1106" s="51">
        <f t="shared" si="626"/>
        <v>0.12246089200267327</v>
      </c>
      <c r="W1106" s="51">
        <f t="shared" si="627"/>
        <v>0.90545409735914206</v>
      </c>
      <c r="X1106" s="51">
        <f t="shared" si="628"/>
        <v>7.879147765785055E-2</v>
      </c>
      <c r="Y1106" s="51">
        <f t="shared" si="652"/>
        <v>0.99995880187477393</v>
      </c>
      <c r="Z1106" s="51">
        <f t="shared" si="629"/>
        <v>0.1282884102800122</v>
      </c>
      <c r="AA1106" s="51">
        <f t="shared" si="630"/>
        <v>0.12245584684350924</v>
      </c>
      <c r="AB1106" s="51">
        <f t="shared" si="631"/>
        <v>0.9054167943478526</v>
      </c>
      <c r="AC1106" s="51">
        <f t="shared" si="632"/>
        <v>7.8788231596687255E-2</v>
      </c>
      <c r="AD1106" s="78">
        <f t="shared" si="633"/>
        <v>1.2349492830680613</v>
      </c>
      <c r="AE1106" s="51">
        <f t="shared" si="653"/>
        <v>1.2392975092904523</v>
      </c>
      <c r="AF1106" s="50">
        <f t="shared" si="634"/>
        <v>-3.5086217714426216E-3</v>
      </c>
      <c r="AG1106" s="50">
        <f t="shared" si="654"/>
        <v>2.6043837820575177E-3</v>
      </c>
      <c r="AH1106" s="48">
        <f t="shared" si="655"/>
        <v>45380</v>
      </c>
      <c r="AI1106" s="55">
        <f t="shared" si="635"/>
        <v>2024</v>
      </c>
      <c r="AJ1106" s="55">
        <f t="shared" si="636"/>
        <v>5</v>
      </c>
      <c r="AK1106" s="53">
        <f t="shared" si="637"/>
        <v>0</v>
      </c>
      <c r="AL1106" s="51">
        <f t="shared" si="656"/>
        <v>1.2261717860627563</v>
      </c>
      <c r="AM1106" s="52" t="str">
        <f t="shared" si="638"/>
        <v/>
      </c>
      <c r="AN1106" s="51">
        <f t="shared" si="657"/>
        <v>1.2392975092904523</v>
      </c>
      <c r="AO1106" s="52">
        <f t="shared" si="639"/>
        <v>-3.5086217714426216E-3</v>
      </c>
      <c r="AP1106" s="56">
        <f t="shared" si="640"/>
        <v>1</v>
      </c>
      <c r="AQ1106" s="53" t="b">
        <f t="shared" si="641"/>
        <v>1</v>
      </c>
    </row>
    <row r="1107" spans="1:43">
      <c r="A1107" s="48">
        <f>净值底稿!A1068</f>
        <v>45440</v>
      </c>
      <c r="B1107" s="49">
        <f>净值底稿!X1068</f>
        <v>1.6978344308743631</v>
      </c>
      <c r="C1107" s="49">
        <f>净值底稿!U1068</f>
        <v>1.1496096123308253</v>
      </c>
      <c r="D1107" s="49">
        <f>净值底稿!V1068</f>
        <v>1.6796</v>
      </c>
      <c r="E1107" s="49">
        <f>净值底稿!W1068</f>
        <v>1.9587000000000001</v>
      </c>
      <c r="F1107" s="50">
        <f t="shared" si="642"/>
        <v>-3.931212761457803E-3</v>
      </c>
      <c r="G1107" s="50">
        <f t="shared" si="643"/>
        <v>-8.0329069183818769E-3</v>
      </c>
      <c r="H1107" s="50">
        <f t="shared" si="644"/>
        <v>6.5534703604397393E-4</v>
      </c>
      <c r="I1107" s="50">
        <f t="shared" si="645"/>
        <v>1.9438334441659322E-3</v>
      </c>
      <c r="J1107" s="51">
        <f t="shared" si="646"/>
        <v>0.12778408124437229</v>
      </c>
      <c r="K1107" s="51">
        <f t="shared" si="647"/>
        <v>0.1214721704242037</v>
      </c>
      <c r="L1107" s="51">
        <f t="shared" si="648"/>
        <v>0.90601015656041295</v>
      </c>
      <c r="M1107" s="51">
        <f t="shared" si="649"/>
        <v>7.8941382796271581E-2</v>
      </c>
      <c r="N1107" s="51">
        <f t="shared" si="620"/>
        <v>1.2342077910252605</v>
      </c>
      <c r="O1107" s="52">
        <f t="shared" si="621"/>
        <v>0.20195647238745595</v>
      </c>
      <c r="P1107" s="53" t="b">
        <f t="shared" si="622"/>
        <v>0</v>
      </c>
      <c r="Q1107" s="53" t="b">
        <f t="shared" si="623"/>
        <v>0</v>
      </c>
      <c r="R1107" s="53" t="b">
        <f t="shared" si="624"/>
        <v>0</v>
      </c>
      <c r="S1107" s="53" t="b">
        <f t="shared" si="650"/>
        <v>0</v>
      </c>
      <c r="T1107" s="54" t="str">
        <f t="shared" si="651"/>
        <v>不调</v>
      </c>
      <c r="U1107" s="51">
        <f t="shared" si="625"/>
        <v>0.12778408124437229</v>
      </c>
      <c r="V1107" s="51">
        <f t="shared" si="626"/>
        <v>0.1214721704242037</v>
      </c>
      <c r="W1107" s="51">
        <f t="shared" si="627"/>
        <v>0.90601015656041295</v>
      </c>
      <c r="X1107" s="51">
        <f t="shared" si="628"/>
        <v>7.8941382796271581E-2</v>
      </c>
      <c r="Y1107" s="51">
        <f t="shared" si="652"/>
        <v>0.99998626710299976</v>
      </c>
      <c r="Z1107" s="51">
        <f t="shared" si="629"/>
        <v>0.12778232639874629</v>
      </c>
      <c r="AA1107" s="51">
        <f t="shared" si="630"/>
        <v>0.12147050225939887</v>
      </c>
      <c r="AB1107" s="51">
        <f t="shared" si="631"/>
        <v>0.90599771441625176</v>
      </c>
      <c r="AC1107" s="51">
        <f t="shared" si="632"/>
        <v>7.8940298702392581E-2</v>
      </c>
      <c r="AD1107" s="78">
        <f t="shared" si="633"/>
        <v>1.2341908417767895</v>
      </c>
      <c r="AE1107" s="51">
        <f t="shared" si="653"/>
        <v>1.2392975092904523</v>
      </c>
      <c r="AF1107" s="50">
        <f t="shared" si="634"/>
        <v>-4.1206146832221124E-3</v>
      </c>
      <c r="AG1107" s="50">
        <f t="shared" si="654"/>
        <v>-6.1414772385437466E-4</v>
      </c>
      <c r="AH1107" s="48">
        <f t="shared" si="655"/>
        <v>45380</v>
      </c>
      <c r="AI1107" s="55">
        <f t="shared" si="635"/>
        <v>2024</v>
      </c>
      <c r="AJ1107" s="55">
        <f t="shared" si="636"/>
        <v>5</v>
      </c>
      <c r="AK1107" s="53">
        <f t="shared" si="637"/>
        <v>0</v>
      </c>
      <c r="AL1107" s="51">
        <f t="shared" si="656"/>
        <v>1.2261717860627563</v>
      </c>
      <c r="AM1107" s="52" t="str">
        <f t="shared" si="638"/>
        <v/>
      </c>
      <c r="AN1107" s="51">
        <f t="shared" si="657"/>
        <v>1.2392975092904523</v>
      </c>
      <c r="AO1107" s="52">
        <f t="shared" si="639"/>
        <v>-4.1206146832221124E-3</v>
      </c>
      <c r="AP1107" s="56">
        <f t="shared" si="640"/>
        <v>1</v>
      </c>
      <c r="AQ1107" s="53" t="b">
        <f t="shared" si="641"/>
        <v>1</v>
      </c>
    </row>
    <row r="1108" spans="1:43">
      <c r="A1108" s="48">
        <f>净值底稿!A1069</f>
        <v>45441</v>
      </c>
      <c r="B1108" s="49">
        <f>净值底稿!X1069</f>
        <v>1.699292911979839</v>
      </c>
      <c r="C1108" s="49">
        <f>净值底稿!U1069</f>
        <v>1.1514189962780805</v>
      </c>
      <c r="D1108" s="49">
        <f>净值底稿!V1069</f>
        <v>1.6803999999999999</v>
      </c>
      <c r="E1108" s="49">
        <f>净值底稿!W1069</f>
        <v>1.9689000000000001</v>
      </c>
      <c r="F1108" s="50">
        <f t="shared" si="642"/>
        <v>8.5902434239404357E-4</v>
      </c>
      <c r="G1108" s="50">
        <f t="shared" si="643"/>
        <v>1.5739116373485462E-3</v>
      </c>
      <c r="H1108" s="50">
        <f t="shared" si="644"/>
        <v>4.7630388187669404E-4</v>
      </c>
      <c r="I1108" s="50">
        <f t="shared" si="645"/>
        <v>5.2075356103538084E-3</v>
      </c>
      <c r="J1108" s="51">
        <f t="shared" si="646"/>
        <v>0.12789209452765055</v>
      </c>
      <c r="K1108" s="51">
        <f t="shared" si="647"/>
        <v>0.12166168609649951</v>
      </c>
      <c r="L1108" s="51">
        <f t="shared" si="648"/>
        <v>0.90642924464459962</v>
      </c>
      <c r="M1108" s="51">
        <f t="shared" si="649"/>
        <v>7.9351383118977256E-2</v>
      </c>
      <c r="N1108" s="51">
        <f t="shared" si="620"/>
        <v>1.2353344083877269</v>
      </c>
      <c r="O1108" s="52">
        <f t="shared" si="621"/>
        <v>0.20201313824800721</v>
      </c>
      <c r="P1108" s="53" t="b">
        <f t="shared" si="622"/>
        <v>0</v>
      </c>
      <c r="Q1108" s="53" t="b">
        <f t="shared" si="623"/>
        <v>0</v>
      </c>
      <c r="R1108" s="53" t="b">
        <f t="shared" si="624"/>
        <v>0</v>
      </c>
      <c r="S1108" s="53" t="b">
        <f t="shared" si="650"/>
        <v>0</v>
      </c>
      <c r="T1108" s="54" t="str">
        <f t="shared" si="651"/>
        <v>不调</v>
      </c>
      <c r="U1108" s="51">
        <f t="shared" si="625"/>
        <v>0.12789209452765055</v>
      </c>
      <c r="V1108" s="51">
        <f t="shared" si="626"/>
        <v>0.12166168609649951</v>
      </c>
      <c r="W1108" s="51">
        <f t="shared" si="627"/>
        <v>0.90642924464459962</v>
      </c>
      <c r="X1108" s="51">
        <f t="shared" si="628"/>
        <v>7.9351383118977256E-2</v>
      </c>
      <c r="Y1108" s="51">
        <f t="shared" si="652"/>
        <v>0.99998626710299976</v>
      </c>
      <c r="Z1108" s="51">
        <f t="shared" si="629"/>
        <v>0.12789033819868925</v>
      </c>
      <c r="AA1108" s="51">
        <f t="shared" si="630"/>
        <v>0.12166001532909547</v>
      </c>
      <c r="AB1108" s="51">
        <f t="shared" si="631"/>
        <v>0.90641679674514486</v>
      </c>
      <c r="AC1108" s="51">
        <f t="shared" si="632"/>
        <v>7.9350293394606058E-2</v>
      </c>
      <c r="AD1108" s="78">
        <f t="shared" si="633"/>
        <v>1.2353174436675356</v>
      </c>
      <c r="AE1108" s="51">
        <f t="shared" si="653"/>
        <v>1.2392975092904523</v>
      </c>
      <c r="AF1108" s="50">
        <f t="shared" si="634"/>
        <v>-3.2115497635394341E-3</v>
      </c>
      <c r="AG1108" s="50">
        <f t="shared" si="654"/>
        <v>9.1282632524181118E-4</v>
      </c>
      <c r="AH1108" s="48">
        <f t="shared" si="655"/>
        <v>45380</v>
      </c>
      <c r="AI1108" s="55">
        <f t="shared" si="635"/>
        <v>2024</v>
      </c>
      <c r="AJ1108" s="55">
        <f t="shared" si="636"/>
        <v>5</v>
      </c>
      <c r="AK1108" s="53">
        <f t="shared" si="637"/>
        <v>0</v>
      </c>
      <c r="AL1108" s="51">
        <f t="shared" si="656"/>
        <v>1.2261717860627563</v>
      </c>
      <c r="AM1108" s="52" t="str">
        <f t="shared" si="638"/>
        <v/>
      </c>
      <c r="AN1108" s="51">
        <f t="shared" si="657"/>
        <v>1.2392975092904523</v>
      </c>
      <c r="AO1108" s="52">
        <f t="shared" si="639"/>
        <v>-3.2115497635394341E-3</v>
      </c>
      <c r="AP1108" s="56">
        <f t="shared" si="640"/>
        <v>1</v>
      </c>
      <c r="AQ1108" s="53" t="b">
        <f t="shared" si="641"/>
        <v>1</v>
      </c>
    </row>
    <row r="1109" spans="1:43">
      <c r="A1109" s="48">
        <f>净值底稿!A1070</f>
        <v>45442</v>
      </c>
      <c r="B1109" s="49">
        <f>净值底稿!X1070</f>
        <v>1.6889297761941642</v>
      </c>
      <c r="C1109" s="49">
        <f>净值底稿!U1070</f>
        <v>1.1481663414014294</v>
      </c>
      <c r="D1109" s="49">
        <f>净值底稿!V1070</f>
        <v>1.6808000000000001</v>
      </c>
      <c r="E1109" s="49">
        <f>净值底稿!W1070</f>
        <v>1.9547000000000001</v>
      </c>
      <c r="F1109" s="50">
        <f t="shared" si="642"/>
        <v>-6.0984988006574925E-3</v>
      </c>
      <c r="G1109" s="50">
        <f t="shared" si="643"/>
        <v>-2.8249098609326451E-3</v>
      </c>
      <c r="H1109" s="50">
        <f t="shared" si="644"/>
        <v>2.3803856224713371E-4</v>
      </c>
      <c r="I1109" s="50">
        <f t="shared" si="645"/>
        <v>-7.2121489156381502E-3</v>
      </c>
      <c r="J1109" s="51">
        <f t="shared" si="646"/>
        <v>0.12711039912456887</v>
      </c>
      <c r="K1109" s="51">
        <f t="shared" si="647"/>
        <v>0.12131633675211109</v>
      </c>
      <c r="L1109" s="51">
        <f t="shared" si="648"/>
        <v>0.90663255889623873</v>
      </c>
      <c r="M1109" s="51">
        <f t="shared" si="649"/>
        <v>7.8778007262144581E-2</v>
      </c>
      <c r="N1109" s="51">
        <f t="shared" si="620"/>
        <v>1.2338373020350633</v>
      </c>
      <c r="O1109" s="52">
        <f t="shared" si="621"/>
        <v>0.20134480896867887</v>
      </c>
      <c r="P1109" s="53" t="b">
        <f t="shared" si="622"/>
        <v>0</v>
      </c>
      <c r="Q1109" s="53" t="b">
        <f t="shared" si="623"/>
        <v>0</v>
      </c>
      <c r="R1109" s="53" t="b">
        <f t="shared" si="624"/>
        <v>0</v>
      </c>
      <c r="S1109" s="53" t="b">
        <f t="shared" si="650"/>
        <v>0</v>
      </c>
      <c r="T1109" s="54" t="str">
        <f t="shared" si="651"/>
        <v>不调</v>
      </c>
      <c r="U1109" s="51">
        <f t="shared" si="625"/>
        <v>0.12711039912456887</v>
      </c>
      <c r="V1109" s="51">
        <f t="shared" si="626"/>
        <v>0.12131633675211109</v>
      </c>
      <c r="W1109" s="51">
        <f t="shared" si="627"/>
        <v>0.90663255889623873</v>
      </c>
      <c r="X1109" s="51">
        <f t="shared" si="628"/>
        <v>7.8778007262144581E-2</v>
      </c>
      <c r="Y1109" s="51">
        <f t="shared" si="652"/>
        <v>0.99998626710299976</v>
      </c>
      <c r="Z1109" s="51">
        <f t="shared" si="629"/>
        <v>0.12710865353055004</v>
      </c>
      <c r="AA1109" s="51">
        <f t="shared" si="630"/>
        <v>0.12131467072735402</v>
      </c>
      <c r="AB1109" s="51">
        <f t="shared" si="631"/>
        <v>0.9066201082046903</v>
      </c>
      <c r="AC1109" s="51">
        <f t="shared" si="632"/>
        <v>7.8776925411884968E-2</v>
      </c>
      <c r="AD1109" s="78">
        <f t="shared" si="633"/>
        <v>1.2338203578744795</v>
      </c>
      <c r="AE1109" s="51">
        <f t="shared" si="653"/>
        <v>1.2392975092904523</v>
      </c>
      <c r="AF1109" s="50">
        <f t="shared" si="634"/>
        <v>-4.4195613845046111E-3</v>
      </c>
      <c r="AG1109" s="50">
        <f t="shared" si="654"/>
        <v>-1.2119037100385421E-3</v>
      </c>
      <c r="AH1109" s="48">
        <f t="shared" si="655"/>
        <v>45380</v>
      </c>
      <c r="AI1109" s="55">
        <f t="shared" si="635"/>
        <v>2024</v>
      </c>
      <c r="AJ1109" s="55">
        <f t="shared" si="636"/>
        <v>5</v>
      </c>
      <c r="AK1109" s="53">
        <f t="shared" si="637"/>
        <v>0</v>
      </c>
      <c r="AL1109" s="51">
        <f t="shared" si="656"/>
        <v>1.2261717860627563</v>
      </c>
      <c r="AM1109" s="52" t="str">
        <f t="shared" si="638"/>
        <v/>
      </c>
      <c r="AN1109" s="51">
        <f t="shared" si="657"/>
        <v>1.2392975092904523</v>
      </c>
      <c r="AO1109" s="52">
        <f t="shared" si="639"/>
        <v>-4.4195613845046111E-3</v>
      </c>
      <c r="AP1109" s="56">
        <f t="shared" si="640"/>
        <v>1</v>
      </c>
      <c r="AQ1109" s="53" t="b">
        <f t="shared" si="641"/>
        <v>1</v>
      </c>
    </row>
    <row r="1110" spans="1:43">
      <c r="A1110" s="48">
        <f>净值底稿!A1071</f>
        <v>45443</v>
      </c>
      <c r="B1110" s="49">
        <f>净值底稿!X1071</f>
        <v>1.6884426529656285</v>
      </c>
      <c r="C1110" s="49">
        <f>净值底稿!U1071</f>
        <v>1.1519558683032729</v>
      </c>
      <c r="D1110" s="49">
        <f>净值底稿!V1071</f>
        <v>1.6801999999999999</v>
      </c>
      <c r="E1110" s="49">
        <f>净值底稿!W1071</f>
        <v>1.9611000000000001</v>
      </c>
      <c r="F1110" s="50">
        <f t="shared" si="642"/>
        <v>-2.8842124486272436E-4</v>
      </c>
      <c r="G1110" s="50">
        <f t="shared" si="643"/>
        <v>3.3005033897945957E-3</v>
      </c>
      <c r="H1110" s="50">
        <f t="shared" si="644"/>
        <v>-3.5697287006197786E-4</v>
      </c>
      <c r="I1110" s="50">
        <f t="shared" si="645"/>
        <v>3.2741597176038084E-3</v>
      </c>
      <c r="J1110" s="51">
        <f t="shared" si="646"/>
        <v>0.12707199269446592</v>
      </c>
      <c r="K1110" s="51">
        <f t="shared" si="647"/>
        <v>0.12171507020932147</v>
      </c>
      <c r="L1110" s="51">
        <f t="shared" si="648"/>
        <v>0.90629646942260855</v>
      </c>
      <c r="M1110" s="51">
        <f t="shared" si="649"/>
        <v>7.9034853647745248E-2</v>
      </c>
      <c r="N1110" s="51">
        <f t="shared" si="620"/>
        <v>1.2341183859741411</v>
      </c>
      <c r="O1110" s="52">
        <f t="shared" si="621"/>
        <v>0.20159092169055515</v>
      </c>
      <c r="P1110" s="53" t="b">
        <f t="shared" si="622"/>
        <v>0</v>
      </c>
      <c r="Q1110" s="53" t="b">
        <f t="shared" si="623"/>
        <v>0</v>
      </c>
      <c r="R1110" s="53" t="b">
        <f t="shared" si="624"/>
        <v>0</v>
      </c>
      <c r="S1110" s="53" t="b">
        <f t="shared" si="650"/>
        <v>0</v>
      </c>
      <c r="T1110" s="54" t="str">
        <f t="shared" si="651"/>
        <v>不调</v>
      </c>
      <c r="U1110" s="51">
        <f t="shared" si="625"/>
        <v>0.12707199269446592</v>
      </c>
      <c r="V1110" s="51">
        <f t="shared" si="626"/>
        <v>0.12171507020932147</v>
      </c>
      <c r="W1110" s="51">
        <f t="shared" si="627"/>
        <v>0.90629646942260855</v>
      </c>
      <c r="X1110" s="51">
        <f t="shared" si="628"/>
        <v>7.9034853647745248E-2</v>
      </c>
      <c r="Y1110" s="51">
        <f t="shared" si="652"/>
        <v>0.99998626710299976</v>
      </c>
      <c r="Z1110" s="51">
        <f t="shared" si="629"/>
        <v>0.12707024762787864</v>
      </c>
      <c r="AA1110" s="51">
        <f t="shared" si="630"/>
        <v>0.12171339870879891</v>
      </c>
      <c r="AB1110" s="51">
        <f t="shared" si="631"/>
        <v>0.90628402334654234</v>
      </c>
      <c r="AC1110" s="51">
        <f t="shared" si="632"/>
        <v>7.9033768270240681E-2</v>
      </c>
      <c r="AD1110" s="78">
        <f t="shared" si="633"/>
        <v>1.2341014379534605</v>
      </c>
      <c r="AE1110" s="51">
        <f t="shared" si="653"/>
        <v>1.2392975092904523</v>
      </c>
      <c r="AF1110" s="50">
        <f t="shared" si="634"/>
        <v>-4.1927554102539899E-3</v>
      </c>
      <c r="AG1110" s="50">
        <f t="shared" si="654"/>
        <v>2.2781280693506822E-4</v>
      </c>
      <c r="AH1110" s="48">
        <f t="shared" si="655"/>
        <v>45380</v>
      </c>
      <c r="AI1110" s="55">
        <f t="shared" si="635"/>
        <v>2024</v>
      </c>
      <c r="AJ1110" s="55">
        <f t="shared" si="636"/>
        <v>5</v>
      </c>
      <c r="AK1110" s="53">
        <f t="shared" si="637"/>
        <v>1</v>
      </c>
      <c r="AL1110" s="51">
        <f t="shared" si="656"/>
        <v>1.2261717860627563</v>
      </c>
      <c r="AM1110" s="52">
        <f t="shared" si="638"/>
        <v>6.4669991438690566E-3</v>
      </c>
      <c r="AN1110" s="51">
        <f t="shared" si="657"/>
        <v>1.2392975092904523</v>
      </c>
      <c r="AO1110" s="52">
        <f t="shared" si="639"/>
        <v>-4.1927554102539899E-3</v>
      </c>
      <c r="AP1110" s="56">
        <f t="shared" si="640"/>
        <v>1</v>
      </c>
      <c r="AQ1110" s="53" t="b">
        <f t="shared" si="641"/>
        <v>1</v>
      </c>
    </row>
    <row r="1111" spans="1:43">
      <c r="A1111" s="48">
        <f>净值底稿!A1072</f>
        <v>45446</v>
      </c>
      <c r="B1111" s="49">
        <f>净值底稿!X1072</f>
        <v>1.6768110464812258</v>
      </c>
      <c r="C1111" s="49">
        <f>净值底稿!U1072</f>
        <v>1.1418972902027329</v>
      </c>
      <c r="D1111" s="49">
        <f>净值底稿!V1072</f>
        <v>1.6815</v>
      </c>
      <c r="E1111" s="49">
        <f>净值底稿!W1072</f>
        <v>1.946</v>
      </c>
      <c r="F1111" s="50">
        <f t="shared" si="642"/>
        <v>-6.8889556088698178E-3</v>
      </c>
      <c r="G1111" s="50">
        <f t="shared" si="643"/>
        <v>-8.7317391033003844E-3</v>
      </c>
      <c r="H1111" s="50">
        <f t="shared" si="644"/>
        <v>7.7371741459364429E-4</v>
      </c>
      <c r="I1111" s="50">
        <f t="shared" si="645"/>
        <v>-7.6997603385855484E-3</v>
      </c>
      <c r="J1111" s="51">
        <f t="shared" si="646"/>
        <v>0.12619486633276208</v>
      </c>
      <c r="K1111" s="51">
        <f t="shared" si="647"/>
        <v>0.1206506290658977</v>
      </c>
      <c r="L1111" s="51">
        <f t="shared" si="648"/>
        <v>0.90698523107797357</v>
      </c>
      <c r="M1111" s="51">
        <f t="shared" si="649"/>
        <v>7.8425227195904515E-2</v>
      </c>
      <c r="N1111" s="51">
        <f t="shared" si="620"/>
        <v>1.2322559536725379</v>
      </c>
      <c r="O1111" s="52">
        <f t="shared" si="621"/>
        <v>0.20031998600856993</v>
      </c>
      <c r="P1111" s="53" t="b">
        <f t="shared" si="622"/>
        <v>0</v>
      </c>
      <c r="Q1111" s="53" t="b">
        <f t="shared" si="623"/>
        <v>0</v>
      </c>
      <c r="R1111" s="53" t="b">
        <f t="shared" si="624"/>
        <v>0</v>
      </c>
      <c r="S1111" s="53" t="b">
        <f t="shared" si="650"/>
        <v>0</v>
      </c>
      <c r="T1111" s="54" t="str">
        <f t="shared" si="651"/>
        <v>不调</v>
      </c>
      <c r="U1111" s="51">
        <f t="shared" si="625"/>
        <v>0.12619486633276208</v>
      </c>
      <c r="V1111" s="51">
        <f t="shared" si="626"/>
        <v>0.1206506290658977</v>
      </c>
      <c r="W1111" s="51">
        <f t="shared" si="627"/>
        <v>0.90698523107797357</v>
      </c>
      <c r="X1111" s="51">
        <f t="shared" si="628"/>
        <v>7.8425227195904515E-2</v>
      </c>
      <c r="Y1111" s="51">
        <f t="shared" si="652"/>
        <v>0.99995880187477393</v>
      </c>
      <c r="Z1111" s="51">
        <f t="shared" si="629"/>
        <v>0.12618966734085602</v>
      </c>
      <c r="AA1111" s="51">
        <f t="shared" si="630"/>
        <v>0.12064565848617284</v>
      </c>
      <c r="AB1111" s="51">
        <f t="shared" si="631"/>
        <v>0.90694786498684543</v>
      </c>
      <c r="AC1111" s="51">
        <f t="shared" si="632"/>
        <v>7.8421996223573612E-2</v>
      </c>
      <c r="AD1111" s="78">
        <f t="shared" si="633"/>
        <v>1.232205187037448</v>
      </c>
      <c r="AE1111" s="51">
        <f t="shared" si="653"/>
        <v>1.2392975092904523</v>
      </c>
      <c r="AF1111" s="50">
        <f t="shared" si="634"/>
        <v>-5.7228568603071572E-3</v>
      </c>
      <c r="AG1111" s="50">
        <f t="shared" si="654"/>
        <v>-1.5365438023936528E-3</v>
      </c>
      <c r="AH1111" s="48">
        <f t="shared" si="655"/>
        <v>45380</v>
      </c>
      <c r="AI1111" s="55">
        <f t="shared" si="635"/>
        <v>2024</v>
      </c>
      <c r="AJ1111" s="55">
        <f t="shared" si="636"/>
        <v>6</v>
      </c>
      <c r="AK1111" s="53">
        <f t="shared" si="637"/>
        <v>0</v>
      </c>
      <c r="AL1111" s="51">
        <f t="shared" si="656"/>
        <v>1.2341014379534605</v>
      </c>
      <c r="AM1111" s="52" t="str">
        <f t="shared" si="638"/>
        <v/>
      </c>
      <c r="AN1111" s="51">
        <f t="shared" si="657"/>
        <v>1.2392975092904523</v>
      </c>
      <c r="AO1111" s="52">
        <f t="shared" si="639"/>
        <v>-5.7228568603071572E-3</v>
      </c>
      <c r="AP1111" s="56">
        <f t="shared" si="640"/>
        <v>1</v>
      </c>
      <c r="AQ1111" s="53" t="b">
        <f t="shared" si="641"/>
        <v>1</v>
      </c>
    </row>
    <row r="1112" spans="1:43">
      <c r="A1112" s="48">
        <f>净值底稿!A1073</f>
        <v>45447</v>
      </c>
      <c r="B1112" s="49">
        <f>净值底稿!X1073</f>
        <v>1.6820859187192547</v>
      </c>
      <c r="C1112" s="49">
        <f>净值底稿!U1073</f>
        <v>1.144763111125191</v>
      </c>
      <c r="D1112" s="49">
        <f>净值底稿!V1073</f>
        <v>1.6820999999999999</v>
      </c>
      <c r="E1112" s="49">
        <f>净值底稿!W1073</f>
        <v>1.9604999999999999</v>
      </c>
      <c r="F1112" s="50">
        <f t="shared" si="642"/>
        <v>3.1457761738260537E-3</v>
      </c>
      <c r="G1112" s="50">
        <f t="shared" si="643"/>
        <v>2.5097011325330154E-3</v>
      </c>
      <c r="H1112" s="50">
        <f t="shared" si="644"/>
        <v>3.568242640499264E-4</v>
      </c>
      <c r="I1112" s="50">
        <f t="shared" si="645"/>
        <v>7.4511819116136468E-3</v>
      </c>
      <c r="J1112" s="51">
        <f t="shared" si="646"/>
        <v>0.12658663178975993</v>
      </c>
      <c r="K1112" s="51">
        <f t="shared" si="647"/>
        <v>0.12094844303191078</v>
      </c>
      <c r="L1112" s="51">
        <f t="shared" si="648"/>
        <v>0.90727148599130103</v>
      </c>
      <c r="M1112" s="51">
        <f t="shared" si="649"/>
        <v>7.9006332783307334E-2</v>
      </c>
      <c r="N1112" s="51">
        <f t="shared" si="620"/>
        <v>1.2338128935962791</v>
      </c>
      <c r="O1112" s="52">
        <f t="shared" si="621"/>
        <v>0.20062610474118425</v>
      </c>
      <c r="P1112" s="53" t="b">
        <f t="shared" si="622"/>
        <v>0</v>
      </c>
      <c r="Q1112" s="53" t="b">
        <f t="shared" si="623"/>
        <v>0</v>
      </c>
      <c r="R1112" s="53" t="b">
        <f t="shared" si="624"/>
        <v>0</v>
      </c>
      <c r="S1112" s="53" t="b">
        <f t="shared" si="650"/>
        <v>0</v>
      </c>
      <c r="T1112" s="54" t="str">
        <f t="shared" si="651"/>
        <v>不调</v>
      </c>
      <c r="U1112" s="51">
        <f t="shared" si="625"/>
        <v>0.12658663178975993</v>
      </c>
      <c r="V1112" s="51">
        <f t="shared" si="626"/>
        <v>0.12094844303191078</v>
      </c>
      <c r="W1112" s="51">
        <f t="shared" si="627"/>
        <v>0.90727148599130103</v>
      </c>
      <c r="X1112" s="51">
        <f t="shared" si="628"/>
        <v>7.9006332783307334E-2</v>
      </c>
      <c r="Y1112" s="51">
        <f t="shared" si="652"/>
        <v>0.99998626710299976</v>
      </c>
      <c r="Z1112" s="51">
        <f t="shared" si="629"/>
        <v>0.12658489338858395</v>
      </c>
      <c r="AA1112" s="51">
        <f t="shared" si="630"/>
        <v>0.12094678205940028</v>
      </c>
      <c r="AB1112" s="51">
        <f t="shared" si="631"/>
        <v>0.90725902652543267</v>
      </c>
      <c r="AC1112" s="51">
        <f t="shared" si="632"/>
        <v>7.9005247797476849E-2</v>
      </c>
      <c r="AD1112" s="78">
        <f t="shared" si="633"/>
        <v>1.2337959497708937</v>
      </c>
      <c r="AE1112" s="51">
        <f t="shared" si="653"/>
        <v>1.2392975092904523</v>
      </c>
      <c r="AF1112" s="50">
        <f t="shared" si="634"/>
        <v>-4.4392564967782322E-3</v>
      </c>
      <c r="AG1112" s="50">
        <f t="shared" si="654"/>
        <v>1.2909885059568804E-3</v>
      </c>
      <c r="AH1112" s="48">
        <f t="shared" si="655"/>
        <v>45380</v>
      </c>
      <c r="AI1112" s="55">
        <f t="shared" si="635"/>
        <v>2024</v>
      </c>
      <c r="AJ1112" s="55">
        <f t="shared" si="636"/>
        <v>6</v>
      </c>
      <c r="AK1112" s="53">
        <f t="shared" si="637"/>
        <v>0</v>
      </c>
      <c r="AL1112" s="51">
        <f t="shared" si="656"/>
        <v>1.2341014379534605</v>
      </c>
      <c r="AM1112" s="52" t="str">
        <f t="shared" si="638"/>
        <v/>
      </c>
      <c r="AN1112" s="51">
        <f t="shared" si="657"/>
        <v>1.2392975092904523</v>
      </c>
      <c r="AO1112" s="52">
        <f t="shared" si="639"/>
        <v>-4.4392564967782322E-3</v>
      </c>
      <c r="AP1112" s="56">
        <f t="shared" si="640"/>
        <v>1</v>
      </c>
      <c r="AQ1112" s="53" t="b">
        <f t="shared" si="641"/>
        <v>1</v>
      </c>
    </row>
    <row r="1113" spans="1:43">
      <c r="A1113" s="48">
        <f>净值底稿!A1074</f>
        <v>45448</v>
      </c>
      <c r="B1113" s="49">
        <f>净值底稿!X1074</f>
        <v>1.661652368026072</v>
      </c>
      <c r="C1113" s="49">
        <f>净值底稿!U1074</f>
        <v>1.1308509686826211</v>
      </c>
      <c r="D1113" s="49">
        <f>净值底稿!V1074</f>
        <v>1.6832</v>
      </c>
      <c r="E1113" s="49">
        <f>净值底稿!W1074</f>
        <v>1.9492</v>
      </c>
      <c r="F1113" s="50">
        <f t="shared" si="642"/>
        <v>-1.214774493132964E-2</v>
      </c>
      <c r="G1113" s="50">
        <f t="shared" si="643"/>
        <v>-1.2152857047337595E-2</v>
      </c>
      <c r="H1113" s="50">
        <f t="shared" si="644"/>
        <v>6.5394447416933232E-4</v>
      </c>
      <c r="I1113" s="50">
        <f t="shared" si="645"/>
        <v>-5.7638357561845543E-3</v>
      </c>
      <c r="J1113" s="51">
        <f t="shared" si="646"/>
        <v>0.12504717239153987</v>
      </c>
      <c r="K1113" s="51">
        <f t="shared" si="647"/>
        <v>0.11947693310669689</v>
      </c>
      <c r="L1113" s="51">
        <f t="shared" si="648"/>
        <v>0.90785232355246925</v>
      </c>
      <c r="M1113" s="51">
        <f t="shared" si="649"/>
        <v>7.8549874525295535E-2</v>
      </c>
      <c r="N1113" s="51">
        <f t="shared" si="620"/>
        <v>1.2309263035760014</v>
      </c>
      <c r="O1113" s="52">
        <f t="shared" si="621"/>
        <v>0.1986504836137325</v>
      </c>
      <c r="P1113" s="53" t="b">
        <f t="shared" si="622"/>
        <v>0</v>
      </c>
      <c r="Q1113" s="53" t="b">
        <f t="shared" si="623"/>
        <v>0</v>
      </c>
      <c r="R1113" s="53" t="b">
        <f t="shared" si="624"/>
        <v>0</v>
      </c>
      <c r="S1113" s="53" t="b">
        <f t="shared" si="650"/>
        <v>0</v>
      </c>
      <c r="T1113" s="54" t="str">
        <f t="shared" si="651"/>
        <v>不调</v>
      </c>
      <c r="U1113" s="51">
        <f t="shared" si="625"/>
        <v>0.12504717239153987</v>
      </c>
      <c r="V1113" s="51">
        <f t="shared" si="626"/>
        <v>0.11947693310669689</v>
      </c>
      <c r="W1113" s="51">
        <f t="shared" si="627"/>
        <v>0.90785232355246925</v>
      </c>
      <c r="X1113" s="51">
        <f t="shared" si="628"/>
        <v>7.8549874525295535E-2</v>
      </c>
      <c r="Y1113" s="51">
        <f t="shared" si="652"/>
        <v>0.99998626710299976</v>
      </c>
      <c r="Z1113" s="51">
        <f t="shared" si="629"/>
        <v>0.12504545513160126</v>
      </c>
      <c r="AA1113" s="51">
        <f t="shared" si="630"/>
        <v>0.11947529234228063</v>
      </c>
      <c r="AB1113" s="51">
        <f t="shared" si="631"/>
        <v>0.90783985611001849</v>
      </c>
      <c r="AC1113" s="51">
        <f t="shared" si="632"/>
        <v>7.8548795807959301E-2</v>
      </c>
      <c r="AD1113" s="78">
        <f t="shared" si="633"/>
        <v>1.2309093993918598</v>
      </c>
      <c r="AE1113" s="51">
        <f t="shared" si="653"/>
        <v>1.2392975092904523</v>
      </c>
      <c r="AF1113" s="50">
        <f t="shared" si="634"/>
        <v>-6.7684392453875031E-3</v>
      </c>
      <c r="AG1113" s="50">
        <f t="shared" si="654"/>
        <v>-2.3395686941344307E-3</v>
      </c>
      <c r="AH1113" s="48">
        <f t="shared" si="655"/>
        <v>45380</v>
      </c>
      <c r="AI1113" s="55">
        <f t="shared" si="635"/>
        <v>2024</v>
      </c>
      <c r="AJ1113" s="55">
        <f t="shared" si="636"/>
        <v>6</v>
      </c>
      <c r="AK1113" s="53">
        <f t="shared" si="637"/>
        <v>0</v>
      </c>
      <c r="AL1113" s="51">
        <f t="shared" si="656"/>
        <v>1.2341014379534605</v>
      </c>
      <c r="AM1113" s="52" t="str">
        <f t="shared" si="638"/>
        <v/>
      </c>
      <c r="AN1113" s="51">
        <f t="shared" si="657"/>
        <v>1.2392975092904523</v>
      </c>
      <c r="AO1113" s="52">
        <f t="shared" si="639"/>
        <v>-6.7684392453875031E-3</v>
      </c>
      <c r="AP1113" s="56">
        <f t="shared" si="640"/>
        <v>1</v>
      </c>
      <c r="AQ1113" s="53" t="b">
        <f t="shared" si="641"/>
        <v>1</v>
      </c>
    </row>
    <row r="1114" spans="1:43">
      <c r="A1114" s="48">
        <f>净值底稿!A1075</f>
        <v>45449</v>
      </c>
      <c r="B1114" s="49">
        <f>净值底稿!X1075</f>
        <v>1.6647301348555166</v>
      </c>
      <c r="C1114" s="49">
        <f>净值底稿!U1075</f>
        <v>1.1135129349857074</v>
      </c>
      <c r="D1114" s="49">
        <f>净值底稿!V1075</f>
        <v>1.6838</v>
      </c>
      <c r="E1114" s="49">
        <f>净值底稿!W1075</f>
        <v>1.9804999999999999</v>
      </c>
      <c r="F1114" s="50">
        <f t="shared" si="642"/>
        <v>1.8522326863714689E-3</v>
      </c>
      <c r="G1114" s="50">
        <f t="shared" si="643"/>
        <v>-1.5331846704001673E-2</v>
      </c>
      <c r="H1114" s="50">
        <f t="shared" si="644"/>
        <v>3.5646387832688475E-4</v>
      </c>
      <c r="I1114" s="50">
        <f t="shared" si="645"/>
        <v>1.6057869895341526E-2</v>
      </c>
      <c r="J1114" s="51">
        <f t="shared" si="646"/>
        <v>0.12527706841087821</v>
      </c>
      <c r="K1114" s="51">
        <f t="shared" si="647"/>
        <v>0.117643515475173</v>
      </c>
      <c r="L1114" s="51">
        <f t="shared" si="648"/>
        <v>0.90816346822602723</v>
      </c>
      <c r="M1114" s="51">
        <f t="shared" si="649"/>
        <v>7.9810122151479257E-2</v>
      </c>
      <c r="N1114" s="51">
        <f t="shared" si="620"/>
        <v>1.2308941742635577</v>
      </c>
      <c r="O1114" s="52">
        <f t="shared" si="621"/>
        <v>0.19735293981011021</v>
      </c>
      <c r="P1114" s="53" t="b">
        <f t="shared" si="622"/>
        <v>0</v>
      </c>
      <c r="Q1114" s="53" t="b">
        <f t="shared" si="623"/>
        <v>0</v>
      </c>
      <c r="R1114" s="53" t="b">
        <f t="shared" si="624"/>
        <v>0</v>
      </c>
      <c r="S1114" s="53" t="b">
        <f t="shared" si="650"/>
        <v>0</v>
      </c>
      <c r="T1114" s="54" t="str">
        <f t="shared" si="651"/>
        <v>不调</v>
      </c>
      <c r="U1114" s="51">
        <f t="shared" si="625"/>
        <v>0.12527706841087821</v>
      </c>
      <c r="V1114" s="51">
        <f t="shared" si="626"/>
        <v>0.117643515475173</v>
      </c>
      <c r="W1114" s="51">
        <f t="shared" si="627"/>
        <v>0.90816346822602723</v>
      </c>
      <c r="X1114" s="51">
        <f t="shared" si="628"/>
        <v>7.9810122151479257E-2</v>
      </c>
      <c r="Y1114" s="51">
        <f t="shared" si="652"/>
        <v>0.99998626710299976</v>
      </c>
      <c r="Z1114" s="51">
        <f t="shared" si="629"/>
        <v>0.12527534799380124</v>
      </c>
      <c r="AA1114" s="51">
        <f t="shared" si="630"/>
        <v>0.11764189988889223</v>
      </c>
      <c r="AB1114" s="51">
        <f t="shared" si="631"/>
        <v>0.90815099651065867</v>
      </c>
      <c r="AC1114" s="51">
        <f t="shared" si="632"/>
        <v>7.9809026127292168E-2</v>
      </c>
      <c r="AD1114" s="78">
        <f t="shared" si="633"/>
        <v>1.2308772705206443</v>
      </c>
      <c r="AE1114" s="51">
        <f t="shared" si="653"/>
        <v>1.2392975092904523</v>
      </c>
      <c r="AF1114" s="50">
        <f t="shared" si="634"/>
        <v>-6.7943643125926156E-3</v>
      </c>
      <c r="AG1114" s="50">
        <f t="shared" si="654"/>
        <v>-2.6101735214112409E-5</v>
      </c>
      <c r="AH1114" s="48">
        <f t="shared" si="655"/>
        <v>45380</v>
      </c>
      <c r="AI1114" s="55">
        <f t="shared" si="635"/>
        <v>2024</v>
      </c>
      <c r="AJ1114" s="55">
        <f t="shared" si="636"/>
        <v>6</v>
      </c>
      <c r="AK1114" s="53">
        <f t="shared" si="637"/>
        <v>0</v>
      </c>
      <c r="AL1114" s="51">
        <f t="shared" si="656"/>
        <v>1.2341014379534605</v>
      </c>
      <c r="AM1114" s="52" t="str">
        <f t="shared" si="638"/>
        <v/>
      </c>
      <c r="AN1114" s="51">
        <f t="shared" si="657"/>
        <v>1.2392975092904523</v>
      </c>
      <c r="AO1114" s="52">
        <f t="shared" si="639"/>
        <v>-6.7943643125926156E-3</v>
      </c>
      <c r="AP1114" s="56">
        <f t="shared" si="640"/>
        <v>1</v>
      </c>
      <c r="AQ1114" s="53" t="b">
        <f t="shared" si="641"/>
        <v>1</v>
      </c>
    </row>
    <row r="1115" spans="1:43">
      <c r="A1115" s="48">
        <f>净值底稿!A1076</f>
        <v>45450</v>
      </c>
      <c r="B1115" s="49">
        <f>净值底稿!X1076</f>
        <v>1.6769519203733569</v>
      </c>
      <c r="C1115" s="49">
        <f>净值底稿!U1076</f>
        <v>1.1202807016563323</v>
      </c>
      <c r="D1115" s="49">
        <f>净值底稿!V1076</f>
        <v>1.6840999999999999</v>
      </c>
      <c r="E1115" s="49">
        <f>净值底稿!W1076</f>
        <v>1.9823999999999999</v>
      </c>
      <c r="F1115" s="50">
        <f t="shared" si="642"/>
        <v>7.341601657797181E-3</v>
      </c>
      <c r="G1115" s="50">
        <f t="shared" si="643"/>
        <v>6.077851866814532E-3</v>
      </c>
      <c r="H1115" s="50">
        <f t="shared" si="644"/>
        <v>1.7816842855444825E-4</v>
      </c>
      <c r="I1115" s="50">
        <f t="shared" si="645"/>
        <v>9.5935369856103847E-4</v>
      </c>
      <c r="J1115" s="51">
        <f t="shared" si="646"/>
        <v>0.12619506969631367</v>
      </c>
      <c r="K1115" s="51">
        <f t="shared" si="647"/>
        <v>0.11835690992974754</v>
      </c>
      <c r="L1115" s="51">
        <f t="shared" si="648"/>
        <v>0.90831280034659712</v>
      </c>
      <c r="M1115" s="51">
        <f t="shared" si="649"/>
        <v>7.9885591211685938E-2</v>
      </c>
      <c r="N1115" s="51">
        <f t="shared" si="620"/>
        <v>1.2327503711843444</v>
      </c>
      <c r="O1115" s="52">
        <f t="shared" si="621"/>
        <v>0.19837915716148757</v>
      </c>
      <c r="P1115" s="53" t="b">
        <f t="shared" si="622"/>
        <v>0</v>
      </c>
      <c r="Q1115" s="53" t="b">
        <f t="shared" si="623"/>
        <v>0</v>
      </c>
      <c r="R1115" s="53" t="b">
        <f t="shared" si="624"/>
        <v>0</v>
      </c>
      <c r="S1115" s="53" t="b">
        <f t="shared" si="650"/>
        <v>0</v>
      </c>
      <c r="T1115" s="54" t="str">
        <f t="shared" si="651"/>
        <v>不调</v>
      </c>
      <c r="U1115" s="51">
        <f t="shared" si="625"/>
        <v>0.12619506969631367</v>
      </c>
      <c r="V1115" s="51">
        <f t="shared" si="626"/>
        <v>0.11835690992974754</v>
      </c>
      <c r="W1115" s="51">
        <f t="shared" si="627"/>
        <v>0.90831280034659712</v>
      </c>
      <c r="X1115" s="51">
        <f t="shared" si="628"/>
        <v>7.9885591211685938E-2</v>
      </c>
      <c r="Y1115" s="51">
        <f t="shared" si="652"/>
        <v>0.99998626710299976</v>
      </c>
      <c r="Z1115" s="51">
        <f t="shared" si="629"/>
        <v>0.12619333667241958</v>
      </c>
      <c r="AA1115" s="51">
        <f t="shared" si="630"/>
        <v>0.1183552845464942</v>
      </c>
      <c r="AB1115" s="51">
        <f t="shared" si="631"/>
        <v>0.908300326580466</v>
      </c>
      <c r="AC1115" s="51">
        <f t="shared" si="632"/>
        <v>7.988449415109003E-2</v>
      </c>
      <c r="AD1115" s="78">
        <f t="shared" si="633"/>
        <v>1.2327334419504699</v>
      </c>
      <c r="AE1115" s="51">
        <f t="shared" si="653"/>
        <v>1.2392975092904523</v>
      </c>
      <c r="AF1115" s="50">
        <f t="shared" si="634"/>
        <v>-5.2966033505067456E-3</v>
      </c>
      <c r="AG1115" s="50">
        <f t="shared" si="654"/>
        <v>1.5080069104211891E-3</v>
      </c>
      <c r="AH1115" s="48">
        <f t="shared" si="655"/>
        <v>45380</v>
      </c>
      <c r="AI1115" s="55">
        <f t="shared" si="635"/>
        <v>2024</v>
      </c>
      <c r="AJ1115" s="55">
        <f t="shared" si="636"/>
        <v>6</v>
      </c>
      <c r="AK1115" s="53">
        <f t="shared" si="637"/>
        <v>0</v>
      </c>
      <c r="AL1115" s="51">
        <f t="shared" si="656"/>
        <v>1.2341014379534605</v>
      </c>
      <c r="AM1115" s="52" t="str">
        <f t="shared" si="638"/>
        <v/>
      </c>
      <c r="AN1115" s="51">
        <f t="shared" si="657"/>
        <v>1.2392975092904523</v>
      </c>
      <c r="AO1115" s="52">
        <f t="shared" si="639"/>
        <v>-5.2966033505067456E-3</v>
      </c>
      <c r="AP1115" s="56">
        <f t="shared" si="640"/>
        <v>1</v>
      </c>
      <c r="AQ1115" s="53" t="b">
        <f t="shared" si="641"/>
        <v>1</v>
      </c>
    </row>
    <row r="1116" spans="1:43">
      <c r="A1116" s="48">
        <f>净值底稿!A1077</f>
        <v>45454</v>
      </c>
      <c r="B1116" s="49">
        <f>净值底稿!X1077</f>
        <v>1.651671274886122</v>
      </c>
      <c r="C1116" s="49">
        <f>净值底稿!U1077</f>
        <v>1.1206596256893775</v>
      </c>
      <c r="D1116" s="49">
        <f>净值底稿!V1077</f>
        <v>1.6850000000000001</v>
      </c>
      <c r="E1116" s="49">
        <f>净值底稿!W1077</f>
        <v>1.9261999999999999</v>
      </c>
      <c r="F1116" s="50">
        <f t="shared" si="642"/>
        <v>-1.5075354981916478E-2</v>
      </c>
      <c r="G1116" s="50">
        <f t="shared" si="643"/>
        <v>3.3824025753981246E-4</v>
      </c>
      <c r="H1116" s="50">
        <f t="shared" si="644"/>
        <v>5.3441007066101776E-4</v>
      </c>
      <c r="I1116" s="50">
        <f t="shared" si="645"/>
        <v>-2.8349475383373735E-2</v>
      </c>
      <c r="J1116" s="51">
        <f t="shared" si="646"/>
        <v>0.12429092732573035</v>
      </c>
      <c r="K1116" s="51">
        <f t="shared" si="647"/>
        <v>0.11839531706842041</v>
      </c>
      <c r="L1116" s="51">
        <f t="shared" si="648"/>
        <v>0.90878573142217534</v>
      </c>
      <c r="M1116" s="51">
        <f t="shared" si="649"/>
        <v>7.7619810650640442E-2</v>
      </c>
      <c r="N1116" s="51">
        <f t="shared" si="620"/>
        <v>1.2290917864669666</v>
      </c>
      <c r="O1116" s="52">
        <f t="shared" si="621"/>
        <v>0.19745168511112923</v>
      </c>
      <c r="P1116" s="53" t="b">
        <f t="shared" si="622"/>
        <v>0</v>
      </c>
      <c r="Q1116" s="53" t="b">
        <f t="shared" si="623"/>
        <v>0</v>
      </c>
      <c r="R1116" s="53" t="b">
        <f t="shared" si="624"/>
        <v>0</v>
      </c>
      <c r="S1116" s="53" t="b">
        <f t="shared" si="650"/>
        <v>0</v>
      </c>
      <c r="T1116" s="54" t="str">
        <f t="shared" si="651"/>
        <v>不调</v>
      </c>
      <c r="U1116" s="51">
        <f t="shared" si="625"/>
        <v>0.12429092732573035</v>
      </c>
      <c r="V1116" s="51">
        <f t="shared" si="626"/>
        <v>0.11839531706842041</v>
      </c>
      <c r="W1116" s="51">
        <f t="shared" si="627"/>
        <v>0.90878573142217534</v>
      </c>
      <c r="X1116" s="51">
        <f t="shared" si="628"/>
        <v>7.7619810650640442E-2</v>
      </c>
      <c r="Y1116" s="51">
        <f t="shared" si="652"/>
        <v>0.99994506954354323</v>
      </c>
      <c r="Z1116" s="51">
        <f t="shared" si="629"/>
        <v>0.12428409996835892</v>
      </c>
      <c r="AA1116" s="51">
        <f t="shared" si="630"/>
        <v>0.11838881355961149</v>
      </c>
      <c r="AB1116" s="51">
        <f t="shared" si="631"/>
        <v>0.90873581140712689</v>
      </c>
      <c r="AC1116" s="51">
        <f t="shared" si="632"/>
        <v>7.7615546959011308E-2</v>
      </c>
      <c r="AD1116" s="78">
        <f t="shared" si="633"/>
        <v>1.2290242718941087</v>
      </c>
      <c r="AE1116" s="51">
        <f t="shared" si="653"/>
        <v>1.2392975092904523</v>
      </c>
      <c r="AF1116" s="50">
        <f t="shared" si="634"/>
        <v>-8.2895651119524461E-3</v>
      </c>
      <c r="AG1116" s="50">
        <f t="shared" si="654"/>
        <v>-3.0088987044047943E-3</v>
      </c>
      <c r="AH1116" s="48">
        <f t="shared" si="655"/>
        <v>45380</v>
      </c>
      <c r="AI1116" s="55">
        <f t="shared" si="635"/>
        <v>2024</v>
      </c>
      <c r="AJ1116" s="55">
        <f t="shared" si="636"/>
        <v>6</v>
      </c>
      <c r="AK1116" s="53">
        <f t="shared" si="637"/>
        <v>0</v>
      </c>
      <c r="AL1116" s="51">
        <f t="shared" si="656"/>
        <v>1.2341014379534605</v>
      </c>
      <c r="AM1116" s="52" t="str">
        <f t="shared" si="638"/>
        <v/>
      </c>
      <c r="AN1116" s="51">
        <f t="shared" si="657"/>
        <v>1.2392975092904523</v>
      </c>
      <c r="AO1116" s="52">
        <f t="shared" si="639"/>
        <v>-8.2895651119524461E-3</v>
      </c>
      <c r="AP1116" s="56">
        <f t="shared" si="640"/>
        <v>1</v>
      </c>
      <c r="AQ1116" s="53" t="b">
        <f t="shared" si="641"/>
        <v>1</v>
      </c>
    </row>
    <row r="1117" spans="1:43">
      <c r="A1117" s="48">
        <f>净值底稿!A1078</f>
        <v>45455</v>
      </c>
      <c r="B1117" s="49">
        <f>净值底稿!X1078</f>
        <v>1.6659969479161225</v>
      </c>
      <c r="C1117" s="49">
        <f>净值底稿!U1078</f>
        <v>1.1275330109376802</v>
      </c>
      <c r="D1117" s="49">
        <f>净值底稿!V1078</f>
        <v>1.6850000000000001</v>
      </c>
      <c r="E1117" s="49">
        <f>净值底稿!W1078</f>
        <v>1.9331</v>
      </c>
      <c r="F1117" s="50">
        <f t="shared" si="642"/>
        <v>8.6734408037629773E-3</v>
      </c>
      <c r="G1117" s="50">
        <f t="shared" si="643"/>
        <v>6.1333388753739282E-3</v>
      </c>
      <c r="H1117" s="50">
        <f t="shared" si="644"/>
        <v>0</v>
      </c>
      <c r="I1117" s="50">
        <f t="shared" si="645"/>
        <v>3.5821825355624171E-3</v>
      </c>
      <c r="J1117" s="51">
        <f t="shared" si="646"/>
        <v>0.12536207075228345</v>
      </c>
      <c r="K1117" s="51">
        <f t="shared" si="647"/>
        <v>0.11911493227222605</v>
      </c>
      <c r="L1117" s="51">
        <f t="shared" si="648"/>
        <v>0.90873581140712689</v>
      </c>
      <c r="M1117" s="51">
        <f t="shared" si="649"/>
        <v>7.7893580015816005E-2</v>
      </c>
      <c r="N1117" s="51">
        <f t="shared" si="620"/>
        <v>1.2311063944474525</v>
      </c>
      <c r="O1117" s="52">
        <f t="shared" si="621"/>
        <v>0.19858316399553438</v>
      </c>
      <c r="P1117" s="53" t="b">
        <f t="shared" si="622"/>
        <v>0</v>
      </c>
      <c r="Q1117" s="53" t="b">
        <f t="shared" si="623"/>
        <v>0</v>
      </c>
      <c r="R1117" s="53" t="b">
        <f t="shared" si="624"/>
        <v>0</v>
      </c>
      <c r="S1117" s="53" t="b">
        <f t="shared" si="650"/>
        <v>0</v>
      </c>
      <c r="T1117" s="54" t="str">
        <f t="shared" si="651"/>
        <v>不调</v>
      </c>
      <c r="U1117" s="51">
        <f t="shared" si="625"/>
        <v>0.12536207075228345</v>
      </c>
      <c r="V1117" s="51">
        <f t="shared" si="626"/>
        <v>0.11911493227222605</v>
      </c>
      <c r="W1117" s="51">
        <f t="shared" si="627"/>
        <v>0.90873581140712689</v>
      </c>
      <c r="X1117" s="51">
        <f t="shared" si="628"/>
        <v>7.7893580015816005E-2</v>
      </c>
      <c r="Y1117" s="51">
        <f t="shared" si="652"/>
        <v>0.99998626710299976</v>
      </c>
      <c r="Z1117" s="51">
        <f t="shared" si="629"/>
        <v>0.12536034916787808</v>
      </c>
      <c r="AA1117" s="51">
        <f t="shared" si="630"/>
        <v>0.11911329647912997</v>
      </c>
      <c r="AB1117" s="51">
        <f t="shared" si="631"/>
        <v>0.90872333183182841</v>
      </c>
      <c r="AC1117" s="51">
        <f t="shared" si="632"/>
        <v>7.7892510311304675E-2</v>
      </c>
      <c r="AD1117" s="78">
        <f t="shared" si="633"/>
        <v>1.231089487790141</v>
      </c>
      <c r="AE1117" s="51">
        <f t="shared" si="653"/>
        <v>1.2392975092904523</v>
      </c>
      <c r="AF1117" s="50">
        <f t="shared" si="634"/>
        <v>-6.6231243416366992E-3</v>
      </c>
      <c r="AG1117" s="50">
        <f t="shared" si="654"/>
        <v>1.6803703094077083E-3</v>
      </c>
      <c r="AH1117" s="48">
        <f t="shared" si="655"/>
        <v>45380</v>
      </c>
      <c r="AI1117" s="55">
        <f t="shared" si="635"/>
        <v>2024</v>
      </c>
      <c r="AJ1117" s="55">
        <f t="shared" si="636"/>
        <v>6</v>
      </c>
      <c r="AK1117" s="53">
        <f t="shared" si="637"/>
        <v>0</v>
      </c>
      <c r="AL1117" s="51">
        <f t="shared" si="656"/>
        <v>1.2341014379534605</v>
      </c>
      <c r="AM1117" s="52" t="str">
        <f t="shared" si="638"/>
        <v/>
      </c>
      <c r="AN1117" s="51">
        <f t="shared" si="657"/>
        <v>1.2392975092904523</v>
      </c>
      <c r="AO1117" s="52">
        <f t="shared" si="639"/>
        <v>-6.6231243416366992E-3</v>
      </c>
      <c r="AP1117" s="56">
        <f t="shared" si="640"/>
        <v>1</v>
      </c>
      <c r="AQ1117" s="53" t="b">
        <f t="shared" si="641"/>
        <v>1</v>
      </c>
    </row>
    <row r="1118" spans="1:43">
      <c r="A1118" s="48">
        <f>净值底稿!A1079</f>
        <v>45456</v>
      </c>
      <c r="B1118" s="49">
        <f>净值底稿!X1079</f>
        <v>1.6499474105024985</v>
      </c>
      <c r="C1118" s="49">
        <f>净值底稿!U1079</f>
        <v>1.1217000673304651</v>
      </c>
      <c r="D1118" s="49">
        <f>净值底稿!V1079</f>
        <v>1.6856</v>
      </c>
      <c r="E1118" s="49">
        <f>净值底稿!W1079</f>
        <v>1.9340999999999999</v>
      </c>
      <c r="F1118" s="50">
        <f t="shared" si="642"/>
        <v>-9.6335935271065765E-3</v>
      </c>
      <c r="G1118" s="50">
        <f t="shared" si="643"/>
        <v>-5.1731909847715363E-3</v>
      </c>
      <c r="H1118" s="50">
        <f t="shared" si="644"/>
        <v>3.5608308605339367E-4</v>
      </c>
      <c r="I1118" s="50">
        <f t="shared" si="645"/>
        <v>5.1730381252901303E-4</v>
      </c>
      <c r="J1118" s="51">
        <f t="shared" si="646"/>
        <v>0.12415267851957859</v>
      </c>
      <c r="K1118" s="51">
        <f t="shared" si="647"/>
        <v>0.11849710064761772</v>
      </c>
      <c r="L1118" s="51">
        <f t="shared" si="648"/>
        <v>0.90904691284019579</v>
      </c>
      <c r="M1118" s="51">
        <f t="shared" si="649"/>
        <v>7.7932804403856165E-2</v>
      </c>
      <c r="N1118" s="51">
        <f t="shared" si="620"/>
        <v>1.2296294964112482</v>
      </c>
      <c r="O1118" s="52">
        <f t="shared" si="621"/>
        <v>0.19733568515994868</v>
      </c>
      <c r="P1118" s="53" t="b">
        <f t="shared" si="622"/>
        <v>0</v>
      </c>
      <c r="Q1118" s="53" t="b">
        <f t="shared" si="623"/>
        <v>0</v>
      </c>
      <c r="R1118" s="53" t="b">
        <f t="shared" si="624"/>
        <v>0</v>
      </c>
      <c r="S1118" s="53" t="b">
        <f t="shared" si="650"/>
        <v>0</v>
      </c>
      <c r="T1118" s="54" t="str">
        <f t="shared" si="651"/>
        <v>不调</v>
      </c>
      <c r="U1118" s="51">
        <f t="shared" si="625"/>
        <v>0.12415267851957859</v>
      </c>
      <c r="V1118" s="51">
        <f t="shared" si="626"/>
        <v>0.11849710064761772</v>
      </c>
      <c r="W1118" s="51">
        <f t="shared" si="627"/>
        <v>0.90904691284019579</v>
      </c>
      <c r="X1118" s="51">
        <f t="shared" si="628"/>
        <v>7.7932804403856165E-2</v>
      </c>
      <c r="Y1118" s="51">
        <f t="shared" si="652"/>
        <v>0.99998626710299976</v>
      </c>
      <c r="Z1118" s="51">
        <f t="shared" si="629"/>
        <v>0.12415097354363218</v>
      </c>
      <c r="AA1118" s="51">
        <f t="shared" si="630"/>
        <v>0.11849547333913969</v>
      </c>
      <c r="AB1118" s="51">
        <f t="shared" si="631"/>
        <v>0.90903442899257336</v>
      </c>
      <c r="AC1118" s="51">
        <f t="shared" si="632"/>
        <v>7.7931734160680347E-2</v>
      </c>
      <c r="AD1118" s="78">
        <f t="shared" si="633"/>
        <v>1.2296126100360256</v>
      </c>
      <c r="AE1118" s="51">
        <f t="shared" si="653"/>
        <v>1.2392975092904523</v>
      </c>
      <c r="AF1118" s="50">
        <f t="shared" si="634"/>
        <v>-7.8148299192271065E-3</v>
      </c>
      <c r="AG1118" s="50">
        <f t="shared" si="654"/>
        <v>-1.1996510154322904E-3</v>
      </c>
      <c r="AH1118" s="48">
        <f t="shared" si="655"/>
        <v>45380</v>
      </c>
      <c r="AI1118" s="55">
        <f t="shared" si="635"/>
        <v>2024</v>
      </c>
      <c r="AJ1118" s="55">
        <f t="shared" si="636"/>
        <v>6</v>
      </c>
      <c r="AK1118" s="53">
        <f t="shared" si="637"/>
        <v>0</v>
      </c>
      <c r="AL1118" s="51">
        <f t="shared" si="656"/>
        <v>1.2341014379534605</v>
      </c>
      <c r="AM1118" s="52" t="str">
        <f t="shared" si="638"/>
        <v/>
      </c>
      <c r="AN1118" s="51">
        <f t="shared" si="657"/>
        <v>1.2392975092904523</v>
      </c>
      <c r="AO1118" s="52">
        <f t="shared" si="639"/>
        <v>-7.8148299192271065E-3</v>
      </c>
      <c r="AP1118" s="56">
        <f t="shared" si="640"/>
        <v>1</v>
      </c>
      <c r="AQ1118" s="53" t="b">
        <f t="shared" si="641"/>
        <v>1</v>
      </c>
    </row>
    <row r="1119" spans="1:43">
      <c r="A1119" s="48">
        <f>净值底稿!A1080</f>
        <v>45457</v>
      </c>
      <c r="B1119" s="49">
        <f>净值底稿!X1080</f>
        <v>1.6511220302018093</v>
      </c>
      <c r="C1119" s="49">
        <f>净值底稿!U1080</f>
        <v>1.1255493877371392</v>
      </c>
      <c r="D1119" s="49">
        <f>净值底稿!V1080</f>
        <v>1.6863999999999999</v>
      </c>
      <c r="E1119" s="49">
        <f>净值底稿!W1080</f>
        <v>1.9338</v>
      </c>
      <c r="F1119" s="50">
        <f t="shared" si="642"/>
        <v>7.1191341726040136E-4</v>
      </c>
      <c r="G1119" s="50">
        <f t="shared" si="643"/>
        <v>3.4316842075574616E-3</v>
      </c>
      <c r="H1119" s="50">
        <f t="shared" si="644"/>
        <v>4.7460844803026703E-4</v>
      </c>
      <c r="I1119" s="50">
        <f t="shared" si="645"/>
        <v>-1.551109042965404E-4</v>
      </c>
      <c r="J1119" s="51">
        <f t="shared" si="646"/>
        <v>0.12423935828746382</v>
      </c>
      <c r="K1119" s="51">
        <f t="shared" si="647"/>
        <v>0.11890211238366466</v>
      </c>
      <c r="L1119" s="51">
        <f t="shared" si="648"/>
        <v>0.90946586441212363</v>
      </c>
      <c r="M1119" s="51">
        <f t="shared" si="649"/>
        <v>7.7919646098921283E-2</v>
      </c>
      <c r="N1119" s="51">
        <f t="shared" si="620"/>
        <v>1.2305269811821735</v>
      </c>
      <c r="O1119" s="52">
        <f t="shared" si="621"/>
        <v>0.19759133638625398</v>
      </c>
      <c r="P1119" s="53" t="b">
        <f t="shared" si="622"/>
        <v>0</v>
      </c>
      <c r="Q1119" s="53" t="b">
        <f t="shared" si="623"/>
        <v>0</v>
      </c>
      <c r="R1119" s="53" t="b">
        <f t="shared" si="624"/>
        <v>0</v>
      </c>
      <c r="S1119" s="53" t="b">
        <f t="shared" si="650"/>
        <v>0</v>
      </c>
      <c r="T1119" s="54" t="str">
        <f t="shared" si="651"/>
        <v>不调</v>
      </c>
      <c r="U1119" s="51">
        <f t="shared" si="625"/>
        <v>0.12423935828746382</v>
      </c>
      <c r="V1119" s="51">
        <f t="shared" si="626"/>
        <v>0.11890211238366466</v>
      </c>
      <c r="W1119" s="51">
        <f t="shared" si="627"/>
        <v>0.90946586441212363</v>
      </c>
      <c r="X1119" s="51">
        <f t="shared" si="628"/>
        <v>7.7919646098921283E-2</v>
      </c>
      <c r="Y1119" s="51">
        <f t="shared" si="652"/>
        <v>0.99998626710299976</v>
      </c>
      <c r="Z1119" s="51">
        <f t="shared" si="629"/>
        <v>0.12423765212115309</v>
      </c>
      <c r="AA1119" s="51">
        <f t="shared" si="630"/>
        <v>0.11890047951320218</v>
      </c>
      <c r="AB1119" s="51">
        <f t="shared" si="631"/>
        <v>0.90945337481108246</v>
      </c>
      <c r="AC1119" s="51">
        <f t="shared" si="632"/>
        <v>7.7918576036447112E-2</v>
      </c>
      <c r="AD1119" s="78">
        <f t="shared" si="633"/>
        <v>1.2305100824818849</v>
      </c>
      <c r="AE1119" s="51">
        <f t="shared" si="653"/>
        <v>1.2392975092904523</v>
      </c>
      <c r="AF1119" s="50">
        <f t="shared" si="634"/>
        <v>-7.0906515527483505E-3</v>
      </c>
      <c r="AG1119" s="50">
        <f t="shared" si="654"/>
        <v>7.2988227229786595E-4</v>
      </c>
      <c r="AH1119" s="48">
        <f t="shared" si="655"/>
        <v>45380</v>
      </c>
      <c r="AI1119" s="55">
        <f t="shared" si="635"/>
        <v>2024</v>
      </c>
      <c r="AJ1119" s="55">
        <f t="shared" si="636"/>
        <v>6</v>
      </c>
      <c r="AK1119" s="53">
        <f t="shared" si="637"/>
        <v>0</v>
      </c>
      <c r="AL1119" s="51">
        <f t="shared" si="656"/>
        <v>1.2341014379534605</v>
      </c>
      <c r="AM1119" s="52" t="str">
        <f t="shared" si="638"/>
        <v/>
      </c>
      <c r="AN1119" s="51">
        <f t="shared" si="657"/>
        <v>1.2392975092904523</v>
      </c>
      <c r="AO1119" s="52">
        <f t="shared" si="639"/>
        <v>-7.0906515527483505E-3</v>
      </c>
      <c r="AP1119" s="56">
        <f t="shared" si="640"/>
        <v>1</v>
      </c>
      <c r="AQ1119" s="53" t="b">
        <f t="shared" si="641"/>
        <v>1</v>
      </c>
    </row>
    <row r="1120" spans="1:43">
      <c r="A1120" s="48">
        <f>净值底稿!A1081</f>
        <v>45460</v>
      </c>
      <c r="B1120" s="49">
        <f>净值底稿!X1081</f>
        <v>1.6366648418809904</v>
      </c>
      <c r="C1120" s="49">
        <f>净值底稿!U1081</f>
        <v>1.1218427441040821</v>
      </c>
      <c r="D1120" s="49">
        <f>净值底稿!V1081</f>
        <v>1.6866000000000001</v>
      </c>
      <c r="E1120" s="49">
        <f>净值底稿!W1081</f>
        <v>1.9379</v>
      </c>
      <c r="F1120" s="50">
        <f t="shared" si="642"/>
        <v>-8.75597809027584E-3</v>
      </c>
      <c r="G1120" s="50">
        <f t="shared" si="643"/>
        <v>-3.2931861306495502E-3</v>
      </c>
      <c r="H1120" s="50">
        <f t="shared" si="644"/>
        <v>1.1859582542705915E-4</v>
      </c>
      <c r="I1120" s="50">
        <f t="shared" si="645"/>
        <v>2.120177888095931E-3</v>
      </c>
      <c r="J1120" s="51">
        <f t="shared" si="646"/>
        <v>0.12314982996119296</v>
      </c>
      <c r="K1120" s="51">
        <f t="shared" si="647"/>
        <v>0.11850891810314172</v>
      </c>
      <c r="L1120" s="51">
        <f t="shared" si="648"/>
        <v>0.9095612321847556</v>
      </c>
      <c r="M1120" s="51">
        <f t="shared" si="649"/>
        <v>7.8083777278431507E-2</v>
      </c>
      <c r="N1120" s="51">
        <f t="shared" si="620"/>
        <v>1.2293037575275219</v>
      </c>
      <c r="O1120" s="52">
        <f t="shared" si="621"/>
        <v>0.19658180216611304</v>
      </c>
      <c r="P1120" s="53" t="b">
        <f t="shared" si="622"/>
        <v>0</v>
      </c>
      <c r="Q1120" s="53" t="b">
        <f t="shared" si="623"/>
        <v>0</v>
      </c>
      <c r="R1120" s="53" t="b">
        <f t="shared" si="624"/>
        <v>0</v>
      </c>
      <c r="S1120" s="53" t="b">
        <f t="shared" si="650"/>
        <v>0</v>
      </c>
      <c r="T1120" s="54" t="str">
        <f t="shared" si="651"/>
        <v>不调</v>
      </c>
      <c r="U1120" s="51">
        <f t="shared" si="625"/>
        <v>0.12314982996119296</v>
      </c>
      <c r="V1120" s="51">
        <f t="shared" si="626"/>
        <v>0.11850891810314172</v>
      </c>
      <c r="W1120" s="51">
        <f t="shared" si="627"/>
        <v>0.9095612321847556</v>
      </c>
      <c r="X1120" s="51">
        <f t="shared" si="628"/>
        <v>7.8083777278431507E-2</v>
      </c>
      <c r="Y1120" s="51">
        <f t="shared" si="652"/>
        <v>0.99995880187477393</v>
      </c>
      <c r="Z1120" s="51">
        <f t="shared" si="629"/>
        <v>0.12314475641907666</v>
      </c>
      <c r="AA1120" s="51">
        <f t="shared" si="630"/>
        <v>0.1185040357578933</v>
      </c>
      <c r="AB1120" s="51">
        <f t="shared" si="631"/>
        <v>0.90952375996721124</v>
      </c>
      <c r="AC1120" s="51">
        <f t="shared" si="632"/>
        <v>7.8080560373197064E-2</v>
      </c>
      <c r="AD1120" s="78">
        <f t="shared" si="633"/>
        <v>1.2292531125173782</v>
      </c>
      <c r="AE1120" s="51">
        <f t="shared" si="653"/>
        <v>1.2392975092904523</v>
      </c>
      <c r="AF1120" s="50">
        <f t="shared" si="634"/>
        <v>-8.1049116114377817E-3</v>
      </c>
      <c r="AG1120" s="50">
        <f t="shared" si="654"/>
        <v>-1.0215031818117115E-3</v>
      </c>
      <c r="AH1120" s="48">
        <f t="shared" si="655"/>
        <v>45380</v>
      </c>
      <c r="AI1120" s="55">
        <f t="shared" si="635"/>
        <v>2024</v>
      </c>
      <c r="AJ1120" s="55">
        <f t="shared" si="636"/>
        <v>6</v>
      </c>
      <c r="AK1120" s="53">
        <f t="shared" si="637"/>
        <v>0</v>
      </c>
      <c r="AL1120" s="51">
        <f t="shared" si="656"/>
        <v>1.2341014379534605</v>
      </c>
      <c r="AM1120" s="52" t="str">
        <f t="shared" si="638"/>
        <v/>
      </c>
      <c r="AN1120" s="51">
        <f t="shared" si="657"/>
        <v>1.2392975092904523</v>
      </c>
      <c r="AO1120" s="52">
        <f t="shared" si="639"/>
        <v>-8.1049116114377817E-3</v>
      </c>
      <c r="AP1120" s="56">
        <f t="shared" si="640"/>
        <v>1</v>
      </c>
      <c r="AQ1120" s="53" t="b">
        <f t="shared" si="641"/>
        <v>1</v>
      </c>
    </row>
    <row r="1121" spans="1:43">
      <c r="A1121" s="48">
        <f>净值底稿!A1082</f>
        <v>45461</v>
      </c>
      <c r="B1121" s="49">
        <f>净值底稿!X1082</f>
        <v>1.6432311646625708</v>
      </c>
      <c r="C1121" s="49">
        <f>净值底稿!U1082</f>
        <v>1.1307968199533613</v>
      </c>
      <c r="D1121" s="49">
        <f>净值底稿!V1082</f>
        <v>1.6874</v>
      </c>
      <c r="E1121" s="49">
        <f>净值底稿!W1082</f>
        <v>1.9389000000000001</v>
      </c>
      <c r="F1121" s="50">
        <f t="shared" si="642"/>
        <v>4.0120143193360658E-3</v>
      </c>
      <c r="G1121" s="50">
        <f t="shared" si="643"/>
        <v>7.9815784309680282E-3</v>
      </c>
      <c r="H1121" s="50">
        <f t="shared" si="644"/>
        <v>4.7432704849992291E-4</v>
      </c>
      <c r="I1121" s="50">
        <f t="shared" si="645"/>
        <v>5.1602249858095917E-4</v>
      </c>
      <c r="J1121" s="51">
        <f t="shared" si="646"/>
        <v>0.12363881494518114</v>
      </c>
      <c r="K1121" s="51">
        <f t="shared" si="647"/>
        <v>0.11944988501368116</v>
      </c>
      <c r="L1121" s="51">
        <f t="shared" si="648"/>
        <v>0.90995517168781703</v>
      </c>
      <c r="M1121" s="51">
        <f t="shared" si="649"/>
        <v>7.8120851699051447E-2</v>
      </c>
      <c r="N1121" s="51">
        <f t="shared" si="620"/>
        <v>1.2311647233457308</v>
      </c>
      <c r="O1121" s="52">
        <f t="shared" si="621"/>
        <v>0.19744612183027849</v>
      </c>
      <c r="P1121" s="53" t="b">
        <f t="shared" si="622"/>
        <v>0</v>
      </c>
      <c r="Q1121" s="53" t="b">
        <f t="shared" si="623"/>
        <v>0</v>
      </c>
      <c r="R1121" s="53" t="b">
        <f t="shared" si="624"/>
        <v>0</v>
      </c>
      <c r="S1121" s="53" t="b">
        <f t="shared" si="650"/>
        <v>0</v>
      </c>
      <c r="T1121" s="54" t="str">
        <f t="shared" si="651"/>
        <v>不调</v>
      </c>
      <c r="U1121" s="51">
        <f t="shared" si="625"/>
        <v>0.12363881494518114</v>
      </c>
      <c r="V1121" s="51">
        <f t="shared" si="626"/>
        <v>0.11944988501368116</v>
      </c>
      <c r="W1121" s="51">
        <f t="shared" si="627"/>
        <v>0.90995517168781703</v>
      </c>
      <c r="X1121" s="51">
        <f t="shared" si="628"/>
        <v>7.8120851699051447E-2</v>
      </c>
      <c r="Y1121" s="51">
        <f t="shared" si="652"/>
        <v>0.99998626710299976</v>
      </c>
      <c r="Z1121" s="51">
        <f t="shared" si="629"/>
        <v>0.12363711702607026</v>
      </c>
      <c r="AA1121" s="51">
        <f t="shared" si="630"/>
        <v>0.11944824462071357</v>
      </c>
      <c r="AB1121" s="51">
        <f t="shared" si="631"/>
        <v>0.90994267536716944</v>
      </c>
      <c r="AC1121" s="51">
        <f t="shared" si="632"/>
        <v>7.8119778873441487E-2</v>
      </c>
      <c r="AD1121" s="78">
        <f t="shared" si="633"/>
        <v>1.2311478158873947</v>
      </c>
      <c r="AE1121" s="51">
        <f t="shared" si="653"/>
        <v>1.2392975092904523</v>
      </c>
      <c r="AF1121" s="50">
        <f t="shared" si="634"/>
        <v>-6.5760588897847416E-3</v>
      </c>
      <c r="AG1121" s="50">
        <f t="shared" si="654"/>
        <v>1.5413451881658435E-3</v>
      </c>
      <c r="AH1121" s="48">
        <f t="shared" si="655"/>
        <v>45380</v>
      </c>
      <c r="AI1121" s="55">
        <f t="shared" si="635"/>
        <v>2024</v>
      </c>
      <c r="AJ1121" s="55">
        <f t="shared" si="636"/>
        <v>6</v>
      </c>
      <c r="AK1121" s="53">
        <f t="shared" si="637"/>
        <v>0</v>
      </c>
      <c r="AL1121" s="51">
        <f t="shared" si="656"/>
        <v>1.2341014379534605</v>
      </c>
      <c r="AM1121" s="52" t="str">
        <f t="shared" si="638"/>
        <v/>
      </c>
      <c r="AN1121" s="51">
        <f t="shared" si="657"/>
        <v>1.2392975092904523</v>
      </c>
      <c r="AO1121" s="52">
        <f t="shared" si="639"/>
        <v>-6.5760588897847416E-3</v>
      </c>
      <c r="AP1121" s="56">
        <f t="shared" si="640"/>
        <v>1</v>
      </c>
      <c r="AQ1121" s="53" t="b">
        <f t="shared" si="641"/>
        <v>1</v>
      </c>
    </row>
    <row r="1122" spans="1:43">
      <c r="A1122" s="48">
        <f>净值底稿!A1083</f>
        <v>45462</v>
      </c>
      <c r="B1122" s="49">
        <f>净值底稿!X1083</f>
        <v>1.6414339782661496</v>
      </c>
      <c r="C1122" s="49">
        <f>净值底稿!U1083</f>
        <v>1.1240560716002537</v>
      </c>
      <c r="D1122" s="49">
        <f>净值底稿!V1083</f>
        <v>1.6883999999999999</v>
      </c>
      <c r="E1122" s="49">
        <f>净值底稿!W1083</f>
        <v>1.9470000000000001</v>
      </c>
      <c r="F1122" s="50">
        <f t="shared" si="642"/>
        <v>-1.0936905501000016E-3</v>
      </c>
      <c r="G1122" s="50">
        <f t="shared" si="643"/>
        <v>-5.9610605850356491E-3</v>
      </c>
      <c r="H1122" s="50">
        <f t="shared" si="644"/>
        <v>5.9262771127177594E-4</v>
      </c>
      <c r="I1122" s="50">
        <f t="shared" si="645"/>
        <v>4.1776264892465775E-3</v>
      </c>
      <c r="J1122" s="51">
        <f t="shared" si="646"/>
        <v>0.12350189627953724</v>
      </c>
      <c r="K1122" s="51">
        <f t="shared" si="647"/>
        <v>0.11873620639775334</v>
      </c>
      <c r="L1122" s="51">
        <f t="shared" si="648"/>
        <v>0.91048193261226085</v>
      </c>
      <c r="M1122" s="51">
        <f t="shared" si="649"/>
        <v>7.8446134130997255E-2</v>
      </c>
      <c r="N1122" s="51">
        <f t="shared" si="620"/>
        <v>1.2311661694205487</v>
      </c>
      <c r="O1122" s="52">
        <f t="shared" si="621"/>
        <v>0.19675500244723304</v>
      </c>
      <c r="P1122" s="53" t="b">
        <f t="shared" si="622"/>
        <v>0</v>
      </c>
      <c r="Q1122" s="53" t="b">
        <f t="shared" si="623"/>
        <v>0</v>
      </c>
      <c r="R1122" s="53" t="b">
        <f t="shared" si="624"/>
        <v>0</v>
      </c>
      <c r="S1122" s="53" t="b">
        <f t="shared" si="650"/>
        <v>0</v>
      </c>
      <c r="T1122" s="54" t="str">
        <f t="shared" si="651"/>
        <v>不调</v>
      </c>
      <c r="U1122" s="51">
        <f t="shared" si="625"/>
        <v>0.12350189627953724</v>
      </c>
      <c r="V1122" s="51">
        <f t="shared" si="626"/>
        <v>0.11873620639775334</v>
      </c>
      <c r="W1122" s="51">
        <f t="shared" si="627"/>
        <v>0.91048193261226085</v>
      </c>
      <c r="X1122" s="51">
        <f t="shared" si="628"/>
        <v>7.8446134130997255E-2</v>
      </c>
      <c r="Y1122" s="51">
        <f t="shared" si="652"/>
        <v>0.99998626710299976</v>
      </c>
      <c r="Z1122" s="51">
        <f t="shared" si="629"/>
        <v>0.1235002002407163</v>
      </c>
      <c r="AA1122" s="51">
        <f t="shared" si="630"/>
        <v>0.11873457580566069</v>
      </c>
      <c r="AB1122" s="51">
        <f t="shared" si="631"/>
        <v>0.91046942905765971</v>
      </c>
      <c r="AC1122" s="51">
        <f t="shared" si="632"/>
        <v>7.8445056838317165E-2</v>
      </c>
      <c r="AD1122" s="78">
        <f t="shared" si="633"/>
        <v>1.2311492619423541</v>
      </c>
      <c r="AE1122" s="51">
        <f t="shared" si="653"/>
        <v>1.2392975092904523</v>
      </c>
      <c r="AF1122" s="50">
        <f t="shared" si="634"/>
        <v>-6.5748920553898582E-3</v>
      </c>
      <c r="AG1122" s="50">
        <f t="shared" si="654"/>
        <v>1.1745583599065412E-6</v>
      </c>
      <c r="AH1122" s="48">
        <f t="shared" si="655"/>
        <v>45380</v>
      </c>
      <c r="AI1122" s="55">
        <f t="shared" si="635"/>
        <v>2024</v>
      </c>
      <c r="AJ1122" s="55">
        <f t="shared" si="636"/>
        <v>6</v>
      </c>
      <c r="AK1122" s="53">
        <f t="shared" si="637"/>
        <v>0</v>
      </c>
      <c r="AL1122" s="51">
        <f t="shared" si="656"/>
        <v>1.2341014379534605</v>
      </c>
      <c r="AM1122" s="52" t="str">
        <f t="shared" si="638"/>
        <v/>
      </c>
      <c r="AN1122" s="51">
        <f t="shared" si="657"/>
        <v>1.2392975092904523</v>
      </c>
      <c r="AO1122" s="52">
        <f t="shared" si="639"/>
        <v>-6.5748920553898582E-3</v>
      </c>
      <c r="AP1122" s="56">
        <f t="shared" si="640"/>
        <v>1</v>
      </c>
      <c r="AQ1122" s="53" t="b">
        <f t="shared" si="641"/>
        <v>1</v>
      </c>
    </row>
    <row r="1123" spans="1:43">
      <c r="A1123" s="48">
        <f>净值底稿!A1084</f>
        <v>45463</v>
      </c>
      <c r="B1123" s="49">
        <f>净值底稿!X1084</f>
        <v>1.6385818824862144</v>
      </c>
      <c r="C1123" s="49">
        <f>净值底稿!U1084</f>
        <v>1.1083045659108899</v>
      </c>
      <c r="D1123" s="49">
        <f>净值底稿!V1084</f>
        <v>1.6887000000000001</v>
      </c>
      <c r="E1123" s="49">
        <f>净值底稿!W1084</f>
        <v>1.9616</v>
      </c>
      <c r="F1123" s="50">
        <f t="shared" si="642"/>
        <v>-1.7375635070914219E-3</v>
      </c>
      <c r="G1123" s="50">
        <f t="shared" si="643"/>
        <v>-1.4013096043277717E-2</v>
      </c>
      <c r="H1123" s="50">
        <f t="shared" si="644"/>
        <v>1.7768301350407079E-4</v>
      </c>
      <c r="I1123" s="50">
        <f t="shared" si="645"/>
        <v>7.4987159732922137E-3</v>
      </c>
      <c r="J1123" s="51">
        <f t="shared" si="646"/>
        <v>0.12328561079965955</v>
      </c>
      <c r="K1123" s="51">
        <f t="shared" si="647"/>
        <v>0.11707073679123813</v>
      </c>
      <c r="L1123" s="51">
        <f t="shared" si="648"/>
        <v>0.91063120400951802</v>
      </c>
      <c r="M1123" s="51">
        <f t="shared" si="649"/>
        <v>7.903329403905647E-2</v>
      </c>
      <c r="N1123" s="51">
        <f t="shared" si="620"/>
        <v>1.2300208456394723</v>
      </c>
      <c r="O1123" s="52">
        <f t="shared" si="621"/>
        <v>0.19540835299091167</v>
      </c>
      <c r="P1123" s="53" t="b">
        <f t="shared" si="622"/>
        <v>0</v>
      </c>
      <c r="Q1123" s="53" t="b">
        <f t="shared" si="623"/>
        <v>0</v>
      </c>
      <c r="R1123" s="53" t="b">
        <f t="shared" si="624"/>
        <v>0</v>
      </c>
      <c r="S1123" s="53" t="b">
        <f t="shared" si="650"/>
        <v>0</v>
      </c>
      <c r="T1123" s="54" t="str">
        <f t="shared" si="651"/>
        <v>不调</v>
      </c>
      <c r="U1123" s="51">
        <f t="shared" si="625"/>
        <v>0.12328561079965955</v>
      </c>
      <c r="V1123" s="51">
        <f t="shared" si="626"/>
        <v>0.11707073679123813</v>
      </c>
      <c r="W1123" s="51">
        <f t="shared" si="627"/>
        <v>0.91063120400951802</v>
      </c>
      <c r="X1123" s="51">
        <f t="shared" si="628"/>
        <v>7.903329403905647E-2</v>
      </c>
      <c r="Y1123" s="51">
        <f t="shared" si="652"/>
        <v>0.99998626710299976</v>
      </c>
      <c r="Z1123" s="51">
        <f t="shared" si="629"/>
        <v>0.12328391773106483</v>
      </c>
      <c r="AA1123" s="51">
        <f t="shared" si="630"/>
        <v>0.11706912907086803</v>
      </c>
      <c r="AB1123" s="51">
        <f t="shared" si="631"/>
        <v>0.9106186984049881</v>
      </c>
      <c r="AC1123" s="51">
        <f t="shared" si="632"/>
        <v>7.903220868296984E-2</v>
      </c>
      <c r="AD1123" s="78">
        <f t="shared" si="633"/>
        <v>1.2300039538898908</v>
      </c>
      <c r="AE1123" s="51">
        <f t="shared" si="653"/>
        <v>1.2392975092904523</v>
      </c>
      <c r="AF1123" s="50">
        <f t="shared" si="634"/>
        <v>-7.4990511405792493E-3</v>
      </c>
      <c r="AG1123" s="50">
        <f t="shared" si="654"/>
        <v>-9.3027554648927868E-4</v>
      </c>
      <c r="AH1123" s="48">
        <f t="shared" si="655"/>
        <v>45380</v>
      </c>
      <c r="AI1123" s="55">
        <f t="shared" si="635"/>
        <v>2024</v>
      </c>
      <c r="AJ1123" s="55">
        <f t="shared" si="636"/>
        <v>6</v>
      </c>
      <c r="AK1123" s="53">
        <f t="shared" si="637"/>
        <v>0</v>
      </c>
      <c r="AL1123" s="51">
        <f t="shared" si="656"/>
        <v>1.2341014379534605</v>
      </c>
      <c r="AM1123" s="52" t="str">
        <f t="shared" si="638"/>
        <v/>
      </c>
      <c r="AN1123" s="51">
        <f t="shared" si="657"/>
        <v>1.2392975092904523</v>
      </c>
      <c r="AO1123" s="52">
        <f t="shared" si="639"/>
        <v>-7.4990511405792493E-3</v>
      </c>
      <c r="AP1123" s="56">
        <f t="shared" si="640"/>
        <v>1</v>
      </c>
      <c r="AQ1123" s="53" t="b">
        <f t="shared" si="641"/>
        <v>1</v>
      </c>
    </row>
    <row r="1124" spans="1:43">
      <c r="A1124" s="48">
        <f>净值底稿!A1085</f>
        <v>45464</v>
      </c>
      <c r="B1124" s="49">
        <f>净值底稿!X1085</f>
        <v>1.6384553528644867</v>
      </c>
      <c r="C1124" s="49">
        <f>净值底稿!U1085</f>
        <v>1.1098533384452802</v>
      </c>
      <c r="D1124" s="49">
        <f>净值底稿!V1085</f>
        <v>1.6880999999999999</v>
      </c>
      <c r="E1124" s="49">
        <f>净值底稿!W1085</f>
        <v>1.9688000000000001</v>
      </c>
      <c r="F1124" s="50">
        <f t="shared" si="642"/>
        <v>-7.7218980070514753E-5</v>
      </c>
      <c r="G1124" s="50">
        <f t="shared" si="643"/>
        <v>1.3974250237951402E-3</v>
      </c>
      <c r="H1124" s="50">
        <f t="shared" si="644"/>
        <v>-3.553028957187232E-4</v>
      </c>
      <c r="I1124" s="50">
        <f t="shared" si="645"/>
        <v>3.6704730831973453E-3</v>
      </c>
      <c r="J1124" s="51">
        <f t="shared" si="646"/>
        <v>0.12327439787267853</v>
      </c>
      <c r="K1124" s="51">
        <f t="shared" si="647"/>
        <v>0.11723272440134556</v>
      </c>
      <c r="L1124" s="51">
        <f t="shared" si="648"/>
        <v>0.91029515294454921</v>
      </c>
      <c r="M1124" s="51">
        <f t="shared" si="649"/>
        <v>7.932229427764631E-2</v>
      </c>
      <c r="N1124" s="51">
        <f t="shared" si="620"/>
        <v>1.2301245694962197</v>
      </c>
      <c r="O1124" s="52">
        <f t="shared" si="621"/>
        <v>0.19551444482774652</v>
      </c>
      <c r="P1124" s="53" t="b">
        <f t="shared" si="622"/>
        <v>0</v>
      </c>
      <c r="Q1124" s="53" t="b">
        <f t="shared" si="623"/>
        <v>0</v>
      </c>
      <c r="R1124" s="53" t="b">
        <f t="shared" si="624"/>
        <v>0</v>
      </c>
      <c r="S1124" s="53" t="b">
        <f t="shared" si="650"/>
        <v>0</v>
      </c>
      <c r="T1124" s="54" t="str">
        <f t="shared" si="651"/>
        <v>不调</v>
      </c>
      <c r="U1124" s="51">
        <f t="shared" si="625"/>
        <v>0.12327439787267853</v>
      </c>
      <c r="V1124" s="51">
        <f t="shared" si="626"/>
        <v>0.11723272440134556</v>
      </c>
      <c r="W1124" s="51">
        <f t="shared" si="627"/>
        <v>0.91029515294454921</v>
      </c>
      <c r="X1124" s="51">
        <f t="shared" si="628"/>
        <v>7.932229427764631E-2</v>
      </c>
      <c r="Y1124" s="51">
        <f t="shared" si="652"/>
        <v>0.99998626710299976</v>
      </c>
      <c r="Z1124" s="51">
        <f t="shared" si="629"/>
        <v>0.12327270495806979</v>
      </c>
      <c r="AA1124" s="51">
        <f t="shared" si="630"/>
        <v>0.1172311144564163</v>
      </c>
      <c r="AB1124" s="51">
        <f t="shared" si="631"/>
        <v>0.91028265195497404</v>
      </c>
      <c r="AC1124" s="51">
        <f t="shared" si="632"/>
        <v>7.9321204952749177E-2</v>
      </c>
      <c r="AD1124" s="78">
        <f t="shared" si="633"/>
        <v>1.2301076763222094</v>
      </c>
      <c r="AE1124" s="51">
        <f t="shared" si="653"/>
        <v>1.2392975092904523</v>
      </c>
      <c r="AF1124" s="50">
        <f t="shared" si="634"/>
        <v>-7.4153566027131967E-3</v>
      </c>
      <c r="AG1124" s="50">
        <f t="shared" si="654"/>
        <v>8.4326909674192763E-5</v>
      </c>
      <c r="AH1124" s="48">
        <f t="shared" si="655"/>
        <v>45380</v>
      </c>
      <c r="AI1124" s="55">
        <f t="shared" si="635"/>
        <v>2024</v>
      </c>
      <c r="AJ1124" s="55">
        <f t="shared" si="636"/>
        <v>6</v>
      </c>
      <c r="AK1124" s="53">
        <f t="shared" si="637"/>
        <v>0</v>
      </c>
      <c r="AL1124" s="51">
        <f t="shared" si="656"/>
        <v>1.2341014379534605</v>
      </c>
      <c r="AM1124" s="52" t="str">
        <f t="shared" si="638"/>
        <v/>
      </c>
      <c r="AN1124" s="51">
        <f t="shared" si="657"/>
        <v>1.2392975092904523</v>
      </c>
      <c r="AO1124" s="52">
        <f t="shared" si="639"/>
        <v>-7.4153566027131967E-3</v>
      </c>
      <c r="AP1124" s="56">
        <f t="shared" si="640"/>
        <v>1</v>
      </c>
      <c r="AQ1124" s="53" t="b">
        <f t="shared" si="641"/>
        <v>1</v>
      </c>
    </row>
    <row r="1125" spans="1:43">
      <c r="A1125" s="48">
        <f>净值底稿!A1086</f>
        <v>45467</v>
      </c>
      <c r="B1125" s="49">
        <f>净值底稿!X1086</f>
        <v>1.6198843776299234</v>
      </c>
      <c r="C1125" s="49">
        <f>净值底稿!U1086</f>
        <v>1.0854981370076962</v>
      </c>
      <c r="D1125" s="49">
        <f>净值底稿!V1086</f>
        <v>1.6891</v>
      </c>
      <c r="E1125" s="49">
        <f>净值底稿!W1086</f>
        <v>1.9457</v>
      </c>
      <c r="F1125" s="50">
        <f t="shared" si="642"/>
        <v>-1.1334440820798708E-2</v>
      </c>
      <c r="G1125" s="50">
        <f t="shared" si="643"/>
        <v>-2.194452239221234E-2</v>
      </c>
      <c r="H1125" s="50">
        <f t="shared" si="644"/>
        <v>5.9238196789301867E-4</v>
      </c>
      <c r="I1125" s="50">
        <f t="shared" si="645"/>
        <v>-1.1733035351483179E-2</v>
      </c>
      <c r="J1125" s="51">
        <f t="shared" si="646"/>
        <v>0.12187547777890277</v>
      </c>
      <c r="K1125" s="51">
        <f t="shared" si="647"/>
        <v>0.11465853364016347</v>
      </c>
      <c r="L1125" s="51">
        <f t="shared" si="648"/>
        <v>0.91082188698367805</v>
      </c>
      <c r="M1125" s="51">
        <f t="shared" si="649"/>
        <v>7.8390526450916334E-2</v>
      </c>
      <c r="N1125" s="51">
        <f t="shared" si="620"/>
        <v>1.2257464248536607</v>
      </c>
      <c r="O1125" s="52">
        <f t="shared" si="621"/>
        <v>0.19297140633904403</v>
      </c>
      <c r="P1125" s="53" t="b">
        <f t="shared" si="622"/>
        <v>0</v>
      </c>
      <c r="Q1125" s="53" t="b">
        <f t="shared" si="623"/>
        <v>0</v>
      </c>
      <c r="R1125" s="53" t="b">
        <f t="shared" si="624"/>
        <v>0</v>
      </c>
      <c r="S1125" s="53" t="b">
        <f t="shared" si="650"/>
        <v>0</v>
      </c>
      <c r="T1125" s="54" t="str">
        <f t="shared" si="651"/>
        <v>不调</v>
      </c>
      <c r="U1125" s="51">
        <f t="shared" si="625"/>
        <v>0.12187547777890277</v>
      </c>
      <c r="V1125" s="51">
        <f t="shared" si="626"/>
        <v>0.11465853364016347</v>
      </c>
      <c r="W1125" s="51">
        <f t="shared" si="627"/>
        <v>0.91082188698367805</v>
      </c>
      <c r="X1125" s="51">
        <f t="shared" si="628"/>
        <v>7.8390526450916334E-2</v>
      </c>
      <c r="Y1125" s="51">
        <f t="shared" si="652"/>
        <v>0.99995880187477393</v>
      </c>
      <c r="Z1125" s="51">
        <f t="shared" si="629"/>
        <v>0.12187045673770724</v>
      </c>
      <c r="AA1125" s="51">
        <f t="shared" si="630"/>
        <v>0.11465380992353633</v>
      </c>
      <c r="AB1125" s="51">
        <f t="shared" si="631"/>
        <v>0.91078436282951947</v>
      </c>
      <c r="AC1125" s="51">
        <f t="shared" si="632"/>
        <v>7.8387296908191073E-2</v>
      </c>
      <c r="AD1125" s="78">
        <f t="shared" si="633"/>
        <v>1.2256959263989542</v>
      </c>
      <c r="AE1125" s="51">
        <f t="shared" si="653"/>
        <v>1.2392975092904523</v>
      </c>
      <c r="AF1125" s="50">
        <f t="shared" si="634"/>
        <v>-1.0975236204005312E-2</v>
      </c>
      <c r="AG1125" s="50">
        <f t="shared" si="654"/>
        <v>-3.5864745893184891E-3</v>
      </c>
      <c r="AH1125" s="48">
        <f t="shared" si="655"/>
        <v>45380</v>
      </c>
      <c r="AI1125" s="55">
        <f t="shared" si="635"/>
        <v>2024</v>
      </c>
      <c r="AJ1125" s="55">
        <f t="shared" si="636"/>
        <v>6</v>
      </c>
      <c r="AK1125" s="53">
        <f t="shared" si="637"/>
        <v>0</v>
      </c>
      <c r="AL1125" s="51">
        <f t="shared" si="656"/>
        <v>1.2341014379534605</v>
      </c>
      <c r="AM1125" s="52" t="str">
        <f t="shared" si="638"/>
        <v/>
      </c>
      <c r="AN1125" s="51">
        <f t="shared" si="657"/>
        <v>1.2392975092904523</v>
      </c>
      <c r="AO1125" s="52">
        <f t="shared" si="639"/>
        <v>-1.0975236204005312E-2</v>
      </c>
      <c r="AP1125" s="56">
        <f t="shared" si="640"/>
        <v>1</v>
      </c>
      <c r="AQ1125" s="53" t="b">
        <f t="shared" si="641"/>
        <v>1</v>
      </c>
    </row>
    <row r="1126" spans="1:43">
      <c r="A1126" s="48">
        <f>净值底稿!A1087</f>
        <v>45468</v>
      </c>
      <c r="B1126" s="49">
        <f>净值底稿!X1087</f>
        <v>1.6244131123124317</v>
      </c>
      <c r="C1126" s="49">
        <f>净值底稿!U1087</f>
        <v>1.0837280817711064</v>
      </c>
      <c r="D1126" s="49">
        <f>净值底稿!V1087</f>
        <v>1.6900999999999999</v>
      </c>
      <c r="E1126" s="49">
        <f>净值底稿!W1087</f>
        <v>1.9446000000000001</v>
      </c>
      <c r="F1126" s="50">
        <f t="shared" si="642"/>
        <v>2.7957147714050556E-3</v>
      </c>
      <c r="G1126" s="50">
        <f t="shared" si="643"/>
        <v>-1.6306386683160312E-3</v>
      </c>
      <c r="H1126" s="50">
        <f t="shared" si="644"/>
        <v>5.9203125925044731E-4</v>
      </c>
      <c r="I1126" s="50">
        <f t="shared" si="645"/>
        <v>-5.6534923163897854E-4</v>
      </c>
      <c r="J1126" s="51">
        <f t="shared" si="646"/>
        <v>0.12221117177380673</v>
      </c>
      <c r="K1126" s="51">
        <f t="shared" si="647"/>
        <v>0.11446685098760526</v>
      </c>
      <c r="L1126" s="51">
        <f t="shared" si="648"/>
        <v>0.91132357564275102</v>
      </c>
      <c r="M1126" s="51">
        <f t="shared" si="649"/>
        <v>7.8342980710113766E-2</v>
      </c>
      <c r="N1126" s="51">
        <f t="shared" si="620"/>
        <v>1.2263445791142766</v>
      </c>
      <c r="O1126" s="52">
        <f t="shared" si="621"/>
        <v>0.19299471518221403</v>
      </c>
      <c r="P1126" s="53" t="b">
        <f t="shared" si="622"/>
        <v>0</v>
      </c>
      <c r="Q1126" s="53" t="b">
        <f t="shared" si="623"/>
        <v>0</v>
      </c>
      <c r="R1126" s="53" t="b">
        <f t="shared" si="624"/>
        <v>0</v>
      </c>
      <c r="S1126" s="53" t="b">
        <f t="shared" si="650"/>
        <v>0</v>
      </c>
      <c r="T1126" s="54" t="str">
        <f t="shared" si="651"/>
        <v>不调</v>
      </c>
      <c r="U1126" s="51">
        <f t="shared" si="625"/>
        <v>0.12221117177380673</v>
      </c>
      <c r="V1126" s="51">
        <f t="shared" si="626"/>
        <v>0.11446685098760526</v>
      </c>
      <c r="W1126" s="51">
        <f t="shared" si="627"/>
        <v>0.91132357564275102</v>
      </c>
      <c r="X1126" s="51">
        <f t="shared" si="628"/>
        <v>7.8342980710113766E-2</v>
      </c>
      <c r="Y1126" s="51">
        <f t="shared" si="652"/>
        <v>0.99998626710299976</v>
      </c>
      <c r="Z1126" s="51">
        <f t="shared" si="629"/>
        <v>0.12220949346037249</v>
      </c>
      <c r="AA1126" s="51">
        <f t="shared" si="630"/>
        <v>0.1144652790261307</v>
      </c>
      <c r="AB1126" s="51">
        <f t="shared" si="631"/>
        <v>0.91131106052995281</v>
      </c>
      <c r="AC1126" s="51">
        <f t="shared" si="632"/>
        <v>7.8341904834028989E-2</v>
      </c>
      <c r="AD1126" s="78">
        <f t="shared" si="633"/>
        <v>1.2263277378504851</v>
      </c>
      <c r="AE1126" s="51">
        <f t="shared" si="653"/>
        <v>1.2392975092904523</v>
      </c>
      <c r="AF1126" s="50">
        <f t="shared" si="634"/>
        <v>-1.0465422017504888E-2</v>
      </c>
      <c r="AG1126" s="50">
        <f t="shared" si="654"/>
        <v>5.1547160916753931E-4</v>
      </c>
      <c r="AH1126" s="48">
        <f t="shared" si="655"/>
        <v>45380</v>
      </c>
      <c r="AI1126" s="55">
        <f t="shared" si="635"/>
        <v>2024</v>
      </c>
      <c r="AJ1126" s="55">
        <f t="shared" si="636"/>
        <v>6</v>
      </c>
      <c r="AK1126" s="53">
        <f t="shared" si="637"/>
        <v>0</v>
      </c>
      <c r="AL1126" s="51">
        <f t="shared" si="656"/>
        <v>1.2341014379534605</v>
      </c>
      <c r="AM1126" s="52" t="str">
        <f t="shared" si="638"/>
        <v/>
      </c>
      <c r="AN1126" s="51">
        <f t="shared" si="657"/>
        <v>1.2392975092904523</v>
      </c>
      <c r="AO1126" s="52">
        <f t="shared" si="639"/>
        <v>-1.0465422017504888E-2</v>
      </c>
      <c r="AP1126" s="56">
        <f t="shared" si="640"/>
        <v>1</v>
      </c>
      <c r="AQ1126" s="53" t="b">
        <f t="shared" si="641"/>
        <v>1</v>
      </c>
    </row>
    <row r="1127" spans="1:43">
      <c r="A1127" s="48">
        <f>净值底稿!A1088</f>
        <v>45469</v>
      </c>
      <c r="B1127" s="49">
        <f>净值底稿!X1088</f>
        <v>1.6333736450580447</v>
      </c>
      <c r="C1127" s="49">
        <f>净值底稿!U1088</f>
        <v>1.1051216961587562</v>
      </c>
      <c r="D1127" s="49">
        <f>净值底稿!V1088</f>
        <v>1.6906000000000001</v>
      </c>
      <c r="E1127" s="49">
        <f>净值底稿!W1088</f>
        <v>1.9326000000000001</v>
      </c>
      <c r="F1127" s="50">
        <f t="shared" si="642"/>
        <v>5.5161662250173826E-3</v>
      </c>
      <c r="G1127" s="50">
        <f t="shared" si="643"/>
        <v>1.9740758542204473E-2</v>
      </c>
      <c r="H1127" s="50">
        <f t="shared" si="644"/>
        <v>2.958404828117267E-4</v>
      </c>
      <c r="I1127" s="50">
        <f t="shared" si="645"/>
        <v>-6.1709348966368927E-3</v>
      </c>
      <c r="J1127" s="51">
        <f t="shared" si="646"/>
        <v>0.12288362134057508</v>
      </c>
      <c r="K1127" s="51">
        <f t="shared" si="647"/>
        <v>0.11672491046085161</v>
      </c>
      <c r="L1127" s="51">
        <f t="shared" si="648"/>
        <v>0.9115806632340917</v>
      </c>
      <c r="M1127" s="51">
        <f t="shared" si="649"/>
        <v>7.7858462039619672E-2</v>
      </c>
      <c r="N1127" s="51">
        <f t="shared" si="620"/>
        <v>1.2290476570751381</v>
      </c>
      <c r="O1127" s="52">
        <f t="shared" si="621"/>
        <v>0.19495463045887257</v>
      </c>
      <c r="P1127" s="53" t="b">
        <f t="shared" si="622"/>
        <v>0</v>
      </c>
      <c r="Q1127" s="53" t="b">
        <f t="shared" si="623"/>
        <v>0</v>
      </c>
      <c r="R1127" s="53" t="b">
        <f t="shared" si="624"/>
        <v>0</v>
      </c>
      <c r="S1127" s="53" t="b">
        <f t="shared" si="650"/>
        <v>0</v>
      </c>
      <c r="T1127" s="54" t="str">
        <f t="shared" si="651"/>
        <v>不调</v>
      </c>
      <c r="U1127" s="51">
        <f t="shared" si="625"/>
        <v>0.12288362134057508</v>
      </c>
      <c r="V1127" s="51">
        <f t="shared" si="626"/>
        <v>0.11672491046085161</v>
      </c>
      <c r="W1127" s="51">
        <f t="shared" si="627"/>
        <v>0.9115806632340917</v>
      </c>
      <c r="X1127" s="51">
        <f t="shared" si="628"/>
        <v>7.7858462039619672E-2</v>
      </c>
      <c r="Y1127" s="51">
        <f t="shared" si="652"/>
        <v>0.99998626710299976</v>
      </c>
      <c r="Z1127" s="51">
        <f t="shared" si="629"/>
        <v>0.12288193379246019</v>
      </c>
      <c r="AA1127" s="51">
        <f t="shared" si="630"/>
        <v>0.11672330748967889</v>
      </c>
      <c r="AB1127" s="51">
        <f t="shared" si="631"/>
        <v>0.9115681445907361</v>
      </c>
      <c r="AC1127" s="51">
        <f t="shared" si="632"/>
        <v>7.7857392817379883E-2</v>
      </c>
      <c r="AD1127" s="78">
        <f t="shared" si="633"/>
        <v>1.229030778690255</v>
      </c>
      <c r="AE1127" s="51">
        <f t="shared" si="653"/>
        <v>1.2392975092904523</v>
      </c>
      <c r="AF1127" s="50">
        <f t="shared" si="634"/>
        <v>-8.2843147212290358E-3</v>
      </c>
      <c r="AG1127" s="50">
        <f t="shared" si="654"/>
        <v>2.2041749169825486E-3</v>
      </c>
      <c r="AH1127" s="48">
        <f t="shared" si="655"/>
        <v>45380</v>
      </c>
      <c r="AI1127" s="55">
        <f t="shared" si="635"/>
        <v>2024</v>
      </c>
      <c r="AJ1127" s="55">
        <f t="shared" si="636"/>
        <v>6</v>
      </c>
      <c r="AK1127" s="53">
        <f t="shared" si="637"/>
        <v>0</v>
      </c>
      <c r="AL1127" s="51">
        <f t="shared" si="656"/>
        <v>1.2341014379534605</v>
      </c>
      <c r="AM1127" s="52" t="str">
        <f t="shared" si="638"/>
        <v/>
      </c>
      <c r="AN1127" s="51">
        <f t="shared" si="657"/>
        <v>1.2392975092904523</v>
      </c>
      <c r="AO1127" s="52">
        <f t="shared" si="639"/>
        <v>-8.2843147212290358E-3</v>
      </c>
      <c r="AP1127" s="56">
        <f t="shared" si="640"/>
        <v>1</v>
      </c>
      <c r="AQ1127" s="53" t="b">
        <f t="shared" si="641"/>
        <v>1</v>
      </c>
    </row>
    <row r="1128" spans="1:43">
      <c r="A1128" s="48">
        <f>净值底稿!A1089</f>
        <v>45470</v>
      </c>
      <c r="B1128" s="49">
        <f>净值底稿!X1089</f>
        <v>1.6298437862849369</v>
      </c>
      <c r="C1128" s="49">
        <f>净值底稿!U1089</f>
        <v>1.0880236766062781</v>
      </c>
      <c r="D1128" s="49">
        <f>净值底稿!V1089</f>
        <v>1.6919999999999999</v>
      </c>
      <c r="E1128" s="49">
        <f>净值底稿!W1089</f>
        <v>1.9245000000000001</v>
      </c>
      <c r="F1128" s="50">
        <f t="shared" si="642"/>
        <v>-2.1610846873817424E-3</v>
      </c>
      <c r="G1128" s="50">
        <f t="shared" si="643"/>
        <v>-1.5471616937671517E-2</v>
      </c>
      <c r="H1128" s="50">
        <f t="shared" si="644"/>
        <v>8.2810836389435316E-4</v>
      </c>
      <c r="I1128" s="50">
        <f t="shared" si="645"/>
        <v>-4.1912449549829089E-3</v>
      </c>
      <c r="J1128" s="51">
        <f t="shared" si="646"/>
        <v>0.12261637552698545</v>
      </c>
      <c r="K1128" s="51">
        <f t="shared" si="647"/>
        <v>0.11491740918850053</v>
      </c>
      <c r="L1128" s="51">
        <f t="shared" si="648"/>
        <v>0.91232302179553137</v>
      </c>
      <c r="M1128" s="51">
        <f t="shared" si="649"/>
        <v>7.7531073412525922E-2</v>
      </c>
      <c r="N1128" s="51">
        <f t="shared" si="620"/>
        <v>1.2273878799235431</v>
      </c>
      <c r="O1128" s="52">
        <f t="shared" si="621"/>
        <v>0.19352788845387858</v>
      </c>
      <c r="P1128" s="53" t="b">
        <f t="shared" si="622"/>
        <v>0</v>
      </c>
      <c r="Q1128" s="53" t="b">
        <f t="shared" si="623"/>
        <v>0</v>
      </c>
      <c r="R1128" s="53" t="b">
        <f t="shared" si="624"/>
        <v>0</v>
      </c>
      <c r="S1128" s="53" t="b">
        <f t="shared" si="650"/>
        <v>0</v>
      </c>
      <c r="T1128" s="54" t="str">
        <f t="shared" si="651"/>
        <v>不调</v>
      </c>
      <c r="U1128" s="51">
        <f t="shared" si="625"/>
        <v>0.12261637552698545</v>
      </c>
      <c r="V1128" s="51">
        <f t="shared" si="626"/>
        <v>0.11491740918850053</v>
      </c>
      <c r="W1128" s="51">
        <f t="shared" si="627"/>
        <v>0.91232302179553137</v>
      </c>
      <c r="X1128" s="51">
        <f t="shared" si="628"/>
        <v>7.7531073412525922E-2</v>
      </c>
      <c r="Y1128" s="51">
        <f t="shared" si="652"/>
        <v>0.99998626710299976</v>
      </c>
      <c r="Z1128" s="51">
        <f t="shared" si="629"/>
        <v>0.1226146916489298</v>
      </c>
      <c r="AA1128" s="51">
        <f t="shared" si="630"/>
        <v>0.11491583103955662</v>
      </c>
      <c r="AB1128" s="51">
        <f t="shared" si="631"/>
        <v>0.91231049295744215</v>
      </c>
      <c r="AC1128" s="51">
        <f t="shared" si="632"/>
        <v>7.7530008686280433E-2</v>
      </c>
      <c r="AD1128" s="78">
        <f t="shared" si="633"/>
        <v>1.2273710243322089</v>
      </c>
      <c r="AE1128" s="51">
        <f t="shared" si="653"/>
        <v>1.2392975092904523</v>
      </c>
      <c r="AF1128" s="50">
        <f t="shared" si="634"/>
        <v>-9.6235850300965264E-3</v>
      </c>
      <c r="AG1128" s="50">
        <f t="shared" si="654"/>
        <v>-1.3504579273554418E-3</v>
      </c>
      <c r="AH1128" s="48">
        <f t="shared" si="655"/>
        <v>45380</v>
      </c>
      <c r="AI1128" s="55">
        <f t="shared" si="635"/>
        <v>2024</v>
      </c>
      <c r="AJ1128" s="55">
        <f t="shared" si="636"/>
        <v>6</v>
      </c>
      <c r="AK1128" s="53">
        <f t="shared" si="637"/>
        <v>0</v>
      </c>
      <c r="AL1128" s="51">
        <f t="shared" si="656"/>
        <v>1.2341014379534605</v>
      </c>
      <c r="AM1128" s="52" t="str">
        <f t="shared" si="638"/>
        <v/>
      </c>
      <c r="AN1128" s="51">
        <f t="shared" si="657"/>
        <v>1.2392975092904523</v>
      </c>
      <c r="AO1128" s="52">
        <f t="shared" si="639"/>
        <v>-9.6235850300965264E-3</v>
      </c>
      <c r="AP1128" s="56">
        <f t="shared" si="640"/>
        <v>1</v>
      </c>
      <c r="AQ1128" s="53" t="b">
        <f t="shared" si="641"/>
        <v>1</v>
      </c>
    </row>
    <row r="1129" spans="1:43">
      <c r="A1129" s="48">
        <f>净值底稿!A1090</f>
        <v>45471</v>
      </c>
      <c r="B1129" s="49">
        <f>净值底稿!X1090</f>
        <v>1.6433722906749659</v>
      </c>
      <c r="C1129" s="49">
        <f>净值底稿!U1090</f>
        <v>1.0958675440597712</v>
      </c>
      <c r="D1129" s="49">
        <f>净值底稿!V1090</f>
        <v>1.6926000000000001</v>
      </c>
      <c r="E1129" s="49">
        <f>净值底稿!W1090</f>
        <v>1.9448000000000001</v>
      </c>
      <c r="F1129" s="50">
        <f t="shared" si="642"/>
        <v>8.3004914359712245E-3</v>
      </c>
      <c r="G1129" s="50">
        <f t="shared" si="643"/>
        <v>7.2092801123220251E-3</v>
      </c>
      <c r="H1129" s="50">
        <f t="shared" si="644"/>
        <v>3.5460992907809796E-4</v>
      </c>
      <c r="I1129" s="50">
        <f t="shared" si="645"/>
        <v>1.0548194336191141E-2</v>
      </c>
      <c r="J1129" s="51">
        <f t="shared" si="646"/>
        <v>0.123632453846886</v>
      </c>
      <c r="K1129" s="51">
        <f t="shared" si="647"/>
        <v>0.11574429145486105</v>
      </c>
      <c r="L1129" s="51">
        <f t="shared" si="648"/>
        <v>0.91263400731664701</v>
      </c>
      <c r="M1129" s="51">
        <f t="shared" si="649"/>
        <v>7.8347810284789904E-2</v>
      </c>
      <c r="N1129" s="51">
        <f t="shared" si="620"/>
        <v>1.2303585629031839</v>
      </c>
      <c r="O1129" s="52">
        <f t="shared" si="621"/>
        <v>0.19455852344125429</v>
      </c>
      <c r="P1129" s="53" t="b">
        <f t="shared" si="622"/>
        <v>0</v>
      </c>
      <c r="Q1129" s="53" t="b">
        <f t="shared" si="623"/>
        <v>1</v>
      </c>
      <c r="R1129" s="53" t="b">
        <f t="shared" si="624"/>
        <v>0</v>
      </c>
      <c r="S1129" s="53" t="b">
        <f t="shared" si="650"/>
        <v>1</v>
      </c>
      <c r="T1129" s="54" t="str">
        <f t="shared" si="651"/>
        <v>季度</v>
      </c>
      <c r="U1129" s="51">
        <f t="shared" si="625"/>
        <v>0.11968837265087352</v>
      </c>
      <c r="V1129" s="51">
        <f t="shared" si="626"/>
        <v>0.11968837265087352</v>
      </c>
      <c r="W1129" s="51">
        <f t="shared" si="627"/>
        <v>0.91263400731664701</v>
      </c>
      <c r="X1129" s="51">
        <f t="shared" si="628"/>
        <v>7.8347810284789904E-2</v>
      </c>
      <c r="Y1129" s="51">
        <f t="shared" si="652"/>
        <v>0.99998626710299976</v>
      </c>
      <c r="Z1129" s="51">
        <f t="shared" si="629"/>
        <v>0.11968672898277978</v>
      </c>
      <c r="AA1129" s="51">
        <f t="shared" si="630"/>
        <v>0.11968672898277978</v>
      </c>
      <c r="AB1129" s="51">
        <f t="shared" si="631"/>
        <v>0.91262147420782558</v>
      </c>
      <c r="AC1129" s="51">
        <f t="shared" si="632"/>
        <v>7.8346734342381069E-2</v>
      </c>
      <c r="AD1129" s="78">
        <f t="shared" si="633"/>
        <v>1.2303416665157663</v>
      </c>
      <c r="AE1129" s="51">
        <f t="shared" si="653"/>
        <v>1.2392975092904523</v>
      </c>
      <c r="AF1129" s="50">
        <f t="shared" si="634"/>
        <v>-7.226547868891986E-3</v>
      </c>
      <c r="AG1129" s="50">
        <f t="shared" si="654"/>
        <v>2.420329407054167E-3</v>
      </c>
      <c r="AH1129" s="48">
        <f t="shared" si="655"/>
        <v>45471</v>
      </c>
      <c r="AI1129" s="55">
        <f t="shared" si="635"/>
        <v>2024</v>
      </c>
      <c r="AJ1129" s="55">
        <f t="shared" si="636"/>
        <v>6</v>
      </c>
      <c r="AK1129" s="53">
        <f t="shared" si="637"/>
        <v>1</v>
      </c>
      <c r="AL1129" s="51">
        <f t="shared" si="656"/>
        <v>1.2341014379534605</v>
      </c>
      <c r="AM1129" s="52">
        <f t="shared" si="638"/>
        <v>-3.0465659645686483E-3</v>
      </c>
      <c r="AN1129" s="51">
        <f t="shared" si="657"/>
        <v>1.2392975092904523</v>
      </c>
      <c r="AO1129" s="52">
        <f t="shared" si="639"/>
        <v>-7.226547868891986E-3</v>
      </c>
      <c r="AP1129" s="56">
        <f t="shared" si="640"/>
        <v>1</v>
      </c>
      <c r="AQ1129" s="53" t="b">
        <f t="shared" si="641"/>
        <v>1</v>
      </c>
    </row>
    <row r="1130" spans="1:43">
      <c r="A1130" s="48">
        <f>净值底稿!A1091</f>
        <v>45474</v>
      </c>
      <c r="B1130" s="49">
        <f>净值底稿!X1091</f>
        <v>1.6704560829944104</v>
      </c>
      <c r="C1130" s="49">
        <f>净值底稿!U1091</f>
        <v>1.1058182409623682</v>
      </c>
      <c r="D1130" s="49">
        <f>净值底稿!V1091</f>
        <v>1.6910000000000001</v>
      </c>
      <c r="E1130" s="49">
        <f>净值底稿!W1091</f>
        <v>1.9426000000000001</v>
      </c>
      <c r="F1130" s="50">
        <f t="shared" si="642"/>
        <v>1.6480618830636784E-2</v>
      </c>
      <c r="G1130" s="50">
        <f t="shared" si="643"/>
        <v>9.0802003914940421E-3</v>
      </c>
      <c r="H1130" s="50">
        <f t="shared" si="644"/>
        <v>-9.4529126787190609E-4</v>
      </c>
      <c r="I1130" s="50">
        <f t="shared" si="645"/>
        <v>-1.1312217194570096E-3</v>
      </c>
      <c r="J1130" s="51">
        <f t="shared" si="646"/>
        <v>0.1216592403422307</v>
      </c>
      <c r="K1130" s="51">
        <f t="shared" si="647"/>
        <v>0.12077350846614586</v>
      </c>
      <c r="L1130" s="51">
        <f t="shared" si="648"/>
        <v>0.91175878109738451</v>
      </c>
      <c r="M1130" s="51">
        <f t="shared" si="649"/>
        <v>7.8258106814844436E-2</v>
      </c>
      <c r="N1130" s="51">
        <f t="shared" si="620"/>
        <v>1.2324496367206055</v>
      </c>
      <c r="O1130" s="52">
        <f t="shared" si="621"/>
        <v>0.19670803705493381</v>
      </c>
      <c r="P1130" s="53" t="b">
        <f t="shared" si="622"/>
        <v>0</v>
      </c>
      <c r="Q1130" s="53" t="b">
        <f t="shared" si="623"/>
        <v>0</v>
      </c>
      <c r="R1130" s="53" t="b">
        <f t="shared" si="624"/>
        <v>0</v>
      </c>
      <c r="S1130" s="53" t="b">
        <f t="shared" si="650"/>
        <v>0</v>
      </c>
      <c r="T1130" s="54" t="str">
        <f t="shared" si="651"/>
        <v>不调</v>
      </c>
      <c r="U1130" s="51">
        <f t="shared" si="625"/>
        <v>0.1216592403422307</v>
      </c>
      <c r="V1130" s="51">
        <f t="shared" si="626"/>
        <v>0.12077350846614586</v>
      </c>
      <c r="W1130" s="51">
        <f t="shared" si="627"/>
        <v>0.91175878109738451</v>
      </c>
      <c r="X1130" s="51">
        <f t="shared" si="628"/>
        <v>7.8258106814844436E-2</v>
      </c>
      <c r="Y1130" s="51">
        <f t="shared" si="652"/>
        <v>0.99995880187477393</v>
      </c>
      <c r="Z1130" s="51">
        <f t="shared" si="629"/>
        <v>0.12165422820961218</v>
      </c>
      <c r="AA1130" s="51">
        <f t="shared" si="630"/>
        <v>0.12076853282402009</v>
      </c>
      <c r="AB1130" s="51">
        <f t="shared" si="631"/>
        <v>0.91172121834494491</v>
      </c>
      <c r="AC1130" s="51">
        <f t="shared" si="632"/>
        <v>7.8254882727559927E-2</v>
      </c>
      <c r="AD1130" s="78">
        <f t="shared" si="633"/>
        <v>1.2323988621061372</v>
      </c>
      <c r="AE1130" s="51">
        <f t="shared" si="653"/>
        <v>1.2392975092904523</v>
      </c>
      <c r="AF1130" s="50">
        <f t="shared" si="634"/>
        <v>-5.5665787533655253E-3</v>
      </c>
      <c r="AG1130" s="50">
        <f t="shared" si="654"/>
        <v>1.6720522813771233E-3</v>
      </c>
      <c r="AH1130" s="48">
        <f t="shared" si="655"/>
        <v>45471</v>
      </c>
      <c r="AI1130" s="55">
        <f t="shared" si="635"/>
        <v>2024</v>
      </c>
      <c r="AJ1130" s="55">
        <f t="shared" si="636"/>
        <v>7</v>
      </c>
      <c r="AK1130" s="53">
        <f t="shared" si="637"/>
        <v>0</v>
      </c>
      <c r="AL1130" s="51">
        <f t="shared" si="656"/>
        <v>1.2303416665157663</v>
      </c>
      <c r="AM1130" s="52" t="str">
        <f t="shared" si="638"/>
        <v/>
      </c>
      <c r="AN1130" s="51">
        <f t="shared" si="657"/>
        <v>1.2392975092904523</v>
      </c>
      <c r="AO1130" s="52">
        <f t="shared" si="639"/>
        <v>-5.5665787533655253E-3</v>
      </c>
      <c r="AP1130" s="56">
        <f t="shared" si="640"/>
        <v>1</v>
      </c>
      <c r="AQ1130" s="53" t="b">
        <f t="shared" si="641"/>
        <v>1</v>
      </c>
    </row>
    <row r="1131" spans="1:43">
      <c r="A1131" s="48">
        <f>净值底稿!A1092</f>
        <v>45475</v>
      </c>
      <c r="B1131" s="49">
        <f>净值底稿!X1092</f>
        <v>1.6712174771069033</v>
      </c>
      <c r="C1131" s="49">
        <f>净值底稿!U1092</f>
        <v>1.1010277803964277</v>
      </c>
      <c r="D1131" s="49">
        <f>净值底稿!V1092</f>
        <v>1.6920999999999999</v>
      </c>
      <c r="E1131" s="49">
        <f>净值底稿!W1092</f>
        <v>1.9438</v>
      </c>
      <c r="F1131" s="50">
        <f t="shared" si="642"/>
        <v>4.5580013760559979E-4</v>
      </c>
      <c r="G1131" s="50">
        <f t="shared" si="643"/>
        <v>-4.3320505924839825E-3</v>
      </c>
      <c r="H1131" s="50">
        <f t="shared" si="644"/>
        <v>6.505026611471898E-4</v>
      </c>
      <c r="I1131" s="50">
        <f t="shared" si="645"/>
        <v>6.1772881704924565E-4</v>
      </c>
      <c r="J1131" s="51">
        <f t="shared" si="646"/>
        <v>0.12170967822357043</v>
      </c>
      <c r="K1131" s="51">
        <f t="shared" si="647"/>
        <v>0.12024535742984636</v>
      </c>
      <c r="L1131" s="51">
        <f t="shared" si="648"/>
        <v>0.91231429542370268</v>
      </c>
      <c r="M1131" s="51">
        <f t="shared" si="649"/>
        <v>7.8303223023695551E-2</v>
      </c>
      <c r="N1131" s="51">
        <f t="shared" ref="N1131:N1194" si="658">SUM(J1131:M1131)</f>
        <v>1.232572554100815</v>
      </c>
      <c r="O1131" s="52">
        <f t="shared" ref="O1131:O1194" si="659">IFERROR((J1131+K1131)/N1131,0)</f>
        <v>0.1963008464275984</v>
      </c>
      <c r="P1131" s="53" t="b">
        <f t="shared" ref="P1131:P1194" si="660">AND(MONTH(A1131)=12,OR(A1132="",YEAR(A1131)&lt;&gt;YEAR(A1132)))</f>
        <v>0</v>
      </c>
      <c r="Q1131" s="53" t="b">
        <f t="shared" ref="Q1131:Q1194" si="661">AND(MOD(MONTH(A1131),3)=0,OR(A1132="",MONTH(A1131)&lt;&gt;MONTH(A1132)))</f>
        <v>0</v>
      </c>
      <c r="R1131" s="53" t="b">
        <f t="shared" ref="R1131:R1194" si="662">OR(O1131&gt;$E$7,O1131&lt;$E$6)</f>
        <v>0</v>
      </c>
      <c r="S1131" s="53" t="b">
        <f t="shared" si="650"/>
        <v>0</v>
      </c>
      <c r="T1131" s="54" t="str">
        <f t="shared" si="651"/>
        <v>不调</v>
      </c>
      <c r="U1131" s="51">
        <f t="shared" ref="U1131:U1194" si="663">IF(OR(T1131="年末+季度",T1131="季度+动态"),N1131*$E$5/2,IF(T1131="季度",(J1131+K1131)/2,IF(T1131="动态",N1131*$E$5*IF(J1131+K1131=0,0.5,J1131/(J1131+K1131)),J1131)))</f>
        <v>0.12170967822357043</v>
      </c>
      <c r="V1131" s="51">
        <f t="shared" ref="V1131:V1194" si="664">IF(OR(T1131="年末+季度",T1131="季度+动态"),N1131*$E$5/2,IF(T1131="季度",(J1131+K1131)/2,IF(T1131="动态",N1131*$E$5*IF(J1131+K1131=0,0.5,K1131/(J1131+K1131)),K1131)))</f>
        <v>0.12024535742984636</v>
      </c>
      <c r="W1131" s="51">
        <f t="shared" ref="W1131:W1194" si="665">IF(OR(T1131="年末+季度",T1131="季度+动态",T1131="动态"),N1131*(1-$E$5)*IF(L1131+M1131=0,$B$7/($B$7+$B$8),L1131/(L1131+M1131)),L1131)</f>
        <v>0.91231429542370268</v>
      </c>
      <c r="X1131" s="51">
        <f t="shared" ref="X1131:X1194" si="666">IF(OR(T1131="年末+季度",T1131="季度+动态",T1131="动态"),N1131*(1-$E$5)*IF(L1131+M1131=0,$B$8/($B$7+$B$8),M1131/(L1131+M1131)),M1131)</f>
        <v>7.8303223023695551E-2</v>
      </c>
      <c r="Y1131" s="51">
        <f t="shared" si="652"/>
        <v>0.99998626710299976</v>
      </c>
      <c r="Z1131" s="51">
        <f t="shared" ref="Z1131:Z1194" si="667">U1131*Y1131</f>
        <v>0.12170800679709545</v>
      </c>
      <c r="AA1131" s="51">
        <f t="shared" ref="AA1131:AA1194" si="668">V1131*Y1131</f>
        <v>0.12024370611273802</v>
      </c>
      <c r="AB1131" s="51">
        <f t="shared" ref="AB1131:AB1194" si="669">W1131*Y1131</f>
        <v>0.91230176670545182</v>
      </c>
      <c r="AC1131" s="51">
        <f t="shared" ref="AC1131:AC1194" si="670">X1131*Y1131</f>
        <v>7.8302147693598986E-2</v>
      </c>
      <c r="AD1131" s="78">
        <f t="shared" ref="AD1131:AD1194" si="671">SUM(Z1131:AC1131)</f>
        <v>1.2325556273088842</v>
      </c>
      <c r="AE1131" s="51">
        <f t="shared" si="653"/>
        <v>1.2392975092904523</v>
      </c>
      <c r="AF1131" s="50">
        <f t="shared" ref="AF1131:AF1194" si="672">AD1131/AE1131-1</f>
        <v>-5.4400835400920666E-3</v>
      </c>
      <c r="AG1131" s="50">
        <f t="shared" si="654"/>
        <v>1.2720330046311901E-4</v>
      </c>
      <c r="AH1131" s="48">
        <f t="shared" si="655"/>
        <v>45471</v>
      </c>
      <c r="AI1131" s="55">
        <f t="shared" ref="AI1131:AI1194" si="673">YEAR(A1131)</f>
        <v>2024</v>
      </c>
      <c r="AJ1131" s="55">
        <f t="shared" ref="AJ1131:AJ1194" si="674">MONTH(A1131)</f>
        <v>7</v>
      </c>
      <c r="AK1131" s="53">
        <f t="shared" ref="AK1131:AK1194" si="675">IF(MONTH(A1131)&lt;&gt;MONTH(A1132),1,0)</f>
        <v>0</v>
      </c>
      <c r="AL1131" s="51">
        <f t="shared" si="656"/>
        <v>1.2303416665157663</v>
      </c>
      <c r="AM1131" s="52" t="str">
        <f t="shared" ref="AM1131:AM1194" si="676">IF(AK1131,AD1131/AL1131-1,"")</f>
        <v/>
      </c>
      <c r="AN1131" s="51">
        <f t="shared" si="657"/>
        <v>1.2392975092904523</v>
      </c>
      <c r="AO1131" s="52">
        <f t="shared" ref="AO1131:AO1194" si="677">AD1131/AN1131-1</f>
        <v>-5.4400835400920666E-3</v>
      </c>
      <c r="AP1131" s="56">
        <f t="shared" ref="AP1131:AP1194" si="678">IFERROR(SUM(Z1131:AC1131)/AD1131,0)</f>
        <v>1</v>
      </c>
      <c r="AQ1131" s="53" t="b">
        <f t="shared" ref="AQ1131:AQ1194" si="679">AND(B1131&gt;0,C1131&gt;0,D1131&gt;0,E1131&gt;0)</f>
        <v>1</v>
      </c>
    </row>
    <row r="1132" spans="1:43">
      <c r="A1132" s="48">
        <f>净值底稿!A1093</f>
        <v>45476</v>
      </c>
      <c r="B1132" s="49">
        <f>净值底稿!X1093</f>
        <v>1.6579400214222315</v>
      </c>
      <c r="C1132" s="49">
        <f>净值底稿!U1093</f>
        <v>1.0923430586736953</v>
      </c>
      <c r="D1132" s="49">
        <f>净值底稿!V1093</f>
        <v>1.6933</v>
      </c>
      <c r="E1132" s="49">
        <f>净值底稿!W1093</f>
        <v>1.9594</v>
      </c>
      <c r="F1132" s="50">
        <f t="shared" ref="F1132:F1195" si="680">IFERROR(B1132/B1131-1,0)</f>
        <v>-7.94478029732959E-3</v>
      </c>
      <c r="G1132" s="50">
        <f t="shared" ref="G1132:G1195" si="681">IFERROR(C1132/C1131-1,0)</f>
        <v>-7.8878316036725682E-3</v>
      </c>
      <c r="H1132" s="50">
        <f t="shared" ref="H1132:H1195" si="682">IFERROR(D1132/D1131-1,0)</f>
        <v>7.0917794456604177E-4</v>
      </c>
      <c r="I1132" s="50">
        <f t="shared" ref="I1132:I1195" si="683">IFERROR(E1132/E1131-1,0)</f>
        <v>8.0255170285008504E-3</v>
      </c>
      <c r="J1132" s="51">
        <f t="shared" ref="J1132:J1195" si="684">Z1131*(1+F1132)</f>
        <v>0.12074106342266663</v>
      </c>
      <c r="K1132" s="51">
        <f t="shared" ref="K1132:K1195" si="685">AA1131*(1+G1132)</f>
        <v>0.11929524400751924</v>
      </c>
      <c r="L1132" s="51">
        <f t="shared" ref="L1132:L1195" si="686">AB1131*(1+H1132)</f>
        <v>0.91294875099718797</v>
      </c>
      <c r="M1132" s="51">
        <f t="shared" ref="M1132:M1195" si="687">AC1131*(1+I1132)</f>
        <v>7.8930562913282154E-2</v>
      </c>
      <c r="N1132" s="51">
        <f t="shared" si="658"/>
        <v>1.2319156213406559</v>
      </c>
      <c r="O1132" s="52">
        <f t="shared" si="659"/>
        <v>0.19484801010069322</v>
      </c>
      <c r="P1132" s="53" t="b">
        <f t="shared" si="660"/>
        <v>0</v>
      </c>
      <c r="Q1132" s="53" t="b">
        <f t="shared" si="661"/>
        <v>0</v>
      </c>
      <c r="R1132" s="53" t="b">
        <f t="shared" si="662"/>
        <v>0</v>
      </c>
      <c r="S1132" s="53" t="b">
        <f t="shared" ref="S1132:S1195" si="688">AND(OR(P1132,Q1132,R1132),A1132-AH1131&gt;$E$8)</f>
        <v>0</v>
      </c>
      <c r="T1132" s="54" t="str">
        <f t="shared" ref="T1132:T1195" si="689">IF(NOT(OR(P1132,Q1132,R1132)),"不调",IF(NOT(S1132),"间隔规则跳过",IF(P1132,"年末+季度",IF(AND(Q1132,R1132),"季度+动态",IF(Q1132,"季度","动态")))))</f>
        <v>不调</v>
      </c>
      <c r="U1132" s="51">
        <f t="shared" si="663"/>
        <v>0.12074106342266663</v>
      </c>
      <c r="V1132" s="51">
        <f t="shared" si="664"/>
        <v>0.11929524400751924</v>
      </c>
      <c r="W1132" s="51">
        <f t="shared" si="665"/>
        <v>0.91294875099718797</v>
      </c>
      <c r="X1132" s="51">
        <f t="shared" si="666"/>
        <v>7.8930562913282154E-2</v>
      </c>
      <c r="Y1132" s="51">
        <f t="shared" ref="Y1132:Y1195" si="690">POWER(1-$H$5,(A1132-A1131)/$H$8)</f>
        <v>0.99998626710299976</v>
      </c>
      <c r="Z1132" s="51">
        <f t="shared" si="667"/>
        <v>0.12073940529807894</v>
      </c>
      <c r="AA1132" s="51">
        <f t="shared" si="668"/>
        <v>0.11929360573822068</v>
      </c>
      <c r="AB1132" s="51">
        <f t="shared" si="669"/>
        <v>0.91293621356602406</v>
      </c>
      <c r="AC1132" s="51">
        <f t="shared" si="670"/>
        <v>7.892947896799149E-2</v>
      </c>
      <c r="AD1132" s="78">
        <f t="shared" si="671"/>
        <v>1.2318987035703153</v>
      </c>
      <c r="AE1132" s="51">
        <f t="shared" ref="AE1132:AE1195" si="691">MAX(AE1131,AD1132)</f>
        <v>1.2392975092904523</v>
      </c>
      <c r="AF1132" s="50">
        <f t="shared" si="672"/>
        <v>-5.9701610506529557E-3</v>
      </c>
      <c r="AG1132" s="50">
        <f t="shared" ref="AG1132:AG1195" si="692">AD1132/AD1131-1</f>
        <v>-5.3297694969212106E-4</v>
      </c>
      <c r="AH1132" s="48">
        <f t="shared" ref="AH1132:AH1195" si="693">IF(OR(T1132="年末+季度",T1132="季度+动态",T1132="季度",T1132="动态"),A1132,AH1131)</f>
        <v>45471</v>
      </c>
      <c r="AI1132" s="55">
        <f t="shared" si="673"/>
        <v>2024</v>
      </c>
      <c r="AJ1132" s="55">
        <f t="shared" si="674"/>
        <v>7</v>
      </c>
      <c r="AK1132" s="53">
        <f t="shared" si="675"/>
        <v>0</v>
      </c>
      <c r="AL1132" s="51">
        <f t="shared" ref="AL1132:AL1195" si="694">IF(AK1131,AD1131,AL1131)</f>
        <v>1.2303416665157663</v>
      </c>
      <c r="AM1132" s="52" t="str">
        <f t="shared" si="676"/>
        <v/>
      </c>
      <c r="AN1132" s="51">
        <f t="shared" ref="AN1132:AN1195" si="695">IF(AI1132&lt;&gt;AI1131,AD1132,MAX(AN1131,AD1132))</f>
        <v>1.2392975092904523</v>
      </c>
      <c r="AO1132" s="52">
        <f t="shared" si="677"/>
        <v>-5.9701610506529557E-3</v>
      </c>
      <c r="AP1132" s="56">
        <f t="shared" si="678"/>
        <v>1</v>
      </c>
      <c r="AQ1132" s="53" t="b">
        <f t="shared" si="679"/>
        <v>1</v>
      </c>
    </row>
    <row r="1133" spans="1:43">
      <c r="A1133" s="48">
        <f>净值底稿!A1094</f>
        <v>45477</v>
      </c>
      <c r="B1133" s="49">
        <f>净值底稿!X1094</f>
        <v>1.6506154231814176</v>
      </c>
      <c r="C1133" s="49">
        <f>净值底稿!U1094</f>
        <v>1.0744580300475539</v>
      </c>
      <c r="D1133" s="49">
        <f>净值底稿!V1094</f>
        <v>1.6934</v>
      </c>
      <c r="E1133" s="49">
        <f>净值底稿!W1094</f>
        <v>1.9679</v>
      </c>
      <c r="F1133" s="50">
        <f t="shared" si="680"/>
        <v>-4.4178909647953901E-3</v>
      </c>
      <c r="G1133" s="50">
        <f t="shared" si="681"/>
        <v>-1.6373087634078187E-2</v>
      </c>
      <c r="H1133" s="50">
        <f t="shared" si="682"/>
        <v>5.90562806355166E-5</v>
      </c>
      <c r="I1133" s="50">
        <f t="shared" si="683"/>
        <v>4.3380626722466786E-3</v>
      </c>
      <c r="J1133" s="51">
        <f t="shared" si="684"/>
        <v>0.12020599177031779</v>
      </c>
      <c r="K1133" s="51">
        <f t="shared" si="685"/>
        <v>0.11734040107728362</v>
      </c>
      <c r="L1133" s="51">
        <f t="shared" si="686"/>
        <v>0.91299012818325476</v>
      </c>
      <c r="M1133" s="51">
        <f t="shared" si="687"/>
        <v>7.9271879994442407E-2</v>
      </c>
      <c r="N1133" s="51">
        <f t="shared" si="658"/>
        <v>1.2298084010252985</v>
      </c>
      <c r="O1133" s="52">
        <f t="shared" si="659"/>
        <v>0.19315723705380253</v>
      </c>
      <c r="P1133" s="53" t="b">
        <f t="shared" si="660"/>
        <v>0</v>
      </c>
      <c r="Q1133" s="53" t="b">
        <f t="shared" si="661"/>
        <v>0</v>
      </c>
      <c r="R1133" s="53" t="b">
        <f t="shared" si="662"/>
        <v>0</v>
      </c>
      <c r="S1133" s="53" t="b">
        <f t="shared" si="688"/>
        <v>0</v>
      </c>
      <c r="T1133" s="54" t="str">
        <f t="shared" si="689"/>
        <v>不调</v>
      </c>
      <c r="U1133" s="51">
        <f t="shared" si="663"/>
        <v>0.12020599177031779</v>
      </c>
      <c r="V1133" s="51">
        <f t="shared" si="664"/>
        <v>0.11734040107728362</v>
      </c>
      <c r="W1133" s="51">
        <f t="shared" si="665"/>
        <v>0.91299012818325476</v>
      </c>
      <c r="X1133" s="51">
        <f t="shared" si="666"/>
        <v>7.9271879994442407E-2</v>
      </c>
      <c r="Y1133" s="51">
        <f t="shared" si="690"/>
        <v>0.99998626710299976</v>
      </c>
      <c r="Z1133" s="51">
        <f t="shared" si="667"/>
        <v>0.120204340993814</v>
      </c>
      <c r="AA1133" s="51">
        <f t="shared" si="668"/>
        <v>0.11733878965364165</v>
      </c>
      <c r="AB1133" s="51">
        <f t="shared" si="669"/>
        <v>0.91297759018386215</v>
      </c>
      <c r="AC1133" s="51">
        <f t="shared" si="670"/>
        <v>7.9270791361879422E-2</v>
      </c>
      <c r="AD1133" s="78">
        <f t="shared" si="671"/>
        <v>1.2297915121931973</v>
      </c>
      <c r="AE1133" s="51">
        <f t="shared" si="691"/>
        <v>1.2392975092904523</v>
      </c>
      <c r="AF1133" s="50">
        <f t="shared" si="672"/>
        <v>-7.6704722038033468E-3</v>
      </c>
      <c r="AG1133" s="50">
        <f t="shared" si="692"/>
        <v>-1.7105232524483593E-3</v>
      </c>
      <c r="AH1133" s="48">
        <f t="shared" si="693"/>
        <v>45471</v>
      </c>
      <c r="AI1133" s="55">
        <f t="shared" si="673"/>
        <v>2024</v>
      </c>
      <c r="AJ1133" s="55">
        <f t="shared" si="674"/>
        <v>7</v>
      </c>
      <c r="AK1133" s="53">
        <f t="shared" si="675"/>
        <v>0</v>
      </c>
      <c r="AL1133" s="51">
        <f t="shared" si="694"/>
        <v>1.2303416665157663</v>
      </c>
      <c r="AM1133" s="52" t="str">
        <f t="shared" si="676"/>
        <v/>
      </c>
      <c r="AN1133" s="51">
        <f t="shared" si="695"/>
        <v>1.2392975092904523</v>
      </c>
      <c r="AO1133" s="52">
        <f t="shared" si="677"/>
        <v>-7.6704722038033468E-3</v>
      </c>
      <c r="AP1133" s="56">
        <f t="shared" si="678"/>
        <v>1</v>
      </c>
      <c r="AQ1133" s="53" t="b">
        <f t="shared" si="679"/>
        <v>1</v>
      </c>
    </row>
    <row r="1134" spans="1:43">
      <c r="A1134" s="48">
        <f>净值底稿!A1095</f>
        <v>45478</v>
      </c>
      <c r="B1134" s="49">
        <f>净值底稿!X1095</f>
        <v>1.6435540166683433</v>
      </c>
      <c r="C1134" s="49">
        <f>净值底稿!U1095</f>
        <v>1.0809339692438167</v>
      </c>
      <c r="D1134" s="49">
        <f>净值底稿!V1095</f>
        <v>1.6920999999999999</v>
      </c>
      <c r="E1134" s="49">
        <f>净值底稿!W1095</f>
        <v>1.9730000000000001</v>
      </c>
      <c r="F1134" s="50">
        <f t="shared" si="680"/>
        <v>-4.2780446698262864E-3</v>
      </c>
      <c r="G1134" s="50">
        <f t="shared" si="681"/>
        <v>6.0271681305004154E-3</v>
      </c>
      <c r="H1134" s="50">
        <f t="shared" si="682"/>
        <v>-7.6768631156254319E-4</v>
      </c>
      <c r="I1134" s="50">
        <f t="shared" si="683"/>
        <v>2.5915951013770755E-3</v>
      </c>
      <c r="J1134" s="51">
        <f t="shared" si="684"/>
        <v>0.11969010145353542</v>
      </c>
      <c r="K1134" s="51">
        <f t="shared" si="685"/>
        <v>0.11804601026711357</v>
      </c>
      <c r="L1134" s="51">
        <f t="shared" si="686"/>
        <v>0.91227670978511466</v>
      </c>
      <c r="M1134" s="51">
        <f t="shared" si="687"/>
        <v>7.947622915645515E-2</v>
      </c>
      <c r="N1134" s="51">
        <f t="shared" si="658"/>
        <v>1.2294890506622189</v>
      </c>
      <c r="O1134" s="52">
        <f t="shared" si="659"/>
        <v>0.19336171525285339</v>
      </c>
      <c r="P1134" s="53" t="b">
        <f t="shared" si="660"/>
        <v>0</v>
      </c>
      <c r="Q1134" s="53" t="b">
        <f t="shared" si="661"/>
        <v>0</v>
      </c>
      <c r="R1134" s="53" t="b">
        <f t="shared" si="662"/>
        <v>0</v>
      </c>
      <c r="S1134" s="53" t="b">
        <f t="shared" si="688"/>
        <v>0</v>
      </c>
      <c r="T1134" s="54" t="str">
        <f t="shared" si="689"/>
        <v>不调</v>
      </c>
      <c r="U1134" s="51">
        <f t="shared" si="663"/>
        <v>0.11969010145353542</v>
      </c>
      <c r="V1134" s="51">
        <f t="shared" si="664"/>
        <v>0.11804601026711357</v>
      </c>
      <c r="W1134" s="51">
        <f t="shared" si="665"/>
        <v>0.91227670978511466</v>
      </c>
      <c r="X1134" s="51">
        <f t="shared" si="666"/>
        <v>7.947622915645515E-2</v>
      </c>
      <c r="Y1134" s="51">
        <f t="shared" si="690"/>
        <v>0.99998626710299976</v>
      </c>
      <c r="Z1134" s="51">
        <f t="shared" si="667"/>
        <v>0.11968845776170021</v>
      </c>
      <c r="AA1134" s="51">
        <f t="shared" si="668"/>
        <v>0.11804438915341328</v>
      </c>
      <c r="AB1134" s="51">
        <f t="shared" si="669"/>
        <v>0.91226418158302347</v>
      </c>
      <c r="AC1134" s="51">
        <f t="shared" si="670"/>
        <v>7.9475137717586172E-2</v>
      </c>
      <c r="AD1134" s="78">
        <f t="shared" si="671"/>
        <v>1.2294721662157231</v>
      </c>
      <c r="AE1134" s="51">
        <f t="shared" si="691"/>
        <v>1.2392975092904523</v>
      </c>
      <c r="AF1134" s="50">
        <f t="shared" si="672"/>
        <v>-7.9281552662481269E-3</v>
      </c>
      <c r="AG1134" s="50">
        <f t="shared" si="692"/>
        <v>-2.5967489148193135E-4</v>
      </c>
      <c r="AH1134" s="48">
        <f t="shared" si="693"/>
        <v>45471</v>
      </c>
      <c r="AI1134" s="55">
        <f t="shared" si="673"/>
        <v>2024</v>
      </c>
      <c r="AJ1134" s="55">
        <f t="shared" si="674"/>
        <v>7</v>
      </c>
      <c r="AK1134" s="53">
        <f t="shared" si="675"/>
        <v>0</v>
      </c>
      <c r="AL1134" s="51">
        <f t="shared" si="694"/>
        <v>1.2303416665157663</v>
      </c>
      <c r="AM1134" s="52" t="str">
        <f t="shared" si="676"/>
        <v/>
      </c>
      <c r="AN1134" s="51">
        <f t="shared" si="695"/>
        <v>1.2392975092904523</v>
      </c>
      <c r="AO1134" s="52">
        <f t="shared" si="677"/>
        <v>-7.9281552662481269E-3</v>
      </c>
      <c r="AP1134" s="56">
        <f t="shared" si="678"/>
        <v>1</v>
      </c>
      <c r="AQ1134" s="53" t="b">
        <f t="shared" si="679"/>
        <v>1</v>
      </c>
    </row>
    <row r="1135" spans="1:43">
      <c r="A1135" s="48">
        <f>净值底稿!A1096</f>
        <v>45481</v>
      </c>
      <c r="B1135" s="49">
        <f>净值底稿!X1096</f>
        <v>1.633532309430354</v>
      </c>
      <c r="C1135" s="49">
        <f>净值底稿!U1096</f>
        <v>1.0622655699494343</v>
      </c>
      <c r="D1135" s="49">
        <f>净值底稿!V1096</f>
        <v>1.69</v>
      </c>
      <c r="E1135" s="49">
        <f>净值底稿!W1096</f>
        <v>1.9779</v>
      </c>
      <c r="F1135" s="50">
        <f t="shared" si="680"/>
        <v>-6.0975831255637436E-3</v>
      </c>
      <c r="G1135" s="50">
        <f t="shared" si="681"/>
        <v>-1.7270619506427498E-2</v>
      </c>
      <c r="H1135" s="50">
        <f t="shared" si="682"/>
        <v>-1.2410614029904066E-3</v>
      </c>
      <c r="I1135" s="50">
        <f t="shared" si="683"/>
        <v>2.4835276229091541E-3</v>
      </c>
      <c r="J1135" s="51">
        <f t="shared" si="684"/>
        <v>0.11895864744132773</v>
      </c>
      <c r="K1135" s="51">
        <f t="shared" si="685"/>
        <v>0.11600568942347603</v>
      </c>
      <c r="L1135" s="51">
        <f t="shared" si="686"/>
        <v>0.91113200571793018</v>
      </c>
      <c r="M1135" s="51">
        <f t="shared" si="687"/>
        <v>7.9672516417442302E-2</v>
      </c>
      <c r="N1135" s="51">
        <f t="shared" si="658"/>
        <v>1.2257688590001763</v>
      </c>
      <c r="O1135" s="52">
        <f t="shared" si="659"/>
        <v>0.19168731130635613</v>
      </c>
      <c r="P1135" s="53" t="b">
        <f t="shared" si="660"/>
        <v>0</v>
      </c>
      <c r="Q1135" s="53" t="b">
        <f t="shared" si="661"/>
        <v>0</v>
      </c>
      <c r="R1135" s="53" t="b">
        <f t="shared" si="662"/>
        <v>0</v>
      </c>
      <c r="S1135" s="53" t="b">
        <f t="shared" si="688"/>
        <v>0</v>
      </c>
      <c r="T1135" s="54" t="str">
        <f t="shared" si="689"/>
        <v>不调</v>
      </c>
      <c r="U1135" s="51">
        <f t="shared" si="663"/>
        <v>0.11895864744132773</v>
      </c>
      <c r="V1135" s="51">
        <f t="shared" si="664"/>
        <v>0.11600568942347603</v>
      </c>
      <c r="W1135" s="51">
        <f t="shared" si="665"/>
        <v>0.91113200571793018</v>
      </c>
      <c r="X1135" s="51">
        <f t="shared" si="666"/>
        <v>7.9672516417442302E-2</v>
      </c>
      <c r="Y1135" s="51">
        <f t="shared" si="690"/>
        <v>0.99995880187477393</v>
      </c>
      <c r="Z1135" s="51">
        <f t="shared" si="667"/>
        <v>0.11895374656807371</v>
      </c>
      <c r="AA1135" s="51">
        <f t="shared" si="668"/>
        <v>0.11600091020655622</v>
      </c>
      <c r="AB1135" s="51">
        <f t="shared" si="669"/>
        <v>0.91109446878746114</v>
      </c>
      <c r="AC1135" s="51">
        <f t="shared" si="670"/>
        <v>7.9669234059133856E-2</v>
      </c>
      <c r="AD1135" s="78">
        <f t="shared" si="671"/>
        <v>1.2257183596212249</v>
      </c>
      <c r="AE1135" s="51">
        <f t="shared" si="691"/>
        <v>1.2392975092904523</v>
      </c>
      <c r="AF1135" s="50">
        <f t="shared" si="672"/>
        <v>-1.0957134640738553E-2</v>
      </c>
      <c r="AG1135" s="50">
        <f t="shared" si="692"/>
        <v>-3.0531855032166488E-3</v>
      </c>
      <c r="AH1135" s="48">
        <f t="shared" si="693"/>
        <v>45471</v>
      </c>
      <c r="AI1135" s="55">
        <f t="shared" si="673"/>
        <v>2024</v>
      </c>
      <c r="AJ1135" s="55">
        <f t="shared" si="674"/>
        <v>7</v>
      </c>
      <c r="AK1135" s="53">
        <f t="shared" si="675"/>
        <v>0</v>
      </c>
      <c r="AL1135" s="51">
        <f t="shared" si="694"/>
        <v>1.2303416665157663</v>
      </c>
      <c r="AM1135" s="52" t="str">
        <f t="shared" si="676"/>
        <v/>
      </c>
      <c r="AN1135" s="51">
        <f t="shared" si="695"/>
        <v>1.2392975092904523</v>
      </c>
      <c r="AO1135" s="52">
        <f t="shared" si="677"/>
        <v>-1.0957134640738553E-2</v>
      </c>
      <c r="AP1135" s="56">
        <f t="shared" si="678"/>
        <v>1</v>
      </c>
      <c r="AQ1135" s="53" t="b">
        <f t="shared" si="679"/>
        <v>1</v>
      </c>
    </row>
    <row r="1136" spans="1:43">
      <c r="A1136" s="48">
        <f>净值底稿!A1097</f>
        <v>45482</v>
      </c>
      <c r="B1136" s="49">
        <f>净值底稿!X1097</f>
        <v>1.6507130253742046</v>
      </c>
      <c r="C1136" s="49">
        <f>净值底稿!U1097</f>
        <v>1.0817746819807648</v>
      </c>
      <c r="D1136" s="49">
        <f>净值底稿!V1097</f>
        <v>1.6915</v>
      </c>
      <c r="E1136" s="49">
        <f>净值底稿!W1097</f>
        <v>1.9658</v>
      </c>
      <c r="F1136" s="50">
        <f t="shared" si="680"/>
        <v>1.0517524412995582E-2</v>
      </c>
      <c r="G1136" s="50">
        <f t="shared" si="681"/>
        <v>1.8365569386061376E-2</v>
      </c>
      <c r="H1136" s="50">
        <f t="shared" si="682"/>
        <v>8.8757396449712367E-4</v>
      </c>
      <c r="I1136" s="50">
        <f t="shared" si="683"/>
        <v>-6.1175994741897721E-3</v>
      </c>
      <c r="J1136" s="51">
        <f t="shared" si="684"/>
        <v>0.12020484550162072</v>
      </c>
      <c r="K1136" s="51">
        <f t="shared" si="685"/>
        <v>0.11813133297180099</v>
      </c>
      <c r="L1136" s="51">
        <f t="shared" si="686"/>
        <v>0.91190313251715427</v>
      </c>
      <c r="M1136" s="51">
        <f t="shared" si="687"/>
        <v>7.9181849594744599E-2</v>
      </c>
      <c r="N1136" s="51">
        <f t="shared" si="658"/>
        <v>1.2294211605853205</v>
      </c>
      <c r="O1136" s="52">
        <f t="shared" si="659"/>
        <v>0.19386048175708248</v>
      </c>
      <c r="P1136" s="53" t="b">
        <f t="shared" si="660"/>
        <v>0</v>
      </c>
      <c r="Q1136" s="53" t="b">
        <f t="shared" si="661"/>
        <v>0</v>
      </c>
      <c r="R1136" s="53" t="b">
        <f t="shared" si="662"/>
        <v>0</v>
      </c>
      <c r="S1136" s="53" t="b">
        <f t="shared" si="688"/>
        <v>0</v>
      </c>
      <c r="T1136" s="54" t="str">
        <f t="shared" si="689"/>
        <v>不调</v>
      </c>
      <c r="U1136" s="51">
        <f t="shared" si="663"/>
        <v>0.12020484550162072</v>
      </c>
      <c r="V1136" s="51">
        <f t="shared" si="664"/>
        <v>0.11813133297180099</v>
      </c>
      <c r="W1136" s="51">
        <f t="shared" si="665"/>
        <v>0.91190313251715427</v>
      </c>
      <c r="X1136" s="51">
        <f t="shared" si="666"/>
        <v>7.9181849594744599E-2</v>
      </c>
      <c r="Y1136" s="51">
        <f t="shared" si="690"/>
        <v>0.99998626710299976</v>
      </c>
      <c r="Z1136" s="51">
        <f t="shared" si="667"/>
        <v>0.12020319474085851</v>
      </c>
      <c r="AA1136" s="51">
        <f t="shared" si="668"/>
        <v>0.11812971068637279</v>
      </c>
      <c r="AB1136" s="51">
        <f t="shared" si="669"/>
        <v>0.91189060944536127</v>
      </c>
      <c r="AC1136" s="51">
        <f t="shared" si="670"/>
        <v>7.9180762198559823E-2</v>
      </c>
      <c r="AD1136" s="78">
        <f t="shared" si="671"/>
        <v>1.2294042770711524</v>
      </c>
      <c r="AE1136" s="51">
        <f t="shared" si="691"/>
        <v>1.2392975092904523</v>
      </c>
      <c r="AF1136" s="50">
        <f t="shared" si="672"/>
        <v>-7.982935610807651E-3</v>
      </c>
      <c r="AG1136" s="50">
        <f t="shared" si="692"/>
        <v>3.0071487638207994E-3</v>
      </c>
      <c r="AH1136" s="48">
        <f t="shared" si="693"/>
        <v>45471</v>
      </c>
      <c r="AI1136" s="55">
        <f t="shared" si="673"/>
        <v>2024</v>
      </c>
      <c r="AJ1136" s="55">
        <f t="shared" si="674"/>
        <v>7</v>
      </c>
      <c r="AK1136" s="53">
        <f t="shared" si="675"/>
        <v>0</v>
      </c>
      <c r="AL1136" s="51">
        <f t="shared" si="694"/>
        <v>1.2303416665157663</v>
      </c>
      <c r="AM1136" s="52" t="str">
        <f t="shared" si="676"/>
        <v/>
      </c>
      <c r="AN1136" s="51">
        <f t="shared" si="695"/>
        <v>1.2392975092904523</v>
      </c>
      <c r="AO1136" s="52">
        <f t="shared" si="677"/>
        <v>-7.982935610807651E-3</v>
      </c>
      <c r="AP1136" s="56">
        <f t="shared" si="678"/>
        <v>1</v>
      </c>
      <c r="AQ1136" s="53" t="b">
        <f t="shared" si="679"/>
        <v>1</v>
      </c>
    </row>
    <row r="1137" spans="1:43">
      <c r="A1137" s="48">
        <f>净值底稿!A1098</f>
        <v>45483</v>
      </c>
      <c r="B1137" s="49">
        <f>净值底稿!X1098</f>
        <v>1.6276743409695753</v>
      </c>
      <c r="C1137" s="49">
        <f>净值底稿!U1098</f>
        <v>1.0771192140145307</v>
      </c>
      <c r="D1137" s="49">
        <f>净值底稿!V1098</f>
        <v>1.6917</v>
      </c>
      <c r="E1137" s="49">
        <f>净值底稿!W1098</f>
        <v>1.9821</v>
      </c>
      <c r="F1137" s="50">
        <f t="shared" si="680"/>
        <v>-1.3956807785778902E-2</v>
      </c>
      <c r="G1137" s="50">
        <f t="shared" si="681"/>
        <v>-4.3035467956319406E-3</v>
      </c>
      <c r="H1137" s="50">
        <f t="shared" si="682"/>
        <v>1.1823825007395428E-4</v>
      </c>
      <c r="I1137" s="50">
        <f t="shared" si="683"/>
        <v>8.2917896021976745E-3</v>
      </c>
      <c r="J1137" s="51">
        <f t="shared" si="684"/>
        <v>0.1185255418566238</v>
      </c>
      <c r="K1137" s="51">
        <f t="shared" si="685"/>
        <v>0.11762133394847953</v>
      </c>
      <c r="L1137" s="51">
        <f t="shared" si="686"/>
        <v>0.91199842979528101</v>
      </c>
      <c r="M1137" s="51">
        <f t="shared" si="687"/>
        <v>7.9837312419251932E-2</v>
      </c>
      <c r="N1137" s="51">
        <f t="shared" si="658"/>
        <v>1.2279826180196363</v>
      </c>
      <c r="O1137" s="52">
        <f t="shared" si="659"/>
        <v>0.19230473814518373</v>
      </c>
      <c r="P1137" s="53" t="b">
        <f t="shared" si="660"/>
        <v>0</v>
      </c>
      <c r="Q1137" s="53" t="b">
        <f t="shared" si="661"/>
        <v>0</v>
      </c>
      <c r="R1137" s="53" t="b">
        <f t="shared" si="662"/>
        <v>0</v>
      </c>
      <c r="S1137" s="53" t="b">
        <f t="shared" si="688"/>
        <v>0</v>
      </c>
      <c r="T1137" s="54" t="str">
        <f t="shared" si="689"/>
        <v>不调</v>
      </c>
      <c r="U1137" s="51">
        <f t="shared" si="663"/>
        <v>0.1185255418566238</v>
      </c>
      <c r="V1137" s="51">
        <f t="shared" si="664"/>
        <v>0.11762133394847953</v>
      </c>
      <c r="W1137" s="51">
        <f t="shared" si="665"/>
        <v>0.91199842979528101</v>
      </c>
      <c r="X1137" s="51">
        <f t="shared" si="666"/>
        <v>7.9837312419251932E-2</v>
      </c>
      <c r="Y1137" s="51">
        <f t="shared" si="690"/>
        <v>0.99998626710299976</v>
      </c>
      <c r="Z1137" s="51">
        <f t="shared" si="667"/>
        <v>0.11852391415756558</v>
      </c>
      <c r="AA1137" s="51">
        <f t="shared" si="668"/>
        <v>0.11761971866681538</v>
      </c>
      <c r="AB1137" s="51">
        <f t="shared" si="669"/>
        <v>0.9119859054147802</v>
      </c>
      <c r="AC1137" s="51">
        <f t="shared" si="670"/>
        <v>7.98362160216637E-2</v>
      </c>
      <c r="AD1137" s="78">
        <f t="shared" si="671"/>
        <v>1.2279657542608249</v>
      </c>
      <c r="AE1137" s="51">
        <f t="shared" si="691"/>
        <v>1.2392975092904523</v>
      </c>
      <c r="AF1137" s="50">
        <f t="shared" si="672"/>
        <v>-9.143692248776758E-3</v>
      </c>
      <c r="AG1137" s="50">
        <f t="shared" si="692"/>
        <v>-1.1700974505755024E-3</v>
      </c>
      <c r="AH1137" s="48">
        <f t="shared" si="693"/>
        <v>45471</v>
      </c>
      <c r="AI1137" s="55">
        <f t="shared" si="673"/>
        <v>2024</v>
      </c>
      <c r="AJ1137" s="55">
        <f t="shared" si="674"/>
        <v>7</v>
      </c>
      <c r="AK1137" s="53">
        <f t="shared" si="675"/>
        <v>0</v>
      </c>
      <c r="AL1137" s="51">
        <f t="shared" si="694"/>
        <v>1.2303416665157663</v>
      </c>
      <c r="AM1137" s="52" t="str">
        <f t="shared" si="676"/>
        <v/>
      </c>
      <c r="AN1137" s="51">
        <f t="shared" si="695"/>
        <v>1.2392975092904523</v>
      </c>
      <c r="AO1137" s="52">
        <f t="shared" si="677"/>
        <v>-9.143692248776758E-3</v>
      </c>
      <c r="AP1137" s="56">
        <f t="shared" si="678"/>
        <v>1</v>
      </c>
      <c r="AQ1137" s="53" t="b">
        <f t="shared" si="679"/>
        <v>1</v>
      </c>
    </row>
    <row r="1138" spans="1:43">
      <c r="A1138" s="48">
        <f>净值底稿!A1099</f>
        <v>45484</v>
      </c>
      <c r="B1138" s="49">
        <f>净值底稿!X1099</f>
        <v>1.6326808270922941</v>
      </c>
      <c r="C1138" s="49">
        <f>净值底稿!U1099</f>
        <v>1.1005109865917548</v>
      </c>
      <c r="D1138" s="49">
        <f>净值底稿!V1099</f>
        <v>1.6921999999999999</v>
      </c>
      <c r="E1138" s="49">
        <f>净值底稿!W1099</f>
        <v>1.9858</v>
      </c>
      <c r="F1138" s="50">
        <f t="shared" si="680"/>
        <v>3.0758524581375735E-3</v>
      </c>
      <c r="G1138" s="50">
        <f t="shared" si="681"/>
        <v>2.1716976424587919E-2</v>
      </c>
      <c r="H1138" s="50">
        <f t="shared" si="682"/>
        <v>2.9556067860725399E-4</v>
      </c>
      <c r="I1138" s="50">
        <f t="shared" si="683"/>
        <v>1.8667070278997056E-3</v>
      </c>
      <c r="J1138" s="51">
        <f t="shared" si="684"/>
        <v>0.11888847623027521</v>
      </c>
      <c r="K1138" s="51">
        <f t="shared" si="685"/>
        <v>0.12017406332416927</v>
      </c>
      <c r="L1138" s="51">
        <f t="shared" si="686"/>
        <v>0.91225545258786489</v>
      </c>
      <c r="M1138" s="51">
        <f t="shared" si="687"/>
        <v>7.9985246847192257E-2</v>
      </c>
      <c r="N1138" s="51">
        <f t="shared" si="658"/>
        <v>1.2313032389895016</v>
      </c>
      <c r="O1138" s="52">
        <f t="shared" si="659"/>
        <v>0.1941540734926003</v>
      </c>
      <c r="P1138" s="53" t="b">
        <f t="shared" si="660"/>
        <v>0</v>
      </c>
      <c r="Q1138" s="53" t="b">
        <f t="shared" si="661"/>
        <v>0</v>
      </c>
      <c r="R1138" s="53" t="b">
        <f t="shared" si="662"/>
        <v>0</v>
      </c>
      <c r="S1138" s="53" t="b">
        <f t="shared" si="688"/>
        <v>0</v>
      </c>
      <c r="T1138" s="54" t="str">
        <f t="shared" si="689"/>
        <v>不调</v>
      </c>
      <c r="U1138" s="51">
        <f t="shared" si="663"/>
        <v>0.11888847623027521</v>
      </c>
      <c r="V1138" s="51">
        <f t="shared" si="664"/>
        <v>0.12017406332416927</v>
      </c>
      <c r="W1138" s="51">
        <f t="shared" si="665"/>
        <v>0.91225545258786489</v>
      </c>
      <c r="X1138" s="51">
        <f t="shared" si="666"/>
        <v>7.9985246847192257E-2</v>
      </c>
      <c r="Y1138" s="51">
        <f t="shared" si="690"/>
        <v>0.99998626710299976</v>
      </c>
      <c r="Z1138" s="51">
        <f t="shared" si="667"/>
        <v>0.11888684354707663</v>
      </c>
      <c r="AA1138" s="51">
        <f t="shared" si="668"/>
        <v>0.12017241298613554</v>
      </c>
      <c r="AB1138" s="51">
        <f t="shared" si="669"/>
        <v>0.91224292467769663</v>
      </c>
      <c r="AC1138" s="51">
        <f t="shared" si="670"/>
        <v>7.9984148418035764E-2</v>
      </c>
      <c r="AD1138" s="78">
        <f t="shared" si="671"/>
        <v>1.2312863296289445</v>
      </c>
      <c r="AE1138" s="51">
        <f t="shared" si="691"/>
        <v>1.2392975092904523</v>
      </c>
      <c r="AF1138" s="50">
        <f t="shared" si="672"/>
        <v>-6.4642909401912974E-3</v>
      </c>
      <c r="AG1138" s="50">
        <f t="shared" si="692"/>
        <v>2.7041270138012941E-3</v>
      </c>
      <c r="AH1138" s="48">
        <f t="shared" si="693"/>
        <v>45471</v>
      </c>
      <c r="AI1138" s="55">
        <f t="shared" si="673"/>
        <v>2024</v>
      </c>
      <c r="AJ1138" s="55">
        <f t="shared" si="674"/>
        <v>7</v>
      </c>
      <c r="AK1138" s="53">
        <f t="shared" si="675"/>
        <v>0</v>
      </c>
      <c r="AL1138" s="51">
        <f t="shared" si="694"/>
        <v>1.2303416665157663</v>
      </c>
      <c r="AM1138" s="52" t="str">
        <f t="shared" si="676"/>
        <v/>
      </c>
      <c r="AN1138" s="51">
        <f t="shared" si="695"/>
        <v>1.2392975092904523</v>
      </c>
      <c r="AO1138" s="52">
        <f t="shared" si="677"/>
        <v>-6.4642909401912974E-3</v>
      </c>
      <c r="AP1138" s="56">
        <f t="shared" si="678"/>
        <v>1</v>
      </c>
      <c r="AQ1138" s="53" t="b">
        <f t="shared" si="679"/>
        <v>1</v>
      </c>
    </row>
    <row r="1139" spans="1:43">
      <c r="A1139" s="48">
        <f>净值底稿!A1100</f>
        <v>45485</v>
      </c>
      <c r="B1139" s="49">
        <f>净值底稿!X1100</f>
        <v>1.6313366781045611</v>
      </c>
      <c r="C1139" s="49">
        <f>净值底稿!U1100</f>
        <v>1.0977953649690866</v>
      </c>
      <c r="D1139" s="49">
        <f>净值底稿!V1100</f>
        <v>1.6931</v>
      </c>
      <c r="E1139" s="49">
        <f>净值底稿!W1100</f>
        <v>1.9917</v>
      </c>
      <c r="F1139" s="50">
        <f t="shared" si="680"/>
        <v>-8.232772538444566E-4</v>
      </c>
      <c r="G1139" s="50">
        <f t="shared" si="681"/>
        <v>-2.4676006471124889E-3</v>
      </c>
      <c r="H1139" s="50">
        <f t="shared" si="682"/>
        <v>5.3185202694727707E-4</v>
      </c>
      <c r="I1139" s="50">
        <f t="shared" si="683"/>
        <v>2.9710947728875947E-3</v>
      </c>
      <c r="J1139" s="51">
        <f t="shared" si="684"/>
        <v>0.11878896671300296</v>
      </c>
      <c r="K1139" s="51">
        <f t="shared" si="685"/>
        <v>0.11987587546208589</v>
      </c>
      <c r="L1139" s="51">
        <f t="shared" si="686"/>
        <v>0.91272810292625473</v>
      </c>
      <c r="M1139" s="51">
        <f t="shared" si="687"/>
        <v>8.0221788903314453E-2</v>
      </c>
      <c r="N1139" s="51">
        <f t="shared" si="658"/>
        <v>1.2316147340046582</v>
      </c>
      <c r="O1139" s="52">
        <f t="shared" si="659"/>
        <v>0.19378206153726169</v>
      </c>
      <c r="P1139" s="53" t="b">
        <f t="shared" si="660"/>
        <v>0</v>
      </c>
      <c r="Q1139" s="53" t="b">
        <f t="shared" si="661"/>
        <v>0</v>
      </c>
      <c r="R1139" s="53" t="b">
        <f t="shared" si="662"/>
        <v>0</v>
      </c>
      <c r="S1139" s="53" t="b">
        <f t="shared" si="688"/>
        <v>0</v>
      </c>
      <c r="T1139" s="54" t="str">
        <f t="shared" si="689"/>
        <v>不调</v>
      </c>
      <c r="U1139" s="51">
        <f t="shared" si="663"/>
        <v>0.11878896671300296</v>
      </c>
      <c r="V1139" s="51">
        <f t="shared" si="664"/>
        <v>0.11987587546208589</v>
      </c>
      <c r="W1139" s="51">
        <f t="shared" si="665"/>
        <v>0.91272810292625473</v>
      </c>
      <c r="X1139" s="51">
        <f t="shared" si="666"/>
        <v>8.0221788903314453E-2</v>
      </c>
      <c r="Y1139" s="51">
        <f t="shared" si="690"/>
        <v>0.99998626710299976</v>
      </c>
      <c r="Z1139" s="51">
        <f t="shared" si="667"/>
        <v>0.11878733539635833</v>
      </c>
      <c r="AA1139" s="51">
        <f t="shared" si="668"/>
        <v>0.11987422921903536</v>
      </c>
      <c r="AB1139" s="51">
        <f t="shared" si="669"/>
        <v>0.91271556852522806</v>
      </c>
      <c r="AC1139" s="51">
        <f t="shared" si="670"/>
        <v>8.0220687225750265E-2</v>
      </c>
      <c r="AD1139" s="78">
        <f t="shared" si="671"/>
        <v>1.231597820366372</v>
      </c>
      <c r="AE1139" s="51">
        <f t="shared" si="691"/>
        <v>1.2392975092904523</v>
      </c>
      <c r="AF1139" s="50">
        <f t="shared" si="672"/>
        <v>-6.2129463396475293E-3</v>
      </c>
      <c r="AG1139" s="50">
        <f t="shared" si="692"/>
        <v>2.5297993645501116E-4</v>
      </c>
      <c r="AH1139" s="48">
        <f t="shared" si="693"/>
        <v>45471</v>
      </c>
      <c r="AI1139" s="55">
        <f t="shared" si="673"/>
        <v>2024</v>
      </c>
      <c r="AJ1139" s="55">
        <f t="shared" si="674"/>
        <v>7</v>
      </c>
      <c r="AK1139" s="53">
        <f t="shared" si="675"/>
        <v>0</v>
      </c>
      <c r="AL1139" s="51">
        <f t="shared" si="694"/>
        <v>1.2303416665157663</v>
      </c>
      <c r="AM1139" s="52" t="str">
        <f t="shared" si="676"/>
        <v/>
      </c>
      <c r="AN1139" s="51">
        <f t="shared" si="695"/>
        <v>1.2392975092904523</v>
      </c>
      <c r="AO1139" s="52">
        <f t="shared" si="677"/>
        <v>-6.2129463396475293E-3</v>
      </c>
      <c r="AP1139" s="56">
        <f t="shared" si="678"/>
        <v>1</v>
      </c>
      <c r="AQ1139" s="53" t="b">
        <f t="shared" si="679"/>
        <v>1</v>
      </c>
    </row>
    <row r="1140" spans="1:43">
      <c r="A1140" s="48">
        <f>净值底稿!A1101</f>
        <v>45488</v>
      </c>
      <c r="B1140" s="49">
        <f>净值底稿!X1101</f>
        <v>1.6413215416898923</v>
      </c>
      <c r="C1140" s="49">
        <f>净值底稿!U1101</f>
        <v>1.0880013795874328</v>
      </c>
      <c r="D1140" s="49">
        <f>净值底稿!V1101</f>
        <v>1.6940999999999999</v>
      </c>
      <c r="E1140" s="49">
        <f>净值底稿!W1101</f>
        <v>1.9928999999999999</v>
      </c>
      <c r="F1140" s="50">
        <f t="shared" si="680"/>
        <v>6.1206639434678856E-3</v>
      </c>
      <c r="G1140" s="50">
        <f t="shared" si="681"/>
        <v>-8.9215036738012898E-3</v>
      </c>
      <c r="H1140" s="50">
        <f t="shared" si="682"/>
        <v>5.9063256747959869E-4</v>
      </c>
      <c r="I1140" s="50">
        <f t="shared" si="683"/>
        <v>6.0250037656262023E-4</v>
      </c>
      <c r="J1140" s="51">
        <f t="shared" si="684"/>
        <v>0.11951439275705944</v>
      </c>
      <c r="K1140" s="51">
        <f t="shared" si="685"/>
        <v>0.11880477084266364</v>
      </c>
      <c r="L1140" s="51">
        <f t="shared" si="686"/>
        <v>0.91325464806484469</v>
      </c>
      <c r="M1140" s="51">
        <f t="shared" si="687"/>
        <v>8.0269020220011894E-2</v>
      </c>
      <c r="N1140" s="51">
        <f t="shared" si="658"/>
        <v>1.2318428318845795</v>
      </c>
      <c r="O1140" s="52">
        <f t="shared" si="659"/>
        <v>0.19346556024125403</v>
      </c>
      <c r="P1140" s="53" t="b">
        <f t="shared" si="660"/>
        <v>0</v>
      </c>
      <c r="Q1140" s="53" t="b">
        <f t="shared" si="661"/>
        <v>0</v>
      </c>
      <c r="R1140" s="53" t="b">
        <f t="shared" si="662"/>
        <v>0</v>
      </c>
      <c r="S1140" s="53" t="b">
        <f t="shared" si="688"/>
        <v>0</v>
      </c>
      <c r="T1140" s="54" t="str">
        <f t="shared" si="689"/>
        <v>不调</v>
      </c>
      <c r="U1140" s="51">
        <f t="shared" si="663"/>
        <v>0.11951439275705944</v>
      </c>
      <c r="V1140" s="51">
        <f t="shared" si="664"/>
        <v>0.11880477084266364</v>
      </c>
      <c r="W1140" s="51">
        <f t="shared" si="665"/>
        <v>0.91325464806484469</v>
      </c>
      <c r="X1140" s="51">
        <f t="shared" si="666"/>
        <v>8.0269020220011894E-2</v>
      </c>
      <c r="Y1140" s="51">
        <f t="shared" si="690"/>
        <v>0.99995880187477393</v>
      </c>
      <c r="Z1140" s="51">
        <f t="shared" si="667"/>
        <v>0.11950946898814031</v>
      </c>
      <c r="AA1140" s="51">
        <f t="shared" si="668"/>
        <v>0.11879987630883701</v>
      </c>
      <c r="AB1140" s="51">
        <f t="shared" si="669"/>
        <v>0.9132170236854904</v>
      </c>
      <c r="AC1140" s="51">
        <f t="shared" si="670"/>
        <v>8.026571328686509E-2</v>
      </c>
      <c r="AD1140" s="78">
        <f t="shared" si="671"/>
        <v>1.2317920822693329</v>
      </c>
      <c r="AE1140" s="51">
        <f t="shared" si="691"/>
        <v>1.2392975092904523</v>
      </c>
      <c r="AF1140" s="50">
        <f t="shared" si="672"/>
        <v>-6.0561947109992742E-3</v>
      </c>
      <c r="AG1140" s="50">
        <f t="shared" si="692"/>
        <v>1.5773160665633057E-4</v>
      </c>
      <c r="AH1140" s="48">
        <f t="shared" si="693"/>
        <v>45471</v>
      </c>
      <c r="AI1140" s="55">
        <f t="shared" si="673"/>
        <v>2024</v>
      </c>
      <c r="AJ1140" s="55">
        <f t="shared" si="674"/>
        <v>7</v>
      </c>
      <c r="AK1140" s="53">
        <f t="shared" si="675"/>
        <v>0</v>
      </c>
      <c r="AL1140" s="51">
        <f t="shared" si="694"/>
        <v>1.2303416665157663</v>
      </c>
      <c r="AM1140" s="52" t="str">
        <f t="shared" si="676"/>
        <v/>
      </c>
      <c r="AN1140" s="51">
        <f t="shared" si="695"/>
        <v>1.2392975092904523</v>
      </c>
      <c r="AO1140" s="52">
        <f t="shared" si="677"/>
        <v>-6.0561947109992742E-3</v>
      </c>
      <c r="AP1140" s="56">
        <f t="shared" si="678"/>
        <v>1</v>
      </c>
      <c r="AQ1140" s="53" t="b">
        <f t="shared" si="679"/>
        <v>1</v>
      </c>
    </row>
    <row r="1141" spans="1:43">
      <c r="A1141" s="48">
        <f>净值底稿!A1102</f>
        <v>45489</v>
      </c>
      <c r="B1141" s="49">
        <f>净值底稿!X1102</f>
        <v>1.6378815270336085</v>
      </c>
      <c r="C1141" s="49">
        <f>净值底稿!U1102</f>
        <v>1.0889939114441352</v>
      </c>
      <c r="D1141" s="49">
        <f>净值底稿!V1102</f>
        <v>1.6943999999999999</v>
      </c>
      <c r="E1141" s="49">
        <f>净值底稿!W1102</f>
        <v>2.0171999999999999</v>
      </c>
      <c r="F1141" s="50">
        <f t="shared" si="680"/>
        <v>-2.0958810135045525E-3</v>
      </c>
      <c r="G1141" s="50">
        <f t="shared" si="681"/>
        <v>9.1225238802428166E-4</v>
      </c>
      <c r="H1141" s="50">
        <f t="shared" si="682"/>
        <v>1.7708517797054846E-4</v>
      </c>
      <c r="I1141" s="50">
        <f t="shared" si="683"/>
        <v>1.2193286165888884E-2</v>
      </c>
      <c r="J1141" s="51">
        <f t="shared" si="684"/>
        <v>0.11925899136115406</v>
      </c>
      <c r="K1141" s="51">
        <f t="shared" si="685"/>
        <v>0.11890825177969673</v>
      </c>
      <c r="L1141" s="51">
        <f t="shared" si="686"/>
        <v>0.91337874088465554</v>
      </c>
      <c r="M1141" s="51">
        <f t="shared" si="687"/>
        <v>8.1244416098281022E-2</v>
      </c>
      <c r="N1141" s="51">
        <f t="shared" si="658"/>
        <v>1.2327904001237875</v>
      </c>
      <c r="O1141" s="52">
        <f t="shared" si="659"/>
        <v>0.19319362246569721</v>
      </c>
      <c r="P1141" s="53" t="b">
        <f t="shared" si="660"/>
        <v>0</v>
      </c>
      <c r="Q1141" s="53" t="b">
        <f t="shared" si="661"/>
        <v>0</v>
      </c>
      <c r="R1141" s="53" t="b">
        <f t="shared" si="662"/>
        <v>0</v>
      </c>
      <c r="S1141" s="53" t="b">
        <f t="shared" si="688"/>
        <v>0</v>
      </c>
      <c r="T1141" s="54" t="str">
        <f t="shared" si="689"/>
        <v>不调</v>
      </c>
      <c r="U1141" s="51">
        <f t="shared" si="663"/>
        <v>0.11925899136115406</v>
      </c>
      <c r="V1141" s="51">
        <f t="shared" si="664"/>
        <v>0.11890825177969673</v>
      </c>
      <c r="W1141" s="51">
        <f t="shared" si="665"/>
        <v>0.91337874088465554</v>
      </c>
      <c r="X1141" s="51">
        <f t="shared" si="666"/>
        <v>8.1244416098281022E-2</v>
      </c>
      <c r="Y1141" s="51">
        <f t="shared" si="690"/>
        <v>0.99998626710299976</v>
      </c>
      <c r="Z1141" s="51">
        <f t="shared" si="667"/>
        <v>0.11925735358970935</v>
      </c>
      <c r="AA1141" s="51">
        <f t="shared" si="668"/>
        <v>0.11890661882492257</v>
      </c>
      <c r="AB1141" s="51">
        <f t="shared" si="669"/>
        <v>0.9133661975484848</v>
      </c>
      <c r="AC1141" s="51">
        <f t="shared" si="670"/>
        <v>8.1243300377082897E-2</v>
      </c>
      <c r="AD1141" s="78">
        <f t="shared" si="671"/>
        <v>1.2327734703401996</v>
      </c>
      <c r="AE1141" s="51">
        <f t="shared" si="691"/>
        <v>1.2392975092904523</v>
      </c>
      <c r="AF1141" s="50">
        <f t="shared" si="672"/>
        <v>-5.2643040927178308E-3</v>
      </c>
      <c r="AG1141" s="50">
        <f t="shared" si="692"/>
        <v>7.9671568359063194E-4</v>
      </c>
      <c r="AH1141" s="48">
        <f t="shared" si="693"/>
        <v>45471</v>
      </c>
      <c r="AI1141" s="55">
        <f t="shared" si="673"/>
        <v>2024</v>
      </c>
      <c r="AJ1141" s="55">
        <f t="shared" si="674"/>
        <v>7</v>
      </c>
      <c r="AK1141" s="53">
        <f t="shared" si="675"/>
        <v>0</v>
      </c>
      <c r="AL1141" s="51">
        <f t="shared" si="694"/>
        <v>1.2303416665157663</v>
      </c>
      <c r="AM1141" s="52" t="str">
        <f t="shared" si="676"/>
        <v/>
      </c>
      <c r="AN1141" s="51">
        <f t="shared" si="695"/>
        <v>1.2392975092904523</v>
      </c>
      <c r="AO1141" s="52">
        <f t="shared" si="677"/>
        <v>-5.2643040927178308E-3</v>
      </c>
      <c r="AP1141" s="56">
        <f t="shared" si="678"/>
        <v>1</v>
      </c>
      <c r="AQ1141" s="53" t="b">
        <f t="shared" si="679"/>
        <v>1</v>
      </c>
    </row>
    <row r="1142" spans="1:43">
      <c r="A1142" s="48">
        <f>净值底稿!A1103</f>
        <v>45490</v>
      </c>
      <c r="B1142" s="49">
        <f>净值底稿!X1103</f>
        <v>1.6291378062684461</v>
      </c>
      <c r="C1142" s="49">
        <f>净值底稿!U1103</f>
        <v>1.0782838048551204</v>
      </c>
      <c r="D1142" s="49">
        <f>净值底稿!V1103</f>
        <v>1.6946000000000001</v>
      </c>
      <c r="E1142" s="49">
        <f>净值底稿!W1103</f>
        <v>2.0406</v>
      </c>
      <c r="F1142" s="50">
        <f t="shared" si="680"/>
        <v>-5.3384329823893406E-3</v>
      </c>
      <c r="G1142" s="50">
        <f t="shared" si="681"/>
        <v>-9.8348636080176632E-3</v>
      </c>
      <c r="H1142" s="50">
        <f t="shared" si="682"/>
        <v>1.1803588290848488E-4</v>
      </c>
      <c r="I1142" s="50">
        <f t="shared" si="683"/>
        <v>1.1600237953599102E-2</v>
      </c>
      <c r="J1142" s="51">
        <f t="shared" si="684"/>
        <v>0.11862070619991358</v>
      </c>
      <c r="K1142" s="51">
        <f t="shared" si="685"/>
        <v>0.1177371884466889</v>
      </c>
      <c r="L1142" s="51">
        <f t="shared" si="686"/>
        <v>0.91347400753403118</v>
      </c>
      <c r="M1142" s="51">
        <f t="shared" si="687"/>
        <v>8.2185741993592784E-2</v>
      </c>
      <c r="N1142" s="51">
        <f t="shared" si="658"/>
        <v>1.2320176441742263</v>
      </c>
      <c r="O1142" s="52">
        <f t="shared" si="659"/>
        <v>0.19184619292122559</v>
      </c>
      <c r="P1142" s="53" t="b">
        <f t="shared" si="660"/>
        <v>0</v>
      </c>
      <c r="Q1142" s="53" t="b">
        <f t="shared" si="661"/>
        <v>0</v>
      </c>
      <c r="R1142" s="53" t="b">
        <f t="shared" si="662"/>
        <v>0</v>
      </c>
      <c r="S1142" s="53" t="b">
        <f t="shared" si="688"/>
        <v>0</v>
      </c>
      <c r="T1142" s="54" t="str">
        <f t="shared" si="689"/>
        <v>不调</v>
      </c>
      <c r="U1142" s="51">
        <f t="shared" si="663"/>
        <v>0.11862070619991358</v>
      </c>
      <c r="V1142" s="51">
        <f t="shared" si="664"/>
        <v>0.1177371884466889</v>
      </c>
      <c r="W1142" s="51">
        <f t="shared" si="665"/>
        <v>0.91347400753403118</v>
      </c>
      <c r="X1142" s="51">
        <f t="shared" si="666"/>
        <v>8.2185741993592784E-2</v>
      </c>
      <c r="Y1142" s="51">
        <f t="shared" si="690"/>
        <v>0.99998626710299976</v>
      </c>
      <c r="Z1142" s="51">
        <f t="shared" si="667"/>
        <v>0.11861907719397324</v>
      </c>
      <c r="AA1142" s="51">
        <f t="shared" si="668"/>
        <v>0.11773557157400687</v>
      </c>
      <c r="AB1142" s="51">
        <f t="shared" si="669"/>
        <v>0.91346146288957331</v>
      </c>
      <c r="AC1142" s="51">
        <f t="shared" si="670"/>
        <v>8.2184613345263099E-2</v>
      </c>
      <c r="AD1142" s="78">
        <f t="shared" si="671"/>
        <v>1.2320007250028164</v>
      </c>
      <c r="AE1142" s="51">
        <f t="shared" si="691"/>
        <v>1.2392975092904523</v>
      </c>
      <c r="AF1142" s="50">
        <f t="shared" si="672"/>
        <v>-5.8878390644176992E-3</v>
      </c>
      <c r="AG1142" s="50">
        <f t="shared" si="692"/>
        <v>-6.2683482081249409E-4</v>
      </c>
      <c r="AH1142" s="48">
        <f t="shared" si="693"/>
        <v>45471</v>
      </c>
      <c r="AI1142" s="55">
        <f t="shared" si="673"/>
        <v>2024</v>
      </c>
      <c r="AJ1142" s="55">
        <f t="shared" si="674"/>
        <v>7</v>
      </c>
      <c r="AK1142" s="53">
        <f t="shared" si="675"/>
        <v>0</v>
      </c>
      <c r="AL1142" s="51">
        <f t="shared" si="694"/>
        <v>1.2303416665157663</v>
      </c>
      <c r="AM1142" s="52" t="str">
        <f t="shared" si="676"/>
        <v/>
      </c>
      <c r="AN1142" s="51">
        <f t="shared" si="695"/>
        <v>1.2392975092904523</v>
      </c>
      <c r="AO1142" s="52">
        <f t="shared" si="677"/>
        <v>-5.8878390644176992E-3</v>
      </c>
      <c r="AP1142" s="56">
        <f t="shared" si="678"/>
        <v>1</v>
      </c>
      <c r="AQ1142" s="53" t="b">
        <f t="shared" si="679"/>
        <v>1</v>
      </c>
    </row>
    <row r="1143" spans="1:43">
      <c r="A1143" s="48">
        <f>净值底稿!A1104</f>
        <v>45491</v>
      </c>
      <c r="B1143" s="49">
        <f>净值底稿!X1104</f>
        <v>1.6346810319706189</v>
      </c>
      <c r="C1143" s="49">
        <f>净值底稿!U1104</f>
        <v>1.0801370038196758</v>
      </c>
      <c r="D1143" s="49">
        <f>净值底稿!V1104</f>
        <v>1.6941999999999999</v>
      </c>
      <c r="E1143" s="49">
        <f>净值底稿!W1104</f>
        <v>2.0407000000000002</v>
      </c>
      <c r="F1143" s="50">
        <f t="shared" si="680"/>
        <v>3.4025517551947715E-3</v>
      </c>
      <c r="G1143" s="50">
        <f t="shared" si="681"/>
        <v>1.7186560311961419E-3</v>
      </c>
      <c r="H1143" s="50">
        <f t="shared" si="682"/>
        <v>-2.3604390416631649E-4</v>
      </c>
      <c r="I1143" s="50">
        <f t="shared" si="683"/>
        <v>4.9005194550755249E-5</v>
      </c>
      <c r="J1143" s="51">
        <f t="shared" si="684"/>
        <v>0.11902268474327918</v>
      </c>
      <c r="K1143" s="51">
        <f t="shared" si="685"/>
        <v>0.11793791852417886</v>
      </c>
      <c r="L1143" s="51">
        <f t="shared" si="686"/>
        <v>0.91324584587956736</v>
      </c>
      <c r="M1143" s="51">
        <f t="shared" si="687"/>
        <v>8.2188640818229158E-2</v>
      </c>
      <c r="N1143" s="51">
        <f t="shared" si="658"/>
        <v>1.2323950899652545</v>
      </c>
      <c r="O1143" s="52">
        <f t="shared" si="659"/>
        <v>0.192276490872857</v>
      </c>
      <c r="P1143" s="53" t="b">
        <f t="shared" si="660"/>
        <v>0</v>
      </c>
      <c r="Q1143" s="53" t="b">
        <f t="shared" si="661"/>
        <v>0</v>
      </c>
      <c r="R1143" s="53" t="b">
        <f t="shared" si="662"/>
        <v>0</v>
      </c>
      <c r="S1143" s="53" t="b">
        <f t="shared" si="688"/>
        <v>0</v>
      </c>
      <c r="T1143" s="54" t="str">
        <f t="shared" si="689"/>
        <v>不调</v>
      </c>
      <c r="U1143" s="51">
        <f t="shared" si="663"/>
        <v>0.11902268474327918</v>
      </c>
      <c r="V1143" s="51">
        <f t="shared" si="664"/>
        <v>0.11793791852417886</v>
      </c>
      <c r="W1143" s="51">
        <f t="shared" si="665"/>
        <v>0.91324584587956736</v>
      </c>
      <c r="X1143" s="51">
        <f t="shared" si="666"/>
        <v>8.2188640818229158E-2</v>
      </c>
      <c r="Y1143" s="51">
        <f t="shared" si="690"/>
        <v>0.99998626710299976</v>
      </c>
      <c r="Z1143" s="51">
        <f t="shared" si="667"/>
        <v>0.1190210502170089</v>
      </c>
      <c r="AA1143" s="51">
        <f t="shared" si="668"/>
        <v>0.11793629889489134</v>
      </c>
      <c r="AB1143" s="51">
        <f t="shared" si="669"/>
        <v>0.91323330436842998</v>
      </c>
      <c r="AC1143" s="51">
        <f t="shared" si="670"/>
        <v>8.2187512130090207E-2</v>
      </c>
      <c r="AD1143" s="78">
        <f t="shared" si="671"/>
        <v>1.2323781656104202</v>
      </c>
      <c r="AE1143" s="51">
        <f t="shared" si="691"/>
        <v>1.2392975092904523</v>
      </c>
      <c r="AF1143" s="50">
        <f t="shared" si="672"/>
        <v>-5.5832789367854518E-3</v>
      </c>
      <c r="AG1143" s="50">
        <f t="shared" si="692"/>
        <v>3.0636394926064625E-4</v>
      </c>
      <c r="AH1143" s="48">
        <f t="shared" si="693"/>
        <v>45471</v>
      </c>
      <c r="AI1143" s="55">
        <f t="shared" si="673"/>
        <v>2024</v>
      </c>
      <c r="AJ1143" s="55">
        <f t="shared" si="674"/>
        <v>7</v>
      </c>
      <c r="AK1143" s="53">
        <f t="shared" si="675"/>
        <v>0</v>
      </c>
      <c r="AL1143" s="51">
        <f t="shared" si="694"/>
        <v>1.2303416665157663</v>
      </c>
      <c r="AM1143" s="52" t="str">
        <f t="shared" si="676"/>
        <v/>
      </c>
      <c r="AN1143" s="51">
        <f t="shared" si="695"/>
        <v>1.2392975092904523</v>
      </c>
      <c r="AO1143" s="52">
        <f t="shared" si="677"/>
        <v>-5.5832789367854518E-3</v>
      </c>
      <c r="AP1143" s="56">
        <f t="shared" si="678"/>
        <v>1</v>
      </c>
      <c r="AQ1143" s="53" t="b">
        <f t="shared" si="679"/>
        <v>1</v>
      </c>
    </row>
    <row r="1144" spans="1:43">
      <c r="A1144" s="48">
        <f>净值底稿!A1105</f>
        <v>45492</v>
      </c>
      <c r="B1144" s="49">
        <f>净值底稿!X1105</f>
        <v>1.6244411902130353</v>
      </c>
      <c r="C1144" s="49">
        <f>净值底稿!U1105</f>
        <v>1.0814653986475107</v>
      </c>
      <c r="D1144" s="49">
        <f>净值底稿!V1105</f>
        <v>1.6947000000000001</v>
      </c>
      <c r="E1144" s="49">
        <f>净值底稿!W1105</f>
        <v>1.9874000000000001</v>
      </c>
      <c r="F1144" s="50">
        <f t="shared" si="680"/>
        <v>-6.264122209358125E-3</v>
      </c>
      <c r="G1144" s="50">
        <f t="shared" si="681"/>
        <v>1.2298391992286994E-3</v>
      </c>
      <c r="H1144" s="50">
        <f t="shared" si="682"/>
        <v>2.9512454255709031E-4</v>
      </c>
      <c r="I1144" s="50">
        <f t="shared" si="683"/>
        <v>-2.6118488753859026E-2</v>
      </c>
      <c r="J1144" s="51">
        <f t="shared" si="684"/>
        <v>0.1182754878129634</v>
      </c>
      <c r="K1144" s="51">
        <f t="shared" si="685"/>
        <v>0.11808134157828423</v>
      </c>
      <c r="L1144" s="51">
        <f t="shared" si="686"/>
        <v>0.91350282192962962</v>
      </c>
      <c r="M1144" s="51">
        <f t="shared" si="687"/>
        <v>8.0040898518812797E-2</v>
      </c>
      <c r="N1144" s="51">
        <f t="shared" si="658"/>
        <v>1.22990054983969</v>
      </c>
      <c r="O1144" s="52">
        <f t="shared" si="659"/>
        <v>0.19217556201764061</v>
      </c>
      <c r="P1144" s="53" t="b">
        <f t="shared" si="660"/>
        <v>0</v>
      </c>
      <c r="Q1144" s="53" t="b">
        <f t="shared" si="661"/>
        <v>0</v>
      </c>
      <c r="R1144" s="53" t="b">
        <f t="shared" si="662"/>
        <v>0</v>
      </c>
      <c r="S1144" s="53" t="b">
        <f t="shared" si="688"/>
        <v>0</v>
      </c>
      <c r="T1144" s="54" t="str">
        <f t="shared" si="689"/>
        <v>不调</v>
      </c>
      <c r="U1144" s="51">
        <f t="shared" si="663"/>
        <v>0.1182754878129634</v>
      </c>
      <c r="V1144" s="51">
        <f t="shared" si="664"/>
        <v>0.11808134157828423</v>
      </c>
      <c r="W1144" s="51">
        <f t="shared" si="665"/>
        <v>0.91350282192962962</v>
      </c>
      <c r="X1144" s="51">
        <f t="shared" si="666"/>
        <v>8.0040898518812797E-2</v>
      </c>
      <c r="Y1144" s="51">
        <f t="shared" si="690"/>
        <v>0.99998626710299976</v>
      </c>
      <c r="Z1144" s="51">
        <f t="shared" si="667"/>
        <v>0.11827386354787162</v>
      </c>
      <c r="AA1144" s="51">
        <f t="shared" si="668"/>
        <v>0.11807971997938269</v>
      </c>
      <c r="AB1144" s="51">
        <f t="shared" si="669"/>
        <v>0.9134902768894666</v>
      </c>
      <c r="AC1144" s="51">
        <f t="shared" si="670"/>
        <v>8.0039799325397634E-2</v>
      </c>
      <c r="AD1144" s="78">
        <f t="shared" si="671"/>
        <v>1.2298836597421186</v>
      </c>
      <c r="AE1144" s="51">
        <f t="shared" si="691"/>
        <v>1.2392975092904523</v>
      </c>
      <c r="AF1144" s="50">
        <f t="shared" si="672"/>
        <v>-7.5961175405925285E-3</v>
      </c>
      <c r="AG1144" s="50">
        <f t="shared" si="692"/>
        <v>-2.0241399417086914E-3</v>
      </c>
      <c r="AH1144" s="48">
        <f t="shared" si="693"/>
        <v>45471</v>
      </c>
      <c r="AI1144" s="55">
        <f t="shared" si="673"/>
        <v>2024</v>
      </c>
      <c r="AJ1144" s="55">
        <f t="shared" si="674"/>
        <v>7</v>
      </c>
      <c r="AK1144" s="53">
        <f t="shared" si="675"/>
        <v>0</v>
      </c>
      <c r="AL1144" s="51">
        <f t="shared" si="694"/>
        <v>1.2303416665157663</v>
      </c>
      <c r="AM1144" s="52" t="str">
        <f t="shared" si="676"/>
        <v/>
      </c>
      <c r="AN1144" s="51">
        <f t="shared" si="695"/>
        <v>1.2392975092904523</v>
      </c>
      <c r="AO1144" s="52">
        <f t="shared" si="677"/>
        <v>-7.5961175405925285E-3</v>
      </c>
      <c r="AP1144" s="56">
        <f t="shared" si="678"/>
        <v>1</v>
      </c>
      <c r="AQ1144" s="53" t="b">
        <f t="shared" si="679"/>
        <v>1</v>
      </c>
    </row>
    <row r="1145" spans="1:43">
      <c r="A1145" s="48">
        <f>净值底稿!A1106</f>
        <v>45495</v>
      </c>
      <c r="B1145" s="49">
        <f>净值底稿!X1106</f>
        <v>1.6120243433722734</v>
      </c>
      <c r="C1145" s="49">
        <f>净值底稿!U1106</f>
        <v>1.0792190870213969</v>
      </c>
      <c r="D1145" s="49">
        <f>净值底稿!V1106</f>
        <v>1.6971000000000001</v>
      </c>
      <c r="E1145" s="49">
        <f>净值底稿!W1106</f>
        <v>1.9908999999999999</v>
      </c>
      <c r="F1145" s="50">
        <f t="shared" si="680"/>
        <v>-7.6437650778441446E-3</v>
      </c>
      <c r="G1145" s="50">
        <f t="shared" si="681"/>
        <v>-2.0770998581397526E-3</v>
      </c>
      <c r="H1145" s="50">
        <f t="shared" si="682"/>
        <v>1.4161798548415483E-3</v>
      </c>
      <c r="I1145" s="50">
        <f t="shared" si="683"/>
        <v>1.7610948978563634E-3</v>
      </c>
      <c r="J1145" s="51">
        <f t="shared" si="684"/>
        <v>0.11736980592006269</v>
      </c>
      <c r="K1145" s="51">
        <f t="shared" si="685"/>
        <v>0.11783445660976433</v>
      </c>
      <c r="L1145" s="51">
        <f t="shared" si="686"/>
        <v>0.91478394341719105</v>
      </c>
      <c r="M1145" s="51">
        <f t="shared" si="687"/>
        <v>8.0180757007615039E-2</v>
      </c>
      <c r="N1145" s="51">
        <f t="shared" si="658"/>
        <v>1.2301689629546331</v>
      </c>
      <c r="O1145" s="52">
        <f t="shared" si="659"/>
        <v>0.19119671330750443</v>
      </c>
      <c r="P1145" s="53" t="b">
        <f t="shared" si="660"/>
        <v>0</v>
      </c>
      <c r="Q1145" s="53" t="b">
        <f t="shared" si="661"/>
        <v>0</v>
      </c>
      <c r="R1145" s="53" t="b">
        <f t="shared" si="662"/>
        <v>0</v>
      </c>
      <c r="S1145" s="53" t="b">
        <f t="shared" si="688"/>
        <v>0</v>
      </c>
      <c r="T1145" s="54" t="str">
        <f t="shared" si="689"/>
        <v>不调</v>
      </c>
      <c r="U1145" s="51">
        <f t="shared" si="663"/>
        <v>0.11736980592006269</v>
      </c>
      <c r="V1145" s="51">
        <f t="shared" si="664"/>
        <v>0.11783445660976433</v>
      </c>
      <c r="W1145" s="51">
        <f t="shared" si="665"/>
        <v>0.91478394341719105</v>
      </c>
      <c r="X1145" s="51">
        <f t="shared" si="666"/>
        <v>8.0180757007615039E-2</v>
      </c>
      <c r="Y1145" s="51">
        <f t="shared" si="690"/>
        <v>0.99995880187477393</v>
      </c>
      <c r="Z1145" s="51">
        <f t="shared" si="667"/>
        <v>0.11736497050410064</v>
      </c>
      <c r="AA1145" s="51">
        <f t="shared" si="668"/>
        <v>0.11782960205106498</v>
      </c>
      <c r="AB1145" s="51">
        <f t="shared" si="669"/>
        <v>0.91474625603373538</v>
      </c>
      <c r="AC1145" s="51">
        <f t="shared" si="670"/>
        <v>8.0177453710747124E-2</v>
      </c>
      <c r="AD1145" s="78">
        <f t="shared" si="671"/>
        <v>1.2301182822996481</v>
      </c>
      <c r="AE1145" s="51">
        <f t="shared" si="691"/>
        <v>1.2392975092904523</v>
      </c>
      <c r="AF1145" s="50">
        <f t="shared" si="672"/>
        <v>-7.406798546750637E-3</v>
      </c>
      <c r="AG1145" s="50">
        <f t="shared" si="692"/>
        <v>1.9076809068163669E-4</v>
      </c>
      <c r="AH1145" s="48">
        <f t="shared" si="693"/>
        <v>45471</v>
      </c>
      <c r="AI1145" s="55">
        <f t="shared" si="673"/>
        <v>2024</v>
      </c>
      <c r="AJ1145" s="55">
        <f t="shared" si="674"/>
        <v>7</v>
      </c>
      <c r="AK1145" s="53">
        <f t="shared" si="675"/>
        <v>0</v>
      </c>
      <c r="AL1145" s="51">
        <f t="shared" si="694"/>
        <v>1.2303416665157663</v>
      </c>
      <c r="AM1145" s="52" t="str">
        <f t="shared" si="676"/>
        <v/>
      </c>
      <c r="AN1145" s="51">
        <f t="shared" si="695"/>
        <v>1.2392975092904523</v>
      </c>
      <c r="AO1145" s="52">
        <f t="shared" si="677"/>
        <v>-7.406798546750637E-3</v>
      </c>
      <c r="AP1145" s="56">
        <f t="shared" si="678"/>
        <v>1</v>
      </c>
      <c r="AQ1145" s="53" t="b">
        <f t="shared" si="679"/>
        <v>1</v>
      </c>
    </row>
    <row r="1146" spans="1:43">
      <c r="A1146" s="48">
        <f>净值底稿!A1107</f>
        <v>45496</v>
      </c>
      <c r="B1146" s="49">
        <f>净值底稿!X1107</f>
        <v>1.6012444086159134</v>
      </c>
      <c r="C1146" s="49">
        <f>净值底稿!U1107</f>
        <v>1.0543286649412222</v>
      </c>
      <c r="D1146" s="49">
        <f>净值底稿!V1107</f>
        <v>1.6987000000000001</v>
      </c>
      <c r="E1146" s="49">
        <f>净值底稿!W1107</f>
        <v>1.9798</v>
      </c>
      <c r="F1146" s="50">
        <f t="shared" si="680"/>
        <v>-6.687203453645707E-3</v>
      </c>
      <c r="G1146" s="50">
        <f t="shared" si="681"/>
        <v>-2.3063363481525601E-2</v>
      </c>
      <c r="H1146" s="50">
        <f t="shared" si="682"/>
        <v>9.4278475045661558E-4</v>
      </c>
      <c r="I1146" s="50">
        <f t="shared" si="683"/>
        <v>-5.5753679240544418E-3</v>
      </c>
      <c r="J1146" s="51">
        <f t="shared" si="684"/>
        <v>0.11658012706800859</v>
      </c>
      <c r="K1146" s="51">
        <f t="shared" si="685"/>
        <v>0.11511205511007776</v>
      </c>
      <c r="L1146" s="51">
        <f t="shared" si="686"/>
        <v>0.91560866485446124</v>
      </c>
      <c r="M1146" s="51">
        <f t="shared" si="687"/>
        <v>7.973043490709586E-2</v>
      </c>
      <c r="N1146" s="51">
        <f t="shared" si="658"/>
        <v>1.2270312819396434</v>
      </c>
      <c r="O1146" s="52">
        <f t="shared" si="659"/>
        <v>0.18882337034784993</v>
      </c>
      <c r="P1146" s="53" t="b">
        <f t="shared" si="660"/>
        <v>0</v>
      </c>
      <c r="Q1146" s="53" t="b">
        <f t="shared" si="661"/>
        <v>0</v>
      </c>
      <c r="R1146" s="53" t="b">
        <f t="shared" si="662"/>
        <v>0</v>
      </c>
      <c r="S1146" s="53" t="b">
        <f t="shared" si="688"/>
        <v>0</v>
      </c>
      <c r="T1146" s="54" t="str">
        <f t="shared" si="689"/>
        <v>不调</v>
      </c>
      <c r="U1146" s="51">
        <f t="shared" si="663"/>
        <v>0.11658012706800859</v>
      </c>
      <c r="V1146" s="51">
        <f t="shared" si="664"/>
        <v>0.11511205511007776</v>
      </c>
      <c r="W1146" s="51">
        <f t="shared" si="665"/>
        <v>0.91560866485446124</v>
      </c>
      <c r="X1146" s="51">
        <f t="shared" si="666"/>
        <v>7.973043490709586E-2</v>
      </c>
      <c r="Y1146" s="51">
        <f t="shared" si="690"/>
        <v>0.99998626710299976</v>
      </c>
      <c r="Z1146" s="51">
        <f t="shared" si="667"/>
        <v>0.11657852608513129</v>
      </c>
      <c r="AA1146" s="51">
        <f t="shared" si="668"/>
        <v>0.11511047428808144</v>
      </c>
      <c r="AB1146" s="51">
        <f t="shared" si="669"/>
        <v>0.91559609089497429</v>
      </c>
      <c r="AC1146" s="51">
        <f t="shared" si="670"/>
        <v>7.9729339977245489E-2</v>
      </c>
      <c r="AD1146" s="78">
        <f t="shared" si="671"/>
        <v>1.2270144312454323</v>
      </c>
      <c r="AE1146" s="51">
        <f t="shared" si="691"/>
        <v>1.2392975092904523</v>
      </c>
      <c r="AF1146" s="50">
        <f t="shared" si="672"/>
        <v>-9.911323110826431E-3</v>
      </c>
      <c r="AG1146" s="50">
        <f t="shared" si="692"/>
        <v>-2.5232134981469923E-3</v>
      </c>
      <c r="AH1146" s="48">
        <f t="shared" si="693"/>
        <v>45471</v>
      </c>
      <c r="AI1146" s="55">
        <f t="shared" si="673"/>
        <v>2024</v>
      </c>
      <c r="AJ1146" s="55">
        <f t="shared" si="674"/>
        <v>7</v>
      </c>
      <c r="AK1146" s="53">
        <f t="shared" si="675"/>
        <v>0</v>
      </c>
      <c r="AL1146" s="51">
        <f t="shared" si="694"/>
        <v>1.2303416665157663</v>
      </c>
      <c r="AM1146" s="52" t="str">
        <f t="shared" si="676"/>
        <v/>
      </c>
      <c r="AN1146" s="51">
        <f t="shared" si="695"/>
        <v>1.2392975092904523</v>
      </c>
      <c r="AO1146" s="52">
        <f t="shared" si="677"/>
        <v>-9.911323110826431E-3</v>
      </c>
      <c r="AP1146" s="56">
        <f t="shared" si="678"/>
        <v>1</v>
      </c>
      <c r="AQ1146" s="53" t="b">
        <f t="shared" si="679"/>
        <v>1</v>
      </c>
    </row>
    <row r="1147" spans="1:43">
      <c r="A1147" s="48">
        <f>净值底稿!A1108</f>
        <v>45497</v>
      </c>
      <c r="B1147" s="49">
        <f>净值底稿!X1108</f>
        <v>1.6003744994695503</v>
      </c>
      <c r="C1147" s="49">
        <f>净值底稿!U1108</f>
        <v>1.042833185762883</v>
      </c>
      <c r="D1147" s="49">
        <f>净值底稿!V1108</f>
        <v>1.6991000000000001</v>
      </c>
      <c r="E1147" s="49">
        <f>净值底稿!W1108</f>
        <v>2.0007999999999999</v>
      </c>
      <c r="F1147" s="50">
        <f t="shared" si="680"/>
        <v>-5.4327068477633134E-4</v>
      </c>
      <c r="G1147" s="50">
        <f t="shared" si="681"/>
        <v>-1.090312685274486E-2</v>
      </c>
      <c r="H1147" s="50">
        <f t="shared" si="682"/>
        <v>2.3547418614233706E-4</v>
      </c>
      <c r="I1147" s="50">
        <f t="shared" si="683"/>
        <v>1.0607132033538802E-2</v>
      </c>
      <c r="J1147" s="51">
        <f t="shared" si="684"/>
        <v>0.11651519238943481</v>
      </c>
      <c r="K1147" s="51">
        <f t="shared" si="685"/>
        <v>0.11385541018483886</v>
      </c>
      <c r="L1147" s="51">
        <f t="shared" si="686"/>
        <v>0.91581169013931285</v>
      </c>
      <c r="M1147" s="51">
        <f t="shared" si="687"/>
        <v>8.057503961333104E-2</v>
      </c>
      <c r="N1147" s="51">
        <f t="shared" si="658"/>
        <v>1.2267573323269176</v>
      </c>
      <c r="O1147" s="52">
        <f t="shared" si="659"/>
        <v>0.18778824181739831</v>
      </c>
      <c r="P1147" s="53" t="b">
        <f t="shared" si="660"/>
        <v>0</v>
      </c>
      <c r="Q1147" s="53" t="b">
        <f t="shared" si="661"/>
        <v>0</v>
      </c>
      <c r="R1147" s="53" t="b">
        <f t="shared" si="662"/>
        <v>0</v>
      </c>
      <c r="S1147" s="53" t="b">
        <f t="shared" si="688"/>
        <v>0</v>
      </c>
      <c r="T1147" s="54" t="str">
        <f t="shared" si="689"/>
        <v>不调</v>
      </c>
      <c r="U1147" s="51">
        <f t="shared" si="663"/>
        <v>0.11651519238943481</v>
      </c>
      <c r="V1147" s="51">
        <f t="shared" si="664"/>
        <v>0.11385541018483886</v>
      </c>
      <c r="W1147" s="51">
        <f t="shared" si="665"/>
        <v>0.91581169013931285</v>
      </c>
      <c r="X1147" s="51">
        <f t="shared" si="666"/>
        <v>8.057503961333104E-2</v>
      </c>
      <c r="Y1147" s="51">
        <f t="shared" si="690"/>
        <v>0.99998626710299976</v>
      </c>
      <c r="Z1147" s="51">
        <f t="shared" si="667"/>
        <v>0.11651359229829876</v>
      </c>
      <c r="AA1147" s="51">
        <f t="shared" si="668"/>
        <v>0.11385384662021787</v>
      </c>
      <c r="AB1147" s="51">
        <f t="shared" si="669"/>
        <v>0.9157991133917005</v>
      </c>
      <c r="AC1147" s="51">
        <f t="shared" si="670"/>
        <v>8.0573933084611235E-2</v>
      </c>
      <c r="AD1147" s="78">
        <f t="shared" si="671"/>
        <v>1.2267404853948283</v>
      </c>
      <c r="AE1147" s="51">
        <f t="shared" si="691"/>
        <v>1.2392975092904523</v>
      </c>
      <c r="AF1147" s="50">
        <f t="shared" si="672"/>
        <v>-1.0132372413798718E-2</v>
      </c>
      <c r="AG1147" s="50">
        <f t="shared" si="692"/>
        <v>-2.232621260419565E-4</v>
      </c>
      <c r="AH1147" s="48">
        <f t="shared" si="693"/>
        <v>45471</v>
      </c>
      <c r="AI1147" s="55">
        <f t="shared" si="673"/>
        <v>2024</v>
      </c>
      <c r="AJ1147" s="55">
        <f t="shared" si="674"/>
        <v>7</v>
      </c>
      <c r="AK1147" s="53">
        <f t="shared" si="675"/>
        <v>0</v>
      </c>
      <c r="AL1147" s="51">
        <f t="shared" si="694"/>
        <v>1.2303416665157663</v>
      </c>
      <c r="AM1147" s="52" t="str">
        <f t="shared" si="676"/>
        <v/>
      </c>
      <c r="AN1147" s="51">
        <f t="shared" si="695"/>
        <v>1.2392975092904523</v>
      </c>
      <c r="AO1147" s="52">
        <f t="shared" si="677"/>
        <v>-1.0132372413798718E-2</v>
      </c>
      <c r="AP1147" s="56">
        <f t="shared" si="678"/>
        <v>1</v>
      </c>
      <c r="AQ1147" s="53" t="b">
        <f t="shared" si="679"/>
        <v>1</v>
      </c>
    </row>
    <row r="1148" spans="1:43">
      <c r="A1148" s="48">
        <f>净值底稿!A1109</f>
        <v>45498</v>
      </c>
      <c r="B1148" s="49">
        <f>净值底稿!X1109</f>
        <v>1.5924898823909166</v>
      </c>
      <c r="C1148" s="49">
        <f>净值底稿!U1109</f>
        <v>1.0414824330477859</v>
      </c>
      <c r="D1148" s="49">
        <f>净值底稿!V1109</f>
        <v>1.7002999999999999</v>
      </c>
      <c r="E1148" s="49">
        <f>净值底稿!W1109</f>
        <v>1.9532</v>
      </c>
      <c r="F1148" s="50">
        <f t="shared" si="680"/>
        <v>-4.9267325124507932E-3</v>
      </c>
      <c r="G1148" s="50">
        <f t="shared" si="681"/>
        <v>-1.2952720852558164E-3</v>
      </c>
      <c r="H1148" s="50">
        <f t="shared" si="682"/>
        <v>7.0625625331044439E-4</v>
      </c>
      <c r="I1148" s="50">
        <f t="shared" si="683"/>
        <v>-2.3790483806477303E-2</v>
      </c>
      <c r="J1148" s="51">
        <f t="shared" si="684"/>
        <v>0.11593956099498029</v>
      </c>
      <c r="K1148" s="51">
        <f t="shared" si="685"/>
        <v>0.11370637491089171</v>
      </c>
      <c r="L1148" s="51">
        <f t="shared" si="686"/>
        <v>0.9164459022423096</v>
      </c>
      <c r="M1148" s="51">
        <f t="shared" si="687"/>
        <v>7.8657040234337602E-2</v>
      </c>
      <c r="N1148" s="51">
        <f t="shared" si="658"/>
        <v>1.2247488783825193</v>
      </c>
      <c r="O1148" s="52">
        <f t="shared" si="659"/>
        <v>0.18750450803364435</v>
      </c>
      <c r="P1148" s="53" t="b">
        <f t="shared" si="660"/>
        <v>0</v>
      </c>
      <c r="Q1148" s="53" t="b">
        <f t="shared" si="661"/>
        <v>0</v>
      </c>
      <c r="R1148" s="53" t="b">
        <f t="shared" si="662"/>
        <v>0</v>
      </c>
      <c r="S1148" s="53" t="b">
        <f t="shared" si="688"/>
        <v>0</v>
      </c>
      <c r="T1148" s="54" t="str">
        <f t="shared" si="689"/>
        <v>不调</v>
      </c>
      <c r="U1148" s="51">
        <f t="shared" si="663"/>
        <v>0.11593956099498029</v>
      </c>
      <c r="V1148" s="51">
        <f t="shared" si="664"/>
        <v>0.11370637491089171</v>
      </c>
      <c r="W1148" s="51">
        <f t="shared" si="665"/>
        <v>0.9164459022423096</v>
      </c>
      <c r="X1148" s="51">
        <f t="shared" si="666"/>
        <v>7.8657040234337602E-2</v>
      </c>
      <c r="Y1148" s="51">
        <f t="shared" si="690"/>
        <v>0.99998626710299976</v>
      </c>
      <c r="Z1148" s="51">
        <f t="shared" si="667"/>
        <v>0.1159379688089309</v>
      </c>
      <c r="AA1148" s="51">
        <f t="shared" si="668"/>
        <v>0.11370481339295678</v>
      </c>
      <c r="AB1148" s="51">
        <f t="shared" si="669"/>
        <v>0.91643331678512785</v>
      </c>
      <c r="AC1148" s="51">
        <f t="shared" si="670"/>
        <v>7.8655960045305715E-2</v>
      </c>
      <c r="AD1148" s="78">
        <f t="shared" si="671"/>
        <v>1.2247320590323212</v>
      </c>
      <c r="AE1148" s="51">
        <f t="shared" si="691"/>
        <v>1.2392975092904523</v>
      </c>
      <c r="AF1148" s="50">
        <f t="shared" si="672"/>
        <v>-1.1752989212792442E-2</v>
      </c>
      <c r="AG1148" s="50">
        <f t="shared" si="692"/>
        <v>-1.6372055756036508E-3</v>
      </c>
      <c r="AH1148" s="48">
        <f t="shared" si="693"/>
        <v>45471</v>
      </c>
      <c r="AI1148" s="55">
        <f t="shared" si="673"/>
        <v>2024</v>
      </c>
      <c r="AJ1148" s="55">
        <f t="shared" si="674"/>
        <v>7</v>
      </c>
      <c r="AK1148" s="53">
        <f t="shared" si="675"/>
        <v>0</v>
      </c>
      <c r="AL1148" s="51">
        <f t="shared" si="694"/>
        <v>1.2303416665157663</v>
      </c>
      <c r="AM1148" s="52" t="str">
        <f t="shared" si="676"/>
        <v/>
      </c>
      <c r="AN1148" s="51">
        <f t="shared" si="695"/>
        <v>1.2392975092904523</v>
      </c>
      <c r="AO1148" s="52">
        <f t="shared" si="677"/>
        <v>-1.1752989212792442E-2</v>
      </c>
      <c r="AP1148" s="56">
        <f t="shared" si="678"/>
        <v>1</v>
      </c>
      <c r="AQ1148" s="53" t="b">
        <f t="shared" si="679"/>
        <v>1</v>
      </c>
    </row>
    <row r="1149" spans="1:43">
      <c r="A1149" s="48">
        <f>净值底稿!A1110</f>
        <v>45499</v>
      </c>
      <c r="B1149" s="49">
        <f>净值底稿!X1110</f>
        <v>1.5868018770332277</v>
      </c>
      <c r="C1149" s="49">
        <f>净值底稿!U1110</f>
        <v>1.0562992246058971</v>
      </c>
      <c r="D1149" s="49">
        <f>净值底稿!V1110</f>
        <v>1.7012</v>
      </c>
      <c r="E1149" s="49">
        <f>净值底稿!W1110</f>
        <v>1.962</v>
      </c>
      <c r="F1149" s="50">
        <f t="shared" si="680"/>
        <v>-3.5717685999668847E-3</v>
      </c>
      <c r="G1149" s="50">
        <f t="shared" si="681"/>
        <v>1.4226636079450294E-2</v>
      </c>
      <c r="H1149" s="50">
        <f t="shared" si="682"/>
        <v>5.2931835558434059E-4</v>
      </c>
      <c r="I1149" s="50">
        <f t="shared" si="683"/>
        <v>4.5054269916033896E-3</v>
      </c>
      <c r="J1149" s="51">
        <f t="shared" si="684"/>
        <v>0.11552386521239522</v>
      </c>
      <c r="K1149" s="51">
        <f t="shared" si="685"/>
        <v>0.11532245039358018</v>
      </c>
      <c r="L1149" s="51">
        <f t="shared" si="686"/>
        <v>0.91691840176137129</v>
      </c>
      <c r="M1149" s="51">
        <f t="shared" si="687"/>
        <v>7.9010338730744312E-2</v>
      </c>
      <c r="N1149" s="51">
        <f t="shared" si="658"/>
        <v>1.226775056098091</v>
      </c>
      <c r="O1149" s="52">
        <f t="shared" si="659"/>
        <v>0.18817330402870311</v>
      </c>
      <c r="P1149" s="53" t="b">
        <f t="shared" si="660"/>
        <v>0</v>
      </c>
      <c r="Q1149" s="53" t="b">
        <f t="shared" si="661"/>
        <v>0</v>
      </c>
      <c r="R1149" s="53" t="b">
        <f t="shared" si="662"/>
        <v>0</v>
      </c>
      <c r="S1149" s="53" t="b">
        <f t="shared" si="688"/>
        <v>0</v>
      </c>
      <c r="T1149" s="54" t="str">
        <f t="shared" si="689"/>
        <v>不调</v>
      </c>
      <c r="U1149" s="51">
        <f t="shared" si="663"/>
        <v>0.11552386521239522</v>
      </c>
      <c r="V1149" s="51">
        <f t="shared" si="664"/>
        <v>0.11532245039358018</v>
      </c>
      <c r="W1149" s="51">
        <f t="shared" si="665"/>
        <v>0.91691840176137129</v>
      </c>
      <c r="X1149" s="51">
        <f t="shared" si="666"/>
        <v>7.9010338730744312E-2</v>
      </c>
      <c r="Y1149" s="51">
        <f t="shared" si="690"/>
        <v>0.99998626710299976</v>
      </c>
      <c r="Z1149" s="51">
        <f t="shared" si="667"/>
        <v>0.11552227873505319</v>
      </c>
      <c r="AA1149" s="51">
        <f t="shared" si="668"/>
        <v>0.1153208666822471</v>
      </c>
      <c r="AB1149" s="51">
        <f t="shared" si="669"/>
        <v>0.91690580981540226</v>
      </c>
      <c r="AC1149" s="51">
        <f t="shared" si="670"/>
        <v>7.9009253689900569E-2</v>
      </c>
      <c r="AD1149" s="78">
        <f t="shared" si="671"/>
        <v>1.226758208922603</v>
      </c>
      <c r="AE1149" s="51">
        <f t="shared" si="691"/>
        <v>1.2392975092904523</v>
      </c>
      <c r="AF1149" s="50">
        <f t="shared" si="672"/>
        <v>-1.0118071144215035E-2</v>
      </c>
      <c r="AG1149" s="50">
        <f t="shared" si="692"/>
        <v>1.6543617645501385E-3</v>
      </c>
      <c r="AH1149" s="48">
        <f t="shared" si="693"/>
        <v>45471</v>
      </c>
      <c r="AI1149" s="55">
        <f t="shared" si="673"/>
        <v>2024</v>
      </c>
      <c r="AJ1149" s="55">
        <f t="shared" si="674"/>
        <v>7</v>
      </c>
      <c r="AK1149" s="53">
        <f t="shared" si="675"/>
        <v>0</v>
      </c>
      <c r="AL1149" s="51">
        <f t="shared" si="694"/>
        <v>1.2303416665157663</v>
      </c>
      <c r="AM1149" s="52" t="str">
        <f t="shared" si="676"/>
        <v/>
      </c>
      <c r="AN1149" s="51">
        <f t="shared" si="695"/>
        <v>1.2392975092904523</v>
      </c>
      <c r="AO1149" s="52">
        <f t="shared" si="677"/>
        <v>-1.0118071144215035E-2</v>
      </c>
      <c r="AP1149" s="56">
        <f t="shared" si="678"/>
        <v>1</v>
      </c>
      <c r="AQ1149" s="53" t="b">
        <f t="shared" si="679"/>
        <v>1</v>
      </c>
    </row>
    <row r="1150" spans="1:43">
      <c r="A1150" s="48">
        <f>净值底稿!A1111</f>
        <v>45502</v>
      </c>
      <c r="B1150" s="49">
        <f>净值底稿!X1111</f>
        <v>1.5910651390593715</v>
      </c>
      <c r="C1150" s="49">
        <f>净值底稿!U1111</f>
        <v>1.0538591205197763</v>
      </c>
      <c r="D1150" s="49">
        <f>净值底稿!V1111</f>
        <v>1.7029000000000001</v>
      </c>
      <c r="E1150" s="49">
        <f>净值底稿!W1111</f>
        <v>1.9737</v>
      </c>
      <c r="F1150" s="50">
        <f t="shared" si="680"/>
        <v>2.6867008968469719E-3</v>
      </c>
      <c r="G1150" s="50">
        <f t="shared" si="681"/>
        <v>-2.3100500589984252E-3</v>
      </c>
      <c r="H1150" s="50">
        <f t="shared" si="682"/>
        <v>9.9929461556547139E-4</v>
      </c>
      <c r="I1150" s="50">
        <f t="shared" si="683"/>
        <v>5.9633027522936199E-3</v>
      </c>
      <c r="J1150" s="51">
        <f t="shared" si="684"/>
        <v>0.11583265254493647</v>
      </c>
      <c r="K1150" s="51">
        <f t="shared" si="685"/>
        <v>0.11505446970736402</v>
      </c>
      <c r="L1150" s="51">
        <f t="shared" si="686"/>
        <v>0.91782206885413153</v>
      </c>
      <c r="M1150" s="51">
        <f t="shared" si="687"/>
        <v>7.9480409789886214E-2</v>
      </c>
      <c r="N1150" s="51">
        <f t="shared" si="658"/>
        <v>1.2281896008963182</v>
      </c>
      <c r="O1150" s="52">
        <f t="shared" si="659"/>
        <v>0.18798980392262057</v>
      </c>
      <c r="P1150" s="53" t="b">
        <f t="shared" si="660"/>
        <v>0</v>
      </c>
      <c r="Q1150" s="53" t="b">
        <f t="shared" si="661"/>
        <v>0</v>
      </c>
      <c r="R1150" s="53" t="b">
        <f t="shared" si="662"/>
        <v>0</v>
      </c>
      <c r="S1150" s="53" t="b">
        <f t="shared" si="688"/>
        <v>0</v>
      </c>
      <c r="T1150" s="54" t="str">
        <f t="shared" si="689"/>
        <v>不调</v>
      </c>
      <c r="U1150" s="51">
        <f t="shared" si="663"/>
        <v>0.11583265254493647</v>
      </c>
      <c r="V1150" s="51">
        <f t="shared" si="664"/>
        <v>0.11505446970736402</v>
      </c>
      <c r="W1150" s="51">
        <f t="shared" si="665"/>
        <v>0.91782206885413153</v>
      </c>
      <c r="X1150" s="51">
        <f t="shared" si="666"/>
        <v>7.9480409789886214E-2</v>
      </c>
      <c r="Y1150" s="51">
        <f t="shared" si="690"/>
        <v>0.99995880187477393</v>
      </c>
      <c r="Z1150" s="51">
        <f t="shared" si="667"/>
        <v>0.11582788045681165</v>
      </c>
      <c r="AA1150" s="51">
        <f t="shared" si="668"/>
        <v>0.11504972967891319</v>
      </c>
      <c r="AB1150" s="51">
        <f t="shared" si="669"/>
        <v>0.91778425630560367</v>
      </c>
      <c r="AC1150" s="51">
        <f t="shared" si="670"/>
        <v>7.9477135346010669E-2</v>
      </c>
      <c r="AD1150" s="78">
        <f t="shared" si="671"/>
        <v>1.2281390017873393</v>
      </c>
      <c r="AE1150" s="51">
        <f t="shared" si="691"/>
        <v>1.2392975092904523</v>
      </c>
      <c r="AF1150" s="50">
        <f t="shared" si="672"/>
        <v>-9.003897304289632E-3</v>
      </c>
      <c r="AG1150" s="50">
        <f t="shared" si="692"/>
        <v>1.1255623599608633E-3</v>
      </c>
      <c r="AH1150" s="48">
        <f t="shared" si="693"/>
        <v>45471</v>
      </c>
      <c r="AI1150" s="55">
        <f t="shared" si="673"/>
        <v>2024</v>
      </c>
      <c r="AJ1150" s="55">
        <f t="shared" si="674"/>
        <v>7</v>
      </c>
      <c r="AK1150" s="53">
        <f t="shared" si="675"/>
        <v>0</v>
      </c>
      <c r="AL1150" s="51">
        <f t="shared" si="694"/>
        <v>1.2303416665157663</v>
      </c>
      <c r="AM1150" s="52" t="str">
        <f t="shared" si="676"/>
        <v/>
      </c>
      <c r="AN1150" s="51">
        <f t="shared" si="695"/>
        <v>1.2392975092904523</v>
      </c>
      <c r="AO1150" s="52">
        <f t="shared" si="677"/>
        <v>-9.003897304289632E-3</v>
      </c>
      <c r="AP1150" s="56">
        <f t="shared" si="678"/>
        <v>1</v>
      </c>
      <c r="AQ1150" s="53" t="b">
        <f t="shared" si="679"/>
        <v>1</v>
      </c>
    </row>
    <row r="1151" spans="1:43">
      <c r="A1151" s="48">
        <f>净值底稿!A1112</f>
        <v>45503</v>
      </c>
      <c r="B1151" s="49">
        <f>净值底稿!X1112</f>
        <v>1.5811948387049424</v>
      </c>
      <c r="C1151" s="49">
        <f>净值底稿!U1112</f>
        <v>1.0520425452297708</v>
      </c>
      <c r="D1151" s="49">
        <f>净值底稿!V1112</f>
        <v>1.7040999999999999</v>
      </c>
      <c r="E1151" s="49">
        <f>净值底稿!W1112</f>
        <v>1.9732000000000001</v>
      </c>
      <c r="F1151" s="50">
        <f t="shared" si="680"/>
        <v>-6.2035803010959123E-3</v>
      </c>
      <c r="G1151" s="50">
        <f t="shared" si="681"/>
        <v>-1.7237363653592741E-3</v>
      </c>
      <c r="H1151" s="50">
        <f t="shared" si="682"/>
        <v>7.0468025133596512E-4</v>
      </c>
      <c r="I1151" s="50">
        <f t="shared" si="683"/>
        <v>-2.5333130668281356E-4</v>
      </c>
      <c r="J1151" s="51">
        <f t="shared" si="684"/>
        <v>0.11510933289929208</v>
      </c>
      <c r="K1151" s="51">
        <f t="shared" si="685"/>
        <v>0.1148514142760409</v>
      </c>
      <c r="L1151" s="51">
        <f t="shared" si="686"/>
        <v>0.91843100074600925</v>
      </c>
      <c r="M1151" s="51">
        <f t="shared" si="687"/>
        <v>7.9457001299462052E-2</v>
      </c>
      <c r="N1151" s="51">
        <f t="shared" si="658"/>
        <v>1.2278487492208043</v>
      </c>
      <c r="O1151" s="52">
        <f t="shared" si="659"/>
        <v>0.18728751999891405</v>
      </c>
      <c r="P1151" s="53" t="b">
        <f t="shared" si="660"/>
        <v>0</v>
      </c>
      <c r="Q1151" s="53" t="b">
        <f t="shared" si="661"/>
        <v>0</v>
      </c>
      <c r="R1151" s="53" t="b">
        <f t="shared" si="662"/>
        <v>0</v>
      </c>
      <c r="S1151" s="53" t="b">
        <f t="shared" si="688"/>
        <v>0</v>
      </c>
      <c r="T1151" s="54" t="str">
        <f t="shared" si="689"/>
        <v>不调</v>
      </c>
      <c r="U1151" s="51">
        <f t="shared" si="663"/>
        <v>0.11510933289929208</v>
      </c>
      <c r="V1151" s="51">
        <f t="shared" si="664"/>
        <v>0.1148514142760409</v>
      </c>
      <c r="W1151" s="51">
        <f t="shared" si="665"/>
        <v>0.91843100074600925</v>
      </c>
      <c r="X1151" s="51">
        <f t="shared" si="666"/>
        <v>7.9457001299462052E-2</v>
      </c>
      <c r="Y1151" s="51">
        <f t="shared" si="690"/>
        <v>0.99998626710299976</v>
      </c>
      <c r="Z1151" s="51">
        <f t="shared" si="667"/>
        <v>0.11510775211467961</v>
      </c>
      <c r="AA1151" s="51">
        <f t="shared" si="668"/>
        <v>0.11484983703339831</v>
      </c>
      <c r="AB1151" s="51">
        <f t="shared" si="669"/>
        <v>0.91841838802767417</v>
      </c>
      <c r="AC1151" s="51">
        <f t="shared" si="670"/>
        <v>7.9455910124647255E-2</v>
      </c>
      <c r="AD1151" s="78">
        <f t="shared" si="671"/>
        <v>1.2278318873003993</v>
      </c>
      <c r="AE1151" s="51">
        <f t="shared" si="691"/>
        <v>1.2392975092904523</v>
      </c>
      <c r="AF1151" s="50">
        <f t="shared" si="672"/>
        <v>-9.251710670037272E-3</v>
      </c>
      <c r="AG1151" s="50">
        <f t="shared" si="692"/>
        <v>-2.5006492464862973E-4</v>
      </c>
      <c r="AH1151" s="48">
        <f t="shared" si="693"/>
        <v>45471</v>
      </c>
      <c r="AI1151" s="55">
        <f t="shared" si="673"/>
        <v>2024</v>
      </c>
      <c r="AJ1151" s="55">
        <f t="shared" si="674"/>
        <v>7</v>
      </c>
      <c r="AK1151" s="53">
        <f t="shared" si="675"/>
        <v>0</v>
      </c>
      <c r="AL1151" s="51">
        <f t="shared" si="694"/>
        <v>1.2303416665157663</v>
      </c>
      <c r="AM1151" s="52" t="str">
        <f t="shared" si="676"/>
        <v/>
      </c>
      <c r="AN1151" s="51">
        <f t="shared" si="695"/>
        <v>1.2392975092904523</v>
      </c>
      <c r="AO1151" s="52">
        <f t="shared" si="677"/>
        <v>-9.251710670037272E-3</v>
      </c>
      <c r="AP1151" s="56">
        <f t="shared" si="678"/>
        <v>1</v>
      </c>
      <c r="AQ1151" s="53" t="b">
        <f t="shared" si="679"/>
        <v>1</v>
      </c>
    </row>
    <row r="1152" spans="1:43">
      <c r="A1152" s="48">
        <f>净值底稿!A1113</f>
        <v>45504</v>
      </c>
      <c r="B1152" s="49">
        <f>净值底稿!X1113</f>
        <v>1.5993325157511298</v>
      </c>
      <c r="C1152" s="49">
        <f>净值底稿!U1113</f>
        <v>1.0857041902353806</v>
      </c>
      <c r="D1152" s="49">
        <f>净值底稿!V1113</f>
        <v>1.7048000000000001</v>
      </c>
      <c r="E1152" s="49">
        <f>净值底稿!W1113</f>
        <v>1.9893000000000001</v>
      </c>
      <c r="F1152" s="50">
        <f t="shared" si="680"/>
        <v>1.147086785398499E-2</v>
      </c>
      <c r="G1152" s="50">
        <f t="shared" si="681"/>
        <v>3.1996467403566653E-2</v>
      </c>
      <c r="H1152" s="50">
        <f t="shared" si="682"/>
        <v>4.107740156094053E-4</v>
      </c>
      <c r="I1152" s="50">
        <f t="shared" si="683"/>
        <v>8.1593350902087192E-3</v>
      </c>
      <c r="J1152" s="51">
        <f t="shared" si="684"/>
        <v>0.11642813792815636</v>
      </c>
      <c r="K1152" s="51">
        <f t="shared" si="685"/>
        <v>0.11852462610034238</v>
      </c>
      <c r="L1152" s="51">
        <f t="shared" si="686"/>
        <v>0.91879565043693379</v>
      </c>
      <c r="M1152" s="51">
        <f t="shared" si="687"/>
        <v>8.0104217520251764E-2</v>
      </c>
      <c r="N1152" s="51">
        <f t="shared" si="658"/>
        <v>1.2338526319856842</v>
      </c>
      <c r="O1152" s="52">
        <f t="shared" si="659"/>
        <v>0.19042206333051351</v>
      </c>
      <c r="P1152" s="53" t="b">
        <f t="shared" si="660"/>
        <v>0</v>
      </c>
      <c r="Q1152" s="53" t="b">
        <f t="shared" si="661"/>
        <v>0</v>
      </c>
      <c r="R1152" s="53" t="b">
        <f t="shared" si="662"/>
        <v>0</v>
      </c>
      <c r="S1152" s="53" t="b">
        <f t="shared" si="688"/>
        <v>0</v>
      </c>
      <c r="T1152" s="54" t="str">
        <f t="shared" si="689"/>
        <v>不调</v>
      </c>
      <c r="U1152" s="51">
        <f t="shared" si="663"/>
        <v>0.11642813792815636</v>
      </c>
      <c r="V1152" s="51">
        <f t="shared" si="664"/>
        <v>0.11852462610034238</v>
      </c>
      <c r="W1152" s="51">
        <f t="shared" si="665"/>
        <v>0.91879565043693379</v>
      </c>
      <c r="X1152" s="51">
        <f t="shared" si="666"/>
        <v>8.0104217520251764E-2</v>
      </c>
      <c r="Y1152" s="51">
        <f t="shared" si="690"/>
        <v>0.99998626710299976</v>
      </c>
      <c r="Z1152" s="51">
        <f t="shared" si="667"/>
        <v>0.11642653903253027</v>
      </c>
      <c r="AA1152" s="51">
        <f t="shared" si="668"/>
        <v>0.11852299841386016</v>
      </c>
      <c r="AB1152" s="51">
        <f t="shared" si="669"/>
        <v>0.91878303271090211</v>
      </c>
      <c r="AC1152" s="51">
        <f t="shared" si="670"/>
        <v>8.0103117457283268E-2</v>
      </c>
      <c r="AD1152" s="78">
        <f t="shared" si="671"/>
        <v>1.2338356876145757</v>
      </c>
      <c r="AE1152" s="51">
        <f t="shared" si="691"/>
        <v>1.2392975092904523</v>
      </c>
      <c r="AF1152" s="50">
        <f t="shared" si="672"/>
        <v>-4.4071916831364133E-3</v>
      </c>
      <c r="AG1152" s="50">
        <f t="shared" si="692"/>
        <v>4.8897576095510153E-3</v>
      </c>
      <c r="AH1152" s="48">
        <f t="shared" si="693"/>
        <v>45471</v>
      </c>
      <c r="AI1152" s="55">
        <f t="shared" si="673"/>
        <v>2024</v>
      </c>
      <c r="AJ1152" s="55">
        <f t="shared" si="674"/>
        <v>7</v>
      </c>
      <c r="AK1152" s="53">
        <f t="shared" si="675"/>
        <v>1</v>
      </c>
      <c r="AL1152" s="51">
        <f t="shared" si="694"/>
        <v>1.2303416665157663</v>
      </c>
      <c r="AM1152" s="52">
        <f t="shared" si="676"/>
        <v>2.8398787051602259E-3</v>
      </c>
      <c r="AN1152" s="51">
        <f t="shared" si="695"/>
        <v>1.2392975092904523</v>
      </c>
      <c r="AO1152" s="52">
        <f t="shared" si="677"/>
        <v>-4.4071916831364133E-3</v>
      </c>
      <c r="AP1152" s="56">
        <f t="shared" si="678"/>
        <v>1</v>
      </c>
      <c r="AQ1152" s="53" t="b">
        <f t="shared" si="679"/>
        <v>1</v>
      </c>
    </row>
    <row r="1153" spans="1:43">
      <c r="A1153" s="48">
        <f>净值底稿!A1114</f>
        <v>45505</v>
      </c>
      <c r="B1153" s="49">
        <f>净值底稿!X1114</f>
        <v>1.5978412876595471</v>
      </c>
      <c r="C1153" s="49">
        <f>净值底稿!U1114</f>
        <v>1.0829158922677056</v>
      </c>
      <c r="D1153" s="49">
        <f>净值底稿!V1114</f>
        <v>1.7067000000000001</v>
      </c>
      <c r="E1153" s="49">
        <f>净值底稿!W1114</f>
        <v>2.008</v>
      </c>
      <c r="F1153" s="50">
        <f t="shared" si="680"/>
        <v>-9.3240653641202265E-4</v>
      </c>
      <c r="G1153" s="50">
        <f t="shared" si="681"/>
        <v>-2.5681930610127468E-3</v>
      </c>
      <c r="H1153" s="50">
        <f t="shared" si="682"/>
        <v>1.1145002346315547E-3</v>
      </c>
      <c r="I1153" s="50">
        <f t="shared" si="683"/>
        <v>9.4002915598452308E-3</v>
      </c>
      <c r="J1153" s="51">
        <f t="shared" si="684"/>
        <v>0.1163179821665245</v>
      </c>
      <c r="K1153" s="51">
        <f t="shared" si="685"/>
        <v>0.11821860847176326</v>
      </c>
      <c r="L1153" s="51">
        <f t="shared" si="686"/>
        <v>0.91980701661643394</v>
      </c>
      <c r="M1153" s="51">
        <f t="shared" si="687"/>
        <v>8.0856110116234253E-2</v>
      </c>
      <c r="N1153" s="51">
        <f t="shared" si="658"/>
        <v>1.2351997173709559</v>
      </c>
      <c r="O1153" s="52">
        <f t="shared" si="659"/>
        <v>0.18987746462368366</v>
      </c>
      <c r="P1153" s="53" t="b">
        <f t="shared" si="660"/>
        <v>0</v>
      </c>
      <c r="Q1153" s="53" t="b">
        <f t="shared" si="661"/>
        <v>0</v>
      </c>
      <c r="R1153" s="53" t="b">
        <f t="shared" si="662"/>
        <v>0</v>
      </c>
      <c r="S1153" s="53" t="b">
        <f t="shared" si="688"/>
        <v>0</v>
      </c>
      <c r="T1153" s="54" t="str">
        <f t="shared" si="689"/>
        <v>不调</v>
      </c>
      <c r="U1153" s="51">
        <f t="shared" si="663"/>
        <v>0.1163179821665245</v>
      </c>
      <c r="V1153" s="51">
        <f t="shared" si="664"/>
        <v>0.11821860847176326</v>
      </c>
      <c r="W1153" s="51">
        <f t="shared" si="665"/>
        <v>0.91980701661643394</v>
      </c>
      <c r="X1153" s="51">
        <f t="shared" si="666"/>
        <v>8.0856110116234253E-2</v>
      </c>
      <c r="Y1153" s="51">
        <f t="shared" si="690"/>
        <v>0.99998626710299976</v>
      </c>
      <c r="Z1153" s="51">
        <f t="shared" si="667"/>
        <v>0.11631638478365613</v>
      </c>
      <c r="AA1153" s="51">
        <f t="shared" si="668"/>
        <v>0.1182169849877896</v>
      </c>
      <c r="AB1153" s="51">
        <f t="shared" si="669"/>
        <v>0.91979438500141464</v>
      </c>
      <c r="AC1153" s="51">
        <f t="shared" si="670"/>
        <v>8.0854999727602184E-2</v>
      </c>
      <c r="AD1153" s="78">
        <f t="shared" si="671"/>
        <v>1.2351827545004626</v>
      </c>
      <c r="AE1153" s="51">
        <f t="shared" si="691"/>
        <v>1.2392975092904523</v>
      </c>
      <c r="AF1153" s="50">
        <f t="shared" si="672"/>
        <v>-3.3202316305352975E-3</v>
      </c>
      <c r="AG1153" s="50">
        <f t="shared" si="692"/>
        <v>1.0917716997562721E-3</v>
      </c>
      <c r="AH1153" s="48">
        <f t="shared" si="693"/>
        <v>45471</v>
      </c>
      <c r="AI1153" s="55">
        <f t="shared" si="673"/>
        <v>2024</v>
      </c>
      <c r="AJ1153" s="55">
        <f t="shared" si="674"/>
        <v>8</v>
      </c>
      <c r="AK1153" s="53">
        <f t="shared" si="675"/>
        <v>0</v>
      </c>
      <c r="AL1153" s="51">
        <f t="shared" si="694"/>
        <v>1.2338356876145757</v>
      </c>
      <c r="AM1153" s="52" t="str">
        <f t="shared" si="676"/>
        <v/>
      </c>
      <c r="AN1153" s="51">
        <f t="shared" si="695"/>
        <v>1.2392975092904523</v>
      </c>
      <c r="AO1153" s="52">
        <f t="shared" si="677"/>
        <v>-3.3202316305352975E-3</v>
      </c>
      <c r="AP1153" s="56">
        <f t="shared" si="678"/>
        <v>1</v>
      </c>
      <c r="AQ1153" s="53" t="b">
        <f t="shared" si="679"/>
        <v>1</v>
      </c>
    </row>
    <row r="1154" spans="1:43">
      <c r="A1154" s="48">
        <f>净值底稿!A1115</f>
        <v>45506</v>
      </c>
      <c r="B1154" s="49">
        <f>净值底稿!X1115</f>
        <v>1.5951609467614947</v>
      </c>
      <c r="C1154" s="49">
        <f>净值底稿!U1115</f>
        <v>1.0693124399205232</v>
      </c>
      <c r="D1154" s="49">
        <f>净值底稿!V1115</f>
        <v>1.7078</v>
      </c>
      <c r="E1154" s="49">
        <f>净值底稿!W1115</f>
        <v>2.0165999999999999</v>
      </c>
      <c r="F1154" s="50">
        <f t="shared" si="680"/>
        <v>-1.6774763042820551E-3</v>
      </c>
      <c r="G1154" s="50">
        <f t="shared" si="681"/>
        <v>-1.2561873405233515E-2</v>
      </c>
      <c r="H1154" s="50">
        <f t="shared" si="682"/>
        <v>6.4451866174475292E-4</v>
      </c>
      <c r="I1154" s="50">
        <f t="shared" si="683"/>
        <v>4.2828685258964327E-3</v>
      </c>
      <c r="J1154" s="51">
        <f t="shared" si="684"/>
        <v>0.1161212668043818</v>
      </c>
      <c r="K1154" s="51">
        <f t="shared" si="685"/>
        <v>0.11673195818802459</v>
      </c>
      <c r="L1154" s="51">
        <f t="shared" si="686"/>
        <v>0.92038720964751608</v>
      </c>
      <c r="M1154" s="51">
        <f t="shared" si="687"/>
        <v>8.12012910610969E-2</v>
      </c>
      <c r="N1154" s="51">
        <f t="shared" si="658"/>
        <v>1.2344417257010194</v>
      </c>
      <c r="O1154" s="52">
        <f t="shared" si="659"/>
        <v>0.18863039068140122</v>
      </c>
      <c r="P1154" s="53" t="b">
        <f t="shared" si="660"/>
        <v>0</v>
      </c>
      <c r="Q1154" s="53" t="b">
        <f t="shared" si="661"/>
        <v>0</v>
      </c>
      <c r="R1154" s="53" t="b">
        <f t="shared" si="662"/>
        <v>0</v>
      </c>
      <c r="S1154" s="53" t="b">
        <f t="shared" si="688"/>
        <v>0</v>
      </c>
      <c r="T1154" s="54" t="str">
        <f t="shared" si="689"/>
        <v>不调</v>
      </c>
      <c r="U1154" s="51">
        <f t="shared" si="663"/>
        <v>0.1161212668043818</v>
      </c>
      <c r="V1154" s="51">
        <f t="shared" si="664"/>
        <v>0.11673195818802459</v>
      </c>
      <c r="W1154" s="51">
        <f t="shared" si="665"/>
        <v>0.92038720964751608</v>
      </c>
      <c r="X1154" s="51">
        <f t="shared" si="666"/>
        <v>8.12012910610969E-2</v>
      </c>
      <c r="Y1154" s="51">
        <f t="shared" si="690"/>
        <v>0.99998626710299976</v>
      </c>
      <c r="Z1154" s="51">
        <f t="shared" si="667"/>
        <v>0.11611967212298524</v>
      </c>
      <c r="AA1154" s="51">
        <f t="shared" si="668"/>
        <v>0.11673035512006616</v>
      </c>
      <c r="AB1154" s="51">
        <f t="shared" si="669"/>
        <v>0.92037457006476564</v>
      </c>
      <c r="AC1154" s="51">
        <f t="shared" si="670"/>
        <v>8.1200175932130469E-2</v>
      </c>
      <c r="AD1154" s="78">
        <f t="shared" si="671"/>
        <v>1.2344247732399474</v>
      </c>
      <c r="AE1154" s="51">
        <f t="shared" si="691"/>
        <v>1.2392975092904523</v>
      </c>
      <c r="AF1154" s="50">
        <f t="shared" si="672"/>
        <v>-3.9318533394735455E-3</v>
      </c>
      <c r="AG1154" s="50">
        <f t="shared" si="692"/>
        <v>-6.1365919962319548E-4</v>
      </c>
      <c r="AH1154" s="48">
        <f t="shared" si="693"/>
        <v>45471</v>
      </c>
      <c r="AI1154" s="55">
        <f t="shared" si="673"/>
        <v>2024</v>
      </c>
      <c r="AJ1154" s="55">
        <f t="shared" si="674"/>
        <v>8</v>
      </c>
      <c r="AK1154" s="53">
        <f t="shared" si="675"/>
        <v>0</v>
      </c>
      <c r="AL1154" s="51">
        <f t="shared" si="694"/>
        <v>1.2338356876145757</v>
      </c>
      <c r="AM1154" s="52" t="str">
        <f t="shared" si="676"/>
        <v/>
      </c>
      <c r="AN1154" s="51">
        <f t="shared" si="695"/>
        <v>1.2392975092904523</v>
      </c>
      <c r="AO1154" s="52">
        <f t="shared" si="677"/>
        <v>-3.9318533394735455E-3</v>
      </c>
      <c r="AP1154" s="56">
        <f t="shared" si="678"/>
        <v>1</v>
      </c>
      <c r="AQ1154" s="53" t="b">
        <f t="shared" si="679"/>
        <v>1</v>
      </c>
    </row>
    <row r="1155" spans="1:43">
      <c r="A1155" s="48">
        <f>净值底稿!A1116</f>
        <v>45509</v>
      </c>
      <c r="B1155" s="49">
        <f>净值底稿!X1116</f>
        <v>1.5782319721169882</v>
      </c>
      <c r="C1155" s="49">
        <f>净值底稿!U1116</f>
        <v>1.0468483682322898</v>
      </c>
      <c r="D1155" s="49">
        <f>净值底稿!V1116</f>
        <v>1.7091000000000001</v>
      </c>
      <c r="E1155" s="49">
        <f>净值底稿!W1116</f>
        <v>1.9782</v>
      </c>
      <c r="F1155" s="50">
        <f t="shared" si="680"/>
        <v>-1.0612706309589548E-2</v>
      </c>
      <c r="G1155" s="50">
        <f t="shared" si="681"/>
        <v>-2.1007958805663085E-2</v>
      </c>
      <c r="H1155" s="50">
        <f t="shared" si="682"/>
        <v>7.6121325682176888E-4</v>
      </c>
      <c r="I1155" s="50">
        <f t="shared" si="683"/>
        <v>-1.904195180005952E-2</v>
      </c>
      <c r="J1155" s="51">
        <f t="shared" si="684"/>
        <v>0.11488732814597817</v>
      </c>
      <c r="K1155" s="51">
        <f t="shared" si="685"/>
        <v>0.11427808862833339</v>
      </c>
      <c r="L1155" s="51">
        <f t="shared" si="686"/>
        <v>0.92107517138874062</v>
      </c>
      <c r="M1155" s="51">
        <f t="shared" si="687"/>
        <v>7.9653966095874482E-2</v>
      </c>
      <c r="N1155" s="51">
        <f t="shared" si="658"/>
        <v>1.2298945542589266</v>
      </c>
      <c r="O1155" s="52">
        <f t="shared" si="659"/>
        <v>0.18632932065659505</v>
      </c>
      <c r="P1155" s="53" t="b">
        <f t="shared" si="660"/>
        <v>0</v>
      </c>
      <c r="Q1155" s="53" t="b">
        <f t="shared" si="661"/>
        <v>0</v>
      </c>
      <c r="R1155" s="53" t="b">
        <f t="shared" si="662"/>
        <v>0</v>
      </c>
      <c r="S1155" s="53" t="b">
        <f t="shared" si="688"/>
        <v>0</v>
      </c>
      <c r="T1155" s="54" t="str">
        <f t="shared" si="689"/>
        <v>不调</v>
      </c>
      <c r="U1155" s="51">
        <f t="shared" si="663"/>
        <v>0.11488732814597817</v>
      </c>
      <c r="V1155" s="51">
        <f t="shared" si="664"/>
        <v>0.11427808862833339</v>
      </c>
      <c r="W1155" s="51">
        <f t="shared" si="665"/>
        <v>0.92107517138874062</v>
      </c>
      <c r="X1155" s="51">
        <f t="shared" si="666"/>
        <v>7.9653966095874482E-2</v>
      </c>
      <c r="Y1155" s="51">
        <f t="shared" si="690"/>
        <v>0.99995880187477393</v>
      </c>
      <c r="Z1155" s="51">
        <f t="shared" si="667"/>
        <v>0.11488259500344633</v>
      </c>
      <c r="AA1155" s="51">
        <f t="shared" si="668"/>
        <v>0.11427338058532747</v>
      </c>
      <c r="AB1155" s="51">
        <f t="shared" si="669"/>
        <v>0.92103722481848715</v>
      </c>
      <c r="AC1155" s="51">
        <f t="shared" si="670"/>
        <v>7.9650684501804514E-2</v>
      </c>
      <c r="AD1155" s="78">
        <f t="shared" si="671"/>
        <v>1.2298438849090656</v>
      </c>
      <c r="AE1155" s="51">
        <f t="shared" si="691"/>
        <v>1.2392975092904523</v>
      </c>
      <c r="AF1155" s="50">
        <f t="shared" si="672"/>
        <v>-7.6282122012811815E-3</v>
      </c>
      <c r="AG1155" s="50">
        <f t="shared" si="692"/>
        <v>-3.7109497720614337E-3</v>
      </c>
      <c r="AH1155" s="48">
        <f t="shared" si="693"/>
        <v>45471</v>
      </c>
      <c r="AI1155" s="55">
        <f t="shared" si="673"/>
        <v>2024</v>
      </c>
      <c r="AJ1155" s="55">
        <f t="shared" si="674"/>
        <v>8</v>
      </c>
      <c r="AK1155" s="53">
        <f t="shared" si="675"/>
        <v>0</v>
      </c>
      <c r="AL1155" s="51">
        <f t="shared" si="694"/>
        <v>1.2338356876145757</v>
      </c>
      <c r="AM1155" s="52" t="str">
        <f t="shared" si="676"/>
        <v/>
      </c>
      <c r="AN1155" s="51">
        <f t="shared" si="695"/>
        <v>1.2392975092904523</v>
      </c>
      <c r="AO1155" s="52">
        <f t="shared" si="677"/>
        <v>-7.6282122012811815E-3</v>
      </c>
      <c r="AP1155" s="56">
        <f t="shared" si="678"/>
        <v>1</v>
      </c>
      <c r="AQ1155" s="53" t="b">
        <f t="shared" si="679"/>
        <v>1</v>
      </c>
    </row>
    <row r="1156" spans="1:43">
      <c r="A1156" s="48">
        <f>净值底稿!A1117</f>
        <v>45510</v>
      </c>
      <c r="B1156" s="49">
        <f>净值底稿!X1117</f>
        <v>1.575366042567854</v>
      </c>
      <c r="C1156" s="49">
        <f>净值底稿!U1117</f>
        <v>1.0583975339810072</v>
      </c>
      <c r="D1156" s="49">
        <f>净值底稿!V1117</f>
        <v>1.7081</v>
      </c>
      <c r="E1156" s="49">
        <f>净值底稿!W1117</f>
        <v>1.956</v>
      </c>
      <c r="F1156" s="50">
        <f t="shared" si="680"/>
        <v>-1.8159114754784378E-3</v>
      </c>
      <c r="G1156" s="50">
        <f t="shared" si="681"/>
        <v>1.1032319578641037E-2</v>
      </c>
      <c r="H1156" s="50">
        <f t="shared" si="682"/>
        <v>-5.8510327072736068E-4</v>
      </c>
      <c r="I1156" s="50">
        <f t="shared" si="683"/>
        <v>-1.1222323324234118E-2</v>
      </c>
      <c r="J1156" s="51">
        <f t="shared" si="684"/>
        <v>0.11467397838084684</v>
      </c>
      <c r="K1156" s="51">
        <f t="shared" si="685"/>
        <v>0.11553408103927648</v>
      </c>
      <c r="L1156" s="51">
        <f t="shared" si="686"/>
        <v>0.92049832292578415</v>
      </c>
      <c r="M1156" s="51">
        <f t="shared" si="687"/>
        <v>7.8756818767328707E-2</v>
      </c>
      <c r="N1156" s="51">
        <f t="shared" si="658"/>
        <v>1.229463201113236</v>
      </c>
      <c r="O1156" s="52">
        <f t="shared" si="659"/>
        <v>0.18724274074382866</v>
      </c>
      <c r="P1156" s="53" t="b">
        <f t="shared" si="660"/>
        <v>0</v>
      </c>
      <c r="Q1156" s="53" t="b">
        <f t="shared" si="661"/>
        <v>0</v>
      </c>
      <c r="R1156" s="53" t="b">
        <f t="shared" si="662"/>
        <v>0</v>
      </c>
      <c r="S1156" s="53" t="b">
        <f t="shared" si="688"/>
        <v>0</v>
      </c>
      <c r="T1156" s="54" t="str">
        <f t="shared" si="689"/>
        <v>不调</v>
      </c>
      <c r="U1156" s="51">
        <f t="shared" si="663"/>
        <v>0.11467397838084684</v>
      </c>
      <c r="V1156" s="51">
        <f t="shared" si="664"/>
        <v>0.11553408103927648</v>
      </c>
      <c r="W1156" s="51">
        <f t="shared" si="665"/>
        <v>0.92049832292578415</v>
      </c>
      <c r="X1156" s="51">
        <f t="shared" si="666"/>
        <v>7.8756818767328707E-2</v>
      </c>
      <c r="Y1156" s="51">
        <f t="shared" si="690"/>
        <v>0.99998626710299976</v>
      </c>
      <c r="Z1156" s="51">
        <f t="shared" si="667"/>
        <v>0.11467240357491312</v>
      </c>
      <c r="AA1156" s="51">
        <f t="shared" si="668"/>
        <v>0.11553249442164155</v>
      </c>
      <c r="AB1156" s="51">
        <f t="shared" si="669"/>
        <v>0.92048568181712653</v>
      </c>
      <c r="AC1156" s="51">
        <f t="shared" si="670"/>
        <v>7.8755737208048515E-2</v>
      </c>
      <c r="AD1156" s="78">
        <f t="shared" si="671"/>
        <v>1.2294463170217298</v>
      </c>
      <c r="AE1156" s="51">
        <f t="shared" si="691"/>
        <v>1.2392975092904523</v>
      </c>
      <c r="AF1156" s="50">
        <f t="shared" si="672"/>
        <v>-7.9490132069762742E-3</v>
      </c>
      <c r="AG1156" s="50">
        <f t="shared" si="692"/>
        <v>-3.2326695462259192E-4</v>
      </c>
      <c r="AH1156" s="48">
        <f t="shared" si="693"/>
        <v>45471</v>
      </c>
      <c r="AI1156" s="55">
        <f t="shared" si="673"/>
        <v>2024</v>
      </c>
      <c r="AJ1156" s="55">
        <f t="shared" si="674"/>
        <v>8</v>
      </c>
      <c r="AK1156" s="53">
        <f t="shared" si="675"/>
        <v>0</v>
      </c>
      <c r="AL1156" s="51">
        <f t="shared" si="694"/>
        <v>1.2338356876145757</v>
      </c>
      <c r="AM1156" s="52" t="str">
        <f t="shared" si="676"/>
        <v/>
      </c>
      <c r="AN1156" s="51">
        <f t="shared" si="695"/>
        <v>1.2392975092904523</v>
      </c>
      <c r="AO1156" s="52">
        <f t="shared" si="677"/>
        <v>-7.9490132069762742E-3</v>
      </c>
      <c r="AP1156" s="56">
        <f t="shared" si="678"/>
        <v>1</v>
      </c>
      <c r="AQ1156" s="53" t="b">
        <f t="shared" si="679"/>
        <v>1</v>
      </c>
    </row>
    <row r="1157" spans="1:43">
      <c r="A1157" s="48">
        <f>净值底稿!A1118</f>
        <v>45511</v>
      </c>
      <c r="B1157" s="49">
        <f>净值底稿!X1118</f>
        <v>1.5805444034249356</v>
      </c>
      <c r="C1157" s="49">
        <f>净值底稿!U1118</f>
        <v>1.0598292030915115</v>
      </c>
      <c r="D1157" s="49">
        <f>净值底稿!V1118</f>
        <v>1.7094</v>
      </c>
      <c r="E1157" s="49">
        <f>净值底稿!W1118</f>
        <v>1.958</v>
      </c>
      <c r="F1157" s="50">
        <f t="shared" si="680"/>
        <v>3.2870842186245586E-3</v>
      </c>
      <c r="G1157" s="50">
        <f t="shared" si="681"/>
        <v>1.3526761585689329E-3</v>
      </c>
      <c r="H1157" s="50">
        <f t="shared" si="682"/>
        <v>7.6107956208648631E-4</v>
      </c>
      <c r="I1157" s="50">
        <f t="shared" si="683"/>
        <v>1.0224948875254825E-3</v>
      </c>
      <c r="J1157" s="51">
        <f t="shared" si="684"/>
        <v>0.11504934142301597</v>
      </c>
      <c r="K1157" s="51">
        <f t="shared" si="685"/>
        <v>0.11568877247238571</v>
      </c>
      <c r="L1157" s="51">
        <f t="shared" si="686"/>
        <v>0.92118624465675081</v>
      </c>
      <c r="M1157" s="51">
        <f t="shared" si="687"/>
        <v>7.8836264546707044E-2</v>
      </c>
      <c r="N1157" s="51">
        <f t="shared" si="658"/>
        <v>1.2307606230988597</v>
      </c>
      <c r="O1157" s="52">
        <f t="shared" si="659"/>
        <v>0.18747602869714808</v>
      </c>
      <c r="P1157" s="53" t="b">
        <f t="shared" si="660"/>
        <v>0</v>
      </c>
      <c r="Q1157" s="53" t="b">
        <f t="shared" si="661"/>
        <v>0</v>
      </c>
      <c r="R1157" s="53" t="b">
        <f t="shared" si="662"/>
        <v>0</v>
      </c>
      <c r="S1157" s="53" t="b">
        <f t="shared" si="688"/>
        <v>0</v>
      </c>
      <c r="T1157" s="54" t="str">
        <f t="shared" si="689"/>
        <v>不调</v>
      </c>
      <c r="U1157" s="51">
        <f t="shared" si="663"/>
        <v>0.11504934142301597</v>
      </c>
      <c r="V1157" s="51">
        <f t="shared" si="664"/>
        <v>0.11568877247238571</v>
      </c>
      <c r="W1157" s="51">
        <f t="shared" si="665"/>
        <v>0.92118624465675081</v>
      </c>
      <c r="X1157" s="51">
        <f t="shared" si="666"/>
        <v>7.8836264546707044E-2</v>
      </c>
      <c r="Y1157" s="51">
        <f t="shared" si="690"/>
        <v>0.99998626710299976</v>
      </c>
      <c r="Z1157" s="51">
        <f t="shared" si="667"/>
        <v>0.11504776146226026</v>
      </c>
      <c r="AA1157" s="51">
        <f t="shared" si="668"/>
        <v>0.11568718373038926</v>
      </c>
      <c r="AB1157" s="51">
        <f t="shared" si="669"/>
        <v>0.92117359410093491</v>
      </c>
      <c r="AC1157" s="51">
        <f t="shared" si="670"/>
        <v>7.8835181896406134E-2</v>
      </c>
      <c r="AD1157" s="78">
        <f t="shared" si="671"/>
        <v>1.2307437211899905</v>
      </c>
      <c r="AE1157" s="51">
        <f t="shared" si="691"/>
        <v>1.2392975092904523</v>
      </c>
      <c r="AF1157" s="50">
        <f t="shared" si="672"/>
        <v>-6.9021264356120549E-3</v>
      </c>
      <c r="AG1157" s="50">
        <f t="shared" si="692"/>
        <v>1.0552751676085048E-3</v>
      </c>
      <c r="AH1157" s="48">
        <f t="shared" si="693"/>
        <v>45471</v>
      </c>
      <c r="AI1157" s="55">
        <f t="shared" si="673"/>
        <v>2024</v>
      </c>
      <c r="AJ1157" s="55">
        <f t="shared" si="674"/>
        <v>8</v>
      </c>
      <c r="AK1157" s="53">
        <f t="shared" si="675"/>
        <v>0</v>
      </c>
      <c r="AL1157" s="51">
        <f t="shared" si="694"/>
        <v>1.2338356876145757</v>
      </c>
      <c r="AM1157" s="52" t="str">
        <f t="shared" si="676"/>
        <v/>
      </c>
      <c r="AN1157" s="51">
        <f t="shared" si="695"/>
        <v>1.2392975092904523</v>
      </c>
      <c r="AO1157" s="52">
        <f t="shared" si="677"/>
        <v>-6.9021264356120549E-3</v>
      </c>
      <c r="AP1157" s="56">
        <f t="shared" si="678"/>
        <v>1</v>
      </c>
      <c r="AQ1157" s="53" t="b">
        <f t="shared" si="679"/>
        <v>1</v>
      </c>
    </row>
    <row r="1158" spans="1:43">
      <c r="A1158" s="48">
        <f>净值底稿!A1119</f>
        <v>45512</v>
      </c>
      <c r="B1158" s="49">
        <f>净值底稿!X1119</f>
        <v>1.5823257189285722</v>
      </c>
      <c r="C1158" s="49">
        <f>净值底稿!U1119</f>
        <v>1.0592705990229465</v>
      </c>
      <c r="D1158" s="49">
        <f>净值底稿!V1119</f>
        <v>1.7073</v>
      </c>
      <c r="E1158" s="49">
        <f>净值底稿!W1119</f>
        <v>1.9599</v>
      </c>
      <c r="F1158" s="50">
        <f t="shared" si="680"/>
        <v>1.1270265484326636E-3</v>
      </c>
      <c r="G1158" s="50">
        <f t="shared" si="681"/>
        <v>-5.2706989667350435E-4</v>
      </c>
      <c r="H1158" s="50">
        <f t="shared" si="682"/>
        <v>-1.2285012285012664E-3</v>
      </c>
      <c r="I1158" s="50">
        <f t="shared" si="683"/>
        <v>9.7037793667009709E-4</v>
      </c>
      <c r="J1158" s="51">
        <f t="shared" si="684"/>
        <v>0.11517742334376598</v>
      </c>
      <c r="K1158" s="51">
        <f t="shared" si="685"/>
        <v>0.11562620849841404</v>
      </c>
      <c r="L1158" s="51">
        <f t="shared" si="686"/>
        <v>0.92004193120891897</v>
      </c>
      <c r="M1158" s="51">
        <f t="shared" si="687"/>
        <v>7.8911681817551774E-2</v>
      </c>
      <c r="N1158" s="51">
        <f t="shared" si="658"/>
        <v>1.2297572448686507</v>
      </c>
      <c r="O1158" s="52">
        <f t="shared" si="659"/>
        <v>0.18768227046861752</v>
      </c>
      <c r="P1158" s="53" t="b">
        <f t="shared" si="660"/>
        <v>0</v>
      </c>
      <c r="Q1158" s="53" t="b">
        <f t="shared" si="661"/>
        <v>0</v>
      </c>
      <c r="R1158" s="53" t="b">
        <f t="shared" si="662"/>
        <v>0</v>
      </c>
      <c r="S1158" s="53" t="b">
        <f t="shared" si="688"/>
        <v>0</v>
      </c>
      <c r="T1158" s="54" t="str">
        <f t="shared" si="689"/>
        <v>不调</v>
      </c>
      <c r="U1158" s="51">
        <f t="shared" si="663"/>
        <v>0.11517742334376598</v>
      </c>
      <c r="V1158" s="51">
        <f t="shared" si="664"/>
        <v>0.11562620849841404</v>
      </c>
      <c r="W1158" s="51">
        <f t="shared" si="665"/>
        <v>0.92004193120891897</v>
      </c>
      <c r="X1158" s="51">
        <f t="shared" si="666"/>
        <v>7.8911681817551774E-2</v>
      </c>
      <c r="Y1158" s="51">
        <f t="shared" si="690"/>
        <v>0.99998626710299976</v>
      </c>
      <c r="Z1158" s="51">
        <f t="shared" si="667"/>
        <v>0.11517584162407445</v>
      </c>
      <c r="AA1158" s="51">
        <f t="shared" si="668"/>
        <v>0.11562462061560221</v>
      </c>
      <c r="AB1158" s="51">
        <f t="shared" si="669"/>
        <v>0.92002929636784181</v>
      </c>
      <c r="AC1158" s="51">
        <f t="shared" si="670"/>
        <v>7.8910598131553253E-2</v>
      </c>
      <c r="AD1158" s="78">
        <f t="shared" si="671"/>
        <v>1.2297403567390717</v>
      </c>
      <c r="AE1158" s="51">
        <f t="shared" si="691"/>
        <v>1.2392975092904523</v>
      </c>
      <c r="AF1158" s="50">
        <f t="shared" si="672"/>
        <v>-7.7117499871782735E-3</v>
      </c>
      <c r="AG1158" s="50">
        <f t="shared" si="692"/>
        <v>-8.1525051368835921E-4</v>
      </c>
      <c r="AH1158" s="48">
        <f t="shared" si="693"/>
        <v>45471</v>
      </c>
      <c r="AI1158" s="55">
        <f t="shared" si="673"/>
        <v>2024</v>
      </c>
      <c r="AJ1158" s="55">
        <f t="shared" si="674"/>
        <v>8</v>
      </c>
      <c r="AK1158" s="53">
        <f t="shared" si="675"/>
        <v>0</v>
      </c>
      <c r="AL1158" s="51">
        <f t="shared" si="694"/>
        <v>1.2338356876145757</v>
      </c>
      <c r="AM1158" s="52" t="str">
        <f t="shared" si="676"/>
        <v/>
      </c>
      <c r="AN1158" s="51">
        <f t="shared" si="695"/>
        <v>1.2392975092904523</v>
      </c>
      <c r="AO1158" s="52">
        <f t="shared" si="677"/>
        <v>-7.7117499871782735E-3</v>
      </c>
      <c r="AP1158" s="56">
        <f t="shared" si="678"/>
        <v>1</v>
      </c>
      <c r="AQ1158" s="53" t="b">
        <f t="shared" si="679"/>
        <v>1</v>
      </c>
    </row>
    <row r="1159" spans="1:43">
      <c r="A1159" s="48">
        <f>净值底稿!A1120</f>
        <v>45513</v>
      </c>
      <c r="B1159" s="49">
        <f>净值底稿!X1120</f>
        <v>1.5812547425881645</v>
      </c>
      <c r="C1159" s="49">
        <f>净值底稿!U1120</f>
        <v>1.0544027766873074</v>
      </c>
      <c r="D1159" s="49">
        <f>净值底稿!V1120</f>
        <v>1.7052</v>
      </c>
      <c r="E1159" s="49">
        <f>净值底稿!W1120</f>
        <v>1.9796</v>
      </c>
      <c r="F1159" s="50">
        <f t="shared" si="680"/>
        <v>-6.7683684060504401E-4</v>
      </c>
      <c r="G1159" s="50">
        <f t="shared" si="681"/>
        <v>-4.5954474145974977E-3</v>
      </c>
      <c r="H1159" s="50">
        <f t="shared" si="682"/>
        <v>-1.2300123001229846E-3</v>
      </c>
      <c r="I1159" s="50">
        <f t="shared" si="683"/>
        <v>1.0051533241491883E-2</v>
      </c>
      <c r="J1159" s="51">
        <f t="shared" si="684"/>
        <v>0.11509788637131559</v>
      </c>
      <c r="K1159" s="51">
        <f t="shared" si="685"/>
        <v>0.11509327375173042</v>
      </c>
      <c r="L1159" s="51">
        <f t="shared" si="686"/>
        <v>0.9188976490168359</v>
      </c>
      <c r="M1159" s="51">
        <f t="shared" si="687"/>
        <v>7.9703770631778567E-2</v>
      </c>
      <c r="N1159" s="51">
        <f t="shared" si="658"/>
        <v>1.2287925797716603</v>
      </c>
      <c r="O1159" s="52">
        <f t="shared" si="659"/>
        <v>0.18733117689058731</v>
      </c>
      <c r="P1159" s="53" t="b">
        <f t="shared" si="660"/>
        <v>0</v>
      </c>
      <c r="Q1159" s="53" t="b">
        <f t="shared" si="661"/>
        <v>0</v>
      </c>
      <c r="R1159" s="53" t="b">
        <f t="shared" si="662"/>
        <v>0</v>
      </c>
      <c r="S1159" s="53" t="b">
        <f t="shared" si="688"/>
        <v>0</v>
      </c>
      <c r="T1159" s="54" t="str">
        <f t="shared" si="689"/>
        <v>不调</v>
      </c>
      <c r="U1159" s="51">
        <f t="shared" si="663"/>
        <v>0.11509788637131559</v>
      </c>
      <c r="V1159" s="51">
        <f t="shared" si="664"/>
        <v>0.11509327375173042</v>
      </c>
      <c r="W1159" s="51">
        <f t="shared" si="665"/>
        <v>0.9188976490168359</v>
      </c>
      <c r="X1159" s="51">
        <f t="shared" si="666"/>
        <v>7.9703770631778567E-2</v>
      </c>
      <c r="Y1159" s="51">
        <f t="shared" si="690"/>
        <v>0.99998626710299976</v>
      </c>
      <c r="Z1159" s="51">
        <f t="shared" si="667"/>
        <v>0.11509630574389711</v>
      </c>
      <c r="AA1159" s="51">
        <f t="shared" si="668"/>
        <v>0.11509169318765657</v>
      </c>
      <c r="AB1159" s="51">
        <f t="shared" si="669"/>
        <v>0.91888502989006815</v>
      </c>
      <c r="AC1159" s="51">
        <f t="shared" si="670"/>
        <v>7.9702676068105952E-2</v>
      </c>
      <c r="AD1159" s="78">
        <f t="shared" si="671"/>
        <v>1.2287757048897276</v>
      </c>
      <c r="AE1159" s="51">
        <f t="shared" si="691"/>
        <v>1.2392975092904523</v>
      </c>
      <c r="AF1159" s="50">
        <f t="shared" si="672"/>
        <v>-8.490136001926496E-3</v>
      </c>
      <c r="AG1159" s="50">
        <f t="shared" si="692"/>
        <v>-7.8443538431316462E-4</v>
      </c>
      <c r="AH1159" s="48">
        <f t="shared" si="693"/>
        <v>45471</v>
      </c>
      <c r="AI1159" s="55">
        <f t="shared" si="673"/>
        <v>2024</v>
      </c>
      <c r="AJ1159" s="55">
        <f t="shared" si="674"/>
        <v>8</v>
      </c>
      <c r="AK1159" s="53">
        <f t="shared" si="675"/>
        <v>0</v>
      </c>
      <c r="AL1159" s="51">
        <f t="shared" si="694"/>
        <v>1.2338356876145757</v>
      </c>
      <c r="AM1159" s="52" t="str">
        <f t="shared" si="676"/>
        <v/>
      </c>
      <c r="AN1159" s="51">
        <f t="shared" si="695"/>
        <v>1.2392975092904523</v>
      </c>
      <c r="AO1159" s="52">
        <f t="shared" si="677"/>
        <v>-8.490136001926496E-3</v>
      </c>
      <c r="AP1159" s="56">
        <f t="shared" si="678"/>
        <v>1</v>
      </c>
      <c r="AQ1159" s="53" t="b">
        <f t="shared" si="679"/>
        <v>1</v>
      </c>
    </row>
    <row r="1160" spans="1:43">
      <c r="A1160" s="48">
        <f>净值底稿!A1121</f>
        <v>45516</v>
      </c>
      <c r="B1160" s="49">
        <f>净值底稿!X1121</f>
        <v>1.5853821857217261</v>
      </c>
      <c r="C1160" s="49">
        <f>净值底稿!U1121</f>
        <v>1.0529285191993212</v>
      </c>
      <c r="D1160" s="49">
        <f>净值底稿!V1121</f>
        <v>1.7000999999999999</v>
      </c>
      <c r="E1160" s="49">
        <f>净值底稿!W1121</f>
        <v>1.9903</v>
      </c>
      <c r="F1160" s="50">
        <f t="shared" si="680"/>
        <v>2.6102328880961423E-3</v>
      </c>
      <c r="G1160" s="50">
        <f t="shared" si="681"/>
        <v>-1.3981919628645034E-3</v>
      </c>
      <c r="H1160" s="50">
        <f t="shared" si="682"/>
        <v>-2.9908515130190327E-3</v>
      </c>
      <c r="I1160" s="50">
        <f t="shared" si="683"/>
        <v>5.4051323499697546E-3</v>
      </c>
      <c r="J1160" s="51">
        <f t="shared" si="684"/>
        <v>0.1153967339064482</v>
      </c>
      <c r="K1160" s="51">
        <f t="shared" si="685"/>
        <v>0.11493077290724912</v>
      </c>
      <c r="L1160" s="51">
        <f t="shared" si="686"/>
        <v>0.91613678120813091</v>
      </c>
      <c r="M1160" s="51">
        <f t="shared" si="687"/>
        <v>8.0133479580900835E-2</v>
      </c>
      <c r="N1160" s="51">
        <f t="shared" si="658"/>
        <v>1.2265977676027291</v>
      </c>
      <c r="O1160" s="52">
        <f t="shared" si="659"/>
        <v>0.18777753628546948</v>
      </c>
      <c r="P1160" s="53" t="b">
        <f t="shared" si="660"/>
        <v>0</v>
      </c>
      <c r="Q1160" s="53" t="b">
        <f t="shared" si="661"/>
        <v>0</v>
      </c>
      <c r="R1160" s="53" t="b">
        <f t="shared" si="662"/>
        <v>0</v>
      </c>
      <c r="S1160" s="53" t="b">
        <f t="shared" si="688"/>
        <v>0</v>
      </c>
      <c r="T1160" s="54" t="str">
        <f t="shared" si="689"/>
        <v>不调</v>
      </c>
      <c r="U1160" s="51">
        <f t="shared" si="663"/>
        <v>0.1153967339064482</v>
      </c>
      <c r="V1160" s="51">
        <f t="shared" si="664"/>
        <v>0.11493077290724912</v>
      </c>
      <c r="W1160" s="51">
        <f t="shared" si="665"/>
        <v>0.91613678120813091</v>
      </c>
      <c r="X1160" s="51">
        <f t="shared" si="666"/>
        <v>8.0133479580900835E-2</v>
      </c>
      <c r="Y1160" s="51">
        <f t="shared" si="690"/>
        <v>0.99995880187477393</v>
      </c>
      <c r="Z1160" s="51">
        <f t="shared" si="667"/>
        <v>0.11539197977735403</v>
      </c>
      <c r="AA1160" s="51">
        <f t="shared" si="668"/>
        <v>0.11492603797487456</v>
      </c>
      <c r="AB1160" s="51">
        <f t="shared" si="669"/>
        <v>0.91609903809029447</v>
      </c>
      <c r="AC1160" s="51">
        <f t="shared" si="670"/>
        <v>8.0130178231774263E-2</v>
      </c>
      <c r="AD1160" s="78">
        <f t="shared" si="671"/>
        <v>1.2265472340742973</v>
      </c>
      <c r="AE1160" s="51">
        <f t="shared" si="691"/>
        <v>1.2392975092904523</v>
      </c>
      <c r="AF1160" s="50">
        <f t="shared" si="672"/>
        <v>-1.0288308594644913E-2</v>
      </c>
      <c r="AG1160" s="50">
        <f t="shared" si="692"/>
        <v>-1.8135700490842233E-3</v>
      </c>
      <c r="AH1160" s="48">
        <f t="shared" si="693"/>
        <v>45471</v>
      </c>
      <c r="AI1160" s="55">
        <f t="shared" si="673"/>
        <v>2024</v>
      </c>
      <c r="AJ1160" s="55">
        <f t="shared" si="674"/>
        <v>8</v>
      </c>
      <c r="AK1160" s="53">
        <f t="shared" si="675"/>
        <v>0</v>
      </c>
      <c r="AL1160" s="51">
        <f t="shared" si="694"/>
        <v>1.2338356876145757</v>
      </c>
      <c r="AM1160" s="52" t="str">
        <f t="shared" si="676"/>
        <v/>
      </c>
      <c r="AN1160" s="51">
        <f t="shared" si="695"/>
        <v>1.2392975092904523</v>
      </c>
      <c r="AO1160" s="52">
        <f t="shared" si="677"/>
        <v>-1.0288308594644913E-2</v>
      </c>
      <c r="AP1160" s="56">
        <f t="shared" si="678"/>
        <v>1</v>
      </c>
      <c r="AQ1160" s="53" t="b">
        <f t="shared" si="679"/>
        <v>1</v>
      </c>
    </row>
    <row r="1161" spans="1:43">
      <c r="A1161" s="48">
        <f>净值底稿!A1122</f>
        <v>45517</v>
      </c>
      <c r="B1161" s="49">
        <f>净值底稿!X1122</f>
        <v>1.5906490328408061</v>
      </c>
      <c r="C1161" s="49">
        <f>净值底稿!U1122</f>
        <v>1.0585379528303673</v>
      </c>
      <c r="D1161" s="49">
        <f>净值底稿!V1122</f>
        <v>1.7019</v>
      </c>
      <c r="E1161" s="49">
        <f>净值底稿!W1122</f>
        <v>2.004</v>
      </c>
      <c r="F1161" s="50">
        <f t="shared" si="680"/>
        <v>3.3221308820763351E-3</v>
      </c>
      <c r="G1161" s="50">
        <f t="shared" si="681"/>
        <v>5.3274591092962176E-3</v>
      </c>
      <c r="H1161" s="50">
        <f t="shared" si="682"/>
        <v>1.0587612493382359E-3</v>
      </c>
      <c r="I1161" s="50">
        <f t="shared" si="683"/>
        <v>6.8833844144098322E-3</v>
      </c>
      <c r="J1161" s="51">
        <f t="shared" si="684"/>
        <v>0.11577532703691631</v>
      </c>
      <c r="K1161" s="51">
        <f t="shared" si="685"/>
        <v>0.11553830174277914</v>
      </c>
      <c r="L1161" s="51">
        <f t="shared" si="686"/>
        <v>0.91706896825238049</v>
      </c>
      <c r="M1161" s="51">
        <f t="shared" si="687"/>
        <v>8.0681745051738737E-2</v>
      </c>
      <c r="N1161" s="51">
        <f t="shared" si="658"/>
        <v>1.2290643420838148</v>
      </c>
      <c r="O1161" s="52">
        <f t="shared" si="659"/>
        <v>0.18820302636680128</v>
      </c>
      <c r="P1161" s="53" t="b">
        <f t="shared" si="660"/>
        <v>0</v>
      </c>
      <c r="Q1161" s="53" t="b">
        <f t="shared" si="661"/>
        <v>0</v>
      </c>
      <c r="R1161" s="53" t="b">
        <f t="shared" si="662"/>
        <v>0</v>
      </c>
      <c r="S1161" s="53" t="b">
        <f t="shared" si="688"/>
        <v>0</v>
      </c>
      <c r="T1161" s="54" t="str">
        <f t="shared" si="689"/>
        <v>不调</v>
      </c>
      <c r="U1161" s="51">
        <f t="shared" si="663"/>
        <v>0.11577532703691631</v>
      </c>
      <c r="V1161" s="51">
        <f t="shared" si="664"/>
        <v>0.11553830174277914</v>
      </c>
      <c r="W1161" s="51">
        <f t="shared" si="665"/>
        <v>0.91706896825238049</v>
      </c>
      <c r="X1161" s="51">
        <f t="shared" si="666"/>
        <v>8.0681745051738737E-2</v>
      </c>
      <c r="Y1161" s="51">
        <f t="shared" si="690"/>
        <v>0.99998626710299976</v>
      </c>
      <c r="Z1161" s="51">
        <f t="shared" si="667"/>
        <v>0.11577373710627495</v>
      </c>
      <c r="AA1161" s="51">
        <f t="shared" si="668"/>
        <v>0.11553671506718172</v>
      </c>
      <c r="AB1161" s="51">
        <f t="shared" si="669"/>
        <v>0.91705637423869735</v>
      </c>
      <c r="AC1161" s="51">
        <f t="shared" si="670"/>
        <v>8.0680637057644139E-2</v>
      </c>
      <c r="AD1161" s="78">
        <f t="shared" si="671"/>
        <v>1.2290474634697981</v>
      </c>
      <c r="AE1161" s="51">
        <f t="shared" si="691"/>
        <v>1.2392975092904523</v>
      </c>
      <c r="AF1161" s="50">
        <f t="shared" si="672"/>
        <v>-8.2708516266790655E-3</v>
      </c>
      <c r="AG1161" s="50">
        <f t="shared" si="692"/>
        <v>2.038428954093785E-3</v>
      </c>
      <c r="AH1161" s="48">
        <f t="shared" si="693"/>
        <v>45471</v>
      </c>
      <c r="AI1161" s="55">
        <f t="shared" si="673"/>
        <v>2024</v>
      </c>
      <c r="AJ1161" s="55">
        <f t="shared" si="674"/>
        <v>8</v>
      </c>
      <c r="AK1161" s="53">
        <f t="shared" si="675"/>
        <v>0</v>
      </c>
      <c r="AL1161" s="51">
        <f t="shared" si="694"/>
        <v>1.2338356876145757</v>
      </c>
      <c r="AM1161" s="52" t="str">
        <f t="shared" si="676"/>
        <v/>
      </c>
      <c r="AN1161" s="51">
        <f t="shared" si="695"/>
        <v>1.2392975092904523</v>
      </c>
      <c r="AO1161" s="52">
        <f t="shared" si="677"/>
        <v>-8.2708516266790655E-3</v>
      </c>
      <c r="AP1161" s="56">
        <f t="shared" si="678"/>
        <v>1</v>
      </c>
      <c r="AQ1161" s="53" t="b">
        <f t="shared" si="679"/>
        <v>1</v>
      </c>
    </row>
    <row r="1162" spans="1:43">
      <c r="A1162" s="48">
        <f>净值底稿!A1123</f>
        <v>45518</v>
      </c>
      <c r="B1162" s="49">
        <f>净值底稿!X1123</f>
        <v>1.5864411507954488</v>
      </c>
      <c r="C1162" s="49">
        <f>净值底稿!U1123</f>
        <v>1.0505876341162887</v>
      </c>
      <c r="D1162" s="49">
        <f>净值底稿!V1123</f>
        <v>1.7047000000000001</v>
      </c>
      <c r="E1162" s="49">
        <f>净值底稿!W1123</f>
        <v>1.9991000000000001</v>
      </c>
      <c r="F1162" s="50">
        <f t="shared" si="680"/>
        <v>-2.6453868568619976E-3</v>
      </c>
      <c r="G1162" s="50">
        <f t="shared" si="681"/>
        <v>-7.5106600503276333E-3</v>
      </c>
      <c r="H1162" s="50">
        <f t="shared" si="682"/>
        <v>1.6452200481815726E-3</v>
      </c>
      <c r="I1162" s="50">
        <f t="shared" si="683"/>
        <v>-2.4451097804391031E-3</v>
      </c>
      <c r="J1162" s="51">
        <f t="shared" si="684"/>
        <v>0.11546747078376421</v>
      </c>
      <c r="K1162" s="51">
        <f t="shared" si="685"/>
        <v>0.11466895807698055</v>
      </c>
      <c r="L1162" s="51">
        <f t="shared" si="686"/>
        <v>0.91856513377090754</v>
      </c>
      <c r="M1162" s="51">
        <f t="shared" si="687"/>
        <v>8.0483364042882435E-2</v>
      </c>
      <c r="N1162" s="51">
        <f t="shared" si="658"/>
        <v>1.2291849266745347</v>
      </c>
      <c r="O1162" s="52">
        <f t="shared" si="659"/>
        <v>0.18722685567204372</v>
      </c>
      <c r="P1162" s="53" t="b">
        <f t="shared" si="660"/>
        <v>0</v>
      </c>
      <c r="Q1162" s="53" t="b">
        <f t="shared" si="661"/>
        <v>0</v>
      </c>
      <c r="R1162" s="53" t="b">
        <f t="shared" si="662"/>
        <v>0</v>
      </c>
      <c r="S1162" s="53" t="b">
        <f t="shared" si="688"/>
        <v>0</v>
      </c>
      <c r="T1162" s="54" t="str">
        <f t="shared" si="689"/>
        <v>不调</v>
      </c>
      <c r="U1162" s="51">
        <f t="shared" si="663"/>
        <v>0.11546747078376421</v>
      </c>
      <c r="V1162" s="51">
        <f t="shared" si="664"/>
        <v>0.11466895807698055</v>
      </c>
      <c r="W1162" s="51">
        <f t="shared" si="665"/>
        <v>0.91856513377090754</v>
      </c>
      <c r="X1162" s="51">
        <f t="shared" si="666"/>
        <v>8.0483364042882435E-2</v>
      </c>
      <c r="Y1162" s="51">
        <f t="shared" si="690"/>
        <v>0.99998626710299976</v>
      </c>
      <c r="Z1162" s="51">
        <f t="shared" si="667"/>
        <v>0.11546588508088106</v>
      </c>
      <c r="AA1162" s="51">
        <f t="shared" si="668"/>
        <v>0.11466738333999016</v>
      </c>
      <c r="AB1162" s="51">
        <f t="shared" si="669"/>
        <v>0.91855251921053749</v>
      </c>
      <c r="AC1162" s="51">
        <f t="shared" si="670"/>
        <v>8.0482258773133808E-2</v>
      </c>
      <c r="AD1162" s="78">
        <f t="shared" si="671"/>
        <v>1.2291680464045425</v>
      </c>
      <c r="AE1162" s="51">
        <f t="shared" si="691"/>
        <v>1.2392975092904523</v>
      </c>
      <c r="AF1162" s="50">
        <f t="shared" si="672"/>
        <v>-8.173552201932055E-3</v>
      </c>
      <c r="AG1162" s="50">
        <f t="shared" si="692"/>
        <v>9.8110885322411079E-5</v>
      </c>
      <c r="AH1162" s="48">
        <f t="shared" si="693"/>
        <v>45471</v>
      </c>
      <c r="AI1162" s="55">
        <f t="shared" si="673"/>
        <v>2024</v>
      </c>
      <c r="AJ1162" s="55">
        <f t="shared" si="674"/>
        <v>8</v>
      </c>
      <c r="AK1162" s="53">
        <f t="shared" si="675"/>
        <v>0</v>
      </c>
      <c r="AL1162" s="51">
        <f t="shared" si="694"/>
        <v>1.2338356876145757</v>
      </c>
      <c r="AM1162" s="52" t="str">
        <f t="shared" si="676"/>
        <v/>
      </c>
      <c r="AN1162" s="51">
        <f t="shared" si="695"/>
        <v>1.2392975092904523</v>
      </c>
      <c r="AO1162" s="52">
        <f t="shared" si="677"/>
        <v>-8.173552201932055E-3</v>
      </c>
      <c r="AP1162" s="56">
        <f t="shared" si="678"/>
        <v>1</v>
      </c>
      <c r="AQ1162" s="53" t="b">
        <f t="shared" si="679"/>
        <v>1</v>
      </c>
    </row>
    <row r="1163" spans="1:43">
      <c r="A1163" s="48">
        <f>净值底稿!A1124</f>
        <v>45519</v>
      </c>
      <c r="B1163" s="49">
        <f>净值底稿!X1124</f>
        <v>1.5997472057203668</v>
      </c>
      <c r="C1163" s="49">
        <f>净值底稿!U1124</f>
        <v>1.0585049520750189</v>
      </c>
      <c r="D1163" s="49">
        <f>净值底稿!V1124</f>
        <v>1.7033</v>
      </c>
      <c r="E1163" s="49">
        <f>净值底稿!W1124</f>
        <v>1.9946999999999999</v>
      </c>
      <c r="F1163" s="50">
        <f t="shared" si="680"/>
        <v>8.3873611815012961E-3</v>
      </c>
      <c r="G1163" s="50">
        <f t="shared" si="681"/>
        <v>7.5360852361354702E-3</v>
      </c>
      <c r="H1163" s="50">
        <f t="shared" si="682"/>
        <v>-8.2125887252892937E-4</v>
      </c>
      <c r="I1163" s="50">
        <f t="shared" si="683"/>
        <v>-2.2009904457006568E-3</v>
      </c>
      <c r="J1163" s="51">
        <f t="shared" si="684"/>
        <v>0.11643433916319612</v>
      </c>
      <c r="K1163" s="51">
        <f t="shared" si="685"/>
        <v>0.11553152651464495</v>
      </c>
      <c r="L1163" s="51">
        <f t="shared" si="686"/>
        <v>0.91779814980425201</v>
      </c>
      <c r="M1163" s="51">
        <f t="shared" si="687"/>
        <v>8.0305118090525734E-2</v>
      </c>
      <c r="N1163" s="51">
        <f t="shared" si="658"/>
        <v>1.2300691335726188</v>
      </c>
      <c r="O1163" s="52">
        <f t="shared" si="659"/>
        <v>0.18857953536653527</v>
      </c>
      <c r="P1163" s="53" t="b">
        <f t="shared" si="660"/>
        <v>0</v>
      </c>
      <c r="Q1163" s="53" t="b">
        <f t="shared" si="661"/>
        <v>0</v>
      </c>
      <c r="R1163" s="53" t="b">
        <f t="shared" si="662"/>
        <v>0</v>
      </c>
      <c r="S1163" s="53" t="b">
        <f t="shared" si="688"/>
        <v>0</v>
      </c>
      <c r="T1163" s="54" t="str">
        <f t="shared" si="689"/>
        <v>不调</v>
      </c>
      <c r="U1163" s="51">
        <f t="shared" si="663"/>
        <v>0.11643433916319612</v>
      </c>
      <c r="V1163" s="51">
        <f t="shared" si="664"/>
        <v>0.11553152651464495</v>
      </c>
      <c r="W1163" s="51">
        <f t="shared" si="665"/>
        <v>0.91779814980425201</v>
      </c>
      <c r="X1163" s="51">
        <f t="shared" si="666"/>
        <v>8.0305118090525734E-2</v>
      </c>
      <c r="Y1163" s="51">
        <f t="shared" si="690"/>
        <v>0.99998626710299976</v>
      </c>
      <c r="Z1163" s="51">
        <f t="shared" si="667"/>
        <v>0.11643274018240911</v>
      </c>
      <c r="AA1163" s="51">
        <f t="shared" si="668"/>
        <v>0.11552993993209104</v>
      </c>
      <c r="AB1163" s="51">
        <f t="shared" si="669"/>
        <v>0.91778554577679372</v>
      </c>
      <c r="AC1163" s="51">
        <f t="shared" si="670"/>
        <v>8.0304015268610404E-2</v>
      </c>
      <c r="AD1163" s="78">
        <f t="shared" si="671"/>
        <v>1.2300522411599042</v>
      </c>
      <c r="AE1163" s="51">
        <f t="shared" si="691"/>
        <v>1.2392975092904523</v>
      </c>
      <c r="AF1163" s="50">
        <f t="shared" si="672"/>
        <v>-7.4600877200515781E-3</v>
      </c>
      <c r="AG1163" s="50">
        <f t="shared" si="692"/>
        <v>7.1934407825535729E-4</v>
      </c>
      <c r="AH1163" s="48">
        <f t="shared" si="693"/>
        <v>45471</v>
      </c>
      <c r="AI1163" s="55">
        <f t="shared" si="673"/>
        <v>2024</v>
      </c>
      <c r="AJ1163" s="55">
        <f t="shared" si="674"/>
        <v>8</v>
      </c>
      <c r="AK1163" s="53">
        <f t="shared" si="675"/>
        <v>0</v>
      </c>
      <c r="AL1163" s="51">
        <f t="shared" si="694"/>
        <v>1.2338356876145757</v>
      </c>
      <c r="AM1163" s="52" t="str">
        <f t="shared" si="676"/>
        <v/>
      </c>
      <c r="AN1163" s="51">
        <f t="shared" si="695"/>
        <v>1.2392975092904523</v>
      </c>
      <c r="AO1163" s="52">
        <f t="shared" si="677"/>
        <v>-7.4600877200515781E-3</v>
      </c>
      <c r="AP1163" s="56">
        <f t="shared" si="678"/>
        <v>1</v>
      </c>
      <c r="AQ1163" s="53" t="b">
        <f t="shared" si="679"/>
        <v>1</v>
      </c>
    </row>
    <row r="1164" spans="1:43">
      <c r="A1164" s="48">
        <f>净值底稿!A1125</f>
        <v>45520</v>
      </c>
      <c r="B1164" s="49">
        <f>净值底稿!X1125</f>
        <v>1.6032520243205211</v>
      </c>
      <c r="C1164" s="49">
        <f>净值底稿!U1125</f>
        <v>1.0569033767468443</v>
      </c>
      <c r="D1164" s="49">
        <f>净值底稿!V1125</f>
        <v>1.7036</v>
      </c>
      <c r="E1164" s="49">
        <f>净值底稿!W1125</f>
        <v>1.9964999999999999</v>
      </c>
      <c r="F1164" s="50">
        <f t="shared" si="680"/>
        <v>2.190857772791599E-3</v>
      </c>
      <c r="G1164" s="50">
        <f t="shared" si="681"/>
        <v>-1.5130541666669162E-3</v>
      </c>
      <c r="H1164" s="50">
        <f t="shared" si="682"/>
        <v>1.7612869136374165E-4</v>
      </c>
      <c r="I1164" s="50">
        <f t="shared" si="683"/>
        <v>9.0239133704317354E-4</v>
      </c>
      <c r="J1164" s="51">
        <f t="shared" si="684"/>
        <v>0.11668782775624516</v>
      </c>
      <c r="K1164" s="51">
        <f t="shared" si="685"/>
        <v>0.11535513687510202</v>
      </c>
      <c r="L1164" s="51">
        <f t="shared" si="686"/>
        <v>0.91794719414392389</v>
      </c>
      <c r="M1164" s="51">
        <f t="shared" si="687"/>
        <v>8.0376480916318577E-2</v>
      </c>
      <c r="N1164" s="51">
        <f t="shared" si="658"/>
        <v>1.2303666396915895</v>
      </c>
      <c r="O1164" s="52">
        <f t="shared" si="659"/>
        <v>0.18859659970097395</v>
      </c>
      <c r="P1164" s="53" t="b">
        <f t="shared" si="660"/>
        <v>0</v>
      </c>
      <c r="Q1164" s="53" t="b">
        <f t="shared" si="661"/>
        <v>0</v>
      </c>
      <c r="R1164" s="53" t="b">
        <f t="shared" si="662"/>
        <v>0</v>
      </c>
      <c r="S1164" s="53" t="b">
        <f t="shared" si="688"/>
        <v>0</v>
      </c>
      <c r="T1164" s="54" t="str">
        <f t="shared" si="689"/>
        <v>不调</v>
      </c>
      <c r="U1164" s="51">
        <f t="shared" si="663"/>
        <v>0.11668782775624516</v>
      </c>
      <c r="V1164" s="51">
        <f t="shared" si="664"/>
        <v>0.11535513687510202</v>
      </c>
      <c r="W1164" s="51">
        <f t="shared" si="665"/>
        <v>0.91794719414392389</v>
      </c>
      <c r="X1164" s="51">
        <f t="shared" si="666"/>
        <v>8.0376480916318577E-2</v>
      </c>
      <c r="Y1164" s="51">
        <f t="shared" si="690"/>
        <v>0.99998626710299976</v>
      </c>
      <c r="Z1164" s="51">
        <f t="shared" si="667"/>
        <v>0.1166862252943254</v>
      </c>
      <c r="AA1164" s="51">
        <f t="shared" si="668"/>
        <v>0.11535355271488885</v>
      </c>
      <c r="AB1164" s="51">
        <f t="shared" si="669"/>
        <v>0.91793458806965511</v>
      </c>
      <c r="AC1164" s="51">
        <f t="shared" si="670"/>
        <v>8.0375377114384916E-2</v>
      </c>
      <c r="AD1164" s="78">
        <f t="shared" si="671"/>
        <v>1.2303497431932542</v>
      </c>
      <c r="AE1164" s="51">
        <f t="shared" si="691"/>
        <v>1.2392975092904523</v>
      </c>
      <c r="AF1164" s="50">
        <f t="shared" si="672"/>
        <v>-7.2200307271828024E-3</v>
      </c>
      <c r="AG1164" s="50">
        <f t="shared" si="692"/>
        <v>2.4186129937819878E-4</v>
      </c>
      <c r="AH1164" s="48">
        <f t="shared" si="693"/>
        <v>45471</v>
      </c>
      <c r="AI1164" s="55">
        <f t="shared" si="673"/>
        <v>2024</v>
      </c>
      <c r="AJ1164" s="55">
        <f t="shared" si="674"/>
        <v>8</v>
      </c>
      <c r="AK1164" s="53">
        <f t="shared" si="675"/>
        <v>0</v>
      </c>
      <c r="AL1164" s="51">
        <f t="shared" si="694"/>
        <v>1.2338356876145757</v>
      </c>
      <c r="AM1164" s="52" t="str">
        <f t="shared" si="676"/>
        <v/>
      </c>
      <c r="AN1164" s="51">
        <f t="shared" si="695"/>
        <v>1.2392975092904523</v>
      </c>
      <c r="AO1164" s="52">
        <f t="shared" si="677"/>
        <v>-7.2200307271828024E-3</v>
      </c>
      <c r="AP1164" s="56">
        <f t="shared" si="678"/>
        <v>1</v>
      </c>
      <c r="AQ1164" s="53" t="b">
        <f t="shared" si="679"/>
        <v>1</v>
      </c>
    </row>
    <row r="1165" spans="1:43">
      <c r="A1165" s="48">
        <f>净值底稿!A1126</f>
        <v>45523</v>
      </c>
      <c r="B1165" s="49">
        <f>净值底稿!X1126</f>
        <v>1.6207184699673243</v>
      </c>
      <c r="C1165" s="49">
        <f>净值底稿!U1126</f>
        <v>1.0587507455509815</v>
      </c>
      <c r="D1165" s="49">
        <f>净值底稿!V1126</f>
        <v>1.7047000000000001</v>
      </c>
      <c r="E1165" s="49">
        <f>净值底稿!W1126</f>
        <v>2.0177999999999998</v>
      </c>
      <c r="F1165" s="50">
        <f t="shared" si="680"/>
        <v>1.0894385525074046E-2</v>
      </c>
      <c r="G1165" s="50">
        <f t="shared" si="681"/>
        <v>1.7479069939423386E-3</v>
      </c>
      <c r="H1165" s="50">
        <f t="shared" si="682"/>
        <v>6.4569147687265627E-4</v>
      </c>
      <c r="I1165" s="50">
        <f t="shared" si="683"/>
        <v>1.0668670172802264E-2</v>
      </c>
      <c r="J1165" s="51">
        <f t="shared" si="684"/>
        <v>0.11795745001814743</v>
      </c>
      <c r="K1165" s="51">
        <f t="shared" si="685"/>
        <v>0.1155551799964553</v>
      </c>
      <c r="L1165" s="51">
        <f t="shared" si="686"/>
        <v>0.91852729060949834</v>
      </c>
      <c r="M1165" s="51">
        <f t="shared" si="687"/>
        <v>8.1232875502832882E-2</v>
      </c>
      <c r="N1165" s="51">
        <f t="shared" si="658"/>
        <v>1.2332727961269339</v>
      </c>
      <c r="O1165" s="52">
        <f t="shared" si="659"/>
        <v>0.18934385867258569</v>
      </c>
      <c r="P1165" s="53" t="b">
        <f t="shared" si="660"/>
        <v>0</v>
      </c>
      <c r="Q1165" s="53" t="b">
        <f t="shared" si="661"/>
        <v>0</v>
      </c>
      <c r="R1165" s="53" t="b">
        <f t="shared" si="662"/>
        <v>0</v>
      </c>
      <c r="S1165" s="53" t="b">
        <f t="shared" si="688"/>
        <v>0</v>
      </c>
      <c r="T1165" s="54" t="str">
        <f t="shared" si="689"/>
        <v>不调</v>
      </c>
      <c r="U1165" s="51">
        <f t="shared" si="663"/>
        <v>0.11795745001814743</v>
      </c>
      <c r="V1165" s="51">
        <f t="shared" si="664"/>
        <v>0.1155551799964553</v>
      </c>
      <c r="W1165" s="51">
        <f t="shared" si="665"/>
        <v>0.91852729060949834</v>
      </c>
      <c r="X1165" s="51">
        <f t="shared" si="666"/>
        <v>8.1232875502832882E-2</v>
      </c>
      <c r="Y1165" s="51">
        <f t="shared" si="690"/>
        <v>0.99995880187477393</v>
      </c>
      <c r="Z1165" s="51">
        <f t="shared" si="667"/>
        <v>0.11795259039235023</v>
      </c>
      <c r="AA1165" s="51">
        <f t="shared" si="668"/>
        <v>0.11555041933967929</v>
      </c>
      <c r="AB1165" s="51">
        <f t="shared" si="669"/>
        <v>0.91848944900715623</v>
      </c>
      <c r="AC1165" s="51">
        <f t="shared" si="670"/>
        <v>8.1229528860655445E-2</v>
      </c>
      <c r="AD1165" s="78">
        <f t="shared" si="671"/>
        <v>1.2332219875998411</v>
      </c>
      <c r="AE1165" s="51">
        <f t="shared" si="691"/>
        <v>1.2392975092904523</v>
      </c>
      <c r="AF1165" s="50">
        <f t="shared" si="672"/>
        <v>-4.9023915928707584E-3</v>
      </c>
      <c r="AG1165" s="50">
        <f t="shared" si="692"/>
        <v>2.334494254562447E-3</v>
      </c>
      <c r="AH1165" s="48">
        <f t="shared" si="693"/>
        <v>45471</v>
      </c>
      <c r="AI1165" s="55">
        <f t="shared" si="673"/>
        <v>2024</v>
      </c>
      <c r="AJ1165" s="55">
        <f t="shared" si="674"/>
        <v>8</v>
      </c>
      <c r="AK1165" s="53">
        <f t="shared" si="675"/>
        <v>0</v>
      </c>
      <c r="AL1165" s="51">
        <f t="shared" si="694"/>
        <v>1.2338356876145757</v>
      </c>
      <c r="AM1165" s="52" t="str">
        <f t="shared" si="676"/>
        <v/>
      </c>
      <c r="AN1165" s="51">
        <f t="shared" si="695"/>
        <v>1.2392975092904523</v>
      </c>
      <c r="AO1165" s="52">
        <f t="shared" si="677"/>
        <v>-4.9023915928707584E-3</v>
      </c>
      <c r="AP1165" s="56">
        <f t="shared" si="678"/>
        <v>1</v>
      </c>
      <c r="AQ1165" s="53" t="b">
        <f t="shared" si="679"/>
        <v>1</v>
      </c>
    </row>
    <row r="1166" spans="1:43">
      <c r="A1166" s="48">
        <f>净值底稿!A1127</f>
        <v>45524</v>
      </c>
      <c r="B1166" s="49">
        <f>净值底稿!X1127</f>
        <v>1.6049700383661509</v>
      </c>
      <c r="C1166" s="49">
        <f>净值底稿!U1127</f>
        <v>1.0433882565889094</v>
      </c>
      <c r="D1166" s="49">
        <f>净值底稿!V1127</f>
        <v>1.7049000000000001</v>
      </c>
      <c r="E1166" s="49">
        <f>净值底稿!W1127</f>
        <v>2.0190000000000001</v>
      </c>
      <c r="F1166" s="50">
        <f t="shared" si="680"/>
        <v>-9.7169446100597856E-3</v>
      </c>
      <c r="G1166" s="50">
        <f t="shared" si="681"/>
        <v>-1.4510014776024871E-2</v>
      </c>
      <c r="H1166" s="50">
        <f t="shared" si="682"/>
        <v>1.1732269607556134E-4</v>
      </c>
      <c r="I1166" s="50">
        <f t="shared" si="683"/>
        <v>5.9470710675002536E-4</v>
      </c>
      <c r="J1166" s="51">
        <f t="shared" si="684"/>
        <v>0.1168064516048947</v>
      </c>
      <c r="K1166" s="51">
        <f t="shared" si="685"/>
        <v>0.11387378104768467</v>
      </c>
      <c r="L1166" s="51">
        <f t="shared" si="686"/>
        <v>0.91859720866563066</v>
      </c>
      <c r="M1166" s="51">
        <f t="shared" si="687"/>
        <v>8.1277836638746839E-2</v>
      </c>
      <c r="N1166" s="51">
        <f t="shared" si="658"/>
        <v>1.2305552779569569</v>
      </c>
      <c r="O1166" s="52">
        <f t="shared" si="659"/>
        <v>0.18746027649856478</v>
      </c>
      <c r="P1166" s="53" t="b">
        <f t="shared" si="660"/>
        <v>0</v>
      </c>
      <c r="Q1166" s="53" t="b">
        <f t="shared" si="661"/>
        <v>0</v>
      </c>
      <c r="R1166" s="53" t="b">
        <f t="shared" si="662"/>
        <v>0</v>
      </c>
      <c r="S1166" s="53" t="b">
        <f t="shared" si="688"/>
        <v>0</v>
      </c>
      <c r="T1166" s="54" t="str">
        <f t="shared" si="689"/>
        <v>不调</v>
      </c>
      <c r="U1166" s="51">
        <f t="shared" si="663"/>
        <v>0.1168064516048947</v>
      </c>
      <c r="V1166" s="51">
        <f t="shared" si="664"/>
        <v>0.11387378104768467</v>
      </c>
      <c r="W1166" s="51">
        <f t="shared" si="665"/>
        <v>0.91859720866563066</v>
      </c>
      <c r="X1166" s="51">
        <f t="shared" si="666"/>
        <v>8.1277836638746839E-2</v>
      </c>
      <c r="Y1166" s="51">
        <f t="shared" si="690"/>
        <v>0.99998626710299976</v>
      </c>
      <c r="Z1166" s="51">
        <f t="shared" si="667"/>
        <v>0.11680484751392584</v>
      </c>
      <c r="AA1166" s="51">
        <f t="shared" si="668"/>
        <v>0.11387221723077852</v>
      </c>
      <c r="AB1166" s="51">
        <f t="shared" si="669"/>
        <v>0.91858459366477929</v>
      </c>
      <c r="AC1166" s="51">
        <f t="shared" si="670"/>
        <v>8.1276720458587873E-2</v>
      </c>
      <c r="AD1166" s="78">
        <f t="shared" si="671"/>
        <v>1.2305383788680715</v>
      </c>
      <c r="AE1166" s="51">
        <f t="shared" si="691"/>
        <v>1.2392975092904523</v>
      </c>
      <c r="AF1166" s="50">
        <f t="shared" si="672"/>
        <v>-7.0678189512345391E-3</v>
      </c>
      <c r="AG1166" s="50">
        <f t="shared" si="692"/>
        <v>-2.1760954303066127E-3</v>
      </c>
      <c r="AH1166" s="48">
        <f t="shared" si="693"/>
        <v>45471</v>
      </c>
      <c r="AI1166" s="55">
        <f t="shared" si="673"/>
        <v>2024</v>
      </c>
      <c r="AJ1166" s="55">
        <f t="shared" si="674"/>
        <v>8</v>
      </c>
      <c r="AK1166" s="53">
        <f t="shared" si="675"/>
        <v>0</v>
      </c>
      <c r="AL1166" s="51">
        <f t="shared" si="694"/>
        <v>1.2338356876145757</v>
      </c>
      <c r="AM1166" s="52" t="str">
        <f t="shared" si="676"/>
        <v/>
      </c>
      <c r="AN1166" s="51">
        <f t="shared" si="695"/>
        <v>1.2392975092904523</v>
      </c>
      <c r="AO1166" s="52">
        <f t="shared" si="677"/>
        <v>-7.0678189512345391E-3</v>
      </c>
      <c r="AP1166" s="56">
        <f t="shared" si="678"/>
        <v>1</v>
      </c>
      <c r="AQ1166" s="53" t="b">
        <f t="shared" si="679"/>
        <v>1</v>
      </c>
    </row>
    <row r="1167" spans="1:43">
      <c r="A1167" s="48">
        <f>净值底稿!A1128</f>
        <v>45525</v>
      </c>
      <c r="B1167" s="49">
        <f>净值底稿!X1128</f>
        <v>1.5949655376573184</v>
      </c>
      <c r="C1167" s="49">
        <f>净值底稿!U1128</f>
        <v>1.0409091741890717</v>
      </c>
      <c r="D1167" s="49">
        <f>净值底稿!V1128</f>
        <v>1.7042999999999999</v>
      </c>
      <c r="E1167" s="49">
        <f>净值底稿!W1128</f>
        <v>2.0253999999999999</v>
      </c>
      <c r="F1167" s="50">
        <f t="shared" si="680"/>
        <v>-6.2334501390549635E-3</v>
      </c>
      <c r="G1167" s="50">
        <f t="shared" si="681"/>
        <v>-2.3759922389221533E-3</v>
      </c>
      <c r="H1167" s="50">
        <f t="shared" si="682"/>
        <v>-3.5192679922579906E-4</v>
      </c>
      <c r="I1167" s="50">
        <f t="shared" si="683"/>
        <v>3.169886082218687E-3</v>
      </c>
      <c r="J1167" s="51">
        <f t="shared" si="684"/>
        <v>0.11607675032094786</v>
      </c>
      <c r="K1167" s="51">
        <f t="shared" si="685"/>
        <v>0.11360165772640933</v>
      </c>
      <c r="L1167" s="51">
        <f t="shared" si="686"/>
        <v>0.91826131912891273</v>
      </c>
      <c r="M1167" s="51">
        <f t="shared" si="687"/>
        <v>8.1534358403577936E-2</v>
      </c>
      <c r="N1167" s="51">
        <f t="shared" si="658"/>
        <v>1.2294740855798478</v>
      </c>
      <c r="O1167" s="52">
        <f t="shared" si="659"/>
        <v>0.18681028802574204</v>
      </c>
      <c r="P1167" s="53" t="b">
        <f t="shared" si="660"/>
        <v>0</v>
      </c>
      <c r="Q1167" s="53" t="b">
        <f t="shared" si="661"/>
        <v>0</v>
      </c>
      <c r="R1167" s="53" t="b">
        <f t="shared" si="662"/>
        <v>0</v>
      </c>
      <c r="S1167" s="53" t="b">
        <f t="shared" si="688"/>
        <v>0</v>
      </c>
      <c r="T1167" s="54" t="str">
        <f t="shared" si="689"/>
        <v>不调</v>
      </c>
      <c r="U1167" s="51">
        <f t="shared" si="663"/>
        <v>0.11607675032094786</v>
      </c>
      <c r="V1167" s="51">
        <f t="shared" si="664"/>
        <v>0.11360165772640933</v>
      </c>
      <c r="W1167" s="51">
        <f t="shared" si="665"/>
        <v>0.91826131912891273</v>
      </c>
      <c r="X1167" s="51">
        <f t="shared" si="666"/>
        <v>8.1534358403577936E-2</v>
      </c>
      <c r="Y1167" s="51">
        <f t="shared" si="690"/>
        <v>0.99998626710299976</v>
      </c>
      <c r="Z1167" s="51">
        <f t="shared" si="667"/>
        <v>0.11607515625089158</v>
      </c>
      <c r="AA1167" s="51">
        <f t="shared" si="668"/>
        <v>0.11360009764654472</v>
      </c>
      <c r="AB1167" s="51">
        <f t="shared" si="669"/>
        <v>0.91824870874079778</v>
      </c>
      <c r="AC1167" s="51">
        <f t="shared" si="670"/>
        <v>8.1533238700632005E-2</v>
      </c>
      <c r="AD1167" s="78">
        <f t="shared" si="671"/>
        <v>1.229457201338866</v>
      </c>
      <c r="AE1167" s="51">
        <f t="shared" si="691"/>
        <v>1.2392975092904523</v>
      </c>
      <c r="AF1167" s="50">
        <f t="shared" si="672"/>
        <v>-7.9402305562772391E-3</v>
      </c>
      <c r="AG1167" s="50">
        <f t="shared" si="692"/>
        <v>-8.7862154303552931E-4</v>
      </c>
      <c r="AH1167" s="48">
        <f t="shared" si="693"/>
        <v>45471</v>
      </c>
      <c r="AI1167" s="55">
        <f t="shared" si="673"/>
        <v>2024</v>
      </c>
      <c r="AJ1167" s="55">
        <f t="shared" si="674"/>
        <v>8</v>
      </c>
      <c r="AK1167" s="53">
        <f t="shared" si="675"/>
        <v>0</v>
      </c>
      <c r="AL1167" s="51">
        <f t="shared" si="694"/>
        <v>1.2338356876145757</v>
      </c>
      <c r="AM1167" s="52" t="str">
        <f t="shared" si="676"/>
        <v/>
      </c>
      <c r="AN1167" s="51">
        <f t="shared" si="695"/>
        <v>1.2392975092904523</v>
      </c>
      <c r="AO1167" s="52">
        <f t="shared" si="677"/>
        <v>-7.9402305562772391E-3</v>
      </c>
      <c r="AP1167" s="56">
        <f t="shared" si="678"/>
        <v>1</v>
      </c>
      <c r="AQ1167" s="53" t="b">
        <f t="shared" si="679"/>
        <v>1</v>
      </c>
    </row>
    <row r="1168" spans="1:43">
      <c r="A1168" s="48">
        <f>净值底稿!A1129</f>
        <v>45526</v>
      </c>
      <c r="B1168" s="49">
        <f>净值底稿!X1129</f>
        <v>1.5966456686109005</v>
      </c>
      <c r="C1168" s="49">
        <f>净值底稿!U1129</f>
        <v>1.0321336286599931</v>
      </c>
      <c r="D1168" s="49">
        <f>净值底稿!V1129</f>
        <v>1.7050000000000001</v>
      </c>
      <c r="E1168" s="49">
        <f>净值底稿!W1129</f>
        <v>2.0194999999999999</v>
      </c>
      <c r="F1168" s="50">
        <f t="shared" si="680"/>
        <v>1.0533963988024198E-3</v>
      </c>
      <c r="G1168" s="50">
        <f t="shared" si="681"/>
        <v>-8.430654418926764E-3</v>
      </c>
      <c r="H1168" s="50">
        <f t="shared" si="682"/>
        <v>4.1072581118362095E-4</v>
      </c>
      <c r="I1168" s="50">
        <f t="shared" si="683"/>
        <v>-2.9130048385503926E-3</v>
      </c>
      <c r="J1168" s="51">
        <f t="shared" si="684"/>
        <v>0.1161974294024767</v>
      </c>
      <c r="K1168" s="51">
        <f t="shared" si="685"/>
        <v>0.11264237448133037</v>
      </c>
      <c r="L1168" s="51">
        <f t="shared" si="686"/>
        <v>0.91862585718656364</v>
      </c>
      <c r="M1168" s="51">
        <f t="shared" si="687"/>
        <v>8.1295731981794378E-2</v>
      </c>
      <c r="N1168" s="51">
        <f t="shared" si="658"/>
        <v>1.228761393052165</v>
      </c>
      <c r="O1168" s="52">
        <f t="shared" si="659"/>
        <v>0.18623616039513055</v>
      </c>
      <c r="P1168" s="53" t="b">
        <f t="shared" si="660"/>
        <v>0</v>
      </c>
      <c r="Q1168" s="53" t="b">
        <f t="shared" si="661"/>
        <v>0</v>
      </c>
      <c r="R1168" s="53" t="b">
        <f t="shared" si="662"/>
        <v>0</v>
      </c>
      <c r="S1168" s="53" t="b">
        <f t="shared" si="688"/>
        <v>0</v>
      </c>
      <c r="T1168" s="54" t="str">
        <f t="shared" si="689"/>
        <v>不调</v>
      </c>
      <c r="U1168" s="51">
        <f t="shared" si="663"/>
        <v>0.1161974294024767</v>
      </c>
      <c r="V1168" s="51">
        <f t="shared" si="664"/>
        <v>0.11264237448133037</v>
      </c>
      <c r="W1168" s="51">
        <f t="shared" si="665"/>
        <v>0.91862585718656364</v>
      </c>
      <c r="X1168" s="51">
        <f t="shared" si="666"/>
        <v>8.1295731981794378E-2</v>
      </c>
      <c r="Y1168" s="51">
        <f t="shared" si="690"/>
        <v>0.99998626710299976</v>
      </c>
      <c r="Z1168" s="51">
        <f t="shared" si="667"/>
        <v>0.11619583367514702</v>
      </c>
      <c r="AA1168" s="51">
        <f t="shared" si="668"/>
        <v>0.11264082757520376</v>
      </c>
      <c r="AB1168" s="51">
        <f t="shared" si="669"/>
        <v>0.9186132417922851</v>
      </c>
      <c r="AC1168" s="51">
        <f t="shared" si="670"/>
        <v>8.1294615555880509E-2</v>
      </c>
      <c r="AD1168" s="78">
        <f t="shared" si="671"/>
        <v>1.2287445185985164</v>
      </c>
      <c r="AE1168" s="51">
        <f t="shared" si="691"/>
        <v>1.2392975092904523</v>
      </c>
      <c r="AF1168" s="50">
        <f t="shared" si="672"/>
        <v>-8.51530049308169E-3</v>
      </c>
      <c r="AG1168" s="50">
        <f t="shared" si="692"/>
        <v>-5.7967267146308288E-4</v>
      </c>
      <c r="AH1168" s="48">
        <f t="shared" si="693"/>
        <v>45471</v>
      </c>
      <c r="AI1168" s="55">
        <f t="shared" si="673"/>
        <v>2024</v>
      </c>
      <c r="AJ1168" s="55">
        <f t="shared" si="674"/>
        <v>8</v>
      </c>
      <c r="AK1168" s="53">
        <f t="shared" si="675"/>
        <v>0</v>
      </c>
      <c r="AL1168" s="51">
        <f t="shared" si="694"/>
        <v>1.2338356876145757</v>
      </c>
      <c r="AM1168" s="52" t="str">
        <f t="shared" si="676"/>
        <v/>
      </c>
      <c r="AN1168" s="51">
        <f t="shared" si="695"/>
        <v>1.2392975092904523</v>
      </c>
      <c r="AO1168" s="52">
        <f t="shared" si="677"/>
        <v>-8.51530049308169E-3</v>
      </c>
      <c r="AP1168" s="56">
        <f t="shared" si="678"/>
        <v>1</v>
      </c>
      <c r="AQ1168" s="53" t="b">
        <f t="shared" si="679"/>
        <v>1</v>
      </c>
    </row>
    <row r="1169" spans="1:43">
      <c r="A1169" s="48">
        <f>净值底稿!A1130</f>
        <v>45527</v>
      </c>
      <c r="B1169" s="49">
        <f>净值底稿!X1130</f>
        <v>1.5946122230357198</v>
      </c>
      <c r="C1169" s="49">
        <f>净值底稿!U1130</f>
        <v>1.0327657986664456</v>
      </c>
      <c r="D1169" s="49">
        <f>净值底稿!V1130</f>
        <v>1.7051000000000001</v>
      </c>
      <c r="E1169" s="49">
        <f>净值底稿!W1130</f>
        <v>2.0144000000000002</v>
      </c>
      <c r="F1169" s="50">
        <f t="shared" si="680"/>
        <v>-1.2735734766686768E-3</v>
      </c>
      <c r="G1169" s="50">
        <f t="shared" si="681"/>
        <v>6.1248852754958172E-4</v>
      </c>
      <c r="H1169" s="50">
        <f t="shared" si="682"/>
        <v>5.8651026392908534E-5</v>
      </c>
      <c r="I1169" s="50">
        <f t="shared" si="683"/>
        <v>-2.5253775687049673E-3</v>
      </c>
      <c r="J1169" s="51">
        <f t="shared" si="684"/>
        <v>0.11604784974327895</v>
      </c>
      <c r="K1169" s="51">
        <f t="shared" si="685"/>
        <v>0.11270981878982726</v>
      </c>
      <c r="L1169" s="51">
        <f t="shared" si="686"/>
        <v>0.91866711940177437</v>
      </c>
      <c r="M1169" s="51">
        <f t="shared" si="687"/>
        <v>8.1089315957299193E-2</v>
      </c>
      <c r="N1169" s="51">
        <f t="shared" si="658"/>
        <v>1.2285141038921796</v>
      </c>
      <c r="O1169" s="52">
        <f t="shared" si="659"/>
        <v>0.18620679063297355</v>
      </c>
      <c r="P1169" s="53" t="b">
        <f t="shared" si="660"/>
        <v>0</v>
      </c>
      <c r="Q1169" s="53" t="b">
        <f t="shared" si="661"/>
        <v>0</v>
      </c>
      <c r="R1169" s="53" t="b">
        <f t="shared" si="662"/>
        <v>0</v>
      </c>
      <c r="S1169" s="53" t="b">
        <f t="shared" si="688"/>
        <v>0</v>
      </c>
      <c r="T1169" s="54" t="str">
        <f t="shared" si="689"/>
        <v>不调</v>
      </c>
      <c r="U1169" s="51">
        <f t="shared" si="663"/>
        <v>0.11604784974327895</v>
      </c>
      <c r="V1169" s="51">
        <f t="shared" si="664"/>
        <v>0.11270981878982726</v>
      </c>
      <c r="W1169" s="51">
        <f t="shared" si="665"/>
        <v>0.91866711940177437</v>
      </c>
      <c r="X1169" s="51">
        <f t="shared" si="666"/>
        <v>8.1089315957299193E-2</v>
      </c>
      <c r="Y1169" s="51">
        <f t="shared" si="690"/>
        <v>0.99998626710299976</v>
      </c>
      <c r="Z1169" s="51">
        <f t="shared" si="667"/>
        <v>0.11604625607011132</v>
      </c>
      <c r="AA1169" s="51">
        <f t="shared" si="668"/>
        <v>0.1127082709574949</v>
      </c>
      <c r="AB1169" s="51">
        <f t="shared" si="669"/>
        <v>0.91865450344084609</v>
      </c>
      <c r="AC1169" s="51">
        <f t="shared" si="670"/>
        <v>8.1088202366075335E-2</v>
      </c>
      <c r="AD1169" s="78">
        <f t="shared" si="671"/>
        <v>1.2284972328345276</v>
      </c>
      <c r="AE1169" s="51">
        <f t="shared" si="691"/>
        <v>1.2392975092904523</v>
      </c>
      <c r="AF1169" s="50">
        <f t="shared" si="672"/>
        <v>-8.7148375389767274E-3</v>
      </c>
      <c r="AG1169" s="50">
        <f t="shared" si="692"/>
        <v>-2.012507565615218E-4</v>
      </c>
      <c r="AH1169" s="48">
        <f t="shared" si="693"/>
        <v>45471</v>
      </c>
      <c r="AI1169" s="55">
        <f t="shared" si="673"/>
        <v>2024</v>
      </c>
      <c r="AJ1169" s="55">
        <f t="shared" si="674"/>
        <v>8</v>
      </c>
      <c r="AK1169" s="53">
        <f t="shared" si="675"/>
        <v>0</v>
      </c>
      <c r="AL1169" s="51">
        <f t="shared" si="694"/>
        <v>1.2338356876145757</v>
      </c>
      <c r="AM1169" s="52" t="str">
        <f t="shared" si="676"/>
        <v/>
      </c>
      <c r="AN1169" s="51">
        <f t="shared" si="695"/>
        <v>1.2392975092904523</v>
      </c>
      <c r="AO1169" s="52">
        <f t="shared" si="677"/>
        <v>-8.7148375389767274E-3</v>
      </c>
      <c r="AP1169" s="56">
        <f t="shared" si="678"/>
        <v>1</v>
      </c>
      <c r="AQ1169" s="53" t="b">
        <f t="shared" si="679"/>
        <v>1</v>
      </c>
    </row>
    <row r="1170" spans="1:43">
      <c r="A1170" s="48">
        <f>净值底稿!A1131</f>
        <v>45530</v>
      </c>
      <c r="B1170" s="49">
        <f>净值底稿!X1131</f>
        <v>1.595475670873596</v>
      </c>
      <c r="C1170" s="49">
        <f>净值底稿!U1131</f>
        <v>1.0375759945007945</v>
      </c>
      <c r="D1170" s="49">
        <f>净值底稿!V1131</f>
        <v>1.7047000000000001</v>
      </c>
      <c r="E1170" s="49">
        <f>净值底稿!W1131</f>
        <v>2.0257000000000001</v>
      </c>
      <c r="F1170" s="50">
        <f t="shared" si="680"/>
        <v>5.4147825120298698E-4</v>
      </c>
      <c r="G1170" s="50">
        <f t="shared" si="681"/>
        <v>4.6575862993913919E-3</v>
      </c>
      <c r="H1170" s="50">
        <f t="shared" si="682"/>
        <v>-2.3459034660722189E-4</v>
      </c>
      <c r="I1170" s="50">
        <f t="shared" si="683"/>
        <v>5.6096108022238855E-3</v>
      </c>
      <c r="J1170" s="51">
        <f t="shared" si="684"/>
        <v>0.11610909259390682</v>
      </c>
      <c r="K1170" s="51">
        <f t="shared" si="685"/>
        <v>0.11323321945613463</v>
      </c>
      <c r="L1170" s="51">
        <f t="shared" si="686"/>
        <v>0.91843899596247158</v>
      </c>
      <c r="M1170" s="51">
        <f t="shared" si="687"/>
        <v>8.1543075622000985E-2</v>
      </c>
      <c r="N1170" s="51">
        <f t="shared" si="658"/>
        <v>1.229324383634514</v>
      </c>
      <c r="O1170" s="52">
        <f t="shared" si="659"/>
        <v>0.18655963804442555</v>
      </c>
      <c r="P1170" s="53" t="b">
        <f t="shared" si="660"/>
        <v>0</v>
      </c>
      <c r="Q1170" s="53" t="b">
        <f t="shared" si="661"/>
        <v>0</v>
      </c>
      <c r="R1170" s="53" t="b">
        <f t="shared" si="662"/>
        <v>0</v>
      </c>
      <c r="S1170" s="53" t="b">
        <f t="shared" si="688"/>
        <v>0</v>
      </c>
      <c r="T1170" s="54" t="str">
        <f t="shared" si="689"/>
        <v>不调</v>
      </c>
      <c r="U1170" s="51">
        <f t="shared" si="663"/>
        <v>0.11610909259390682</v>
      </c>
      <c r="V1170" s="51">
        <f t="shared" si="664"/>
        <v>0.11323321945613463</v>
      </c>
      <c r="W1170" s="51">
        <f t="shared" si="665"/>
        <v>0.91843899596247158</v>
      </c>
      <c r="X1170" s="51">
        <f t="shared" si="666"/>
        <v>8.1543075622000985E-2</v>
      </c>
      <c r="Y1170" s="51">
        <f t="shared" si="690"/>
        <v>0.99995880187477393</v>
      </c>
      <c r="Z1170" s="51">
        <f t="shared" si="667"/>
        <v>0.11610430911697026</v>
      </c>
      <c r="AA1170" s="51">
        <f t="shared" si="668"/>
        <v>0.11322855445977972</v>
      </c>
      <c r="AB1170" s="51">
        <f t="shared" si="669"/>
        <v>0.91840115799770339</v>
      </c>
      <c r="AC1170" s="51">
        <f t="shared" si="670"/>
        <v>8.1539716200160192E-2</v>
      </c>
      <c r="AD1170" s="78">
        <f t="shared" si="671"/>
        <v>1.2292737377746135</v>
      </c>
      <c r="AE1170" s="51">
        <f t="shared" si="691"/>
        <v>1.2392975092904523</v>
      </c>
      <c r="AF1170" s="50">
        <f t="shared" si="672"/>
        <v>-8.0882689109719186E-3</v>
      </c>
      <c r="AG1170" s="50">
        <f t="shared" si="692"/>
        <v>6.3207707704338034E-4</v>
      </c>
      <c r="AH1170" s="48">
        <f t="shared" si="693"/>
        <v>45471</v>
      </c>
      <c r="AI1170" s="55">
        <f t="shared" si="673"/>
        <v>2024</v>
      </c>
      <c r="AJ1170" s="55">
        <f t="shared" si="674"/>
        <v>8</v>
      </c>
      <c r="AK1170" s="53">
        <f t="shared" si="675"/>
        <v>0</v>
      </c>
      <c r="AL1170" s="51">
        <f t="shared" si="694"/>
        <v>1.2338356876145757</v>
      </c>
      <c r="AM1170" s="52" t="str">
        <f t="shared" si="676"/>
        <v/>
      </c>
      <c r="AN1170" s="51">
        <f t="shared" si="695"/>
        <v>1.2392975092904523</v>
      </c>
      <c r="AO1170" s="52">
        <f t="shared" si="677"/>
        <v>-8.0882689109719186E-3</v>
      </c>
      <c r="AP1170" s="56">
        <f t="shared" si="678"/>
        <v>1</v>
      </c>
      <c r="AQ1170" s="53" t="b">
        <f t="shared" si="679"/>
        <v>1</v>
      </c>
    </row>
    <row r="1171" spans="1:43">
      <c r="A1171" s="48">
        <f>净值底稿!A1132</f>
        <v>45531</v>
      </c>
      <c r="B1171" s="49">
        <f>净值底稿!X1132</f>
        <v>1.6011516341667855</v>
      </c>
      <c r="C1171" s="49">
        <f>净值底稿!U1132</f>
        <v>1.0272806767180538</v>
      </c>
      <c r="D1171" s="49">
        <f>净值底稿!V1132</f>
        <v>1.7025999999999999</v>
      </c>
      <c r="E1171" s="49">
        <f>净值底稿!W1132</f>
        <v>2.0230000000000001</v>
      </c>
      <c r="F1171" s="50">
        <f t="shared" si="680"/>
        <v>3.557536725133259E-3</v>
      </c>
      <c r="G1171" s="50">
        <f t="shared" si="681"/>
        <v>-9.92247106458366E-3</v>
      </c>
      <c r="H1171" s="50">
        <f t="shared" si="682"/>
        <v>-1.2318883087935051E-3</v>
      </c>
      <c r="I1171" s="50">
        <f t="shared" si="683"/>
        <v>-1.3328725872537861E-3</v>
      </c>
      <c r="J1171" s="51">
        <f t="shared" si="684"/>
        <v>0.1165173544606001</v>
      </c>
      <c r="K1171" s="51">
        <f t="shared" si="685"/>
        <v>0.11210504740446793</v>
      </c>
      <c r="L1171" s="51">
        <f t="shared" si="686"/>
        <v>0.91726979034838363</v>
      </c>
      <c r="M1171" s="51">
        <f t="shared" si="687"/>
        <v>8.1431034147664547E-2</v>
      </c>
      <c r="N1171" s="51">
        <f t="shared" si="658"/>
        <v>1.2273232263611162</v>
      </c>
      <c r="O1171" s="52">
        <f t="shared" si="659"/>
        <v>0.18627725521247515</v>
      </c>
      <c r="P1171" s="53" t="b">
        <f t="shared" si="660"/>
        <v>0</v>
      </c>
      <c r="Q1171" s="53" t="b">
        <f t="shared" si="661"/>
        <v>0</v>
      </c>
      <c r="R1171" s="53" t="b">
        <f t="shared" si="662"/>
        <v>0</v>
      </c>
      <c r="S1171" s="53" t="b">
        <f t="shared" si="688"/>
        <v>0</v>
      </c>
      <c r="T1171" s="54" t="str">
        <f t="shared" si="689"/>
        <v>不调</v>
      </c>
      <c r="U1171" s="51">
        <f t="shared" si="663"/>
        <v>0.1165173544606001</v>
      </c>
      <c r="V1171" s="51">
        <f t="shared" si="664"/>
        <v>0.11210504740446793</v>
      </c>
      <c r="W1171" s="51">
        <f t="shared" si="665"/>
        <v>0.91726979034838363</v>
      </c>
      <c r="X1171" s="51">
        <f t="shared" si="666"/>
        <v>8.1431034147664547E-2</v>
      </c>
      <c r="Y1171" s="51">
        <f t="shared" si="690"/>
        <v>0.99998626710299976</v>
      </c>
      <c r="Z1171" s="51">
        <f t="shared" si="667"/>
        <v>0.11651575433977256</v>
      </c>
      <c r="AA1171" s="51">
        <f t="shared" si="668"/>
        <v>0.11210350787739871</v>
      </c>
      <c r="AB1171" s="51">
        <f t="shared" si="669"/>
        <v>0.91725719357683133</v>
      </c>
      <c r="AC1171" s="51">
        <f t="shared" si="670"/>
        <v>8.1429915863659968E-2</v>
      </c>
      <c r="AD1171" s="78">
        <f t="shared" si="671"/>
        <v>1.2273063716576627</v>
      </c>
      <c r="AE1171" s="51">
        <f t="shared" si="691"/>
        <v>1.2392975092904523</v>
      </c>
      <c r="AF1171" s="50">
        <f t="shared" si="672"/>
        <v>-9.6757538386849085E-3</v>
      </c>
      <c r="AG1171" s="50">
        <f t="shared" si="692"/>
        <v>-1.6004296329573675E-3</v>
      </c>
      <c r="AH1171" s="48">
        <f t="shared" si="693"/>
        <v>45471</v>
      </c>
      <c r="AI1171" s="55">
        <f t="shared" si="673"/>
        <v>2024</v>
      </c>
      <c r="AJ1171" s="55">
        <f t="shared" si="674"/>
        <v>8</v>
      </c>
      <c r="AK1171" s="53">
        <f t="shared" si="675"/>
        <v>0</v>
      </c>
      <c r="AL1171" s="51">
        <f t="shared" si="694"/>
        <v>1.2338356876145757</v>
      </c>
      <c r="AM1171" s="52" t="str">
        <f t="shared" si="676"/>
        <v/>
      </c>
      <c r="AN1171" s="51">
        <f t="shared" si="695"/>
        <v>1.2392975092904523</v>
      </c>
      <c r="AO1171" s="52">
        <f t="shared" si="677"/>
        <v>-9.6757538386849085E-3</v>
      </c>
      <c r="AP1171" s="56">
        <f t="shared" si="678"/>
        <v>1</v>
      </c>
      <c r="AQ1171" s="53" t="b">
        <f t="shared" si="679"/>
        <v>1</v>
      </c>
    </row>
    <row r="1172" spans="1:43">
      <c r="A1172" s="48">
        <f>净值底稿!A1133</f>
        <v>45532</v>
      </c>
      <c r="B1172" s="49">
        <f>净值底稿!X1133</f>
        <v>1.5940663267612443</v>
      </c>
      <c r="C1172" s="49">
        <f>净值底稿!U1133</f>
        <v>1.0282706344307353</v>
      </c>
      <c r="D1172" s="49">
        <f>净值底稿!V1133</f>
        <v>1.7038</v>
      </c>
      <c r="E1172" s="49">
        <f>净值底稿!W1133</f>
        <v>2.0207999999999999</v>
      </c>
      <c r="F1172" s="50">
        <f t="shared" si="680"/>
        <v>-4.4251320451784704E-3</v>
      </c>
      <c r="G1172" s="50">
        <f t="shared" si="681"/>
        <v>9.636681922648993E-4</v>
      </c>
      <c r="H1172" s="50">
        <f t="shared" si="682"/>
        <v>7.0480441677434058E-4</v>
      </c>
      <c r="I1172" s="50">
        <f t="shared" si="683"/>
        <v>-1.0874938210578833E-3</v>
      </c>
      <c r="J1172" s="51">
        <f t="shared" si="684"/>
        <v>0.11600015674147549</v>
      </c>
      <c r="K1172" s="51">
        <f t="shared" si="685"/>
        <v>0.11221153846218149</v>
      </c>
      <c r="L1172" s="51">
        <f t="shared" si="686"/>
        <v>0.91790368049818227</v>
      </c>
      <c r="M1172" s="51">
        <f t="shared" si="687"/>
        <v>8.1341361333308979E-2</v>
      </c>
      <c r="N1172" s="51">
        <f t="shared" si="658"/>
        <v>1.2274567370351481</v>
      </c>
      <c r="O1172" s="52">
        <f t="shared" si="659"/>
        <v>0.18592239409992511</v>
      </c>
      <c r="P1172" s="53" t="b">
        <f t="shared" si="660"/>
        <v>0</v>
      </c>
      <c r="Q1172" s="53" t="b">
        <f t="shared" si="661"/>
        <v>0</v>
      </c>
      <c r="R1172" s="53" t="b">
        <f t="shared" si="662"/>
        <v>0</v>
      </c>
      <c r="S1172" s="53" t="b">
        <f t="shared" si="688"/>
        <v>0</v>
      </c>
      <c r="T1172" s="54" t="str">
        <f t="shared" si="689"/>
        <v>不调</v>
      </c>
      <c r="U1172" s="51">
        <f t="shared" si="663"/>
        <v>0.11600015674147549</v>
      </c>
      <c r="V1172" s="51">
        <f t="shared" si="664"/>
        <v>0.11221153846218149</v>
      </c>
      <c r="W1172" s="51">
        <f t="shared" si="665"/>
        <v>0.91790368049818227</v>
      </c>
      <c r="X1172" s="51">
        <f t="shared" si="666"/>
        <v>8.1341361333308979E-2</v>
      </c>
      <c r="Y1172" s="51">
        <f t="shared" si="690"/>
        <v>0.99998626710299976</v>
      </c>
      <c r="Z1172" s="51">
        <f t="shared" si="667"/>
        <v>0.11599856372327094</v>
      </c>
      <c r="AA1172" s="51">
        <f t="shared" si="668"/>
        <v>0.11220999747268155</v>
      </c>
      <c r="AB1172" s="51">
        <f t="shared" si="669"/>
        <v>0.91789107502148182</v>
      </c>
      <c r="AC1172" s="51">
        <f t="shared" si="670"/>
        <v>8.1340244280771926E-2</v>
      </c>
      <c r="AD1172" s="78">
        <f t="shared" si="671"/>
        <v>1.2274398804982063</v>
      </c>
      <c r="AE1172" s="51">
        <f t="shared" si="691"/>
        <v>1.2392975092904523</v>
      </c>
      <c r="AF1172" s="50">
        <f t="shared" si="672"/>
        <v>-9.5680243874894932E-3</v>
      </c>
      <c r="AG1172" s="50">
        <f t="shared" si="692"/>
        <v>1.0878199904018615E-4</v>
      </c>
      <c r="AH1172" s="48">
        <f t="shared" si="693"/>
        <v>45471</v>
      </c>
      <c r="AI1172" s="55">
        <f t="shared" si="673"/>
        <v>2024</v>
      </c>
      <c r="AJ1172" s="55">
        <f t="shared" si="674"/>
        <v>8</v>
      </c>
      <c r="AK1172" s="53">
        <f t="shared" si="675"/>
        <v>0</v>
      </c>
      <c r="AL1172" s="51">
        <f t="shared" si="694"/>
        <v>1.2338356876145757</v>
      </c>
      <c r="AM1172" s="52" t="str">
        <f t="shared" si="676"/>
        <v/>
      </c>
      <c r="AN1172" s="51">
        <f t="shared" si="695"/>
        <v>1.2392975092904523</v>
      </c>
      <c r="AO1172" s="52">
        <f t="shared" si="677"/>
        <v>-9.5680243874894932E-3</v>
      </c>
      <c r="AP1172" s="56">
        <f t="shared" si="678"/>
        <v>1</v>
      </c>
      <c r="AQ1172" s="53" t="b">
        <f t="shared" si="679"/>
        <v>1</v>
      </c>
    </row>
    <row r="1173" spans="1:43">
      <c r="A1173" s="48">
        <f>净值底稿!A1134</f>
        <v>45533</v>
      </c>
      <c r="B1173" s="49">
        <f>净值底稿!X1134</f>
        <v>1.5707939733511875</v>
      </c>
      <c r="C1173" s="49">
        <f>净值底稿!U1134</f>
        <v>1.036924136911302</v>
      </c>
      <c r="D1173" s="49">
        <f>净值底稿!V1134</f>
        <v>1.7036</v>
      </c>
      <c r="E1173" s="49">
        <f>净值底稿!W1134</f>
        <v>2.0261</v>
      </c>
      <c r="F1173" s="50">
        <f t="shared" si="680"/>
        <v>-1.4599363288314682E-2</v>
      </c>
      <c r="G1173" s="50">
        <f t="shared" si="681"/>
        <v>8.4155884558130278E-3</v>
      </c>
      <c r="H1173" s="50">
        <f t="shared" si="682"/>
        <v>-1.1738466956212612E-4</v>
      </c>
      <c r="I1173" s="50">
        <f t="shared" si="683"/>
        <v>2.6227236737925708E-3</v>
      </c>
      <c r="J1173" s="51">
        <f t="shared" si="684"/>
        <v>0.11430505855055219</v>
      </c>
      <c r="K1173" s="51">
        <f t="shared" si="685"/>
        <v>0.11315431063203946</v>
      </c>
      <c r="L1173" s="51">
        <f t="shared" si="686"/>
        <v>0.91778332868094636</v>
      </c>
      <c r="M1173" s="51">
        <f t="shared" si="687"/>
        <v>8.1553577265079183E-2</v>
      </c>
      <c r="N1173" s="51">
        <f t="shared" si="658"/>
        <v>1.2267962751286172</v>
      </c>
      <c r="O1173" s="52">
        <f t="shared" si="659"/>
        <v>0.18540924340412168</v>
      </c>
      <c r="P1173" s="53" t="b">
        <f t="shared" si="660"/>
        <v>0</v>
      </c>
      <c r="Q1173" s="53" t="b">
        <f t="shared" si="661"/>
        <v>0</v>
      </c>
      <c r="R1173" s="53" t="b">
        <f t="shared" si="662"/>
        <v>0</v>
      </c>
      <c r="S1173" s="53" t="b">
        <f t="shared" si="688"/>
        <v>0</v>
      </c>
      <c r="T1173" s="54" t="str">
        <f t="shared" si="689"/>
        <v>不调</v>
      </c>
      <c r="U1173" s="51">
        <f t="shared" si="663"/>
        <v>0.11430505855055219</v>
      </c>
      <c r="V1173" s="51">
        <f t="shared" si="664"/>
        <v>0.11315431063203946</v>
      </c>
      <c r="W1173" s="51">
        <f t="shared" si="665"/>
        <v>0.91778332868094636</v>
      </c>
      <c r="X1173" s="51">
        <f t="shared" si="666"/>
        <v>8.1553577265079183E-2</v>
      </c>
      <c r="Y1173" s="51">
        <f t="shared" si="690"/>
        <v>0.99998626710299976</v>
      </c>
      <c r="Z1173" s="51">
        <f t="shared" si="667"/>
        <v>0.11430348881095651</v>
      </c>
      <c r="AA1173" s="51">
        <f t="shared" si="668"/>
        <v>0.11315275669554642</v>
      </c>
      <c r="AB1173" s="51">
        <f t="shared" si="669"/>
        <v>0.91777072485702504</v>
      </c>
      <c r="AC1173" s="51">
        <f t="shared" si="670"/>
        <v>8.1552457298202596E-2</v>
      </c>
      <c r="AD1173" s="78">
        <f t="shared" si="671"/>
        <v>1.2267794276617305</v>
      </c>
      <c r="AE1173" s="51">
        <f t="shared" si="691"/>
        <v>1.2392975092904523</v>
      </c>
      <c r="AF1173" s="50">
        <f t="shared" si="672"/>
        <v>-1.0100949558019323E-2</v>
      </c>
      <c r="AG1173" s="50">
        <f t="shared" si="692"/>
        <v>-5.3807347061896049E-4</v>
      </c>
      <c r="AH1173" s="48">
        <f t="shared" si="693"/>
        <v>45471</v>
      </c>
      <c r="AI1173" s="55">
        <f t="shared" si="673"/>
        <v>2024</v>
      </c>
      <c r="AJ1173" s="55">
        <f t="shared" si="674"/>
        <v>8</v>
      </c>
      <c r="AK1173" s="53">
        <f t="shared" si="675"/>
        <v>0</v>
      </c>
      <c r="AL1173" s="51">
        <f t="shared" si="694"/>
        <v>1.2338356876145757</v>
      </c>
      <c r="AM1173" s="52" t="str">
        <f t="shared" si="676"/>
        <v/>
      </c>
      <c r="AN1173" s="51">
        <f t="shared" si="695"/>
        <v>1.2392975092904523</v>
      </c>
      <c r="AO1173" s="52">
        <f t="shared" si="677"/>
        <v>-1.0100949558019323E-2</v>
      </c>
      <c r="AP1173" s="56">
        <f t="shared" si="678"/>
        <v>1</v>
      </c>
      <c r="AQ1173" s="53" t="b">
        <f t="shared" si="679"/>
        <v>1</v>
      </c>
    </row>
    <row r="1174" spans="1:43">
      <c r="A1174" s="48">
        <f>净值底稿!A1135</f>
        <v>45534</v>
      </c>
      <c r="B1174" s="49">
        <f>净值底稿!X1135</f>
        <v>1.5664503644582362</v>
      </c>
      <c r="C1174" s="49">
        <f>净值底稿!U1135</f>
        <v>1.0516416534212243</v>
      </c>
      <c r="D1174" s="49">
        <f>净值底稿!V1135</f>
        <v>1.7037</v>
      </c>
      <c r="E1174" s="49">
        <f>净值底稿!W1135</f>
        <v>2.0209999999999999</v>
      </c>
      <c r="F1174" s="50">
        <f t="shared" si="680"/>
        <v>-2.7652314476892537E-3</v>
      </c>
      <c r="G1174" s="50">
        <f t="shared" si="681"/>
        <v>1.4193436130980119E-2</v>
      </c>
      <c r="H1174" s="50">
        <f t="shared" si="682"/>
        <v>5.8699225170322222E-5</v>
      </c>
      <c r="I1174" s="50">
        <f t="shared" si="683"/>
        <v>-2.5171511771383548E-3</v>
      </c>
      <c r="J1174" s="51">
        <f t="shared" si="684"/>
        <v>0.11398741320911585</v>
      </c>
      <c r="K1174" s="51">
        <f t="shared" si="685"/>
        <v>0.114758783120749</v>
      </c>
      <c r="L1174" s="51">
        <f t="shared" si="686"/>
        <v>0.91782459728745813</v>
      </c>
      <c r="M1174" s="51">
        <f t="shared" si="687"/>
        <v>8.1347177434315895E-2</v>
      </c>
      <c r="N1174" s="51">
        <f t="shared" si="658"/>
        <v>1.227917971051639</v>
      </c>
      <c r="O1174" s="52">
        <f t="shared" si="659"/>
        <v>0.18628784798544587</v>
      </c>
      <c r="P1174" s="53" t="b">
        <f t="shared" si="660"/>
        <v>0</v>
      </c>
      <c r="Q1174" s="53" t="b">
        <f t="shared" si="661"/>
        <v>0</v>
      </c>
      <c r="R1174" s="53" t="b">
        <f t="shared" si="662"/>
        <v>0</v>
      </c>
      <c r="S1174" s="53" t="b">
        <f t="shared" si="688"/>
        <v>0</v>
      </c>
      <c r="T1174" s="54" t="str">
        <f t="shared" si="689"/>
        <v>不调</v>
      </c>
      <c r="U1174" s="51">
        <f t="shared" si="663"/>
        <v>0.11398741320911585</v>
      </c>
      <c r="V1174" s="51">
        <f t="shared" si="664"/>
        <v>0.114758783120749</v>
      </c>
      <c r="W1174" s="51">
        <f t="shared" si="665"/>
        <v>0.91782459728745813</v>
      </c>
      <c r="X1174" s="51">
        <f t="shared" si="666"/>
        <v>8.1347177434315895E-2</v>
      </c>
      <c r="Y1174" s="51">
        <f t="shared" si="690"/>
        <v>0.99998626710299976</v>
      </c>
      <c r="Z1174" s="51">
        <f t="shared" si="667"/>
        <v>0.11398584783171092</v>
      </c>
      <c r="AA1174" s="51">
        <f t="shared" si="668"/>
        <v>0.11475720715020053</v>
      </c>
      <c r="AB1174" s="51">
        <f t="shared" si="669"/>
        <v>0.91781199289679927</v>
      </c>
      <c r="AC1174" s="51">
        <f t="shared" si="670"/>
        <v>8.1346060301906928E-2</v>
      </c>
      <c r="AD1174" s="78">
        <f t="shared" si="671"/>
        <v>1.2279011081806177</v>
      </c>
      <c r="AE1174" s="51">
        <f t="shared" si="691"/>
        <v>1.2392975092904523</v>
      </c>
      <c r="AF1174" s="50">
        <f t="shared" si="672"/>
        <v>-9.1958557363353011E-3</v>
      </c>
      <c r="AG1174" s="50">
        <f t="shared" si="692"/>
        <v>9.1432941700464454E-4</v>
      </c>
      <c r="AH1174" s="48">
        <f t="shared" si="693"/>
        <v>45471</v>
      </c>
      <c r="AI1174" s="55">
        <f t="shared" si="673"/>
        <v>2024</v>
      </c>
      <c r="AJ1174" s="55">
        <f t="shared" si="674"/>
        <v>8</v>
      </c>
      <c r="AK1174" s="53">
        <f t="shared" si="675"/>
        <v>1</v>
      </c>
      <c r="AL1174" s="51">
        <f t="shared" si="694"/>
        <v>1.2338356876145757</v>
      </c>
      <c r="AM1174" s="52">
        <f t="shared" si="676"/>
        <v>-4.8098620371660461E-3</v>
      </c>
      <c r="AN1174" s="51">
        <f t="shared" si="695"/>
        <v>1.2392975092904523</v>
      </c>
      <c r="AO1174" s="52">
        <f t="shared" si="677"/>
        <v>-9.1958557363353011E-3</v>
      </c>
      <c r="AP1174" s="56">
        <f t="shared" si="678"/>
        <v>1</v>
      </c>
      <c r="AQ1174" s="53" t="b">
        <f t="shared" si="679"/>
        <v>1</v>
      </c>
    </row>
    <row r="1175" spans="1:43">
      <c r="A1175" s="48">
        <f>净值底稿!A1136</f>
        <v>45537</v>
      </c>
      <c r="B1175" s="49">
        <f>净值底稿!X1136</f>
        <v>1.5705186937346716</v>
      </c>
      <c r="C1175" s="49">
        <f>净值底稿!U1136</f>
        <v>1.0357772224707287</v>
      </c>
      <c r="D1175" s="49">
        <f>净值底稿!V1136</f>
        <v>1.706</v>
      </c>
      <c r="E1175" s="49">
        <f>净值底稿!W1136</f>
        <v>2.0112000000000001</v>
      </c>
      <c r="F1175" s="50">
        <f t="shared" si="680"/>
        <v>2.5971644992675014E-3</v>
      </c>
      <c r="G1175" s="50">
        <f t="shared" si="681"/>
        <v>-1.5085396150756325E-2</v>
      </c>
      <c r="H1175" s="50">
        <f t="shared" si="682"/>
        <v>1.3500029347890408E-3</v>
      </c>
      <c r="I1175" s="50">
        <f t="shared" si="683"/>
        <v>-4.8490846115782915E-3</v>
      </c>
      <c r="J1175" s="51">
        <f t="shared" si="684"/>
        <v>0.11428188782911836</v>
      </c>
      <c r="K1175" s="51">
        <f t="shared" si="685"/>
        <v>0.11302604921918535</v>
      </c>
      <c r="L1175" s="51">
        <f t="shared" si="686"/>
        <v>0.91905104178079455</v>
      </c>
      <c r="M1175" s="51">
        <f t="shared" si="687"/>
        <v>8.0951606372684434E-2</v>
      </c>
      <c r="N1175" s="51">
        <f t="shared" si="658"/>
        <v>1.2273105852017827</v>
      </c>
      <c r="O1175" s="52">
        <f t="shared" si="659"/>
        <v>0.18520816147848337</v>
      </c>
      <c r="P1175" s="53" t="b">
        <f t="shared" si="660"/>
        <v>0</v>
      </c>
      <c r="Q1175" s="53" t="b">
        <f t="shared" si="661"/>
        <v>0</v>
      </c>
      <c r="R1175" s="53" t="b">
        <f t="shared" si="662"/>
        <v>0</v>
      </c>
      <c r="S1175" s="53" t="b">
        <f t="shared" si="688"/>
        <v>0</v>
      </c>
      <c r="T1175" s="54" t="str">
        <f t="shared" si="689"/>
        <v>不调</v>
      </c>
      <c r="U1175" s="51">
        <f t="shared" si="663"/>
        <v>0.11428188782911836</v>
      </c>
      <c r="V1175" s="51">
        <f t="shared" si="664"/>
        <v>0.11302604921918535</v>
      </c>
      <c r="W1175" s="51">
        <f t="shared" si="665"/>
        <v>0.91905104178079455</v>
      </c>
      <c r="X1175" s="51">
        <f t="shared" si="666"/>
        <v>8.0951606372684434E-2</v>
      </c>
      <c r="Y1175" s="51">
        <f t="shared" si="690"/>
        <v>0.99995880187477393</v>
      </c>
      <c r="Z1175" s="51">
        <f t="shared" si="667"/>
        <v>0.1142771796295925</v>
      </c>
      <c r="AA1175" s="51">
        <f t="shared" si="668"/>
        <v>0.11302139275785582</v>
      </c>
      <c r="AB1175" s="51">
        <f t="shared" si="669"/>
        <v>0.91901317860088616</v>
      </c>
      <c r="AC1175" s="51">
        <f t="shared" si="670"/>
        <v>8.0948271318267845E-2</v>
      </c>
      <c r="AD1175" s="78">
        <f t="shared" si="671"/>
        <v>1.2272600223066024</v>
      </c>
      <c r="AE1175" s="51">
        <f t="shared" si="691"/>
        <v>1.2392975092904523</v>
      </c>
      <c r="AF1175" s="50">
        <f t="shared" si="672"/>
        <v>-9.7131535354588738E-3</v>
      </c>
      <c r="AG1175" s="50">
        <f t="shared" si="692"/>
        <v>-5.2209894570842685E-4</v>
      </c>
      <c r="AH1175" s="48">
        <f t="shared" si="693"/>
        <v>45471</v>
      </c>
      <c r="AI1175" s="55">
        <f t="shared" si="673"/>
        <v>2024</v>
      </c>
      <c r="AJ1175" s="55">
        <f t="shared" si="674"/>
        <v>9</v>
      </c>
      <c r="AK1175" s="53">
        <f t="shared" si="675"/>
        <v>0</v>
      </c>
      <c r="AL1175" s="51">
        <f t="shared" si="694"/>
        <v>1.2279011081806177</v>
      </c>
      <c r="AM1175" s="52" t="str">
        <f t="shared" si="676"/>
        <v/>
      </c>
      <c r="AN1175" s="51">
        <f t="shared" si="695"/>
        <v>1.2392975092904523</v>
      </c>
      <c r="AO1175" s="52">
        <f t="shared" si="677"/>
        <v>-9.7131535354588738E-3</v>
      </c>
      <c r="AP1175" s="56">
        <f t="shared" si="678"/>
        <v>1</v>
      </c>
      <c r="AQ1175" s="53" t="b">
        <f t="shared" si="679"/>
        <v>1</v>
      </c>
    </row>
    <row r="1176" spans="1:43">
      <c r="A1176" s="48">
        <f>净值底稿!A1137</f>
        <v>45538</v>
      </c>
      <c r="B1176" s="49">
        <f>净值底稿!X1137</f>
        <v>1.5579875171920334</v>
      </c>
      <c r="C1176" s="49">
        <f>净值底稿!U1137</f>
        <v>1.0432430491066069</v>
      </c>
      <c r="D1176" s="49">
        <f>净值底稿!V1137</f>
        <v>1.7068000000000001</v>
      </c>
      <c r="E1176" s="49">
        <f>净值底稿!W1137</f>
        <v>2.0137999999999998</v>
      </c>
      <c r="F1176" s="50">
        <f t="shared" si="680"/>
        <v>-7.9790050208439212E-3</v>
      </c>
      <c r="G1176" s="50">
        <f t="shared" si="681"/>
        <v>7.2079463362491047E-3</v>
      </c>
      <c r="H1176" s="50">
        <f t="shared" si="682"/>
        <v>4.6893317702245696E-4</v>
      </c>
      <c r="I1176" s="50">
        <f t="shared" si="683"/>
        <v>1.2927605409704945E-3</v>
      </c>
      <c r="J1176" s="51">
        <f t="shared" si="684"/>
        <v>0.11336536143956009</v>
      </c>
      <c r="K1176" s="51">
        <f t="shared" si="685"/>
        <v>0.11383604489170257</v>
      </c>
      <c r="L1176" s="51">
        <f t="shared" si="686"/>
        <v>0.91944413437045303</v>
      </c>
      <c r="M1176" s="51">
        <f t="shared" si="687"/>
        <v>8.1052918049287881E-2</v>
      </c>
      <c r="N1176" s="51">
        <f t="shared" si="658"/>
        <v>1.2276984587510036</v>
      </c>
      <c r="O1176" s="52">
        <f t="shared" si="659"/>
        <v>0.18506287493624904</v>
      </c>
      <c r="P1176" s="53" t="b">
        <f t="shared" si="660"/>
        <v>0</v>
      </c>
      <c r="Q1176" s="53" t="b">
        <f t="shared" si="661"/>
        <v>0</v>
      </c>
      <c r="R1176" s="53" t="b">
        <f t="shared" si="662"/>
        <v>0</v>
      </c>
      <c r="S1176" s="53" t="b">
        <f t="shared" si="688"/>
        <v>0</v>
      </c>
      <c r="T1176" s="54" t="str">
        <f t="shared" si="689"/>
        <v>不调</v>
      </c>
      <c r="U1176" s="51">
        <f t="shared" si="663"/>
        <v>0.11336536143956009</v>
      </c>
      <c r="V1176" s="51">
        <f t="shared" si="664"/>
        <v>0.11383604489170257</v>
      </c>
      <c r="W1176" s="51">
        <f t="shared" si="665"/>
        <v>0.91944413437045303</v>
      </c>
      <c r="X1176" s="51">
        <f t="shared" si="666"/>
        <v>8.1052918049287881E-2</v>
      </c>
      <c r="Y1176" s="51">
        <f t="shared" si="690"/>
        <v>0.99998626710299976</v>
      </c>
      <c r="Z1176" s="51">
        <f t="shared" si="667"/>
        <v>0.11336380460472804</v>
      </c>
      <c r="AA1176" s="51">
        <f t="shared" si="668"/>
        <v>0.11383448159302316</v>
      </c>
      <c r="AB1176" s="51">
        <f t="shared" si="669"/>
        <v>0.91943150773885829</v>
      </c>
      <c r="AC1176" s="51">
        <f t="shared" si="670"/>
        <v>8.105180495791274E-2</v>
      </c>
      <c r="AD1176" s="78">
        <f t="shared" si="671"/>
        <v>1.2276815988945222</v>
      </c>
      <c r="AE1176" s="51">
        <f t="shared" si="691"/>
        <v>1.2392975092904523</v>
      </c>
      <c r="AF1176" s="50">
        <f t="shared" si="672"/>
        <v>-9.3729796992658709E-3</v>
      </c>
      <c r="AG1176" s="50">
        <f t="shared" si="692"/>
        <v>3.4351040550273382E-4</v>
      </c>
      <c r="AH1176" s="48">
        <f t="shared" si="693"/>
        <v>45471</v>
      </c>
      <c r="AI1176" s="55">
        <f t="shared" si="673"/>
        <v>2024</v>
      </c>
      <c r="AJ1176" s="55">
        <f t="shared" si="674"/>
        <v>9</v>
      </c>
      <c r="AK1176" s="53">
        <f t="shared" si="675"/>
        <v>0</v>
      </c>
      <c r="AL1176" s="51">
        <f t="shared" si="694"/>
        <v>1.2279011081806177</v>
      </c>
      <c r="AM1176" s="52" t="str">
        <f t="shared" si="676"/>
        <v/>
      </c>
      <c r="AN1176" s="51">
        <f t="shared" si="695"/>
        <v>1.2392975092904523</v>
      </c>
      <c r="AO1176" s="52">
        <f t="shared" si="677"/>
        <v>-9.3729796992658709E-3</v>
      </c>
      <c r="AP1176" s="56">
        <f t="shared" si="678"/>
        <v>1</v>
      </c>
      <c r="AQ1176" s="53" t="b">
        <f t="shared" si="679"/>
        <v>1</v>
      </c>
    </row>
    <row r="1177" spans="1:43">
      <c r="A1177" s="48">
        <f>净值底稿!A1138</f>
        <v>45539</v>
      </c>
      <c r="B1177" s="49">
        <f>净值底稿!X1138</f>
        <v>1.5529062458232752</v>
      </c>
      <c r="C1177" s="49">
        <f>净值底稿!U1138</f>
        <v>1.0379121148777877</v>
      </c>
      <c r="D1177" s="49">
        <f>净值底稿!V1138</f>
        <v>1.7079</v>
      </c>
      <c r="E1177" s="49">
        <f>净值底稿!W1138</f>
        <v>2.0005000000000002</v>
      </c>
      <c r="F1177" s="50">
        <f t="shared" si="680"/>
        <v>-3.2614326576353436E-3</v>
      </c>
      <c r="G1177" s="50">
        <f t="shared" si="681"/>
        <v>-5.109963812732321E-3</v>
      </c>
      <c r="H1177" s="50">
        <f t="shared" si="682"/>
        <v>6.4448089992952262E-4</v>
      </c>
      <c r="I1177" s="50">
        <f t="shared" si="683"/>
        <v>-6.6044294368853285E-3</v>
      </c>
      <c r="J1177" s="51">
        <f t="shared" si="684"/>
        <v>0.11299407619019639</v>
      </c>
      <c r="K1177" s="51">
        <f t="shared" si="685"/>
        <v>0.11325279151144167</v>
      </c>
      <c r="L1177" s="51">
        <f t="shared" si="686"/>
        <v>0.92002406378438939</v>
      </c>
      <c r="M1177" s="51">
        <f t="shared" si="687"/>
        <v>8.051650403133602E-2</v>
      </c>
      <c r="N1177" s="51">
        <f t="shared" si="658"/>
        <v>1.2267874355173634</v>
      </c>
      <c r="O1177" s="52">
        <f t="shared" si="659"/>
        <v>0.18442222438170369</v>
      </c>
      <c r="P1177" s="53" t="b">
        <f t="shared" si="660"/>
        <v>0</v>
      </c>
      <c r="Q1177" s="53" t="b">
        <f t="shared" si="661"/>
        <v>0</v>
      </c>
      <c r="R1177" s="53" t="b">
        <f t="shared" si="662"/>
        <v>0</v>
      </c>
      <c r="S1177" s="53" t="b">
        <f t="shared" si="688"/>
        <v>0</v>
      </c>
      <c r="T1177" s="54" t="str">
        <f t="shared" si="689"/>
        <v>不调</v>
      </c>
      <c r="U1177" s="51">
        <f t="shared" si="663"/>
        <v>0.11299407619019639</v>
      </c>
      <c r="V1177" s="51">
        <f t="shared" si="664"/>
        <v>0.11325279151144167</v>
      </c>
      <c r="W1177" s="51">
        <f t="shared" si="665"/>
        <v>0.92002406378438939</v>
      </c>
      <c r="X1177" s="51">
        <f t="shared" si="666"/>
        <v>8.051650403133602E-2</v>
      </c>
      <c r="Y1177" s="51">
        <f t="shared" si="690"/>
        <v>0.99998626710299976</v>
      </c>
      <c r="Z1177" s="51">
        <f t="shared" si="667"/>
        <v>0.11299252445418642</v>
      </c>
      <c r="AA1177" s="51">
        <f t="shared" si="668"/>
        <v>0.11325123622252085</v>
      </c>
      <c r="AB1177" s="51">
        <f t="shared" si="669"/>
        <v>0.92001142918868373</v>
      </c>
      <c r="AC1177" s="51">
        <f t="shared" si="670"/>
        <v>8.0515398306479344E-2</v>
      </c>
      <c r="AD1177" s="78">
        <f t="shared" si="671"/>
        <v>1.2267705881718702</v>
      </c>
      <c r="AE1177" s="51">
        <f t="shared" si="691"/>
        <v>1.2392975092904523</v>
      </c>
      <c r="AF1177" s="50">
        <f t="shared" si="672"/>
        <v>-1.0108082219703829E-2</v>
      </c>
      <c r="AG1177" s="50">
        <f t="shared" si="692"/>
        <v>-7.4205781325742404E-4</v>
      </c>
      <c r="AH1177" s="48">
        <f t="shared" si="693"/>
        <v>45471</v>
      </c>
      <c r="AI1177" s="55">
        <f t="shared" si="673"/>
        <v>2024</v>
      </c>
      <c r="AJ1177" s="55">
        <f t="shared" si="674"/>
        <v>9</v>
      </c>
      <c r="AK1177" s="53">
        <f t="shared" si="675"/>
        <v>0</v>
      </c>
      <c r="AL1177" s="51">
        <f t="shared" si="694"/>
        <v>1.2279011081806177</v>
      </c>
      <c r="AM1177" s="52" t="str">
        <f t="shared" si="676"/>
        <v/>
      </c>
      <c r="AN1177" s="51">
        <f t="shared" si="695"/>
        <v>1.2392975092904523</v>
      </c>
      <c r="AO1177" s="52">
        <f t="shared" si="677"/>
        <v>-1.0108082219703829E-2</v>
      </c>
      <c r="AP1177" s="56">
        <f t="shared" si="678"/>
        <v>1</v>
      </c>
      <c r="AQ1177" s="53" t="b">
        <f t="shared" si="679"/>
        <v>1</v>
      </c>
    </row>
    <row r="1178" spans="1:43">
      <c r="A1178" s="48">
        <f>净值底稿!A1139</f>
        <v>45540</v>
      </c>
      <c r="B1178" s="49">
        <f>净值底稿!X1139</f>
        <v>1.5512064986407863</v>
      </c>
      <c r="C1178" s="49">
        <f>净值底稿!U1139</f>
        <v>1.0426561870357218</v>
      </c>
      <c r="D1178" s="49">
        <f>净值底稿!V1139</f>
        <v>1.7089000000000001</v>
      </c>
      <c r="E1178" s="49">
        <f>净值底稿!W1139</f>
        <v>2.0144000000000002</v>
      </c>
      <c r="F1178" s="50">
        <f t="shared" si="680"/>
        <v>-1.0945587906936449E-3</v>
      </c>
      <c r="G1178" s="50">
        <f t="shared" si="681"/>
        <v>4.5707840672932765E-3</v>
      </c>
      <c r="H1178" s="50">
        <f t="shared" si="682"/>
        <v>5.8551437437803777E-4</v>
      </c>
      <c r="I1178" s="50">
        <f t="shared" si="683"/>
        <v>6.9482629342665359E-3</v>
      </c>
      <c r="J1178" s="51">
        <f t="shared" si="684"/>
        <v>0.11286884749326243</v>
      </c>
      <c r="K1178" s="51">
        <f t="shared" si="685"/>
        <v>0.11376888316864801</v>
      </c>
      <c r="L1178" s="51">
        <f t="shared" si="686"/>
        <v>0.92055010910506574</v>
      </c>
      <c r="M1178" s="51">
        <f t="shared" si="687"/>
        <v>8.1074840464169962E-2</v>
      </c>
      <c r="N1178" s="51">
        <f t="shared" si="658"/>
        <v>1.228262680231146</v>
      </c>
      <c r="O1178" s="52">
        <f t="shared" si="659"/>
        <v>0.18451894233183055</v>
      </c>
      <c r="P1178" s="53" t="b">
        <f t="shared" si="660"/>
        <v>0</v>
      </c>
      <c r="Q1178" s="53" t="b">
        <f t="shared" si="661"/>
        <v>0</v>
      </c>
      <c r="R1178" s="53" t="b">
        <f t="shared" si="662"/>
        <v>0</v>
      </c>
      <c r="S1178" s="53" t="b">
        <f t="shared" si="688"/>
        <v>0</v>
      </c>
      <c r="T1178" s="54" t="str">
        <f t="shared" si="689"/>
        <v>不调</v>
      </c>
      <c r="U1178" s="51">
        <f t="shared" si="663"/>
        <v>0.11286884749326243</v>
      </c>
      <c r="V1178" s="51">
        <f t="shared" si="664"/>
        <v>0.11376888316864801</v>
      </c>
      <c r="W1178" s="51">
        <f t="shared" si="665"/>
        <v>0.92055010910506574</v>
      </c>
      <c r="X1178" s="51">
        <f t="shared" si="666"/>
        <v>8.1074840464169962E-2</v>
      </c>
      <c r="Y1178" s="51">
        <f t="shared" si="690"/>
        <v>0.99998626710299976</v>
      </c>
      <c r="Z1178" s="51">
        <f t="shared" si="667"/>
        <v>0.11286729747700526</v>
      </c>
      <c r="AA1178" s="51">
        <f t="shared" si="668"/>
        <v>0.11376732079229362</v>
      </c>
      <c r="AB1178" s="51">
        <f t="shared" si="669"/>
        <v>0.92053746728523389</v>
      </c>
      <c r="AC1178" s="51">
        <f t="shared" si="670"/>
        <v>8.1073727071736559E-2</v>
      </c>
      <c r="AD1178" s="78">
        <f t="shared" si="671"/>
        <v>1.2282458126262692</v>
      </c>
      <c r="AE1178" s="51">
        <f t="shared" si="691"/>
        <v>1.2392975092904523</v>
      </c>
      <c r="AF1178" s="50">
        <f t="shared" si="672"/>
        <v>-8.9177107041155113E-3</v>
      </c>
      <c r="AG1178" s="50">
        <f t="shared" si="692"/>
        <v>1.2025267548982921E-3</v>
      </c>
      <c r="AH1178" s="48">
        <f t="shared" si="693"/>
        <v>45471</v>
      </c>
      <c r="AI1178" s="55">
        <f t="shared" si="673"/>
        <v>2024</v>
      </c>
      <c r="AJ1178" s="55">
        <f t="shared" si="674"/>
        <v>9</v>
      </c>
      <c r="AK1178" s="53">
        <f t="shared" si="675"/>
        <v>0</v>
      </c>
      <c r="AL1178" s="51">
        <f t="shared" si="694"/>
        <v>1.2279011081806177</v>
      </c>
      <c r="AM1178" s="52" t="str">
        <f t="shared" si="676"/>
        <v/>
      </c>
      <c r="AN1178" s="51">
        <f t="shared" si="695"/>
        <v>1.2392975092904523</v>
      </c>
      <c r="AO1178" s="52">
        <f t="shared" si="677"/>
        <v>-8.9177107041155113E-3</v>
      </c>
      <c r="AP1178" s="56">
        <f t="shared" si="678"/>
        <v>1</v>
      </c>
      <c r="AQ1178" s="53" t="b">
        <f t="shared" si="679"/>
        <v>1</v>
      </c>
    </row>
    <row r="1179" spans="1:43">
      <c r="A1179" s="48">
        <f>净值底稿!A1140</f>
        <v>45541</v>
      </c>
      <c r="B1179" s="49">
        <f>净值底稿!X1140</f>
        <v>1.5406280858324073</v>
      </c>
      <c r="C1179" s="49">
        <f>净值底稿!U1140</f>
        <v>1.0280914423263319</v>
      </c>
      <c r="D1179" s="49">
        <f>净值底稿!V1140</f>
        <v>1.7093</v>
      </c>
      <c r="E1179" s="49">
        <f>净值底稿!W1140</f>
        <v>2.0184000000000002</v>
      </c>
      <c r="F1179" s="50">
        <f t="shared" si="680"/>
        <v>-6.8194742722185175E-3</v>
      </c>
      <c r="G1179" s="50">
        <f t="shared" si="681"/>
        <v>-1.3968885324315394E-2</v>
      </c>
      <c r="H1179" s="50">
        <f t="shared" si="682"/>
        <v>2.3406869916309248E-4</v>
      </c>
      <c r="I1179" s="50">
        <f t="shared" si="683"/>
        <v>1.9857029388403724E-3</v>
      </c>
      <c r="J1179" s="51">
        <f t="shared" si="684"/>
        <v>0.11209760184568598</v>
      </c>
      <c r="K1179" s="51">
        <f t="shared" si="685"/>
        <v>0.11217811813449147</v>
      </c>
      <c r="L1179" s="51">
        <f t="shared" si="686"/>
        <v>0.92075293629273225</v>
      </c>
      <c r="M1179" s="51">
        <f t="shared" si="687"/>
        <v>8.1234715409845643E-2</v>
      </c>
      <c r="N1179" s="51">
        <f t="shared" si="658"/>
        <v>1.2262633716827553</v>
      </c>
      <c r="O1179" s="52">
        <f t="shared" si="659"/>
        <v>0.18289359786748932</v>
      </c>
      <c r="P1179" s="53" t="b">
        <f t="shared" si="660"/>
        <v>0</v>
      </c>
      <c r="Q1179" s="53" t="b">
        <f t="shared" si="661"/>
        <v>0</v>
      </c>
      <c r="R1179" s="53" t="b">
        <f t="shared" si="662"/>
        <v>0</v>
      </c>
      <c r="S1179" s="53" t="b">
        <f t="shared" si="688"/>
        <v>0</v>
      </c>
      <c r="T1179" s="54" t="str">
        <f t="shared" si="689"/>
        <v>不调</v>
      </c>
      <c r="U1179" s="51">
        <f t="shared" si="663"/>
        <v>0.11209760184568598</v>
      </c>
      <c r="V1179" s="51">
        <f t="shared" si="664"/>
        <v>0.11217811813449147</v>
      </c>
      <c r="W1179" s="51">
        <f t="shared" si="665"/>
        <v>0.92075293629273225</v>
      </c>
      <c r="X1179" s="51">
        <f t="shared" si="666"/>
        <v>8.1234715409845643E-2</v>
      </c>
      <c r="Y1179" s="51">
        <f t="shared" si="690"/>
        <v>0.99998626710299976</v>
      </c>
      <c r="Z1179" s="51">
        <f t="shared" si="667"/>
        <v>0.11209606242086587</v>
      </c>
      <c r="AA1179" s="51">
        <f t="shared" si="668"/>
        <v>0.11217657760394945</v>
      </c>
      <c r="AB1179" s="51">
        <f t="shared" si="669"/>
        <v>0.92074029168749549</v>
      </c>
      <c r="AC1179" s="51">
        <f t="shared" si="670"/>
        <v>8.1233599821866079E-2</v>
      </c>
      <c r="AD1179" s="78">
        <f t="shared" si="671"/>
        <v>1.2262465315341768</v>
      </c>
      <c r="AE1179" s="51">
        <f t="shared" si="691"/>
        <v>1.2392975092904523</v>
      </c>
      <c r="AF1179" s="50">
        <f t="shared" si="672"/>
        <v>-1.0530948104420679E-2</v>
      </c>
      <c r="AG1179" s="50">
        <f t="shared" si="692"/>
        <v>-1.627753232732343E-3</v>
      </c>
      <c r="AH1179" s="48">
        <f t="shared" si="693"/>
        <v>45471</v>
      </c>
      <c r="AI1179" s="55">
        <f t="shared" si="673"/>
        <v>2024</v>
      </c>
      <c r="AJ1179" s="55">
        <f t="shared" si="674"/>
        <v>9</v>
      </c>
      <c r="AK1179" s="53">
        <f t="shared" si="675"/>
        <v>0</v>
      </c>
      <c r="AL1179" s="51">
        <f t="shared" si="694"/>
        <v>1.2279011081806177</v>
      </c>
      <c r="AM1179" s="52" t="str">
        <f t="shared" si="676"/>
        <v/>
      </c>
      <c r="AN1179" s="51">
        <f t="shared" si="695"/>
        <v>1.2392975092904523</v>
      </c>
      <c r="AO1179" s="52">
        <f t="shared" si="677"/>
        <v>-1.0530948104420679E-2</v>
      </c>
      <c r="AP1179" s="56">
        <f t="shared" si="678"/>
        <v>1</v>
      </c>
      <c r="AQ1179" s="53" t="b">
        <f t="shared" si="679"/>
        <v>1</v>
      </c>
    </row>
    <row r="1180" spans="1:43">
      <c r="A1180" s="48">
        <f>净值底稿!A1141</f>
        <v>45544</v>
      </c>
      <c r="B1180" s="49">
        <f>净值底稿!X1141</f>
        <v>1.5186279884932024</v>
      </c>
      <c r="C1180" s="49">
        <f>净值底稿!U1141</f>
        <v>1.0212828379801853</v>
      </c>
      <c r="D1180" s="49">
        <f>净值底稿!V1141</f>
        <v>1.7104999999999999</v>
      </c>
      <c r="E1180" s="49">
        <f>净值底稿!W1141</f>
        <v>2.0091999999999999</v>
      </c>
      <c r="F1180" s="50">
        <f t="shared" si="680"/>
        <v>-1.4279953443350424E-2</v>
      </c>
      <c r="G1180" s="50">
        <f t="shared" si="681"/>
        <v>-6.6225668902956114E-3</v>
      </c>
      <c r="H1180" s="50">
        <f t="shared" si="682"/>
        <v>7.0204177148536218E-4</v>
      </c>
      <c r="I1180" s="50">
        <f t="shared" si="683"/>
        <v>-4.5580657946889813E-3</v>
      </c>
      <c r="J1180" s="51">
        <f t="shared" si="684"/>
        <v>0.110495335868313</v>
      </c>
      <c r="K1180" s="51">
        <f t="shared" si="685"/>
        <v>0.11143368071524286</v>
      </c>
      <c r="L1180" s="51">
        <f t="shared" si="686"/>
        <v>0.92138668983294969</v>
      </c>
      <c r="M1180" s="51">
        <f t="shared" si="687"/>
        <v>8.0863331729138579E-2</v>
      </c>
      <c r="N1180" s="51">
        <f t="shared" si="658"/>
        <v>1.2241790381456441</v>
      </c>
      <c r="O1180" s="52">
        <f t="shared" si="659"/>
        <v>0.18128803848800448</v>
      </c>
      <c r="P1180" s="53" t="b">
        <f t="shared" si="660"/>
        <v>0</v>
      </c>
      <c r="Q1180" s="53" t="b">
        <f t="shared" si="661"/>
        <v>0</v>
      </c>
      <c r="R1180" s="53" t="b">
        <f t="shared" si="662"/>
        <v>0</v>
      </c>
      <c r="S1180" s="53" t="b">
        <f t="shared" si="688"/>
        <v>0</v>
      </c>
      <c r="T1180" s="54" t="str">
        <f t="shared" si="689"/>
        <v>不调</v>
      </c>
      <c r="U1180" s="51">
        <f t="shared" si="663"/>
        <v>0.110495335868313</v>
      </c>
      <c r="V1180" s="51">
        <f t="shared" si="664"/>
        <v>0.11143368071524286</v>
      </c>
      <c r="W1180" s="51">
        <f t="shared" si="665"/>
        <v>0.92138668983294969</v>
      </c>
      <c r="X1180" s="51">
        <f t="shared" si="666"/>
        <v>8.0863331729138579E-2</v>
      </c>
      <c r="Y1180" s="51">
        <f t="shared" si="690"/>
        <v>0.99995880187477393</v>
      </c>
      <c r="Z1180" s="51">
        <f t="shared" si="667"/>
        <v>0.110490783667629</v>
      </c>
      <c r="AA1180" s="51">
        <f t="shared" si="668"/>
        <v>0.11142908985651034</v>
      </c>
      <c r="AB1180" s="51">
        <f t="shared" si="669"/>
        <v>0.92134873042872034</v>
      </c>
      <c r="AC1180" s="51">
        <f t="shared" si="670"/>
        <v>8.0860000311471808E-2</v>
      </c>
      <c r="AD1180" s="78">
        <f t="shared" si="671"/>
        <v>1.2241286042643316</v>
      </c>
      <c r="AE1180" s="51">
        <f t="shared" si="691"/>
        <v>1.2392975092904523</v>
      </c>
      <c r="AF1180" s="50">
        <f t="shared" si="672"/>
        <v>-1.2239922143316151E-2</v>
      </c>
      <c r="AG1180" s="50">
        <f t="shared" si="692"/>
        <v>-1.7271626996534506E-3</v>
      </c>
      <c r="AH1180" s="48">
        <f t="shared" si="693"/>
        <v>45471</v>
      </c>
      <c r="AI1180" s="55">
        <f t="shared" si="673"/>
        <v>2024</v>
      </c>
      <c r="AJ1180" s="55">
        <f t="shared" si="674"/>
        <v>9</v>
      </c>
      <c r="AK1180" s="53">
        <f t="shared" si="675"/>
        <v>0</v>
      </c>
      <c r="AL1180" s="51">
        <f t="shared" si="694"/>
        <v>1.2279011081806177</v>
      </c>
      <c r="AM1180" s="52" t="str">
        <f t="shared" si="676"/>
        <v/>
      </c>
      <c r="AN1180" s="51">
        <f t="shared" si="695"/>
        <v>1.2392975092904523</v>
      </c>
      <c r="AO1180" s="52">
        <f t="shared" si="677"/>
        <v>-1.2239922143316151E-2</v>
      </c>
      <c r="AP1180" s="56">
        <f t="shared" si="678"/>
        <v>1</v>
      </c>
      <c r="AQ1180" s="53" t="b">
        <f t="shared" si="679"/>
        <v>1</v>
      </c>
    </row>
    <row r="1181" spans="1:43">
      <c r="A1181" s="48">
        <f>净值底稿!A1142</f>
        <v>45545</v>
      </c>
      <c r="B1181" s="49">
        <f>净值底稿!X1142</f>
        <v>1.5204657987285584</v>
      </c>
      <c r="C1181" s="49">
        <f>净值底稿!U1142</f>
        <v>1.0250916152094922</v>
      </c>
      <c r="D1181" s="49">
        <f>净值底稿!V1142</f>
        <v>1.7114</v>
      </c>
      <c r="E1181" s="49">
        <f>净值底稿!W1142</f>
        <v>2.0177</v>
      </c>
      <c r="F1181" s="50">
        <f t="shared" si="680"/>
        <v>1.2101780352273828E-3</v>
      </c>
      <c r="G1181" s="50">
        <f t="shared" si="681"/>
        <v>3.7294049088689718E-3</v>
      </c>
      <c r="H1181" s="50">
        <f t="shared" si="682"/>
        <v>5.2616194095311819E-4</v>
      </c>
      <c r="I1181" s="50">
        <f t="shared" si="683"/>
        <v>4.2305395182162808E-3</v>
      </c>
      <c r="J1181" s="51">
        <f t="shared" si="684"/>
        <v>0.11062449718711863</v>
      </c>
      <c r="K1181" s="51">
        <f t="shared" si="685"/>
        <v>0.11184465405121201</v>
      </c>
      <c r="L1181" s="51">
        <f t="shared" si="686"/>
        <v>0.92183350906501738</v>
      </c>
      <c r="M1181" s="51">
        <f t="shared" si="687"/>
        <v>8.1202081738232471E-2</v>
      </c>
      <c r="N1181" s="51">
        <f t="shared" si="658"/>
        <v>1.2255047420415803</v>
      </c>
      <c r="O1181" s="52">
        <f t="shared" si="659"/>
        <v>0.18153267270734269</v>
      </c>
      <c r="P1181" s="53" t="b">
        <f t="shared" si="660"/>
        <v>0</v>
      </c>
      <c r="Q1181" s="53" t="b">
        <f t="shared" si="661"/>
        <v>0</v>
      </c>
      <c r="R1181" s="53" t="b">
        <f t="shared" si="662"/>
        <v>0</v>
      </c>
      <c r="S1181" s="53" t="b">
        <f t="shared" si="688"/>
        <v>0</v>
      </c>
      <c r="T1181" s="54" t="str">
        <f t="shared" si="689"/>
        <v>不调</v>
      </c>
      <c r="U1181" s="51">
        <f t="shared" si="663"/>
        <v>0.11062449718711863</v>
      </c>
      <c r="V1181" s="51">
        <f t="shared" si="664"/>
        <v>0.11184465405121201</v>
      </c>
      <c r="W1181" s="51">
        <f t="shared" si="665"/>
        <v>0.92183350906501738</v>
      </c>
      <c r="X1181" s="51">
        <f t="shared" si="666"/>
        <v>8.1202081738232471E-2</v>
      </c>
      <c r="Y1181" s="51">
        <f t="shared" si="690"/>
        <v>0.99998626710299976</v>
      </c>
      <c r="Z1181" s="51">
        <f t="shared" si="667"/>
        <v>0.11062297799229305</v>
      </c>
      <c r="AA1181" s="51">
        <f t="shared" si="668"/>
        <v>0.11184311810009789</v>
      </c>
      <c r="AB1181" s="51">
        <f t="shared" si="669"/>
        <v>0.92182084962038602</v>
      </c>
      <c r="AC1181" s="51">
        <f t="shared" si="670"/>
        <v>8.1200966598407753E-2</v>
      </c>
      <c r="AD1181" s="78">
        <f t="shared" si="671"/>
        <v>1.2254879123111846</v>
      </c>
      <c r="AE1181" s="51">
        <f t="shared" si="691"/>
        <v>1.2392975092904523</v>
      </c>
      <c r="AF1181" s="50">
        <f t="shared" si="672"/>
        <v>-1.1143084590861774E-2</v>
      </c>
      <c r="AG1181" s="50">
        <f t="shared" si="692"/>
        <v>1.1104291184094173E-3</v>
      </c>
      <c r="AH1181" s="48">
        <f t="shared" si="693"/>
        <v>45471</v>
      </c>
      <c r="AI1181" s="55">
        <f t="shared" si="673"/>
        <v>2024</v>
      </c>
      <c r="AJ1181" s="55">
        <f t="shared" si="674"/>
        <v>9</v>
      </c>
      <c r="AK1181" s="53">
        <f t="shared" si="675"/>
        <v>0</v>
      </c>
      <c r="AL1181" s="51">
        <f t="shared" si="694"/>
        <v>1.2279011081806177</v>
      </c>
      <c r="AM1181" s="52" t="str">
        <f t="shared" si="676"/>
        <v/>
      </c>
      <c r="AN1181" s="51">
        <f t="shared" si="695"/>
        <v>1.2392975092904523</v>
      </c>
      <c r="AO1181" s="52">
        <f t="shared" si="677"/>
        <v>-1.1143084590861774E-2</v>
      </c>
      <c r="AP1181" s="56">
        <f t="shared" si="678"/>
        <v>1</v>
      </c>
      <c r="AQ1181" s="53" t="b">
        <f t="shared" si="679"/>
        <v>1</v>
      </c>
    </row>
    <row r="1182" spans="1:43">
      <c r="A1182" s="48">
        <f>净值底稿!A1143</f>
        <v>45546</v>
      </c>
      <c r="B1182" s="49">
        <f>净值底稿!X1143</f>
        <v>1.4918080051059901</v>
      </c>
      <c r="C1182" s="49">
        <f>净值底稿!U1143</f>
        <v>1.0217979201661282</v>
      </c>
      <c r="D1182" s="49">
        <f>净值底稿!V1143</f>
        <v>1.7125999999999999</v>
      </c>
      <c r="E1182" s="49">
        <f>净值底稿!W1143</f>
        <v>2.0278999999999998</v>
      </c>
      <c r="F1182" s="50">
        <f t="shared" si="680"/>
        <v>-1.884803567862714E-2</v>
      </c>
      <c r="G1182" s="50">
        <f t="shared" si="681"/>
        <v>-3.2130738311529905E-3</v>
      </c>
      <c r="H1182" s="50">
        <f t="shared" si="682"/>
        <v>7.011803202054967E-4</v>
      </c>
      <c r="I1182" s="50">
        <f t="shared" si="683"/>
        <v>5.0552609406748772E-3</v>
      </c>
      <c r="J1182" s="51">
        <f t="shared" si="684"/>
        <v>0.10853795215621832</v>
      </c>
      <c r="K1182" s="51">
        <f t="shared" si="685"/>
        <v>0.11148375790413592</v>
      </c>
      <c r="L1182" s="51">
        <f t="shared" si="686"/>
        <v>0.92246721225889494</v>
      </c>
      <c r="M1182" s="51">
        <f t="shared" si="687"/>
        <v>8.1611458673197732E-2</v>
      </c>
      <c r="N1182" s="51">
        <f t="shared" si="658"/>
        <v>1.2241003809924469</v>
      </c>
      <c r="O1182" s="52">
        <f t="shared" si="659"/>
        <v>0.17974155835322125</v>
      </c>
      <c r="P1182" s="53" t="b">
        <f t="shared" si="660"/>
        <v>0</v>
      </c>
      <c r="Q1182" s="53" t="b">
        <f t="shared" si="661"/>
        <v>0</v>
      </c>
      <c r="R1182" s="53" t="b">
        <f t="shared" si="662"/>
        <v>0</v>
      </c>
      <c r="S1182" s="53" t="b">
        <f t="shared" si="688"/>
        <v>0</v>
      </c>
      <c r="T1182" s="54" t="str">
        <f t="shared" si="689"/>
        <v>不调</v>
      </c>
      <c r="U1182" s="51">
        <f t="shared" si="663"/>
        <v>0.10853795215621832</v>
      </c>
      <c r="V1182" s="51">
        <f t="shared" si="664"/>
        <v>0.11148375790413592</v>
      </c>
      <c r="W1182" s="51">
        <f t="shared" si="665"/>
        <v>0.92246721225889494</v>
      </c>
      <c r="X1182" s="51">
        <f t="shared" si="666"/>
        <v>8.1611458673197732E-2</v>
      </c>
      <c r="Y1182" s="51">
        <f t="shared" si="690"/>
        <v>0.99998626710299976</v>
      </c>
      <c r="Z1182" s="51">
        <f t="shared" si="667"/>
        <v>0.10853646161570074</v>
      </c>
      <c r="AA1182" s="51">
        <f t="shared" si="668"/>
        <v>0.11148222690917142</v>
      </c>
      <c r="AB1182" s="51">
        <f t="shared" si="669"/>
        <v>0.92245454411168293</v>
      </c>
      <c r="AC1182" s="51">
        <f t="shared" si="670"/>
        <v>8.1610337911441733E-2</v>
      </c>
      <c r="AD1182" s="78">
        <f t="shared" si="671"/>
        <v>1.2240835705479969</v>
      </c>
      <c r="AE1182" s="51">
        <f t="shared" si="691"/>
        <v>1.2392975092904523</v>
      </c>
      <c r="AF1182" s="50">
        <f t="shared" si="672"/>
        <v>-1.2276260242922721E-2</v>
      </c>
      <c r="AG1182" s="50">
        <f t="shared" si="692"/>
        <v>-1.1459450142916605E-3</v>
      </c>
      <c r="AH1182" s="48">
        <f t="shared" si="693"/>
        <v>45471</v>
      </c>
      <c r="AI1182" s="55">
        <f t="shared" si="673"/>
        <v>2024</v>
      </c>
      <c r="AJ1182" s="55">
        <f t="shared" si="674"/>
        <v>9</v>
      </c>
      <c r="AK1182" s="53">
        <f t="shared" si="675"/>
        <v>0</v>
      </c>
      <c r="AL1182" s="51">
        <f t="shared" si="694"/>
        <v>1.2279011081806177</v>
      </c>
      <c r="AM1182" s="52" t="str">
        <f t="shared" si="676"/>
        <v/>
      </c>
      <c r="AN1182" s="51">
        <f t="shared" si="695"/>
        <v>1.2392975092904523</v>
      </c>
      <c r="AO1182" s="52">
        <f t="shared" si="677"/>
        <v>-1.2276260242922721E-2</v>
      </c>
      <c r="AP1182" s="56">
        <f t="shared" si="678"/>
        <v>1</v>
      </c>
      <c r="AQ1182" s="53" t="b">
        <f t="shared" si="679"/>
        <v>1</v>
      </c>
    </row>
    <row r="1183" spans="1:43">
      <c r="A1183" s="48">
        <f>净值底稿!A1144</f>
        <v>45547</v>
      </c>
      <c r="B1183" s="49">
        <f>净值底稿!X1144</f>
        <v>1.4963346718355983</v>
      </c>
      <c r="C1183" s="49">
        <f>净值底稿!U1144</f>
        <v>1.0194630485405194</v>
      </c>
      <c r="D1183" s="49">
        <f>净值底稿!V1144</f>
        <v>1.7132000000000001</v>
      </c>
      <c r="E1183" s="49">
        <f>净值底稿!W1144</f>
        <v>2.0251999999999999</v>
      </c>
      <c r="F1183" s="50">
        <f t="shared" si="680"/>
        <v>3.0343494029492213E-3</v>
      </c>
      <c r="G1183" s="50">
        <f t="shared" si="681"/>
        <v>-2.2850620259916576E-3</v>
      </c>
      <c r="H1183" s="50">
        <f t="shared" si="682"/>
        <v>3.5034450543047768E-4</v>
      </c>
      <c r="I1183" s="50">
        <f t="shared" si="683"/>
        <v>-1.3314265989446961E-3</v>
      </c>
      <c r="J1183" s="51">
        <f t="shared" si="684"/>
        <v>0.10886579916320256</v>
      </c>
      <c r="K1183" s="51">
        <f t="shared" si="685"/>
        <v>0.11122748310588829</v>
      </c>
      <c r="L1183" s="51">
        <f t="shared" si="686"/>
        <v>0.92277772099272182</v>
      </c>
      <c r="M1183" s="51">
        <f t="shared" si="687"/>
        <v>8.1501679736797575E-2</v>
      </c>
      <c r="N1183" s="51">
        <f t="shared" si="658"/>
        <v>1.2243726829986101</v>
      </c>
      <c r="O1183" s="52">
        <f t="shared" si="659"/>
        <v>0.17976003983530617</v>
      </c>
      <c r="P1183" s="53" t="b">
        <f t="shared" si="660"/>
        <v>0</v>
      </c>
      <c r="Q1183" s="53" t="b">
        <f t="shared" si="661"/>
        <v>0</v>
      </c>
      <c r="R1183" s="53" t="b">
        <f t="shared" si="662"/>
        <v>0</v>
      </c>
      <c r="S1183" s="53" t="b">
        <f t="shared" si="688"/>
        <v>0</v>
      </c>
      <c r="T1183" s="54" t="str">
        <f t="shared" si="689"/>
        <v>不调</v>
      </c>
      <c r="U1183" s="51">
        <f t="shared" si="663"/>
        <v>0.10886579916320256</v>
      </c>
      <c r="V1183" s="51">
        <f t="shared" si="664"/>
        <v>0.11122748310588829</v>
      </c>
      <c r="W1183" s="51">
        <f t="shared" si="665"/>
        <v>0.92277772099272182</v>
      </c>
      <c r="X1183" s="51">
        <f t="shared" si="666"/>
        <v>8.1501679736797575E-2</v>
      </c>
      <c r="Y1183" s="51">
        <f t="shared" si="690"/>
        <v>0.99998626710299976</v>
      </c>
      <c r="Z1183" s="51">
        <f t="shared" si="667"/>
        <v>0.1088643041203958</v>
      </c>
      <c r="AA1183" s="51">
        <f t="shared" si="668"/>
        <v>0.1112259556303192</v>
      </c>
      <c r="AB1183" s="51">
        <f t="shared" si="669"/>
        <v>0.92276504858132535</v>
      </c>
      <c r="AC1183" s="51">
        <f t="shared" si="670"/>
        <v>8.1500560482624398E-2</v>
      </c>
      <c r="AD1183" s="78">
        <f t="shared" si="671"/>
        <v>1.2243558688146647</v>
      </c>
      <c r="AE1183" s="51">
        <f t="shared" si="691"/>
        <v>1.2392975092904523</v>
      </c>
      <c r="AF1183" s="50">
        <f t="shared" si="672"/>
        <v>-1.2056540389839276E-2</v>
      </c>
      <c r="AG1183" s="50">
        <f t="shared" si="692"/>
        <v>2.2245071596382893E-4</v>
      </c>
      <c r="AH1183" s="48">
        <f t="shared" si="693"/>
        <v>45471</v>
      </c>
      <c r="AI1183" s="55">
        <f t="shared" si="673"/>
        <v>2024</v>
      </c>
      <c r="AJ1183" s="55">
        <f t="shared" si="674"/>
        <v>9</v>
      </c>
      <c r="AK1183" s="53">
        <f t="shared" si="675"/>
        <v>0</v>
      </c>
      <c r="AL1183" s="51">
        <f t="shared" si="694"/>
        <v>1.2279011081806177</v>
      </c>
      <c r="AM1183" s="52" t="str">
        <f t="shared" si="676"/>
        <v/>
      </c>
      <c r="AN1183" s="51">
        <f t="shared" si="695"/>
        <v>1.2392975092904523</v>
      </c>
      <c r="AO1183" s="52">
        <f t="shared" si="677"/>
        <v>-1.2056540389839276E-2</v>
      </c>
      <c r="AP1183" s="56">
        <f t="shared" si="678"/>
        <v>1</v>
      </c>
      <c r="AQ1183" s="53" t="b">
        <f t="shared" si="679"/>
        <v>1</v>
      </c>
    </row>
    <row r="1184" spans="1:43">
      <c r="A1184" s="48">
        <f>净值底稿!A1145</f>
        <v>45548</v>
      </c>
      <c r="B1184" s="49">
        <f>净值底稿!X1145</f>
        <v>1.4910088389781182</v>
      </c>
      <c r="C1184" s="49">
        <f>净值底稿!U1145</f>
        <v>1.0103760123527192</v>
      </c>
      <c r="D1184" s="49">
        <f>净值底稿!V1145</f>
        <v>1.7144999999999999</v>
      </c>
      <c r="E1184" s="49">
        <f>净值底稿!W1145</f>
        <v>2.0514999999999999</v>
      </c>
      <c r="F1184" s="50">
        <f t="shared" si="680"/>
        <v>-3.5592524571703699E-3</v>
      </c>
      <c r="G1184" s="50">
        <f t="shared" si="681"/>
        <v>-8.9135513060618621E-3</v>
      </c>
      <c r="H1184" s="50">
        <f t="shared" si="682"/>
        <v>7.5881391547971688E-4</v>
      </c>
      <c r="I1184" s="50">
        <f t="shared" si="683"/>
        <v>1.2986371716373624E-2</v>
      </c>
      <c r="J1184" s="51">
        <f t="shared" si="684"/>
        <v>0.10847682857845714</v>
      </c>
      <c r="K1184" s="51">
        <f t="shared" si="685"/>
        <v>0.1102345373682426</v>
      </c>
      <c r="L1184" s="51">
        <f t="shared" si="686"/>
        <v>0.92346525554090719</v>
      </c>
      <c r="M1184" s="51">
        <f t="shared" si="687"/>
        <v>8.255895705614455E-2</v>
      </c>
      <c r="N1184" s="51">
        <f t="shared" si="658"/>
        <v>1.2247355785437515</v>
      </c>
      <c r="O1184" s="52">
        <f t="shared" si="659"/>
        <v>0.17857843748342342</v>
      </c>
      <c r="P1184" s="53" t="b">
        <f t="shared" si="660"/>
        <v>0</v>
      </c>
      <c r="Q1184" s="53" t="b">
        <f t="shared" si="661"/>
        <v>0</v>
      </c>
      <c r="R1184" s="53" t="b">
        <f t="shared" si="662"/>
        <v>0</v>
      </c>
      <c r="S1184" s="53" t="b">
        <f t="shared" si="688"/>
        <v>0</v>
      </c>
      <c r="T1184" s="54" t="str">
        <f t="shared" si="689"/>
        <v>不调</v>
      </c>
      <c r="U1184" s="51">
        <f t="shared" si="663"/>
        <v>0.10847682857845714</v>
      </c>
      <c r="V1184" s="51">
        <f t="shared" si="664"/>
        <v>0.1102345373682426</v>
      </c>
      <c r="W1184" s="51">
        <f t="shared" si="665"/>
        <v>0.92346525554090719</v>
      </c>
      <c r="X1184" s="51">
        <f t="shared" si="666"/>
        <v>8.255895705614455E-2</v>
      </c>
      <c r="Y1184" s="51">
        <f t="shared" si="690"/>
        <v>0.99998626710299976</v>
      </c>
      <c r="Z1184" s="51">
        <f t="shared" si="667"/>
        <v>0.10847533887734336</v>
      </c>
      <c r="AA1184" s="51">
        <f t="shared" si="668"/>
        <v>0.11023302352869505</v>
      </c>
      <c r="AB1184" s="51">
        <f t="shared" si="669"/>
        <v>0.92345257368766953</v>
      </c>
      <c r="AC1184" s="51">
        <f t="shared" si="670"/>
        <v>8.2557823282490853E-2</v>
      </c>
      <c r="AD1184" s="78">
        <f t="shared" si="671"/>
        <v>1.2247187593761988</v>
      </c>
      <c r="AE1184" s="51">
        <f t="shared" si="691"/>
        <v>1.2392975092904523</v>
      </c>
      <c r="AF1184" s="50">
        <f t="shared" si="672"/>
        <v>-1.1763720821645562E-2</v>
      </c>
      <c r="AG1184" s="50">
        <f t="shared" si="692"/>
        <v>2.9639304288653356E-4</v>
      </c>
      <c r="AH1184" s="48">
        <f t="shared" si="693"/>
        <v>45471</v>
      </c>
      <c r="AI1184" s="55">
        <f t="shared" si="673"/>
        <v>2024</v>
      </c>
      <c r="AJ1184" s="55">
        <f t="shared" si="674"/>
        <v>9</v>
      </c>
      <c r="AK1184" s="53">
        <f t="shared" si="675"/>
        <v>0</v>
      </c>
      <c r="AL1184" s="51">
        <f t="shared" si="694"/>
        <v>1.2279011081806177</v>
      </c>
      <c r="AM1184" s="52" t="str">
        <f t="shared" si="676"/>
        <v/>
      </c>
      <c r="AN1184" s="51">
        <f t="shared" si="695"/>
        <v>1.2392975092904523</v>
      </c>
      <c r="AO1184" s="52">
        <f t="shared" si="677"/>
        <v>-1.1763720821645562E-2</v>
      </c>
      <c r="AP1184" s="56">
        <f t="shared" si="678"/>
        <v>1</v>
      </c>
      <c r="AQ1184" s="53" t="b">
        <f t="shared" si="679"/>
        <v>1</v>
      </c>
    </row>
    <row r="1185" spans="1:43">
      <c r="A1185" s="48">
        <f>净值底稿!A1146</f>
        <v>45553</v>
      </c>
      <c r="B1185" s="49">
        <f>净值底稿!X1146</f>
        <v>1.5071243173477566</v>
      </c>
      <c r="C1185" s="49">
        <f>净值底稿!U1146</f>
        <v>1.0113121191440766</v>
      </c>
      <c r="D1185" s="49">
        <f>净值底稿!V1146</f>
        <v>1.7173</v>
      </c>
      <c r="E1185" s="49">
        <f>净值底稿!W1146</f>
        <v>2.0497000000000001</v>
      </c>
      <c r="F1185" s="50">
        <f t="shared" si="680"/>
        <v>1.0808439191201114E-2</v>
      </c>
      <c r="G1185" s="50">
        <f t="shared" si="681"/>
        <v>9.2649348352757954E-4</v>
      </c>
      <c r="H1185" s="50">
        <f t="shared" si="682"/>
        <v>1.6331291921842794E-3</v>
      </c>
      <c r="I1185" s="50">
        <f t="shared" si="683"/>
        <v>-8.7740677553005408E-4</v>
      </c>
      <c r="J1185" s="51">
        <f t="shared" si="684"/>
        <v>0.10964778798134406</v>
      </c>
      <c r="K1185" s="51">
        <f t="shared" si="685"/>
        <v>0.11033515370666393</v>
      </c>
      <c r="L1185" s="51">
        <f t="shared" si="686"/>
        <v>0.92496069104335654</v>
      </c>
      <c r="M1185" s="51">
        <f t="shared" si="687"/>
        <v>8.2485386488969789E-2</v>
      </c>
      <c r="N1185" s="51">
        <f t="shared" si="658"/>
        <v>1.2274290192203343</v>
      </c>
      <c r="O1185" s="52">
        <f t="shared" si="659"/>
        <v>0.17922253608419789</v>
      </c>
      <c r="P1185" s="53" t="b">
        <f t="shared" si="660"/>
        <v>0</v>
      </c>
      <c r="Q1185" s="53" t="b">
        <f t="shared" si="661"/>
        <v>0</v>
      </c>
      <c r="R1185" s="53" t="b">
        <f t="shared" si="662"/>
        <v>0</v>
      </c>
      <c r="S1185" s="53" t="b">
        <f t="shared" si="688"/>
        <v>0</v>
      </c>
      <c r="T1185" s="54" t="str">
        <f t="shared" si="689"/>
        <v>不调</v>
      </c>
      <c r="U1185" s="51">
        <f t="shared" si="663"/>
        <v>0.10964778798134406</v>
      </c>
      <c r="V1185" s="51">
        <f t="shared" si="664"/>
        <v>0.11033515370666393</v>
      </c>
      <c r="W1185" s="51">
        <f t="shared" si="665"/>
        <v>0.92496069104335654</v>
      </c>
      <c r="X1185" s="51">
        <f t="shared" si="666"/>
        <v>8.2485386488969789E-2</v>
      </c>
      <c r="Y1185" s="51">
        <f t="shared" si="690"/>
        <v>0.99993133740089724</v>
      </c>
      <c r="Z1185" s="51">
        <f t="shared" si="667"/>
        <v>0.10964025927923539</v>
      </c>
      <c r="AA1185" s="51">
        <f t="shared" si="668"/>
        <v>0.11032757780823803</v>
      </c>
      <c r="AB1185" s="51">
        <f t="shared" si="669"/>
        <v>0.92489718083824157</v>
      </c>
      <c r="AC1185" s="51">
        <f t="shared" si="670"/>
        <v>8.2479722827945454E-2</v>
      </c>
      <c r="AD1185" s="78">
        <f t="shared" si="671"/>
        <v>1.2273447407536604</v>
      </c>
      <c r="AE1185" s="51">
        <f t="shared" si="691"/>
        <v>1.2392975092904523</v>
      </c>
      <c r="AF1185" s="50">
        <f t="shared" si="672"/>
        <v>-9.6447934795216295E-3</v>
      </c>
      <c r="AG1185" s="50">
        <f t="shared" si="692"/>
        <v>2.144150530362765E-3</v>
      </c>
      <c r="AH1185" s="48">
        <f t="shared" si="693"/>
        <v>45471</v>
      </c>
      <c r="AI1185" s="55">
        <f t="shared" si="673"/>
        <v>2024</v>
      </c>
      <c r="AJ1185" s="55">
        <f t="shared" si="674"/>
        <v>9</v>
      </c>
      <c r="AK1185" s="53">
        <f t="shared" si="675"/>
        <v>0</v>
      </c>
      <c r="AL1185" s="51">
        <f t="shared" si="694"/>
        <v>1.2279011081806177</v>
      </c>
      <c r="AM1185" s="52" t="str">
        <f t="shared" si="676"/>
        <v/>
      </c>
      <c r="AN1185" s="51">
        <f t="shared" si="695"/>
        <v>1.2392975092904523</v>
      </c>
      <c r="AO1185" s="52">
        <f t="shared" si="677"/>
        <v>-9.6447934795216295E-3</v>
      </c>
      <c r="AP1185" s="56">
        <f t="shared" si="678"/>
        <v>1</v>
      </c>
      <c r="AQ1185" s="53" t="b">
        <f t="shared" si="679"/>
        <v>1</v>
      </c>
    </row>
    <row r="1186" spans="1:43">
      <c r="A1186" s="48">
        <f>净值底稿!A1147</f>
        <v>45554</v>
      </c>
      <c r="B1186" s="49">
        <f>净值底稿!X1147</f>
        <v>1.5115218173920906</v>
      </c>
      <c r="C1186" s="49">
        <f>净值底稿!U1147</f>
        <v>1.0273102862864452</v>
      </c>
      <c r="D1186" s="49">
        <f>净值底稿!V1147</f>
        <v>1.7171000000000001</v>
      </c>
      <c r="E1186" s="49">
        <f>净值底稿!W1147</f>
        <v>2.0526</v>
      </c>
      <c r="F1186" s="50">
        <f t="shared" si="680"/>
        <v>2.9178084340597543E-3</v>
      </c>
      <c r="G1186" s="50">
        <f t="shared" si="681"/>
        <v>1.5819218260638035E-2</v>
      </c>
      <c r="H1186" s="50">
        <f t="shared" si="682"/>
        <v>-1.164618878471968E-4</v>
      </c>
      <c r="I1186" s="50">
        <f t="shared" si="683"/>
        <v>1.4148411962726648E-3</v>
      </c>
      <c r="J1186" s="51">
        <f t="shared" si="684"/>
        <v>0.10996016855247284</v>
      </c>
      <c r="K1186" s="51">
        <f t="shared" si="685"/>
        <v>0.11207287384175407</v>
      </c>
      <c r="L1186" s="51">
        <f t="shared" si="686"/>
        <v>0.92478946556649655</v>
      </c>
      <c r="M1186" s="51">
        <f t="shared" si="687"/>
        <v>8.2596418537659588E-2</v>
      </c>
      <c r="N1186" s="51">
        <f t="shared" si="658"/>
        <v>1.229418926498383</v>
      </c>
      <c r="O1186" s="52">
        <f t="shared" si="659"/>
        <v>0.18059998720421436</v>
      </c>
      <c r="P1186" s="53" t="b">
        <f t="shared" si="660"/>
        <v>0</v>
      </c>
      <c r="Q1186" s="53" t="b">
        <f t="shared" si="661"/>
        <v>0</v>
      </c>
      <c r="R1186" s="53" t="b">
        <f t="shared" si="662"/>
        <v>0</v>
      </c>
      <c r="S1186" s="53" t="b">
        <f t="shared" si="688"/>
        <v>0</v>
      </c>
      <c r="T1186" s="54" t="str">
        <f t="shared" si="689"/>
        <v>不调</v>
      </c>
      <c r="U1186" s="51">
        <f t="shared" si="663"/>
        <v>0.10996016855247284</v>
      </c>
      <c r="V1186" s="51">
        <f t="shared" si="664"/>
        <v>0.11207287384175407</v>
      </c>
      <c r="W1186" s="51">
        <f t="shared" si="665"/>
        <v>0.92478946556649655</v>
      </c>
      <c r="X1186" s="51">
        <f t="shared" si="666"/>
        <v>8.2596418537659588E-2</v>
      </c>
      <c r="Y1186" s="51">
        <f t="shared" si="690"/>
        <v>0.99998626710299976</v>
      </c>
      <c r="Z1186" s="51">
        <f t="shared" si="667"/>
        <v>0.10995865848080398</v>
      </c>
      <c r="AA1186" s="51">
        <f t="shared" si="668"/>
        <v>0.11207133475652108</v>
      </c>
      <c r="AB1186" s="51">
        <f t="shared" si="669"/>
        <v>0.92477676552801902</v>
      </c>
      <c r="AC1186" s="51">
        <f t="shared" si="670"/>
        <v>8.2595284249551218E-2</v>
      </c>
      <c r="AD1186" s="78">
        <f t="shared" si="671"/>
        <v>1.2294020430148953</v>
      </c>
      <c r="AE1186" s="51">
        <f t="shared" si="691"/>
        <v>1.2392975092904523</v>
      </c>
      <c r="AF1186" s="50">
        <f t="shared" si="672"/>
        <v>-7.9847382903420749E-3</v>
      </c>
      <c r="AG1186" s="50">
        <f t="shared" si="692"/>
        <v>1.6762220042363385E-3</v>
      </c>
      <c r="AH1186" s="48">
        <f t="shared" si="693"/>
        <v>45471</v>
      </c>
      <c r="AI1186" s="55">
        <f t="shared" si="673"/>
        <v>2024</v>
      </c>
      <c r="AJ1186" s="55">
        <f t="shared" si="674"/>
        <v>9</v>
      </c>
      <c r="AK1186" s="53">
        <f t="shared" si="675"/>
        <v>0</v>
      </c>
      <c r="AL1186" s="51">
        <f t="shared" si="694"/>
        <v>1.2279011081806177</v>
      </c>
      <c r="AM1186" s="52" t="str">
        <f t="shared" si="676"/>
        <v/>
      </c>
      <c r="AN1186" s="51">
        <f t="shared" si="695"/>
        <v>1.2392975092904523</v>
      </c>
      <c r="AO1186" s="52">
        <f t="shared" si="677"/>
        <v>-7.9847382903420749E-3</v>
      </c>
      <c r="AP1186" s="56">
        <f t="shared" si="678"/>
        <v>1</v>
      </c>
      <c r="AQ1186" s="53" t="b">
        <f t="shared" si="679"/>
        <v>1</v>
      </c>
    </row>
    <row r="1187" spans="1:43">
      <c r="A1187" s="48">
        <f>净值底稿!A1148</f>
        <v>45555</v>
      </c>
      <c r="B1187" s="49">
        <f>净值底稿!X1148</f>
        <v>1.5098094362136625</v>
      </c>
      <c r="C1187" s="49">
        <f>净值底稿!U1148</f>
        <v>1.0255673668597303</v>
      </c>
      <c r="D1187" s="49">
        <f>净值底稿!V1148</f>
        <v>1.7171000000000001</v>
      </c>
      <c r="E1187" s="49">
        <f>净值底稿!W1148</f>
        <v>2.0701999999999998</v>
      </c>
      <c r="F1187" s="50">
        <f t="shared" si="680"/>
        <v>-1.1328855189021159E-3</v>
      </c>
      <c r="G1187" s="50">
        <f t="shared" si="681"/>
        <v>-1.6965851992150061E-3</v>
      </c>
      <c r="H1187" s="50">
        <f t="shared" si="682"/>
        <v>0</v>
      </c>
      <c r="I1187" s="50">
        <f t="shared" si="683"/>
        <v>8.5744908896032701E-3</v>
      </c>
      <c r="J1187" s="51">
        <f t="shared" si="684"/>
        <v>0.10983408790893318</v>
      </c>
      <c r="K1187" s="51">
        <f t="shared" si="685"/>
        <v>0.11188119618871689</v>
      </c>
      <c r="L1187" s="51">
        <f t="shared" si="686"/>
        <v>0.92477676552801902</v>
      </c>
      <c r="M1187" s="51">
        <f t="shared" si="687"/>
        <v>8.3303496761873194E-2</v>
      </c>
      <c r="N1187" s="51">
        <f t="shared" si="658"/>
        <v>1.2297955463875423</v>
      </c>
      <c r="O1187" s="52">
        <f t="shared" si="659"/>
        <v>0.18028629616437195</v>
      </c>
      <c r="P1187" s="53" t="b">
        <f t="shared" si="660"/>
        <v>0</v>
      </c>
      <c r="Q1187" s="53" t="b">
        <f t="shared" si="661"/>
        <v>0</v>
      </c>
      <c r="R1187" s="53" t="b">
        <f t="shared" si="662"/>
        <v>0</v>
      </c>
      <c r="S1187" s="53" t="b">
        <f t="shared" si="688"/>
        <v>0</v>
      </c>
      <c r="T1187" s="54" t="str">
        <f t="shared" si="689"/>
        <v>不调</v>
      </c>
      <c r="U1187" s="51">
        <f t="shared" si="663"/>
        <v>0.10983408790893318</v>
      </c>
      <c r="V1187" s="51">
        <f t="shared" si="664"/>
        <v>0.11188119618871689</v>
      </c>
      <c r="W1187" s="51">
        <f t="shared" si="665"/>
        <v>0.92477676552801902</v>
      </c>
      <c r="X1187" s="51">
        <f t="shared" si="666"/>
        <v>8.3303496761873194E-2</v>
      </c>
      <c r="Y1187" s="51">
        <f t="shared" si="690"/>
        <v>0.99998626710299976</v>
      </c>
      <c r="Z1187" s="51">
        <f t="shared" si="667"/>
        <v>0.10983257956871681</v>
      </c>
      <c r="AA1187" s="51">
        <f t="shared" si="668"/>
        <v>0.11187965973577337</v>
      </c>
      <c r="AB1187" s="51">
        <f t="shared" si="669"/>
        <v>0.92476406566394975</v>
      </c>
      <c r="AC1187" s="51">
        <f t="shared" si="670"/>
        <v>8.33023527635324E-2</v>
      </c>
      <c r="AD1187" s="78">
        <f t="shared" si="671"/>
        <v>1.2297786577319723</v>
      </c>
      <c r="AE1187" s="51">
        <f t="shared" si="691"/>
        <v>1.2392975092904523</v>
      </c>
      <c r="AF1187" s="50">
        <f t="shared" si="672"/>
        <v>-7.6808445809998238E-3</v>
      </c>
      <c r="AG1187" s="50">
        <f t="shared" si="692"/>
        <v>3.0633975209060083E-4</v>
      </c>
      <c r="AH1187" s="48">
        <f t="shared" si="693"/>
        <v>45471</v>
      </c>
      <c r="AI1187" s="55">
        <f t="shared" si="673"/>
        <v>2024</v>
      </c>
      <c r="AJ1187" s="55">
        <f t="shared" si="674"/>
        <v>9</v>
      </c>
      <c r="AK1187" s="53">
        <f t="shared" si="675"/>
        <v>0</v>
      </c>
      <c r="AL1187" s="51">
        <f t="shared" si="694"/>
        <v>1.2279011081806177</v>
      </c>
      <c r="AM1187" s="52" t="str">
        <f t="shared" si="676"/>
        <v/>
      </c>
      <c r="AN1187" s="51">
        <f t="shared" si="695"/>
        <v>1.2392975092904523</v>
      </c>
      <c r="AO1187" s="52">
        <f t="shared" si="677"/>
        <v>-7.6808445809998238E-3</v>
      </c>
      <c r="AP1187" s="56">
        <f t="shared" si="678"/>
        <v>1</v>
      </c>
      <c r="AQ1187" s="53" t="b">
        <f t="shared" si="679"/>
        <v>1</v>
      </c>
    </row>
    <row r="1188" spans="1:43">
      <c r="A1188" s="48">
        <f>净值底稿!A1149</f>
        <v>45558</v>
      </c>
      <c r="B1188" s="49">
        <f>净值底稿!X1149</f>
        <v>1.5237765590548435</v>
      </c>
      <c r="C1188" s="49">
        <f>净值底稿!U1149</f>
        <v>1.0284025670801478</v>
      </c>
      <c r="D1188" s="49">
        <f>净值底稿!V1149</f>
        <v>1.7174</v>
      </c>
      <c r="E1188" s="49">
        <f>净值底稿!W1149</f>
        <v>2.0842000000000001</v>
      </c>
      <c r="F1188" s="50">
        <f t="shared" si="680"/>
        <v>9.2509177027055856E-3</v>
      </c>
      <c r="G1188" s="50">
        <f t="shared" si="681"/>
        <v>2.7645187552123307E-3</v>
      </c>
      <c r="H1188" s="50">
        <f t="shared" si="682"/>
        <v>1.7471317919737217E-4</v>
      </c>
      <c r="I1188" s="50">
        <f t="shared" si="683"/>
        <v>6.7626316297944022E-3</v>
      </c>
      <c r="J1188" s="51">
        <f t="shared" si="684"/>
        <v>0.11084863172338287</v>
      </c>
      <c r="K1188" s="51">
        <f t="shared" si="685"/>
        <v>0.11218895315343969</v>
      </c>
      <c r="L1188" s="51">
        <f t="shared" si="686"/>
        <v>0.92492563413386941</v>
      </c>
      <c r="M1188" s="51">
        <f t="shared" si="687"/>
        <v>8.3865695889167355E-2</v>
      </c>
      <c r="N1188" s="51">
        <f t="shared" si="658"/>
        <v>1.2318289148998594</v>
      </c>
      <c r="O1188" s="52">
        <f t="shared" si="659"/>
        <v>0.18106214440903448</v>
      </c>
      <c r="P1188" s="53" t="b">
        <f t="shared" si="660"/>
        <v>0</v>
      </c>
      <c r="Q1188" s="53" t="b">
        <f t="shared" si="661"/>
        <v>0</v>
      </c>
      <c r="R1188" s="53" t="b">
        <f t="shared" si="662"/>
        <v>0</v>
      </c>
      <c r="S1188" s="53" t="b">
        <f t="shared" si="688"/>
        <v>0</v>
      </c>
      <c r="T1188" s="54" t="str">
        <f t="shared" si="689"/>
        <v>不调</v>
      </c>
      <c r="U1188" s="51">
        <f t="shared" si="663"/>
        <v>0.11084863172338287</v>
      </c>
      <c r="V1188" s="51">
        <f t="shared" si="664"/>
        <v>0.11218895315343969</v>
      </c>
      <c r="W1188" s="51">
        <f t="shared" si="665"/>
        <v>0.92492563413386941</v>
      </c>
      <c r="X1188" s="51">
        <f t="shared" si="666"/>
        <v>8.3865695889167355E-2</v>
      </c>
      <c r="Y1188" s="51">
        <f t="shared" si="690"/>
        <v>0.99995880187477393</v>
      </c>
      <c r="Z1188" s="51">
        <f t="shared" si="667"/>
        <v>0.11084406496757199</v>
      </c>
      <c r="AA1188" s="51">
        <f t="shared" si="668"/>
        <v>0.11218433117889869</v>
      </c>
      <c r="AB1188" s="51">
        <f t="shared" si="669"/>
        <v>0.92488752893176951</v>
      </c>
      <c r="AC1188" s="51">
        <f t="shared" si="670"/>
        <v>8.3862240779725941E-2</v>
      </c>
      <c r="AD1188" s="78">
        <f t="shared" si="671"/>
        <v>1.2317781658579663</v>
      </c>
      <c r="AE1188" s="51">
        <f t="shared" si="691"/>
        <v>1.2392975092904523</v>
      </c>
      <c r="AF1188" s="50">
        <f t="shared" si="672"/>
        <v>-6.067423985053555E-3</v>
      </c>
      <c r="AG1188" s="50">
        <f t="shared" si="692"/>
        <v>1.6259089498931178E-3</v>
      </c>
      <c r="AH1188" s="48">
        <f t="shared" si="693"/>
        <v>45471</v>
      </c>
      <c r="AI1188" s="55">
        <f t="shared" si="673"/>
        <v>2024</v>
      </c>
      <c r="AJ1188" s="55">
        <f t="shared" si="674"/>
        <v>9</v>
      </c>
      <c r="AK1188" s="53">
        <f t="shared" si="675"/>
        <v>0</v>
      </c>
      <c r="AL1188" s="51">
        <f t="shared" si="694"/>
        <v>1.2279011081806177</v>
      </c>
      <c r="AM1188" s="52" t="str">
        <f t="shared" si="676"/>
        <v/>
      </c>
      <c r="AN1188" s="51">
        <f t="shared" si="695"/>
        <v>1.2392975092904523</v>
      </c>
      <c r="AO1188" s="52">
        <f t="shared" si="677"/>
        <v>-6.067423985053555E-3</v>
      </c>
      <c r="AP1188" s="56">
        <f t="shared" si="678"/>
        <v>1</v>
      </c>
      <c r="AQ1188" s="53" t="b">
        <f t="shared" si="679"/>
        <v>1</v>
      </c>
    </row>
    <row r="1189" spans="1:43">
      <c r="A1189" s="48">
        <f>净值底稿!A1150</f>
        <v>45559</v>
      </c>
      <c r="B1189" s="49">
        <f>净值底稿!X1150</f>
        <v>1.5823701645893036</v>
      </c>
      <c r="C1189" s="49">
        <f>净值底稿!U1150</f>
        <v>1.0656700279332938</v>
      </c>
      <c r="D1189" s="49">
        <f>净值底稿!V1150</f>
        <v>1.7158</v>
      </c>
      <c r="E1189" s="49">
        <f>净值底稿!W1150</f>
        <v>2.0836999999999999</v>
      </c>
      <c r="F1189" s="50">
        <f t="shared" si="680"/>
        <v>3.8452885487885391E-2</v>
      </c>
      <c r="G1189" s="50">
        <f t="shared" si="681"/>
        <v>3.6238202865397584E-2</v>
      </c>
      <c r="H1189" s="50">
        <f t="shared" si="682"/>
        <v>-9.3164085245145412E-4</v>
      </c>
      <c r="I1189" s="50">
        <f t="shared" si="683"/>
        <v>-2.3990020151620772E-4</v>
      </c>
      <c r="J1189" s="51">
        <f t="shared" si="684"/>
        <v>0.11510633910478175</v>
      </c>
      <c r="K1189" s="51">
        <f t="shared" si="685"/>
        <v>0.11624968973047857</v>
      </c>
      <c r="L1189" s="51">
        <f t="shared" si="686"/>
        <v>0.92402586592589375</v>
      </c>
      <c r="M1189" s="51">
        <f t="shared" si="687"/>
        <v>8.384212221126329E-2</v>
      </c>
      <c r="N1189" s="51">
        <f t="shared" si="658"/>
        <v>1.2392240169724174</v>
      </c>
      <c r="O1189" s="52">
        <f t="shared" si="659"/>
        <v>0.1866942745351988</v>
      </c>
      <c r="P1189" s="53" t="b">
        <f t="shared" si="660"/>
        <v>0</v>
      </c>
      <c r="Q1189" s="53" t="b">
        <f t="shared" si="661"/>
        <v>0</v>
      </c>
      <c r="R1189" s="53" t="b">
        <f t="shared" si="662"/>
        <v>0</v>
      </c>
      <c r="S1189" s="53" t="b">
        <f t="shared" si="688"/>
        <v>0</v>
      </c>
      <c r="T1189" s="54" t="str">
        <f t="shared" si="689"/>
        <v>不调</v>
      </c>
      <c r="U1189" s="51">
        <f t="shared" si="663"/>
        <v>0.11510633910478175</v>
      </c>
      <c r="V1189" s="51">
        <f t="shared" si="664"/>
        <v>0.11624968973047857</v>
      </c>
      <c r="W1189" s="51">
        <f t="shared" si="665"/>
        <v>0.92402586592589375</v>
      </c>
      <c r="X1189" s="51">
        <f t="shared" si="666"/>
        <v>8.384212221126329E-2</v>
      </c>
      <c r="Y1189" s="51">
        <f t="shared" si="690"/>
        <v>0.99998626710299976</v>
      </c>
      <c r="Z1189" s="51">
        <f t="shared" si="667"/>
        <v>0.11510475836128276</v>
      </c>
      <c r="AA1189" s="51">
        <f t="shared" si="668"/>
        <v>0.11624809328546319</v>
      </c>
      <c r="AB1189" s="51">
        <f t="shared" si="669"/>
        <v>0.92401317637385139</v>
      </c>
      <c r="AC1189" s="51">
        <f t="shared" si="670"/>
        <v>8.3840970816034685E-2</v>
      </c>
      <c r="AD1189" s="78">
        <f t="shared" si="671"/>
        <v>1.2392069988366319</v>
      </c>
      <c r="AE1189" s="51">
        <f t="shared" si="691"/>
        <v>1.2392975092904523</v>
      </c>
      <c r="AF1189" s="50">
        <f t="shared" si="672"/>
        <v>-7.3033676854739049E-5</v>
      </c>
      <c r="AG1189" s="50">
        <f t="shared" si="692"/>
        <v>6.0309828381241992E-3</v>
      </c>
      <c r="AH1189" s="48">
        <f t="shared" si="693"/>
        <v>45471</v>
      </c>
      <c r="AI1189" s="55">
        <f t="shared" si="673"/>
        <v>2024</v>
      </c>
      <c r="AJ1189" s="55">
        <f t="shared" si="674"/>
        <v>9</v>
      </c>
      <c r="AK1189" s="53">
        <f t="shared" si="675"/>
        <v>0</v>
      </c>
      <c r="AL1189" s="51">
        <f t="shared" si="694"/>
        <v>1.2279011081806177</v>
      </c>
      <c r="AM1189" s="52" t="str">
        <f t="shared" si="676"/>
        <v/>
      </c>
      <c r="AN1189" s="51">
        <f t="shared" si="695"/>
        <v>1.2392975092904523</v>
      </c>
      <c r="AO1189" s="52">
        <f t="shared" si="677"/>
        <v>-7.3033676854739049E-5</v>
      </c>
      <c r="AP1189" s="56">
        <f t="shared" si="678"/>
        <v>1</v>
      </c>
      <c r="AQ1189" s="53" t="b">
        <f t="shared" si="679"/>
        <v>1</v>
      </c>
    </row>
    <row r="1190" spans="1:43">
      <c r="A1190" s="48">
        <f>净值底稿!A1151</f>
        <v>45560</v>
      </c>
      <c r="B1190" s="49">
        <f>净值底稿!X1151</f>
        <v>1.6025065965935148</v>
      </c>
      <c r="C1190" s="49">
        <f>净值底稿!U1151</f>
        <v>1.0756918148768346</v>
      </c>
      <c r="D1190" s="49">
        <f>净值底稿!V1151</f>
        <v>1.718</v>
      </c>
      <c r="E1190" s="49">
        <f>净值底稿!W1151</f>
        <v>2.0958000000000001</v>
      </c>
      <c r="F1190" s="50">
        <f t="shared" si="680"/>
        <v>1.2725487660744328E-2</v>
      </c>
      <c r="G1190" s="50">
        <f t="shared" si="681"/>
        <v>9.4042120739536994E-3</v>
      </c>
      <c r="H1190" s="50">
        <f t="shared" si="682"/>
        <v>1.282200722694915E-3</v>
      </c>
      <c r="I1190" s="50">
        <f t="shared" si="683"/>
        <v>5.8069779718770143E-3</v>
      </c>
      <c r="J1190" s="51">
        <f t="shared" si="684"/>
        <v>0.11656952254350221</v>
      </c>
      <c r="K1190" s="51">
        <f t="shared" si="685"/>
        <v>0.11734131500791244</v>
      </c>
      <c r="L1190" s="51">
        <f t="shared" si="686"/>
        <v>0.92519794673637756</v>
      </c>
      <c r="M1190" s="51">
        <f t="shared" si="687"/>
        <v>8.4327833486704182E-2</v>
      </c>
      <c r="N1190" s="51">
        <f t="shared" si="658"/>
        <v>1.2434366177744964</v>
      </c>
      <c r="O1190" s="52">
        <f t="shared" si="659"/>
        <v>0.18811641398342313</v>
      </c>
      <c r="P1190" s="53" t="b">
        <f t="shared" si="660"/>
        <v>0</v>
      </c>
      <c r="Q1190" s="53" t="b">
        <f t="shared" si="661"/>
        <v>0</v>
      </c>
      <c r="R1190" s="53" t="b">
        <f t="shared" si="662"/>
        <v>0</v>
      </c>
      <c r="S1190" s="53" t="b">
        <f t="shared" si="688"/>
        <v>0</v>
      </c>
      <c r="T1190" s="54" t="str">
        <f t="shared" si="689"/>
        <v>不调</v>
      </c>
      <c r="U1190" s="51">
        <f t="shared" si="663"/>
        <v>0.11656952254350221</v>
      </c>
      <c r="V1190" s="51">
        <f t="shared" si="664"/>
        <v>0.11734131500791244</v>
      </c>
      <c r="W1190" s="51">
        <f t="shared" si="665"/>
        <v>0.92519794673637756</v>
      </c>
      <c r="X1190" s="51">
        <f t="shared" si="666"/>
        <v>8.4327833486704182E-2</v>
      </c>
      <c r="Y1190" s="51">
        <f t="shared" si="690"/>
        <v>0.99998626710299976</v>
      </c>
      <c r="Z1190" s="51">
        <f t="shared" si="667"/>
        <v>0.11656792170625575</v>
      </c>
      <c r="AA1190" s="51">
        <f t="shared" si="668"/>
        <v>0.11733970357171956</v>
      </c>
      <c r="AB1190" s="51">
        <f t="shared" si="669"/>
        <v>0.92518524108827016</v>
      </c>
      <c r="AC1190" s="51">
        <f t="shared" si="670"/>
        <v>8.4326675421252661E-2</v>
      </c>
      <c r="AD1190" s="78">
        <f t="shared" si="671"/>
        <v>1.243419541787498</v>
      </c>
      <c r="AE1190" s="51">
        <f t="shared" si="691"/>
        <v>1.243419541787498</v>
      </c>
      <c r="AF1190" s="50">
        <f t="shared" si="672"/>
        <v>0</v>
      </c>
      <c r="AG1190" s="50">
        <f t="shared" si="692"/>
        <v>3.3993860225296491E-3</v>
      </c>
      <c r="AH1190" s="48">
        <f t="shared" si="693"/>
        <v>45471</v>
      </c>
      <c r="AI1190" s="55">
        <f t="shared" si="673"/>
        <v>2024</v>
      </c>
      <c r="AJ1190" s="55">
        <f t="shared" si="674"/>
        <v>9</v>
      </c>
      <c r="AK1190" s="53">
        <f t="shared" si="675"/>
        <v>0</v>
      </c>
      <c r="AL1190" s="51">
        <f t="shared" si="694"/>
        <v>1.2279011081806177</v>
      </c>
      <c r="AM1190" s="52" t="str">
        <f t="shared" si="676"/>
        <v/>
      </c>
      <c r="AN1190" s="51">
        <f t="shared" si="695"/>
        <v>1.243419541787498</v>
      </c>
      <c r="AO1190" s="52">
        <f t="shared" si="677"/>
        <v>0</v>
      </c>
      <c r="AP1190" s="56">
        <f t="shared" si="678"/>
        <v>1</v>
      </c>
      <c r="AQ1190" s="53" t="b">
        <f t="shared" si="679"/>
        <v>1</v>
      </c>
    </row>
    <row r="1191" spans="1:43">
      <c r="A1191" s="48">
        <f>净值底稿!A1152</f>
        <v>45561</v>
      </c>
      <c r="B1191" s="49">
        <f>净值底稿!X1152</f>
        <v>1.6483379670126499</v>
      </c>
      <c r="C1191" s="49">
        <f>净值底稿!U1152</f>
        <v>1.113293378081756</v>
      </c>
      <c r="D1191" s="49">
        <f>净值底稿!V1152</f>
        <v>1.7161999999999999</v>
      </c>
      <c r="E1191" s="49">
        <f>净值底稿!W1152</f>
        <v>2.1008</v>
      </c>
      <c r="F1191" s="50">
        <f t="shared" si="680"/>
        <v>2.8599801408967673E-2</v>
      </c>
      <c r="G1191" s="50">
        <f t="shared" si="681"/>
        <v>3.4955702632381458E-2</v>
      </c>
      <c r="H1191" s="50">
        <f t="shared" si="682"/>
        <v>-1.0477299185098765E-3</v>
      </c>
      <c r="I1191" s="50">
        <f t="shared" si="683"/>
        <v>2.3857238286095761E-3</v>
      </c>
      <c r="J1191" s="51">
        <f t="shared" si="684"/>
        <v>0.11990174111771076</v>
      </c>
      <c r="K1191" s="51">
        <f t="shared" si="685"/>
        <v>0.12144139535674438</v>
      </c>
      <c r="L1191" s="51">
        <f t="shared" si="686"/>
        <v>0.92421589683101824</v>
      </c>
      <c r="M1191" s="51">
        <f t="shared" si="687"/>
        <v>8.4527855580192574E-2</v>
      </c>
      <c r="N1191" s="51">
        <f t="shared" si="658"/>
        <v>1.250086888885666</v>
      </c>
      <c r="O1191" s="52">
        <f t="shared" si="659"/>
        <v>0.19306108928923307</v>
      </c>
      <c r="P1191" s="53" t="b">
        <f t="shared" si="660"/>
        <v>0</v>
      </c>
      <c r="Q1191" s="53" t="b">
        <f t="shared" si="661"/>
        <v>0</v>
      </c>
      <c r="R1191" s="53" t="b">
        <f t="shared" si="662"/>
        <v>0</v>
      </c>
      <c r="S1191" s="53" t="b">
        <f t="shared" si="688"/>
        <v>0</v>
      </c>
      <c r="T1191" s="54" t="str">
        <f t="shared" si="689"/>
        <v>不调</v>
      </c>
      <c r="U1191" s="51">
        <f t="shared" si="663"/>
        <v>0.11990174111771076</v>
      </c>
      <c r="V1191" s="51">
        <f t="shared" si="664"/>
        <v>0.12144139535674438</v>
      </c>
      <c r="W1191" s="51">
        <f t="shared" si="665"/>
        <v>0.92421589683101824</v>
      </c>
      <c r="X1191" s="51">
        <f t="shared" si="666"/>
        <v>8.4527855580192574E-2</v>
      </c>
      <c r="Y1191" s="51">
        <f t="shared" si="690"/>
        <v>0.99998626710299976</v>
      </c>
      <c r="Z1191" s="51">
        <f t="shared" si="667"/>
        <v>0.11990009451944984</v>
      </c>
      <c r="AA1191" s="51">
        <f t="shared" si="668"/>
        <v>0.12143972761457038</v>
      </c>
      <c r="AB1191" s="51">
        <f t="shared" si="669"/>
        <v>0.92420320466930106</v>
      </c>
      <c r="AC1191" s="51">
        <f t="shared" si="670"/>
        <v>8.4526694767858235E-2</v>
      </c>
      <c r="AD1191" s="78">
        <f t="shared" si="671"/>
        <v>1.2500697215711796</v>
      </c>
      <c r="AE1191" s="51">
        <f t="shared" si="691"/>
        <v>1.2500697215711796</v>
      </c>
      <c r="AF1191" s="50">
        <f t="shared" si="672"/>
        <v>0</v>
      </c>
      <c r="AG1191" s="50">
        <f t="shared" si="692"/>
        <v>5.3482992346425284E-3</v>
      </c>
      <c r="AH1191" s="48">
        <f t="shared" si="693"/>
        <v>45471</v>
      </c>
      <c r="AI1191" s="55">
        <f t="shared" si="673"/>
        <v>2024</v>
      </c>
      <c r="AJ1191" s="55">
        <f t="shared" si="674"/>
        <v>9</v>
      </c>
      <c r="AK1191" s="53">
        <f t="shared" si="675"/>
        <v>0</v>
      </c>
      <c r="AL1191" s="51">
        <f t="shared" si="694"/>
        <v>1.2279011081806177</v>
      </c>
      <c r="AM1191" s="52" t="str">
        <f t="shared" si="676"/>
        <v/>
      </c>
      <c r="AN1191" s="51">
        <f t="shared" si="695"/>
        <v>1.2500697215711796</v>
      </c>
      <c r="AO1191" s="52">
        <f t="shared" si="677"/>
        <v>0</v>
      </c>
      <c r="AP1191" s="56">
        <f t="shared" si="678"/>
        <v>1</v>
      </c>
      <c r="AQ1191" s="53" t="b">
        <f t="shared" si="679"/>
        <v>1</v>
      </c>
    </row>
    <row r="1192" spans="1:43">
      <c r="A1192" s="48">
        <f>净值底稿!A1153</f>
        <v>45562</v>
      </c>
      <c r="B1192" s="49">
        <f>净值底稿!X1153</f>
        <v>1.6611160750646776</v>
      </c>
      <c r="C1192" s="49">
        <f>净值底稿!U1153</f>
        <v>1.1600688141254114</v>
      </c>
      <c r="D1192" s="49">
        <f>净值底稿!V1153</f>
        <v>1.7069000000000001</v>
      </c>
      <c r="E1192" s="49">
        <f>净值底稿!W1153</f>
        <v>2.1008</v>
      </c>
      <c r="F1192" s="50">
        <f t="shared" si="680"/>
        <v>7.7521165608931408E-3</v>
      </c>
      <c r="G1192" s="50">
        <f t="shared" si="681"/>
        <v>4.2015372555481489E-2</v>
      </c>
      <c r="H1192" s="50">
        <f t="shared" si="682"/>
        <v>-5.4189488404614572E-3</v>
      </c>
      <c r="I1192" s="50">
        <f t="shared" si="683"/>
        <v>0</v>
      </c>
      <c r="J1192" s="51">
        <f t="shared" si="684"/>
        <v>0.12082957402782672</v>
      </c>
      <c r="K1192" s="51">
        <f t="shared" si="685"/>
        <v>0.12654206301333273</v>
      </c>
      <c r="L1192" s="51">
        <f t="shared" si="686"/>
        <v>0.91919499478500755</v>
      </c>
      <c r="M1192" s="51">
        <f t="shared" si="687"/>
        <v>8.4526694767858235E-2</v>
      </c>
      <c r="N1192" s="51">
        <f t="shared" si="658"/>
        <v>1.2510933265940252</v>
      </c>
      <c r="O1192" s="52">
        <f t="shared" si="659"/>
        <v>0.1977243677852584</v>
      </c>
      <c r="P1192" s="53" t="b">
        <f t="shared" si="660"/>
        <v>0</v>
      </c>
      <c r="Q1192" s="53" t="b">
        <f t="shared" si="661"/>
        <v>0</v>
      </c>
      <c r="R1192" s="53" t="b">
        <f t="shared" si="662"/>
        <v>0</v>
      </c>
      <c r="S1192" s="53" t="b">
        <f t="shared" si="688"/>
        <v>0</v>
      </c>
      <c r="T1192" s="54" t="str">
        <f t="shared" si="689"/>
        <v>不调</v>
      </c>
      <c r="U1192" s="51">
        <f t="shared" si="663"/>
        <v>0.12082957402782672</v>
      </c>
      <c r="V1192" s="51">
        <f t="shared" si="664"/>
        <v>0.12654206301333273</v>
      </c>
      <c r="W1192" s="51">
        <f t="shared" si="665"/>
        <v>0.91919499478500755</v>
      </c>
      <c r="X1192" s="51">
        <f t="shared" si="666"/>
        <v>8.4526694767858235E-2</v>
      </c>
      <c r="Y1192" s="51">
        <f t="shared" si="690"/>
        <v>0.99998626710299976</v>
      </c>
      <c r="Z1192" s="51">
        <f t="shared" si="667"/>
        <v>0.12082791468773202</v>
      </c>
      <c r="AA1192" s="51">
        <f t="shared" si="668"/>
        <v>0.12654032522421518</v>
      </c>
      <c r="AB1192" s="51">
        <f t="shared" si="669"/>
        <v>0.91918237157482108</v>
      </c>
      <c r="AC1192" s="51">
        <f t="shared" si="670"/>
        <v>8.4525533971465214E-2</v>
      </c>
      <c r="AD1192" s="78">
        <f t="shared" si="671"/>
        <v>1.2510761454582335</v>
      </c>
      <c r="AE1192" s="51">
        <f t="shared" si="691"/>
        <v>1.2510761454582335</v>
      </c>
      <c r="AF1192" s="50">
        <f t="shared" si="672"/>
        <v>0</v>
      </c>
      <c r="AG1192" s="50">
        <f t="shared" si="692"/>
        <v>8.050942036970099E-4</v>
      </c>
      <c r="AH1192" s="48">
        <f t="shared" si="693"/>
        <v>45471</v>
      </c>
      <c r="AI1192" s="55">
        <f t="shared" si="673"/>
        <v>2024</v>
      </c>
      <c r="AJ1192" s="55">
        <f t="shared" si="674"/>
        <v>9</v>
      </c>
      <c r="AK1192" s="53">
        <f t="shared" si="675"/>
        <v>0</v>
      </c>
      <c r="AL1192" s="51">
        <f t="shared" si="694"/>
        <v>1.2279011081806177</v>
      </c>
      <c r="AM1192" s="52" t="str">
        <f t="shared" si="676"/>
        <v/>
      </c>
      <c r="AN1192" s="51">
        <f t="shared" si="695"/>
        <v>1.2510761454582335</v>
      </c>
      <c r="AO1192" s="52">
        <f t="shared" si="677"/>
        <v>0</v>
      </c>
      <c r="AP1192" s="56">
        <f t="shared" si="678"/>
        <v>1</v>
      </c>
      <c r="AQ1192" s="53" t="b">
        <f t="shared" si="679"/>
        <v>1</v>
      </c>
    </row>
    <row r="1193" spans="1:43">
      <c r="A1193" s="48">
        <f>净值底稿!A1154</f>
        <v>45565</v>
      </c>
      <c r="B1193" s="49">
        <f>净值底稿!X1154</f>
        <v>1.7525311156938386</v>
      </c>
      <c r="C1193" s="49">
        <f>净值底稿!U1154</f>
        <v>1.2647300471992211</v>
      </c>
      <c r="D1193" s="49">
        <f>净值底稿!V1154</f>
        <v>1.7015</v>
      </c>
      <c r="E1193" s="49">
        <f>净值底稿!W1154</f>
        <v>2.0935999999999999</v>
      </c>
      <c r="F1193" s="50">
        <f t="shared" si="680"/>
        <v>5.5032301475742118E-2</v>
      </c>
      <c r="G1193" s="50">
        <f t="shared" si="681"/>
        <v>9.0219848856737839E-2</v>
      </c>
      <c r="H1193" s="50">
        <f t="shared" si="682"/>
        <v>-3.1636299724647765E-3</v>
      </c>
      <c r="I1193" s="50">
        <f t="shared" si="683"/>
        <v>-3.4272658035034986E-3</v>
      </c>
      <c r="J1193" s="51">
        <f t="shared" si="684"/>
        <v>0.12747735291551254</v>
      </c>
      <c r="K1193" s="51">
        <f t="shared" si="685"/>
        <v>0.13795677424022632</v>
      </c>
      <c r="L1193" s="51">
        <f t="shared" si="686"/>
        <v>0.91627441867394577</v>
      </c>
      <c r="M1193" s="51">
        <f t="shared" si="687"/>
        <v>8.4235842499361932E-2</v>
      </c>
      <c r="N1193" s="51">
        <f t="shared" si="658"/>
        <v>1.2659443883290464</v>
      </c>
      <c r="O1193" s="52">
        <f t="shared" si="659"/>
        <v>0.20967281786057951</v>
      </c>
      <c r="P1193" s="53" t="b">
        <f t="shared" si="660"/>
        <v>0</v>
      </c>
      <c r="Q1193" s="53" t="b">
        <f t="shared" si="661"/>
        <v>1</v>
      </c>
      <c r="R1193" s="53" t="b">
        <f t="shared" si="662"/>
        <v>0</v>
      </c>
      <c r="S1193" s="53" t="b">
        <f t="shared" si="688"/>
        <v>1</v>
      </c>
      <c r="T1193" s="54" t="str">
        <f t="shared" si="689"/>
        <v>季度</v>
      </c>
      <c r="U1193" s="51">
        <f t="shared" si="663"/>
        <v>0.13271706357786944</v>
      </c>
      <c r="V1193" s="51">
        <f t="shared" si="664"/>
        <v>0.13271706357786944</v>
      </c>
      <c r="W1193" s="51">
        <f t="shared" si="665"/>
        <v>0.91627441867394577</v>
      </c>
      <c r="X1193" s="51">
        <f t="shared" si="666"/>
        <v>8.4235842499361932E-2</v>
      </c>
      <c r="Y1193" s="51">
        <f t="shared" si="690"/>
        <v>0.99995880187477393</v>
      </c>
      <c r="Z1193" s="51">
        <f t="shared" si="667"/>
        <v>0.13271159588366452</v>
      </c>
      <c r="AA1193" s="51">
        <f t="shared" si="668"/>
        <v>0.13271159588366452</v>
      </c>
      <c r="AB1193" s="51">
        <f t="shared" si="669"/>
        <v>0.91623666988570385</v>
      </c>
      <c r="AC1193" s="51">
        <f t="shared" si="670"/>
        <v>8.4232372140574122E-2</v>
      </c>
      <c r="AD1193" s="78">
        <f t="shared" si="671"/>
        <v>1.2658922337936072</v>
      </c>
      <c r="AE1193" s="51">
        <f t="shared" si="691"/>
        <v>1.2658922337936072</v>
      </c>
      <c r="AF1193" s="50">
        <f t="shared" si="672"/>
        <v>0</v>
      </c>
      <c r="AG1193" s="50">
        <f t="shared" si="692"/>
        <v>1.1842675115467882E-2</v>
      </c>
      <c r="AH1193" s="48">
        <f t="shared" si="693"/>
        <v>45565</v>
      </c>
      <c r="AI1193" s="55">
        <f t="shared" si="673"/>
        <v>2024</v>
      </c>
      <c r="AJ1193" s="55">
        <f t="shared" si="674"/>
        <v>9</v>
      </c>
      <c r="AK1193" s="53">
        <f t="shared" si="675"/>
        <v>1</v>
      </c>
      <c r="AL1193" s="51">
        <f t="shared" si="694"/>
        <v>1.2279011081806177</v>
      </c>
      <c r="AM1193" s="52">
        <f t="shared" si="676"/>
        <v>3.0939890321689534E-2</v>
      </c>
      <c r="AN1193" s="51">
        <f t="shared" si="695"/>
        <v>1.2658922337936072</v>
      </c>
      <c r="AO1193" s="52">
        <f t="shared" si="677"/>
        <v>0</v>
      </c>
      <c r="AP1193" s="56">
        <f t="shared" si="678"/>
        <v>1</v>
      </c>
      <c r="AQ1193" s="53" t="b">
        <f t="shared" si="679"/>
        <v>1</v>
      </c>
    </row>
    <row r="1194" spans="1:43">
      <c r="A1194" s="48">
        <f>净值底稿!A1155</f>
        <v>45573</v>
      </c>
      <c r="B1194" s="49">
        <f>净值底稿!X1155</f>
        <v>1.7770837146869978</v>
      </c>
      <c r="C1194" s="49">
        <f>净值底稿!U1155</f>
        <v>1.3439524908060512</v>
      </c>
      <c r="D1194" s="49">
        <f>净值底稿!V1155</f>
        <v>1.6986000000000001</v>
      </c>
      <c r="E1194" s="49">
        <f>净值底稿!W1155</f>
        <v>2.0876999999999999</v>
      </c>
      <c r="F1194" s="50">
        <f t="shared" si="680"/>
        <v>1.4009793477155252E-2</v>
      </c>
      <c r="G1194" s="50">
        <f t="shared" si="681"/>
        <v>6.2639805057427278E-2</v>
      </c>
      <c r="H1194" s="50">
        <f t="shared" si="682"/>
        <v>-1.7043784895679481E-3</v>
      </c>
      <c r="I1194" s="50">
        <f t="shared" si="683"/>
        <v>-2.8181123423767218E-3</v>
      </c>
      <c r="J1194" s="51">
        <f t="shared" si="684"/>
        <v>0.13457085793401835</v>
      </c>
      <c r="K1194" s="51">
        <f t="shared" si="685"/>
        <v>0.14102462437867733</v>
      </c>
      <c r="L1194" s="51">
        <f t="shared" si="686"/>
        <v>0.91467505581419728</v>
      </c>
      <c r="M1194" s="51">
        <f t="shared" si="687"/>
        <v>8.3994995853017104E-2</v>
      </c>
      <c r="N1194" s="51">
        <f t="shared" si="658"/>
        <v>1.27426553397991</v>
      </c>
      <c r="O1194" s="52">
        <f t="shared" si="659"/>
        <v>0.21627790673418679</v>
      </c>
      <c r="P1194" s="53" t="b">
        <f t="shared" si="660"/>
        <v>0</v>
      </c>
      <c r="Q1194" s="53" t="b">
        <f t="shared" si="661"/>
        <v>0</v>
      </c>
      <c r="R1194" s="53" t="b">
        <f t="shared" si="662"/>
        <v>0</v>
      </c>
      <c r="S1194" s="53" t="b">
        <f t="shared" si="688"/>
        <v>0</v>
      </c>
      <c r="T1194" s="54" t="str">
        <f t="shared" si="689"/>
        <v>不调</v>
      </c>
      <c r="U1194" s="51">
        <f t="shared" si="663"/>
        <v>0.13457085793401835</v>
      </c>
      <c r="V1194" s="51">
        <f t="shared" si="664"/>
        <v>0.14102462437867733</v>
      </c>
      <c r="W1194" s="51">
        <f t="shared" si="665"/>
        <v>0.91467505581419728</v>
      </c>
      <c r="X1194" s="51">
        <f t="shared" si="666"/>
        <v>8.3994995853017104E-2</v>
      </c>
      <c r="Y1194" s="51">
        <f t="shared" si="690"/>
        <v>0.99989014210444149</v>
      </c>
      <c r="Z1194" s="51">
        <f t="shared" si="667"/>
        <v>0.13455607426276223</v>
      </c>
      <c r="AA1194" s="51">
        <f t="shared" si="668"/>
        <v>0.14100913171022117</v>
      </c>
      <c r="AB1194" s="51">
        <f t="shared" si="669"/>
        <v>0.9145745715374457</v>
      </c>
      <c r="AC1194" s="51">
        <f t="shared" si="670"/>
        <v>8.3985768339535249E-2</v>
      </c>
      <c r="AD1194" s="78">
        <f t="shared" si="671"/>
        <v>1.2741255458499645</v>
      </c>
      <c r="AE1194" s="51">
        <f t="shared" si="691"/>
        <v>1.2741255458499645</v>
      </c>
      <c r="AF1194" s="50">
        <f t="shared" si="672"/>
        <v>0</v>
      </c>
      <c r="AG1194" s="50">
        <f t="shared" si="692"/>
        <v>6.5039596867451088E-3</v>
      </c>
      <c r="AH1194" s="48">
        <f t="shared" si="693"/>
        <v>45565</v>
      </c>
      <c r="AI1194" s="55">
        <f t="shared" si="673"/>
        <v>2024</v>
      </c>
      <c r="AJ1194" s="55">
        <f t="shared" si="674"/>
        <v>10</v>
      </c>
      <c r="AK1194" s="53">
        <f t="shared" si="675"/>
        <v>0</v>
      </c>
      <c r="AL1194" s="51">
        <f t="shared" si="694"/>
        <v>1.2658922337936072</v>
      </c>
      <c r="AM1194" s="52" t="str">
        <f t="shared" si="676"/>
        <v/>
      </c>
      <c r="AN1194" s="51">
        <f t="shared" si="695"/>
        <v>1.2741255458499645</v>
      </c>
      <c r="AO1194" s="52">
        <f t="shared" si="677"/>
        <v>0</v>
      </c>
      <c r="AP1194" s="56">
        <f t="shared" si="678"/>
        <v>1</v>
      </c>
      <c r="AQ1194" s="53" t="b">
        <f t="shared" si="679"/>
        <v>1</v>
      </c>
    </row>
    <row r="1195" spans="1:43">
      <c r="A1195" s="48">
        <f>净值底稿!A1156</f>
        <v>45574</v>
      </c>
      <c r="B1195" s="49">
        <f>净值底稿!X1156</f>
        <v>1.6612018129703046</v>
      </c>
      <c r="C1195" s="49">
        <f>净值底稿!U1156</f>
        <v>1.2418096046530895</v>
      </c>
      <c r="D1195" s="49">
        <f>净值底稿!V1156</f>
        <v>1.6981999999999999</v>
      </c>
      <c r="E1195" s="49">
        <f>净值底稿!W1156</f>
        <v>2.0699999999999998</v>
      </c>
      <c r="F1195" s="50">
        <f t="shared" si="680"/>
        <v>-6.5209028004121761E-2</v>
      </c>
      <c r="G1195" s="50">
        <f t="shared" si="681"/>
        <v>-7.6001857842236897E-2</v>
      </c>
      <c r="H1195" s="50">
        <f t="shared" si="682"/>
        <v>-2.3548804898165798E-4</v>
      </c>
      <c r="I1195" s="50">
        <f t="shared" si="683"/>
        <v>-8.4782296306941118E-3</v>
      </c>
      <c r="J1195" s="51">
        <f t="shared" si="684"/>
        <v>0.12578180344803708</v>
      </c>
      <c r="K1195" s="51">
        <f t="shared" si="685"/>
        <v>0.13029217572752369</v>
      </c>
      <c r="L1195" s="51">
        <f t="shared" si="686"/>
        <v>0.91435920015594607</v>
      </c>
      <c r="M1195" s="51">
        <f t="shared" si="687"/>
        <v>8.327371770984239E-2</v>
      </c>
      <c r="N1195" s="51">
        <f t="shared" ref="N1195:N1258" si="696">SUM(J1195:M1195)</f>
        <v>1.2537068970413492</v>
      </c>
      <c r="O1195" s="52">
        <f t="shared" ref="O1195:O1258" si="697">IFERROR((J1195+K1195)/N1195,0)</f>
        <v>0.20425346608515549</v>
      </c>
      <c r="P1195" s="53" t="b">
        <f t="shared" ref="P1195:P1258" si="698">AND(MONTH(A1195)=12,OR(A1196="",YEAR(A1195)&lt;&gt;YEAR(A1196)))</f>
        <v>0</v>
      </c>
      <c r="Q1195" s="53" t="b">
        <f t="shared" ref="Q1195:Q1258" si="699">AND(MOD(MONTH(A1195),3)=0,OR(A1196="",MONTH(A1195)&lt;&gt;MONTH(A1196)))</f>
        <v>0</v>
      </c>
      <c r="R1195" s="53" t="b">
        <f t="shared" ref="R1195:R1258" si="700">OR(O1195&gt;$E$7,O1195&lt;$E$6)</f>
        <v>0</v>
      </c>
      <c r="S1195" s="53" t="b">
        <f t="shared" si="688"/>
        <v>0</v>
      </c>
      <c r="T1195" s="54" t="str">
        <f t="shared" si="689"/>
        <v>不调</v>
      </c>
      <c r="U1195" s="51">
        <f t="shared" ref="U1195:U1258" si="701">IF(OR(T1195="年末+季度",T1195="季度+动态"),N1195*$E$5/2,IF(T1195="季度",(J1195+K1195)/2,IF(T1195="动态",N1195*$E$5*IF(J1195+K1195=0,0.5,J1195/(J1195+K1195)),J1195)))</f>
        <v>0.12578180344803708</v>
      </c>
      <c r="V1195" s="51">
        <f t="shared" ref="V1195:V1258" si="702">IF(OR(T1195="年末+季度",T1195="季度+动态"),N1195*$E$5/2,IF(T1195="季度",(J1195+K1195)/2,IF(T1195="动态",N1195*$E$5*IF(J1195+K1195=0,0.5,K1195/(J1195+K1195)),K1195)))</f>
        <v>0.13029217572752369</v>
      </c>
      <c r="W1195" s="51">
        <f t="shared" ref="W1195:W1258" si="703">IF(OR(T1195="年末+季度",T1195="季度+动态",T1195="动态"),N1195*(1-$E$5)*IF(L1195+M1195=0,$B$7/($B$7+$B$8),L1195/(L1195+M1195)),L1195)</f>
        <v>0.91435920015594607</v>
      </c>
      <c r="X1195" s="51">
        <f t="shared" ref="X1195:X1258" si="704">IF(OR(T1195="年末+季度",T1195="季度+动态",T1195="动态"),N1195*(1-$E$5)*IF(L1195+M1195=0,$B$8/($B$7+$B$8),M1195/(L1195+M1195)),M1195)</f>
        <v>8.327371770984239E-2</v>
      </c>
      <c r="Y1195" s="51">
        <f t="shared" si="690"/>
        <v>0.99998626710299976</v>
      </c>
      <c r="Z1195" s="51">
        <f t="shared" ref="Z1195:Z1258" si="705">U1195*Y1195</f>
        <v>0.12578007609948583</v>
      </c>
      <c r="AA1195" s="51">
        <f t="shared" ref="AA1195:AA1258" si="706">V1195*Y1195</f>
        <v>0.1302903864384945</v>
      </c>
      <c r="AB1195" s="51">
        <f t="shared" ref="AB1195:AB1258" si="707">W1195*Y1195</f>
        <v>0.91434664335522908</v>
      </c>
      <c r="AC1195" s="51">
        <f t="shared" ref="AC1195:AC1258" si="708">X1195*Y1195</f>
        <v>8.327257412045426E-2</v>
      </c>
      <c r="AD1195" s="78">
        <f t="shared" ref="AD1195:AD1258" si="709">SUM(Z1195:AC1195)</f>
        <v>1.2536896800136637</v>
      </c>
      <c r="AE1195" s="51">
        <f t="shared" si="691"/>
        <v>1.2741255458499645</v>
      </c>
      <c r="AF1195" s="50">
        <f t="shared" ref="AF1195:AF1258" si="710">AD1195/AE1195-1</f>
        <v>-1.6039130447438099E-2</v>
      </c>
      <c r="AG1195" s="50">
        <f t="shared" si="692"/>
        <v>-1.6039130447438099E-2</v>
      </c>
      <c r="AH1195" s="48">
        <f t="shared" si="693"/>
        <v>45565</v>
      </c>
      <c r="AI1195" s="55">
        <f t="shared" ref="AI1195:AI1258" si="711">YEAR(A1195)</f>
        <v>2024</v>
      </c>
      <c r="AJ1195" s="55">
        <f t="shared" ref="AJ1195:AJ1258" si="712">MONTH(A1195)</f>
        <v>10</v>
      </c>
      <c r="AK1195" s="53">
        <f t="shared" ref="AK1195:AK1258" si="713">IF(MONTH(A1195)&lt;&gt;MONTH(A1196),1,0)</f>
        <v>0</v>
      </c>
      <c r="AL1195" s="51">
        <f t="shared" si="694"/>
        <v>1.2658922337936072</v>
      </c>
      <c r="AM1195" s="52" t="str">
        <f t="shared" ref="AM1195:AM1258" si="714">IF(AK1195,AD1195/AL1195-1,"")</f>
        <v/>
      </c>
      <c r="AN1195" s="51">
        <f t="shared" si="695"/>
        <v>1.2741255458499645</v>
      </c>
      <c r="AO1195" s="52">
        <f t="shared" ref="AO1195:AO1258" si="715">AD1195/AN1195-1</f>
        <v>-1.6039130447438099E-2</v>
      </c>
      <c r="AP1195" s="56">
        <f t="shared" ref="AP1195:AP1258" si="716">IFERROR(SUM(Z1195:AC1195)/AD1195,0)</f>
        <v>1</v>
      </c>
      <c r="AQ1195" s="53" t="b">
        <f t="shared" ref="AQ1195:AQ1258" si="717">AND(B1195&gt;0,C1195&gt;0,D1195&gt;0,E1195&gt;0)</f>
        <v>1</v>
      </c>
    </row>
    <row r="1196" spans="1:43">
      <c r="A1196" s="48">
        <f>净值底稿!A1157</f>
        <v>45575</v>
      </c>
      <c r="B1196" s="49">
        <f>净值底稿!X1157</f>
        <v>1.7161159793972354</v>
      </c>
      <c r="C1196" s="49">
        <f>净值底稿!U1157</f>
        <v>1.2497265921911869</v>
      </c>
      <c r="D1196" s="49">
        <f>净值底稿!V1157</f>
        <v>1.7033</v>
      </c>
      <c r="E1196" s="49">
        <f>净值底稿!W1157</f>
        <v>2.077</v>
      </c>
      <c r="F1196" s="50">
        <f t="shared" ref="F1196:F1259" si="718">IFERROR(B1196/B1195-1,0)</f>
        <v>3.305689049829641E-2</v>
      </c>
      <c r="G1196" s="50">
        <f t="shared" ref="G1196:G1259" si="719">IFERROR(C1196/C1195-1,0)</f>
        <v>6.3753634280425686E-3</v>
      </c>
      <c r="H1196" s="50">
        <f t="shared" ref="H1196:H1259" si="720">IFERROR(D1196/D1195-1,0)</f>
        <v>3.0031798374750007E-3</v>
      </c>
      <c r="I1196" s="50">
        <f t="shared" ref="I1196:I1259" si="721">IFERROR(E1196/E1195-1,0)</f>
        <v>3.3816425120773985E-3</v>
      </c>
      <c r="J1196" s="51">
        <f t="shared" ref="J1196:J1259" si="722">Z1195*(1+F1196)</f>
        <v>0.12993797430197393</v>
      </c>
      <c r="K1196" s="51">
        <f t="shared" ref="K1196:K1259" si="723">AA1195*(1+G1196)</f>
        <v>0.13112103500322</v>
      </c>
      <c r="L1196" s="51">
        <f t="shared" ref="L1196:L1259" si="724">AB1195*(1+H1196)</f>
        <v>0.9170925907590165</v>
      </c>
      <c r="M1196" s="51">
        <f t="shared" ref="M1196:M1259" si="725">AC1195*(1+I1196)</f>
        <v>8.3554172197190107E-2</v>
      </c>
      <c r="N1196" s="51">
        <f t="shared" si="696"/>
        <v>1.2617057722614007</v>
      </c>
      <c r="O1196" s="52">
        <f t="shared" si="697"/>
        <v>0.20690957832212217</v>
      </c>
      <c r="P1196" s="53" t="b">
        <f t="shared" si="698"/>
        <v>0</v>
      </c>
      <c r="Q1196" s="53" t="b">
        <f t="shared" si="699"/>
        <v>0</v>
      </c>
      <c r="R1196" s="53" t="b">
        <f t="shared" si="700"/>
        <v>0</v>
      </c>
      <c r="S1196" s="53" t="b">
        <f t="shared" ref="S1196:S1259" si="726">AND(OR(P1196,Q1196,R1196),A1196-AH1195&gt;$E$8)</f>
        <v>0</v>
      </c>
      <c r="T1196" s="54" t="str">
        <f t="shared" ref="T1196:T1259" si="727">IF(NOT(OR(P1196,Q1196,R1196)),"不调",IF(NOT(S1196),"间隔规则跳过",IF(P1196,"年末+季度",IF(AND(Q1196,R1196),"季度+动态",IF(Q1196,"季度","动态")))))</f>
        <v>不调</v>
      </c>
      <c r="U1196" s="51">
        <f t="shared" si="701"/>
        <v>0.12993797430197393</v>
      </c>
      <c r="V1196" s="51">
        <f t="shared" si="702"/>
        <v>0.13112103500322</v>
      </c>
      <c r="W1196" s="51">
        <f t="shared" si="703"/>
        <v>0.9170925907590165</v>
      </c>
      <c r="X1196" s="51">
        <f t="shared" si="704"/>
        <v>8.3554172197190107E-2</v>
      </c>
      <c r="Y1196" s="51">
        <f t="shared" ref="Y1196:Y1259" si="728">POWER(1-$H$5,(A1196-A1195)/$H$8)</f>
        <v>0.99998626710299976</v>
      </c>
      <c r="Z1196" s="51">
        <f t="shared" si="705"/>
        <v>0.12993618987715641</v>
      </c>
      <c r="AA1196" s="51">
        <f t="shared" si="706"/>
        <v>0.13111923433155173</v>
      </c>
      <c r="AB1196" s="51">
        <f t="shared" si="707"/>
        <v>0.91707999642092797</v>
      </c>
      <c r="AC1196" s="51">
        <f t="shared" si="708"/>
        <v>8.3553024756349389E-2</v>
      </c>
      <c r="AD1196" s="78">
        <f t="shared" si="709"/>
        <v>1.2616884453859856</v>
      </c>
      <c r="AE1196" s="51">
        <f t="shared" ref="AE1196:AE1259" si="729">MAX(AE1195,AD1196)</f>
        <v>1.2741255458499645</v>
      </c>
      <c r="AF1196" s="50">
        <f t="shared" si="710"/>
        <v>-9.761283340161131E-3</v>
      </c>
      <c r="AG1196" s="50">
        <f t="shared" ref="AG1196:AG1259" si="730">AD1196/AD1195-1</f>
        <v>6.3801796408140543E-3</v>
      </c>
      <c r="AH1196" s="48">
        <f t="shared" ref="AH1196:AH1259" si="731">IF(OR(T1196="年末+季度",T1196="季度+动态",T1196="季度",T1196="动态"),A1196,AH1195)</f>
        <v>45565</v>
      </c>
      <c r="AI1196" s="55">
        <f t="shared" si="711"/>
        <v>2024</v>
      </c>
      <c r="AJ1196" s="55">
        <f t="shared" si="712"/>
        <v>10</v>
      </c>
      <c r="AK1196" s="53">
        <f t="shared" si="713"/>
        <v>0</v>
      </c>
      <c r="AL1196" s="51">
        <f t="shared" ref="AL1196:AL1259" si="732">IF(AK1195,AD1195,AL1195)</f>
        <v>1.2658922337936072</v>
      </c>
      <c r="AM1196" s="52" t="str">
        <f t="shared" si="714"/>
        <v/>
      </c>
      <c r="AN1196" s="51">
        <f t="shared" ref="AN1196:AN1259" si="733">IF(AI1196&lt;&gt;AI1195,AD1196,MAX(AN1195,AD1196))</f>
        <v>1.2741255458499645</v>
      </c>
      <c r="AO1196" s="52">
        <f t="shared" si="715"/>
        <v>-9.761283340161131E-3</v>
      </c>
      <c r="AP1196" s="56">
        <f t="shared" si="716"/>
        <v>1</v>
      </c>
      <c r="AQ1196" s="53" t="b">
        <f t="shared" si="717"/>
        <v>1</v>
      </c>
    </row>
    <row r="1197" spans="1:43">
      <c r="A1197" s="48">
        <f>净值底稿!A1158</f>
        <v>45576</v>
      </c>
      <c r="B1197" s="49">
        <f>净值底稿!X1158</f>
        <v>1.6842500655199775</v>
      </c>
      <c r="C1197" s="49">
        <f>净值底稿!U1158</f>
        <v>1.2097701359571358</v>
      </c>
      <c r="D1197" s="49">
        <f>净值底稿!V1158</f>
        <v>1.7061999999999999</v>
      </c>
      <c r="E1197" s="49">
        <f>净值底稿!W1158</f>
        <v>2.0991</v>
      </c>
      <c r="F1197" s="50">
        <f t="shared" si="718"/>
        <v>-1.8568624883063212E-2</v>
      </c>
      <c r="G1197" s="50">
        <f t="shared" si="719"/>
        <v>-3.1972158137400397E-2</v>
      </c>
      <c r="H1197" s="50">
        <f t="shared" si="720"/>
        <v>1.7025773498502428E-3</v>
      </c>
      <c r="I1197" s="50">
        <f t="shared" si="721"/>
        <v>1.0640346653827626E-2</v>
      </c>
      <c r="J1197" s="51">
        <f t="shared" si="722"/>
        <v>0.12752345350859301</v>
      </c>
      <c r="K1197" s="51">
        <f t="shared" si="723"/>
        <v>0.1269270694366485</v>
      </c>
      <c r="L1197" s="51">
        <f t="shared" si="724"/>
        <v>0.91864139605083495</v>
      </c>
      <c r="M1197" s="51">
        <f t="shared" si="725"/>
        <v>8.4442057903732784E-2</v>
      </c>
      <c r="N1197" s="51">
        <f t="shared" si="696"/>
        <v>1.2575339768998093</v>
      </c>
      <c r="O1197" s="52">
        <f t="shared" si="697"/>
        <v>0.20234087318462504</v>
      </c>
      <c r="P1197" s="53" t="b">
        <f t="shared" si="698"/>
        <v>0</v>
      </c>
      <c r="Q1197" s="53" t="b">
        <f t="shared" si="699"/>
        <v>0</v>
      </c>
      <c r="R1197" s="53" t="b">
        <f t="shared" si="700"/>
        <v>0</v>
      </c>
      <c r="S1197" s="53" t="b">
        <f t="shared" si="726"/>
        <v>0</v>
      </c>
      <c r="T1197" s="54" t="str">
        <f t="shared" si="727"/>
        <v>不调</v>
      </c>
      <c r="U1197" s="51">
        <f t="shared" si="701"/>
        <v>0.12752345350859301</v>
      </c>
      <c r="V1197" s="51">
        <f t="shared" si="702"/>
        <v>0.1269270694366485</v>
      </c>
      <c r="W1197" s="51">
        <f t="shared" si="703"/>
        <v>0.91864139605083495</v>
      </c>
      <c r="X1197" s="51">
        <f t="shared" si="704"/>
        <v>8.4442057903732784E-2</v>
      </c>
      <c r="Y1197" s="51">
        <f t="shared" si="728"/>
        <v>0.99998626710299976</v>
      </c>
      <c r="Z1197" s="51">
        <f t="shared" si="705"/>
        <v>0.12752170224214085</v>
      </c>
      <c r="AA1197" s="51">
        <f t="shared" si="706"/>
        <v>0.1269253263602774</v>
      </c>
      <c r="AB1197" s="51">
        <f t="shared" si="707"/>
        <v>0.91862878044316287</v>
      </c>
      <c r="AC1197" s="51">
        <f t="shared" si="708"/>
        <v>8.4440898269649109E-2</v>
      </c>
      <c r="AD1197" s="78">
        <f t="shared" si="709"/>
        <v>1.2575167073152302</v>
      </c>
      <c r="AE1197" s="51">
        <f t="shared" si="729"/>
        <v>1.2741255458499645</v>
      </c>
      <c r="AF1197" s="50">
        <f t="shared" si="710"/>
        <v>-1.3035480364420926E-2</v>
      </c>
      <c r="AG1197" s="50">
        <f t="shared" si="730"/>
        <v>-3.3064724385892807E-3</v>
      </c>
      <c r="AH1197" s="48">
        <f t="shared" si="731"/>
        <v>45565</v>
      </c>
      <c r="AI1197" s="55">
        <f t="shared" si="711"/>
        <v>2024</v>
      </c>
      <c r="AJ1197" s="55">
        <f t="shared" si="712"/>
        <v>10</v>
      </c>
      <c r="AK1197" s="53">
        <f t="shared" si="713"/>
        <v>0</v>
      </c>
      <c r="AL1197" s="51">
        <f t="shared" si="732"/>
        <v>1.2658922337936072</v>
      </c>
      <c r="AM1197" s="52" t="str">
        <f t="shared" si="714"/>
        <v/>
      </c>
      <c r="AN1197" s="51">
        <f t="shared" si="733"/>
        <v>1.2741255458499645</v>
      </c>
      <c r="AO1197" s="52">
        <f t="shared" si="715"/>
        <v>-1.3035480364420926E-2</v>
      </c>
      <c r="AP1197" s="56">
        <f t="shared" si="716"/>
        <v>1</v>
      </c>
      <c r="AQ1197" s="53" t="b">
        <f t="shared" si="717"/>
        <v>1</v>
      </c>
    </row>
    <row r="1198" spans="1:43">
      <c r="A1198" s="48">
        <f>净值底稿!A1159</f>
        <v>45579</v>
      </c>
      <c r="B1198" s="49">
        <f>净值底稿!X1159</f>
        <v>1.7288622652471699</v>
      </c>
      <c r="C1198" s="49">
        <f>净值底稿!U1159</f>
        <v>1.2400928618028908</v>
      </c>
      <c r="D1198" s="49">
        <f>净值底稿!V1159</f>
        <v>1.7077</v>
      </c>
      <c r="E1198" s="49">
        <f>净值底稿!W1159</f>
        <v>2.1114000000000002</v>
      </c>
      <c r="F1198" s="50">
        <f t="shared" si="718"/>
        <v>2.6487871748082314E-2</v>
      </c>
      <c r="G1198" s="50">
        <f t="shared" si="719"/>
        <v>2.5064865584373708E-2</v>
      </c>
      <c r="H1198" s="50">
        <f t="shared" si="720"/>
        <v>8.7914664165977818E-4</v>
      </c>
      <c r="I1198" s="50">
        <f t="shared" si="721"/>
        <v>5.8596541374875688E-3</v>
      </c>
      <c r="J1198" s="51">
        <f t="shared" si="722"/>
        <v>0.13089948073622781</v>
      </c>
      <c r="K1198" s="51">
        <f t="shared" si="723"/>
        <v>0.13010669260475052</v>
      </c>
      <c r="L1198" s="51">
        <f t="shared" si="724"/>
        <v>0.91943638985042153</v>
      </c>
      <c r="M1198" s="51">
        <f t="shared" si="725"/>
        <v>8.4935692728568019E-2</v>
      </c>
      <c r="N1198" s="51">
        <f t="shared" si="696"/>
        <v>1.265378255919968</v>
      </c>
      <c r="O1198" s="52">
        <f t="shared" si="697"/>
        <v>0.20626731344551119</v>
      </c>
      <c r="P1198" s="53" t="b">
        <f t="shared" si="698"/>
        <v>0</v>
      </c>
      <c r="Q1198" s="53" t="b">
        <f t="shared" si="699"/>
        <v>0</v>
      </c>
      <c r="R1198" s="53" t="b">
        <f t="shared" si="700"/>
        <v>0</v>
      </c>
      <c r="S1198" s="53" t="b">
        <f t="shared" si="726"/>
        <v>0</v>
      </c>
      <c r="T1198" s="54" t="str">
        <f t="shared" si="727"/>
        <v>不调</v>
      </c>
      <c r="U1198" s="51">
        <f t="shared" si="701"/>
        <v>0.13089948073622781</v>
      </c>
      <c r="V1198" s="51">
        <f t="shared" si="702"/>
        <v>0.13010669260475052</v>
      </c>
      <c r="W1198" s="51">
        <f t="shared" si="703"/>
        <v>0.91943638985042153</v>
      </c>
      <c r="X1198" s="51">
        <f t="shared" si="704"/>
        <v>8.4935692728568019E-2</v>
      </c>
      <c r="Y1198" s="51">
        <f t="shared" si="728"/>
        <v>0.99995880187477393</v>
      </c>
      <c r="Z1198" s="51">
        <f t="shared" si="705"/>
        <v>0.13089408792302842</v>
      </c>
      <c r="AA1198" s="51">
        <f t="shared" si="706"/>
        <v>0.13010133245293584</v>
      </c>
      <c r="AB1198" s="51">
        <f t="shared" si="707"/>
        <v>0.9193985107948951</v>
      </c>
      <c r="AC1198" s="51">
        <f t="shared" si="708"/>
        <v>8.4932193537262821E-2</v>
      </c>
      <c r="AD1198" s="78">
        <f t="shared" si="709"/>
        <v>1.2653261247081222</v>
      </c>
      <c r="AE1198" s="51">
        <f t="shared" si="729"/>
        <v>1.2741255458499645</v>
      </c>
      <c r="AF1198" s="50">
        <f t="shared" si="710"/>
        <v>-6.9062434000349837E-3</v>
      </c>
      <c r="AG1198" s="50">
        <f t="shared" si="730"/>
        <v>6.2101897712079079E-3</v>
      </c>
      <c r="AH1198" s="48">
        <f t="shared" si="731"/>
        <v>45565</v>
      </c>
      <c r="AI1198" s="55">
        <f t="shared" si="711"/>
        <v>2024</v>
      </c>
      <c r="AJ1198" s="55">
        <f t="shared" si="712"/>
        <v>10</v>
      </c>
      <c r="AK1198" s="53">
        <f t="shared" si="713"/>
        <v>0</v>
      </c>
      <c r="AL1198" s="51">
        <f t="shared" si="732"/>
        <v>1.2658922337936072</v>
      </c>
      <c r="AM1198" s="52" t="str">
        <f t="shared" si="714"/>
        <v/>
      </c>
      <c r="AN1198" s="51">
        <f t="shared" si="733"/>
        <v>1.2741255458499645</v>
      </c>
      <c r="AO1198" s="52">
        <f t="shared" si="715"/>
        <v>-6.9062434000349837E-3</v>
      </c>
      <c r="AP1198" s="56">
        <f t="shared" si="716"/>
        <v>1</v>
      </c>
      <c r="AQ1198" s="53" t="b">
        <f t="shared" si="717"/>
        <v>1</v>
      </c>
    </row>
    <row r="1199" spans="1:43">
      <c r="A1199" s="48">
        <f>净值底稿!A1160</f>
        <v>45580</v>
      </c>
      <c r="B1199" s="49">
        <f>净值底稿!X1160</f>
        <v>1.6952113448184645</v>
      </c>
      <c r="C1199" s="49">
        <f>净值底稿!U1160</f>
        <v>1.2166311085029973</v>
      </c>
      <c r="D1199" s="49">
        <f>净值底稿!V1160</f>
        <v>1.7085999999999999</v>
      </c>
      <c r="E1199" s="49">
        <f>净值底稿!W1160</f>
        <v>2.1194999999999999</v>
      </c>
      <c r="F1199" s="50">
        <f t="shared" si="718"/>
        <v>-1.9464199725531373E-2</v>
      </c>
      <c r="G1199" s="50">
        <f t="shared" si="719"/>
        <v>-1.8919351947388807E-2</v>
      </c>
      <c r="H1199" s="50">
        <f t="shared" si="720"/>
        <v>5.2702465304199642E-4</v>
      </c>
      <c r="I1199" s="50">
        <f t="shared" si="721"/>
        <v>3.8363171355497716E-3</v>
      </c>
      <c r="J1199" s="51">
        <f t="shared" si="722"/>
        <v>0.12834633925280334</v>
      </c>
      <c r="K1199" s="51">
        <f t="shared" si="723"/>
        <v>0.12763989955543451</v>
      </c>
      <c r="L1199" s="51">
        <f t="shared" si="724"/>
        <v>0.91988305647605406</v>
      </c>
      <c r="M1199" s="51">
        <f t="shared" si="725"/>
        <v>8.5258020366689655E-2</v>
      </c>
      <c r="N1199" s="51">
        <f t="shared" si="696"/>
        <v>1.2611273156509817</v>
      </c>
      <c r="O1199" s="52">
        <f t="shared" si="697"/>
        <v>0.20298207455454267</v>
      </c>
      <c r="P1199" s="53" t="b">
        <f t="shared" si="698"/>
        <v>0</v>
      </c>
      <c r="Q1199" s="53" t="b">
        <f t="shared" si="699"/>
        <v>0</v>
      </c>
      <c r="R1199" s="53" t="b">
        <f t="shared" si="700"/>
        <v>0</v>
      </c>
      <c r="S1199" s="53" t="b">
        <f t="shared" si="726"/>
        <v>0</v>
      </c>
      <c r="T1199" s="54" t="str">
        <f t="shared" si="727"/>
        <v>不调</v>
      </c>
      <c r="U1199" s="51">
        <f t="shared" si="701"/>
        <v>0.12834633925280334</v>
      </c>
      <c r="V1199" s="51">
        <f t="shared" si="702"/>
        <v>0.12763989955543451</v>
      </c>
      <c r="W1199" s="51">
        <f t="shared" si="703"/>
        <v>0.91988305647605406</v>
      </c>
      <c r="X1199" s="51">
        <f t="shared" si="704"/>
        <v>8.5258020366689655E-2</v>
      </c>
      <c r="Y1199" s="51">
        <f t="shared" si="728"/>
        <v>0.99998626710299976</v>
      </c>
      <c r="Z1199" s="51">
        <f t="shared" si="705"/>
        <v>0.12834457668574603</v>
      </c>
      <c r="AA1199" s="51">
        <f t="shared" si="706"/>
        <v>0.12763814668984078</v>
      </c>
      <c r="AB1199" s="51">
        <f t="shared" si="707"/>
        <v>0.91987042381678719</v>
      </c>
      <c r="AC1199" s="51">
        <f t="shared" si="708"/>
        <v>8.5256849527077516E-2</v>
      </c>
      <c r="AD1199" s="78">
        <f t="shared" si="709"/>
        <v>1.2611099967194515</v>
      </c>
      <c r="AE1199" s="51">
        <f t="shared" si="729"/>
        <v>1.2741255458499645</v>
      </c>
      <c r="AF1199" s="50">
        <f t="shared" si="710"/>
        <v>-1.0215279940745892E-2</v>
      </c>
      <c r="AG1199" s="50">
        <f t="shared" si="730"/>
        <v>-3.3320484785243076E-3</v>
      </c>
      <c r="AH1199" s="48">
        <f t="shared" si="731"/>
        <v>45565</v>
      </c>
      <c r="AI1199" s="55">
        <f t="shared" si="711"/>
        <v>2024</v>
      </c>
      <c r="AJ1199" s="55">
        <f t="shared" si="712"/>
        <v>10</v>
      </c>
      <c r="AK1199" s="53">
        <f t="shared" si="713"/>
        <v>0</v>
      </c>
      <c r="AL1199" s="51">
        <f t="shared" si="732"/>
        <v>1.2658922337936072</v>
      </c>
      <c r="AM1199" s="52" t="str">
        <f t="shared" si="714"/>
        <v/>
      </c>
      <c r="AN1199" s="51">
        <f t="shared" si="733"/>
        <v>1.2741255458499645</v>
      </c>
      <c r="AO1199" s="52">
        <f t="shared" si="715"/>
        <v>-1.0215279940745892E-2</v>
      </c>
      <c r="AP1199" s="56">
        <f t="shared" si="716"/>
        <v>1</v>
      </c>
      <c r="AQ1199" s="53" t="b">
        <f t="shared" si="717"/>
        <v>1</v>
      </c>
    </row>
    <row r="1200" spans="1:43">
      <c r="A1200" s="48">
        <f>净值底稿!A1161</f>
        <v>45581</v>
      </c>
      <c r="B1200" s="49">
        <f>净值底稿!X1161</f>
        <v>1.7172884819789604</v>
      </c>
      <c r="C1200" s="49">
        <f>净值底稿!U1161</f>
        <v>1.217469213337071</v>
      </c>
      <c r="D1200" s="49">
        <f>净值底稿!V1161</f>
        <v>1.7083999999999999</v>
      </c>
      <c r="E1200" s="49">
        <f>净值底稿!W1161</f>
        <v>2.1425000000000001</v>
      </c>
      <c r="F1200" s="50">
        <f t="shared" si="718"/>
        <v>1.3023235850784243E-2</v>
      </c>
      <c r="G1200" s="50">
        <f t="shared" si="719"/>
        <v>6.8887342121715101E-4</v>
      </c>
      <c r="H1200" s="50">
        <f t="shared" si="720"/>
        <v>-1.1705489874747066E-4</v>
      </c>
      <c r="I1200" s="50">
        <f t="shared" si="721"/>
        <v>1.0851615947157445E-2</v>
      </c>
      <c r="J1200" s="51">
        <f t="shared" si="722"/>
        <v>0.13001603837809356</v>
      </c>
      <c r="K1200" s="51">
        <f t="shared" si="723"/>
        <v>0.12772607321662882</v>
      </c>
      <c r="L1200" s="51">
        <f t="shared" si="724"/>
        <v>0.91976274847746653</v>
      </c>
      <c r="M1200" s="51">
        <f t="shared" si="725"/>
        <v>8.6182024115009956E-2</v>
      </c>
      <c r="N1200" s="51">
        <f t="shared" si="696"/>
        <v>1.2636868841871989</v>
      </c>
      <c r="O1200" s="52">
        <f t="shared" si="697"/>
        <v>0.2039604231237247</v>
      </c>
      <c r="P1200" s="53" t="b">
        <f t="shared" si="698"/>
        <v>0</v>
      </c>
      <c r="Q1200" s="53" t="b">
        <f t="shared" si="699"/>
        <v>0</v>
      </c>
      <c r="R1200" s="53" t="b">
        <f t="shared" si="700"/>
        <v>0</v>
      </c>
      <c r="S1200" s="53" t="b">
        <f t="shared" si="726"/>
        <v>0</v>
      </c>
      <c r="T1200" s="54" t="str">
        <f t="shared" si="727"/>
        <v>不调</v>
      </c>
      <c r="U1200" s="51">
        <f t="shared" si="701"/>
        <v>0.13001603837809356</v>
      </c>
      <c r="V1200" s="51">
        <f t="shared" si="702"/>
        <v>0.12772607321662882</v>
      </c>
      <c r="W1200" s="51">
        <f t="shared" si="703"/>
        <v>0.91976274847746653</v>
      </c>
      <c r="X1200" s="51">
        <f t="shared" si="704"/>
        <v>8.6182024115009956E-2</v>
      </c>
      <c r="Y1200" s="51">
        <f t="shared" si="728"/>
        <v>0.99998626710299976</v>
      </c>
      <c r="Z1200" s="51">
        <f t="shared" si="705"/>
        <v>0.13001425288123014</v>
      </c>
      <c r="AA1200" s="51">
        <f t="shared" si="706"/>
        <v>0.12772431916762109</v>
      </c>
      <c r="AB1200" s="51">
        <f t="shared" si="707"/>
        <v>0.91975011747037705</v>
      </c>
      <c r="AC1200" s="51">
        <f t="shared" si="708"/>
        <v>8.6180840586149512E-2</v>
      </c>
      <c r="AD1200" s="78">
        <f t="shared" si="709"/>
        <v>1.2636695301053777</v>
      </c>
      <c r="AE1200" s="51">
        <f t="shared" si="729"/>
        <v>1.2741255458499645</v>
      </c>
      <c r="AF1200" s="50">
        <f t="shared" si="710"/>
        <v>-8.2064250094063818E-3</v>
      </c>
      <c r="AG1200" s="50">
        <f t="shared" si="730"/>
        <v>2.029587738249905E-3</v>
      </c>
      <c r="AH1200" s="48">
        <f t="shared" si="731"/>
        <v>45565</v>
      </c>
      <c r="AI1200" s="55">
        <f t="shared" si="711"/>
        <v>2024</v>
      </c>
      <c r="AJ1200" s="55">
        <f t="shared" si="712"/>
        <v>10</v>
      </c>
      <c r="AK1200" s="53">
        <f t="shared" si="713"/>
        <v>0</v>
      </c>
      <c r="AL1200" s="51">
        <f t="shared" si="732"/>
        <v>1.2658922337936072</v>
      </c>
      <c r="AM1200" s="52" t="str">
        <f t="shared" si="714"/>
        <v/>
      </c>
      <c r="AN1200" s="51">
        <f t="shared" si="733"/>
        <v>1.2741255458499645</v>
      </c>
      <c r="AO1200" s="52">
        <f t="shared" si="715"/>
        <v>-8.2064250094063818E-3</v>
      </c>
      <c r="AP1200" s="56">
        <f t="shared" si="716"/>
        <v>1</v>
      </c>
      <c r="AQ1200" s="53" t="b">
        <f t="shared" si="717"/>
        <v>1</v>
      </c>
    </row>
    <row r="1201" spans="1:43">
      <c r="A1201" s="48">
        <f>净值底稿!A1162</f>
        <v>45582</v>
      </c>
      <c r="B1201" s="49">
        <f>净值底稿!X1162</f>
        <v>1.6970205419655431</v>
      </c>
      <c r="C1201" s="49">
        <f>净值底稿!U1162</f>
        <v>1.2096882627535208</v>
      </c>
      <c r="D1201" s="49">
        <f>净值底稿!V1162</f>
        <v>1.71</v>
      </c>
      <c r="E1201" s="49">
        <f>净值底稿!W1162</f>
        <v>2.1522999999999999</v>
      </c>
      <c r="F1201" s="50">
        <f t="shared" si="718"/>
        <v>-1.1802291942272336E-2</v>
      </c>
      <c r="G1201" s="50">
        <f t="shared" si="719"/>
        <v>-6.3910861139746533E-3</v>
      </c>
      <c r="H1201" s="50">
        <f t="shared" si="720"/>
        <v>9.3654881760718567E-4</v>
      </c>
      <c r="I1201" s="50">
        <f t="shared" si="721"/>
        <v>4.574095682613688E-3</v>
      </c>
      <c r="J1201" s="51">
        <f t="shared" si="722"/>
        <v>0.12847978671206944</v>
      </c>
      <c r="K1201" s="51">
        <f t="shared" si="723"/>
        <v>0.12690802204497204</v>
      </c>
      <c r="L1201" s="51">
        <f t="shared" si="724"/>
        <v>0.92061150835538796</v>
      </c>
      <c r="M1201" s="51">
        <f t="shared" si="725"/>
        <v>8.6575039996998643E-2</v>
      </c>
      <c r="N1201" s="51">
        <f t="shared" si="696"/>
        <v>1.2625743571094281</v>
      </c>
      <c r="O1201" s="52">
        <f t="shared" si="697"/>
        <v>0.20227545991171025</v>
      </c>
      <c r="P1201" s="53" t="b">
        <f t="shared" si="698"/>
        <v>0</v>
      </c>
      <c r="Q1201" s="53" t="b">
        <f t="shared" si="699"/>
        <v>0</v>
      </c>
      <c r="R1201" s="53" t="b">
        <f t="shared" si="700"/>
        <v>0</v>
      </c>
      <c r="S1201" s="53" t="b">
        <f t="shared" si="726"/>
        <v>0</v>
      </c>
      <c r="T1201" s="54" t="str">
        <f t="shared" si="727"/>
        <v>不调</v>
      </c>
      <c r="U1201" s="51">
        <f t="shared" si="701"/>
        <v>0.12847978671206944</v>
      </c>
      <c r="V1201" s="51">
        <f t="shared" si="702"/>
        <v>0.12690802204497204</v>
      </c>
      <c r="W1201" s="51">
        <f t="shared" si="703"/>
        <v>0.92061150835538796</v>
      </c>
      <c r="X1201" s="51">
        <f t="shared" si="704"/>
        <v>8.6575039996998643E-2</v>
      </c>
      <c r="Y1201" s="51">
        <f t="shared" si="728"/>
        <v>0.99998626710299976</v>
      </c>
      <c r="Z1201" s="51">
        <f t="shared" si="705"/>
        <v>0.12847802231239192</v>
      </c>
      <c r="AA1201" s="51">
        <f t="shared" si="706"/>
        <v>0.12690627923017678</v>
      </c>
      <c r="AB1201" s="51">
        <f t="shared" si="707"/>
        <v>0.92059886569236649</v>
      </c>
      <c r="AC1201" s="51">
        <f t="shared" si="708"/>
        <v>8.6573851070891578E-2</v>
      </c>
      <c r="AD1201" s="78">
        <f t="shared" si="709"/>
        <v>1.2625570183058268</v>
      </c>
      <c r="AE1201" s="51">
        <f t="shared" si="729"/>
        <v>1.2741255458499645</v>
      </c>
      <c r="AF1201" s="50">
        <f t="shared" si="710"/>
        <v>-9.0795821352286366E-3</v>
      </c>
      <c r="AG1201" s="50">
        <f t="shared" si="730"/>
        <v>-8.8038191397887822E-4</v>
      </c>
      <c r="AH1201" s="48">
        <f t="shared" si="731"/>
        <v>45565</v>
      </c>
      <c r="AI1201" s="55">
        <f t="shared" si="711"/>
        <v>2024</v>
      </c>
      <c r="AJ1201" s="55">
        <f t="shared" si="712"/>
        <v>10</v>
      </c>
      <c r="AK1201" s="53">
        <f t="shared" si="713"/>
        <v>0</v>
      </c>
      <c r="AL1201" s="51">
        <f t="shared" si="732"/>
        <v>1.2658922337936072</v>
      </c>
      <c r="AM1201" s="52" t="str">
        <f t="shared" si="714"/>
        <v/>
      </c>
      <c r="AN1201" s="51">
        <f t="shared" si="733"/>
        <v>1.2741255458499645</v>
      </c>
      <c r="AO1201" s="52">
        <f t="shared" si="715"/>
        <v>-9.0795821352286366E-3</v>
      </c>
      <c r="AP1201" s="56">
        <f t="shared" si="716"/>
        <v>1</v>
      </c>
      <c r="AQ1201" s="53" t="b">
        <f t="shared" si="717"/>
        <v>1</v>
      </c>
    </row>
    <row r="1202" spans="1:43">
      <c r="A1202" s="48">
        <f>净值底稿!A1163</f>
        <v>45583</v>
      </c>
      <c r="B1202" s="49">
        <f>净值底稿!X1163</f>
        <v>1.7098297896184187</v>
      </c>
      <c r="C1202" s="49">
        <f>净值底稿!U1163</f>
        <v>1.2456894144952888</v>
      </c>
      <c r="D1202" s="49">
        <f>净值底稿!V1163</f>
        <v>1.7096</v>
      </c>
      <c r="E1202" s="49">
        <f>净值底稿!W1163</f>
        <v>2.1667000000000001</v>
      </c>
      <c r="F1202" s="50">
        <f t="shared" si="718"/>
        <v>7.5480804952658964E-3</v>
      </c>
      <c r="G1202" s="50">
        <f t="shared" si="719"/>
        <v>2.9760685335427972E-2</v>
      </c>
      <c r="H1202" s="50">
        <f t="shared" si="720"/>
        <v>-2.3391812865491968E-4</v>
      </c>
      <c r="I1202" s="50">
        <f t="shared" si="721"/>
        <v>6.6905171212192638E-3</v>
      </c>
      <c r="J1202" s="51">
        <f t="shared" si="722"/>
        <v>0.12944778476667843</v>
      </c>
      <c r="K1202" s="51">
        <f t="shared" si="723"/>
        <v>0.13068309707343603</v>
      </c>
      <c r="L1202" s="51">
        <f t="shared" si="724"/>
        <v>0.92038352092846187</v>
      </c>
      <c r="M1202" s="51">
        <f t="shared" si="725"/>
        <v>8.7153074903731267E-2</v>
      </c>
      <c r="N1202" s="51">
        <f t="shared" si="696"/>
        <v>1.2676674776723076</v>
      </c>
      <c r="O1202" s="52">
        <f t="shared" si="697"/>
        <v>0.20520435084267294</v>
      </c>
      <c r="P1202" s="53" t="b">
        <f t="shared" si="698"/>
        <v>0</v>
      </c>
      <c r="Q1202" s="53" t="b">
        <f t="shared" si="699"/>
        <v>0</v>
      </c>
      <c r="R1202" s="53" t="b">
        <f t="shared" si="700"/>
        <v>0</v>
      </c>
      <c r="S1202" s="53" t="b">
        <f t="shared" si="726"/>
        <v>0</v>
      </c>
      <c r="T1202" s="54" t="str">
        <f t="shared" si="727"/>
        <v>不调</v>
      </c>
      <c r="U1202" s="51">
        <f t="shared" si="701"/>
        <v>0.12944778476667843</v>
      </c>
      <c r="V1202" s="51">
        <f t="shared" si="702"/>
        <v>0.13068309707343603</v>
      </c>
      <c r="W1202" s="51">
        <f t="shared" si="703"/>
        <v>0.92038352092846187</v>
      </c>
      <c r="X1202" s="51">
        <f t="shared" si="704"/>
        <v>8.7153074903731267E-2</v>
      </c>
      <c r="Y1202" s="51">
        <f t="shared" si="728"/>
        <v>0.99998626710299976</v>
      </c>
      <c r="Z1202" s="51">
        <f t="shared" si="705"/>
        <v>0.12944600707358331</v>
      </c>
      <c r="AA1202" s="51">
        <f t="shared" si="706"/>
        <v>0.13068130241592424</v>
      </c>
      <c r="AB1202" s="51">
        <f t="shared" si="707"/>
        <v>0.92037088139636825</v>
      </c>
      <c r="AC1202" s="51">
        <f t="shared" si="708"/>
        <v>8.7151878039530367E-2</v>
      </c>
      <c r="AD1202" s="78">
        <f t="shared" si="709"/>
        <v>1.2676500689254062</v>
      </c>
      <c r="AE1202" s="51">
        <f t="shared" si="729"/>
        <v>1.2741255458499645</v>
      </c>
      <c r="AF1202" s="50">
        <f t="shared" si="710"/>
        <v>-5.0822911020425021E-3</v>
      </c>
      <c r="AG1202" s="50">
        <f t="shared" si="730"/>
        <v>4.0339173167907028E-3</v>
      </c>
      <c r="AH1202" s="48">
        <f t="shared" si="731"/>
        <v>45565</v>
      </c>
      <c r="AI1202" s="55">
        <f t="shared" si="711"/>
        <v>2024</v>
      </c>
      <c r="AJ1202" s="55">
        <f t="shared" si="712"/>
        <v>10</v>
      </c>
      <c r="AK1202" s="53">
        <f t="shared" si="713"/>
        <v>0</v>
      </c>
      <c r="AL1202" s="51">
        <f t="shared" si="732"/>
        <v>1.2658922337936072</v>
      </c>
      <c r="AM1202" s="52" t="str">
        <f t="shared" si="714"/>
        <v/>
      </c>
      <c r="AN1202" s="51">
        <f t="shared" si="733"/>
        <v>1.2741255458499645</v>
      </c>
      <c r="AO1202" s="52">
        <f t="shared" si="715"/>
        <v>-5.0822911020425021E-3</v>
      </c>
      <c r="AP1202" s="56">
        <f t="shared" si="716"/>
        <v>1</v>
      </c>
      <c r="AQ1202" s="53" t="b">
        <f t="shared" si="717"/>
        <v>1</v>
      </c>
    </row>
    <row r="1203" spans="1:43">
      <c r="A1203" s="48">
        <f>净值底稿!A1164</f>
        <v>45586</v>
      </c>
      <c r="B1203" s="49">
        <f>净值底稿!X1164</f>
        <v>1.7029701529075256</v>
      </c>
      <c r="C1203" s="49">
        <f>净值底稿!U1164</f>
        <v>1.2583044911176273</v>
      </c>
      <c r="D1203" s="49">
        <f>净值底稿!V1164</f>
        <v>1.7095</v>
      </c>
      <c r="E1203" s="49">
        <f>净值底稿!W1164</f>
        <v>2.1905000000000001</v>
      </c>
      <c r="F1203" s="50">
        <f t="shared" si="718"/>
        <v>-4.0118827923941724E-3</v>
      </c>
      <c r="G1203" s="50">
        <f t="shared" si="719"/>
        <v>1.0126983881812768E-2</v>
      </c>
      <c r="H1203" s="50">
        <f t="shared" si="720"/>
        <v>-5.8493214787125325E-5</v>
      </c>
      <c r="I1203" s="50">
        <f t="shared" si="721"/>
        <v>1.0984446393132341E-2</v>
      </c>
      <c r="J1203" s="51">
        <f t="shared" si="722"/>
        <v>0.12892668486526065</v>
      </c>
      <c r="K1203" s="51">
        <f t="shared" si="723"/>
        <v>0.13200470985914461</v>
      </c>
      <c r="L1203" s="51">
        <f t="shared" si="724"/>
        <v>0.92031704594471886</v>
      </c>
      <c r="M1203" s="51">
        <f t="shared" si="725"/>
        <v>8.81091931719164E-2</v>
      </c>
      <c r="N1203" s="51">
        <f t="shared" si="696"/>
        <v>1.2693576338410406</v>
      </c>
      <c r="O1203" s="52">
        <f t="shared" si="697"/>
        <v>0.2055617642876848</v>
      </c>
      <c r="P1203" s="53" t="b">
        <f t="shared" si="698"/>
        <v>0</v>
      </c>
      <c r="Q1203" s="53" t="b">
        <f t="shared" si="699"/>
        <v>0</v>
      </c>
      <c r="R1203" s="53" t="b">
        <f t="shared" si="700"/>
        <v>0</v>
      </c>
      <c r="S1203" s="53" t="b">
        <f t="shared" si="726"/>
        <v>0</v>
      </c>
      <c r="T1203" s="54" t="str">
        <f t="shared" si="727"/>
        <v>不调</v>
      </c>
      <c r="U1203" s="51">
        <f t="shared" si="701"/>
        <v>0.12892668486526065</v>
      </c>
      <c r="V1203" s="51">
        <f t="shared" si="702"/>
        <v>0.13200470985914461</v>
      </c>
      <c r="W1203" s="51">
        <f t="shared" si="703"/>
        <v>0.92031704594471886</v>
      </c>
      <c r="X1203" s="51">
        <f t="shared" si="704"/>
        <v>8.81091931719164E-2</v>
      </c>
      <c r="Y1203" s="51">
        <f t="shared" si="728"/>
        <v>0.99995880187477393</v>
      </c>
      <c r="Z1203" s="51">
        <f t="shared" si="705"/>
        <v>0.1289213733275526</v>
      </c>
      <c r="AA1203" s="51">
        <f t="shared" si="706"/>
        <v>0.1319992715125774</v>
      </c>
      <c r="AB1203" s="51">
        <f t="shared" si="707"/>
        <v>0.9202791306078123</v>
      </c>
      <c r="AC1203" s="51">
        <f t="shared" si="708"/>
        <v>8.8105563238342538E-2</v>
      </c>
      <c r="AD1203" s="78">
        <f t="shared" si="709"/>
        <v>1.2693053386862847</v>
      </c>
      <c r="AE1203" s="51">
        <f t="shared" si="729"/>
        <v>1.2741255458499645</v>
      </c>
      <c r="AF1203" s="50">
        <f t="shared" si="710"/>
        <v>-3.7831492974770287E-3</v>
      </c>
      <c r="AG1203" s="50">
        <f t="shared" si="730"/>
        <v>1.3057781492344933E-3</v>
      </c>
      <c r="AH1203" s="48">
        <f t="shared" si="731"/>
        <v>45565</v>
      </c>
      <c r="AI1203" s="55">
        <f t="shared" si="711"/>
        <v>2024</v>
      </c>
      <c r="AJ1203" s="55">
        <f t="shared" si="712"/>
        <v>10</v>
      </c>
      <c r="AK1203" s="53">
        <f t="shared" si="713"/>
        <v>0</v>
      </c>
      <c r="AL1203" s="51">
        <f t="shared" si="732"/>
        <v>1.2658922337936072</v>
      </c>
      <c r="AM1203" s="52" t="str">
        <f t="shared" si="714"/>
        <v/>
      </c>
      <c r="AN1203" s="51">
        <f t="shared" si="733"/>
        <v>1.2741255458499645</v>
      </c>
      <c r="AO1203" s="52">
        <f t="shared" si="715"/>
        <v>-3.7831492974770287E-3</v>
      </c>
      <c r="AP1203" s="56">
        <f t="shared" si="716"/>
        <v>1</v>
      </c>
      <c r="AQ1203" s="53" t="b">
        <f t="shared" si="717"/>
        <v>1</v>
      </c>
    </row>
    <row r="1204" spans="1:43">
      <c r="A1204" s="48">
        <f>净值底稿!A1165</f>
        <v>45587</v>
      </c>
      <c r="B1204" s="49">
        <f>净值底稿!X1165</f>
        <v>1.7105011277618032</v>
      </c>
      <c r="C1204" s="49">
        <f>净值底稿!U1165</f>
        <v>1.2690521106618204</v>
      </c>
      <c r="D1204" s="49">
        <f>净值底稿!V1165</f>
        <v>1.7077</v>
      </c>
      <c r="E1204" s="49">
        <f>净值底稿!W1165</f>
        <v>2.1939000000000002</v>
      </c>
      <c r="F1204" s="50">
        <f t="shared" si="718"/>
        <v>4.4222588642670591E-3</v>
      </c>
      <c r="G1204" s="50">
        <f t="shared" si="719"/>
        <v>8.541350380659507E-3</v>
      </c>
      <c r="H1204" s="50">
        <f t="shared" si="720"/>
        <v>-1.0529394559812832E-3</v>
      </c>
      <c r="I1204" s="50">
        <f t="shared" si="721"/>
        <v>1.5521570417713626E-3</v>
      </c>
      <c r="J1204" s="51">
        <f t="shared" si="722"/>
        <v>0.12949149701354384</v>
      </c>
      <c r="K1204" s="51">
        <f t="shared" si="723"/>
        <v>0.13312672354055813</v>
      </c>
      <c r="L1204" s="51">
        <f t="shared" si="724"/>
        <v>0.91931013240067916</v>
      </c>
      <c r="M1204" s="51">
        <f t="shared" si="725"/>
        <v>8.8242316908742166E-2</v>
      </c>
      <c r="N1204" s="51">
        <f t="shared" si="696"/>
        <v>1.2701706698635231</v>
      </c>
      <c r="O1204" s="52">
        <f t="shared" si="697"/>
        <v>0.20675821508484346</v>
      </c>
      <c r="P1204" s="53" t="b">
        <f t="shared" si="698"/>
        <v>0</v>
      </c>
      <c r="Q1204" s="53" t="b">
        <f t="shared" si="699"/>
        <v>0</v>
      </c>
      <c r="R1204" s="53" t="b">
        <f t="shared" si="700"/>
        <v>0</v>
      </c>
      <c r="S1204" s="53" t="b">
        <f t="shared" si="726"/>
        <v>0</v>
      </c>
      <c r="T1204" s="54" t="str">
        <f t="shared" si="727"/>
        <v>不调</v>
      </c>
      <c r="U1204" s="51">
        <f t="shared" si="701"/>
        <v>0.12949149701354384</v>
      </c>
      <c r="V1204" s="51">
        <f t="shared" si="702"/>
        <v>0.13312672354055813</v>
      </c>
      <c r="W1204" s="51">
        <f t="shared" si="703"/>
        <v>0.91931013240067916</v>
      </c>
      <c r="X1204" s="51">
        <f t="shared" si="704"/>
        <v>8.8242316908742166E-2</v>
      </c>
      <c r="Y1204" s="51">
        <f t="shared" si="728"/>
        <v>0.99998626710299976</v>
      </c>
      <c r="Z1204" s="51">
        <f t="shared" si="705"/>
        <v>0.12948971872015294</v>
      </c>
      <c r="AA1204" s="51">
        <f t="shared" si="706"/>
        <v>0.13312489532497576</v>
      </c>
      <c r="AB1204" s="51">
        <f t="shared" si="707"/>
        <v>0.91929750760931961</v>
      </c>
      <c r="AC1204" s="51">
        <f t="shared" si="708"/>
        <v>8.8241105086092994E-2</v>
      </c>
      <c r="AD1204" s="78">
        <f t="shared" si="709"/>
        <v>1.2701532267405413</v>
      </c>
      <c r="AE1204" s="51">
        <f t="shared" si="729"/>
        <v>1.2741255458499645</v>
      </c>
      <c r="AF1204" s="50">
        <f t="shared" si="710"/>
        <v>-3.1176826509456967E-3</v>
      </c>
      <c r="AG1204" s="50">
        <f t="shared" si="730"/>
        <v>6.6799376668047472E-4</v>
      </c>
      <c r="AH1204" s="48">
        <f t="shared" si="731"/>
        <v>45565</v>
      </c>
      <c r="AI1204" s="55">
        <f t="shared" si="711"/>
        <v>2024</v>
      </c>
      <c r="AJ1204" s="55">
        <f t="shared" si="712"/>
        <v>10</v>
      </c>
      <c r="AK1204" s="53">
        <f t="shared" si="713"/>
        <v>0</v>
      </c>
      <c r="AL1204" s="51">
        <f t="shared" si="732"/>
        <v>1.2658922337936072</v>
      </c>
      <c r="AM1204" s="52" t="str">
        <f t="shared" si="714"/>
        <v/>
      </c>
      <c r="AN1204" s="51">
        <f t="shared" si="733"/>
        <v>1.2741255458499645</v>
      </c>
      <c r="AO1204" s="52">
        <f t="shared" si="715"/>
        <v>-3.1176826509456967E-3</v>
      </c>
      <c r="AP1204" s="56">
        <f t="shared" si="716"/>
        <v>1</v>
      </c>
      <c r="AQ1204" s="53" t="b">
        <f t="shared" si="717"/>
        <v>1</v>
      </c>
    </row>
    <row r="1205" spans="1:43">
      <c r="A1205" s="48">
        <f>净值底稿!A1166</f>
        <v>45588</v>
      </c>
      <c r="B1205" s="49">
        <f>净值底稿!X1166</f>
        <v>1.7098092251417145</v>
      </c>
      <c r="C1205" s="49">
        <f>净值底稿!U1166</f>
        <v>1.2718116653715787</v>
      </c>
      <c r="D1205" s="49">
        <f>净值底稿!V1166</f>
        <v>1.7059</v>
      </c>
      <c r="E1205" s="49">
        <f>净值底稿!W1166</f>
        <v>2.2061000000000002</v>
      </c>
      <c r="F1205" s="50">
        <f t="shared" si="718"/>
        <v>-4.0450287278914754E-4</v>
      </c>
      <c r="G1205" s="50">
        <f t="shared" si="719"/>
        <v>2.1745007053486365E-3</v>
      </c>
      <c r="H1205" s="50">
        <f t="shared" si="720"/>
        <v>-1.0540493060842149E-3</v>
      </c>
      <c r="I1205" s="50">
        <f t="shared" si="721"/>
        <v>5.5608733305985147E-3</v>
      </c>
      <c r="J1205" s="51">
        <f t="shared" si="722"/>
        <v>0.12943733975693397</v>
      </c>
      <c r="K1205" s="51">
        <f t="shared" si="723"/>
        <v>0.1334143755037594</v>
      </c>
      <c r="L1205" s="51">
        <f t="shared" si="724"/>
        <v>0.91832852270933907</v>
      </c>
      <c r="M1205" s="51">
        <f t="shared" si="725"/>
        <v>8.8731802694028791E-2</v>
      </c>
      <c r="N1205" s="51">
        <f t="shared" si="696"/>
        <v>1.2699120406640612</v>
      </c>
      <c r="O1205" s="52">
        <f t="shared" si="697"/>
        <v>0.20698419012016236</v>
      </c>
      <c r="P1205" s="53" t="b">
        <f t="shared" si="698"/>
        <v>0</v>
      </c>
      <c r="Q1205" s="53" t="b">
        <f t="shared" si="699"/>
        <v>0</v>
      </c>
      <c r="R1205" s="53" t="b">
        <f t="shared" si="700"/>
        <v>0</v>
      </c>
      <c r="S1205" s="53" t="b">
        <f t="shared" si="726"/>
        <v>0</v>
      </c>
      <c r="T1205" s="54" t="str">
        <f t="shared" si="727"/>
        <v>不调</v>
      </c>
      <c r="U1205" s="51">
        <f t="shared" si="701"/>
        <v>0.12943733975693397</v>
      </c>
      <c r="V1205" s="51">
        <f t="shared" si="702"/>
        <v>0.1334143755037594</v>
      </c>
      <c r="W1205" s="51">
        <f t="shared" si="703"/>
        <v>0.91832852270933907</v>
      </c>
      <c r="X1205" s="51">
        <f t="shared" si="704"/>
        <v>8.8731802694028791E-2</v>
      </c>
      <c r="Y1205" s="51">
        <f t="shared" si="728"/>
        <v>0.99998626710299976</v>
      </c>
      <c r="Z1205" s="51">
        <f t="shared" si="705"/>
        <v>0.12943556220727911</v>
      </c>
      <c r="AA1205" s="51">
        <f t="shared" si="706"/>
        <v>0.13341254333788224</v>
      </c>
      <c r="AB1205" s="51">
        <f t="shared" si="707"/>
        <v>0.91831591139832436</v>
      </c>
      <c r="AC1205" s="51">
        <f t="shared" si="708"/>
        <v>8.8730584149321751E-2</v>
      </c>
      <c r="AD1205" s="78">
        <f t="shared" si="709"/>
        <v>1.2698946010928074</v>
      </c>
      <c r="AE1205" s="51">
        <f t="shared" si="729"/>
        <v>1.2741255458499645</v>
      </c>
      <c r="AF1205" s="50">
        <f t="shared" si="710"/>
        <v>-3.3206655112897332E-3</v>
      </c>
      <c r="AG1205" s="50">
        <f t="shared" si="730"/>
        <v>-2.0361767563870092E-4</v>
      </c>
      <c r="AH1205" s="48">
        <f t="shared" si="731"/>
        <v>45565</v>
      </c>
      <c r="AI1205" s="55">
        <f t="shared" si="711"/>
        <v>2024</v>
      </c>
      <c r="AJ1205" s="55">
        <f t="shared" si="712"/>
        <v>10</v>
      </c>
      <c r="AK1205" s="53">
        <f t="shared" si="713"/>
        <v>0</v>
      </c>
      <c r="AL1205" s="51">
        <f t="shared" si="732"/>
        <v>1.2658922337936072</v>
      </c>
      <c r="AM1205" s="52" t="str">
        <f t="shared" si="714"/>
        <v/>
      </c>
      <c r="AN1205" s="51">
        <f t="shared" si="733"/>
        <v>1.2741255458499645</v>
      </c>
      <c r="AO1205" s="52">
        <f t="shared" si="715"/>
        <v>-3.3206655112897332E-3</v>
      </c>
      <c r="AP1205" s="56">
        <f t="shared" si="716"/>
        <v>1</v>
      </c>
      <c r="AQ1205" s="53" t="b">
        <f t="shared" si="717"/>
        <v>1</v>
      </c>
    </row>
    <row r="1206" spans="1:43">
      <c r="A1206" s="48">
        <f>净值底稿!A1167</f>
        <v>45589</v>
      </c>
      <c r="B1206" s="49">
        <f>净值底稿!X1167</f>
        <v>1.7021158077232357</v>
      </c>
      <c r="C1206" s="49">
        <f>净值底稿!U1167</f>
        <v>1.2646981537894422</v>
      </c>
      <c r="D1206" s="49">
        <f>净值底稿!V1167</f>
        <v>1.7058</v>
      </c>
      <c r="E1206" s="49">
        <f>净值底稿!W1167</f>
        <v>2.1875</v>
      </c>
      <c r="F1206" s="50">
        <f t="shared" si="718"/>
        <v>-4.4995765055841908E-3</v>
      </c>
      <c r="G1206" s="50">
        <f t="shared" si="719"/>
        <v>-5.593211460329095E-3</v>
      </c>
      <c r="H1206" s="50">
        <f t="shared" si="720"/>
        <v>-5.8620083240534804E-5</v>
      </c>
      <c r="I1206" s="50">
        <f t="shared" si="721"/>
        <v>-8.431168124745092E-3</v>
      </c>
      <c r="J1206" s="51">
        <f t="shared" si="722"/>
        <v>0.12885315699258415</v>
      </c>
      <c r="K1206" s="51">
        <f t="shared" si="723"/>
        <v>0.13266633877153314</v>
      </c>
      <c r="L1206" s="51">
        <f t="shared" si="724"/>
        <v>0.91826207964315709</v>
      </c>
      <c r="M1206" s="51">
        <f t="shared" si="725"/>
        <v>8.7982481676551982E-2</v>
      </c>
      <c r="N1206" s="51">
        <f t="shared" si="696"/>
        <v>1.2677640570838264</v>
      </c>
      <c r="O1206" s="52">
        <f t="shared" si="697"/>
        <v>0.20628404339343501</v>
      </c>
      <c r="P1206" s="53" t="b">
        <f t="shared" si="698"/>
        <v>0</v>
      </c>
      <c r="Q1206" s="53" t="b">
        <f t="shared" si="699"/>
        <v>0</v>
      </c>
      <c r="R1206" s="53" t="b">
        <f t="shared" si="700"/>
        <v>0</v>
      </c>
      <c r="S1206" s="53" t="b">
        <f t="shared" si="726"/>
        <v>0</v>
      </c>
      <c r="T1206" s="54" t="str">
        <f t="shared" si="727"/>
        <v>不调</v>
      </c>
      <c r="U1206" s="51">
        <f t="shared" si="701"/>
        <v>0.12885315699258415</v>
      </c>
      <c r="V1206" s="51">
        <f t="shared" si="702"/>
        <v>0.13266633877153314</v>
      </c>
      <c r="W1206" s="51">
        <f t="shared" si="703"/>
        <v>0.91826207964315709</v>
      </c>
      <c r="X1206" s="51">
        <f t="shared" si="704"/>
        <v>8.7982481676551982E-2</v>
      </c>
      <c r="Y1206" s="51">
        <f t="shared" si="728"/>
        <v>0.99998626710299976</v>
      </c>
      <c r="Z1206" s="51">
        <f t="shared" si="705"/>
        <v>0.12885138746545102</v>
      </c>
      <c r="AA1206" s="51">
        <f t="shared" si="706"/>
        <v>0.13266451687836739</v>
      </c>
      <c r="AB1206" s="51">
        <f t="shared" si="707"/>
        <v>0.91824946924459816</v>
      </c>
      <c r="AC1206" s="51">
        <f t="shared" si="708"/>
        <v>8.7981273422193293E-2</v>
      </c>
      <c r="AD1206" s="78">
        <f t="shared" si="709"/>
        <v>1.2677466470106098</v>
      </c>
      <c r="AE1206" s="51">
        <f t="shared" si="729"/>
        <v>1.2741255458499645</v>
      </c>
      <c r="AF1206" s="50">
        <f t="shared" si="710"/>
        <v>-5.0064915974189494E-3</v>
      </c>
      <c r="AG1206" s="50">
        <f t="shared" si="730"/>
        <v>-1.691442801905918E-3</v>
      </c>
      <c r="AH1206" s="48">
        <f t="shared" si="731"/>
        <v>45565</v>
      </c>
      <c r="AI1206" s="55">
        <f t="shared" si="711"/>
        <v>2024</v>
      </c>
      <c r="AJ1206" s="55">
        <f t="shared" si="712"/>
        <v>10</v>
      </c>
      <c r="AK1206" s="53">
        <f t="shared" si="713"/>
        <v>0</v>
      </c>
      <c r="AL1206" s="51">
        <f t="shared" si="732"/>
        <v>1.2658922337936072</v>
      </c>
      <c r="AM1206" s="52" t="str">
        <f t="shared" si="714"/>
        <v/>
      </c>
      <c r="AN1206" s="51">
        <f t="shared" si="733"/>
        <v>1.2741255458499645</v>
      </c>
      <c r="AO1206" s="52">
        <f t="shared" si="715"/>
        <v>-5.0064915974189494E-3</v>
      </c>
      <c r="AP1206" s="56">
        <f t="shared" si="716"/>
        <v>1</v>
      </c>
      <c r="AQ1206" s="53" t="b">
        <f t="shared" si="717"/>
        <v>1</v>
      </c>
    </row>
    <row r="1207" spans="1:43">
      <c r="A1207" s="48">
        <f>净值底稿!A1168</f>
        <v>45590</v>
      </c>
      <c r="B1207" s="49">
        <f>净值底稿!X1168</f>
        <v>1.7001313870211547</v>
      </c>
      <c r="C1207" s="49">
        <f>净值底稿!U1168</f>
        <v>1.2797232711285096</v>
      </c>
      <c r="D1207" s="49">
        <f>净值底稿!V1168</f>
        <v>1.7054</v>
      </c>
      <c r="E1207" s="49">
        <f>净值底稿!W1168</f>
        <v>2.1825999999999999</v>
      </c>
      <c r="F1207" s="50">
        <f t="shared" si="718"/>
        <v>-1.1658552802792377E-3</v>
      </c>
      <c r="G1207" s="50">
        <f t="shared" si="719"/>
        <v>1.1880397938470511E-2</v>
      </c>
      <c r="H1207" s="50">
        <f t="shared" si="720"/>
        <v>-2.3449407902442765E-4</v>
      </c>
      <c r="I1207" s="50">
        <f t="shared" si="721"/>
        <v>-2.2400000000000198E-3</v>
      </c>
      <c r="J1207" s="51">
        <f t="shared" si="722"/>
        <v>0.12870116539500312</v>
      </c>
      <c r="K1207" s="51">
        <f t="shared" si="723"/>
        <v>0.13424062413119733</v>
      </c>
      <c r="L1207" s="51">
        <f t="shared" si="724"/>
        <v>0.91803414518099302</v>
      </c>
      <c r="M1207" s="51">
        <f t="shared" si="725"/>
        <v>8.7784195369727577E-2</v>
      </c>
      <c r="N1207" s="51">
        <f t="shared" si="696"/>
        <v>1.2687601300769211</v>
      </c>
      <c r="O1207" s="52">
        <f t="shared" si="697"/>
        <v>0.20724310552717248</v>
      </c>
      <c r="P1207" s="53" t="b">
        <f t="shared" si="698"/>
        <v>0</v>
      </c>
      <c r="Q1207" s="53" t="b">
        <f t="shared" si="699"/>
        <v>0</v>
      </c>
      <c r="R1207" s="53" t="b">
        <f t="shared" si="700"/>
        <v>0</v>
      </c>
      <c r="S1207" s="53" t="b">
        <f t="shared" si="726"/>
        <v>0</v>
      </c>
      <c r="T1207" s="54" t="str">
        <f t="shared" si="727"/>
        <v>不调</v>
      </c>
      <c r="U1207" s="51">
        <f t="shared" si="701"/>
        <v>0.12870116539500312</v>
      </c>
      <c r="V1207" s="51">
        <f t="shared" si="702"/>
        <v>0.13424062413119733</v>
      </c>
      <c r="W1207" s="51">
        <f t="shared" si="703"/>
        <v>0.91803414518099302</v>
      </c>
      <c r="X1207" s="51">
        <f t="shared" si="704"/>
        <v>8.7784195369727577E-2</v>
      </c>
      <c r="Y1207" s="51">
        <f t="shared" si="728"/>
        <v>0.99998626710299976</v>
      </c>
      <c r="Z1207" s="51">
        <f t="shared" si="705"/>
        <v>0.12869939795515495</v>
      </c>
      <c r="AA1207" s="51">
        <f t="shared" si="706"/>
        <v>0.13423878061853289</v>
      </c>
      <c r="AB1207" s="51">
        <f t="shared" si="707"/>
        <v>0.91802153791263452</v>
      </c>
      <c r="AC1207" s="51">
        <f t="shared" si="708"/>
        <v>8.7782989838414316E-2</v>
      </c>
      <c r="AD1207" s="78">
        <f t="shared" si="709"/>
        <v>1.2687427063247367</v>
      </c>
      <c r="AE1207" s="51">
        <f t="shared" si="729"/>
        <v>1.2741255458499645</v>
      </c>
      <c r="AF1207" s="50">
        <f t="shared" si="710"/>
        <v>-4.2247324392487018E-3</v>
      </c>
      <c r="AG1207" s="50">
        <f t="shared" si="730"/>
        <v>7.856927221820964E-4</v>
      </c>
      <c r="AH1207" s="48">
        <f t="shared" si="731"/>
        <v>45565</v>
      </c>
      <c r="AI1207" s="55">
        <f t="shared" si="711"/>
        <v>2024</v>
      </c>
      <c r="AJ1207" s="55">
        <f t="shared" si="712"/>
        <v>10</v>
      </c>
      <c r="AK1207" s="53">
        <f t="shared" si="713"/>
        <v>0</v>
      </c>
      <c r="AL1207" s="51">
        <f t="shared" si="732"/>
        <v>1.2658922337936072</v>
      </c>
      <c r="AM1207" s="52" t="str">
        <f t="shared" si="714"/>
        <v/>
      </c>
      <c r="AN1207" s="51">
        <f t="shared" si="733"/>
        <v>1.2741255458499645</v>
      </c>
      <c r="AO1207" s="52">
        <f t="shared" si="715"/>
        <v>-4.2247324392487018E-3</v>
      </c>
      <c r="AP1207" s="56">
        <f t="shared" si="716"/>
        <v>1</v>
      </c>
      <c r="AQ1207" s="53" t="b">
        <f t="shared" si="717"/>
        <v>1</v>
      </c>
    </row>
    <row r="1208" spans="1:43">
      <c r="A1208" s="48">
        <f>净值底稿!A1169</f>
        <v>45593</v>
      </c>
      <c r="B1208" s="49">
        <f>净值底稿!X1169</f>
        <v>1.7076218366409133</v>
      </c>
      <c r="C1208" s="49">
        <f>净值底稿!U1169</f>
        <v>1.2965203318509366</v>
      </c>
      <c r="D1208" s="49">
        <f>净值底稿!V1169</f>
        <v>1.7041999999999999</v>
      </c>
      <c r="E1208" s="49">
        <f>净值底稿!W1169</f>
        <v>2.1930999999999998</v>
      </c>
      <c r="F1208" s="50">
        <f t="shared" si="718"/>
        <v>4.4058063258762825E-3</v>
      </c>
      <c r="G1208" s="50">
        <f t="shared" si="719"/>
        <v>1.3125541358339765E-2</v>
      </c>
      <c r="H1208" s="50">
        <f t="shared" si="720"/>
        <v>-7.0364723818461261E-4</v>
      </c>
      <c r="I1208" s="50">
        <f t="shared" si="721"/>
        <v>4.810776138550299E-3</v>
      </c>
      <c r="J1208" s="51">
        <f t="shared" si="722"/>
        <v>0.12926642257680224</v>
      </c>
      <c r="K1208" s="51">
        <f t="shared" si="723"/>
        <v>0.13600073728543455</v>
      </c>
      <c r="L1208" s="51">
        <f t="shared" si="724"/>
        <v>0.91737557459288832</v>
      </c>
      <c r="M1208" s="51">
        <f t="shared" si="725"/>
        <v>8.820529415129956E-2</v>
      </c>
      <c r="N1208" s="51">
        <f t="shared" si="696"/>
        <v>1.2708480286064248</v>
      </c>
      <c r="O1208" s="52">
        <f t="shared" si="697"/>
        <v>0.2087324006420509</v>
      </c>
      <c r="P1208" s="53" t="b">
        <f t="shared" si="698"/>
        <v>0</v>
      </c>
      <c r="Q1208" s="53" t="b">
        <f t="shared" si="699"/>
        <v>0</v>
      </c>
      <c r="R1208" s="53" t="b">
        <f t="shared" si="700"/>
        <v>0</v>
      </c>
      <c r="S1208" s="53" t="b">
        <f t="shared" si="726"/>
        <v>0</v>
      </c>
      <c r="T1208" s="54" t="str">
        <f t="shared" si="727"/>
        <v>不调</v>
      </c>
      <c r="U1208" s="51">
        <f t="shared" si="701"/>
        <v>0.12926642257680224</v>
      </c>
      <c r="V1208" s="51">
        <f t="shared" si="702"/>
        <v>0.13600073728543455</v>
      </c>
      <c r="W1208" s="51">
        <f t="shared" si="703"/>
        <v>0.91737557459288832</v>
      </c>
      <c r="X1208" s="51">
        <f t="shared" si="704"/>
        <v>8.820529415129956E-2</v>
      </c>
      <c r="Y1208" s="51">
        <f t="shared" si="728"/>
        <v>0.99995880187477393</v>
      </c>
      <c r="Z1208" s="51">
        <f t="shared" si="705"/>
        <v>0.12926109704253738</v>
      </c>
      <c r="AA1208" s="51">
        <f t="shared" si="706"/>
        <v>0.13599513431002902</v>
      </c>
      <c r="AB1208" s="51">
        <f t="shared" si="707"/>
        <v>0.91733778043908687</v>
      </c>
      <c r="AC1208" s="51">
        <f t="shared" si="708"/>
        <v>8.8201660258545506E-2</v>
      </c>
      <c r="AD1208" s="78">
        <f t="shared" si="709"/>
        <v>1.2707956720501989</v>
      </c>
      <c r="AE1208" s="51">
        <f t="shared" si="729"/>
        <v>1.2741255458499645</v>
      </c>
      <c r="AF1208" s="50">
        <f t="shared" si="710"/>
        <v>-2.6134581561538806E-3</v>
      </c>
      <c r="AG1208" s="50">
        <f t="shared" si="730"/>
        <v>1.6181103664503205E-3</v>
      </c>
      <c r="AH1208" s="48">
        <f t="shared" si="731"/>
        <v>45565</v>
      </c>
      <c r="AI1208" s="55">
        <f t="shared" si="711"/>
        <v>2024</v>
      </c>
      <c r="AJ1208" s="55">
        <f t="shared" si="712"/>
        <v>10</v>
      </c>
      <c r="AK1208" s="53">
        <f t="shared" si="713"/>
        <v>0</v>
      </c>
      <c r="AL1208" s="51">
        <f t="shared" si="732"/>
        <v>1.2658922337936072</v>
      </c>
      <c r="AM1208" s="52" t="str">
        <f t="shared" si="714"/>
        <v/>
      </c>
      <c r="AN1208" s="51">
        <f t="shared" si="733"/>
        <v>1.2741255458499645</v>
      </c>
      <c r="AO1208" s="52">
        <f t="shared" si="715"/>
        <v>-2.6134581561538806E-3</v>
      </c>
      <c r="AP1208" s="56">
        <f t="shared" si="716"/>
        <v>1</v>
      </c>
      <c r="AQ1208" s="53" t="b">
        <f t="shared" si="717"/>
        <v>1</v>
      </c>
    </row>
    <row r="1209" spans="1:43">
      <c r="A1209" s="48">
        <f>净值底稿!A1170</f>
        <v>45594</v>
      </c>
      <c r="B1209" s="49">
        <f>净值底稿!X1170</f>
        <v>1.6857916736935261</v>
      </c>
      <c r="C1209" s="49">
        <f>净值底稿!U1170</f>
        <v>1.2785866485863675</v>
      </c>
      <c r="D1209" s="49">
        <f>净值底稿!V1170</f>
        <v>1.7045999999999999</v>
      </c>
      <c r="E1209" s="49">
        <f>净值底稿!W1170</f>
        <v>2.2097000000000002</v>
      </c>
      <c r="F1209" s="50">
        <f t="shared" si="718"/>
        <v>-1.2783956306350319E-2</v>
      </c>
      <c r="G1209" s="50">
        <f t="shared" si="719"/>
        <v>-1.3832165083725756E-2</v>
      </c>
      <c r="H1209" s="50">
        <f t="shared" si="720"/>
        <v>2.3471423541843173E-4</v>
      </c>
      <c r="I1209" s="50">
        <f t="shared" si="721"/>
        <v>7.5691942911861876E-3</v>
      </c>
      <c r="J1209" s="51">
        <f t="shared" si="722"/>
        <v>0.12760862882583468</v>
      </c>
      <c r="K1209" s="51">
        <f t="shared" si="723"/>
        <v>0.13411402716166923</v>
      </c>
      <c r="L1209" s="51">
        <f t="shared" si="724"/>
        <v>0.91755309267484308</v>
      </c>
      <c r="M1209" s="51">
        <f t="shared" si="725"/>
        <v>8.8869275761847638E-2</v>
      </c>
      <c r="N1209" s="51">
        <f t="shared" si="696"/>
        <v>1.2681450244241945</v>
      </c>
      <c r="O1209" s="52">
        <f t="shared" si="697"/>
        <v>0.20638227564417558</v>
      </c>
      <c r="P1209" s="53" t="b">
        <f t="shared" si="698"/>
        <v>0</v>
      </c>
      <c r="Q1209" s="53" t="b">
        <f t="shared" si="699"/>
        <v>0</v>
      </c>
      <c r="R1209" s="53" t="b">
        <f t="shared" si="700"/>
        <v>0</v>
      </c>
      <c r="S1209" s="53" t="b">
        <f t="shared" si="726"/>
        <v>0</v>
      </c>
      <c r="T1209" s="54" t="str">
        <f t="shared" si="727"/>
        <v>不调</v>
      </c>
      <c r="U1209" s="51">
        <f t="shared" si="701"/>
        <v>0.12760862882583468</v>
      </c>
      <c r="V1209" s="51">
        <f t="shared" si="702"/>
        <v>0.13411402716166923</v>
      </c>
      <c r="W1209" s="51">
        <f t="shared" si="703"/>
        <v>0.91755309267484308</v>
      </c>
      <c r="X1209" s="51">
        <f t="shared" si="704"/>
        <v>8.8869275761847638E-2</v>
      </c>
      <c r="Y1209" s="51">
        <f t="shared" si="728"/>
        <v>0.99998626710299976</v>
      </c>
      <c r="Z1209" s="51">
        <f t="shared" si="705"/>
        <v>0.12760687638967869</v>
      </c>
      <c r="AA1209" s="51">
        <f t="shared" si="706"/>
        <v>0.13411218538754793</v>
      </c>
      <c r="AB1209" s="51">
        <f t="shared" si="707"/>
        <v>0.91754049201272914</v>
      </c>
      <c r="AC1209" s="51">
        <f t="shared" si="708"/>
        <v>8.8868055329237111E-2</v>
      </c>
      <c r="AD1209" s="78">
        <f t="shared" si="709"/>
        <v>1.2681276091191929</v>
      </c>
      <c r="AE1209" s="51">
        <f t="shared" si="729"/>
        <v>1.2741255458499645</v>
      </c>
      <c r="AF1209" s="50">
        <f t="shared" si="710"/>
        <v>-4.7074927194639127E-3</v>
      </c>
      <c r="AG1209" s="50">
        <f t="shared" si="730"/>
        <v>-2.0995215750945206E-3</v>
      </c>
      <c r="AH1209" s="48">
        <f t="shared" si="731"/>
        <v>45565</v>
      </c>
      <c r="AI1209" s="55">
        <f t="shared" si="711"/>
        <v>2024</v>
      </c>
      <c r="AJ1209" s="55">
        <f t="shared" si="712"/>
        <v>10</v>
      </c>
      <c r="AK1209" s="53">
        <f t="shared" si="713"/>
        <v>0</v>
      </c>
      <c r="AL1209" s="51">
        <f t="shared" si="732"/>
        <v>1.2658922337936072</v>
      </c>
      <c r="AM1209" s="52" t="str">
        <f t="shared" si="714"/>
        <v/>
      </c>
      <c r="AN1209" s="51">
        <f t="shared" si="733"/>
        <v>1.2741255458499645</v>
      </c>
      <c r="AO1209" s="52">
        <f t="shared" si="715"/>
        <v>-4.7074927194639127E-3</v>
      </c>
      <c r="AP1209" s="56">
        <f t="shared" si="716"/>
        <v>1</v>
      </c>
      <c r="AQ1209" s="53" t="b">
        <f t="shared" si="717"/>
        <v>1</v>
      </c>
    </row>
    <row r="1210" spans="1:43">
      <c r="A1210" s="48">
        <f>净值底稿!A1171</f>
        <v>45595</v>
      </c>
      <c r="B1210" s="49">
        <f>净值底稿!X1171</f>
        <v>1.676942369929352</v>
      </c>
      <c r="C1210" s="49">
        <f>净值底稿!U1171</f>
        <v>1.277326807151884</v>
      </c>
      <c r="D1210" s="49">
        <f>净值底稿!V1171</f>
        <v>1.7045999999999999</v>
      </c>
      <c r="E1210" s="49">
        <f>净值底稿!W1171</f>
        <v>2.2345999999999999</v>
      </c>
      <c r="F1210" s="50">
        <f t="shared" si="718"/>
        <v>-5.2493459911244766E-3</v>
      </c>
      <c r="G1210" s="50">
        <f t="shared" si="719"/>
        <v>-9.8533911321263545E-4</v>
      </c>
      <c r="H1210" s="50">
        <f t="shared" si="720"/>
        <v>0</v>
      </c>
      <c r="I1210" s="50">
        <f t="shared" si="721"/>
        <v>1.1268497986151926E-2</v>
      </c>
      <c r="J1210" s="51">
        <f t="shared" si="722"/>
        <v>0.12693702374466262</v>
      </c>
      <c r="K1210" s="51">
        <f t="shared" si="723"/>
        <v>0.13398003940572717</v>
      </c>
      <c r="L1210" s="51">
        <f t="shared" si="724"/>
        <v>0.91754049201272914</v>
      </c>
      <c r="M1210" s="51">
        <f t="shared" si="725"/>
        <v>8.9869464831747861E-2</v>
      </c>
      <c r="N1210" s="51">
        <f t="shared" si="696"/>
        <v>1.2683270199948669</v>
      </c>
      <c r="O1210" s="52">
        <f t="shared" si="697"/>
        <v>0.20571749953844376</v>
      </c>
      <c r="P1210" s="53" t="b">
        <f t="shared" si="698"/>
        <v>0</v>
      </c>
      <c r="Q1210" s="53" t="b">
        <f t="shared" si="699"/>
        <v>0</v>
      </c>
      <c r="R1210" s="53" t="b">
        <f t="shared" si="700"/>
        <v>0</v>
      </c>
      <c r="S1210" s="53" t="b">
        <f t="shared" si="726"/>
        <v>0</v>
      </c>
      <c r="T1210" s="54" t="str">
        <f t="shared" si="727"/>
        <v>不调</v>
      </c>
      <c r="U1210" s="51">
        <f t="shared" si="701"/>
        <v>0.12693702374466262</v>
      </c>
      <c r="V1210" s="51">
        <f t="shared" si="702"/>
        <v>0.13398003940572717</v>
      </c>
      <c r="W1210" s="51">
        <f t="shared" si="703"/>
        <v>0.91754049201272914</v>
      </c>
      <c r="X1210" s="51">
        <f t="shared" si="704"/>
        <v>8.9869464831747861E-2</v>
      </c>
      <c r="Y1210" s="51">
        <f t="shared" si="728"/>
        <v>0.99998626710299976</v>
      </c>
      <c r="Z1210" s="51">
        <f t="shared" si="705"/>
        <v>0.12693528053159001</v>
      </c>
      <c r="AA1210" s="51">
        <f t="shared" si="706"/>
        <v>0.13397819947164591</v>
      </c>
      <c r="AB1210" s="51">
        <f t="shared" si="707"/>
        <v>0.91752789152365877</v>
      </c>
      <c r="AC1210" s="51">
        <f t="shared" si="708"/>
        <v>8.9868230663643855E-2</v>
      </c>
      <c r="AD1210" s="78">
        <f t="shared" si="709"/>
        <v>1.2683096021905385</v>
      </c>
      <c r="AE1210" s="51">
        <f t="shared" si="729"/>
        <v>1.2741255458499645</v>
      </c>
      <c r="AF1210" s="50">
        <f t="shared" si="710"/>
        <v>-4.5646550909912431E-3</v>
      </c>
      <c r="AG1210" s="50">
        <f t="shared" si="730"/>
        <v>1.435132158915664E-4</v>
      </c>
      <c r="AH1210" s="48">
        <f t="shared" si="731"/>
        <v>45565</v>
      </c>
      <c r="AI1210" s="55">
        <f t="shared" si="711"/>
        <v>2024</v>
      </c>
      <c r="AJ1210" s="55">
        <f t="shared" si="712"/>
        <v>10</v>
      </c>
      <c r="AK1210" s="53">
        <f t="shared" si="713"/>
        <v>0</v>
      </c>
      <c r="AL1210" s="51">
        <f t="shared" si="732"/>
        <v>1.2658922337936072</v>
      </c>
      <c r="AM1210" s="52" t="str">
        <f t="shared" si="714"/>
        <v/>
      </c>
      <c r="AN1210" s="51">
        <f t="shared" si="733"/>
        <v>1.2741255458499645</v>
      </c>
      <c r="AO1210" s="52">
        <f t="shared" si="715"/>
        <v>-4.5646550909912431E-3</v>
      </c>
      <c r="AP1210" s="56">
        <f t="shared" si="716"/>
        <v>1</v>
      </c>
      <c r="AQ1210" s="53" t="b">
        <f t="shared" si="717"/>
        <v>1</v>
      </c>
    </row>
    <row r="1211" spans="1:43">
      <c r="A1211" s="48">
        <f>净值底稿!A1172</f>
        <v>45596</v>
      </c>
      <c r="B1211" s="49">
        <f>净值底稿!X1172</f>
        <v>1.6760130768548938</v>
      </c>
      <c r="C1211" s="49">
        <f>净值底稿!U1172</f>
        <v>1.2869944899093531</v>
      </c>
      <c r="D1211" s="49">
        <f>净值底稿!V1172</f>
        <v>1.7054</v>
      </c>
      <c r="E1211" s="49">
        <f>净值底稿!W1172</f>
        <v>2.2258</v>
      </c>
      <c r="F1211" s="50">
        <f t="shared" si="718"/>
        <v>-5.5415921925650036E-4</v>
      </c>
      <c r="G1211" s="50">
        <f t="shared" si="719"/>
        <v>7.5686838351303187E-3</v>
      </c>
      <c r="H1211" s="50">
        <f t="shared" si="720"/>
        <v>4.6931831514740452E-4</v>
      </c>
      <c r="I1211" s="50">
        <f t="shared" si="721"/>
        <v>-3.9380649780721422E-3</v>
      </c>
      <c r="J1211" s="51">
        <f t="shared" si="722"/>
        <v>0.12686493817563452</v>
      </c>
      <c r="K1211" s="51">
        <f t="shared" si="723"/>
        <v>0.13499223810424682</v>
      </c>
      <c r="L1211" s="51">
        <f t="shared" si="724"/>
        <v>0.91795850416780944</v>
      </c>
      <c r="M1211" s="51">
        <f t="shared" si="725"/>
        <v>8.9514323731826051E-2</v>
      </c>
      <c r="N1211" s="51">
        <f t="shared" si="696"/>
        <v>1.2693300041795168</v>
      </c>
      <c r="O1211" s="52">
        <f t="shared" si="697"/>
        <v>0.20629558540148385</v>
      </c>
      <c r="P1211" s="53" t="b">
        <f t="shared" si="698"/>
        <v>0</v>
      </c>
      <c r="Q1211" s="53" t="b">
        <f t="shared" si="699"/>
        <v>0</v>
      </c>
      <c r="R1211" s="53" t="b">
        <f t="shared" si="700"/>
        <v>0</v>
      </c>
      <c r="S1211" s="53" t="b">
        <f t="shared" si="726"/>
        <v>0</v>
      </c>
      <c r="T1211" s="54" t="str">
        <f t="shared" si="727"/>
        <v>不调</v>
      </c>
      <c r="U1211" s="51">
        <f t="shared" si="701"/>
        <v>0.12686493817563452</v>
      </c>
      <c r="V1211" s="51">
        <f t="shared" si="702"/>
        <v>0.13499223810424682</v>
      </c>
      <c r="W1211" s="51">
        <f t="shared" si="703"/>
        <v>0.91795850416780944</v>
      </c>
      <c r="X1211" s="51">
        <f t="shared" si="704"/>
        <v>8.9514323731826051E-2</v>
      </c>
      <c r="Y1211" s="51">
        <f t="shared" si="728"/>
        <v>0.99998626710299976</v>
      </c>
      <c r="Z1211" s="51">
        <f t="shared" si="705"/>
        <v>0.12686319595250561</v>
      </c>
      <c r="AA1211" s="51">
        <f t="shared" si="706"/>
        <v>0.13499038426974511</v>
      </c>
      <c r="AB1211" s="51">
        <f t="shared" si="707"/>
        <v>0.91794589793822123</v>
      </c>
      <c r="AC1211" s="51">
        <f t="shared" si="708"/>
        <v>8.9513094440838201E-2</v>
      </c>
      <c r="AD1211" s="78">
        <f t="shared" si="709"/>
        <v>1.2693125726013101</v>
      </c>
      <c r="AE1211" s="51">
        <f t="shared" si="729"/>
        <v>1.2741255458499645</v>
      </c>
      <c r="AF1211" s="50">
        <f t="shared" si="710"/>
        <v>-3.7774717447044415E-3</v>
      </c>
      <c r="AG1211" s="50">
        <f t="shared" si="730"/>
        <v>7.90793043780047E-4</v>
      </c>
      <c r="AH1211" s="48">
        <f t="shared" si="731"/>
        <v>45565</v>
      </c>
      <c r="AI1211" s="55">
        <f t="shared" si="711"/>
        <v>2024</v>
      </c>
      <c r="AJ1211" s="55">
        <f t="shared" si="712"/>
        <v>10</v>
      </c>
      <c r="AK1211" s="53">
        <f t="shared" si="713"/>
        <v>1</v>
      </c>
      <c r="AL1211" s="51">
        <f t="shared" si="732"/>
        <v>1.2658922337936072</v>
      </c>
      <c r="AM1211" s="52">
        <f t="shared" si="714"/>
        <v>2.7019194180952777E-3</v>
      </c>
      <c r="AN1211" s="51">
        <f t="shared" si="733"/>
        <v>1.2741255458499645</v>
      </c>
      <c r="AO1211" s="52">
        <f t="shared" si="715"/>
        <v>-3.7774717447044415E-3</v>
      </c>
      <c r="AP1211" s="56">
        <f t="shared" si="716"/>
        <v>1</v>
      </c>
      <c r="AQ1211" s="53" t="b">
        <f t="shared" si="717"/>
        <v>1</v>
      </c>
    </row>
    <row r="1212" spans="1:43">
      <c r="A1212" s="48">
        <f>净值底稿!A1173</f>
        <v>45597</v>
      </c>
      <c r="B1212" s="49">
        <f>净值底稿!X1173</f>
        <v>1.6886068656057232</v>
      </c>
      <c r="C1212" s="49">
        <f>净值底稿!U1173</f>
        <v>1.2646529326515015</v>
      </c>
      <c r="D1212" s="49">
        <f>净值底稿!V1173</f>
        <v>1.7071000000000001</v>
      </c>
      <c r="E1212" s="49">
        <f>净值底稿!W1173</f>
        <v>2.2035</v>
      </c>
      <c r="F1212" s="50">
        <f t="shared" si="718"/>
        <v>7.5141351369776288E-3</v>
      </c>
      <c r="G1212" s="50">
        <f t="shared" si="719"/>
        <v>-1.735948167068313E-2</v>
      </c>
      <c r="H1212" s="50">
        <f t="shared" si="720"/>
        <v>9.9683358742819195E-4</v>
      </c>
      <c r="I1212" s="50">
        <f t="shared" si="721"/>
        <v>-1.0018869619911941E-2</v>
      </c>
      <c r="J1212" s="51">
        <f t="shared" si="722"/>
        <v>0.12781646315080161</v>
      </c>
      <c r="K1212" s="51">
        <f t="shared" si="723"/>
        <v>0.13264702116829599</v>
      </c>
      <c r="L1212" s="51">
        <f t="shared" si="724"/>
        <v>0.91886093724072804</v>
      </c>
      <c r="M1212" s="51">
        <f t="shared" si="725"/>
        <v>8.8616274418360577E-2</v>
      </c>
      <c r="N1212" s="51">
        <f t="shared" si="696"/>
        <v>1.267940695978186</v>
      </c>
      <c r="O1212" s="52">
        <f t="shared" si="697"/>
        <v>0.20542245007614984</v>
      </c>
      <c r="P1212" s="53" t="b">
        <f t="shared" si="698"/>
        <v>0</v>
      </c>
      <c r="Q1212" s="53" t="b">
        <f t="shared" si="699"/>
        <v>0</v>
      </c>
      <c r="R1212" s="53" t="b">
        <f t="shared" si="700"/>
        <v>0</v>
      </c>
      <c r="S1212" s="53" t="b">
        <f t="shared" si="726"/>
        <v>0</v>
      </c>
      <c r="T1212" s="54" t="str">
        <f t="shared" si="727"/>
        <v>不调</v>
      </c>
      <c r="U1212" s="51">
        <f t="shared" si="701"/>
        <v>0.12781646315080161</v>
      </c>
      <c r="V1212" s="51">
        <f t="shared" si="702"/>
        <v>0.13264702116829599</v>
      </c>
      <c r="W1212" s="51">
        <f t="shared" si="703"/>
        <v>0.91886093724072804</v>
      </c>
      <c r="X1212" s="51">
        <f t="shared" si="704"/>
        <v>8.8616274418360577E-2</v>
      </c>
      <c r="Y1212" s="51">
        <f t="shared" si="728"/>
        <v>0.99998626710299976</v>
      </c>
      <c r="Z1212" s="51">
        <f t="shared" si="705"/>
        <v>0.12781470786047822</v>
      </c>
      <c r="AA1212" s="51">
        <f t="shared" si="706"/>
        <v>0.1326451995404169</v>
      </c>
      <c r="AB1212" s="51">
        <f t="shared" si="707"/>
        <v>0.91884831861811933</v>
      </c>
      <c r="AC1212" s="51">
        <f t="shared" si="708"/>
        <v>8.8615057460191451E-2</v>
      </c>
      <c r="AD1212" s="78">
        <f t="shared" si="709"/>
        <v>1.2679232834792058</v>
      </c>
      <c r="AE1212" s="51">
        <f t="shared" si="729"/>
        <v>1.2741255458499645</v>
      </c>
      <c r="AF1212" s="50">
        <f t="shared" si="710"/>
        <v>-4.8678581093993811E-3</v>
      </c>
      <c r="AG1212" s="50">
        <f t="shared" si="730"/>
        <v>-1.0945208864173717E-3</v>
      </c>
      <c r="AH1212" s="48">
        <f t="shared" si="731"/>
        <v>45565</v>
      </c>
      <c r="AI1212" s="55">
        <f t="shared" si="711"/>
        <v>2024</v>
      </c>
      <c r="AJ1212" s="55">
        <f t="shared" si="712"/>
        <v>11</v>
      </c>
      <c r="AK1212" s="53">
        <f t="shared" si="713"/>
        <v>0</v>
      </c>
      <c r="AL1212" s="51">
        <f t="shared" si="732"/>
        <v>1.2693125726013101</v>
      </c>
      <c r="AM1212" s="52" t="str">
        <f t="shared" si="714"/>
        <v/>
      </c>
      <c r="AN1212" s="51">
        <f t="shared" si="733"/>
        <v>1.2741255458499645</v>
      </c>
      <c r="AO1212" s="52">
        <f t="shared" si="715"/>
        <v>-4.8678581093993811E-3</v>
      </c>
      <c r="AP1212" s="56">
        <f t="shared" si="716"/>
        <v>1</v>
      </c>
      <c r="AQ1212" s="53" t="b">
        <f t="shared" si="717"/>
        <v>1</v>
      </c>
    </row>
    <row r="1213" spans="1:43">
      <c r="A1213" s="48">
        <f>净值底稿!A1174</f>
        <v>45600</v>
      </c>
      <c r="B1213" s="49">
        <f>净值底稿!X1174</f>
        <v>1.7029950636965623</v>
      </c>
      <c r="C1213" s="49">
        <f>净值底稿!U1174</f>
        <v>1.2881988591122471</v>
      </c>
      <c r="D1213" s="49">
        <f>净值底稿!V1174</f>
        <v>1.7079</v>
      </c>
      <c r="E1213" s="49">
        <f>净值底稿!W1174</f>
        <v>2.1890999999999998</v>
      </c>
      <c r="F1213" s="50">
        <f t="shared" si="718"/>
        <v>8.5207506755444751E-3</v>
      </c>
      <c r="G1213" s="50">
        <f t="shared" si="719"/>
        <v>1.8618488798645139E-2</v>
      </c>
      <c r="H1213" s="50">
        <f t="shared" si="720"/>
        <v>4.6863101165706134E-4</v>
      </c>
      <c r="I1213" s="50">
        <f t="shared" si="721"/>
        <v>-6.5350578624915334E-3</v>
      </c>
      <c r="J1213" s="51">
        <f t="shared" si="722"/>
        <v>0.12890378511882492</v>
      </c>
      <c r="K1213" s="51">
        <f t="shared" si="723"/>
        <v>0.13511485270225421</v>
      </c>
      <c r="L1213" s="51">
        <f t="shared" si="724"/>
        <v>0.91927891943523277</v>
      </c>
      <c r="M1213" s="51">
        <f t="shared" si="725"/>
        <v>8.8035952932201095E-2</v>
      </c>
      <c r="N1213" s="51">
        <f t="shared" si="696"/>
        <v>1.2713335101885128</v>
      </c>
      <c r="O1213" s="52">
        <f t="shared" si="697"/>
        <v>0.20767063536453984</v>
      </c>
      <c r="P1213" s="53" t="b">
        <f t="shared" si="698"/>
        <v>0</v>
      </c>
      <c r="Q1213" s="53" t="b">
        <f t="shared" si="699"/>
        <v>0</v>
      </c>
      <c r="R1213" s="53" t="b">
        <f t="shared" si="700"/>
        <v>0</v>
      </c>
      <c r="S1213" s="53" t="b">
        <f t="shared" si="726"/>
        <v>0</v>
      </c>
      <c r="T1213" s="54" t="str">
        <f t="shared" si="727"/>
        <v>不调</v>
      </c>
      <c r="U1213" s="51">
        <f t="shared" si="701"/>
        <v>0.12890378511882492</v>
      </c>
      <c r="V1213" s="51">
        <f t="shared" si="702"/>
        <v>0.13511485270225421</v>
      </c>
      <c r="W1213" s="51">
        <f t="shared" si="703"/>
        <v>0.91927891943523277</v>
      </c>
      <c r="X1213" s="51">
        <f t="shared" si="704"/>
        <v>8.8035952932201095E-2</v>
      </c>
      <c r="Y1213" s="51">
        <f t="shared" si="728"/>
        <v>0.99995880187477393</v>
      </c>
      <c r="Z1213" s="51">
        <f t="shared" si="705"/>
        <v>0.12889847452454348</v>
      </c>
      <c r="AA1213" s="51">
        <f t="shared" si="706"/>
        <v>0.13510928622363269</v>
      </c>
      <c r="AB1213" s="51">
        <f t="shared" si="707"/>
        <v>0.91924104686719221</v>
      </c>
      <c r="AC1213" s="51">
        <f t="shared" si="708"/>
        <v>8.8032326015987802E-2</v>
      </c>
      <c r="AD1213" s="78">
        <f t="shared" si="709"/>
        <v>1.2712811336313563</v>
      </c>
      <c r="AE1213" s="51">
        <f t="shared" si="729"/>
        <v>1.2741255458499645</v>
      </c>
      <c r="AF1213" s="50">
        <f t="shared" si="710"/>
        <v>-2.2324426567483791E-3</v>
      </c>
      <c r="AG1213" s="50">
        <f t="shared" si="730"/>
        <v>2.6483070355300953E-3</v>
      </c>
      <c r="AH1213" s="48">
        <f t="shared" si="731"/>
        <v>45565</v>
      </c>
      <c r="AI1213" s="55">
        <f t="shared" si="711"/>
        <v>2024</v>
      </c>
      <c r="AJ1213" s="55">
        <f t="shared" si="712"/>
        <v>11</v>
      </c>
      <c r="AK1213" s="53">
        <f t="shared" si="713"/>
        <v>0</v>
      </c>
      <c r="AL1213" s="51">
        <f t="shared" si="732"/>
        <v>1.2693125726013101</v>
      </c>
      <c r="AM1213" s="52" t="str">
        <f t="shared" si="714"/>
        <v/>
      </c>
      <c r="AN1213" s="51">
        <f t="shared" si="733"/>
        <v>1.2741255458499645</v>
      </c>
      <c r="AO1213" s="52">
        <f t="shared" si="715"/>
        <v>-2.2324426567483791E-3</v>
      </c>
      <c r="AP1213" s="56">
        <f t="shared" si="716"/>
        <v>1</v>
      </c>
      <c r="AQ1213" s="53" t="b">
        <f t="shared" si="717"/>
        <v>1</v>
      </c>
    </row>
    <row r="1214" spans="1:43">
      <c r="A1214" s="48">
        <f>净值底稿!A1175</f>
        <v>45601</v>
      </c>
      <c r="B1214" s="49">
        <f>净值底稿!X1175</f>
        <v>1.7223351279478156</v>
      </c>
      <c r="C1214" s="49">
        <f>净值底稿!U1175</f>
        <v>1.3209396000399609</v>
      </c>
      <c r="D1214" s="49">
        <f>净值底稿!V1175</f>
        <v>1.7085999999999999</v>
      </c>
      <c r="E1214" s="49">
        <f>净值底稿!W1175</f>
        <v>2.1898</v>
      </c>
      <c r="F1214" s="50">
        <f t="shared" si="718"/>
        <v>1.1356500475857789E-2</v>
      </c>
      <c r="G1214" s="50">
        <f t="shared" si="719"/>
        <v>2.5415905856551513E-2</v>
      </c>
      <c r="H1214" s="50">
        <f t="shared" si="720"/>
        <v>4.0986006206455983E-4</v>
      </c>
      <c r="I1214" s="50">
        <f t="shared" si="721"/>
        <v>3.1976611392825482E-4</v>
      </c>
      <c r="J1214" s="51">
        <f t="shared" si="722"/>
        <v>0.13036231011181879</v>
      </c>
      <c r="K1214" s="51">
        <f t="shared" si="723"/>
        <v>0.1385432111226384</v>
      </c>
      <c r="L1214" s="51">
        <f t="shared" si="724"/>
        <v>0.91961780705971352</v>
      </c>
      <c r="M1214" s="51">
        <f t="shared" si="725"/>
        <v>8.8060475770777996E-2</v>
      </c>
      <c r="N1214" s="51">
        <f t="shared" si="696"/>
        <v>1.2765838040649486</v>
      </c>
      <c r="O1214" s="52">
        <f t="shared" si="697"/>
        <v>0.2106446285611627</v>
      </c>
      <c r="P1214" s="53" t="b">
        <f t="shared" si="698"/>
        <v>0</v>
      </c>
      <c r="Q1214" s="53" t="b">
        <f t="shared" si="699"/>
        <v>0</v>
      </c>
      <c r="R1214" s="53" t="b">
        <f t="shared" si="700"/>
        <v>0</v>
      </c>
      <c r="S1214" s="53" t="b">
        <f t="shared" si="726"/>
        <v>0</v>
      </c>
      <c r="T1214" s="54" t="str">
        <f t="shared" si="727"/>
        <v>不调</v>
      </c>
      <c r="U1214" s="51">
        <f t="shared" si="701"/>
        <v>0.13036231011181879</v>
      </c>
      <c r="V1214" s="51">
        <f t="shared" si="702"/>
        <v>0.1385432111226384</v>
      </c>
      <c r="W1214" s="51">
        <f t="shared" si="703"/>
        <v>0.91961780705971352</v>
      </c>
      <c r="X1214" s="51">
        <f t="shared" si="704"/>
        <v>8.8060475770777996E-2</v>
      </c>
      <c r="Y1214" s="51">
        <f t="shared" si="728"/>
        <v>0.99998626710299976</v>
      </c>
      <c r="Z1214" s="51">
        <f t="shared" si="705"/>
        <v>0.13036051985964131</v>
      </c>
      <c r="AA1214" s="51">
        <f t="shared" si="706"/>
        <v>0.13854130852298996</v>
      </c>
      <c r="AB1214" s="51">
        <f t="shared" si="707"/>
        <v>0.91960517804308961</v>
      </c>
      <c r="AC1214" s="51">
        <f t="shared" si="708"/>
        <v>8.8059266445334447E-2</v>
      </c>
      <c r="AD1214" s="78">
        <f t="shared" si="709"/>
        <v>1.2765662728710552</v>
      </c>
      <c r="AE1214" s="51">
        <f t="shared" si="729"/>
        <v>1.2765662728710552</v>
      </c>
      <c r="AF1214" s="50">
        <f t="shared" si="710"/>
        <v>0</v>
      </c>
      <c r="AG1214" s="50">
        <f t="shared" si="730"/>
        <v>4.157333181372902E-3</v>
      </c>
      <c r="AH1214" s="48">
        <f t="shared" si="731"/>
        <v>45565</v>
      </c>
      <c r="AI1214" s="55">
        <f t="shared" si="711"/>
        <v>2024</v>
      </c>
      <c r="AJ1214" s="55">
        <f t="shared" si="712"/>
        <v>11</v>
      </c>
      <c r="AK1214" s="53">
        <f t="shared" si="713"/>
        <v>0</v>
      </c>
      <c r="AL1214" s="51">
        <f t="shared" si="732"/>
        <v>1.2693125726013101</v>
      </c>
      <c r="AM1214" s="52" t="str">
        <f t="shared" si="714"/>
        <v/>
      </c>
      <c r="AN1214" s="51">
        <f t="shared" si="733"/>
        <v>1.2765662728710552</v>
      </c>
      <c r="AO1214" s="52">
        <f t="shared" si="715"/>
        <v>0</v>
      </c>
      <c r="AP1214" s="56">
        <f t="shared" si="716"/>
        <v>1</v>
      </c>
      <c r="AQ1214" s="53" t="b">
        <f t="shared" si="717"/>
        <v>1</v>
      </c>
    </row>
    <row r="1215" spans="1:43">
      <c r="A1215" s="48">
        <f>净值底稿!A1176</f>
        <v>45602</v>
      </c>
      <c r="B1215" s="49">
        <f>净值底稿!X1176</f>
        <v>1.7184282421329165</v>
      </c>
      <c r="C1215" s="49">
        <f>净值底稿!U1176</f>
        <v>1.3235015293788093</v>
      </c>
      <c r="D1215" s="49">
        <f>净值底稿!V1176</f>
        <v>1.7089000000000001</v>
      </c>
      <c r="E1215" s="49">
        <f>净值底稿!W1176</f>
        <v>2.1936</v>
      </c>
      <c r="F1215" s="50">
        <f t="shared" si="718"/>
        <v>-2.2683656342504799E-3</v>
      </c>
      <c r="G1215" s="50">
        <f t="shared" si="719"/>
        <v>1.9394750061023647E-3</v>
      </c>
      <c r="H1215" s="50">
        <f t="shared" si="720"/>
        <v>1.7558234812131701E-4</v>
      </c>
      <c r="I1215" s="50">
        <f t="shared" si="721"/>
        <v>1.7353182939081613E-3</v>
      </c>
      <c r="J1215" s="51">
        <f t="shared" si="722"/>
        <v>0.13006481453632868</v>
      </c>
      <c r="K1215" s="51">
        <f t="shared" si="723"/>
        <v>0.13881000592818302</v>
      </c>
      <c r="L1215" s="51">
        <f t="shared" si="724"/>
        <v>0.91976664447959489</v>
      </c>
      <c r="M1215" s="51">
        <f t="shared" si="725"/>
        <v>8.8212077301345171E-2</v>
      </c>
      <c r="N1215" s="51">
        <f t="shared" si="696"/>
        <v>1.2768535422454517</v>
      </c>
      <c r="O1215" s="52">
        <f t="shared" si="697"/>
        <v>0.2105760853289981</v>
      </c>
      <c r="P1215" s="53" t="b">
        <f t="shared" si="698"/>
        <v>0</v>
      </c>
      <c r="Q1215" s="53" t="b">
        <f t="shared" si="699"/>
        <v>0</v>
      </c>
      <c r="R1215" s="53" t="b">
        <f t="shared" si="700"/>
        <v>0</v>
      </c>
      <c r="S1215" s="53" t="b">
        <f t="shared" si="726"/>
        <v>0</v>
      </c>
      <c r="T1215" s="54" t="str">
        <f t="shared" si="727"/>
        <v>不调</v>
      </c>
      <c r="U1215" s="51">
        <f t="shared" si="701"/>
        <v>0.13006481453632868</v>
      </c>
      <c r="V1215" s="51">
        <f t="shared" si="702"/>
        <v>0.13881000592818302</v>
      </c>
      <c r="W1215" s="51">
        <f t="shared" si="703"/>
        <v>0.91976664447959489</v>
      </c>
      <c r="X1215" s="51">
        <f t="shared" si="704"/>
        <v>8.8212077301345171E-2</v>
      </c>
      <c r="Y1215" s="51">
        <f t="shared" si="728"/>
        <v>0.99998626710299976</v>
      </c>
      <c r="Z1215" s="51">
        <f t="shared" si="705"/>
        <v>0.1300630283696273</v>
      </c>
      <c r="AA1215" s="51">
        <f t="shared" si="706"/>
        <v>0.138808099664669</v>
      </c>
      <c r="AB1215" s="51">
        <f t="shared" si="707"/>
        <v>0.91975401341900198</v>
      </c>
      <c r="AC1215" s="51">
        <f t="shared" si="708"/>
        <v>8.8210865893973409E-2</v>
      </c>
      <c r="AD1215" s="78">
        <f t="shared" si="709"/>
        <v>1.2768360073472715</v>
      </c>
      <c r="AE1215" s="51">
        <f t="shared" si="729"/>
        <v>1.2768360073472715</v>
      </c>
      <c r="AF1215" s="50">
        <f t="shared" si="710"/>
        <v>0</v>
      </c>
      <c r="AG1215" s="50">
        <f t="shared" si="730"/>
        <v>2.1129688442234063E-4</v>
      </c>
      <c r="AH1215" s="48">
        <f t="shared" si="731"/>
        <v>45565</v>
      </c>
      <c r="AI1215" s="55">
        <f t="shared" si="711"/>
        <v>2024</v>
      </c>
      <c r="AJ1215" s="55">
        <f t="shared" si="712"/>
        <v>11</v>
      </c>
      <c r="AK1215" s="53">
        <f t="shared" si="713"/>
        <v>0</v>
      </c>
      <c r="AL1215" s="51">
        <f t="shared" si="732"/>
        <v>1.2693125726013101</v>
      </c>
      <c r="AM1215" s="52" t="str">
        <f t="shared" si="714"/>
        <v/>
      </c>
      <c r="AN1215" s="51">
        <f t="shared" si="733"/>
        <v>1.2768360073472715</v>
      </c>
      <c r="AO1215" s="52">
        <f t="shared" si="715"/>
        <v>0</v>
      </c>
      <c r="AP1215" s="56">
        <f t="shared" si="716"/>
        <v>1</v>
      </c>
      <c r="AQ1215" s="53" t="b">
        <f t="shared" si="717"/>
        <v>1</v>
      </c>
    </row>
    <row r="1216" spans="1:43">
      <c r="A1216" s="48">
        <f>净值底稿!A1177</f>
        <v>45603</v>
      </c>
      <c r="B1216" s="49">
        <f>净值底稿!X1177</f>
        <v>1.7448539184336871</v>
      </c>
      <c r="C1216" s="49">
        <f>净值底稿!U1177</f>
        <v>1.3519554470437265</v>
      </c>
      <c r="D1216" s="49">
        <f>净值底稿!V1177</f>
        <v>1.7101</v>
      </c>
      <c r="E1216" s="49">
        <f>净值底稿!W1177</f>
        <v>2.1425999999999998</v>
      </c>
      <c r="F1216" s="50">
        <f t="shared" si="718"/>
        <v>1.5377817736498045E-2</v>
      </c>
      <c r="G1216" s="50">
        <f t="shared" si="719"/>
        <v>2.1498968481186598E-2</v>
      </c>
      <c r="H1216" s="50">
        <f t="shared" si="720"/>
        <v>7.0220609748949947E-4</v>
      </c>
      <c r="I1216" s="50">
        <f t="shared" si="721"/>
        <v>-2.3249452954048233E-2</v>
      </c>
      <c r="J1216" s="51">
        <f t="shared" si="722"/>
        <v>0.1320631139141524</v>
      </c>
      <c r="K1216" s="51">
        <f t="shared" si="723"/>
        <v>0.14179233062429314</v>
      </c>
      <c r="L1216" s="51">
        <f t="shared" si="724"/>
        <v>0.92039987029541526</v>
      </c>
      <c r="M1216" s="51">
        <f t="shared" si="725"/>
        <v>8.6160011517335613E-2</v>
      </c>
      <c r="N1216" s="51">
        <f t="shared" si="696"/>
        <v>1.2804153263511964</v>
      </c>
      <c r="O1216" s="52">
        <f t="shared" si="697"/>
        <v>0.21388016755379857</v>
      </c>
      <c r="P1216" s="53" t="b">
        <f t="shared" si="698"/>
        <v>0</v>
      </c>
      <c r="Q1216" s="53" t="b">
        <f t="shared" si="699"/>
        <v>0</v>
      </c>
      <c r="R1216" s="53" t="b">
        <f t="shared" si="700"/>
        <v>0</v>
      </c>
      <c r="S1216" s="53" t="b">
        <f t="shared" si="726"/>
        <v>0</v>
      </c>
      <c r="T1216" s="54" t="str">
        <f t="shared" si="727"/>
        <v>不调</v>
      </c>
      <c r="U1216" s="51">
        <f t="shared" si="701"/>
        <v>0.1320631139141524</v>
      </c>
      <c r="V1216" s="51">
        <f t="shared" si="702"/>
        <v>0.14179233062429314</v>
      </c>
      <c r="W1216" s="51">
        <f t="shared" si="703"/>
        <v>0.92039987029541526</v>
      </c>
      <c r="X1216" s="51">
        <f t="shared" si="704"/>
        <v>8.6160011517335613E-2</v>
      </c>
      <c r="Y1216" s="51">
        <f t="shared" si="728"/>
        <v>0.99998626710299976</v>
      </c>
      <c r="Z1216" s="51">
        <f t="shared" si="705"/>
        <v>0.13206130030501148</v>
      </c>
      <c r="AA1216" s="51">
        <f t="shared" si="706"/>
        <v>0.14179038340482125</v>
      </c>
      <c r="AB1216" s="51">
        <f t="shared" si="707"/>
        <v>0.92038723053879745</v>
      </c>
      <c r="AC1216" s="51">
        <f t="shared" si="708"/>
        <v>8.6158828290771913E-2</v>
      </c>
      <c r="AD1216" s="78">
        <f t="shared" si="709"/>
        <v>1.280397742539402</v>
      </c>
      <c r="AE1216" s="51">
        <f t="shared" si="729"/>
        <v>1.280397742539402</v>
      </c>
      <c r="AF1216" s="50">
        <f t="shared" si="710"/>
        <v>0</v>
      </c>
      <c r="AG1216" s="50">
        <f t="shared" si="730"/>
        <v>2.7895009003782167E-3</v>
      </c>
      <c r="AH1216" s="48">
        <f t="shared" si="731"/>
        <v>45565</v>
      </c>
      <c r="AI1216" s="55">
        <f t="shared" si="711"/>
        <v>2024</v>
      </c>
      <c r="AJ1216" s="55">
        <f t="shared" si="712"/>
        <v>11</v>
      </c>
      <c r="AK1216" s="53">
        <f t="shared" si="713"/>
        <v>0</v>
      </c>
      <c r="AL1216" s="51">
        <f t="shared" si="732"/>
        <v>1.2693125726013101</v>
      </c>
      <c r="AM1216" s="52" t="str">
        <f t="shared" si="714"/>
        <v/>
      </c>
      <c r="AN1216" s="51">
        <f t="shared" si="733"/>
        <v>1.280397742539402</v>
      </c>
      <c r="AO1216" s="52">
        <f t="shared" si="715"/>
        <v>0</v>
      </c>
      <c r="AP1216" s="56">
        <f t="shared" si="716"/>
        <v>1</v>
      </c>
      <c r="AQ1216" s="53" t="b">
        <f t="shared" si="717"/>
        <v>1</v>
      </c>
    </row>
    <row r="1217" spans="1:43">
      <c r="A1217" s="48">
        <f>净值底稿!A1178</f>
        <v>45604</v>
      </c>
      <c r="B1217" s="49">
        <f>净值底稿!X1178</f>
        <v>1.7248552757131053</v>
      </c>
      <c r="C1217" s="49">
        <f>净值底稿!U1178</f>
        <v>1.3474875185346904</v>
      </c>
      <c r="D1217" s="49">
        <f>净值底稿!V1178</f>
        <v>1.7109000000000001</v>
      </c>
      <c r="E1217" s="49">
        <f>净值底稿!W1178</f>
        <v>2.153</v>
      </c>
      <c r="F1217" s="50">
        <f t="shared" si="718"/>
        <v>-1.1461499733189218E-2</v>
      </c>
      <c r="G1217" s="50">
        <f t="shared" si="719"/>
        <v>-3.3047897538384108E-3</v>
      </c>
      <c r="H1217" s="50">
        <f t="shared" si="720"/>
        <v>4.6780890006448139E-4</v>
      </c>
      <c r="I1217" s="50">
        <f t="shared" si="721"/>
        <v>4.8539158032299135E-3</v>
      </c>
      <c r="J1217" s="51">
        <f t="shared" si="722"/>
        <v>0.13054767974680098</v>
      </c>
      <c r="K1217" s="51">
        <f t="shared" si="723"/>
        <v>0.14132179599855219</v>
      </c>
      <c r="L1217" s="51">
        <f t="shared" si="724"/>
        <v>0.92081779587674917</v>
      </c>
      <c r="M1217" s="51">
        <f t="shared" si="725"/>
        <v>8.6577035989000267E-2</v>
      </c>
      <c r="N1217" s="51">
        <f t="shared" si="696"/>
        <v>1.2792643076111028</v>
      </c>
      <c r="O1217" s="52">
        <f t="shared" si="697"/>
        <v>0.21252017595413258</v>
      </c>
      <c r="P1217" s="53" t="b">
        <f t="shared" si="698"/>
        <v>0</v>
      </c>
      <c r="Q1217" s="53" t="b">
        <f t="shared" si="699"/>
        <v>0</v>
      </c>
      <c r="R1217" s="53" t="b">
        <f t="shared" si="700"/>
        <v>0</v>
      </c>
      <c r="S1217" s="53" t="b">
        <f t="shared" si="726"/>
        <v>0</v>
      </c>
      <c r="T1217" s="54" t="str">
        <f t="shared" si="727"/>
        <v>不调</v>
      </c>
      <c r="U1217" s="51">
        <f t="shared" si="701"/>
        <v>0.13054767974680098</v>
      </c>
      <c r="V1217" s="51">
        <f t="shared" si="702"/>
        <v>0.14132179599855219</v>
      </c>
      <c r="W1217" s="51">
        <f t="shared" si="703"/>
        <v>0.92081779587674917</v>
      </c>
      <c r="X1217" s="51">
        <f t="shared" si="704"/>
        <v>8.6577035989000267E-2</v>
      </c>
      <c r="Y1217" s="51">
        <f t="shared" si="728"/>
        <v>0.99998626710299976</v>
      </c>
      <c r="Z1217" s="51">
        <f t="shared" si="705"/>
        <v>0.13054588694896141</v>
      </c>
      <c r="AA1217" s="51">
        <f t="shared" si="706"/>
        <v>0.14131985524088383</v>
      </c>
      <c r="AB1217" s="51">
        <f t="shared" si="707"/>
        <v>0.92080515038080235</v>
      </c>
      <c r="AC1217" s="51">
        <f t="shared" si="708"/>
        <v>8.6575847035482448E-2</v>
      </c>
      <c r="AD1217" s="78">
        <f t="shared" si="709"/>
        <v>1.2792467396061302</v>
      </c>
      <c r="AE1217" s="51">
        <f t="shared" si="729"/>
        <v>1.280397742539402</v>
      </c>
      <c r="AF1217" s="50">
        <f t="shared" si="710"/>
        <v>-8.9894170774540427E-4</v>
      </c>
      <c r="AG1217" s="50">
        <f t="shared" si="730"/>
        <v>-8.9894170774540427E-4</v>
      </c>
      <c r="AH1217" s="48">
        <f t="shared" si="731"/>
        <v>45565</v>
      </c>
      <c r="AI1217" s="55">
        <f t="shared" si="711"/>
        <v>2024</v>
      </c>
      <c r="AJ1217" s="55">
        <f t="shared" si="712"/>
        <v>11</v>
      </c>
      <c r="AK1217" s="53">
        <f t="shared" si="713"/>
        <v>0</v>
      </c>
      <c r="AL1217" s="51">
        <f t="shared" si="732"/>
        <v>1.2693125726013101</v>
      </c>
      <c r="AM1217" s="52" t="str">
        <f t="shared" si="714"/>
        <v/>
      </c>
      <c r="AN1217" s="51">
        <f t="shared" si="733"/>
        <v>1.280397742539402</v>
      </c>
      <c r="AO1217" s="52">
        <f t="shared" si="715"/>
        <v>-8.9894170774540427E-4</v>
      </c>
      <c r="AP1217" s="56">
        <f t="shared" si="716"/>
        <v>1</v>
      </c>
      <c r="AQ1217" s="53" t="b">
        <f t="shared" si="717"/>
        <v>1</v>
      </c>
    </row>
    <row r="1218" spans="1:43">
      <c r="A1218" s="48">
        <f>净值底稿!A1179</f>
        <v>45607</v>
      </c>
      <c r="B1218" s="49">
        <f>净值底稿!X1179</f>
        <v>1.7171222446104406</v>
      </c>
      <c r="C1218" s="49">
        <f>净值底稿!U1179</f>
        <v>1.3670887940226892</v>
      </c>
      <c r="D1218" s="49">
        <f>净值底稿!V1179</f>
        <v>1.7118</v>
      </c>
      <c r="E1218" s="49">
        <f>净值底稿!W1179</f>
        <v>2.1543999999999999</v>
      </c>
      <c r="F1218" s="50">
        <f t="shared" si="718"/>
        <v>-4.4832927211633233E-3</v>
      </c>
      <c r="G1218" s="50">
        <f t="shared" si="719"/>
        <v>1.454653584421628E-2</v>
      </c>
      <c r="H1218" s="50">
        <f t="shared" si="720"/>
        <v>5.2603892688063425E-4</v>
      </c>
      <c r="I1218" s="50">
        <f t="shared" si="721"/>
        <v>6.5025545750119207E-4</v>
      </c>
      <c r="J1218" s="51">
        <f t="shared" si="722"/>
        <v>0.12996061152422533</v>
      </c>
      <c r="K1218" s="51">
        <f t="shared" si="723"/>
        <v>0.14337556958064482</v>
      </c>
      <c r="L1218" s="51">
        <f t="shared" si="724"/>
        <v>0.92128952973397482</v>
      </c>
      <c r="M1218" s="51">
        <f t="shared" si="725"/>
        <v>8.6632143452505056E-2</v>
      </c>
      <c r="N1218" s="51">
        <f t="shared" si="696"/>
        <v>1.28125785429135</v>
      </c>
      <c r="O1218" s="52">
        <f t="shared" si="697"/>
        <v>0.21333424820724275</v>
      </c>
      <c r="P1218" s="53" t="b">
        <f t="shared" si="698"/>
        <v>0</v>
      </c>
      <c r="Q1218" s="53" t="b">
        <f t="shared" si="699"/>
        <v>0</v>
      </c>
      <c r="R1218" s="53" t="b">
        <f t="shared" si="700"/>
        <v>0</v>
      </c>
      <c r="S1218" s="53" t="b">
        <f t="shared" si="726"/>
        <v>0</v>
      </c>
      <c r="T1218" s="54" t="str">
        <f t="shared" si="727"/>
        <v>不调</v>
      </c>
      <c r="U1218" s="51">
        <f t="shared" si="701"/>
        <v>0.12996061152422533</v>
      </c>
      <c r="V1218" s="51">
        <f t="shared" si="702"/>
        <v>0.14337556958064482</v>
      </c>
      <c r="W1218" s="51">
        <f t="shared" si="703"/>
        <v>0.92128952973397482</v>
      </c>
      <c r="X1218" s="51">
        <f t="shared" si="704"/>
        <v>8.6632143452505056E-2</v>
      </c>
      <c r="Y1218" s="51">
        <f t="shared" si="728"/>
        <v>0.99995880187477393</v>
      </c>
      <c r="Z1218" s="51">
        <f t="shared" si="705"/>
        <v>0.12995525739067731</v>
      </c>
      <c r="AA1218" s="51">
        <f t="shared" si="706"/>
        <v>0.14336966277597488</v>
      </c>
      <c r="AB1218" s="51">
        <f t="shared" si="707"/>
        <v>0.92125157433255933</v>
      </c>
      <c r="AC1218" s="51">
        <f t="shared" si="708"/>
        <v>8.66285743706105E-2</v>
      </c>
      <c r="AD1218" s="78">
        <f t="shared" si="709"/>
        <v>1.281205068869822</v>
      </c>
      <c r="AE1218" s="51">
        <f t="shared" si="729"/>
        <v>1.281205068869822</v>
      </c>
      <c r="AF1218" s="50">
        <f t="shared" si="710"/>
        <v>0</v>
      </c>
      <c r="AG1218" s="50">
        <f t="shared" si="730"/>
        <v>1.5308456164560003E-3</v>
      </c>
      <c r="AH1218" s="48">
        <f t="shared" si="731"/>
        <v>45565</v>
      </c>
      <c r="AI1218" s="55">
        <f t="shared" si="711"/>
        <v>2024</v>
      </c>
      <c r="AJ1218" s="55">
        <f t="shared" si="712"/>
        <v>11</v>
      </c>
      <c r="AK1218" s="53">
        <f t="shared" si="713"/>
        <v>0</v>
      </c>
      <c r="AL1218" s="51">
        <f t="shared" si="732"/>
        <v>1.2693125726013101</v>
      </c>
      <c r="AM1218" s="52" t="str">
        <f t="shared" si="714"/>
        <v/>
      </c>
      <c r="AN1218" s="51">
        <f t="shared" si="733"/>
        <v>1.281205068869822</v>
      </c>
      <c r="AO1218" s="52">
        <f t="shared" si="715"/>
        <v>0</v>
      </c>
      <c r="AP1218" s="56">
        <f t="shared" si="716"/>
        <v>1</v>
      </c>
      <c r="AQ1218" s="53" t="b">
        <f t="shared" si="717"/>
        <v>1</v>
      </c>
    </row>
    <row r="1219" spans="1:43">
      <c r="A1219" s="48">
        <f>净值底稿!A1180</f>
        <v>45608</v>
      </c>
      <c r="B1219" s="49">
        <f>净值底稿!X1180</f>
        <v>1.704518112081433</v>
      </c>
      <c r="C1219" s="49">
        <f>净值底稿!U1180</f>
        <v>1.3539415630098439</v>
      </c>
      <c r="D1219" s="49">
        <f>净值底稿!V1180</f>
        <v>1.7133</v>
      </c>
      <c r="E1219" s="49">
        <f>净值底稿!W1180</f>
        <v>2.1183999999999998</v>
      </c>
      <c r="F1219" s="50">
        <f t="shared" si="718"/>
        <v>-7.3402651258921425E-3</v>
      </c>
      <c r="G1219" s="50">
        <f t="shared" si="719"/>
        <v>-9.6169547072061379E-3</v>
      </c>
      <c r="H1219" s="50">
        <f t="shared" si="720"/>
        <v>8.7627059235906302E-4</v>
      </c>
      <c r="I1219" s="50">
        <f t="shared" si="721"/>
        <v>-1.6709988860007408E-2</v>
      </c>
      <c r="J1219" s="51">
        <f t="shared" si="722"/>
        <v>0.1290013513469262</v>
      </c>
      <c r="K1219" s="51">
        <f t="shared" si="723"/>
        <v>0.14199088322267092</v>
      </c>
      <c r="L1219" s="51">
        <f t="shared" si="724"/>
        <v>0.92205883999531146</v>
      </c>
      <c r="M1219" s="51">
        <f t="shared" si="725"/>
        <v>8.5181011857919278E-2</v>
      </c>
      <c r="N1219" s="51">
        <f t="shared" si="696"/>
        <v>1.2782320864228278</v>
      </c>
      <c r="O1219" s="52">
        <f t="shared" si="697"/>
        <v>0.21200550154235079</v>
      </c>
      <c r="P1219" s="53" t="b">
        <f t="shared" si="698"/>
        <v>0</v>
      </c>
      <c r="Q1219" s="53" t="b">
        <f t="shared" si="699"/>
        <v>0</v>
      </c>
      <c r="R1219" s="53" t="b">
        <f t="shared" si="700"/>
        <v>0</v>
      </c>
      <c r="S1219" s="53" t="b">
        <f t="shared" si="726"/>
        <v>0</v>
      </c>
      <c r="T1219" s="54" t="str">
        <f t="shared" si="727"/>
        <v>不调</v>
      </c>
      <c r="U1219" s="51">
        <f t="shared" si="701"/>
        <v>0.1290013513469262</v>
      </c>
      <c r="V1219" s="51">
        <f t="shared" si="702"/>
        <v>0.14199088322267092</v>
      </c>
      <c r="W1219" s="51">
        <f t="shared" si="703"/>
        <v>0.92205883999531146</v>
      </c>
      <c r="X1219" s="51">
        <f t="shared" si="704"/>
        <v>8.5181011857919278E-2</v>
      </c>
      <c r="Y1219" s="51">
        <f t="shared" si="728"/>
        <v>0.99998626710299976</v>
      </c>
      <c r="Z1219" s="51">
        <f t="shared" si="705"/>
        <v>0.12899957978465526</v>
      </c>
      <c r="AA1219" s="51">
        <f t="shared" si="706"/>
        <v>0.14198893327649664</v>
      </c>
      <c r="AB1219" s="51">
        <f t="shared" si="707"/>
        <v>0.92204617745623363</v>
      </c>
      <c r="AC1219" s="51">
        <f t="shared" si="708"/>
        <v>8.5179842075857062E-2</v>
      </c>
      <c r="AD1219" s="78">
        <f t="shared" si="709"/>
        <v>1.2782145325932426</v>
      </c>
      <c r="AE1219" s="51">
        <f t="shared" si="729"/>
        <v>1.281205068869822</v>
      </c>
      <c r="AF1219" s="50">
        <f t="shared" si="710"/>
        <v>-2.3341589486665093E-3</v>
      </c>
      <c r="AG1219" s="50">
        <f t="shared" si="730"/>
        <v>-2.3341589486665093E-3</v>
      </c>
      <c r="AH1219" s="48">
        <f t="shared" si="731"/>
        <v>45565</v>
      </c>
      <c r="AI1219" s="55">
        <f t="shared" si="711"/>
        <v>2024</v>
      </c>
      <c r="AJ1219" s="55">
        <f t="shared" si="712"/>
        <v>11</v>
      </c>
      <c r="AK1219" s="53">
        <f t="shared" si="713"/>
        <v>0</v>
      </c>
      <c r="AL1219" s="51">
        <f t="shared" si="732"/>
        <v>1.2693125726013101</v>
      </c>
      <c r="AM1219" s="52" t="str">
        <f t="shared" si="714"/>
        <v/>
      </c>
      <c r="AN1219" s="51">
        <f t="shared" si="733"/>
        <v>1.281205068869822</v>
      </c>
      <c r="AO1219" s="52">
        <f t="shared" si="715"/>
        <v>-2.3341589486665093E-3</v>
      </c>
      <c r="AP1219" s="56">
        <f t="shared" si="716"/>
        <v>1</v>
      </c>
      <c r="AQ1219" s="53" t="b">
        <f t="shared" si="717"/>
        <v>1</v>
      </c>
    </row>
    <row r="1220" spans="1:43">
      <c r="A1220" s="48">
        <f>净值底稿!A1181</f>
        <v>45609</v>
      </c>
      <c r="B1220" s="49">
        <f>净值底稿!X1181</f>
        <v>1.7129070085230393</v>
      </c>
      <c r="C1220" s="49">
        <f>净值底稿!U1181</f>
        <v>1.3582708711582765</v>
      </c>
      <c r="D1220" s="49">
        <f>净值底稿!V1181</f>
        <v>1.7129000000000001</v>
      </c>
      <c r="E1220" s="49">
        <f>净值底稿!W1181</f>
        <v>2.1183000000000001</v>
      </c>
      <c r="F1220" s="50">
        <f t="shared" si="718"/>
        <v>4.9215648587990213E-3</v>
      </c>
      <c r="G1220" s="50">
        <f t="shared" si="719"/>
        <v>3.1975590872683757E-3</v>
      </c>
      <c r="H1220" s="50">
        <f t="shared" si="720"/>
        <v>-2.3346757719022726E-4</v>
      </c>
      <c r="I1220" s="50">
        <f t="shared" si="721"/>
        <v>-4.7205438066355576E-5</v>
      </c>
      <c r="J1220" s="51">
        <f t="shared" si="722"/>
        <v>0.12963445958332326</v>
      </c>
      <c r="K1220" s="51">
        <f t="shared" si="723"/>
        <v>0.14244295128038645</v>
      </c>
      <c r="L1220" s="51">
        <f t="shared" si="724"/>
        <v>0.92183090956912539</v>
      </c>
      <c r="M1220" s="51">
        <f t="shared" si="725"/>
        <v>8.5175821124097453E-2</v>
      </c>
      <c r="N1220" s="51">
        <f t="shared" si="696"/>
        <v>1.2790841415569325</v>
      </c>
      <c r="O1220" s="52">
        <f t="shared" si="697"/>
        <v>0.21271267622201184</v>
      </c>
      <c r="P1220" s="53" t="b">
        <f t="shared" si="698"/>
        <v>0</v>
      </c>
      <c r="Q1220" s="53" t="b">
        <f t="shared" si="699"/>
        <v>0</v>
      </c>
      <c r="R1220" s="53" t="b">
        <f t="shared" si="700"/>
        <v>0</v>
      </c>
      <c r="S1220" s="53" t="b">
        <f t="shared" si="726"/>
        <v>0</v>
      </c>
      <c r="T1220" s="54" t="str">
        <f t="shared" si="727"/>
        <v>不调</v>
      </c>
      <c r="U1220" s="51">
        <f t="shared" si="701"/>
        <v>0.12963445958332326</v>
      </c>
      <c r="V1220" s="51">
        <f t="shared" si="702"/>
        <v>0.14244295128038645</v>
      </c>
      <c r="W1220" s="51">
        <f t="shared" si="703"/>
        <v>0.92183090956912539</v>
      </c>
      <c r="X1220" s="51">
        <f t="shared" si="704"/>
        <v>8.5175821124097453E-2</v>
      </c>
      <c r="Y1220" s="51">
        <f t="shared" si="728"/>
        <v>0.99998626710299976</v>
      </c>
      <c r="Z1220" s="51">
        <f t="shared" si="705"/>
        <v>0.12963267932664213</v>
      </c>
      <c r="AA1220" s="51">
        <f t="shared" si="706"/>
        <v>0.14244099512600811</v>
      </c>
      <c r="AB1220" s="51">
        <f t="shared" si="707"/>
        <v>0.92181825016019259</v>
      </c>
      <c r="AC1220" s="51">
        <f t="shared" si="708"/>
        <v>8.517465141331905E-2</v>
      </c>
      <c r="AD1220" s="78">
        <f t="shared" si="709"/>
        <v>1.2790665760261619</v>
      </c>
      <c r="AE1220" s="51">
        <f t="shared" si="729"/>
        <v>1.281205068869822</v>
      </c>
      <c r="AF1220" s="50">
        <f t="shared" si="710"/>
        <v>-1.669126118542863E-3</v>
      </c>
      <c r="AG1220" s="50">
        <f t="shared" si="730"/>
        <v>6.6658875422942465E-4</v>
      </c>
      <c r="AH1220" s="48">
        <f t="shared" si="731"/>
        <v>45565</v>
      </c>
      <c r="AI1220" s="55">
        <f t="shared" si="711"/>
        <v>2024</v>
      </c>
      <c r="AJ1220" s="55">
        <f t="shared" si="712"/>
        <v>11</v>
      </c>
      <c r="AK1220" s="53">
        <f t="shared" si="713"/>
        <v>0</v>
      </c>
      <c r="AL1220" s="51">
        <f t="shared" si="732"/>
        <v>1.2693125726013101</v>
      </c>
      <c r="AM1220" s="52" t="str">
        <f t="shared" si="714"/>
        <v/>
      </c>
      <c r="AN1220" s="51">
        <f t="shared" si="733"/>
        <v>1.281205068869822</v>
      </c>
      <c r="AO1220" s="52">
        <f t="shared" si="715"/>
        <v>-1.669126118542863E-3</v>
      </c>
      <c r="AP1220" s="56">
        <f t="shared" si="716"/>
        <v>1</v>
      </c>
      <c r="AQ1220" s="53" t="b">
        <f t="shared" si="717"/>
        <v>1</v>
      </c>
    </row>
    <row r="1221" spans="1:43">
      <c r="A1221" s="48">
        <f>净值底稿!A1182</f>
        <v>45610</v>
      </c>
      <c r="B1221" s="49">
        <f>净值底稿!X1182</f>
        <v>1.6981249469906035</v>
      </c>
      <c r="C1221" s="49">
        <f>净值底稿!U1182</f>
        <v>1.3270403061901386</v>
      </c>
      <c r="D1221" s="49">
        <f>净值底稿!V1182</f>
        <v>1.7130000000000001</v>
      </c>
      <c r="E1221" s="49">
        <f>净值底稿!W1182</f>
        <v>2.0764999999999998</v>
      </c>
      <c r="F1221" s="50">
        <f t="shared" si="718"/>
        <v>-8.6298097088071124E-3</v>
      </c>
      <c r="G1221" s="50">
        <f t="shared" si="719"/>
        <v>-2.2992884284933401E-2</v>
      </c>
      <c r="H1221" s="50">
        <f t="shared" si="720"/>
        <v>5.8380524257106714E-5</v>
      </c>
      <c r="I1221" s="50">
        <f t="shared" si="721"/>
        <v>-1.9732804607468402E-2</v>
      </c>
      <c r="J1221" s="51">
        <f t="shared" si="722"/>
        <v>0.12851397397201039</v>
      </c>
      <c r="K1221" s="51">
        <f t="shared" si="723"/>
        <v>0.13916586580764503</v>
      </c>
      <c r="L1221" s="51">
        <f t="shared" si="724"/>
        <v>0.92187206639290675</v>
      </c>
      <c r="M1221" s="51">
        <f t="shared" si="725"/>
        <v>8.3493916659470799E-2</v>
      </c>
      <c r="N1221" s="51">
        <f t="shared" si="696"/>
        <v>1.2730458228320329</v>
      </c>
      <c r="O1221" s="52">
        <f t="shared" si="697"/>
        <v>0.21026724645635431</v>
      </c>
      <c r="P1221" s="53" t="b">
        <f t="shared" si="698"/>
        <v>0</v>
      </c>
      <c r="Q1221" s="53" t="b">
        <f t="shared" si="699"/>
        <v>0</v>
      </c>
      <c r="R1221" s="53" t="b">
        <f t="shared" si="700"/>
        <v>0</v>
      </c>
      <c r="S1221" s="53" t="b">
        <f t="shared" si="726"/>
        <v>0</v>
      </c>
      <c r="T1221" s="54" t="str">
        <f t="shared" si="727"/>
        <v>不调</v>
      </c>
      <c r="U1221" s="51">
        <f t="shared" si="701"/>
        <v>0.12851397397201039</v>
      </c>
      <c r="V1221" s="51">
        <f t="shared" si="702"/>
        <v>0.13916586580764503</v>
      </c>
      <c r="W1221" s="51">
        <f t="shared" si="703"/>
        <v>0.92187206639290675</v>
      </c>
      <c r="X1221" s="51">
        <f t="shared" si="704"/>
        <v>8.3493916659470799E-2</v>
      </c>
      <c r="Y1221" s="51">
        <f t="shared" si="728"/>
        <v>0.99998626710299976</v>
      </c>
      <c r="Z1221" s="51">
        <f t="shared" si="705"/>
        <v>0.12851220910284275</v>
      </c>
      <c r="AA1221" s="51">
        <f t="shared" si="706"/>
        <v>0.13916395465714396</v>
      </c>
      <c r="AB1221" s="51">
        <f t="shared" si="707"/>
        <v>0.92185940641877162</v>
      </c>
      <c r="AC1221" s="51">
        <f t="shared" si="708"/>
        <v>8.3492770046113163E-2</v>
      </c>
      <c r="AD1221" s="78">
        <f t="shared" si="709"/>
        <v>1.2730283402248714</v>
      </c>
      <c r="AE1221" s="51">
        <f t="shared" si="729"/>
        <v>1.281205068869822</v>
      </c>
      <c r="AF1221" s="50">
        <f t="shared" si="710"/>
        <v>-6.3820607985600741E-3</v>
      </c>
      <c r="AG1221" s="50">
        <f t="shared" si="730"/>
        <v>-4.7208143144903403E-3</v>
      </c>
      <c r="AH1221" s="48">
        <f t="shared" si="731"/>
        <v>45565</v>
      </c>
      <c r="AI1221" s="55">
        <f t="shared" si="711"/>
        <v>2024</v>
      </c>
      <c r="AJ1221" s="55">
        <f t="shared" si="712"/>
        <v>11</v>
      </c>
      <c r="AK1221" s="53">
        <f t="shared" si="713"/>
        <v>0</v>
      </c>
      <c r="AL1221" s="51">
        <f t="shared" si="732"/>
        <v>1.2693125726013101</v>
      </c>
      <c r="AM1221" s="52" t="str">
        <f t="shared" si="714"/>
        <v/>
      </c>
      <c r="AN1221" s="51">
        <f t="shared" si="733"/>
        <v>1.281205068869822</v>
      </c>
      <c r="AO1221" s="52">
        <f t="shared" si="715"/>
        <v>-6.3820607985600741E-3</v>
      </c>
      <c r="AP1221" s="56">
        <f t="shared" si="716"/>
        <v>1</v>
      </c>
      <c r="AQ1221" s="53" t="b">
        <f t="shared" si="717"/>
        <v>1</v>
      </c>
    </row>
    <row r="1222" spans="1:43">
      <c r="A1222" s="48">
        <f>净值底稿!A1183</f>
        <v>45611</v>
      </c>
      <c r="B1222" s="49">
        <f>净值底稿!X1183</f>
        <v>1.6933802201583665</v>
      </c>
      <c r="C1222" s="49">
        <f>净值底稿!U1183</f>
        <v>1.3054275857084892</v>
      </c>
      <c r="D1222" s="49">
        <f>净值底稿!V1183</f>
        <v>1.7126999999999999</v>
      </c>
      <c r="E1222" s="49">
        <f>净值底稿!W1183</f>
        <v>2.0785</v>
      </c>
      <c r="F1222" s="50">
        <f t="shared" si="718"/>
        <v>-2.7940975960841774E-3</v>
      </c>
      <c r="G1222" s="50">
        <f t="shared" si="719"/>
        <v>-1.6286408469158187E-2</v>
      </c>
      <c r="H1222" s="50">
        <f t="shared" si="720"/>
        <v>-1.7513134851154799E-4</v>
      </c>
      <c r="I1222" s="50">
        <f t="shared" si="721"/>
        <v>9.6315916205158558E-4</v>
      </c>
      <c r="J1222" s="51">
        <f t="shared" si="722"/>
        <v>0.12815313344832102</v>
      </c>
      <c r="K1222" s="51">
        <f t="shared" si="723"/>
        <v>0.13689747364741431</v>
      </c>
      <c r="L1222" s="51">
        <f t="shared" si="724"/>
        <v>0.92169795993778747</v>
      </c>
      <c r="M1222" s="51">
        <f t="shared" si="725"/>
        <v>8.3573186872548139E-2</v>
      </c>
      <c r="N1222" s="51">
        <f t="shared" si="696"/>
        <v>1.2703217539060712</v>
      </c>
      <c r="O1222" s="52">
        <f t="shared" si="697"/>
        <v>0.20864840445402108</v>
      </c>
      <c r="P1222" s="53" t="b">
        <f t="shared" si="698"/>
        <v>0</v>
      </c>
      <c r="Q1222" s="53" t="b">
        <f t="shared" si="699"/>
        <v>0</v>
      </c>
      <c r="R1222" s="53" t="b">
        <f t="shared" si="700"/>
        <v>0</v>
      </c>
      <c r="S1222" s="53" t="b">
        <f t="shared" si="726"/>
        <v>0</v>
      </c>
      <c r="T1222" s="54" t="str">
        <f t="shared" si="727"/>
        <v>不调</v>
      </c>
      <c r="U1222" s="51">
        <f t="shared" si="701"/>
        <v>0.12815313344832102</v>
      </c>
      <c r="V1222" s="51">
        <f t="shared" si="702"/>
        <v>0.13689747364741431</v>
      </c>
      <c r="W1222" s="51">
        <f t="shared" si="703"/>
        <v>0.92169795993778747</v>
      </c>
      <c r="X1222" s="51">
        <f t="shared" si="704"/>
        <v>8.3573186872548139E-2</v>
      </c>
      <c r="Y1222" s="51">
        <f t="shared" si="728"/>
        <v>0.99998626710299976</v>
      </c>
      <c r="Z1222" s="51">
        <f t="shared" si="705"/>
        <v>0.12815137353453912</v>
      </c>
      <c r="AA1222" s="51">
        <f t="shared" si="706"/>
        <v>0.13689559364850912</v>
      </c>
      <c r="AB1222" s="51">
        <f t="shared" si="707"/>
        <v>0.9216853023546383</v>
      </c>
      <c r="AC1222" s="51">
        <f t="shared" si="708"/>
        <v>8.3572039170580842E-2</v>
      </c>
      <c r="AD1222" s="78">
        <f t="shared" si="709"/>
        <v>1.2703043087082673</v>
      </c>
      <c r="AE1222" s="51">
        <f t="shared" si="729"/>
        <v>1.281205068869822</v>
      </c>
      <c r="AF1222" s="50">
        <f t="shared" si="710"/>
        <v>-8.5082087375524251E-3</v>
      </c>
      <c r="AG1222" s="50">
        <f t="shared" si="730"/>
        <v>-2.1398043001328304E-3</v>
      </c>
      <c r="AH1222" s="48">
        <f t="shared" si="731"/>
        <v>45565</v>
      </c>
      <c r="AI1222" s="55">
        <f t="shared" si="711"/>
        <v>2024</v>
      </c>
      <c r="AJ1222" s="55">
        <f t="shared" si="712"/>
        <v>11</v>
      </c>
      <c r="AK1222" s="53">
        <f t="shared" si="713"/>
        <v>0</v>
      </c>
      <c r="AL1222" s="51">
        <f t="shared" si="732"/>
        <v>1.2693125726013101</v>
      </c>
      <c r="AM1222" s="52" t="str">
        <f t="shared" si="714"/>
        <v/>
      </c>
      <c r="AN1222" s="51">
        <f t="shared" si="733"/>
        <v>1.281205068869822</v>
      </c>
      <c r="AO1222" s="52">
        <f t="shared" si="715"/>
        <v>-8.5082087375524251E-3</v>
      </c>
      <c r="AP1222" s="56">
        <f t="shared" si="716"/>
        <v>1</v>
      </c>
      <c r="AQ1222" s="53" t="b">
        <f t="shared" si="717"/>
        <v>1</v>
      </c>
    </row>
    <row r="1223" spans="1:43">
      <c r="A1223" s="48">
        <f>净值底稿!A1184</f>
        <v>45614</v>
      </c>
      <c r="B1223" s="49">
        <f>净值底稿!X1184</f>
        <v>1.7132661490281378</v>
      </c>
      <c r="C1223" s="49">
        <f>净值底稿!U1184</f>
        <v>1.2858947357076163</v>
      </c>
      <c r="D1223" s="49">
        <f>净值底稿!V1184</f>
        <v>1.7115</v>
      </c>
      <c r="E1223" s="49">
        <f>净值底稿!W1184</f>
        <v>2.1021999999999998</v>
      </c>
      <c r="F1223" s="50">
        <f t="shared" si="718"/>
        <v>1.1743333619375518E-2</v>
      </c>
      <c r="G1223" s="50">
        <f t="shared" si="719"/>
        <v>-1.496279856095728E-2</v>
      </c>
      <c r="H1223" s="50">
        <f t="shared" si="720"/>
        <v>-7.0064809949199613E-4</v>
      </c>
      <c r="I1223" s="50">
        <f t="shared" si="721"/>
        <v>1.1402453692566761E-2</v>
      </c>
      <c r="J1223" s="51">
        <f t="shared" si="722"/>
        <v>0.12965629786773641</v>
      </c>
      <c r="K1223" s="51">
        <f t="shared" si="723"/>
        <v>0.13484725245686383</v>
      </c>
      <c r="L1223" s="51">
        <f t="shared" si="724"/>
        <v>0.92103952529921385</v>
      </c>
      <c r="M1223" s="51">
        <f t="shared" si="725"/>
        <v>8.452496547721676E-2</v>
      </c>
      <c r="N1223" s="51">
        <f t="shared" si="696"/>
        <v>1.2700680411010308</v>
      </c>
      <c r="O1223" s="52">
        <f t="shared" si="697"/>
        <v>0.20825935443214547</v>
      </c>
      <c r="P1223" s="53" t="b">
        <f t="shared" si="698"/>
        <v>0</v>
      </c>
      <c r="Q1223" s="53" t="b">
        <f t="shared" si="699"/>
        <v>0</v>
      </c>
      <c r="R1223" s="53" t="b">
        <f t="shared" si="700"/>
        <v>0</v>
      </c>
      <c r="S1223" s="53" t="b">
        <f t="shared" si="726"/>
        <v>0</v>
      </c>
      <c r="T1223" s="54" t="str">
        <f t="shared" si="727"/>
        <v>不调</v>
      </c>
      <c r="U1223" s="51">
        <f t="shared" si="701"/>
        <v>0.12965629786773641</v>
      </c>
      <c r="V1223" s="51">
        <f t="shared" si="702"/>
        <v>0.13484725245686383</v>
      </c>
      <c r="W1223" s="51">
        <f t="shared" si="703"/>
        <v>0.92103952529921385</v>
      </c>
      <c r="X1223" s="51">
        <f t="shared" si="704"/>
        <v>8.452496547721676E-2</v>
      </c>
      <c r="Y1223" s="51">
        <f t="shared" si="728"/>
        <v>0.99995880187477393</v>
      </c>
      <c r="Z1223" s="51">
        <f t="shared" si="705"/>
        <v>0.12965095627134052</v>
      </c>
      <c r="AA1223" s="51">
        <f t="shared" si="706"/>
        <v>0.13484169700287071</v>
      </c>
      <c r="AB1223" s="51">
        <f t="shared" si="707"/>
        <v>0.92100158019751244</v>
      </c>
      <c r="AC1223" s="51">
        <f t="shared" si="708"/>
        <v>8.45214832071043E-2</v>
      </c>
      <c r="AD1223" s="78">
        <f t="shared" si="709"/>
        <v>1.270015716678828</v>
      </c>
      <c r="AE1223" s="51">
        <f t="shared" si="729"/>
        <v>1.281205068869822</v>
      </c>
      <c r="AF1223" s="50">
        <f t="shared" si="710"/>
        <v>-8.7334591962427988E-3</v>
      </c>
      <c r="AG1223" s="50">
        <f t="shared" si="730"/>
        <v>-2.2718338232885493E-4</v>
      </c>
      <c r="AH1223" s="48">
        <f t="shared" si="731"/>
        <v>45565</v>
      </c>
      <c r="AI1223" s="55">
        <f t="shared" si="711"/>
        <v>2024</v>
      </c>
      <c r="AJ1223" s="55">
        <f t="shared" si="712"/>
        <v>11</v>
      </c>
      <c r="AK1223" s="53">
        <f t="shared" si="713"/>
        <v>0</v>
      </c>
      <c r="AL1223" s="51">
        <f t="shared" si="732"/>
        <v>1.2693125726013101</v>
      </c>
      <c r="AM1223" s="52" t="str">
        <f t="shared" si="714"/>
        <v/>
      </c>
      <c r="AN1223" s="51">
        <f t="shared" si="733"/>
        <v>1.281205068869822</v>
      </c>
      <c r="AO1223" s="52">
        <f t="shared" si="715"/>
        <v>-8.7334591962427988E-3</v>
      </c>
      <c r="AP1223" s="56">
        <f t="shared" si="716"/>
        <v>1</v>
      </c>
      <c r="AQ1223" s="53" t="b">
        <f t="shared" si="717"/>
        <v>1</v>
      </c>
    </row>
    <row r="1224" spans="1:43">
      <c r="A1224" s="48">
        <f>净值底稿!A1185</f>
        <v>45615</v>
      </c>
      <c r="B1224" s="49">
        <f>净值底稿!X1185</f>
        <v>1.7177818338989173</v>
      </c>
      <c r="C1224" s="49">
        <f>净值底稿!U1185</f>
        <v>1.3094772272403166</v>
      </c>
      <c r="D1224" s="49">
        <f>净值底稿!V1185</f>
        <v>1.7121999999999999</v>
      </c>
      <c r="E1224" s="49">
        <f>净值底稿!W1185</f>
        <v>2.1312000000000002</v>
      </c>
      <c r="F1224" s="50">
        <f t="shared" si="718"/>
        <v>2.6357170912068018E-3</v>
      </c>
      <c r="G1224" s="50">
        <f t="shared" si="719"/>
        <v>1.8339363929134489E-2</v>
      </c>
      <c r="H1224" s="50">
        <f t="shared" si="720"/>
        <v>4.0899795501014857E-4</v>
      </c>
      <c r="I1224" s="50">
        <f t="shared" si="721"/>
        <v>1.3795071829512118E-2</v>
      </c>
      <c r="J1224" s="51">
        <f t="shared" si="722"/>
        <v>0.12999267951267621</v>
      </c>
      <c r="K1224" s="51">
        <f t="shared" si="723"/>
        <v>0.13731460795702843</v>
      </c>
      <c r="L1224" s="51">
        <f t="shared" si="724"/>
        <v>0.92137826796037436</v>
      </c>
      <c r="M1224" s="51">
        <f t="shared" si="725"/>
        <v>8.5687463139083209E-2</v>
      </c>
      <c r="N1224" s="51">
        <f t="shared" si="696"/>
        <v>1.2743730185691622</v>
      </c>
      <c r="O1224" s="52">
        <f t="shared" si="697"/>
        <v>0.20975592199043211</v>
      </c>
      <c r="P1224" s="53" t="b">
        <f t="shared" si="698"/>
        <v>0</v>
      </c>
      <c r="Q1224" s="53" t="b">
        <f t="shared" si="699"/>
        <v>0</v>
      </c>
      <c r="R1224" s="53" t="b">
        <f t="shared" si="700"/>
        <v>0</v>
      </c>
      <c r="S1224" s="53" t="b">
        <f t="shared" si="726"/>
        <v>0</v>
      </c>
      <c r="T1224" s="54" t="str">
        <f t="shared" si="727"/>
        <v>不调</v>
      </c>
      <c r="U1224" s="51">
        <f t="shared" si="701"/>
        <v>0.12999267951267621</v>
      </c>
      <c r="V1224" s="51">
        <f t="shared" si="702"/>
        <v>0.13731460795702843</v>
      </c>
      <c r="W1224" s="51">
        <f t="shared" si="703"/>
        <v>0.92137826796037436</v>
      </c>
      <c r="X1224" s="51">
        <f t="shared" si="704"/>
        <v>8.5687463139083209E-2</v>
      </c>
      <c r="Y1224" s="51">
        <f t="shared" si="728"/>
        <v>0.99998626710299976</v>
      </c>
      <c r="Z1224" s="51">
        <f t="shared" si="705"/>
        <v>0.12999089433659766</v>
      </c>
      <c r="AA1224" s="51">
        <f t="shared" si="706"/>
        <v>0.13731272222966073</v>
      </c>
      <c r="AB1224" s="51">
        <f t="shared" si="707"/>
        <v>0.92136561476752221</v>
      </c>
      <c r="AC1224" s="51">
        <f t="shared" si="708"/>
        <v>8.5686286401977702E-2</v>
      </c>
      <c r="AD1224" s="78">
        <f t="shared" si="709"/>
        <v>1.2743555177357582</v>
      </c>
      <c r="AE1224" s="51">
        <f t="shared" si="729"/>
        <v>1.281205068869822</v>
      </c>
      <c r="AF1224" s="50">
        <f t="shared" si="710"/>
        <v>-5.3461786098816244E-3</v>
      </c>
      <c r="AG1224" s="50">
        <f t="shared" si="730"/>
        <v>3.417123898497243E-3</v>
      </c>
      <c r="AH1224" s="48">
        <f t="shared" si="731"/>
        <v>45565</v>
      </c>
      <c r="AI1224" s="55">
        <f t="shared" si="711"/>
        <v>2024</v>
      </c>
      <c r="AJ1224" s="55">
        <f t="shared" si="712"/>
        <v>11</v>
      </c>
      <c r="AK1224" s="53">
        <f t="shared" si="713"/>
        <v>0</v>
      </c>
      <c r="AL1224" s="51">
        <f t="shared" si="732"/>
        <v>1.2693125726013101</v>
      </c>
      <c r="AM1224" s="52" t="str">
        <f t="shared" si="714"/>
        <v/>
      </c>
      <c r="AN1224" s="51">
        <f t="shared" si="733"/>
        <v>1.281205068869822</v>
      </c>
      <c r="AO1224" s="52">
        <f t="shared" si="715"/>
        <v>-5.3461786098816244E-3</v>
      </c>
      <c r="AP1224" s="56">
        <f t="shared" si="716"/>
        <v>1</v>
      </c>
      <c r="AQ1224" s="53" t="b">
        <f t="shared" si="717"/>
        <v>1</v>
      </c>
    </row>
    <row r="1225" spans="1:43">
      <c r="A1225" s="48">
        <f>净值底稿!A1186</f>
        <v>45616</v>
      </c>
      <c r="B1225" s="49">
        <f>净值底稿!X1186</f>
        <v>1.7215536529634705</v>
      </c>
      <c r="C1225" s="49">
        <f>净值底稿!U1186</f>
        <v>1.32603615233162</v>
      </c>
      <c r="D1225" s="49">
        <f>净值底稿!V1186</f>
        <v>1.712</v>
      </c>
      <c r="E1225" s="49">
        <f>净值底稿!W1186</f>
        <v>2.1341999999999999</v>
      </c>
      <c r="F1225" s="50">
        <f t="shared" si="718"/>
        <v>2.1957497687539185E-3</v>
      </c>
      <c r="G1225" s="50">
        <f t="shared" si="719"/>
        <v>1.2645447165355428E-2</v>
      </c>
      <c r="H1225" s="50">
        <f t="shared" si="720"/>
        <v>-1.1680878402053896E-4</v>
      </c>
      <c r="I1225" s="50">
        <f t="shared" si="721"/>
        <v>1.4076576576576016E-3</v>
      </c>
      <c r="J1225" s="51">
        <f t="shared" si="722"/>
        <v>0.13027632181277737</v>
      </c>
      <c r="K1225" s="51">
        <f t="shared" si="723"/>
        <v>0.13904910300374704</v>
      </c>
      <c r="L1225" s="51">
        <f t="shared" si="724"/>
        <v>0.92125799117042284</v>
      </c>
      <c r="M1225" s="51">
        <f t="shared" si="725"/>
        <v>8.5806903359187683E-2</v>
      </c>
      <c r="N1225" s="51">
        <f t="shared" si="696"/>
        <v>1.276390319346135</v>
      </c>
      <c r="O1225" s="52">
        <f t="shared" si="697"/>
        <v>0.21100553704801958</v>
      </c>
      <c r="P1225" s="53" t="b">
        <f t="shared" si="698"/>
        <v>0</v>
      </c>
      <c r="Q1225" s="53" t="b">
        <f t="shared" si="699"/>
        <v>0</v>
      </c>
      <c r="R1225" s="53" t="b">
        <f t="shared" si="700"/>
        <v>0</v>
      </c>
      <c r="S1225" s="53" t="b">
        <f t="shared" si="726"/>
        <v>0</v>
      </c>
      <c r="T1225" s="54" t="str">
        <f t="shared" si="727"/>
        <v>不调</v>
      </c>
      <c r="U1225" s="51">
        <f t="shared" si="701"/>
        <v>0.13027632181277737</v>
      </c>
      <c r="V1225" s="51">
        <f t="shared" si="702"/>
        <v>0.13904910300374704</v>
      </c>
      <c r="W1225" s="51">
        <f t="shared" si="703"/>
        <v>0.92125799117042284</v>
      </c>
      <c r="X1225" s="51">
        <f t="shared" si="704"/>
        <v>8.5806903359187683E-2</v>
      </c>
      <c r="Y1225" s="51">
        <f t="shared" si="728"/>
        <v>0.99998626710299976</v>
      </c>
      <c r="Z1225" s="51">
        <f t="shared" si="705"/>
        <v>0.13027453274146836</v>
      </c>
      <c r="AA1225" s="51">
        <f t="shared" si="706"/>
        <v>0.13904719345673752</v>
      </c>
      <c r="AB1225" s="51">
        <f t="shared" si="707"/>
        <v>0.92124533962931943</v>
      </c>
      <c r="AC1225" s="51">
        <f t="shared" si="708"/>
        <v>8.5805724981821943E-2</v>
      </c>
      <c r="AD1225" s="78">
        <f t="shared" si="709"/>
        <v>1.2763727908093474</v>
      </c>
      <c r="AE1225" s="51">
        <f t="shared" si="729"/>
        <v>1.281205068869822</v>
      </c>
      <c r="AF1225" s="50">
        <f t="shared" si="710"/>
        <v>-3.7716663615272594E-3</v>
      </c>
      <c r="AG1225" s="50">
        <f t="shared" si="730"/>
        <v>1.5829751160598704E-3</v>
      </c>
      <c r="AH1225" s="48">
        <f t="shared" si="731"/>
        <v>45565</v>
      </c>
      <c r="AI1225" s="55">
        <f t="shared" si="711"/>
        <v>2024</v>
      </c>
      <c r="AJ1225" s="55">
        <f t="shared" si="712"/>
        <v>11</v>
      </c>
      <c r="AK1225" s="53">
        <f t="shared" si="713"/>
        <v>0</v>
      </c>
      <c r="AL1225" s="51">
        <f t="shared" si="732"/>
        <v>1.2693125726013101</v>
      </c>
      <c r="AM1225" s="52" t="str">
        <f t="shared" si="714"/>
        <v/>
      </c>
      <c r="AN1225" s="51">
        <f t="shared" si="733"/>
        <v>1.281205068869822</v>
      </c>
      <c r="AO1225" s="52">
        <f t="shared" si="715"/>
        <v>-3.7716663615272594E-3</v>
      </c>
      <c r="AP1225" s="56">
        <f t="shared" si="716"/>
        <v>1</v>
      </c>
      <c r="AQ1225" s="53" t="b">
        <f t="shared" si="717"/>
        <v>1</v>
      </c>
    </row>
    <row r="1226" spans="1:43">
      <c r="A1226" s="48">
        <f>净值底稿!A1187</f>
        <v>45617</v>
      </c>
      <c r="B1226" s="49">
        <f>净值底稿!X1187</f>
        <v>1.7178741872756444</v>
      </c>
      <c r="C1226" s="49">
        <f>净值底稿!U1187</f>
        <v>1.3296113327609846</v>
      </c>
      <c r="D1226" s="49">
        <f>净值底稿!V1187</f>
        <v>1.7133</v>
      </c>
      <c r="E1226" s="49">
        <f>净值底稿!W1187</f>
        <v>2.1619000000000002</v>
      </c>
      <c r="F1226" s="50">
        <f t="shared" si="718"/>
        <v>-2.1372936483811111E-3</v>
      </c>
      <c r="G1226" s="50">
        <f t="shared" si="719"/>
        <v>2.6961409936510083E-3</v>
      </c>
      <c r="H1226" s="50">
        <f t="shared" si="720"/>
        <v>7.5934579439262961E-4</v>
      </c>
      <c r="I1226" s="50">
        <f t="shared" si="721"/>
        <v>1.2979102239715212E-2</v>
      </c>
      <c r="J1226" s="51">
        <f t="shared" si="722"/>
        <v>0.12999609781009419</v>
      </c>
      <c r="K1226" s="51">
        <f t="shared" si="723"/>
        <v>0.13942208429506836</v>
      </c>
      <c r="L1226" s="51">
        <f t="shared" si="724"/>
        <v>0.92194488340357073</v>
      </c>
      <c r="M1226" s="51">
        <f t="shared" si="725"/>
        <v>8.6919406259113902E-2</v>
      </c>
      <c r="N1226" s="51">
        <f t="shared" si="696"/>
        <v>1.2782824717678472</v>
      </c>
      <c r="O1226" s="52">
        <f t="shared" si="697"/>
        <v>0.21076576426222984</v>
      </c>
      <c r="P1226" s="53" t="b">
        <f t="shared" si="698"/>
        <v>0</v>
      </c>
      <c r="Q1226" s="53" t="b">
        <f t="shared" si="699"/>
        <v>0</v>
      </c>
      <c r="R1226" s="53" t="b">
        <f t="shared" si="700"/>
        <v>0</v>
      </c>
      <c r="S1226" s="53" t="b">
        <f t="shared" si="726"/>
        <v>0</v>
      </c>
      <c r="T1226" s="54" t="str">
        <f t="shared" si="727"/>
        <v>不调</v>
      </c>
      <c r="U1226" s="51">
        <f t="shared" si="701"/>
        <v>0.12999609781009419</v>
      </c>
      <c r="V1226" s="51">
        <f t="shared" si="702"/>
        <v>0.13942208429506836</v>
      </c>
      <c r="W1226" s="51">
        <f t="shared" si="703"/>
        <v>0.92194488340357073</v>
      </c>
      <c r="X1226" s="51">
        <f t="shared" si="704"/>
        <v>8.6919406259113902E-2</v>
      </c>
      <c r="Y1226" s="51">
        <f t="shared" si="728"/>
        <v>0.99998626710299976</v>
      </c>
      <c r="Z1226" s="51">
        <f t="shared" si="705"/>
        <v>0.12999431258707253</v>
      </c>
      <c r="AA1226" s="51">
        <f t="shared" si="706"/>
        <v>0.13942016962594517</v>
      </c>
      <c r="AB1226" s="51">
        <f t="shared" si="707"/>
        <v>0.92193222242944706</v>
      </c>
      <c r="AC1226" s="51">
        <f t="shared" si="708"/>
        <v>8.6918212603860429E-2</v>
      </c>
      <c r="AD1226" s="78">
        <f t="shared" si="709"/>
        <v>1.278264917246325</v>
      </c>
      <c r="AE1226" s="51">
        <f t="shared" si="729"/>
        <v>1.281205068869822</v>
      </c>
      <c r="AF1226" s="50">
        <f t="shared" si="710"/>
        <v>-2.2948329622911601E-3</v>
      </c>
      <c r="AG1226" s="50">
        <f t="shared" si="730"/>
        <v>1.4824246102722594E-3</v>
      </c>
      <c r="AH1226" s="48">
        <f t="shared" si="731"/>
        <v>45565</v>
      </c>
      <c r="AI1226" s="55">
        <f t="shared" si="711"/>
        <v>2024</v>
      </c>
      <c r="AJ1226" s="55">
        <f t="shared" si="712"/>
        <v>11</v>
      </c>
      <c r="AK1226" s="53">
        <f t="shared" si="713"/>
        <v>0</v>
      </c>
      <c r="AL1226" s="51">
        <f t="shared" si="732"/>
        <v>1.2693125726013101</v>
      </c>
      <c r="AM1226" s="52" t="str">
        <f t="shared" si="714"/>
        <v/>
      </c>
      <c r="AN1226" s="51">
        <f t="shared" si="733"/>
        <v>1.281205068869822</v>
      </c>
      <c r="AO1226" s="52">
        <f t="shared" si="715"/>
        <v>-2.2948329622911601E-3</v>
      </c>
      <c r="AP1226" s="56">
        <f t="shared" si="716"/>
        <v>1</v>
      </c>
      <c r="AQ1226" s="53" t="b">
        <f t="shared" si="717"/>
        <v>1</v>
      </c>
    </row>
    <row r="1227" spans="1:43">
      <c r="A1227" s="48">
        <f>净值底稿!A1188</f>
        <v>45618</v>
      </c>
      <c r="B1227" s="49">
        <f>净值底稿!X1188</f>
        <v>1.6786038245552626</v>
      </c>
      <c r="C1227" s="49">
        <f>净值底稿!U1188</f>
        <v>1.2878040307692347</v>
      </c>
      <c r="D1227" s="49">
        <f>净值底稿!V1188</f>
        <v>1.7138</v>
      </c>
      <c r="E1227" s="49">
        <f>净值底稿!W1188</f>
        <v>2.1875</v>
      </c>
      <c r="F1227" s="50">
        <f t="shared" si="718"/>
        <v>-2.2859859593478249E-2</v>
      </c>
      <c r="G1227" s="50">
        <f t="shared" si="719"/>
        <v>-3.1443250340635776E-2</v>
      </c>
      <c r="H1227" s="50">
        <f t="shared" si="720"/>
        <v>2.9183447148772856E-4</v>
      </c>
      <c r="I1227" s="50">
        <f t="shared" si="721"/>
        <v>1.1841435774087472E-2</v>
      </c>
      <c r="J1227" s="51">
        <f t="shared" si="722"/>
        <v>0.12702266085338132</v>
      </c>
      <c r="K1227" s="51">
        <f t="shared" si="723"/>
        <v>0.13503634632986267</v>
      </c>
      <c r="L1227" s="51">
        <f t="shared" si="724"/>
        <v>0.92220127403232721</v>
      </c>
      <c r="M1227" s="51">
        <f t="shared" si="725"/>
        <v>8.7947449036007527E-2</v>
      </c>
      <c r="N1227" s="51">
        <f t="shared" si="696"/>
        <v>1.2722077302515786</v>
      </c>
      <c r="O1227" s="52">
        <f t="shared" si="697"/>
        <v>0.20598759223969021</v>
      </c>
      <c r="P1227" s="53" t="b">
        <f t="shared" si="698"/>
        <v>0</v>
      </c>
      <c r="Q1227" s="53" t="b">
        <f t="shared" si="699"/>
        <v>0</v>
      </c>
      <c r="R1227" s="53" t="b">
        <f t="shared" si="700"/>
        <v>0</v>
      </c>
      <c r="S1227" s="53" t="b">
        <f t="shared" si="726"/>
        <v>0</v>
      </c>
      <c r="T1227" s="54" t="str">
        <f t="shared" si="727"/>
        <v>不调</v>
      </c>
      <c r="U1227" s="51">
        <f t="shared" si="701"/>
        <v>0.12702266085338132</v>
      </c>
      <c r="V1227" s="51">
        <f t="shared" si="702"/>
        <v>0.13503634632986267</v>
      </c>
      <c r="W1227" s="51">
        <f t="shared" si="703"/>
        <v>0.92220127403232721</v>
      </c>
      <c r="X1227" s="51">
        <f t="shared" si="704"/>
        <v>8.7947449036007527E-2</v>
      </c>
      <c r="Y1227" s="51">
        <f t="shared" si="728"/>
        <v>0.99998626710299976</v>
      </c>
      <c r="Z1227" s="51">
        <f t="shared" si="705"/>
        <v>0.12702091646426311</v>
      </c>
      <c r="AA1227" s="51">
        <f t="shared" si="706"/>
        <v>0.13503449188962724</v>
      </c>
      <c r="AB1227" s="51">
        <f t="shared" si="707"/>
        <v>0.92218860953721749</v>
      </c>
      <c r="AC1227" s="51">
        <f t="shared" si="708"/>
        <v>8.7946241262748484E-2</v>
      </c>
      <c r="AD1227" s="78">
        <f t="shared" si="709"/>
        <v>1.2721902591538563</v>
      </c>
      <c r="AE1227" s="51">
        <f t="shared" si="729"/>
        <v>1.281205068869822</v>
      </c>
      <c r="AF1227" s="50">
        <f t="shared" si="710"/>
        <v>-7.0361957933228192E-3</v>
      </c>
      <c r="AG1227" s="50">
        <f t="shared" si="730"/>
        <v>-4.7522684934159232E-3</v>
      </c>
      <c r="AH1227" s="48">
        <f t="shared" si="731"/>
        <v>45565</v>
      </c>
      <c r="AI1227" s="55">
        <f t="shared" si="711"/>
        <v>2024</v>
      </c>
      <c r="AJ1227" s="55">
        <f t="shared" si="712"/>
        <v>11</v>
      </c>
      <c r="AK1227" s="53">
        <f t="shared" si="713"/>
        <v>0</v>
      </c>
      <c r="AL1227" s="51">
        <f t="shared" si="732"/>
        <v>1.2693125726013101</v>
      </c>
      <c r="AM1227" s="52" t="str">
        <f t="shared" si="714"/>
        <v/>
      </c>
      <c r="AN1227" s="51">
        <f t="shared" si="733"/>
        <v>1.281205068869822</v>
      </c>
      <c r="AO1227" s="52">
        <f t="shared" si="715"/>
        <v>-7.0361957933228192E-3</v>
      </c>
      <c r="AP1227" s="56">
        <f t="shared" si="716"/>
        <v>1</v>
      </c>
      <c r="AQ1227" s="53" t="b">
        <f t="shared" si="717"/>
        <v>1</v>
      </c>
    </row>
    <row r="1228" spans="1:43">
      <c r="A1228" s="48">
        <f>净值底稿!A1189</f>
        <v>45621</v>
      </c>
      <c r="B1228" s="49">
        <f>净值底稿!X1189</f>
        <v>1.6810104499426772</v>
      </c>
      <c r="C1228" s="49">
        <f>净值底稿!U1189</f>
        <v>1.2966736900879505</v>
      </c>
      <c r="D1228" s="49">
        <f>净值底稿!V1189</f>
        <v>1.7158</v>
      </c>
      <c r="E1228" s="49">
        <f>净值底稿!W1189</f>
        <v>2.1631999999999998</v>
      </c>
      <c r="F1228" s="50">
        <f t="shared" si="718"/>
        <v>1.4337066031957502E-3</v>
      </c>
      <c r="G1228" s="50">
        <f t="shared" si="719"/>
        <v>6.8874293811751475E-3</v>
      </c>
      <c r="H1228" s="50">
        <f t="shared" si="720"/>
        <v>1.166997315906082E-3</v>
      </c>
      <c r="I1228" s="50">
        <f t="shared" si="721"/>
        <v>-1.1108571428571579E-2</v>
      </c>
      <c r="J1228" s="51">
        <f t="shared" si="722"/>
        <v>0.1272030271909419</v>
      </c>
      <c r="K1228" s="51">
        <f t="shared" si="723"/>
        <v>0.13596453241653991</v>
      </c>
      <c r="L1228" s="51">
        <f t="shared" si="724"/>
        <v>0.92326480116930654</v>
      </c>
      <c r="M1228" s="51">
        <f t="shared" si="725"/>
        <v>8.6969284159806856E-2</v>
      </c>
      <c r="N1228" s="51">
        <f t="shared" si="696"/>
        <v>1.2734016449365952</v>
      </c>
      <c r="O1228" s="52">
        <f t="shared" si="697"/>
        <v>0.20666500679805969</v>
      </c>
      <c r="P1228" s="53" t="b">
        <f t="shared" si="698"/>
        <v>0</v>
      </c>
      <c r="Q1228" s="53" t="b">
        <f t="shared" si="699"/>
        <v>0</v>
      </c>
      <c r="R1228" s="53" t="b">
        <f t="shared" si="700"/>
        <v>0</v>
      </c>
      <c r="S1228" s="53" t="b">
        <f t="shared" si="726"/>
        <v>0</v>
      </c>
      <c r="T1228" s="54" t="str">
        <f t="shared" si="727"/>
        <v>不调</v>
      </c>
      <c r="U1228" s="51">
        <f t="shared" si="701"/>
        <v>0.1272030271909419</v>
      </c>
      <c r="V1228" s="51">
        <f t="shared" si="702"/>
        <v>0.13596453241653991</v>
      </c>
      <c r="W1228" s="51">
        <f t="shared" si="703"/>
        <v>0.92326480116930654</v>
      </c>
      <c r="X1228" s="51">
        <f t="shared" si="704"/>
        <v>8.6969284159806856E-2</v>
      </c>
      <c r="Y1228" s="51">
        <f t="shared" si="728"/>
        <v>0.99995880187477393</v>
      </c>
      <c r="Z1228" s="51">
        <f t="shared" si="705"/>
        <v>0.12719778666469855</v>
      </c>
      <c r="AA1228" s="51">
        <f t="shared" si="706"/>
        <v>0.13595893093270711</v>
      </c>
      <c r="AB1228" s="51">
        <f t="shared" si="707"/>
        <v>0.92322676439041118</v>
      </c>
      <c r="AC1228" s="51">
        <f t="shared" si="708"/>
        <v>8.6965701188347219E-2</v>
      </c>
      <c r="AD1228" s="78">
        <f t="shared" si="709"/>
        <v>1.2733491831761641</v>
      </c>
      <c r="AE1228" s="51">
        <f t="shared" si="729"/>
        <v>1.281205068869822</v>
      </c>
      <c r="AF1228" s="50">
        <f t="shared" si="710"/>
        <v>-6.1316380059187603E-3</v>
      </c>
      <c r="AG1228" s="50">
        <f t="shared" si="730"/>
        <v>9.1096753332986502E-4</v>
      </c>
      <c r="AH1228" s="48">
        <f t="shared" si="731"/>
        <v>45565</v>
      </c>
      <c r="AI1228" s="55">
        <f t="shared" si="711"/>
        <v>2024</v>
      </c>
      <c r="AJ1228" s="55">
        <f t="shared" si="712"/>
        <v>11</v>
      </c>
      <c r="AK1228" s="53">
        <f t="shared" si="713"/>
        <v>0</v>
      </c>
      <c r="AL1228" s="51">
        <f t="shared" si="732"/>
        <v>1.2693125726013101</v>
      </c>
      <c r="AM1228" s="52" t="str">
        <f t="shared" si="714"/>
        <v/>
      </c>
      <c r="AN1228" s="51">
        <f t="shared" si="733"/>
        <v>1.281205068869822</v>
      </c>
      <c r="AO1228" s="52">
        <f t="shared" si="715"/>
        <v>-6.1316380059187603E-3</v>
      </c>
      <c r="AP1228" s="56">
        <f t="shared" si="716"/>
        <v>1</v>
      </c>
      <c r="AQ1228" s="53" t="b">
        <f t="shared" si="717"/>
        <v>1</v>
      </c>
    </row>
    <row r="1229" spans="1:43">
      <c r="A1229" s="48">
        <f>净值底稿!A1190</f>
        <v>45622</v>
      </c>
      <c r="B1229" s="49">
        <f>净值底稿!X1190</f>
        <v>1.6833547712185146</v>
      </c>
      <c r="C1229" s="49">
        <f>净值底稿!U1190</f>
        <v>1.2911877970903942</v>
      </c>
      <c r="D1229" s="49">
        <f>净值底稿!V1190</f>
        <v>1.7165999999999999</v>
      </c>
      <c r="E1229" s="49">
        <f>净值底稿!W1190</f>
        <v>2.1295999999999999</v>
      </c>
      <c r="F1229" s="50">
        <f t="shared" si="718"/>
        <v>1.3945905427996674E-3</v>
      </c>
      <c r="G1229" s="50">
        <f t="shared" si="719"/>
        <v>-4.2307428919794443E-3</v>
      </c>
      <c r="H1229" s="50">
        <f t="shared" si="720"/>
        <v>4.6625480825257526E-4</v>
      </c>
      <c r="I1229" s="50">
        <f t="shared" si="721"/>
        <v>-1.553254437869811E-2</v>
      </c>
      <c r="J1229" s="51">
        <f t="shared" si="722"/>
        <v>0.12737517549504618</v>
      </c>
      <c r="K1229" s="51">
        <f t="shared" si="723"/>
        <v>0.13538372365206244</v>
      </c>
      <c r="L1229" s="51">
        <f t="shared" si="724"/>
        <v>0.92365722330841571</v>
      </c>
      <c r="M1229" s="51">
        <f t="shared" si="725"/>
        <v>8.5614902575214619E-2</v>
      </c>
      <c r="N1229" s="51">
        <f t="shared" si="696"/>
        <v>1.2720310250307389</v>
      </c>
      <c r="O1229" s="52">
        <f t="shared" si="697"/>
        <v>0.20656642328417968</v>
      </c>
      <c r="P1229" s="53" t="b">
        <f t="shared" si="698"/>
        <v>0</v>
      </c>
      <c r="Q1229" s="53" t="b">
        <f t="shared" si="699"/>
        <v>0</v>
      </c>
      <c r="R1229" s="53" t="b">
        <f t="shared" si="700"/>
        <v>0</v>
      </c>
      <c r="S1229" s="53" t="b">
        <f t="shared" si="726"/>
        <v>0</v>
      </c>
      <c r="T1229" s="54" t="str">
        <f t="shared" si="727"/>
        <v>不调</v>
      </c>
      <c r="U1229" s="51">
        <f t="shared" si="701"/>
        <v>0.12737517549504618</v>
      </c>
      <c r="V1229" s="51">
        <f t="shared" si="702"/>
        <v>0.13538372365206244</v>
      </c>
      <c r="W1229" s="51">
        <f t="shared" si="703"/>
        <v>0.92365722330841571</v>
      </c>
      <c r="X1229" s="51">
        <f t="shared" si="704"/>
        <v>8.5614902575214619E-2</v>
      </c>
      <c r="Y1229" s="51">
        <f t="shared" si="728"/>
        <v>0.99998626710299976</v>
      </c>
      <c r="Z1229" s="51">
        <f t="shared" si="705"/>
        <v>0.12737342626488071</v>
      </c>
      <c r="AA1229" s="51">
        <f t="shared" si="706"/>
        <v>0.13538186444133002</v>
      </c>
      <c r="AB1229" s="51">
        <f t="shared" si="707"/>
        <v>0.92364453881890451</v>
      </c>
      <c r="AC1229" s="51">
        <f t="shared" si="708"/>
        <v>8.5613726834575868E-2</v>
      </c>
      <c r="AD1229" s="78">
        <f t="shared" si="709"/>
        <v>1.272013556359691</v>
      </c>
      <c r="AE1229" s="51">
        <f t="shared" si="729"/>
        <v>1.281205068869822</v>
      </c>
      <c r="AF1229" s="50">
        <f t="shared" si="710"/>
        <v>-7.1741150058350911E-3</v>
      </c>
      <c r="AG1229" s="50">
        <f t="shared" si="730"/>
        <v>-1.0489085273071019E-3</v>
      </c>
      <c r="AH1229" s="48">
        <f t="shared" si="731"/>
        <v>45565</v>
      </c>
      <c r="AI1229" s="55">
        <f t="shared" si="711"/>
        <v>2024</v>
      </c>
      <c r="AJ1229" s="55">
        <f t="shared" si="712"/>
        <v>11</v>
      </c>
      <c r="AK1229" s="53">
        <f t="shared" si="713"/>
        <v>0</v>
      </c>
      <c r="AL1229" s="51">
        <f t="shared" si="732"/>
        <v>1.2693125726013101</v>
      </c>
      <c r="AM1229" s="52" t="str">
        <f t="shared" si="714"/>
        <v/>
      </c>
      <c r="AN1229" s="51">
        <f t="shared" si="733"/>
        <v>1.281205068869822</v>
      </c>
      <c r="AO1229" s="52">
        <f t="shared" si="715"/>
        <v>-7.1741150058350911E-3</v>
      </c>
      <c r="AP1229" s="56">
        <f t="shared" si="716"/>
        <v>1</v>
      </c>
      <c r="AQ1229" s="53" t="b">
        <f t="shared" si="717"/>
        <v>1</v>
      </c>
    </row>
    <row r="1230" spans="1:43">
      <c r="A1230" s="48">
        <f>净值底稿!A1191</f>
        <v>45623</v>
      </c>
      <c r="B1230" s="49">
        <f>净值底稿!X1191</f>
        <v>1.7023941992143472</v>
      </c>
      <c r="C1230" s="49">
        <f>净值底稿!U1191</f>
        <v>1.3135249278446373</v>
      </c>
      <c r="D1230" s="49">
        <f>净值底稿!V1191</f>
        <v>1.7172000000000001</v>
      </c>
      <c r="E1230" s="49">
        <f>净值底稿!W1191</f>
        <v>2.1518000000000002</v>
      </c>
      <c r="F1230" s="50">
        <f t="shared" si="718"/>
        <v>1.1310407242348886E-2</v>
      </c>
      <c r="G1230" s="50">
        <f t="shared" si="719"/>
        <v>1.7299676162195965E-2</v>
      </c>
      <c r="H1230" s="50">
        <f t="shared" si="720"/>
        <v>3.4952813701516483E-4</v>
      </c>
      <c r="I1230" s="50">
        <f t="shared" si="721"/>
        <v>1.042449286250946E-2</v>
      </c>
      <c r="J1230" s="51">
        <f t="shared" si="722"/>
        <v>0.12881407158778982</v>
      </c>
      <c r="K1230" s="51">
        <f t="shared" si="723"/>
        <v>0.13772392685439935</v>
      </c>
      <c r="L1230" s="51">
        <f t="shared" si="724"/>
        <v>0.92396737857382216</v>
      </c>
      <c r="M1230" s="51">
        <f t="shared" si="725"/>
        <v>8.6506206518895734E-2</v>
      </c>
      <c r="N1230" s="51">
        <f t="shared" si="696"/>
        <v>1.277011583534907</v>
      </c>
      <c r="O1230" s="52">
        <f t="shared" si="697"/>
        <v>0.20872011020008371</v>
      </c>
      <c r="P1230" s="53" t="b">
        <f t="shared" si="698"/>
        <v>0</v>
      </c>
      <c r="Q1230" s="53" t="b">
        <f t="shared" si="699"/>
        <v>0</v>
      </c>
      <c r="R1230" s="53" t="b">
        <f t="shared" si="700"/>
        <v>0</v>
      </c>
      <c r="S1230" s="53" t="b">
        <f t="shared" si="726"/>
        <v>0</v>
      </c>
      <c r="T1230" s="54" t="str">
        <f t="shared" si="727"/>
        <v>不调</v>
      </c>
      <c r="U1230" s="51">
        <f t="shared" si="701"/>
        <v>0.12881407158778982</v>
      </c>
      <c r="V1230" s="51">
        <f t="shared" si="702"/>
        <v>0.13772392685439935</v>
      </c>
      <c r="W1230" s="51">
        <f t="shared" si="703"/>
        <v>0.92396737857382216</v>
      </c>
      <c r="X1230" s="51">
        <f t="shared" si="704"/>
        <v>8.6506206518895734E-2</v>
      </c>
      <c r="Y1230" s="51">
        <f t="shared" si="728"/>
        <v>0.99998626710299976</v>
      </c>
      <c r="Z1230" s="51">
        <f t="shared" si="705"/>
        <v>0.12881230259741253</v>
      </c>
      <c r="AA1230" s="51">
        <f t="shared" si="706"/>
        <v>0.1377220355058974</v>
      </c>
      <c r="AB1230" s="51">
        <f t="shared" si="707"/>
        <v>0.92395468982498064</v>
      </c>
      <c r="AC1230" s="51">
        <f t="shared" si="708"/>
        <v>8.6505018538071729E-2</v>
      </c>
      <c r="AD1230" s="78">
        <f t="shared" si="709"/>
        <v>1.2769940464663625</v>
      </c>
      <c r="AE1230" s="51">
        <f t="shared" si="729"/>
        <v>1.281205068869822</v>
      </c>
      <c r="AF1230" s="50">
        <f t="shared" si="710"/>
        <v>-3.2867668929643656E-3</v>
      </c>
      <c r="AG1230" s="50">
        <f t="shared" si="730"/>
        <v>3.9154379147694485E-3</v>
      </c>
      <c r="AH1230" s="48">
        <f t="shared" si="731"/>
        <v>45565</v>
      </c>
      <c r="AI1230" s="55">
        <f t="shared" si="711"/>
        <v>2024</v>
      </c>
      <c r="AJ1230" s="55">
        <f t="shared" si="712"/>
        <v>11</v>
      </c>
      <c r="AK1230" s="53">
        <f t="shared" si="713"/>
        <v>0</v>
      </c>
      <c r="AL1230" s="51">
        <f t="shared" si="732"/>
        <v>1.2693125726013101</v>
      </c>
      <c r="AM1230" s="52" t="str">
        <f t="shared" si="714"/>
        <v/>
      </c>
      <c r="AN1230" s="51">
        <f t="shared" si="733"/>
        <v>1.281205068869822</v>
      </c>
      <c r="AO1230" s="52">
        <f t="shared" si="715"/>
        <v>-3.2867668929643656E-3</v>
      </c>
      <c r="AP1230" s="56">
        <f t="shared" si="716"/>
        <v>1</v>
      </c>
      <c r="AQ1230" s="53" t="b">
        <f t="shared" si="717"/>
        <v>1</v>
      </c>
    </row>
    <row r="1231" spans="1:43">
      <c r="A1231" s="48">
        <f>净值底稿!A1192</f>
        <v>45624</v>
      </c>
      <c r="B1231" s="49">
        <f>净值底稿!X1192</f>
        <v>1.6959847466957969</v>
      </c>
      <c r="C1231" s="49">
        <f>净值底稿!U1192</f>
        <v>1.308556140026877</v>
      </c>
      <c r="D1231" s="49">
        <f>净值底稿!V1192</f>
        <v>1.7190000000000001</v>
      </c>
      <c r="E1231" s="49">
        <f>净值底稿!W1192</f>
        <v>2.1448999999999998</v>
      </c>
      <c r="F1231" s="50">
        <f t="shared" si="718"/>
        <v>-3.7649637912936518E-3</v>
      </c>
      <c r="G1231" s="50">
        <f t="shared" si="719"/>
        <v>-3.78278912902974E-3</v>
      </c>
      <c r="H1231" s="50">
        <f t="shared" si="720"/>
        <v>1.0482180293500676E-3</v>
      </c>
      <c r="I1231" s="50">
        <f t="shared" si="721"/>
        <v>-3.2066177154012054E-3</v>
      </c>
      <c r="J1231" s="51">
        <f t="shared" si="722"/>
        <v>0.12832732894226009</v>
      </c>
      <c r="K1231" s="51">
        <f t="shared" si="723"/>
        <v>0.13720106208715785</v>
      </c>
      <c r="L1231" s="51">
        <f t="shared" si="724"/>
        <v>0.92492319578915771</v>
      </c>
      <c r="M1231" s="51">
        <f t="shared" si="725"/>
        <v>8.6227630013156434E-2</v>
      </c>
      <c r="N1231" s="51">
        <f t="shared" si="696"/>
        <v>1.276679216831732</v>
      </c>
      <c r="O1231" s="52">
        <f t="shared" si="697"/>
        <v>0.20798364031363012</v>
      </c>
      <c r="P1231" s="53" t="b">
        <f t="shared" si="698"/>
        <v>0</v>
      </c>
      <c r="Q1231" s="53" t="b">
        <f t="shared" si="699"/>
        <v>0</v>
      </c>
      <c r="R1231" s="53" t="b">
        <f t="shared" si="700"/>
        <v>0</v>
      </c>
      <c r="S1231" s="53" t="b">
        <f t="shared" si="726"/>
        <v>0</v>
      </c>
      <c r="T1231" s="54" t="str">
        <f t="shared" si="727"/>
        <v>不调</v>
      </c>
      <c r="U1231" s="51">
        <f t="shared" si="701"/>
        <v>0.12832732894226009</v>
      </c>
      <c r="V1231" s="51">
        <f t="shared" si="702"/>
        <v>0.13720106208715785</v>
      </c>
      <c r="W1231" s="51">
        <f t="shared" si="703"/>
        <v>0.92492319578915771</v>
      </c>
      <c r="X1231" s="51">
        <f t="shared" si="704"/>
        <v>8.6227630013156434E-2</v>
      </c>
      <c r="Y1231" s="51">
        <f t="shared" si="728"/>
        <v>0.99998626710299976</v>
      </c>
      <c r="Z1231" s="51">
        <f t="shared" si="705"/>
        <v>0.1283255666362694</v>
      </c>
      <c r="AA1231" s="51">
        <f t="shared" si="706"/>
        <v>0.13719917791910388</v>
      </c>
      <c r="AB1231" s="51">
        <f t="shared" si="707"/>
        <v>0.92491049391417679</v>
      </c>
      <c r="AC1231" s="51">
        <f t="shared" si="708"/>
        <v>8.6226445857994882E-2</v>
      </c>
      <c r="AD1231" s="78">
        <f t="shared" si="709"/>
        <v>1.2766616843275449</v>
      </c>
      <c r="AE1231" s="51">
        <f t="shared" si="729"/>
        <v>1.281205068869822</v>
      </c>
      <c r="AF1231" s="50">
        <f t="shared" si="710"/>
        <v>-3.5461805862857521E-3</v>
      </c>
      <c r="AG1231" s="50">
        <f t="shared" si="730"/>
        <v>-2.6026913730514689E-4</v>
      </c>
      <c r="AH1231" s="48">
        <f t="shared" si="731"/>
        <v>45565</v>
      </c>
      <c r="AI1231" s="55">
        <f t="shared" si="711"/>
        <v>2024</v>
      </c>
      <c r="AJ1231" s="55">
        <f t="shared" si="712"/>
        <v>11</v>
      </c>
      <c r="AK1231" s="53">
        <f t="shared" si="713"/>
        <v>0</v>
      </c>
      <c r="AL1231" s="51">
        <f t="shared" si="732"/>
        <v>1.2693125726013101</v>
      </c>
      <c r="AM1231" s="52" t="str">
        <f t="shared" si="714"/>
        <v/>
      </c>
      <c r="AN1231" s="51">
        <f t="shared" si="733"/>
        <v>1.281205068869822</v>
      </c>
      <c r="AO1231" s="52">
        <f t="shared" si="715"/>
        <v>-3.5461805862857521E-3</v>
      </c>
      <c r="AP1231" s="56">
        <f t="shared" si="716"/>
        <v>1</v>
      </c>
      <c r="AQ1231" s="53" t="b">
        <f t="shared" si="717"/>
        <v>1</v>
      </c>
    </row>
    <row r="1232" spans="1:43">
      <c r="A1232" s="48">
        <f>净值底稿!A1193</f>
        <v>45625</v>
      </c>
      <c r="B1232" s="49">
        <f>净值底稿!X1193</f>
        <v>1.7015263676268646</v>
      </c>
      <c r="C1232" s="49">
        <f>净值底稿!U1193</f>
        <v>1.3260893796075075</v>
      </c>
      <c r="D1232" s="49">
        <f>净值底稿!V1193</f>
        <v>1.7209000000000001</v>
      </c>
      <c r="E1232" s="49">
        <f>净值底稿!W1193</f>
        <v>2.1558000000000002</v>
      </c>
      <c r="F1232" s="50">
        <f t="shared" si="718"/>
        <v>3.2674945584647563E-3</v>
      </c>
      <c r="G1232" s="50">
        <f t="shared" si="719"/>
        <v>1.3398920416414439E-2</v>
      </c>
      <c r="H1232" s="50">
        <f t="shared" si="720"/>
        <v>1.1052937754507663E-3</v>
      </c>
      <c r="I1232" s="50">
        <f t="shared" si="721"/>
        <v>5.0818219963635336E-3</v>
      </c>
      <c r="J1232" s="51">
        <f t="shared" si="722"/>
        <v>0.12874486972696531</v>
      </c>
      <c r="K1232" s="51">
        <f t="shared" si="723"/>
        <v>0.13903749878523944</v>
      </c>
      <c r="L1232" s="51">
        <f t="shared" si="724"/>
        <v>0.92593279172594922</v>
      </c>
      <c r="M1232" s="51">
        <f t="shared" si="725"/>
        <v>8.6664633307224292E-2</v>
      </c>
      <c r="N1232" s="51">
        <f t="shared" si="696"/>
        <v>1.2803797935453782</v>
      </c>
      <c r="O1232" s="52">
        <f t="shared" si="697"/>
        <v>0.20914291982905631</v>
      </c>
      <c r="P1232" s="53" t="b">
        <f t="shared" si="698"/>
        <v>0</v>
      </c>
      <c r="Q1232" s="53" t="b">
        <f t="shared" si="699"/>
        <v>0</v>
      </c>
      <c r="R1232" s="53" t="b">
        <f t="shared" si="700"/>
        <v>0</v>
      </c>
      <c r="S1232" s="53" t="b">
        <f t="shared" si="726"/>
        <v>0</v>
      </c>
      <c r="T1232" s="54" t="str">
        <f t="shared" si="727"/>
        <v>不调</v>
      </c>
      <c r="U1232" s="51">
        <f t="shared" si="701"/>
        <v>0.12874486972696531</v>
      </c>
      <c r="V1232" s="51">
        <f t="shared" si="702"/>
        <v>0.13903749878523944</v>
      </c>
      <c r="W1232" s="51">
        <f t="shared" si="703"/>
        <v>0.92593279172594922</v>
      </c>
      <c r="X1232" s="51">
        <f t="shared" si="704"/>
        <v>8.6664633307224292E-2</v>
      </c>
      <c r="Y1232" s="51">
        <f t="shared" si="728"/>
        <v>0.99998626710299976</v>
      </c>
      <c r="Z1232" s="51">
        <f t="shared" si="705"/>
        <v>0.12874310168693004</v>
      </c>
      <c r="AA1232" s="51">
        <f t="shared" si="706"/>
        <v>0.13903558939758945</v>
      </c>
      <c r="AB1232" s="51">
        <f t="shared" si="707"/>
        <v>0.92592007598629134</v>
      </c>
      <c r="AC1232" s="51">
        <f t="shared" si="708"/>
        <v>8.6663443150741523E-2</v>
      </c>
      <c r="AD1232" s="78">
        <f t="shared" si="709"/>
        <v>1.2803622102215524</v>
      </c>
      <c r="AE1232" s="51">
        <f t="shared" si="729"/>
        <v>1.281205068869822</v>
      </c>
      <c r="AF1232" s="50">
        <f t="shared" si="710"/>
        <v>-6.5786396631506427E-4</v>
      </c>
      <c r="AG1232" s="50">
        <f t="shared" si="730"/>
        <v>2.898595563284756E-3</v>
      </c>
      <c r="AH1232" s="48">
        <f t="shared" si="731"/>
        <v>45565</v>
      </c>
      <c r="AI1232" s="55">
        <f t="shared" si="711"/>
        <v>2024</v>
      </c>
      <c r="AJ1232" s="55">
        <f t="shared" si="712"/>
        <v>11</v>
      </c>
      <c r="AK1232" s="53">
        <f t="shared" si="713"/>
        <v>1</v>
      </c>
      <c r="AL1232" s="51">
        <f t="shared" si="732"/>
        <v>1.2693125726013101</v>
      </c>
      <c r="AM1232" s="52">
        <f t="shared" si="714"/>
        <v>8.7052140337642303E-3</v>
      </c>
      <c r="AN1232" s="51">
        <f t="shared" si="733"/>
        <v>1.281205068869822</v>
      </c>
      <c r="AO1232" s="52">
        <f t="shared" si="715"/>
        <v>-6.5786396631506427E-4</v>
      </c>
      <c r="AP1232" s="56">
        <f t="shared" si="716"/>
        <v>1</v>
      </c>
      <c r="AQ1232" s="53" t="b">
        <f t="shared" si="717"/>
        <v>1</v>
      </c>
    </row>
    <row r="1233" spans="1:43">
      <c r="A1233" s="48">
        <f>净值底稿!A1194</f>
        <v>45628</v>
      </c>
      <c r="B1233" s="49">
        <f>净值底稿!X1194</f>
        <v>1.705137114690251</v>
      </c>
      <c r="C1233" s="49">
        <f>净值底稿!U1194</f>
        <v>1.3473658324511906</v>
      </c>
      <c r="D1233" s="49">
        <f>净值底稿!V1194</f>
        <v>1.7253000000000001</v>
      </c>
      <c r="E1233" s="49">
        <f>净值底稿!W1194</f>
        <v>2.1494</v>
      </c>
      <c r="F1233" s="50">
        <f t="shared" si="718"/>
        <v>2.1220635378236263E-3</v>
      </c>
      <c r="G1233" s="50">
        <f t="shared" si="719"/>
        <v>1.6044508892741671E-2</v>
      </c>
      <c r="H1233" s="50">
        <f t="shared" si="720"/>
        <v>2.5568016735428856E-3</v>
      </c>
      <c r="I1233" s="50">
        <f t="shared" si="721"/>
        <v>-2.968735504221276E-3</v>
      </c>
      <c r="J1233" s="51">
        <f t="shared" si="722"/>
        <v>0.12901630272876619</v>
      </c>
      <c r="K1233" s="51">
        <f t="shared" si="723"/>
        <v>0.14126634714808664</v>
      </c>
      <c r="L1233" s="51">
        <f t="shared" si="724"/>
        <v>0.92828746998614009</v>
      </c>
      <c r="M1233" s="51">
        <f t="shared" si="725"/>
        <v>8.6406162310141851E-2</v>
      </c>
      <c r="N1233" s="51">
        <f t="shared" si="696"/>
        <v>1.2849762821731348</v>
      </c>
      <c r="O1233" s="52">
        <f t="shared" si="697"/>
        <v>0.21034057486240476</v>
      </c>
      <c r="P1233" s="53" t="b">
        <f t="shared" si="698"/>
        <v>0</v>
      </c>
      <c r="Q1233" s="53" t="b">
        <f t="shared" si="699"/>
        <v>0</v>
      </c>
      <c r="R1233" s="53" t="b">
        <f t="shared" si="700"/>
        <v>0</v>
      </c>
      <c r="S1233" s="53" t="b">
        <f t="shared" si="726"/>
        <v>0</v>
      </c>
      <c r="T1233" s="54" t="str">
        <f t="shared" si="727"/>
        <v>不调</v>
      </c>
      <c r="U1233" s="51">
        <f t="shared" si="701"/>
        <v>0.12901630272876619</v>
      </c>
      <c r="V1233" s="51">
        <f t="shared" si="702"/>
        <v>0.14126634714808664</v>
      </c>
      <c r="W1233" s="51">
        <f t="shared" si="703"/>
        <v>0.92828746998614009</v>
      </c>
      <c r="X1233" s="51">
        <f t="shared" si="704"/>
        <v>8.6406162310141851E-2</v>
      </c>
      <c r="Y1233" s="51">
        <f t="shared" si="728"/>
        <v>0.99995880187477393</v>
      </c>
      <c r="Z1233" s="51">
        <f t="shared" si="705"/>
        <v>0.12901098749897016</v>
      </c>
      <c r="AA1233" s="51">
        <f t="shared" si="706"/>
        <v>0.14126052723942661</v>
      </c>
      <c r="AB1233" s="51">
        <f t="shared" si="707"/>
        <v>0.92824922628270579</v>
      </c>
      <c r="AC1233" s="51">
        <f t="shared" si="708"/>
        <v>8.6402602538246692E-2</v>
      </c>
      <c r="AD1233" s="78">
        <f t="shared" si="709"/>
        <v>1.2849233435593492</v>
      </c>
      <c r="AE1233" s="51">
        <f t="shared" si="729"/>
        <v>1.2849233435593492</v>
      </c>
      <c r="AF1233" s="50">
        <f t="shared" si="710"/>
        <v>0</v>
      </c>
      <c r="AG1233" s="50">
        <f t="shared" si="730"/>
        <v>3.5623773502402312E-3</v>
      </c>
      <c r="AH1233" s="48">
        <f t="shared" si="731"/>
        <v>45565</v>
      </c>
      <c r="AI1233" s="55">
        <f t="shared" si="711"/>
        <v>2024</v>
      </c>
      <c r="AJ1233" s="55">
        <f t="shared" si="712"/>
        <v>12</v>
      </c>
      <c r="AK1233" s="53">
        <f t="shared" si="713"/>
        <v>0</v>
      </c>
      <c r="AL1233" s="51">
        <f t="shared" si="732"/>
        <v>1.2803622102215524</v>
      </c>
      <c r="AM1233" s="52" t="str">
        <f t="shared" si="714"/>
        <v/>
      </c>
      <c r="AN1233" s="51">
        <f t="shared" si="733"/>
        <v>1.2849233435593492</v>
      </c>
      <c r="AO1233" s="52">
        <f t="shared" si="715"/>
        <v>0</v>
      </c>
      <c r="AP1233" s="56">
        <f t="shared" si="716"/>
        <v>1</v>
      </c>
      <c r="AQ1233" s="53" t="b">
        <f t="shared" si="717"/>
        <v>1</v>
      </c>
    </row>
    <row r="1234" spans="1:43">
      <c r="A1234" s="48">
        <f>净值底稿!A1195</f>
        <v>45629</v>
      </c>
      <c r="B1234" s="49">
        <f>净值底稿!X1195</f>
        <v>1.7209078919270029</v>
      </c>
      <c r="C1234" s="49">
        <f>净值底稿!U1195</f>
        <v>1.3487791698749461</v>
      </c>
      <c r="D1234" s="49">
        <f>净值底稿!V1195</f>
        <v>1.7252000000000001</v>
      </c>
      <c r="E1234" s="49">
        <f>净值底稿!W1195</f>
        <v>2.1621000000000001</v>
      </c>
      <c r="F1234" s="50">
        <f t="shared" si="718"/>
        <v>9.2489789242649056E-3</v>
      </c>
      <c r="G1234" s="50">
        <f t="shared" si="719"/>
        <v>1.0489633844910085E-3</v>
      </c>
      <c r="H1234" s="50">
        <f t="shared" si="720"/>
        <v>-5.796093433030336E-5</v>
      </c>
      <c r="I1234" s="50">
        <f t="shared" si="721"/>
        <v>5.9086256629758971E-3</v>
      </c>
      <c r="J1234" s="51">
        <f t="shared" si="722"/>
        <v>0.13020420740334673</v>
      </c>
      <c r="K1234" s="51">
        <f t="shared" si="723"/>
        <v>0.14140870436017466</v>
      </c>
      <c r="L1234" s="51">
        <f t="shared" si="724"/>
        <v>0.92819542409025901</v>
      </c>
      <c r="M1234" s="51">
        <f t="shared" si="725"/>
        <v>8.6913123172952078E-2</v>
      </c>
      <c r="N1234" s="51">
        <f t="shared" si="696"/>
        <v>1.2867214590267324</v>
      </c>
      <c r="O1234" s="52">
        <f t="shared" si="697"/>
        <v>0.21108912877614369</v>
      </c>
      <c r="P1234" s="53" t="b">
        <f t="shared" si="698"/>
        <v>0</v>
      </c>
      <c r="Q1234" s="53" t="b">
        <f t="shared" si="699"/>
        <v>0</v>
      </c>
      <c r="R1234" s="53" t="b">
        <f t="shared" si="700"/>
        <v>0</v>
      </c>
      <c r="S1234" s="53" t="b">
        <f t="shared" si="726"/>
        <v>0</v>
      </c>
      <c r="T1234" s="54" t="str">
        <f t="shared" si="727"/>
        <v>不调</v>
      </c>
      <c r="U1234" s="51">
        <f t="shared" si="701"/>
        <v>0.13020420740334673</v>
      </c>
      <c r="V1234" s="51">
        <f t="shared" si="702"/>
        <v>0.14140870436017466</v>
      </c>
      <c r="W1234" s="51">
        <f t="shared" si="703"/>
        <v>0.92819542409025901</v>
      </c>
      <c r="X1234" s="51">
        <f t="shared" si="704"/>
        <v>8.6913123172952078E-2</v>
      </c>
      <c r="Y1234" s="51">
        <f t="shared" si="728"/>
        <v>0.99998626710299976</v>
      </c>
      <c r="Z1234" s="51">
        <f t="shared" si="705"/>
        <v>0.13020241932237747</v>
      </c>
      <c r="AA1234" s="51">
        <f t="shared" si="706"/>
        <v>0.14140676240900274</v>
      </c>
      <c r="AB1234" s="51">
        <f t="shared" si="707"/>
        <v>0.92818267727810388</v>
      </c>
      <c r="AC1234" s="51">
        <f t="shared" si="708"/>
        <v>8.691192960398357E-2</v>
      </c>
      <c r="AD1234" s="78">
        <f t="shared" si="709"/>
        <v>1.2867037886134676</v>
      </c>
      <c r="AE1234" s="51">
        <f t="shared" si="729"/>
        <v>1.2867037886134676</v>
      </c>
      <c r="AF1234" s="50">
        <f t="shared" si="710"/>
        <v>0</v>
      </c>
      <c r="AG1234" s="50">
        <f t="shared" si="730"/>
        <v>1.3856430136807152E-3</v>
      </c>
      <c r="AH1234" s="48">
        <f t="shared" si="731"/>
        <v>45565</v>
      </c>
      <c r="AI1234" s="55">
        <f t="shared" si="711"/>
        <v>2024</v>
      </c>
      <c r="AJ1234" s="55">
        <f t="shared" si="712"/>
        <v>12</v>
      </c>
      <c r="AK1234" s="53">
        <f t="shared" si="713"/>
        <v>0</v>
      </c>
      <c r="AL1234" s="51">
        <f t="shared" si="732"/>
        <v>1.2803622102215524</v>
      </c>
      <c r="AM1234" s="52" t="str">
        <f t="shared" si="714"/>
        <v/>
      </c>
      <c r="AN1234" s="51">
        <f t="shared" si="733"/>
        <v>1.2867037886134676</v>
      </c>
      <c r="AO1234" s="52">
        <f t="shared" si="715"/>
        <v>0</v>
      </c>
      <c r="AP1234" s="56">
        <f t="shared" si="716"/>
        <v>1</v>
      </c>
      <c r="AQ1234" s="53" t="b">
        <f t="shared" si="717"/>
        <v>1</v>
      </c>
    </row>
    <row r="1235" spans="1:43">
      <c r="A1235" s="48">
        <f>净值底稿!A1196</f>
        <v>45630</v>
      </c>
      <c r="B1235" s="49">
        <f>净值底稿!X1196</f>
        <v>1.7220355640627472</v>
      </c>
      <c r="C1235" s="49">
        <f>净值底稿!U1196</f>
        <v>1.3348064784796616</v>
      </c>
      <c r="D1235" s="49">
        <f>净值底稿!V1196</f>
        <v>1.7276</v>
      </c>
      <c r="E1235" s="49">
        <f>净值底稿!W1196</f>
        <v>2.1594000000000002</v>
      </c>
      <c r="F1235" s="50">
        <f t="shared" si="718"/>
        <v>6.5527745037052831E-4</v>
      </c>
      <c r="G1235" s="50">
        <f t="shared" si="719"/>
        <v>-1.0359510072045386E-2</v>
      </c>
      <c r="H1235" s="50">
        <f t="shared" si="720"/>
        <v>1.3911430558775084E-3</v>
      </c>
      <c r="I1235" s="50">
        <f t="shared" si="721"/>
        <v>-1.2487859025946957E-3</v>
      </c>
      <c r="J1235" s="51">
        <f t="shared" si="722"/>
        <v>0.13028773803174312</v>
      </c>
      <c r="K1235" s="51">
        <f t="shared" si="723"/>
        <v>0.13994185762957134</v>
      </c>
      <c r="L1235" s="51">
        <f t="shared" si="724"/>
        <v>0.92947391216418507</v>
      </c>
      <c r="M1235" s="51">
        <f t="shared" si="725"/>
        <v>8.6803395211526815E-2</v>
      </c>
      <c r="N1235" s="51">
        <f t="shared" si="696"/>
        <v>1.2865069030370262</v>
      </c>
      <c r="O1235" s="52">
        <f t="shared" si="697"/>
        <v>0.21004908331497474</v>
      </c>
      <c r="P1235" s="53" t="b">
        <f t="shared" si="698"/>
        <v>0</v>
      </c>
      <c r="Q1235" s="53" t="b">
        <f t="shared" si="699"/>
        <v>0</v>
      </c>
      <c r="R1235" s="53" t="b">
        <f t="shared" si="700"/>
        <v>0</v>
      </c>
      <c r="S1235" s="53" t="b">
        <f t="shared" si="726"/>
        <v>0</v>
      </c>
      <c r="T1235" s="54" t="str">
        <f t="shared" si="727"/>
        <v>不调</v>
      </c>
      <c r="U1235" s="51">
        <f t="shared" si="701"/>
        <v>0.13028773803174312</v>
      </c>
      <c r="V1235" s="51">
        <f t="shared" si="702"/>
        <v>0.13994185762957134</v>
      </c>
      <c r="W1235" s="51">
        <f t="shared" si="703"/>
        <v>0.92947391216418507</v>
      </c>
      <c r="X1235" s="51">
        <f t="shared" si="704"/>
        <v>8.6803395211526815E-2</v>
      </c>
      <c r="Y1235" s="51">
        <f t="shared" si="728"/>
        <v>0.99998626710299976</v>
      </c>
      <c r="Z1235" s="51">
        <f t="shared" si="705"/>
        <v>0.13028594880365635</v>
      </c>
      <c r="AA1235" s="51">
        <f t="shared" si="706"/>
        <v>0.13993993582245448</v>
      </c>
      <c r="AB1235" s="51">
        <f t="shared" si="707"/>
        <v>0.92946114779468492</v>
      </c>
      <c r="AC1235" s="51">
        <f t="shared" si="708"/>
        <v>8.6802203149441107E-2</v>
      </c>
      <c r="AD1235" s="78">
        <f t="shared" si="709"/>
        <v>1.2864892355702369</v>
      </c>
      <c r="AE1235" s="51">
        <f t="shared" si="729"/>
        <v>1.2867037886134676</v>
      </c>
      <c r="AF1235" s="50">
        <f t="shared" si="710"/>
        <v>-1.6674625902979301E-4</v>
      </c>
      <c r="AG1235" s="50">
        <f t="shared" si="730"/>
        <v>-1.6674625902979301E-4</v>
      </c>
      <c r="AH1235" s="48">
        <f t="shared" si="731"/>
        <v>45565</v>
      </c>
      <c r="AI1235" s="55">
        <f t="shared" si="711"/>
        <v>2024</v>
      </c>
      <c r="AJ1235" s="55">
        <f t="shared" si="712"/>
        <v>12</v>
      </c>
      <c r="AK1235" s="53">
        <f t="shared" si="713"/>
        <v>0</v>
      </c>
      <c r="AL1235" s="51">
        <f t="shared" si="732"/>
        <v>1.2803622102215524</v>
      </c>
      <c r="AM1235" s="52" t="str">
        <f t="shared" si="714"/>
        <v/>
      </c>
      <c r="AN1235" s="51">
        <f t="shared" si="733"/>
        <v>1.2867037886134676</v>
      </c>
      <c r="AO1235" s="52">
        <f t="shared" si="715"/>
        <v>-1.6674625902979301E-4</v>
      </c>
      <c r="AP1235" s="56">
        <f t="shared" si="716"/>
        <v>1</v>
      </c>
      <c r="AQ1235" s="53" t="b">
        <f t="shared" si="717"/>
        <v>1</v>
      </c>
    </row>
    <row r="1236" spans="1:43">
      <c r="A1236" s="48">
        <f>净值底稿!A1197</f>
        <v>45631</v>
      </c>
      <c r="B1236" s="49">
        <f>净值底稿!X1197</f>
        <v>1.720752050047847</v>
      </c>
      <c r="C1236" s="49">
        <f>净值底稿!U1197</f>
        <v>1.3443219424514348</v>
      </c>
      <c r="D1236" s="49">
        <f>净值底稿!V1197</f>
        <v>1.7282999999999999</v>
      </c>
      <c r="E1236" s="49">
        <f>净值底稿!W1197</f>
        <v>2.1598999999999999</v>
      </c>
      <c r="F1236" s="50">
        <f t="shared" si="718"/>
        <v>-7.4534698451400594E-4</v>
      </c>
      <c r="G1236" s="50">
        <f t="shared" si="719"/>
        <v>7.1287217474484965E-3</v>
      </c>
      <c r="H1236" s="50">
        <f t="shared" si="720"/>
        <v>4.0518638573749932E-4</v>
      </c>
      <c r="I1236" s="50">
        <f t="shared" si="721"/>
        <v>2.3154579975903644E-4</v>
      </c>
      <c r="J1236" s="51">
        <f t="shared" si="722"/>
        <v>0.13018884056459099</v>
      </c>
      <c r="K1236" s="51">
        <f t="shared" si="723"/>
        <v>0.14093752868628856</v>
      </c>
      <c r="L1236" s="51">
        <f t="shared" si="724"/>
        <v>0.92983775279784331</v>
      </c>
      <c r="M1236" s="51">
        <f t="shared" si="725"/>
        <v>8.6822301834990193E-2</v>
      </c>
      <c r="N1236" s="51">
        <f t="shared" si="696"/>
        <v>1.2877864238837131</v>
      </c>
      <c r="O1236" s="52">
        <f t="shared" si="697"/>
        <v>0.21053675067734848</v>
      </c>
      <c r="P1236" s="53" t="b">
        <f t="shared" si="698"/>
        <v>0</v>
      </c>
      <c r="Q1236" s="53" t="b">
        <f t="shared" si="699"/>
        <v>0</v>
      </c>
      <c r="R1236" s="53" t="b">
        <f t="shared" si="700"/>
        <v>0</v>
      </c>
      <c r="S1236" s="53" t="b">
        <f t="shared" si="726"/>
        <v>0</v>
      </c>
      <c r="T1236" s="54" t="str">
        <f t="shared" si="727"/>
        <v>不调</v>
      </c>
      <c r="U1236" s="51">
        <f t="shared" si="701"/>
        <v>0.13018884056459099</v>
      </c>
      <c r="V1236" s="51">
        <f t="shared" si="702"/>
        <v>0.14093752868628856</v>
      </c>
      <c r="W1236" s="51">
        <f t="shared" si="703"/>
        <v>0.92983775279784331</v>
      </c>
      <c r="X1236" s="51">
        <f t="shared" si="704"/>
        <v>8.6822301834990193E-2</v>
      </c>
      <c r="Y1236" s="51">
        <f t="shared" si="728"/>
        <v>0.99998626710299976</v>
      </c>
      <c r="Z1236" s="51">
        <f t="shared" si="705"/>
        <v>0.13018705269465294</v>
      </c>
      <c r="AA1236" s="51">
        <f t="shared" si="706"/>
        <v>0.14093559320572363</v>
      </c>
      <c r="AB1236" s="51">
        <f t="shared" si="707"/>
        <v>0.92982498343175723</v>
      </c>
      <c r="AC1236" s="51">
        <f t="shared" si="708"/>
        <v>8.6821109513261774E-2</v>
      </c>
      <c r="AD1236" s="78">
        <f t="shared" si="709"/>
        <v>1.2877687388453956</v>
      </c>
      <c r="AE1236" s="51">
        <f t="shared" si="729"/>
        <v>1.2877687388453956</v>
      </c>
      <c r="AF1236" s="50">
        <f t="shared" si="710"/>
        <v>0</v>
      </c>
      <c r="AG1236" s="50">
        <f t="shared" si="730"/>
        <v>9.9456974825873345E-4</v>
      </c>
      <c r="AH1236" s="48">
        <f t="shared" si="731"/>
        <v>45565</v>
      </c>
      <c r="AI1236" s="55">
        <f t="shared" si="711"/>
        <v>2024</v>
      </c>
      <c r="AJ1236" s="55">
        <f t="shared" si="712"/>
        <v>12</v>
      </c>
      <c r="AK1236" s="53">
        <f t="shared" si="713"/>
        <v>0</v>
      </c>
      <c r="AL1236" s="51">
        <f t="shared" si="732"/>
        <v>1.2803622102215524</v>
      </c>
      <c r="AM1236" s="52" t="str">
        <f t="shared" si="714"/>
        <v/>
      </c>
      <c r="AN1236" s="51">
        <f t="shared" si="733"/>
        <v>1.2877687388453956</v>
      </c>
      <c r="AO1236" s="52">
        <f t="shared" si="715"/>
        <v>0</v>
      </c>
      <c r="AP1236" s="56">
        <f t="shared" si="716"/>
        <v>1</v>
      </c>
      <c r="AQ1236" s="53" t="b">
        <f t="shared" si="717"/>
        <v>1</v>
      </c>
    </row>
    <row r="1237" spans="1:43">
      <c r="A1237" s="48">
        <f>净值底稿!A1198</f>
        <v>45632</v>
      </c>
      <c r="B1237" s="49">
        <f>净值底稿!X1198</f>
        <v>1.7392474294809386</v>
      </c>
      <c r="C1237" s="49">
        <f>净值底稿!U1198</f>
        <v>1.3604297694179956</v>
      </c>
      <c r="D1237" s="49">
        <f>净值底稿!V1198</f>
        <v>1.7282</v>
      </c>
      <c r="E1237" s="49">
        <f>净值底稿!W1198</f>
        <v>2.1526000000000001</v>
      </c>
      <c r="F1237" s="50">
        <f t="shared" si="718"/>
        <v>1.0748427951939643E-2</v>
      </c>
      <c r="G1237" s="50">
        <f t="shared" si="719"/>
        <v>1.1982120099287785E-2</v>
      </c>
      <c r="H1237" s="50">
        <f t="shared" si="720"/>
        <v>-5.7860325175074223E-5</v>
      </c>
      <c r="I1237" s="50">
        <f t="shared" si="721"/>
        <v>-3.3797861012083708E-3</v>
      </c>
      <c r="J1237" s="51">
        <f t="shared" si="722"/>
        <v>0.13158635885081679</v>
      </c>
      <c r="K1237" s="51">
        <f t="shared" si="723"/>
        <v>0.14262430040977897</v>
      </c>
      <c r="L1237" s="51">
        <f t="shared" si="724"/>
        <v>0.92977118345585996</v>
      </c>
      <c r="M1237" s="51">
        <f t="shared" si="725"/>
        <v>8.6527672734037359E-2</v>
      </c>
      <c r="N1237" s="51">
        <f t="shared" si="696"/>
        <v>1.2905095154504931</v>
      </c>
      <c r="O1237" s="52">
        <f t="shared" si="697"/>
        <v>0.21248247763975134</v>
      </c>
      <c r="P1237" s="53" t="b">
        <f t="shared" si="698"/>
        <v>0</v>
      </c>
      <c r="Q1237" s="53" t="b">
        <f t="shared" si="699"/>
        <v>0</v>
      </c>
      <c r="R1237" s="53" t="b">
        <f t="shared" si="700"/>
        <v>0</v>
      </c>
      <c r="S1237" s="53" t="b">
        <f t="shared" si="726"/>
        <v>0</v>
      </c>
      <c r="T1237" s="54" t="str">
        <f t="shared" si="727"/>
        <v>不调</v>
      </c>
      <c r="U1237" s="51">
        <f t="shared" si="701"/>
        <v>0.13158635885081679</v>
      </c>
      <c r="V1237" s="51">
        <f t="shared" si="702"/>
        <v>0.14262430040977897</v>
      </c>
      <c r="W1237" s="51">
        <f t="shared" si="703"/>
        <v>0.92977118345585996</v>
      </c>
      <c r="X1237" s="51">
        <f t="shared" si="704"/>
        <v>8.6527672734037359E-2</v>
      </c>
      <c r="Y1237" s="51">
        <f t="shared" si="728"/>
        <v>0.99998626710299976</v>
      </c>
      <c r="Z1237" s="51">
        <f t="shared" si="705"/>
        <v>0.13158455178890405</v>
      </c>
      <c r="AA1237" s="51">
        <f t="shared" si="706"/>
        <v>0.1426223417649517</v>
      </c>
      <c r="AB1237" s="51">
        <f t="shared" si="707"/>
        <v>0.92975841500396372</v>
      </c>
      <c r="AC1237" s="51">
        <f t="shared" si="708"/>
        <v>8.6526484458420025E-2</v>
      </c>
      <c r="AD1237" s="78">
        <f t="shared" si="709"/>
        <v>1.2904917930162394</v>
      </c>
      <c r="AE1237" s="51">
        <f t="shared" si="729"/>
        <v>1.2904917930162394</v>
      </c>
      <c r="AF1237" s="50">
        <f t="shared" si="710"/>
        <v>0</v>
      </c>
      <c r="AG1237" s="50">
        <f t="shared" si="730"/>
        <v>2.1145521619707619E-3</v>
      </c>
      <c r="AH1237" s="48">
        <f t="shared" si="731"/>
        <v>45565</v>
      </c>
      <c r="AI1237" s="55">
        <f t="shared" si="711"/>
        <v>2024</v>
      </c>
      <c r="AJ1237" s="55">
        <f t="shared" si="712"/>
        <v>12</v>
      </c>
      <c r="AK1237" s="53">
        <f t="shared" si="713"/>
        <v>0</v>
      </c>
      <c r="AL1237" s="51">
        <f t="shared" si="732"/>
        <v>1.2803622102215524</v>
      </c>
      <c r="AM1237" s="52" t="str">
        <f t="shared" si="714"/>
        <v/>
      </c>
      <c r="AN1237" s="51">
        <f t="shared" si="733"/>
        <v>1.2904917930162394</v>
      </c>
      <c r="AO1237" s="52">
        <f t="shared" si="715"/>
        <v>0</v>
      </c>
      <c r="AP1237" s="56">
        <f t="shared" si="716"/>
        <v>1</v>
      </c>
      <c r="AQ1237" s="53" t="b">
        <f t="shared" si="717"/>
        <v>1</v>
      </c>
    </row>
    <row r="1238" spans="1:43">
      <c r="A1238" s="48">
        <f>净值底稿!A1199</f>
        <v>45635</v>
      </c>
      <c r="B1238" s="49">
        <f>净值底稿!X1199</f>
        <v>1.7426915384997681</v>
      </c>
      <c r="C1238" s="49">
        <f>净值底稿!U1199</f>
        <v>1.3583655069922353</v>
      </c>
      <c r="D1238" s="49">
        <f>净值底稿!V1199</f>
        <v>1.7301</v>
      </c>
      <c r="E1238" s="49">
        <f>净值底稿!W1199</f>
        <v>2.1635</v>
      </c>
      <c r="F1238" s="50">
        <f t="shared" si="718"/>
        <v>1.9802294719259983E-3</v>
      </c>
      <c r="G1238" s="50">
        <f t="shared" si="719"/>
        <v>-1.5173605225086151E-3</v>
      </c>
      <c r="H1238" s="50">
        <f t="shared" si="720"/>
        <v>1.0994097905334677E-3</v>
      </c>
      <c r="I1238" s="50">
        <f t="shared" si="721"/>
        <v>5.0636439654370147E-3</v>
      </c>
      <c r="J1238" s="51">
        <f t="shared" si="722"/>
        <v>0.13184511939640661</v>
      </c>
      <c r="K1238" s="51">
        <f t="shared" si="723"/>
        <v>0.14240593225392983</v>
      </c>
      <c r="L1238" s="51">
        <f t="shared" si="724"/>
        <v>0.93078060050824996</v>
      </c>
      <c r="M1238" s="51">
        <f t="shared" si="725"/>
        <v>8.696462376929838E-2</v>
      </c>
      <c r="N1238" s="51">
        <f t="shared" si="696"/>
        <v>1.2919962759278849</v>
      </c>
      <c r="O1238" s="52">
        <f t="shared" si="697"/>
        <v>0.21226922767511466</v>
      </c>
      <c r="P1238" s="53" t="b">
        <f t="shared" si="698"/>
        <v>0</v>
      </c>
      <c r="Q1238" s="53" t="b">
        <f t="shared" si="699"/>
        <v>0</v>
      </c>
      <c r="R1238" s="53" t="b">
        <f t="shared" si="700"/>
        <v>0</v>
      </c>
      <c r="S1238" s="53" t="b">
        <f t="shared" si="726"/>
        <v>0</v>
      </c>
      <c r="T1238" s="54" t="str">
        <f t="shared" si="727"/>
        <v>不调</v>
      </c>
      <c r="U1238" s="51">
        <f t="shared" si="701"/>
        <v>0.13184511939640661</v>
      </c>
      <c r="V1238" s="51">
        <f t="shared" si="702"/>
        <v>0.14240593225392983</v>
      </c>
      <c r="W1238" s="51">
        <f t="shared" si="703"/>
        <v>0.93078060050824996</v>
      </c>
      <c r="X1238" s="51">
        <f t="shared" si="704"/>
        <v>8.696462376929838E-2</v>
      </c>
      <c r="Y1238" s="51">
        <f t="shared" si="728"/>
        <v>0.99995880187477393</v>
      </c>
      <c r="Z1238" s="51">
        <f t="shared" si="705"/>
        <v>0.13183968762466727</v>
      </c>
      <c r="AA1238" s="51">
        <f t="shared" si="706"/>
        <v>0.14240006539649991</v>
      </c>
      <c r="AB1238" s="51">
        <f t="shared" si="707"/>
        <v>0.93074225409251221</v>
      </c>
      <c r="AC1238" s="51">
        <f t="shared" si="708"/>
        <v>8.696104098983809E-2</v>
      </c>
      <c r="AD1238" s="78">
        <f t="shared" si="709"/>
        <v>1.2919430481035175</v>
      </c>
      <c r="AE1238" s="51">
        <f t="shared" si="729"/>
        <v>1.2919430481035175</v>
      </c>
      <c r="AF1238" s="50">
        <f t="shared" si="710"/>
        <v>0</v>
      </c>
      <c r="AG1238" s="50">
        <f t="shared" si="730"/>
        <v>1.1245752163104861E-3</v>
      </c>
      <c r="AH1238" s="48">
        <f t="shared" si="731"/>
        <v>45565</v>
      </c>
      <c r="AI1238" s="55">
        <f t="shared" si="711"/>
        <v>2024</v>
      </c>
      <c r="AJ1238" s="55">
        <f t="shared" si="712"/>
        <v>12</v>
      </c>
      <c r="AK1238" s="53">
        <f t="shared" si="713"/>
        <v>0</v>
      </c>
      <c r="AL1238" s="51">
        <f t="shared" si="732"/>
        <v>1.2803622102215524</v>
      </c>
      <c r="AM1238" s="52" t="str">
        <f t="shared" si="714"/>
        <v/>
      </c>
      <c r="AN1238" s="51">
        <f t="shared" si="733"/>
        <v>1.2919430481035175</v>
      </c>
      <c r="AO1238" s="52">
        <f t="shared" si="715"/>
        <v>0</v>
      </c>
      <c r="AP1238" s="56">
        <f t="shared" si="716"/>
        <v>1</v>
      </c>
      <c r="AQ1238" s="53" t="b">
        <f t="shared" si="717"/>
        <v>1</v>
      </c>
    </row>
    <row r="1239" spans="1:43">
      <c r="A1239" s="48">
        <f>净值底稿!A1200</f>
        <v>45636</v>
      </c>
      <c r="B1239" s="49">
        <f>净值底稿!X1200</f>
        <v>1.7454127512934017</v>
      </c>
      <c r="C1239" s="49">
        <f>净值底稿!U1200</f>
        <v>1.3676655396525359</v>
      </c>
      <c r="D1239" s="49">
        <f>净值底稿!V1200</f>
        <v>1.7356</v>
      </c>
      <c r="E1239" s="49">
        <f>净值底稿!W1200</f>
        <v>2.1720999999999999</v>
      </c>
      <c r="F1239" s="50">
        <f t="shared" si="718"/>
        <v>1.5614999749045122E-3</v>
      </c>
      <c r="G1239" s="50">
        <f t="shared" si="719"/>
        <v>6.8464876444729317E-3</v>
      </c>
      <c r="H1239" s="50">
        <f t="shared" si="720"/>
        <v>3.1790069938153476E-3</v>
      </c>
      <c r="I1239" s="50">
        <f t="shared" si="721"/>
        <v>3.9750404437253195E-3</v>
      </c>
      <c r="J1239" s="51">
        <f t="shared" si="722"/>
        <v>0.13204555529358461</v>
      </c>
      <c r="K1239" s="51">
        <f t="shared" si="723"/>
        <v>0.14337500568480918</v>
      </c>
      <c r="L1239" s="51">
        <f t="shared" si="724"/>
        <v>0.93370109022771175</v>
      </c>
      <c r="M1239" s="51">
        <f t="shared" si="725"/>
        <v>8.7306714644801151E-2</v>
      </c>
      <c r="N1239" s="51">
        <f t="shared" si="696"/>
        <v>1.2964283658509068</v>
      </c>
      <c r="O1239" s="52">
        <f t="shared" si="697"/>
        <v>0.21244564546196298</v>
      </c>
      <c r="P1239" s="53" t="b">
        <f t="shared" si="698"/>
        <v>0</v>
      </c>
      <c r="Q1239" s="53" t="b">
        <f t="shared" si="699"/>
        <v>0</v>
      </c>
      <c r="R1239" s="53" t="b">
        <f t="shared" si="700"/>
        <v>0</v>
      </c>
      <c r="S1239" s="53" t="b">
        <f t="shared" si="726"/>
        <v>0</v>
      </c>
      <c r="T1239" s="54" t="str">
        <f t="shared" si="727"/>
        <v>不调</v>
      </c>
      <c r="U1239" s="51">
        <f t="shared" si="701"/>
        <v>0.13204555529358461</v>
      </c>
      <c r="V1239" s="51">
        <f t="shared" si="702"/>
        <v>0.14337500568480918</v>
      </c>
      <c r="W1239" s="51">
        <f t="shared" si="703"/>
        <v>0.93370109022771175</v>
      </c>
      <c r="X1239" s="51">
        <f t="shared" si="704"/>
        <v>8.7306714644801151E-2</v>
      </c>
      <c r="Y1239" s="51">
        <f t="shared" si="728"/>
        <v>0.99998626710299976</v>
      </c>
      <c r="Z1239" s="51">
        <f t="shared" si="705"/>
        <v>0.13204374192557441</v>
      </c>
      <c r="AA1239" s="51">
        <f t="shared" si="706"/>
        <v>0.14337303673062371</v>
      </c>
      <c r="AB1239" s="51">
        <f t="shared" si="707"/>
        <v>0.93368826780681069</v>
      </c>
      <c r="AC1239" s="51">
        <f t="shared" si="708"/>
        <v>8.7305515670681511E-2</v>
      </c>
      <c r="AD1239" s="78">
        <f t="shared" si="709"/>
        <v>1.2964105621336903</v>
      </c>
      <c r="AE1239" s="51">
        <f t="shared" si="729"/>
        <v>1.2964105621336903</v>
      </c>
      <c r="AF1239" s="50">
        <f t="shared" si="710"/>
        <v>0</v>
      </c>
      <c r="AG1239" s="50">
        <f t="shared" si="730"/>
        <v>3.4579806259500412E-3</v>
      </c>
      <c r="AH1239" s="48">
        <f t="shared" si="731"/>
        <v>45565</v>
      </c>
      <c r="AI1239" s="55">
        <f t="shared" si="711"/>
        <v>2024</v>
      </c>
      <c r="AJ1239" s="55">
        <f t="shared" si="712"/>
        <v>12</v>
      </c>
      <c r="AK1239" s="53">
        <f t="shared" si="713"/>
        <v>0</v>
      </c>
      <c r="AL1239" s="51">
        <f t="shared" si="732"/>
        <v>1.2803622102215524</v>
      </c>
      <c r="AM1239" s="52" t="str">
        <f t="shared" si="714"/>
        <v/>
      </c>
      <c r="AN1239" s="51">
        <f t="shared" si="733"/>
        <v>1.2964105621336903</v>
      </c>
      <c r="AO1239" s="52">
        <f t="shared" si="715"/>
        <v>0</v>
      </c>
      <c r="AP1239" s="56">
        <f t="shared" si="716"/>
        <v>1</v>
      </c>
      <c r="AQ1239" s="53" t="b">
        <f t="shared" si="717"/>
        <v>1</v>
      </c>
    </row>
    <row r="1240" spans="1:43">
      <c r="A1240" s="48">
        <f>净值底稿!A1201</f>
        <v>45637</v>
      </c>
      <c r="B1240" s="49">
        <f>净值底稿!X1201</f>
        <v>1.7477903416908778</v>
      </c>
      <c r="C1240" s="49">
        <f>净值底稿!U1201</f>
        <v>1.382069315712612</v>
      </c>
      <c r="D1240" s="49">
        <f>净值底稿!V1201</f>
        <v>1.7363999999999999</v>
      </c>
      <c r="E1240" s="49">
        <f>净值底稿!W1201</f>
        <v>2.1898</v>
      </c>
      <c r="F1240" s="50">
        <f t="shared" si="718"/>
        <v>1.3621937823671271E-3</v>
      </c>
      <c r="G1240" s="50">
        <f t="shared" si="719"/>
        <v>1.0531650935458714E-2</v>
      </c>
      <c r="H1240" s="50">
        <f t="shared" si="720"/>
        <v>4.6093569946981106E-4</v>
      </c>
      <c r="I1240" s="50">
        <f t="shared" si="721"/>
        <v>8.1487960959440997E-3</v>
      </c>
      <c r="J1240" s="51">
        <f t="shared" si="722"/>
        <v>0.13222361108982592</v>
      </c>
      <c r="K1240" s="51">
        <f t="shared" si="723"/>
        <v>0.14488299150702735</v>
      </c>
      <c r="L1240" s="51">
        <f t="shared" si="724"/>
        <v>0.93411863806161899</v>
      </c>
      <c r="M1240" s="51">
        <f t="shared" si="725"/>
        <v>8.801695051593314E-2</v>
      </c>
      <c r="N1240" s="51">
        <f t="shared" si="696"/>
        <v>1.2992421911744054</v>
      </c>
      <c r="O1240" s="52">
        <f t="shared" si="697"/>
        <v>0.21328325425329073</v>
      </c>
      <c r="P1240" s="53" t="b">
        <f t="shared" si="698"/>
        <v>0</v>
      </c>
      <c r="Q1240" s="53" t="b">
        <f t="shared" si="699"/>
        <v>0</v>
      </c>
      <c r="R1240" s="53" t="b">
        <f t="shared" si="700"/>
        <v>0</v>
      </c>
      <c r="S1240" s="53" t="b">
        <f t="shared" si="726"/>
        <v>0</v>
      </c>
      <c r="T1240" s="54" t="str">
        <f t="shared" si="727"/>
        <v>不调</v>
      </c>
      <c r="U1240" s="51">
        <f t="shared" si="701"/>
        <v>0.13222361108982592</v>
      </c>
      <c r="V1240" s="51">
        <f t="shared" si="702"/>
        <v>0.14488299150702735</v>
      </c>
      <c r="W1240" s="51">
        <f t="shared" si="703"/>
        <v>0.93411863806161899</v>
      </c>
      <c r="X1240" s="51">
        <f t="shared" si="704"/>
        <v>8.801695051593314E-2</v>
      </c>
      <c r="Y1240" s="51">
        <f t="shared" si="728"/>
        <v>0.99998626710299976</v>
      </c>
      <c r="Z1240" s="51">
        <f t="shared" si="705"/>
        <v>0.13222179527659381</v>
      </c>
      <c r="AA1240" s="51">
        <f t="shared" si="706"/>
        <v>0.14488100184382791</v>
      </c>
      <c r="AB1240" s="51">
        <f t="shared" si="707"/>
        <v>0.93410580990657643</v>
      </c>
      <c r="AC1240" s="51">
        <f t="shared" si="708"/>
        <v>8.801574178821743E-2</v>
      </c>
      <c r="AD1240" s="78">
        <f t="shared" si="709"/>
        <v>1.2992243488152155</v>
      </c>
      <c r="AE1240" s="51">
        <f t="shared" si="729"/>
        <v>1.2992243488152155</v>
      </c>
      <c r="AF1240" s="50">
        <f t="shared" si="710"/>
        <v>0</v>
      </c>
      <c r="AG1240" s="50">
        <f t="shared" si="730"/>
        <v>2.1704441198737712E-3</v>
      </c>
      <c r="AH1240" s="48">
        <f t="shared" si="731"/>
        <v>45565</v>
      </c>
      <c r="AI1240" s="55">
        <f t="shared" si="711"/>
        <v>2024</v>
      </c>
      <c r="AJ1240" s="55">
        <f t="shared" si="712"/>
        <v>12</v>
      </c>
      <c r="AK1240" s="53">
        <f t="shared" si="713"/>
        <v>0</v>
      </c>
      <c r="AL1240" s="51">
        <f t="shared" si="732"/>
        <v>1.2803622102215524</v>
      </c>
      <c r="AM1240" s="52" t="str">
        <f t="shared" si="714"/>
        <v/>
      </c>
      <c r="AN1240" s="51">
        <f t="shared" si="733"/>
        <v>1.2992243488152155</v>
      </c>
      <c r="AO1240" s="52">
        <f t="shared" si="715"/>
        <v>0</v>
      </c>
      <c r="AP1240" s="56">
        <f t="shared" si="716"/>
        <v>1</v>
      </c>
      <c r="AQ1240" s="53" t="b">
        <f t="shared" si="717"/>
        <v>1</v>
      </c>
    </row>
    <row r="1241" spans="1:43">
      <c r="A1241" s="48">
        <f>净值底稿!A1202</f>
        <v>45638</v>
      </c>
      <c r="B1241" s="49">
        <f>净值底稿!X1202</f>
        <v>1.7557301139130175</v>
      </c>
      <c r="C1241" s="49">
        <f>净值底稿!U1202</f>
        <v>1.3943765991678041</v>
      </c>
      <c r="D1241" s="49">
        <f>净值底稿!V1202</f>
        <v>1.7376</v>
      </c>
      <c r="E1241" s="49">
        <f>净值底稿!W1202</f>
        <v>2.2035999999999998</v>
      </c>
      <c r="F1241" s="50">
        <f t="shared" si="718"/>
        <v>4.5427486539710848E-3</v>
      </c>
      <c r="G1241" s="50">
        <f t="shared" si="719"/>
        <v>8.9049683075022035E-3</v>
      </c>
      <c r="H1241" s="50">
        <f t="shared" si="720"/>
        <v>6.9108500345538282E-4</v>
      </c>
      <c r="I1241" s="50">
        <f t="shared" si="721"/>
        <v>6.3019453831398842E-3</v>
      </c>
      <c r="J1241" s="51">
        <f t="shared" si="722"/>
        <v>0.13282244565911219</v>
      </c>
      <c r="K1241" s="51">
        <f t="shared" si="723"/>
        <v>0.14617116257360635</v>
      </c>
      <c r="L1241" s="51">
        <f t="shared" si="724"/>
        <v>0.93475135642344342</v>
      </c>
      <c r="M1241" s="51">
        <f t="shared" si="725"/>
        <v>8.8570412185823316E-2</v>
      </c>
      <c r="N1241" s="51">
        <f t="shared" si="696"/>
        <v>1.3023153768419853</v>
      </c>
      <c r="O1241" s="52">
        <f t="shared" si="697"/>
        <v>0.21422891351345066</v>
      </c>
      <c r="P1241" s="53" t="b">
        <f t="shared" si="698"/>
        <v>0</v>
      </c>
      <c r="Q1241" s="53" t="b">
        <f t="shared" si="699"/>
        <v>0</v>
      </c>
      <c r="R1241" s="53" t="b">
        <f t="shared" si="700"/>
        <v>0</v>
      </c>
      <c r="S1241" s="53" t="b">
        <f t="shared" si="726"/>
        <v>0</v>
      </c>
      <c r="T1241" s="54" t="str">
        <f t="shared" si="727"/>
        <v>不调</v>
      </c>
      <c r="U1241" s="51">
        <f t="shared" si="701"/>
        <v>0.13282244565911219</v>
      </c>
      <c r="V1241" s="51">
        <f t="shared" si="702"/>
        <v>0.14617116257360635</v>
      </c>
      <c r="W1241" s="51">
        <f t="shared" si="703"/>
        <v>0.93475135642344342</v>
      </c>
      <c r="X1241" s="51">
        <f t="shared" si="704"/>
        <v>8.8570412185823316E-2</v>
      </c>
      <c r="Y1241" s="51">
        <f t="shared" si="728"/>
        <v>0.99998626710299976</v>
      </c>
      <c r="Z1241" s="51">
        <f t="shared" si="705"/>
        <v>0.13282062162214664</v>
      </c>
      <c r="AA1241" s="51">
        <f t="shared" si="706"/>
        <v>0.14616915522008633</v>
      </c>
      <c r="AB1241" s="51">
        <f t="shared" si="707"/>
        <v>0.93473851957934484</v>
      </c>
      <c r="AC1241" s="51">
        <f t="shared" si="708"/>
        <v>8.8569195857475497E-2</v>
      </c>
      <c r="AD1241" s="78">
        <f t="shared" si="709"/>
        <v>1.3022974922790533</v>
      </c>
      <c r="AE1241" s="51">
        <f t="shared" si="729"/>
        <v>1.3022974922790533</v>
      </c>
      <c r="AF1241" s="50">
        <f t="shared" si="710"/>
        <v>0</v>
      </c>
      <c r="AG1241" s="50">
        <f t="shared" si="730"/>
        <v>2.365367818606634E-3</v>
      </c>
      <c r="AH1241" s="48">
        <f t="shared" si="731"/>
        <v>45565</v>
      </c>
      <c r="AI1241" s="55">
        <f t="shared" si="711"/>
        <v>2024</v>
      </c>
      <c r="AJ1241" s="55">
        <f t="shared" si="712"/>
        <v>12</v>
      </c>
      <c r="AK1241" s="53">
        <f t="shared" si="713"/>
        <v>0</v>
      </c>
      <c r="AL1241" s="51">
        <f t="shared" si="732"/>
        <v>1.2803622102215524</v>
      </c>
      <c r="AM1241" s="52" t="str">
        <f t="shared" si="714"/>
        <v/>
      </c>
      <c r="AN1241" s="51">
        <f t="shared" si="733"/>
        <v>1.3022974922790533</v>
      </c>
      <c r="AO1241" s="52">
        <f t="shared" si="715"/>
        <v>0</v>
      </c>
      <c r="AP1241" s="56">
        <f t="shared" si="716"/>
        <v>1</v>
      </c>
      <c r="AQ1241" s="53" t="b">
        <f t="shared" si="717"/>
        <v>1</v>
      </c>
    </row>
    <row r="1242" spans="1:43">
      <c r="A1242" s="48">
        <f>净值底稿!A1203</f>
        <v>45639</v>
      </c>
      <c r="B1242" s="49">
        <f>净值底稿!X1203</f>
        <v>1.7266585577979039</v>
      </c>
      <c r="C1242" s="49">
        <f>净值底稿!U1203</f>
        <v>1.3716162565746868</v>
      </c>
      <c r="D1242" s="49">
        <f>净值底稿!V1203</f>
        <v>1.7416</v>
      </c>
      <c r="E1242" s="49">
        <f>净值底稿!W1203</f>
        <v>2.1821000000000002</v>
      </c>
      <c r="F1242" s="50">
        <f t="shared" si="718"/>
        <v>-1.6558100749506144E-2</v>
      </c>
      <c r="G1242" s="50">
        <f t="shared" si="719"/>
        <v>-1.6322952211548336E-2</v>
      </c>
      <c r="H1242" s="50">
        <f t="shared" si="720"/>
        <v>2.302025782688677E-3</v>
      </c>
      <c r="I1242" s="50">
        <f t="shared" si="721"/>
        <v>-9.7567616627335374E-3</v>
      </c>
      <c r="J1242" s="51">
        <f t="shared" si="722"/>
        <v>0.1306213643877151</v>
      </c>
      <c r="K1242" s="51">
        <f t="shared" si="723"/>
        <v>0.14378324308462648</v>
      </c>
      <c r="L1242" s="51">
        <f t="shared" si="724"/>
        <v>0.93689031175148874</v>
      </c>
      <c r="M1242" s="51">
        <f t="shared" si="725"/>
        <v>8.7705047322834143E-2</v>
      </c>
      <c r="N1242" s="51">
        <f t="shared" si="696"/>
        <v>1.2989999665466645</v>
      </c>
      <c r="O1242" s="52">
        <f t="shared" si="697"/>
        <v>0.21124296731264314</v>
      </c>
      <c r="P1242" s="53" t="b">
        <f t="shared" si="698"/>
        <v>0</v>
      </c>
      <c r="Q1242" s="53" t="b">
        <f t="shared" si="699"/>
        <v>0</v>
      </c>
      <c r="R1242" s="53" t="b">
        <f t="shared" si="700"/>
        <v>0</v>
      </c>
      <c r="S1242" s="53" t="b">
        <f t="shared" si="726"/>
        <v>0</v>
      </c>
      <c r="T1242" s="54" t="str">
        <f t="shared" si="727"/>
        <v>不调</v>
      </c>
      <c r="U1242" s="51">
        <f t="shared" si="701"/>
        <v>0.1306213643877151</v>
      </c>
      <c r="V1242" s="51">
        <f t="shared" si="702"/>
        <v>0.14378324308462648</v>
      </c>
      <c r="W1242" s="51">
        <f t="shared" si="703"/>
        <v>0.93689031175148874</v>
      </c>
      <c r="X1242" s="51">
        <f t="shared" si="704"/>
        <v>8.7705047322834143E-2</v>
      </c>
      <c r="Y1242" s="51">
        <f t="shared" si="728"/>
        <v>0.99998626710299976</v>
      </c>
      <c r="Z1242" s="51">
        <f t="shared" si="705"/>
        <v>0.13061957057797194</v>
      </c>
      <c r="AA1242" s="51">
        <f t="shared" si="706"/>
        <v>0.14378126852415885</v>
      </c>
      <c r="AB1242" s="51">
        <f t="shared" si="707"/>
        <v>0.93687744553333696</v>
      </c>
      <c r="AC1242" s="51">
        <f t="shared" si="708"/>
        <v>8.7703842878452856E-2</v>
      </c>
      <c r="AD1242" s="78">
        <f t="shared" si="709"/>
        <v>1.2989821275139206</v>
      </c>
      <c r="AE1242" s="51">
        <f t="shared" si="729"/>
        <v>1.3022974922790533</v>
      </c>
      <c r="AF1242" s="50">
        <f t="shared" si="710"/>
        <v>-2.5457814245889443E-3</v>
      </c>
      <c r="AG1242" s="50">
        <f t="shared" si="730"/>
        <v>-2.5457814245889443E-3</v>
      </c>
      <c r="AH1242" s="48">
        <f t="shared" si="731"/>
        <v>45565</v>
      </c>
      <c r="AI1242" s="55">
        <f t="shared" si="711"/>
        <v>2024</v>
      </c>
      <c r="AJ1242" s="55">
        <f t="shared" si="712"/>
        <v>12</v>
      </c>
      <c r="AK1242" s="53">
        <f t="shared" si="713"/>
        <v>0</v>
      </c>
      <c r="AL1242" s="51">
        <f t="shared" si="732"/>
        <v>1.2803622102215524</v>
      </c>
      <c r="AM1242" s="52" t="str">
        <f t="shared" si="714"/>
        <v/>
      </c>
      <c r="AN1242" s="51">
        <f t="shared" si="733"/>
        <v>1.3022974922790533</v>
      </c>
      <c r="AO1242" s="52">
        <f t="shared" si="715"/>
        <v>-2.5457814245889443E-3</v>
      </c>
      <c r="AP1242" s="56">
        <f t="shared" si="716"/>
        <v>1</v>
      </c>
      <c r="AQ1242" s="53" t="b">
        <f t="shared" si="717"/>
        <v>1</v>
      </c>
    </row>
    <row r="1243" spans="1:43">
      <c r="A1243" s="48">
        <f>净值底稿!A1204</f>
        <v>45642</v>
      </c>
      <c r="B1243" s="49">
        <f>净值底稿!X1204</f>
        <v>1.7381863774806541</v>
      </c>
      <c r="C1243" s="49">
        <f>净值底稿!U1204</f>
        <v>1.3651087696815001</v>
      </c>
      <c r="D1243" s="49">
        <f>净值底稿!V1204</f>
        <v>1.7456</v>
      </c>
      <c r="E1243" s="49">
        <f>净值底稿!W1204</f>
        <v>2.1667999999999998</v>
      </c>
      <c r="F1243" s="50">
        <f t="shared" si="718"/>
        <v>6.6763747995737255E-3</v>
      </c>
      <c r="G1243" s="50">
        <f t="shared" si="719"/>
        <v>-4.7443932382645881E-3</v>
      </c>
      <c r="H1243" s="50">
        <f t="shared" si="720"/>
        <v>2.2967386311438798E-3</v>
      </c>
      <c r="I1243" s="50">
        <f t="shared" si="721"/>
        <v>-7.0115943357317301E-3</v>
      </c>
      <c r="J1243" s="51">
        <f t="shared" si="722"/>
        <v>0.13149163578730985</v>
      </c>
      <c r="K1243" s="51">
        <f t="shared" si="723"/>
        <v>0.14309911364598371</v>
      </c>
      <c r="L1243" s="51">
        <f t="shared" si="724"/>
        <v>0.93902920815514079</v>
      </c>
      <c r="M1243" s="51">
        <f t="shared" si="725"/>
        <v>8.7088899110504395E-2</v>
      </c>
      <c r="N1243" s="51">
        <f t="shared" si="696"/>
        <v>1.3007088566989387</v>
      </c>
      <c r="O1243" s="52">
        <f t="shared" si="697"/>
        <v>0.21110854133043713</v>
      </c>
      <c r="P1243" s="53" t="b">
        <f t="shared" si="698"/>
        <v>0</v>
      </c>
      <c r="Q1243" s="53" t="b">
        <f t="shared" si="699"/>
        <v>0</v>
      </c>
      <c r="R1243" s="53" t="b">
        <f t="shared" si="700"/>
        <v>0</v>
      </c>
      <c r="S1243" s="53" t="b">
        <f t="shared" si="726"/>
        <v>0</v>
      </c>
      <c r="T1243" s="54" t="str">
        <f t="shared" si="727"/>
        <v>不调</v>
      </c>
      <c r="U1243" s="51">
        <f t="shared" si="701"/>
        <v>0.13149163578730985</v>
      </c>
      <c r="V1243" s="51">
        <f t="shared" si="702"/>
        <v>0.14309911364598371</v>
      </c>
      <c r="W1243" s="51">
        <f t="shared" si="703"/>
        <v>0.93902920815514079</v>
      </c>
      <c r="X1243" s="51">
        <f t="shared" si="704"/>
        <v>8.7088899110504395E-2</v>
      </c>
      <c r="Y1243" s="51">
        <f t="shared" si="728"/>
        <v>0.99995880187477393</v>
      </c>
      <c r="Z1243" s="51">
        <f t="shared" si="705"/>
        <v>0.13148621857843251</v>
      </c>
      <c r="AA1243" s="51">
        <f t="shared" si="706"/>
        <v>0.14309321823077997</v>
      </c>
      <c r="AB1243" s="51">
        <f t="shared" si="707"/>
        <v>0.93899052191223231</v>
      </c>
      <c r="AC1243" s="51">
        <f t="shared" si="708"/>
        <v>8.708531121113304E-2</v>
      </c>
      <c r="AD1243" s="78">
        <f t="shared" si="709"/>
        <v>1.3006552699325777</v>
      </c>
      <c r="AE1243" s="51">
        <f t="shared" si="729"/>
        <v>1.3022974922790533</v>
      </c>
      <c r="AF1243" s="50">
        <f t="shared" si="710"/>
        <v>-1.261019357106874E-3</v>
      </c>
      <c r="AG1243" s="50">
        <f t="shared" si="730"/>
        <v>1.2880411386870794E-3</v>
      </c>
      <c r="AH1243" s="48">
        <f t="shared" si="731"/>
        <v>45565</v>
      </c>
      <c r="AI1243" s="55">
        <f t="shared" si="711"/>
        <v>2024</v>
      </c>
      <c r="AJ1243" s="55">
        <f t="shared" si="712"/>
        <v>12</v>
      </c>
      <c r="AK1243" s="53">
        <f t="shared" si="713"/>
        <v>0</v>
      </c>
      <c r="AL1243" s="51">
        <f t="shared" si="732"/>
        <v>1.2803622102215524</v>
      </c>
      <c r="AM1243" s="52" t="str">
        <f t="shared" si="714"/>
        <v/>
      </c>
      <c r="AN1243" s="51">
        <f t="shared" si="733"/>
        <v>1.3022974922790533</v>
      </c>
      <c r="AO1243" s="52">
        <f t="shared" si="715"/>
        <v>-1.261019357106874E-3</v>
      </c>
      <c r="AP1243" s="56">
        <f t="shared" si="716"/>
        <v>1</v>
      </c>
      <c r="AQ1243" s="53" t="b">
        <f t="shared" si="717"/>
        <v>1</v>
      </c>
    </row>
    <row r="1244" spans="1:43">
      <c r="A1244" s="48">
        <f>净值底稿!A1205</f>
        <v>45643</v>
      </c>
      <c r="B1244" s="49">
        <f>净值底稿!X1205</f>
        <v>1.7336157633370048</v>
      </c>
      <c r="C1244" s="49">
        <f>净值底稿!U1205</f>
        <v>1.3420374322702471</v>
      </c>
      <c r="D1244" s="49">
        <f>净值底稿!V1205</f>
        <v>1.7445999999999999</v>
      </c>
      <c r="E1244" s="49">
        <f>净值底稿!W1205</f>
        <v>2.1665000000000001</v>
      </c>
      <c r="F1244" s="50">
        <f t="shared" si="718"/>
        <v>-2.6295305284085302E-3</v>
      </c>
      <c r="G1244" s="50">
        <f t="shared" si="719"/>
        <v>-1.6900731958989557E-2</v>
      </c>
      <c r="H1244" s="50">
        <f t="shared" si="720"/>
        <v>-5.7286892758945385E-4</v>
      </c>
      <c r="I1244" s="50">
        <f t="shared" si="721"/>
        <v>-1.384530182756416E-4</v>
      </c>
      <c r="J1244" s="51">
        <f t="shared" si="722"/>
        <v>0.13114047155261552</v>
      </c>
      <c r="K1244" s="51">
        <f t="shared" si="723"/>
        <v>0.14067483810431236</v>
      </c>
      <c r="L1244" s="51">
        <f t="shared" si="724"/>
        <v>0.93845260341892778</v>
      </c>
      <c r="M1244" s="51">
        <f t="shared" si="725"/>
        <v>8.7073253986948387E-2</v>
      </c>
      <c r="N1244" s="51">
        <f t="shared" si="696"/>
        <v>1.2973411670628041</v>
      </c>
      <c r="O1244" s="52">
        <f t="shared" si="697"/>
        <v>0.20951721610154483</v>
      </c>
      <c r="P1244" s="53" t="b">
        <f t="shared" si="698"/>
        <v>0</v>
      </c>
      <c r="Q1244" s="53" t="b">
        <f t="shared" si="699"/>
        <v>0</v>
      </c>
      <c r="R1244" s="53" t="b">
        <f t="shared" si="700"/>
        <v>0</v>
      </c>
      <c r="S1244" s="53" t="b">
        <f t="shared" si="726"/>
        <v>0</v>
      </c>
      <c r="T1244" s="54" t="str">
        <f t="shared" si="727"/>
        <v>不调</v>
      </c>
      <c r="U1244" s="51">
        <f t="shared" si="701"/>
        <v>0.13114047155261552</v>
      </c>
      <c r="V1244" s="51">
        <f t="shared" si="702"/>
        <v>0.14067483810431236</v>
      </c>
      <c r="W1244" s="51">
        <f t="shared" si="703"/>
        <v>0.93845260341892778</v>
      </c>
      <c r="X1244" s="51">
        <f t="shared" si="704"/>
        <v>8.7073253986948387E-2</v>
      </c>
      <c r="Y1244" s="51">
        <f t="shared" si="728"/>
        <v>0.99998626710299976</v>
      </c>
      <c r="Z1244" s="51">
        <f t="shared" si="705"/>
        <v>0.13113867061402712</v>
      </c>
      <c r="AA1244" s="51">
        <f t="shared" si="706"/>
        <v>0.14067290623125014</v>
      </c>
      <c r="AB1244" s="51">
        <f t="shared" si="707"/>
        <v>0.93843971574598539</v>
      </c>
      <c r="AC1244" s="51">
        <f t="shared" si="708"/>
        <v>8.7072058218919904E-2</v>
      </c>
      <c r="AD1244" s="78">
        <f t="shared" si="709"/>
        <v>1.2973233508101827</v>
      </c>
      <c r="AE1244" s="51">
        <f t="shared" si="729"/>
        <v>1.3022974922790533</v>
      </c>
      <c r="AF1244" s="50">
        <f t="shared" si="710"/>
        <v>-3.8195124373354705E-3</v>
      </c>
      <c r="AG1244" s="50">
        <f t="shared" si="730"/>
        <v>-2.5617234631031272E-3</v>
      </c>
      <c r="AH1244" s="48">
        <f t="shared" si="731"/>
        <v>45565</v>
      </c>
      <c r="AI1244" s="55">
        <f t="shared" si="711"/>
        <v>2024</v>
      </c>
      <c r="AJ1244" s="55">
        <f t="shared" si="712"/>
        <v>12</v>
      </c>
      <c r="AK1244" s="53">
        <f t="shared" si="713"/>
        <v>0</v>
      </c>
      <c r="AL1244" s="51">
        <f t="shared" si="732"/>
        <v>1.2803622102215524</v>
      </c>
      <c r="AM1244" s="52" t="str">
        <f t="shared" si="714"/>
        <v/>
      </c>
      <c r="AN1244" s="51">
        <f t="shared" si="733"/>
        <v>1.3022974922790533</v>
      </c>
      <c r="AO1244" s="52">
        <f t="shared" si="715"/>
        <v>-3.8195124373354705E-3</v>
      </c>
      <c r="AP1244" s="56">
        <f t="shared" si="716"/>
        <v>1</v>
      </c>
      <c r="AQ1244" s="53" t="b">
        <f t="shared" si="717"/>
        <v>1</v>
      </c>
    </row>
    <row r="1245" spans="1:43">
      <c r="A1245" s="48">
        <f>净值底稿!A1206</f>
        <v>45644</v>
      </c>
      <c r="B1245" s="49">
        <f>净值底稿!X1206</f>
        <v>1.7447268139009131</v>
      </c>
      <c r="C1245" s="49">
        <f>净值底稿!U1206</f>
        <v>1.3513207868536541</v>
      </c>
      <c r="D1245" s="49">
        <f>净值底稿!V1206</f>
        <v>1.742</v>
      </c>
      <c r="E1245" s="49">
        <f>净值底稿!W1206</f>
        <v>2.1604999999999999</v>
      </c>
      <c r="F1245" s="50">
        <f t="shared" si="718"/>
        <v>6.4091771653718155E-3</v>
      </c>
      <c r="G1245" s="50">
        <f t="shared" si="719"/>
        <v>6.9173589053346252E-3</v>
      </c>
      <c r="H1245" s="50">
        <f t="shared" si="720"/>
        <v>-1.4903129657227732E-3</v>
      </c>
      <c r="I1245" s="50">
        <f t="shared" si="721"/>
        <v>-2.7694438033696311E-3</v>
      </c>
      <c r="J1245" s="51">
        <f t="shared" si="722"/>
        <v>0.13197916158722375</v>
      </c>
      <c r="K1245" s="51">
        <f t="shared" si="723"/>
        <v>0.14164599121190818</v>
      </c>
      <c r="L1245" s="51">
        <f t="shared" si="724"/>
        <v>0.9370411468700599</v>
      </c>
      <c r="M1245" s="51">
        <f t="shared" si="725"/>
        <v>8.6830917046838874E-2</v>
      </c>
      <c r="N1245" s="51">
        <f t="shared" si="696"/>
        <v>1.2974972167160308</v>
      </c>
      <c r="O1245" s="52">
        <f t="shared" si="697"/>
        <v>0.21088688998630606</v>
      </c>
      <c r="P1245" s="53" t="b">
        <f t="shared" si="698"/>
        <v>0</v>
      </c>
      <c r="Q1245" s="53" t="b">
        <f t="shared" si="699"/>
        <v>0</v>
      </c>
      <c r="R1245" s="53" t="b">
        <f t="shared" si="700"/>
        <v>0</v>
      </c>
      <c r="S1245" s="53" t="b">
        <f t="shared" si="726"/>
        <v>0</v>
      </c>
      <c r="T1245" s="54" t="str">
        <f t="shared" si="727"/>
        <v>不调</v>
      </c>
      <c r="U1245" s="51">
        <f t="shared" si="701"/>
        <v>0.13197916158722375</v>
      </c>
      <c r="V1245" s="51">
        <f t="shared" si="702"/>
        <v>0.14164599121190818</v>
      </c>
      <c r="W1245" s="51">
        <f t="shared" si="703"/>
        <v>0.9370411468700599</v>
      </c>
      <c r="X1245" s="51">
        <f t="shared" si="704"/>
        <v>8.6830917046838874E-2</v>
      </c>
      <c r="Y1245" s="51">
        <f t="shared" si="728"/>
        <v>0.99998626710299976</v>
      </c>
      <c r="Z1245" s="51">
        <f t="shared" si="705"/>
        <v>0.13197734913099149</v>
      </c>
      <c r="AA1245" s="51">
        <f t="shared" si="706"/>
        <v>0.14164404600210037</v>
      </c>
      <c r="AB1245" s="51">
        <f t="shared" si="707"/>
        <v>0.93702827858050497</v>
      </c>
      <c r="AC1245" s="51">
        <f t="shared" si="708"/>
        <v>8.6829724606798636E-2</v>
      </c>
      <c r="AD1245" s="78">
        <f t="shared" si="709"/>
        <v>1.2974793983203954</v>
      </c>
      <c r="AE1245" s="51">
        <f t="shared" si="729"/>
        <v>1.3022974922790533</v>
      </c>
      <c r="AF1245" s="50">
        <f t="shared" si="710"/>
        <v>-3.6996876575613458E-3</v>
      </c>
      <c r="AG1245" s="50">
        <f t="shared" si="730"/>
        <v>1.2028420679799368E-4</v>
      </c>
      <c r="AH1245" s="48">
        <f t="shared" si="731"/>
        <v>45565</v>
      </c>
      <c r="AI1245" s="55">
        <f t="shared" si="711"/>
        <v>2024</v>
      </c>
      <c r="AJ1245" s="55">
        <f t="shared" si="712"/>
        <v>12</v>
      </c>
      <c r="AK1245" s="53">
        <f t="shared" si="713"/>
        <v>0</v>
      </c>
      <c r="AL1245" s="51">
        <f t="shared" si="732"/>
        <v>1.2803622102215524</v>
      </c>
      <c r="AM1245" s="52" t="str">
        <f t="shared" si="714"/>
        <v/>
      </c>
      <c r="AN1245" s="51">
        <f t="shared" si="733"/>
        <v>1.3022974922790533</v>
      </c>
      <c r="AO1245" s="52">
        <f t="shared" si="715"/>
        <v>-3.6996876575613458E-3</v>
      </c>
      <c r="AP1245" s="56">
        <f t="shared" si="716"/>
        <v>1</v>
      </c>
      <c r="AQ1245" s="53" t="b">
        <f t="shared" si="717"/>
        <v>1</v>
      </c>
    </row>
    <row r="1246" spans="1:43">
      <c r="A1246" s="48">
        <f>净值底稿!A1207</f>
        <v>45645</v>
      </c>
      <c r="B1246" s="49">
        <f>净值底稿!X1207</f>
        <v>1.7329928874917524</v>
      </c>
      <c r="C1246" s="49">
        <f>净值底稿!U1207</f>
        <v>1.3584442323697652</v>
      </c>
      <c r="D1246" s="49">
        <f>净值底稿!V1207</f>
        <v>1.7413000000000001</v>
      </c>
      <c r="E1246" s="49">
        <f>净值底稿!W1207</f>
        <v>2.1528</v>
      </c>
      <c r="F1246" s="50">
        <f t="shared" si="718"/>
        <v>-6.7253660089774403E-3</v>
      </c>
      <c r="G1246" s="50">
        <f t="shared" si="719"/>
        <v>5.2714689105737289E-3</v>
      </c>
      <c r="H1246" s="50">
        <f t="shared" si="720"/>
        <v>-4.0183696900109034E-4</v>
      </c>
      <c r="I1246" s="50">
        <f t="shared" si="721"/>
        <v>-3.5639898171718754E-3</v>
      </c>
      <c r="J1246" s="51">
        <f t="shared" si="722"/>
        <v>0.13108975315319096</v>
      </c>
      <c r="K1246" s="51">
        <f t="shared" si="723"/>
        <v>0.14239071818696833</v>
      </c>
      <c r="L1246" s="51">
        <f t="shared" si="724"/>
        <v>0.93665174597717182</v>
      </c>
      <c r="M1246" s="51">
        <f t="shared" si="725"/>
        <v>8.6520264352472162E-2</v>
      </c>
      <c r="N1246" s="51">
        <f t="shared" si="696"/>
        <v>1.2966524816698031</v>
      </c>
      <c r="O1246" s="52">
        <f t="shared" si="697"/>
        <v>0.21091269650598796</v>
      </c>
      <c r="P1246" s="53" t="b">
        <f t="shared" si="698"/>
        <v>0</v>
      </c>
      <c r="Q1246" s="53" t="b">
        <f t="shared" si="699"/>
        <v>0</v>
      </c>
      <c r="R1246" s="53" t="b">
        <f t="shared" si="700"/>
        <v>0</v>
      </c>
      <c r="S1246" s="53" t="b">
        <f t="shared" si="726"/>
        <v>0</v>
      </c>
      <c r="T1246" s="54" t="str">
        <f t="shared" si="727"/>
        <v>不调</v>
      </c>
      <c r="U1246" s="51">
        <f t="shared" si="701"/>
        <v>0.13108975315319096</v>
      </c>
      <c r="V1246" s="51">
        <f t="shared" si="702"/>
        <v>0.14239071818696833</v>
      </c>
      <c r="W1246" s="51">
        <f t="shared" si="703"/>
        <v>0.93665174597717182</v>
      </c>
      <c r="X1246" s="51">
        <f t="shared" si="704"/>
        <v>8.6520264352472162E-2</v>
      </c>
      <c r="Y1246" s="51">
        <f t="shared" si="728"/>
        <v>0.99998626710299976</v>
      </c>
      <c r="Z1246" s="51">
        <f t="shared" si="705"/>
        <v>0.13108795291111314</v>
      </c>
      <c r="AA1246" s="51">
        <f t="shared" si="706"/>
        <v>0.14238876274990167</v>
      </c>
      <c r="AB1246" s="51">
        <f t="shared" si="707"/>
        <v>0.93663888303521925</v>
      </c>
      <c r="AC1246" s="51">
        <f t="shared" si="708"/>
        <v>8.6519076178593377E-2</v>
      </c>
      <c r="AD1246" s="78">
        <f t="shared" si="709"/>
        <v>1.2966346748748274</v>
      </c>
      <c r="AE1246" s="51">
        <f t="shared" si="729"/>
        <v>1.3022974922790533</v>
      </c>
      <c r="AF1246" s="50">
        <f t="shared" si="710"/>
        <v>-4.3483285791450221E-3</v>
      </c>
      <c r="AG1246" s="50">
        <f t="shared" si="730"/>
        <v>-6.5104960175976778E-4</v>
      </c>
      <c r="AH1246" s="48">
        <f t="shared" si="731"/>
        <v>45565</v>
      </c>
      <c r="AI1246" s="55">
        <f t="shared" si="711"/>
        <v>2024</v>
      </c>
      <c r="AJ1246" s="55">
        <f t="shared" si="712"/>
        <v>12</v>
      </c>
      <c r="AK1246" s="53">
        <f t="shared" si="713"/>
        <v>0</v>
      </c>
      <c r="AL1246" s="51">
        <f t="shared" si="732"/>
        <v>1.2803622102215524</v>
      </c>
      <c r="AM1246" s="52" t="str">
        <f t="shared" si="714"/>
        <v/>
      </c>
      <c r="AN1246" s="51">
        <f t="shared" si="733"/>
        <v>1.3022974922790533</v>
      </c>
      <c r="AO1246" s="52">
        <f t="shared" si="715"/>
        <v>-4.3483285791450221E-3</v>
      </c>
      <c r="AP1246" s="56">
        <f t="shared" si="716"/>
        <v>1</v>
      </c>
      <c r="AQ1246" s="53" t="b">
        <f t="shared" si="717"/>
        <v>1</v>
      </c>
    </row>
    <row r="1247" spans="1:43">
      <c r="A1247" s="48">
        <f>净值底稿!A1208</f>
        <v>45646</v>
      </c>
      <c r="B1247" s="49">
        <f>净值底稿!X1208</f>
        <v>1.7235865077018331</v>
      </c>
      <c r="C1247" s="49">
        <f>净值底稿!U1208</f>
        <v>1.3645405554300736</v>
      </c>
      <c r="D1247" s="49">
        <f>净值底稿!V1208</f>
        <v>1.7453000000000001</v>
      </c>
      <c r="E1247" s="49">
        <f>净值底稿!W1208</f>
        <v>2.1440999999999999</v>
      </c>
      <c r="F1247" s="50">
        <f t="shared" si="718"/>
        <v>-5.4278236557183668E-3</v>
      </c>
      <c r="G1247" s="50">
        <f t="shared" si="719"/>
        <v>4.4877242032037579E-3</v>
      </c>
      <c r="H1247" s="50">
        <f t="shared" si="720"/>
        <v>2.2971343249296172E-3</v>
      </c>
      <c r="I1247" s="50">
        <f t="shared" si="721"/>
        <v>-4.0412486064660413E-3</v>
      </c>
      <c r="J1247" s="51">
        <f t="shared" si="722"/>
        <v>0.1303764306193225</v>
      </c>
      <c r="K1247" s="51">
        <f t="shared" si="723"/>
        <v>0.14302776424675864</v>
      </c>
      <c r="L1247" s="51">
        <f t="shared" si="724"/>
        <v>0.93879046836350322</v>
      </c>
      <c r="M1247" s="51">
        <f t="shared" si="725"/>
        <v>8.6169431082553913E-2</v>
      </c>
      <c r="N1247" s="51">
        <f t="shared" si="696"/>
        <v>1.2983640943121382</v>
      </c>
      <c r="O1247" s="52">
        <f t="shared" si="697"/>
        <v>0.21057590552897126</v>
      </c>
      <c r="P1247" s="53" t="b">
        <f t="shared" si="698"/>
        <v>0</v>
      </c>
      <c r="Q1247" s="53" t="b">
        <f t="shared" si="699"/>
        <v>0</v>
      </c>
      <c r="R1247" s="53" t="b">
        <f t="shared" si="700"/>
        <v>0</v>
      </c>
      <c r="S1247" s="53" t="b">
        <f t="shared" si="726"/>
        <v>0</v>
      </c>
      <c r="T1247" s="54" t="str">
        <f t="shared" si="727"/>
        <v>不调</v>
      </c>
      <c r="U1247" s="51">
        <f t="shared" si="701"/>
        <v>0.1303764306193225</v>
      </c>
      <c r="V1247" s="51">
        <f t="shared" si="702"/>
        <v>0.14302776424675864</v>
      </c>
      <c r="W1247" s="51">
        <f t="shared" si="703"/>
        <v>0.93879046836350322</v>
      </c>
      <c r="X1247" s="51">
        <f t="shared" si="704"/>
        <v>8.6169431082553913E-2</v>
      </c>
      <c r="Y1247" s="51">
        <f t="shared" si="728"/>
        <v>0.99998626710299976</v>
      </c>
      <c r="Z1247" s="51">
        <f t="shared" si="705"/>
        <v>0.13037464017322956</v>
      </c>
      <c r="AA1247" s="51">
        <f t="shared" si="706"/>
        <v>0.14302580006120408</v>
      </c>
      <c r="AB1247" s="51">
        <f t="shared" si="707"/>
        <v>0.93877757605069634</v>
      </c>
      <c r="AC1247" s="51">
        <f t="shared" si="708"/>
        <v>8.6168247726632285E-2</v>
      </c>
      <c r="AD1247" s="78">
        <f t="shared" si="709"/>
        <v>1.2983462640117622</v>
      </c>
      <c r="AE1247" s="51">
        <f t="shared" si="729"/>
        <v>1.3022974922790533</v>
      </c>
      <c r="AF1247" s="50">
        <f t="shared" si="710"/>
        <v>-3.0340442876660711E-3</v>
      </c>
      <c r="AG1247" s="50">
        <f t="shared" si="730"/>
        <v>1.3200241903912335E-3</v>
      </c>
      <c r="AH1247" s="48">
        <f t="shared" si="731"/>
        <v>45565</v>
      </c>
      <c r="AI1247" s="55">
        <f t="shared" si="711"/>
        <v>2024</v>
      </c>
      <c r="AJ1247" s="55">
        <f t="shared" si="712"/>
        <v>12</v>
      </c>
      <c r="AK1247" s="53">
        <f t="shared" si="713"/>
        <v>0</v>
      </c>
      <c r="AL1247" s="51">
        <f t="shared" si="732"/>
        <v>1.2803622102215524</v>
      </c>
      <c r="AM1247" s="52" t="str">
        <f t="shared" si="714"/>
        <v/>
      </c>
      <c r="AN1247" s="51">
        <f t="shared" si="733"/>
        <v>1.3022974922790533</v>
      </c>
      <c r="AO1247" s="52">
        <f t="shared" si="715"/>
        <v>-3.0340442876660711E-3</v>
      </c>
      <c r="AP1247" s="56">
        <f t="shared" si="716"/>
        <v>1</v>
      </c>
      <c r="AQ1247" s="53" t="b">
        <f t="shared" si="717"/>
        <v>1</v>
      </c>
    </row>
    <row r="1248" spans="1:43">
      <c r="A1248" s="48">
        <f>净值底稿!A1209</f>
        <v>45649</v>
      </c>
      <c r="B1248" s="49">
        <f>净值底稿!X1209</f>
        <v>1.7253717960179225</v>
      </c>
      <c r="C1248" s="49">
        <f>净值底稿!U1209</f>
        <v>1.3369604947086371</v>
      </c>
      <c r="D1248" s="49">
        <f>净值底稿!V1209</f>
        <v>1.7462</v>
      </c>
      <c r="E1248" s="49">
        <f>净值底稿!W1209</f>
        <v>2.1665000000000001</v>
      </c>
      <c r="F1248" s="50">
        <f t="shared" si="718"/>
        <v>1.0357984981386181E-3</v>
      </c>
      <c r="G1248" s="50">
        <f t="shared" si="719"/>
        <v>-2.021197582708989E-2</v>
      </c>
      <c r="H1248" s="50">
        <f t="shared" si="720"/>
        <v>5.1567065833957315E-4</v>
      </c>
      <c r="I1248" s="50">
        <f t="shared" si="721"/>
        <v>1.0447273914462984E-2</v>
      </c>
      <c r="J1248" s="51">
        <f t="shared" si="722"/>
        <v>0.13050968202971636</v>
      </c>
      <c r="K1248" s="51">
        <f t="shared" si="723"/>
        <v>0.14013496604771683</v>
      </c>
      <c r="L1248" s="51">
        <f t="shared" si="724"/>
        <v>0.93926167610137279</v>
      </c>
      <c r="M1248" s="51">
        <f t="shared" si="725"/>
        <v>8.7068471013361709E-2</v>
      </c>
      <c r="N1248" s="51">
        <f t="shared" si="696"/>
        <v>1.2969747951921677</v>
      </c>
      <c r="O1248" s="52">
        <f t="shared" si="697"/>
        <v>0.20867379156534246</v>
      </c>
      <c r="P1248" s="53" t="b">
        <f t="shared" si="698"/>
        <v>0</v>
      </c>
      <c r="Q1248" s="53" t="b">
        <f t="shared" si="699"/>
        <v>0</v>
      </c>
      <c r="R1248" s="53" t="b">
        <f t="shared" si="700"/>
        <v>0</v>
      </c>
      <c r="S1248" s="53" t="b">
        <f t="shared" si="726"/>
        <v>0</v>
      </c>
      <c r="T1248" s="54" t="str">
        <f t="shared" si="727"/>
        <v>不调</v>
      </c>
      <c r="U1248" s="51">
        <f t="shared" si="701"/>
        <v>0.13050968202971636</v>
      </c>
      <c r="V1248" s="51">
        <f t="shared" si="702"/>
        <v>0.14013496604771683</v>
      </c>
      <c r="W1248" s="51">
        <f t="shared" si="703"/>
        <v>0.93926167610137279</v>
      </c>
      <c r="X1248" s="51">
        <f t="shared" si="704"/>
        <v>8.7068471013361709E-2</v>
      </c>
      <c r="Y1248" s="51">
        <f t="shared" si="728"/>
        <v>0.99995880187477393</v>
      </c>
      <c r="Z1248" s="51">
        <f t="shared" si="705"/>
        <v>0.13050430527549289</v>
      </c>
      <c r="AA1248" s="51">
        <f t="shared" si="706"/>
        <v>0.14012919274983704</v>
      </c>
      <c r="AB1248" s="51">
        <f t="shared" si="707"/>
        <v>0.93922298028122075</v>
      </c>
      <c r="AC1248" s="51">
        <f t="shared" si="708"/>
        <v>8.7064883955589659E-2</v>
      </c>
      <c r="AD1248" s="78">
        <f t="shared" si="709"/>
        <v>1.2969213622621403</v>
      </c>
      <c r="AE1248" s="51">
        <f t="shared" si="729"/>
        <v>1.3022974922790533</v>
      </c>
      <c r="AF1248" s="50">
        <f t="shared" si="710"/>
        <v>-4.1281888729622906E-3</v>
      </c>
      <c r="AG1248" s="50">
        <f t="shared" si="730"/>
        <v>-1.0974743711428259E-3</v>
      </c>
      <c r="AH1248" s="48">
        <f t="shared" si="731"/>
        <v>45565</v>
      </c>
      <c r="AI1248" s="55">
        <f t="shared" si="711"/>
        <v>2024</v>
      </c>
      <c r="AJ1248" s="55">
        <f t="shared" si="712"/>
        <v>12</v>
      </c>
      <c r="AK1248" s="53">
        <f t="shared" si="713"/>
        <v>0</v>
      </c>
      <c r="AL1248" s="51">
        <f t="shared" si="732"/>
        <v>1.2803622102215524</v>
      </c>
      <c r="AM1248" s="52" t="str">
        <f t="shared" si="714"/>
        <v/>
      </c>
      <c r="AN1248" s="51">
        <f t="shared" si="733"/>
        <v>1.3022974922790533</v>
      </c>
      <c r="AO1248" s="52">
        <f t="shared" si="715"/>
        <v>-4.1281888729622906E-3</v>
      </c>
      <c r="AP1248" s="56">
        <f t="shared" si="716"/>
        <v>1</v>
      </c>
      <c r="AQ1248" s="53" t="b">
        <f t="shared" si="717"/>
        <v>1</v>
      </c>
    </row>
    <row r="1249" spans="1:43">
      <c r="A1249" s="48">
        <f>净值底稿!A1210</f>
        <v>45650</v>
      </c>
      <c r="B1249" s="49">
        <f>净值底稿!X1210</f>
        <v>1.7413801606244743</v>
      </c>
      <c r="C1249" s="49">
        <f>净值底稿!U1210</f>
        <v>1.3547363061065014</v>
      </c>
      <c r="D1249" s="49">
        <f>净值底稿!V1210</f>
        <v>1.7443</v>
      </c>
      <c r="E1249" s="49">
        <f>净值底稿!W1210</f>
        <v>2.1597</v>
      </c>
      <c r="F1249" s="50">
        <f t="shared" si="718"/>
        <v>9.2782115967691148E-3</v>
      </c>
      <c r="G1249" s="50">
        <f t="shared" si="719"/>
        <v>1.3295689340273364E-2</v>
      </c>
      <c r="H1249" s="50">
        <f t="shared" si="720"/>
        <v>-1.0880769671286483E-3</v>
      </c>
      <c r="I1249" s="50">
        <f t="shared" si="721"/>
        <v>-3.1387029771521302E-3</v>
      </c>
      <c r="J1249" s="51">
        <f t="shared" si="722"/>
        <v>0.13171515183412827</v>
      </c>
      <c r="K1249" s="51">
        <f t="shared" si="723"/>
        <v>0.14199230696414217</v>
      </c>
      <c r="L1249" s="51">
        <f t="shared" si="724"/>
        <v>0.93820103338937888</v>
      </c>
      <c r="M1249" s="51">
        <f t="shared" si="725"/>
        <v>8.6791613145112842E-2</v>
      </c>
      <c r="N1249" s="51">
        <f t="shared" si="696"/>
        <v>1.298700105332762</v>
      </c>
      <c r="O1249" s="52">
        <f t="shared" si="697"/>
        <v>0.21075493693606745</v>
      </c>
      <c r="P1249" s="53" t="b">
        <f t="shared" si="698"/>
        <v>0</v>
      </c>
      <c r="Q1249" s="53" t="b">
        <f t="shared" si="699"/>
        <v>0</v>
      </c>
      <c r="R1249" s="53" t="b">
        <f t="shared" si="700"/>
        <v>0</v>
      </c>
      <c r="S1249" s="53" t="b">
        <f t="shared" si="726"/>
        <v>0</v>
      </c>
      <c r="T1249" s="54" t="str">
        <f t="shared" si="727"/>
        <v>不调</v>
      </c>
      <c r="U1249" s="51">
        <f t="shared" si="701"/>
        <v>0.13171515183412827</v>
      </c>
      <c r="V1249" s="51">
        <f t="shared" si="702"/>
        <v>0.14199230696414217</v>
      </c>
      <c r="W1249" s="51">
        <f t="shared" si="703"/>
        <v>0.93820103338937888</v>
      </c>
      <c r="X1249" s="51">
        <f t="shared" si="704"/>
        <v>8.6791613145112842E-2</v>
      </c>
      <c r="Y1249" s="51">
        <f t="shared" si="728"/>
        <v>0.99998626710299976</v>
      </c>
      <c r="Z1249" s="51">
        <f t="shared" si="705"/>
        <v>0.13171334300351475</v>
      </c>
      <c r="AA1249" s="51">
        <f t="shared" si="706"/>
        <v>0.14199035699841581</v>
      </c>
      <c r="AB1249" s="51">
        <f t="shared" si="707"/>
        <v>0.93818814917122184</v>
      </c>
      <c r="AC1249" s="51">
        <f t="shared" si="708"/>
        <v>8.6790421244829039E-2</v>
      </c>
      <c r="AD1249" s="78">
        <f t="shared" si="709"/>
        <v>1.2986822704179812</v>
      </c>
      <c r="AE1249" s="51">
        <f t="shared" si="729"/>
        <v>1.3022974922790533</v>
      </c>
      <c r="AF1249" s="50">
        <f t="shared" si="710"/>
        <v>-2.7760338037243759E-3</v>
      </c>
      <c r="AG1249" s="50">
        <f t="shared" si="730"/>
        <v>1.3577601596210798E-3</v>
      </c>
      <c r="AH1249" s="48">
        <f t="shared" si="731"/>
        <v>45565</v>
      </c>
      <c r="AI1249" s="55">
        <f t="shared" si="711"/>
        <v>2024</v>
      </c>
      <c r="AJ1249" s="55">
        <f t="shared" si="712"/>
        <v>12</v>
      </c>
      <c r="AK1249" s="53">
        <f t="shared" si="713"/>
        <v>0</v>
      </c>
      <c r="AL1249" s="51">
        <f t="shared" si="732"/>
        <v>1.2803622102215524</v>
      </c>
      <c r="AM1249" s="52" t="str">
        <f t="shared" si="714"/>
        <v/>
      </c>
      <c r="AN1249" s="51">
        <f t="shared" si="733"/>
        <v>1.3022974922790533</v>
      </c>
      <c r="AO1249" s="52">
        <f t="shared" si="715"/>
        <v>-2.7760338037243759E-3</v>
      </c>
      <c r="AP1249" s="56">
        <f t="shared" si="716"/>
        <v>1</v>
      </c>
      <c r="AQ1249" s="53" t="b">
        <f t="shared" si="717"/>
        <v>1</v>
      </c>
    </row>
    <row r="1250" spans="1:43">
      <c r="A1250" s="48">
        <f>净值底稿!A1211</f>
        <v>45651</v>
      </c>
      <c r="B1250" s="49">
        <f>净值底稿!X1211</f>
        <v>1.7499350060680863</v>
      </c>
      <c r="C1250" s="49">
        <f>净值底稿!U1211</f>
        <v>1.3423526572781266</v>
      </c>
      <c r="D1250" s="49">
        <f>净值底稿!V1211</f>
        <v>1.7428999999999999</v>
      </c>
      <c r="E1250" s="49">
        <f>净值底稿!W1211</f>
        <v>2.1613000000000002</v>
      </c>
      <c r="F1250" s="50">
        <f t="shared" si="718"/>
        <v>4.9126811233131118E-3</v>
      </c>
      <c r="G1250" s="50">
        <f t="shared" si="719"/>
        <v>-9.1410031402829883E-3</v>
      </c>
      <c r="H1250" s="50">
        <f t="shared" si="720"/>
        <v>-8.0261422920369085E-4</v>
      </c>
      <c r="I1250" s="50">
        <f t="shared" si="721"/>
        <v>7.4084363569015821E-4</v>
      </c>
      <c r="J1250" s="51">
        <f t="shared" si="722"/>
        <v>0.13236040865737658</v>
      </c>
      <c r="K1250" s="51">
        <f t="shared" si="723"/>
        <v>0.14069242269920337</v>
      </c>
      <c r="L1250" s="51">
        <f t="shared" si="724"/>
        <v>0.9374351460130268</v>
      </c>
      <c r="M1250" s="51">
        <f t="shared" si="725"/>
        <v>8.6854719376047135E-2</v>
      </c>
      <c r="N1250" s="51">
        <f t="shared" si="696"/>
        <v>1.2973426967456538</v>
      </c>
      <c r="O1250" s="52">
        <f t="shared" si="697"/>
        <v>0.21047085865710349</v>
      </c>
      <c r="P1250" s="53" t="b">
        <f t="shared" si="698"/>
        <v>0</v>
      </c>
      <c r="Q1250" s="53" t="b">
        <f t="shared" si="699"/>
        <v>0</v>
      </c>
      <c r="R1250" s="53" t="b">
        <f t="shared" si="700"/>
        <v>0</v>
      </c>
      <c r="S1250" s="53" t="b">
        <f t="shared" si="726"/>
        <v>0</v>
      </c>
      <c r="T1250" s="54" t="str">
        <f t="shared" si="727"/>
        <v>不调</v>
      </c>
      <c r="U1250" s="51">
        <f t="shared" si="701"/>
        <v>0.13236040865737658</v>
      </c>
      <c r="V1250" s="51">
        <f t="shared" si="702"/>
        <v>0.14069242269920337</v>
      </c>
      <c r="W1250" s="51">
        <f t="shared" si="703"/>
        <v>0.9374351460130268</v>
      </c>
      <c r="X1250" s="51">
        <f t="shared" si="704"/>
        <v>8.6854719376047135E-2</v>
      </c>
      <c r="Y1250" s="51">
        <f t="shared" si="728"/>
        <v>0.99998626710299976</v>
      </c>
      <c r="Z1250" s="51">
        <f t="shared" si="705"/>
        <v>0.13235859096551758</v>
      </c>
      <c r="AA1250" s="51">
        <f t="shared" si="706"/>
        <v>0.14069049058465374</v>
      </c>
      <c r="AB1250" s="51">
        <f t="shared" si="707"/>
        <v>0.93742227231272224</v>
      </c>
      <c r="AC1250" s="51">
        <f t="shared" si="708"/>
        <v>8.6853526609131954E-2</v>
      </c>
      <c r="AD1250" s="78">
        <f t="shared" si="709"/>
        <v>1.2973248804720254</v>
      </c>
      <c r="AE1250" s="51">
        <f t="shared" si="729"/>
        <v>1.3022974922790533</v>
      </c>
      <c r="AF1250" s="50">
        <f t="shared" si="710"/>
        <v>-3.8183378502293364E-3</v>
      </c>
      <c r="AG1250" s="50">
        <f t="shared" si="730"/>
        <v>-1.0452055725060916E-3</v>
      </c>
      <c r="AH1250" s="48">
        <f t="shared" si="731"/>
        <v>45565</v>
      </c>
      <c r="AI1250" s="55">
        <f t="shared" si="711"/>
        <v>2024</v>
      </c>
      <c r="AJ1250" s="55">
        <f t="shared" si="712"/>
        <v>12</v>
      </c>
      <c r="AK1250" s="53">
        <f t="shared" si="713"/>
        <v>0</v>
      </c>
      <c r="AL1250" s="51">
        <f t="shared" si="732"/>
        <v>1.2803622102215524</v>
      </c>
      <c r="AM1250" s="52" t="str">
        <f t="shared" si="714"/>
        <v/>
      </c>
      <c r="AN1250" s="51">
        <f t="shared" si="733"/>
        <v>1.3022974922790533</v>
      </c>
      <c r="AO1250" s="52">
        <f t="shared" si="715"/>
        <v>-3.8183378502293364E-3</v>
      </c>
      <c r="AP1250" s="56">
        <f t="shared" si="716"/>
        <v>1</v>
      </c>
      <c r="AQ1250" s="53" t="b">
        <f t="shared" si="717"/>
        <v>1</v>
      </c>
    </row>
    <row r="1251" spans="1:43">
      <c r="A1251" s="48">
        <f>净值底稿!A1212</f>
        <v>45652</v>
      </c>
      <c r="B1251" s="49">
        <f>净值底稿!X1212</f>
        <v>1.7465217605538859</v>
      </c>
      <c r="C1251" s="49">
        <f>净值底稿!U1212</f>
        <v>1.3522143888415044</v>
      </c>
      <c r="D1251" s="49">
        <f>净值底稿!V1212</f>
        <v>1.7435</v>
      </c>
      <c r="E1251" s="49">
        <f>净值底稿!W1212</f>
        <v>2.1657000000000002</v>
      </c>
      <c r="F1251" s="50">
        <f t="shared" si="718"/>
        <v>-1.9504984484364218E-3</v>
      </c>
      <c r="G1251" s="50">
        <f t="shared" si="719"/>
        <v>7.3466026307678067E-3</v>
      </c>
      <c r="H1251" s="50">
        <f t="shared" si="720"/>
        <v>3.4425382982394837E-4</v>
      </c>
      <c r="I1251" s="50">
        <f t="shared" si="721"/>
        <v>2.0358117799472719E-3</v>
      </c>
      <c r="J1251" s="51">
        <f t="shared" si="722"/>
        <v>0.13210042573920211</v>
      </c>
      <c r="K1251" s="51">
        <f t="shared" si="723"/>
        <v>0.14172408771290698</v>
      </c>
      <c r="L1251" s="51">
        <f t="shared" si="724"/>
        <v>0.93774498352012814</v>
      </c>
      <c r="M1251" s="51">
        <f t="shared" si="725"/>
        <v>8.7030344041732793E-2</v>
      </c>
      <c r="N1251" s="51">
        <f t="shared" si="696"/>
        <v>1.2985998410139701</v>
      </c>
      <c r="O1251" s="52">
        <f t="shared" si="697"/>
        <v>0.2108613483567825</v>
      </c>
      <c r="P1251" s="53" t="b">
        <f t="shared" si="698"/>
        <v>0</v>
      </c>
      <c r="Q1251" s="53" t="b">
        <f t="shared" si="699"/>
        <v>0</v>
      </c>
      <c r="R1251" s="53" t="b">
        <f t="shared" si="700"/>
        <v>0</v>
      </c>
      <c r="S1251" s="53" t="b">
        <f t="shared" si="726"/>
        <v>0</v>
      </c>
      <c r="T1251" s="54" t="str">
        <f t="shared" si="727"/>
        <v>不调</v>
      </c>
      <c r="U1251" s="51">
        <f t="shared" si="701"/>
        <v>0.13210042573920211</v>
      </c>
      <c r="V1251" s="51">
        <f t="shared" si="702"/>
        <v>0.14172408771290698</v>
      </c>
      <c r="W1251" s="51">
        <f t="shared" si="703"/>
        <v>0.93774498352012814</v>
      </c>
      <c r="X1251" s="51">
        <f t="shared" si="704"/>
        <v>8.7030344041732793E-2</v>
      </c>
      <c r="Y1251" s="51">
        <f t="shared" si="728"/>
        <v>0.99998626710299976</v>
      </c>
      <c r="Z1251" s="51">
        <f t="shared" si="705"/>
        <v>0.13209861161766173</v>
      </c>
      <c r="AA1251" s="51">
        <f t="shared" si="706"/>
        <v>0.14172214143060796</v>
      </c>
      <c r="AB1251" s="51">
        <f t="shared" si="707"/>
        <v>0.93773210556485698</v>
      </c>
      <c r="AC1251" s="51">
        <f t="shared" si="708"/>
        <v>8.7029148862982172E-2</v>
      </c>
      <c r="AD1251" s="78">
        <f t="shared" si="709"/>
        <v>1.2985820074761087</v>
      </c>
      <c r="AE1251" s="51">
        <f t="shared" si="729"/>
        <v>1.3022974922790533</v>
      </c>
      <c r="AF1251" s="50">
        <f t="shared" si="710"/>
        <v>-2.8530230803427425E-3</v>
      </c>
      <c r="AG1251" s="50">
        <f t="shared" si="730"/>
        <v>9.6901479575861593E-4</v>
      </c>
      <c r="AH1251" s="48">
        <f t="shared" si="731"/>
        <v>45565</v>
      </c>
      <c r="AI1251" s="55">
        <f t="shared" si="711"/>
        <v>2024</v>
      </c>
      <c r="AJ1251" s="55">
        <f t="shared" si="712"/>
        <v>12</v>
      </c>
      <c r="AK1251" s="53">
        <f t="shared" si="713"/>
        <v>0</v>
      </c>
      <c r="AL1251" s="51">
        <f t="shared" si="732"/>
        <v>1.2803622102215524</v>
      </c>
      <c r="AM1251" s="52" t="str">
        <f t="shared" si="714"/>
        <v/>
      </c>
      <c r="AN1251" s="51">
        <f t="shared" si="733"/>
        <v>1.3022974922790533</v>
      </c>
      <c r="AO1251" s="52">
        <f t="shared" si="715"/>
        <v>-2.8530230803427425E-3</v>
      </c>
      <c r="AP1251" s="56">
        <f t="shared" si="716"/>
        <v>1</v>
      </c>
      <c r="AQ1251" s="53" t="b">
        <f t="shared" si="717"/>
        <v>1</v>
      </c>
    </row>
    <row r="1252" spans="1:43">
      <c r="A1252" s="48">
        <f>净值底稿!A1213</f>
        <v>45653</v>
      </c>
      <c r="B1252" s="49">
        <f>净值底稿!X1213</f>
        <v>1.7498877698266122</v>
      </c>
      <c r="C1252" s="49">
        <f>净值底稿!U1213</f>
        <v>1.359478894858122</v>
      </c>
      <c r="D1252" s="49">
        <f>净值底稿!V1213</f>
        <v>1.7468999999999999</v>
      </c>
      <c r="E1252" s="49">
        <f>净值底稿!W1213</f>
        <v>2.1671999999999998</v>
      </c>
      <c r="F1252" s="50">
        <f t="shared" si="718"/>
        <v>1.9272644342311906E-3</v>
      </c>
      <c r="G1252" s="50">
        <f t="shared" si="719"/>
        <v>5.3723034428301286E-3</v>
      </c>
      <c r="H1252" s="50">
        <f t="shared" si="720"/>
        <v>1.9501003728132904E-3</v>
      </c>
      <c r="I1252" s="50">
        <f t="shared" si="721"/>
        <v>6.9261670591469482E-4</v>
      </c>
      <c r="J1252" s="51">
        <f t="shared" si="722"/>
        <v>0.13235320057364378</v>
      </c>
      <c r="K1252" s="51">
        <f t="shared" si="723"/>
        <v>0.14248351577894089</v>
      </c>
      <c r="L1252" s="51">
        <f t="shared" si="724"/>
        <v>0.93956077729351795</v>
      </c>
      <c r="M1252" s="51">
        <f t="shared" si="725"/>
        <v>8.7089426705386205E-2</v>
      </c>
      <c r="N1252" s="51">
        <f t="shared" si="696"/>
        <v>1.3014869203514887</v>
      </c>
      <c r="O1252" s="52">
        <f t="shared" si="697"/>
        <v>0.21117132416387274</v>
      </c>
      <c r="P1252" s="53" t="b">
        <f t="shared" si="698"/>
        <v>0</v>
      </c>
      <c r="Q1252" s="53" t="b">
        <f t="shared" si="699"/>
        <v>0</v>
      </c>
      <c r="R1252" s="53" t="b">
        <f t="shared" si="700"/>
        <v>0</v>
      </c>
      <c r="S1252" s="53" t="b">
        <f t="shared" si="726"/>
        <v>0</v>
      </c>
      <c r="T1252" s="54" t="str">
        <f t="shared" si="727"/>
        <v>不调</v>
      </c>
      <c r="U1252" s="51">
        <f t="shared" si="701"/>
        <v>0.13235320057364378</v>
      </c>
      <c r="V1252" s="51">
        <f t="shared" si="702"/>
        <v>0.14248351577894089</v>
      </c>
      <c r="W1252" s="51">
        <f t="shared" si="703"/>
        <v>0.93956077729351795</v>
      </c>
      <c r="X1252" s="51">
        <f t="shared" si="704"/>
        <v>8.7089426705386205E-2</v>
      </c>
      <c r="Y1252" s="51">
        <f t="shared" si="728"/>
        <v>0.99998626710299976</v>
      </c>
      <c r="Z1252" s="51">
        <f t="shared" si="705"/>
        <v>0.13235138298077265</v>
      </c>
      <c r="AA1252" s="51">
        <f t="shared" si="706"/>
        <v>0.14248155906749446</v>
      </c>
      <c r="AB1252" s="51">
        <f t="shared" si="707"/>
        <v>0.93954787440213794</v>
      </c>
      <c r="AC1252" s="51">
        <f t="shared" si="708"/>
        <v>8.7088230715259451E-2</v>
      </c>
      <c r="AD1252" s="78">
        <f t="shared" si="709"/>
        <v>1.3014690471656645</v>
      </c>
      <c r="AE1252" s="51">
        <f t="shared" si="729"/>
        <v>1.3022974922790533</v>
      </c>
      <c r="AF1252" s="50">
        <f t="shared" si="710"/>
        <v>-6.3614121834720816E-4</v>
      </c>
      <c r="AG1252" s="50">
        <f t="shared" si="730"/>
        <v>2.2232247735873845E-3</v>
      </c>
      <c r="AH1252" s="48">
        <f t="shared" si="731"/>
        <v>45565</v>
      </c>
      <c r="AI1252" s="55">
        <f t="shared" si="711"/>
        <v>2024</v>
      </c>
      <c r="AJ1252" s="55">
        <f t="shared" si="712"/>
        <v>12</v>
      </c>
      <c r="AK1252" s="53">
        <f t="shared" si="713"/>
        <v>0</v>
      </c>
      <c r="AL1252" s="51">
        <f t="shared" si="732"/>
        <v>1.2803622102215524</v>
      </c>
      <c r="AM1252" s="52" t="str">
        <f t="shared" si="714"/>
        <v/>
      </c>
      <c r="AN1252" s="51">
        <f t="shared" si="733"/>
        <v>1.3022974922790533</v>
      </c>
      <c r="AO1252" s="52">
        <f t="shared" si="715"/>
        <v>-6.3614121834720816E-4</v>
      </c>
      <c r="AP1252" s="56">
        <f t="shared" si="716"/>
        <v>1</v>
      </c>
      <c r="AQ1252" s="53" t="b">
        <f t="shared" si="717"/>
        <v>1</v>
      </c>
    </row>
    <row r="1253" spans="1:43">
      <c r="A1253" s="48">
        <f>净值底稿!A1214</f>
        <v>45656</v>
      </c>
      <c r="B1253" s="49">
        <f>净值底稿!X1214</f>
        <v>1.7612229897663445</v>
      </c>
      <c r="C1253" s="49">
        <f>净值底稿!U1214</f>
        <v>1.3591866093595397</v>
      </c>
      <c r="D1253" s="49">
        <f>净值底稿!V1214</f>
        <v>1.7465999999999999</v>
      </c>
      <c r="E1253" s="49">
        <f>净值底稿!W1214</f>
        <v>2.1598999999999999</v>
      </c>
      <c r="F1253" s="50">
        <f t="shared" si="718"/>
        <v>6.477683960757874E-3</v>
      </c>
      <c r="G1253" s="50">
        <f t="shared" si="719"/>
        <v>-2.1499818767900525E-4</v>
      </c>
      <c r="H1253" s="50">
        <f t="shared" si="720"/>
        <v>-1.7173278378845858E-4</v>
      </c>
      <c r="I1253" s="50">
        <f t="shared" si="721"/>
        <v>-3.368401624215478E-3</v>
      </c>
      <c r="J1253" s="51">
        <f t="shared" si="722"/>
        <v>0.13320871341149132</v>
      </c>
      <c r="K1253" s="51">
        <f t="shared" si="723"/>
        <v>0.14245092579051727</v>
      </c>
      <c r="L1253" s="51">
        <f t="shared" si="724"/>
        <v>0.93938652323016436</v>
      </c>
      <c r="M1253" s="51">
        <f t="shared" si="725"/>
        <v>8.6794882577468119E-2</v>
      </c>
      <c r="N1253" s="51">
        <f t="shared" si="696"/>
        <v>1.3018410450096409</v>
      </c>
      <c r="O1253" s="52">
        <f t="shared" si="697"/>
        <v>0.21174600405994048</v>
      </c>
      <c r="P1253" s="53" t="b">
        <f t="shared" si="698"/>
        <v>0</v>
      </c>
      <c r="Q1253" s="53" t="b">
        <f t="shared" si="699"/>
        <v>0</v>
      </c>
      <c r="R1253" s="53" t="b">
        <f t="shared" si="700"/>
        <v>0</v>
      </c>
      <c r="S1253" s="53" t="b">
        <f t="shared" si="726"/>
        <v>0</v>
      </c>
      <c r="T1253" s="54" t="str">
        <f t="shared" si="727"/>
        <v>不调</v>
      </c>
      <c r="U1253" s="51">
        <f t="shared" si="701"/>
        <v>0.13320871341149132</v>
      </c>
      <c r="V1253" s="51">
        <f t="shared" si="702"/>
        <v>0.14245092579051727</v>
      </c>
      <c r="W1253" s="51">
        <f t="shared" si="703"/>
        <v>0.93938652323016436</v>
      </c>
      <c r="X1253" s="51">
        <f t="shared" si="704"/>
        <v>8.6794882577468119E-2</v>
      </c>
      <c r="Y1253" s="51">
        <f t="shared" si="728"/>
        <v>0.99995880187477393</v>
      </c>
      <c r="Z1253" s="51">
        <f t="shared" si="705"/>
        <v>0.13320322546223498</v>
      </c>
      <c r="AA1253" s="51">
        <f t="shared" si="706"/>
        <v>0.14244505707943797</v>
      </c>
      <c r="AB1253" s="51">
        <f t="shared" si="707"/>
        <v>0.93934782226654467</v>
      </c>
      <c r="AC1253" s="51">
        <f t="shared" si="708"/>
        <v>8.6791306791026715E-2</v>
      </c>
      <c r="AD1253" s="78">
        <f t="shared" si="709"/>
        <v>1.3017874115992443</v>
      </c>
      <c r="AE1253" s="51">
        <f t="shared" si="729"/>
        <v>1.3022974922790533</v>
      </c>
      <c r="AF1253" s="50">
        <f t="shared" si="710"/>
        <v>-3.9167754129387777E-4</v>
      </c>
      <c r="AG1253" s="50">
        <f t="shared" si="730"/>
        <v>2.4461928946606371E-4</v>
      </c>
      <c r="AH1253" s="48">
        <f t="shared" si="731"/>
        <v>45565</v>
      </c>
      <c r="AI1253" s="55">
        <f t="shared" si="711"/>
        <v>2024</v>
      </c>
      <c r="AJ1253" s="55">
        <f t="shared" si="712"/>
        <v>12</v>
      </c>
      <c r="AK1253" s="53">
        <f t="shared" si="713"/>
        <v>0</v>
      </c>
      <c r="AL1253" s="51">
        <f t="shared" si="732"/>
        <v>1.2803622102215524</v>
      </c>
      <c r="AM1253" s="52" t="str">
        <f t="shared" si="714"/>
        <v/>
      </c>
      <c r="AN1253" s="51">
        <f t="shared" si="733"/>
        <v>1.3022974922790533</v>
      </c>
      <c r="AO1253" s="52">
        <f t="shared" si="715"/>
        <v>-3.9167754129387777E-4</v>
      </c>
      <c r="AP1253" s="56">
        <f t="shared" si="716"/>
        <v>1</v>
      </c>
      <c r="AQ1253" s="53" t="b">
        <f t="shared" si="717"/>
        <v>1</v>
      </c>
    </row>
    <row r="1254" spans="1:43">
      <c r="A1254" s="48">
        <f>净值底稿!A1215</f>
        <v>45657</v>
      </c>
      <c r="B1254" s="49">
        <f>净值底稿!X1215</f>
        <v>1.7474617677354591</v>
      </c>
      <c r="C1254" s="49">
        <f>净值底稿!U1215</f>
        <v>1.3278275771492087</v>
      </c>
      <c r="D1254" s="49">
        <f>净值底稿!V1215</f>
        <v>1.7497</v>
      </c>
      <c r="E1254" s="49">
        <f>净值底稿!W1215</f>
        <v>2.1541000000000001</v>
      </c>
      <c r="F1254" s="50">
        <f t="shared" si="718"/>
        <v>-7.8134467417502185E-3</v>
      </c>
      <c r="G1254" s="50">
        <f t="shared" si="719"/>
        <v>-2.3071910798994399E-2</v>
      </c>
      <c r="H1254" s="50">
        <f t="shared" si="720"/>
        <v>1.7748769036987078E-3</v>
      </c>
      <c r="I1254" s="50">
        <f t="shared" si="721"/>
        <v>-2.6853095050696218E-3</v>
      </c>
      <c r="J1254" s="51">
        <f t="shared" si="722"/>
        <v>0.13216244915425646</v>
      </c>
      <c r="K1254" s="51">
        <f t="shared" si="723"/>
        <v>0.13915857742874352</v>
      </c>
      <c r="L1254" s="51">
        <f t="shared" si="724"/>
        <v>0.94101504902082522</v>
      </c>
      <c r="M1254" s="51">
        <f t="shared" si="725"/>
        <v>8.6558245269943351E-2</v>
      </c>
      <c r="N1254" s="51">
        <f t="shared" si="696"/>
        <v>1.2988943208737684</v>
      </c>
      <c r="O1254" s="52">
        <f t="shared" si="697"/>
        <v>0.20888614433272895</v>
      </c>
      <c r="P1254" s="53" t="b">
        <f t="shared" si="698"/>
        <v>1</v>
      </c>
      <c r="Q1254" s="53" t="b">
        <f t="shared" si="699"/>
        <v>1</v>
      </c>
      <c r="R1254" s="53" t="b">
        <f t="shared" si="700"/>
        <v>0</v>
      </c>
      <c r="S1254" s="53" t="b">
        <f t="shared" si="726"/>
        <v>1</v>
      </c>
      <c r="T1254" s="54" t="str">
        <f t="shared" si="727"/>
        <v>年末+季度</v>
      </c>
      <c r="U1254" s="51">
        <f t="shared" si="701"/>
        <v>0.12988943208737685</v>
      </c>
      <c r="V1254" s="51">
        <f t="shared" si="702"/>
        <v>0.12988943208737685</v>
      </c>
      <c r="W1254" s="51">
        <f t="shared" si="703"/>
        <v>0.95158495054001446</v>
      </c>
      <c r="X1254" s="51">
        <f t="shared" si="704"/>
        <v>8.7530506159000473E-2</v>
      </c>
      <c r="Y1254" s="51">
        <f t="shared" si="728"/>
        <v>0.99998626710299976</v>
      </c>
      <c r="Z1254" s="51">
        <f t="shared" si="705"/>
        <v>0.12988764832918459</v>
      </c>
      <c r="AA1254" s="51">
        <f t="shared" si="706"/>
        <v>0.12988764832918459</v>
      </c>
      <c r="AB1254" s="51">
        <f t="shared" si="707"/>
        <v>0.95157188252190172</v>
      </c>
      <c r="AC1254" s="51">
        <f t="shared" si="708"/>
        <v>8.7529304111575015E-2</v>
      </c>
      <c r="AD1254" s="78">
        <f t="shared" si="709"/>
        <v>1.298876483291846</v>
      </c>
      <c r="AE1254" s="51">
        <f t="shared" si="729"/>
        <v>1.3022974922790533</v>
      </c>
      <c r="AF1254" s="50">
        <f t="shared" si="710"/>
        <v>-2.6269028447720721E-3</v>
      </c>
      <c r="AG1254" s="50">
        <f t="shared" si="730"/>
        <v>-2.2361011340723547E-3</v>
      </c>
      <c r="AH1254" s="48">
        <f t="shared" si="731"/>
        <v>45657</v>
      </c>
      <c r="AI1254" s="55">
        <f t="shared" si="711"/>
        <v>2024</v>
      </c>
      <c r="AJ1254" s="55">
        <f t="shared" si="712"/>
        <v>12</v>
      </c>
      <c r="AK1254" s="53">
        <f t="shared" si="713"/>
        <v>1</v>
      </c>
      <c r="AL1254" s="51">
        <f t="shared" si="732"/>
        <v>1.2803622102215524</v>
      </c>
      <c r="AM1254" s="52">
        <f t="shared" si="714"/>
        <v>1.44601839405194E-2</v>
      </c>
      <c r="AN1254" s="51">
        <f t="shared" si="733"/>
        <v>1.3022974922790533</v>
      </c>
      <c r="AO1254" s="52">
        <f t="shared" si="715"/>
        <v>-2.6269028447720721E-3</v>
      </c>
      <c r="AP1254" s="56">
        <f t="shared" si="716"/>
        <v>1</v>
      </c>
      <c r="AQ1254" s="53" t="b">
        <f t="shared" si="717"/>
        <v>1</v>
      </c>
    </row>
    <row r="1255" spans="1:43">
      <c r="A1255" s="48">
        <f>净值底稿!A1216</f>
        <v>45659</v>
      </c>
      <c r="B1255" s="49">
        <f>净值底稿!X1216</f>
        <v>1.7144525053264408</v>
      </c>
      <c r="C1255" s="49">
        <f>净值底稿!U1216</f>
        <v>1.2955121940344225</v>
      </c>
      <c r="D1255" s="49">
        <f>净值底稿!V1216</f>
        <v>1.7553000000000001</v>
      </c>
      <c r="E1255" s="49">
        <f>净值底稿!W1216</f>
        <v>2.1787999999999998</v>
      </c>
      <c r="F1255" s="50">
        <f t="shared" si="718"/>
        <v>-1.8889833825546432E-2</v>
      </c>
      <c r="G1255" s="50">
        <f t="shared" si="719"/>
        <v>-2.4337032662151814E-2</v>
      </c>
      <c r="H1255" s="50">
        <f t="shared" si="720"/>
        <v>3.2005486654855808E-3</v>
      </c>
      <c r="I1255" s="50">
        <f t="shared" si="721"/>
        <v>1.1466505733252808E-2</v>
      </c>
      <c r="J1255" s="51">
        <f t="shared" si="722"/>
        <v>0.12743409223625529</v>
      </c>
      <c r="K1255" s="51">
        <f t="shared" si="723"/>
        <v>0.12672656838938715</v>
      </c>
      <c r="L1255" s="51">
        <f t="shared" si="724"/>
        <v>0.95461743464062077</v>
      </c>
      <c r="M1255" s="51">
        <f t="shared" si="725"/>
        <v>8.8532959378998022E-2</v>
      </c>
      <c r="N1255" s="51">
        <f t="shared" si="696"/>
        <v>1.2973110546452613</v>
      </c>
      <c r="O1255" s="52">
        <f t="shared" si="697"/>
        <v>0.19591343164430255</v>
      </c>
      <c r="P1255" s="53" t="b">
        <f t="shared" si="698"/>
        <v>0</v>
      </c>
      <c r="Q1255" s="53" t="b">
        <f t="shared" si="699"/>
        <v>0</v>
      </c>
      <c r="R1255" s="53" t="b">
        <f t="shared" si="700"/>
        <v>0</v>
      </c>
      <c r="S1255" s="53" t="b">
        <f t="shared" si="726"/>
        <v>0</v>
      </c>
      <c r="T1255" s="54" t="str">
        <f t="shared" si="727"/>
        <v>不调</v>
      </c>
      <c r="U1255" s="51">
        <f t="shared" si="701"/>
        <v>0.12743409223625529</v>
      </c>
      <c r="V1255" s="51">
        <f t="shared" si="702"/>
        <v>0.12672656838938715</v>
      </c>
      <c r="W1255" s="51">
        <f t="shared" si="703"/>
        <v>0.95461743464062077</v>
      </c>
      <c r="X1255" s="51">
        <f t="shared" si="704"/>
        <v>8.8532959378998022E-2</v>
      </c>
      <c r="Y1255" s="51">
        <f t="shared" si="728"/>
        <v>0.99997253439459188</v>
      </c>
      <c r="Z1255" s="51">
        <f t="shared" si="705"/>
        <v>0.12743059218176239</v>
      </c>
      <c r="AA1255" s="51">
        <f t="shared" si="706"/>
        <v>0.12672308776746505</v>
      </c>
      <c r="AB1255" s="51">
        <f t="shared" si="707"/>
        <v>0.95459121549484527</v>
      </c>
      <c r="AC1255" s="51">
        <f t="shared" si="708"/>
        <v>8.8530527767670106E-2</v>
      </c>
      <c r="AD1255" s="78">
        <f t="shared" si="709"/>
        <v>1.2972754232117427</v>
      </c>
      <c r="AE1255" s="51">
        <f t="shared" si="729"/>
        <v>1.3022974922790533</v>
      </c>
      <c r="AF1255" s="50">
        <f t="shared" si="710"/>
        <v>-3.8563147799063335E-3</v>
      </c>
      <c r="AG1255" s="50">
        <f t="shared" si="730"/>
        <v>-1.232649986891432E-3</v>
      </c>
      <c r="AH1255" s="48">
        <f t="shared" si="731"/>
        <v>45657</v>
      </c>
      <c r="AI1255" s="55">
        <f t="shared" si="711"/>
        <v>2025</v>
      </c>
      <c r="AJ1255" s="55">
        <f t="shared" si="712"/>
        <v>1</v>
      </c>
      <c r="AK1255" s="53">
        <f t="shared" si="713"/>
        <v>0</v>
      </c>
      <c r="AL1255" s="51">
        <f t="shared" si="732"/>
        <v>1.298876483291846</v>
      </c>
      <c r="AM1255" s="52" t="str">
        <f t="shared" si="714"/>
        <v/>
      </c>
      <c r="AN1255" s="51">
        <f t="shared" si="733"/>
        <v>1.2972754232117427</v>
      </c>
      <c r="AO1255" s="52">
        <f t="shared" si="715"/>
        <v>0</v>
      </c>
      <c r="AP1255" s="56">
        <f t="shared" si="716"/>
        <v>1</v>
      </c>
      <c r="AQ1255" s="53" t="b">
        <f t="shared" si="717"/>
        <v>1</v>
      </c>
    </row>
    <row r="1256" spans="1:43">
      <c r="A1256" s="48">
        <f>净值底稿!A1217</f>
        <v>45660</v>
      </c>
      <c r="B1256" s="49">
        <f>净值底稿!X1217</f>
        <v>1.6972466709780967</v>
      </c>
      <c r="C1256" s="49">
        <f>净值底稿!U1217</f>
        <v>1.2651522803652704</v>
      </c>
      <c r="D1256" s="49">
        <f>净值底稿!V1217</f>
        <v>1.7575000000000001</v>
      </c>
      <c r="E1256" s="49">
        <f>净值底稿!W1217</f>
        <v>2.1958000000000002</v>
      </c>
      <c r="F1256" s="50">
        <f t="shared" si="718"/>
        <v>-1.0035760276175143E-2</v>
      </c>
      <c r="G1256" s="50">
        <f t="shared" si="719"/>
        <v>-2.3434679973645567E-2</v>
      </c>
      <c r="H1256" s="50">
        <f t="shared" si="720"/>
        <v>1.2533470062097152E-3</v>
      </c>
      <c r="I1256" s="50">
        <f t="shared" si="721"/>
        <v>7.8024600697632618E-3</v>
      </c>
      <c r="J1256" s="51">
        <f t="shared" si="722"/>
        <v>0.12615172930677518</v>
      </c>
      <c r="K1256" s="51">
        <f t="shared" si="723"/>
        <v>0.1237533727603623</v>
      </c>
      <c r="L1256" s="51">
        <f t="shared" si="724"/>
        <v>0.95578764953693984</v>
      </c>
      <c r="M1256" s="51">
        <f t="shared" si="725"/>
        <v>8.922128367553242E-2</v>
      </c>
      <c r="N1256" s="51">
        <f t="shared" si="696"/>
        <v>1.2949140352796098</v>
      </c>
      <c r="O1256" s="52">
        <f t="shared" si="697"/>
        <v>0.19298972384153337</v>
      </c>
      <c r="P1256" s="53" t="b">
        <f t="shared" si="698"/>
        <v>0</v>
      </c>
      <c r="Q1256" s="53" t="b">
        <f t="shared" si="699"/>
        <v>0</v>
      </c>
      <c r="R1256" s="53" t="b">
        <f t="shared" si="700"/>
        <v>0</v>
      </c>
      <c r="S1256" s="53" t="b">
        <f t="shared" si="726"/>
        <v>0</v>
      </c>
      <c r="T1256" s="54" t="str">
        <f t="shared" si="727"/>
        <v>不调</v>
      </c>
      <c r="U1256" s="51">
        <f t="shared" si="701"/>
        <v>0.12615172930677518</v>
      </c>
      <c r="V1256" s="51">
        <f t="shared" si="702"/>
        <v>0.1237533727603623</v>
      </c>
      <c r="W1256" s="51">
        <f t="shared" si="703"/>
        <v>0.95578764953693984</v>
      </c>
      <c r="X1256" s="51">
        <f t="shared" si="704"/>
        <v>8.922128367553242E-2</v>
      </c>
      <c r="Y1256" s="51">
        <f t="shared" si="728"/>
        <v>0.99998626710299976</v>
      </c>
      <c r="Z1256" s="51">
        <f t="shared" si="705"/>
        <v>0.12614999687807021</v>
      </c>
      <c r="AA1256" s="51">
        <f t="shared" si="706"/>
        <v>0.12375167326804075</v>
      </c>
      <c r="AB1256" s="51">
        <f t="shared" si="707"/>
        <v>0.95577452380359462</v>
      </c>
      <c r="AC1256" s="51">
        <f t="shared" si="708"/>
        <v>8.9220058408833472E-2</v>
      </c>
      <c r="AD1256" s="78">
        <f t="shared" si="709"/>
        <v>1.294896252358539</v>
      </c>
      <c r="AE1256" s="51">
        <f t="shared" si="729"/>
        <v>1.3022974922790533</v>
      </c>
      <c r="AF1256" s="50">
        <f t="shared" si="710"/>
        <v>-5.6832175170374866E-3</v>
      </c>
      <c r="AG1256" s="50">
        <f t="shared" si="730"/>
        <v>-1.8339751225020517E-3</v>
      </c>
      <c r="AH1256" s="48">
        <f t="shared" si="731"/>
        <v>45657</v>
      </c>
      <c r="AI1256" s="55">
        <f t="shared" si="711"/>
        <v>2025</v>
      </c>
      <c r="AJ1256" s="55">
        <f t="shared" si="712"/>
        <v>1</v>
      </c>
      <c r="AK1256" s="53">
        <f t="shared" si="713"/>
        <v>0</v>
      </c>
      <c r="AL1256" s="51">
        <f t="shared" si="732"/>
        <v>1.298876483291846</v>
      </c>
      <c r="AM1256" s="52" t="str">
        <f t="shared" si="714"/>
        <v/>
      </c>
      <c r="AN1256" s="51">
        <f t="shared" si="733"/>
        <v>1.2972754232117427</v>
      </c>
      <c r="AO1256" s="52">
        <f t="shared" si="715"/>
        <v>-1.8339751225020517E-3</v>
      </c>
      <c r="AP1256" s="56">
        <f t="shared" si="716"/>
        <v>1</v>
      </c>
      <c r="AQ1256" s="53" t="b">
        <f t="shared" si="717"/>
        <v>1</v>
      </c>
    </row>
    <row r="1257" spans="1:43">
      <c r="A1257" s="48">
        <f>净值底稿!A1218</f>
        <v>45663</v>
      </c>
      <c r="B1257" s="49">
        <f>净值底稿!X1218</f>
        <v>1.7010871329501758</v>
      </c>
      <c r="C1257" s="49">
        <f>净值底稿!U1218</f>
        <v>1.2664310888786696</v>
      </c>
      <c r="D1257" s="49">
        <f>净值底稿!V1218</f>
        <v>1.7578</v>
      </c>
      <c r="E1257" s="49">
        <f>净值底稿!W1218</f>
        <v>2.1865999999999999</v>
      </c>
      <c r="F1257" s="50">
        <f t="shared" si="718"/>
        <v>2.2627600558886574E-3</v>
      </c>
      <c r="G1257" s="50">
        <f t="shared" si="719"/>
        <v>1.0107941417376587E-3</v>
      </c>
      <c r="H1257" s="50">
        <f t="shared" si="720"/>
        <v>1.7069701280236771E-4</v>
      </c>
      <c r="I1257" s="50">
        <f t="shared" si="721"/>
        <v>-4.1898169232171822E-3</v>
      </c>
      <c r="J1257" s="51">
        <f t="shared" si="722"/>
        <v>0.12643544405205639</v>
      </c>
      <c r="K1257" s="51">
        <f t="shared" si="723"/>
        <v>0.12387676073441031</v>
      </c>
      <c r="L1257" s="51">
        <f t="shared" si="724"/>
        <v>0.95593767165972054</v>
      </c>
      <c r="M1257" s="51">
        <f t="shared" si="725"/>
        <v>8.8846242698221722E-2</v>
      </c>
      <c r="N1257" s="51">
        <f t="shared" si="696"/>
        <v>1.295096119144409</v>
      </c>
      <c r="O1257" s="52">
        <f t="shared" si="697"/>
        <v>0.19327693218000894</v>
      </c>
      <c r="P1257" s="53" t="b">
        <f t="shared" si="698"/>
        <v>0</v>
      </c>
      <c r="Q1257" s="53" t="b">
        <f t="shared" si="699"/>
        <v>0</v>
      </c>
      <c r="R1257" s="53" t="b">
        <f t="shared" si="700"/>
        <v>0</v>
      </c>
      <c r="S1257" s="53" t="b">
        <f t="shared" si="726"/>
        <v>0</v>
      </c>
      <c r="T1257" s="54" t="str">
        <f t="shared" si="727"/>
        <v>不调</v>
      </c>
      <c r="U1257" s="51">
        <f t="shared" si="701"/>
        <v>0.12643544405205639</v>
      </c>
      <c r="V1257" s="51">
        <f t="shared" si="702"/>
        <v>0.12387676073441031</v>
      </c>
      <c r="W1257" s="51">
        <f t="shared" si="703"/>
        <v>0.95593767165972054</v>
      </c>
      <c r="X1257" s="51">
        <f t="shared" si="704"/>
        <v>8.8846242698221722E-2</v>
      </c>
      <c r="Y1257" s="51">
        <f t="shared" si="728"/>
        <v>0.99995880187477393</v>
      </c>
      <c r="Z1257" s="51">
        <f t="shared" si="705"/>
        <v>0.12643023514879934</v>
      </c>
      <c r="AA1257" s="51">
        <f t="shared" si="706"/>
        <v>0.12387165724410898</v>
      </c>
      <c r="AB1257" s="51">
        <f t="shared" si="707"/>
        <v>0.9558982888198152</v>
      </c>
      <c r="AC1257" s="51">
        <f t="shared" si="708"/>
        <v>8.8842582399589171E-2</v>
      </c>
      <c r="AD1257" s="78">
        <f t="shared" si="709"/>
        <v>1.2950427636123125</v>
      </c>
      <c r="AE1257" s="51">
        <f t="shared" si="729"/>
        <v>1.3022974922790533</v>
      </c>
      <c r="AF1257" s="50">
        <f t="shared" si="710"/>
        <v>-5.5707153778241647E-3</v>
      </c>
      <c r="AG1257" s="50">
        <f t="shared" si="730"/>
        <v>1.131451678129114E-4</v>
      </c>
      <c r="AH1257" s="48">
        <f t="shared" si="731"/>
        <v>45657</v>
      </c>
      <c r="AI1257" s="55">
        <f t="shared" si="711"/>
        <v>2025</v>
      </c>
      <c r="AJ1257" s="55">
        <f t="shared" si="712"/>
        <v>1</v>
      </c>
      <c r="AK1257" s="53">
        <f t="shared" si="713"/>
        <v>0</v>
      </c>
      <c r="AL1257" s="51">
        <f t="shared" si="732"/>
        <v>1.298876483291846</v>
      </c>
      <c r="AM1257" s="52" t="str">
        <f t="shared" si="714"/>
        <v/>
      </c>
      <c r="AN1257" s="51">
        <f t="shared" si="733"/>
        <v>1.2972754232117427</v>
      </c>
      <c r="AO1257" s="52">
        <f t="shared" si="715"/>
        <v>-1.7210374601120959E-3</v>
      </c>
      <c r="AP1257" s="56">
        <f t="shared" si="716"/>
        <v>1</v>
      </c>
      <c r="AQ1257" s="53" t="b">
        <f t="shared" si="717"/>
        <v>1</v>
      </c>
    </row>
    <row r="1258" spans="1:43">
      <c r="A1258" s="48">
        <f>净值底稿!A1219</f>
        <v>45664</v>
      </c>
      <c r="B1258" s="49">
        <f>净值底稿!X1219</f>
        <v>1.7049450607804693</v>
      </c>
      <c r="C1258" s="49">
        <f>净值底稿!U1219</f>
        <v>1.2836246018702697</v>
      </c>
      <c r="D1258" s="49">
        <f>净值底稿!V1219</f>
        <v>1.756</v>
      </c>
      <c r="E1258" s="49">
        <f>净值底稿!W1219</f>
        <v>2.1880999999999999</v>
      </c>
      <c r="F1258" s="50">
        <f t="shared" si="718"/>
        <v>2.267919000482177E-3</v>
      </c>
      <c r="G1258" s="50">
        <f t="shared" si="719"/>
        <v>1.3576351009215726E-2</v>
      </c>
      <c r="H1258" s="50">
        <f t="shared" si="720"/>
        <v>-1.0240072818296087E-3</v>
      </c>
      <c r="I1258" s="50">
        <f t="shared" si="721"/>
        <v>6.8599652428424918E-4</v>
      </c>
      <c r="J1258" s="51">
        <f t="shared" si="722"/>
        <v>0.12671696868132873</v>
      </c>
      <c r="K1258" s="51">
        <f t="shared" si="723"/>
        <v>0.12555338234294827</v>
      </c>
      <c r="L1258" s="51">
        <f t="shared" si="724"/>
        <v>0.95491944201137524</v>
      </c>
      <c r="M1258" s="51">
        <f t="shared" si="725"/>
        <v>8.8903528102323728E-2</v>
      </c>
      <c r="N1258" s="51">
        <f t="shared" si="696"/>
        <v>1.2960933211379762</v>
      </c>
      <c r="O1258" s="52">
        <f t="shared" si="697"/>
        <v>0.19463903324706774</v>
      </c>
      <c r="P1258" s="53" t="b">
        <f t="shared" si="698"/>
        <v>0</v>
      </c>
      <c r="Q1258" s="53" t="b">
        <f t="shared" si="699"/>
        <v>0</v>
      </c>
      <c r="R1258" s="53" t="b">
        <f t="shared" si="700"/>
        <v>0</v>
      </c>
      <c r="S1258" s="53" t="b">
        <f t="shared" si="726"/>
        <v>0</v>
      </c>
      <c r="T1258" s="54" t="str">
        <f t="shared" si="727"/>
        <v>不调</v>
      </c>
      <c r="U1258" s="51">
        <f t="shared" si="701"/>
        <v>0.12671696868132873</v>
      </c>
      <c r="V1258" s="51">
        <f t="shared" si="702"/>
        <v>0.12555338234294827</v>
      </c>
      <c r="W1258" s="51">
        <f t="shared" si="703"/>
        <v>0.95491944201137524</v>
      </c>
      <c r="X1258" s="51">
        <f t="shared" si="704"/>
        <v>8.8903528102323728E-2</v>
      </c>
      <c r="Y1258" s="51">
        <f t="shared" si="728"/>
        <v>0.99998626710299976</v>
      </c>
      <c r="Z1258" s="51">
        <f t="shared" si="705"/>
        <v>0.12671522849024963</v>
      </c>
      <c r="AA1258" s="51">
        <f t="shared" si="706"/>
        <v>0.12555165813128052</v>
      </c>
      <c r="AB1258" s="51">
        <f t="shared" si="707"/>
        <v>0.9549063282010346</v>
      </c>
      <c r="AC1258" s="51">
        <f t="shared" si="708"/>
        <v>8.8902307199329345E-2</v>
      </c>
      <c r="AD1258" s="78">
        <f t="shared" si="709"/>
        <v>1.296075522021894</v>
      </c>
      <c r="AE1258" s="51">
        <f t="shared" si="729"/>
        <v>1.3022974922790533</v>
      </c>
      <c r="AF1258" s="50">
        <f t="shared" si="710"/>
        <v>-4.7776873518129426E-3</v>
      </c>
      <c r="AG1258" s="50">
        <f t="shared" si="730"/>
        <v>7.9747050722933643E-4</v>
      </c>
      <c r="AH1258" s="48">
        <f t="shared" si="731"/>
        <v>45657</v>
      </c>
      <c r="AI1258" s="55">
        <f t="shared" si="711"/>
        <v>2025</v>
      </c>
      <c r="AJ1258" s="55">
        <f t="shared" si="712"/>
        <v>1</v>
      </c>
      <c r="AK1258" s="53">
        <f t="shared" si="713"/>
        <v>0</v>
      </c>
      <c r="AL1258" s="51">
        <f t="shared" si="732"/>
        <v>1.298876483291846</v>
      </c>
      <c r="AM1258" s="52" t="str">
        <f t="shared" si="714"/>
        <v/>
      </c>
      <c r="AN1258" s="51">
        <f t="shared" si="733"/>
        <v>1.2972754232117427</v>
      </c>
      <c r="AO1258" s="52">
        <f t="shared" si="715"/>
        <v>-9.2493942949911645E-4</v>
      </c>
      <c r="AP1258" s="56">
        <f t="shared" si="716"/>
        <v>1</v>
      </c>
      <c r="AQ1258" s="53" t="b">
        <f t="shared" si="717"/>
        <v>1</v>
      </c>
    </row>
    <row r="1259" spans="1:43">
      <c r="A1259" s="48">
        <f>净值底稿!A1220</f>
        <v>45665</v>
      </c>
      <c r="B1259" s="49">
        <f>净值底稿!X1220</f>
        <v>1.7101741166225572</v>
      </c>
      <c r="C1259" s="49">
        <f>净值底稿!U1220</f>
        <v>1.2810520010344042</v>
      </c>
      <c r="D1259" s="49">
        <f>净值底稿!V1220</f>
        <v>1.7556</v>
      </c>
      <c r="E1259" s="49">
        <f>净值底稿!W1220</f>
        <v>2.1996000000000002</v>
      </c>
      <c r="F1259" s="50">
        <f t="shared" si="718"/>
        <v>3.066993747994573E-3</v>
      </c>
      <c r="G1259" s="50">
        <f t="shared" si="719"/>
        <v>-2.0041691567123099E-3</v>
      </c>
      <c r="H1259" s="50">
        <f t="shared" si="720"/>
        <v>-2.2779043280174438E-4</v>
      </c>
      <c r="I1259" s="50">
        <f t="shared" si="721"/>
        <v>5.2557012933596159E-3</v>
      </c>
      <c r="J1259" s="51">
        <f t="shared" si="722"/>
        <v>0.12710386330380494</v>
      </c>
      <c r="K1259" s="51">
        <f t="shared" si="723"/>
        <v>0.12530003137047974</v>
      </c>
      <c r="L1259" s="51">
        <f t="shared" si="724"/>
        <v>0.95468880967524861</v>
      </c>
      <c r="M1259" s="51">
        <f t="shared" si="725"/>
        <v>8.936955117025952E-2</v>
      </c>
      <c r="N1259" s="51">
        <f t="shared" ref="N1259:N1322" si="734">SUM(J1259:M1259)</f>
        <v>1.2964622555197927</v>
      </c>
      <c r="O1259" s="52">
        <f t="shared" ref="O1259:O1322" si="735">IFERROR((J1259+K1259)/N1259,0)</f>
        <v>0.19468665099940607</v>
      </c>
      <c r="P1259" s="53" t="b">
        <f t="shared" ref="P1259:P1322" si="736">AND(MONTH(A1259)=12,OR(A1260="",YEAR(A1259)&lt;&gt;YEAR(A1260)))</f>
        <v>0</v>
      </c>
      <c r="Q1259" s="53" t="b">
        <f t="shared" ref="Q1259:Q1322" si="737">AND(MOD(MONTH(A1259),3)=0,OR(A1260="",MONTH(A1259)&lt;&gt;MONTH(A1260)))</f>
        <v>0</v>
      </c>
      <c r="R1259" s="53" t="b">
        <f t="shared" ref="R1259:R1322" si="738">OR(O1259&gt;$E$7,O1259&lt;$E$6)</f>
        <v>0</v>
      </c>
      <c r="S1259" s="53" t="b">
        <f t="shared" si="726"/>
        <v>0</v>
      </c>
      <c r="T1259" s="54" t="str">
        <f t="shared" si="727"/>
        <v>不调</v>
      </c>
      <c r="U1259" s="51">
        <f t="shared" ref="U1259:U1322" si="739">IF(OR(T1259="年末+季度",T1259="季度+动态"),N1259*$E$5/2,IF(T1259="季度",(J1259+K1259)/2,IF(T1259="动态",N1259*$E$5*IF(J1259+K1259=0,0.5,J1259/(J1259+K1259)),J1259)))</f>
        <v>0.12710386330380494</v>
      </c>
      <c r="V1259" s="51">
        <f t="shared" ref="V1259:V1322" si="740">IF(OR(T1259="年末+季度",T1259="季度+动态"),N1259*$E$5/2,IF(T1259="季度",(J1259+K1259)/2,IF(T1259="动态",N1259*$E$5*IF(J1259+K1259=0,0.5,K1259/(J1259+K1259)),K1259)))</f>
        <v>0.12530003137047974</v>
      </c>
      <c r="W1259" s="51">
        <f t="shared" ref="W1259:W1322" si="741">IF(OR(T1259="年末+季度",T1259="季度+动态",T1259="动态"),N1259*(1-$E$5)*IF(L1259+M1259=0,$B$7/($B$7+$B$8),L1259/(L1259+M1259)),L1259)</f>
        <v>0.95468880967524861</v>
      </c>
      <c r="X1259" s="51">
        <f t="shared" ref="X1259:X1322" si="742">IF(OR(T1259="年末+季度",T1259="季度+动态",T1259="动态"),N1259*(1-$E$5)*IF(L1259+M1259=0,$B$8/($B$7+$B$8),M1259/(L1259+M1259)),M1259)</f>
        <v>8.936955117025952E-2</v>
      </c>
      <c r="Y1259" s="51">
        <f t="shared" si="728"/>
        <v>0.99998626710299976</v>
      </c>
      <c r="Z1259" s="51">
        <f t="shared" ref="Z1259:Z1322" si="743">U1259*Y1259</f>
        <v>0.12710211779954186</v>
      </c>
      <c r="AA1259" s="51">
        <f t="shared" ref="AA1259:AA1322" si="744">V1259*Y1259</f>
        <v>0.1252983106380548</v>
      </c>
      <c r="AB1259" s="51">
        <f t="shared" ref="AB1259:AB1322" si="745">W1259*Y1259</f>
        <v>0.9546756990321581</v>
      </c>
      <c r="AC1259" s="51">
        <f t="shared" ref="AC1259:AC1322" si="746">X1259*Y1259</f>
        <v>8.9368323867418345E-2</v>
      </c>
      <c r="AD1259" s="78">
        <f t="shared" ref="AD1259:AD1322" si="747">SUM(Z1259:AC1259)</f>
        <v>1.2964444513371731</v>
      </c>
      <c r="AE1259" s="51">
        <f t="shared" si="729"/>
        <v>1.3022974922790533</v>
      </c>
      <c r="AF1259" s="50">
        <f t="shared" ref="AF1259:AF1322" si="748">AD1259/AE1259-1</f>
        <v>-4.4943962317222086E-3</v>
      </c>
      <c r="AG1259" s="50">
        <f t="shared" si="730"/>
        <v>2.8465109402242561E-4</v>
      </c>
      <c r="AH1259" s="48">
        <f t="shared" si="731"/>
        <v>45657</v>
      </c>
      <c r="AI1259" s="55">
        <f t="shared" ref="AI1259:AI1322" si="749">YEAR(A1259)</f>
        <v>2025</v>
      </c>
      <c r="AJ1259" s="55">
        <f t="shared" ref="AJ1259:AJ1322" si="750">MONTH(A1259)</f>
        <v>1</v>
      </c>
      <c r="AK1259" s="53">
        <f t="shared" ref="AK1259:AK1322" si="751">IF(MONTH(A1259)&lt;&gt;MONTH(A1260),1,0)</f>
        <v>0</v>
      </c>
      <c r="AL1259" s="51">
        <f t="shared" si="732"/>
        <v>1.298876483291846</v>
      </c>
      <c r="AM1259" s="52" t="str">
        <f t="shared" ref="AM1259:AM1322" si="752">IF(AK1259,AD1259/AL1259-1,"")</f>
        <v/>
      </c>
      <c r="AN1259" s="51">
        <f t="shared" si="733"/>
        <v>1.2972754232117427</v>
      </c>
      <c r="AO1259" s="52">
        <f t="shared" ref="AO1259:AO1322" si="753">AD1259/AN1259-1</f>
        <v>-6.4055162049725389E-4</v>
      </c>
      <c r="AP1259" s="56">
        <f t="shared" ref="AP1259:AP1322" si="754">IFERROR(SUM(Z1259:AC1259)/AD1259,0)</f>
        <v>1</v>
      </c>
      <c r="AQ1259" s="53" t="b">
        <f t="shared" ref="AQ1259:AQ1322" si="755">AND(B1259&gt;0,C1259&gt;0,D1259&gt;0,E1259&gt;0)</f>
        <v>1</v>
      </c>
    </row>
    <row r="1260" spans="1:43">
      <c r="A1260" s="48">
        <f>净值底稿!A1221</f>
        <v>45666</v>
      </c>
      <c r="B1260" s="49">
        <f>净值底稿!X1221</f>
        <v>1.6932974817686643</v>
      </c>
      <c r="C1260" s="49">
        <f>净值底稿!U1221</f>
        <v>1.2825176619339818</v>
      </c>
      <c r="D1260" s="49">
        <f>净值底稿!V1221</f>
        <v>1.7529999999999999</v>
      </c>
      <c r="E1260" s="49">
        <f>净值底稿!W1221</f>
        <v>2.2065999999999999</v>
      </c>
      <c r="F1260" s="50">
        <f t="shared" ref="F1260:F1323" si="756">IFERROR(B1260/B1259-1,0)</f>
        <v>-9.8683722843512234E-3</v>
      </c>
      <c r="G1260" s="50">
        <f t="shared" ref="G1260:G1323" si="757">IFERROR(C1260/C1259-1,0)</f>
        <v>1.1441072637130567E-3</v>
      </c>
      <c r="H1260" s="50">
        <f t="shared" ref="H1260:H1323" si="758">IFERROR(D1260/D1259-1,0)</f>
        <v>-1.4809751651857495E-3</v>
      </c>
      <c r="I1260" s="50">
        <f t="shared" ref="I1260:I1323" si="759">IFERROR(E1260/E1259-1,0)</f>
        <v>3.182396799418008E-3</v>
      </c>
      <c r="J1260" s="51">
        <f t="shared" ref="J1260:J1323" si="760">Z1259*(1+F1260)</f>
        <v>0.12584782678296652</v>
      </c>
      <c r="K1260" s="51">
        <f t="shared" ref="K1260:K1323" si="761">AA1259*(1+G1260)</f>
        <v>0.12544166534538678</v>
      </c>
      <c r="L1260" s="51">
        <f t="shared" ref="L1260:L1323" si="762">AB1259*(1+H1260)</f>
        <v>0.95326184803108516</v>
      </c>
      <c r="M1260" s="51">
        <f t="shared" ref="M1260:M1323" si="763">AC1259*(1+I1260)</f>
        <v>8.9652729335263373E-2</v>
      </c>
      <c r="N1260" s="51">
        <f t="shared" si="734"/>
        <v>1.2942040694947017</v>
      </c>
      <c r="O1260" s="52">
        <f t="shared" si="735"/>
        <v>0.19416527737118355</v>
      </c>
      <c r="P1260" s="53" t="b">
        <f t="shared" si="736"/>
        <v>0</v>
      </c>
      <c r="Q1260" s="53" t="b">
        <f t="shared" si="737"/>
        <v>0</v>
      </c>
      <c r="R1260" s="53" t="b">
        <f t="shared" si="738"/>
        <v>0</v>
      </c>
      <c r="S1260" s="53" t="b">
        <f t="shared" ref="S1260:S1323" si="764">AND(OR(P1260,Q1260,R1260),A1260-AH1259&gt;$E$8)</f>
        <v>0</v>
      </c>
      <c r="T1260" s="54" t="str">
        <f t="shared" ref="T1260:T1323" si="765">IF(NOT(OR(P1260,Q1260,R1260)),"不调",IF(NOT(S1260),"间隔规则跳过",IF(P1260,"年末+季度",IF(AND(Q1260,R1260),"季度+动态",IF(Q1260,"季度","动态")))))</f>
        <v>不调</v>
      </c>
      <c r="U1260" s="51">
        <f t="shared" si="739"/>
        <v>0.12584782678296652</v>
      </c>
      <c r="V1260" s="51">
        <f t="shared" si="740"/>
        <v>0.12544166534538678</v>
      </c>
      <c r="W1260" s="51">
        <f t="shared" si="741"/>
        <v>0.95326184803108516</v>
      </c>
      <c r="X1260" s="51">
        <f t="shared" si="742"/>
        <v>8.9652729335263373E-2</v>
      </c>
      <c r="Y1260" s="51">
        <f t="shared" ref="Y1260:Y1323" si="766">POWER(1-$H$5,(A1260-A1259)/$H$8)</f>
        <v>0.99998626710299976</v>
      </c>
      <c r="Z1260" s="51">
        <f t="shared" si="743"/>
        <v>0.1258460985277236</v>
      </c>
      <c r="AA1260" s="51">
        <f t="shared" si="744"/>
        <v>0.12543994266791705</v>
      </c>
      <c r="AB1260" s="51">
        <f t="shared" si="745"/>
        <v>0.95324875698431188</v>
      </c>
      <c r="AC1260" s="51">
        <f t="shared" si="746"/>
        <v>8.9651498143565628E-2</v>
      </c>
      <c r="AD1260" s="78">
        <f t="shared" si="747"/>
        <v>1.2941862963235182</v>
      </c>
      <c r="AE1260" s="51">
        <f t="shared" ref="AE1260:AE1323" si="767">MAX(AE1259,AD1260)</f>
        <v>1.3022974922790533</v>
      </c>
      <c r="AF1260" s="50">
        <f t="shared" si="748"/>
        <v>-6.2283740878132932E-3</v>
      </c>
      <c r="AG1260" s="50">
        <f t="shared" ref="AG1260:AG1323" si="768">AD1260/AD1259-1</f>
        <v>-1.7418062234180187E-3</v>
      </c>
      <c r="AH1260" s="48">
        <f t="shared" ref="AH1260:AH1323" si="769">IF(OR(T1260="年末+季度",T1260="季度+动态",T1260="季度",T1260="动态"),A1260,AH1259)</f>
        <v>45657</v>
      </c>
      <c r="AI1260" s="55">
        <f t="shared" si="749"/>
        <v>2025</v>
      </c>
      <c r="AJ1260" s="55">
        <f t="shared" si="750"/>
        <v>1</v>
      </c>
      <c r="AK1260" s="53">
        <f t="shared" si="751"/>
        <v>0</v>
      </c>
      <c r="AL1260" s="51">
        <f t="shared" ref="AL1260:AL1323" si="770">IF(AK1259,AD1259,AL1259)</f>
        <v>1.298876483291846</v>
      </c>
      <c r="AM1260" s="52" t="str">
        <f t="shared" si="752"/>
        <v/>
      </c>
      <c r="AN1260" s="51">
        <f t="shared" ref="AN1260:AN1323" si="771">IF(AI1260&lt;&gt;AI1259,AD1260,MAX(AN1259,AD1260))</f>
        <v>1.2972754232117427</v>
      </c>
      <c r="AO1260" s="52">
        <f t="shared" si="753"/>
        <v>-2.3812421271163231E-3</v>
      </c>
      <c r="AP1260" s="56">
        <f t="shared" si="754"/>
        <v>1</v>
      </c>
      <c r="AQ1260" s="53" t="b">
        <f t="shared" si="755"/>
        <v>1</v>
      </c>
    </row>
    <row r="1261" spans="1:43">
      <c r="A1261" s="48">
        <f>净值底稿!A1222</f>
        <v>45667</v>
      </c>
      <c r="B1261" s="49">
        <f>净值底稿!X1222</f>
        <v>1.6771650174533654</v>
      </c>
      <c r="C1261" s="49">
        <f>净值底稿!U1222</f>
        <v>1.2590416571616274</v>
      </c>
      <c r="D1261" s="49">
        <f>净值底稿!V1222</f>
        <v>1.7535000000000001</v>
      </c>
      <c r="E1261" s="49">
        <f>净值底稿!W1222</f>
        <v>2.2187999999999999</v>
      </c>
      <c r="F1261" s="50">
        <f t="shared" si="756"/>
        <v>-9.5272475681286162E-3</v>
      </c>
      <c r="G1261" s="50">
        <f t="shared" si="757"/>
        <v>-1.8304624933549452E-2</v>
      </c>
      <c r="H1261" s="50">
        <f t="shared" si="758"/>
        <v>2.8522532800923095E-4</v>
      </c>
      <c r="I1261" s="50">
        <f t="shared" si="759"/>
        <v>5.528867941629656E-3</v>
      </c>
      <c r="J1261" s="51">
        <f t="shared" si="760"/>
        <v>0.12464713159156687</v>
      </c>
      <c r="K1261" s="51">
        <f t="shared" si="761"/>
        <v>0.12314381156569489</v>
      </c>
      <c r="L1261" s="51">
        <f t="shared" si="762"/>
        <v>0.95352064767369715</v>
      </c>
      <c r="M1261" s="51">
        <f t="shared" si="763"/>
        <v>9.0147169437570659E-2</v>
      </c>
      <c r="N1261" s="51">
        <f t="shared" si="734"/>
        <v>1.2914587602685295</v>
      </c>
      <c r="O1261" s="52">
        <f t="shared" si="735"/>
        <v>0.19186903274072745</v>
      </c>
      <c r="P1261" s="53" t="b">
        <f t="shared" si="736"/>
        <v>0</v>
      </c>
      <c r="Q1261" s="53" t="b">
        <f t="shared" si="737"/>
        <v>0</v>
      </c>
      <c r="R1261" s="53" t="b">
        <f t="shared" si="738"/>
        <v>0</v>
      </c>
      <c r="S1261" s="53" t="b">
        <f t="shared" si="764"/>
        <v>0</v>
      </c>
      <c r="T1261" s="54" t="str">
        <f t="shared" si="765"/>
        <v>不调</v>
      </c>
      <c r="U1261" s="51">
        <f t="shared" si="739"/>
        <v>0.12464713159156687</v>
      </c>
      <c r="V1261" s="51">
        <f t="shared" si="740"/>
        <v>0.12314381156569489</v>
      </c>
      <c r="W1261" s="51">
        <f t="shared" si="741"/>
        <v>0.95352064767369715</v>
      </c>
      <c r="X1261" s="51">
        <f t="shared" si="742"/>
        <v>9.0147169437570659E-2</v>
      </c>
      <c r="Y1261" s="51">
        <f t="shared" si="766"/>
        <v>0.99998626710299976</v>
      </c>
      <c r="Z1261" s="51">
        <f t="shared" si="743"/>
        <v>0.12464541982534735</v>
      </c>
      <c r="AA1261" s="51">
        <f t="shared" si="744"/>
        <v>0.12314212044441444</v>
      </c>
      <c r="AB1261" s="51">
        <f t="shared" si="745"/>
        <v>0.95350755307285506</v>
      </c>
      <c r="AC1261" s="51">
        <f t="shared" si="746"/>
        <v>9.0145931455777914E-2</v>
      </c>
      <c r="AD1261" s="78">
        <f t="shared" si="747"/>
        <v>1.2914410247983947</v>
      </c>
      <c r="AE1261" s="51">
        <f t="shared" si="767"/>
        <v>1.3022974922790533</v>
      </c>
      <c r="AF1261" s="50">
        <f t="shared" si="748"/>
        <v>-8.336395904179672E-3</v>
      </c>
      <c r="AG1261" s="50">
        <f t="shared" si="768"/>
        <v>-2.1212336530854747E-3</v>
      </c>
      <c r="AH1261" s="48">
        <f t="shared" si="769"/>
        <v>45657</v>
      </c>
      <c r="AI1261" s="55">
        <f t="shared" si="749"/>
        <v>2025</v>
      </c>
      <c r="AJ1261" s="55">
        <f t="shared" si="750"/>
        <v>1</v>
      </c>
      <c r="AK1261" s="53">
        <f t="shared" si="751"/>
        <v>0</v>
      </c>
      <c r="AL1261" s="51">
        <f t="shared" si="770"/>
        <v>1.298876483291846</v>
      </c>
      <c r="AM1261" s="52" t="str">
        <f t="shared" si="752"/>
        <v/>
      </c>
      <c r="AN1261" s="51">
        <f t="shared" si="771"/>
        <v>1.2972754232117427</v>
      </c>
      <c r="AO1261" s="52">
        <f t="shared" si="753"/>
        <v>-4.4974246092656101E-3</v>
      </c>
      <c r="AP1261" s="56">
        <f t="shared" si="754"/>
        <v>1</v>
      </c>
      <c r="AQ1261" s="53" t="b">
        <f t="shared" si="755"/>
        <v>1</v>
      </c>
    </row>
    <row r="1262" spans="1:43">
      <c r="A1262" s="48">
        <f>净值底稿!A1223</f>
        <v>45670</v>
      </c>
      <c r="B1262" s="49">
        <f>净值底稿!X1223</f>
        <v>1.6654526902212192</v>
      </c>
      <c r="C1262" s="49">
        <f>净值底稿!U1223</f>
        <v>1.2610363461655765</v>
      </c>
      <c r="D1262" s="49">
        <f>净值底稿!V1223</f>
        <v>1.7518</v>
      </c>
      <c r="E1262" s="49">
        <f>净值底稿!W1223</f>
        <v>2.2294999999999998</v>
      </c>
      <c r="F1262" s="50">
        <f t="shared" si="756"/>
        <v>-6.9834077805476236E-3</v>
      </c>
      <c r="G1262" s="50">
        <f t="shared" si="757"/>
        <v>1.584291506641522E-3</v>
      </c>
      <c r="H1262" s="50">
        <f t="shared" si="758"/>
        <v>-9.6948959224407716E-4</v>
      </c>
      <c r="I1262" s="50">
        <f t="shared" si="759"/>
        <v>4.8224265368668195E-3</v>
      </c>
      <c r="J1262" s="51">
        <f t="shared" si="760"/>
        <v>0.1237749700307294</v>
      </c>
      <c r="K1262" s="51">
        <f t="shared" si="761"/>
        <v>0.12333721345994436</v>
      </c>
      <c r="L1262" s="51">
        <f t="shared" si="762"/>
        <v>0.95258313742402478</v>
      </c>
      <c r="M1262" s="51">
        <f t="shared" si="763"/>
        <v>9.0580653587820831E-2</v>
      </c>
      <c r="N1262" s="51">
        <f t="shared" si="734"/>
        <v>1.2902759745025194</v>
      </c>
      <c r="O1262" s="52">
        <f t="shared" si="735"/>
        <v>0.19151885982062922</v>
      </c>
      <c r="P1262" s="53" t="b">
        <f t="shared" si="736"/>
        <v>0</v>
      </c>
      <c r="Q1262" s="53" t="b">
        <f t="shared" si="737"/>
        <v>0</v>
      </c>
      <c r="R1262" s="53" t="b">
        <f t="shared" si="738"/>
        <v>0</v>
      </c>
      <c r="S1262" s="53" t="b">
        <f t="shared" si="764"/>
        <v>0</v>
      </c>
      <c r="T1262" s="54" t="str">
        <f t="shared" si="765"/>
        <v>不调</v>
      </c>
      <c r="U1262" s="51">
        <f t="shared" si="739"/>
        <v>0.1237749700307294</v>
      </c>
      <c r="V1262" s="51">
        <f t="shared" si="740"/>
        <v>0.12333721345994436</v>
      </c>
      <c r="W1262" s="51">
        <f t="shared" si="741"/>
        <v>0.95258313742402478</v>
      </c>
      <c r="X1262" s="51">
        <f t="shared" si="742"/>
        <v>9.0580653587820831E-2</v>
      </c>
      <c r="Y1262" s="51">
        <f t="shared" si="766"/>
        <v>0.99995880187477393</v>
      </c>
      <c r="Z1262" s="51">
        <f t="shared" si="743"/>
        <v>0.12376987073401423</v>
      </c>
      <c r="AA1262" s="51">
        <f t="shared" si="744"/>
        <v>0.1233321321979792</v>
      </c>
      <c r="AB1262" s="51">
        <f t="shared" si="745"/>
        <v>0.95254389278464091</v>
      </c>
      <c r="AC1262" s="51">
        <f t="shared" si="746"/>
        <v>9.0576921834711263E-2</v>
      </c>
      <c r="AD1262" s="78">
        <f t="shared" si="747"/>
        <v>1.2902228175513455</v>
      </c>
      <c r="AE1262" s="51">
        <f t="shared" si="767"/>
        <v>1.3022974922790533</v>
      </c>
      <c r="AF1262" s="50">
        <f t="shared" si="748"/>
        <v>-9.2718252160470804E-3</v>
      </c>
      <c r="AG1262" s="50">
        <f t="shared" si="768"/>
        <v>-9.4329297556539071E-4</v>
      </c>
      <c r="AH1262" s="48">
        <f t="shared" si="769"/>
        <v>45657</v>
      </c>
      <c r="AI1262" s="55">
        <f t="shared" si="749"/>
        <v>2025</v>
      </c>
      <c r="AJ1262" s="55">
        <f t="shared" si="750"/>
        <v>1</v>
      </c>
      <c r="AK1262" s="53">
        <f t="shared" si="751"/>
        <v>0</v>
      </c>
      <c r="AL1262" s="51">
        <f t="shared" si="770"/>
        <v>1.298876483291846</v>
      </c>
      <c r="AM1262" s="52" t="str">
        <f t="shared" si="752"/>
        <v/>
      </c>
      <c r="AN1262" s="51">
        <f t="shared" si="771"/>
        <v>1.2972754232117427</v>
      </c>
      <c r="AO1262" s="52">
        <f t="shared" si="753"/>
        <v>-5.4364751957889368E-3</v>
      </c>
      <c r="AP1262" s="56">
        <f t="shared" si="754"/>
        <v>1</v>
      </c>
      <c r="AQ1262" s="53" t="b">
        <f t="shared" si="755"/>
        <v>1</v>
      </c>
    </row>
    <row r="1263" spans="1:43">
      <c r="A1263" s="48">
        <f>净值底稿!A1224</f>
        <v>45671</v>
      </c>
      <c r="B1263" s="49">
        <f>净值底稿!X1224</f>
        <v>1.6891458607823113</v>
      </c>
      <c r="C1263" s="49">
        <f>净值底稿!U1224</f>
        <v>1.3070578477047072</v>
      </c>
      <c r="D1263" s="49">
        <f>净值底稿!V1224</f>
        <v>1.7535000000000001</v>
      </c>
      <c r="E1263" s="49">
        <f>净值底稿!W1224</f>
        <v>2.2138</v>
      </c>
      <c r="F1263" s="50">
        <f t="shared" si="756"/>
        <v>1.4226264546695067E-2</v>
      </c>
      <c r="G1263" s="50">
        <f t="shared" si="757"/>
        <v>3.6494984208082393E-2</v>
      </c>
      <c r="H1263" s="50">
        <f t="shared" si="758"/>
        <v>9.7043041443090061E-4</v>
      </c>
      <c r="I1263" s="50">
        <f t="shared" si="759"/>
        <v>-7.0419376541824841E-3</v>
      </c>
      <c r="J1263" s="51">
        <f t="shared" si="760"/>
        <v>0.12553065365798657</v>
      </c>
      <c r="K1263" s="51">
        <f t="shared" si="761"/>
        <v>0.12783313641489358</v>
      </c>
      <c r="L1263" s="51">
        <f t="shared" si="762"/>
        <v>0.9534682703492795</v>
      </c>
      <c r="M1263" s="51">
        <f t="shared" si="763"/>
        <v>8.993908479824346E-2</v>
      </c>
      <c r="N1263" s="51">
        <f t="shared" si="734"/>
        <v>1.2967711452204032</v>
      </c>
      <c r="O1263" s="52">
        <f t="shared" si="735"/>
        <v>0.19538049640194427</v>
      </c>
      <c r="P1263" s="53" t="b">
        <f t="shared" si="736"/>
        <v>0</v>
      </c>
      <c r="Q1263" s="53" t="b">
        <f t="shared" si="737"/>
        <v>0</v>
      </c>
      <c r="R1263" s="53" t="b">
        <f t="shared" si="738"/>
        <v>0</v>
      </c>
      <c r="S1263" s="53" t="b">
        <f t="shared" si="764"/>
        <v>0</v>
      </c>
      <c r="T1263" s="54" t="str">
        <f t="shared" si="765"/>
        <v>不调</v>
      </c>
      <c r="U1263" s="51">
        <f t="shared" si="739"/>
        <v>0.12553065365798657</v>
      </c>
      <c r="V1263" s="51">
        <f t="shared" si="740"/>
        <v>0.12783313641489358</v>
      </c>
      <c r="W1263" s="51">
        <f t="shared" si="741"/>
        <v>0.9534682703492795</v>
      </c>
      <c r="X1263" s="51">
        <f t="shared" si="742"/>
        <v>8.993908479824346E-2</v>
      </c>
      <c r="Y1263" s="51">
        <f t="shared" si="766"/>
        <v>0.99998626710299976</v>
      </c>
      <c r="Z1263" s="51">
        <f t="shared" si="743"/>
        <v>0.12552892975844951</v>
      </c>
      <c r="AA1263" s="51">
        <f t="shared" si="744"/>
        <v>0.12783138089559798</v>
      </c>
      <c r="AB1263" s="51">
        <f t="shared" si="745"/>
        <v>0.95345517646772981</v>
      </c>
      <c r="AC1263" s="51">
        <f t="shared" si="746"/>
        <v>8.9937849674055631E-2</v>
      </c>
      <c r="AD1263" s="78">
        <f t="shared" si="747"/>
        <v>1.296753336795833</v>
      </c>
      <c r="AE1263" s="51">
        <f t="shared" si="767"/>
        <v>1.3022974922790533</v>
      </c>
      <c r="AF1263" s="50">
        <f t="shared" si="748"/>
        <v>-4.257211210257239E-3</v>
      </c>
      <c r="AG1263" s="50">
        <f t="shared" si="768"/>
        <v>5.061543754807829E-3</v>
      </c>
      <c r="AH1263" s="48">
        <f t="shared" si="769"/>
        <v>45657</v>
      </c>
      <c r="AI1263" s="55">
        <f t="shared" si="749"/>
        <v>2025</v>
      </c>
      <c r="AJ1263" s="55">
        <f t="shared" si="750"/>
        <v>1</v>
      </c>
      <c r="AK1263" s="53">
        <f t="shared" si="751"/>
        <v>0</v>
      </c>
      <c r="AL1263" s="51">
        <f t="shared" si="770"/>
        <v>1.298876483291846</v>
      </c>
      <c r="AM1263" s="52" t="str">
        <f t="shared" si="752"/>
        <v/>
      </c>
      <c r="AN1263" s="51">
        <f t="shared" si="771"/>
        <v>1.2972754232117427</v>
      </c>
      <c r="AO1263" s="52">
        <f t="shared" si="753"/>
        <v>-4.0244839805647636E-4</v>
      </c>
      <c r="AP1263" s="56">
        <f t="shared" si="754"/>
        <v>1</v>
      </c>
      <c r="AQ1263" s="53" t="b">
        <f t="shared" si="755"/>
        <v>1</v>
      </c>
    </row>
    <row r="1264" spans="1:43">
      <c r="A1264" s="48">
        <f>净值底稿!A1225</f>
        <v>45672</v>
      </c>
      <c r="B1264" s="49">
        <f>净值底稿!X1225</f>
        <v>1.6894132783109264</v>
      </c>
      <c r="C1264" s="49">
        <f>净值底稿!U1225</f>
        <v>1.3027574134052875</v>
      </c>
      <c r="D1264" s="49">
        <f>净值底稿!V1225</f>
        <v>1.7545999999999999</v>
      </c>
      <c r="E1264" s="49">
        <f>净值底稿!W1225</f>
        <v>2.2206000000000001</v>
      </c>
      <c r="F1264" s="50">
        <f t="shared" si="756"/>
        <v>1.5831523779197276E-4</v>
      </c>
      <c r="G1264" s="50">
        <f t="shared" si="757"/>
        <v>-3.290163711553884E-3</v>
      </c>
      <c r="H1264" s="50">
        <f t="shared" si="758"/>
        <v>6.2731679498129189E-4</v>
      </c>
      <c r="I1264" s="50">
        <f t="shared" si="759"/>
        <v>3.0716415213660753E-3</v>
      </c>
      <c r="J1264" s="51">
        <f t="shared" si="760"/>
        <v>0.12554880290081399</v>
      </c>
      <c r="K1264" s="51">
        <f t="shared" si="761"/>
        <v>0.12741079472497746</v>
      </c>
      <c r="L1264" s="51">
        <f t="shared" si="762"/>
        <v>0.95405329491318991</v>
      </c>
      <c r="M1264" s="51">
        <f t="shared" si="763"/>
        <v>9.0214106507456843E-2</v>
      </c>
      <c r="N1264" s="51">
        <f t="shared" si="734"/>
        <v>1.2972269990464382</v>
      </c>
      <c r="O1264" s="52">
        <f t="shared" si="735"/>
        <v>0.19500025655628217</v>
      </c>
      <c r="P1264" s="53" t="b">
        <f t="shared" si="736"/>
        <v>0</v>
      </c>
      <c r="Q1264" s="53" t="b">
        <f t="shared" si="737"/>
        <v>0</v>
      </c>
      <c r="R1264" s="53" t="b">
        <f t="shared" si="738"/>
        <v>0</v>
      </c>
      <c r="S1264" s="53" t="b">
        <f t="shared" si="764"/>
        <v>0</v>
      </c>
      <c r="T1264" s="54" t="str">
        <f t="shared" si="765"/>
        <v>不调</v>
      </c>
      <c r="U1264" s="51">
        <f t="shared" si="739"/>
        <v>0.12554880290081399</v>
      </c>
      <c r="V1264" s="51">
        <f t="shared" si="740"/>
        <v>0.12741079472497746</v>
      </c>
      <c r="W1264" s="51">
        <f t="shared" si="741"/>
        <v>0.95405329491318991</v>
      </c>
      <c r="X1264" s="51">
        <f t="shared" si="742"/>
        <v>9.0214106507456843E-2</v>
      </c>
      <c r="Y1264" s="51">
        <f t="shared" si="766"/>
        <v>0.99998626710299976</v>
      </c>
      <c r="Z1264" s="51">
        <f t="shared" si="743"/>
        <v>0.12554707875203525</v>
      </c>
      <c r="AA1264" s="51">
        <f t="shared" si="744"/>
        <v>0.12740904500565678</v>
      </c>
      <c r="AB1264" s="51">
        <f t="shared" si="745"/>
        <v>0.95404019299755816</v>
      </c>
      <c r="AC1264" s="51">
        <f t="shared" si="746"/>
        <v>9.0212867606424205E-2</v>
      </c>
      <c r="AD1264" s="78">
        <f t="shared" si="747"/>
        <v>1.2972091843616744</v>
      </c>
      <c r="AE1264" s="51">
        <f t="shared" si="767"/>
        <v>1.3022974922790533</v>
      </c>
      <c r="AF1264" s="50">
        <f t="shared" si="748"/>
        <v>-3.9071778511023947E-3</v>
      </c>
      <c r="AG1264" s="50">
        <f t="shared" si="768"/>
        <v>3.5152989616960006E-4</v>
      </c>
      <c r="AH1264" s="48">
        <f t="shared" si="769"/>
        <v>45657</v>
      </c>
      <c r="AI1264" s="55">
        <f t="shared" si="749"/>
        <v>2025</v>
      </c>
      <c r="AJ1264" s="55">
        <f t="shared" si="750"/>
        <v>1</v>
      </c>
      <c r="AK1264" s="53">
        <f t="shared" si="751"/>
        <v>0</v>
      </c>
      <c r="AL1264" s="51">
        <f t="shared" si="770"/>
        <v>1.298876483291846</v>
      </c>
      <c r="AM1264" s="52" t="str">
        <f t="shared" si="752"/>
        <v/>
      </c>
      <c r="AN1264" s="51">
        <f t="shared" si="771"/>
        <v>1.2972754232117427</v>
      </c>
      <c r="AO1264" s="52">
        <f t="shared" si="753"/>
        <v>-5.1059974530587304E-5</v>
      </c>
      <c r="AP1264" s="56">
        <f t="shared" si="754"/>
        <v>1</v>
      </c>
      <c r="AQ1264" s="53" t="b">
        <f t="shared" si="755"/>
        <v>1</v>
      </c>
    </row>
    <row r="1265" spans="1:43">
      <c r="A1265" s="48">
        <f>净值底稿!A1226</f>
        <v>45673</v>
      </c>
      <c r="B1265" s="49">
        <f>净值底稿!X1226</f>
        <v>1.701331637825882</v>
      </c>
      <c r="C1265" s="49">
        <f>净值底稿!U1226</f>
        <v>1.3088534234002902</v>
      </c>
      <c r="D1265" s="49">
        <f>净值底稿!V1226</f>
        <v>1.7537</v>
      </c>
      <c r="E1265" s="49">
        <f>净值底稿!W1226</f>
        <v>2.2299000000000002</v>
      </c>
      <c r="F1265" s="50">
        <f t="shared" si="756"/>
        <v>7.0547329466190689E-3</v>
      </c>
      <c r="G1265" s="50">
        <f t="shared" si="757"/>
        <v>4.6793132261426784E-3</v>
      </c>
      <c r="H1265" s="50">
        <f t="shared" si="758"/>
        <v>-5.1293742163449618E-4</v>
      </c>
      <c r="I1265" s="50">
        <f t="shared" si="759"/>
        <v>4.1880572818158157E-3</v>
      </c>
      <c r="J1265" s="51">
        <f t="shared" si="760"/>
        <v>0.12643277986485901</v>
      </c>
      <c r="K1265" s="51">
        <f t="shared" si="761"/>
        <v>0.12800523183508195</v>
      </c>
      <c r="L1265" s="51">
        <f t="shared" si="762"/>
        <v>0.95355083008082631</v>
      </c>
      <c r="M1265" s="51">
        <f t="shared" si="763"/>
        <v>9.0590684263516782E-2</v>
      </c>
      <c r="N1265" s="51">
        <f t="shared" si="734"/>
        <v>1.2985795260442838</v>
      </c>
      <c r="O1265" s="52">
        <f t="shared" si="735"/>
        <v>0.19593564090372403</v>
      </c>
      <c r="P1265" s="53" t="b">
        <f t="shared" si="736"/>
        <v>0</v>
      </c>
      <c r="Q1265" s="53" t="b">
        <f t="shared" si="737"/>
        <v>0</v>
      </c>
      <c r="R1265" s="53" t="b">
        <f t="shared" si="738"/>
        <v>0</v>
      </c>
      <c r="S1265" s="53" t="b">
        <f t="shared" si="764"/>
        <v>0</v>
      </c>
      <c r="T1265" s="54" t="str">
        <f t="shared" si="765"/>
        <v>不调</v>
      </c>
      <c r="U1265" s="51">
        <f t="shared" si="739"/>
        <v>0.12643277986485901</v>
      </c>
      <c r="V1265" s="51">
        <f t="shared" si="740"/>
        <v>0.12800523183508195</v>
      </c>
      <c r="W1265" s="51">
        <f t="shared" si="741"/>
        <v>0.95355083008082631</v>
      </c>
      <c r="X1265" s="51">
        <f t="shared" si="742"/>
        <v>9.0590684263516782E-2</v>
      </c>
      <c r="Y1265" s="51">
        <f t="shared" si="766"/>
        <v>0.99998626710299976</v>
      </c>
      <c r="Z1265" s="51">
        <f t="shared" si="743"/>
        <v>0.12643104357651566</v>
      </c>
      <c r="AA1265" s="51">
        <f t="shared" si="744"/>
        <v>0.12800347395241765</v>
      </c>
      <c r="AB1265" s="51">
        <f t="shared" si="745"/>
        <v>0.95353773506549233</v>
      </c>
      <c r="AC1265" s="51">
        <f t="shared" si="746"/>
        <v>9.0589440190980614E-2</v>
      </c>
      <c r="AD1265" s="78">
        <f t="shared" si="747"/>
        <v>1.2985616927854062</v>
      </c>
      <c r="AE1265" s="51">
        <f t="shared" si="767"/>
        <v>1.3022974922790533</v>
      </c>
      <c r="AF1265" s="50">
        <f t="shared" si="748"/>
        <v>-2.8686221971520043E-3</v>
      </c>
      <c r="AG1265" s="50">
        <f t="shared" si="768"/>
        <v>1.0426293924192809E-3</v>
      </c>
      <c r="AH1265" s="48">
        <f t="shared" si="769"/>
        <v>45657</v>
      </c>
      <c r="AI1265" s="55">
        <f t="shared" si="749"/>
        <v>2025</v>
      </c>
      <c r="AJ1265" s="55">
        <f t="shared" si="750"/>
        <v>1</v>
      </c>
      <c r="AK1265" s="53">
        <f t="shared" si="751"/>
        <v>0</v>
      </c>
      <c r="AL1265" s="51">
        <f t="shared" si="770"/>
        <v>1.298876483291846</v>
      </c>
      <c r="AM1265" s="52" t="str">
        <f t="shared" si="752"/>
        <v/>
      </c>
      <c r="AN1265" s="51">
        <f t="shared" si="771"/>
        <v>1.2985616927854062</v>
      </c>
      <c r="AO1265" s="52">
        <f t="shared" si="753"/>
        <v>0</v>
      </c>
      <c r="AP1265" s="56">
        <f t="shared" si="754"/>
        <v>1</v>
      </c>
      <c r="AQ1265" s="53" t="b">
        <f t="shared" si="755"/>
        <v>1</v>
      </c>
    </row>
    <row r="1266" spans="1:43">
      <c r="A1266" s="48">
        <f>净值底稿!A1227</f>
        <v>45674</v>
      </c>
      <c r="B1266" s="49">
        <f>净值底稿!X1227</f>
        <v>1.7012807460786816</v>
      </c>
      <c r="C1266" s="49">
        <f>净值底稿!U1227</f>
        <v>1.3157452870376596</v>
      </c>
      <c r="D1266" s="49">
        <f>净值底稿!V1227</f>
        <v>1.7527999999999999</v>
      </c>
      <c r="E1266" s="49">
        <f>净值底稿!W1227</f>
        <v>2.2324999999999999</v>
      </c>
      <c r="F1266" s="50">
        <f t="shared" si="756"/>
        <v>-2.9912890625705124E-5</v>
      </c>
      <c r="G1266" s="50">
        <f t="shared" si="757"/>
        <v>5.2655732980892989E-3</v>
      </c>
      <c r="H1266" s="50">
        <f t="shared" si="758"/>
        <v>-5.1320066145865706E-4</v>
      </c>
      <c r="I1266" s="50">
        <f t="shared" si="759"/>
        <v>1.1659715682317273E-3</v>
      </c>
      <c r="J1266" s="51">
        <f t="shared" si="760"/>
        <v>0.12642726165853746</v>
      </c>
      <c r="K1266" s="51">
        <f t="shared" si="761"/>
        <v>0.12867748562692416</v>
      </c>
      <c r="L1266" s="51">
        <f t="shared" si="762"/>
        <v>0.95304837886913096</v>
      </c>
      <c r="M1266" s="51">
        <f t="shared" si="763"/>
        <v>9.0695064902625327E-2</v>
      </c>
      <c r="N1266" s="51">
        <f t="shared" si="734"/>
        <v>1.2988481910572178</v>
      </c>
      <c r="O1266" s="52">
        <f t="shared" si="735"/>
        <v>0.19640844021795581</v>
      </c>
      <c r="P1266" s="53" t="b">
        <f t="shared" si="736"/>
        <v>0</v>
      </c>
      <c r="Q1266" s="53" t="b">
        <f t="shared" si="737"/>
        <v>0</v>
      </c>
      <c r="R1266" s="53" t="b">
        <f t="shared" si="738"/>
        <v>0</v>
      </c>
      <c r="S1266" s="53" t="b">
        <f t="shared" si="764"/>
        <v>0</v>
      </c>
      <c r="T1266" s="54" t="str">
        <f t="shared" si="765"/>
        <v>不调</v>
      </c>
      <c r="U1266" s="51">
        <f t="shared" si="739"/>
        <v>0.12642726165853746</v>
      </c>
      <c r="V1266" s="51">
        <f t="shared" si="740"/>
        <v>0.12867748562692416</v>
      </c>
      <c r="W1266" s="51">
        <f t="shared" si="741"/>
        <v>0.95304837886913096</v>
      </c>
      <c r="X1266" s="51">
        <f t="shared" si="742"/>
        <v>9.0695064902625327E-2</v>
      </c>
      <c r="Y1266" s="51">
        <f t="shared" si="766"/>
        <v>0.99998626710299976</v>
      </c>
      <c r="Z1266" s="51">
        <f t="shared" si="743"/>
        <v>0.12642552544597507</v>
      </c>
      <c r="AA1266" s="51">
        <f t="shared" si="744"/>
        <v>0.12867571851226781</v>
      </c>
      <c r="AB1266" s="51">
        <f t="shared" si="745"/>
        <v>0.95303529075390769</v>
      </c>
      <c r="AC1266" s="51">
        <f t="shared" si="746"/>
        <v>9.069381939664059E-2</v>
      </c>
      <c r="AD1266" s="78">
        <f t="shared" si="747"/>
        <v>1.2988303541087913</v>
      </c>
      <c r="AE1266" s="51">
        <f t="shared" si="767"/>
        <v>1.3022974922790533</v>
      </c>
      <c r="AF1266" s="50">
        <f t="shared" si="748"/>
        <v>-2.6623242314584017E-3</v>
      </c>
      <c r="AG1266" s="50">
        <f t="shared" si="768"/>
        <v>2.0689145912577978E-4</v>
      </c>
      <c r="AH1266" s="48">
        <f t="shared" si="769"/>
        <v>45657</v>
      </c>
      <c r="AI1266" s="55">
        <f t="shared" si="749"/>
        <v>2025</v>
      </c>
      <c r="AJ1266" s="55">
        <f t="shared" si="750"/>
        <v>1</v>
      </c>
      <c r="AK1266" s="53">
        <f t="shared" si="751"/>
        <v>0</v>
      </c>
      <c r="AL1266" s="51">
        <f t="shared" si="770"/>
        <v>1.298876483291846</v>
      </c>
      <c r="AM1266" s="52" t="str">
        <f t="shared" si="752"/>
        <v/>
      </c>
      <c r="AN1266" s="51">
        <f t="shared" si="771"/>
        <v>1.2988303541087913</v>
      </c>
      <c r="AO1266" s="52">
        <f t="shared" si="753"/>
        <v>0</v>
      </c>
      <c r="AP1266" s="56">
        <f t="shared" si="754"/>
        <v>1</v>
      </c>
      <c r="AQ1266" s="53" t="b">
        <f t="shared" si="755"/>
        <v>1</v>
      </c>
    </row>
    <row r="1267" spans="1:43">
      <c r="A1267" s="48">
        <f>净值底稿!A1228</f>
        <v>45677</v>
      </c>
      <c r="B1267" s="49">
        <f>净值底稿!X1228</f>
        <v>1.700884889892549</v>
      </c>
      <c r="C1267" s="49">
        <f>净值底稿!U1228</f>
        <v>1.325986687768776</v>
      </c>
      <c r="D1267" s="49">
        <f>净值底稿!V1228</f>
        <v>1.7519</v>
      </c>
      <c r="E1267" s="49">
        <f>净值底稿!W1228</f>
        <v>2.2305999999999999</v>
      </c>
      <c r="F1267" s="50">
        <f t="shared" si="756"/>
        <v>-2.3268128264253285E-4</v>
      </c>
      <c r="G1267" s="50">
        <f t="shared" si="757"/>
        <v>7.7837259475763698E-3</v>
      </c>
      <c r="H1267" s="50">
        <f t="shared" si="758"/>
        <v>-5.1346417161113322E-4</v>
      </c>
      <c r="I1267" s="50">
        <f t="shared" si="759"/>
        <v>-8.5106382978727968E-4</v>
      </c>
      <c r="J1267" s="51">
        <f t="shared" si="760"/>
        <v>0.12639610859255554</v>
      </c>
      <c r="K1267" s="51">
        <f t="shared" si="761"/>
        <v>0.12967729504127479</v>
      </c>
      <c r="L1267" s="51">
        <f t="shared" si="762"/>
        <v>0.95254594127782455</v>
      </c>
      <c r="M1267" s="51">
        <f t="shared" si="763"/>
        <v>9.0616633167366845E-2</v>
      </c>
      <c r="N1267" s="51">
        <f t="shared" si="734"/>
        <v>1.2992359780790217</v>
      </c>
      <c r="O1267" s="52">
        <f t="shared" si="735"/>
        <v>0.19709537601663887</v>
      </c>
      <c r="P1267" s="53" t="b">
        <f t="shared" si="736"/>
        <v>0</v>
      </c>
      <c r="Q1267" s="53" t="b">
        <f t="shared" si="737"/>
        <v>0</v>
      </c>
      <c r="R1267" s="53" t="b">
        <f t="shared" si="738"/>
        <v>0</v>
      </c>
      <c r="S1267" s="53" t="b">
        <f t="shared" si="764"/>
        <v>0</v>
      </c>
      <c r="T1267" s="54" t="str">
        <f t="shared" si="765"/>
        <v>不调</v>
      </c>
      <c r="U1267" s="51">
        <f t="shared" si="739"/>
        <v>0.12639610859255554</v>
      </c>
      <c r="V1267" s="51">
        <f t="shared" si="740"/>
        <v>0.12967729504127479</v>
      </c>
      <c r="W1267" s="51">
        <f t="shared" si="741"/>
        <v>0.95254594127782455</v>
      </c>
      <c r="X1267" s="51">
        <f t="shared" si="742"/>
        <v>9.0616633167366845E-2</v>
      </c>
      <c r="Y1267" s="51">
        <f t="shared" si="766"/>
        <v>0.99995880187477393</v>
      </c>
      <c r="Z1267" s="51">
        <f t="shared" si="743"/>
        <v>0.12639090130984565</v>
      </c>
      <c r="AA1267" s="51">
        <f t="shared" si="744"/>
        <v>0.12967195257983469</v>
      </c>
      <c r="AB1267" s="51">
        <f t="shared" si="745"/>
        <v>0.95250669817085221</v>
      </c>
      <c r="AC1267" s="51">
        <f t="shared" si="746"/>
        <v>9.0612899931966057E-2</v>
      </c>
      <c r="AD1267" s="78">
        <f t="shared" si="747"/>
        <v>1.2991824519924986</v>
      </c>
      <c r="AE1267" s="51">
        <f t="shared" si="767"/>
        <v>1.3022974922790533</v>
      </c>
      <c r="AF1267" s="50">
        <f t="shared" si="748"/>
        <v>-2.3919575250839209E-3</v>
      </c>
      <c r="AG1267" s="50">
        <f t="shared" si="768"/>
        <v>2.7108843167500396E-4</v>
      </c>
      <c r="AH1267" s="48">
        <f t="shared" si="769"/>
        <v>45657</v>
      </c>
      <c r="AI1267" s="55">
        <f t="shared" si="749"/>
        <v>2025</v>
      </c>
      <c r="AJ1267" s="55">
        <f t="shared" si="750"/>
        <v>1</v>
      </c>
      <c r="AK1267" s="53">
        <f t="shared" si="751"/>
        <v>0</v>
      </c>
      <c r="AL1267" s="51">
        <f t="shared" si="770"/>
        <v>1.298876483291846</v>
      </c>
      <c r="AM1267" s="52" t="str">
        <f t="shared" si="752"/>
        <v/>
      </c>
      <c r="AN1267" s="51">
        <f t="shared" si="771"/>
        <v>1.2991824519924986</v>
      </c>
      <c r="AO1267" s="52">
        <f t="shared" si="753"/>
        <v>0</v>
      </c>
      <c r="AP1267" s="56">
        <f t="shared" si="754"/>
        <v>1</v>
      </c>
      <c r="AQ1267" s="53" t="b">
        <f t="shared" si="755"/>
        <v>1</v>
      </c>
    </row>
    <row r="1268" spans="1:43">
      <c r="A1268" s="48">
        <f>净值底稿!A1229</f>
        <v>45678</v>
      </c>
      <c r="B1268" s="49">
        <f>净值底稿!X1229</f>
        <v>1.6936437809990259</v>
      </c>
      <c r="C1268" s="49">
        <f>净值底稿!U1229</f>
        <v>1.3273367425381364</v>
      </c>
      <c r="D1268" s="49">
        <f>净值底稿!V1229</f>
        <v>1.7532000000000001</v>
      </c>
      <c r="E1268" s="49">
        <f>净值底稿!W1229</f>
        <v>2.2355999999999998</v>
      </c>
      <c r="F1268" s="50">
        <f t="shared" si="756"/>
        <v>-4.2572598160834918E-3</v>
      </c>
      <c r="G1268" s="50">
        <f t="shared" si="757"/>
        <v>1.0181510733204835E-3</v>
      </c>
      <c r="H1268" s="50">
        <f t="shared" si="758"/>
        <v>7.4205148695716261E-4</v>
      </c>
      <c r="I1268" s="50">
        <f t="shared" si="759"/>
        <v>2.241549358916739E-3</v>
      </c>
      <c r="J1268" s="51">
        <f t="shared" si="760"/>
        <v>0.12585282240458068</v>
      </c>
      <c r="K1268" s="51">
        <f t="shared" si="761"/>
        <v>0.12980397821753342</v>
      </c>
      <c r="L1268" s="51">
        <f t="shared" si="762"/>
        <v>0.95321350718256659</v>
      </c>
      <c r="M1268" s="51">
        <f t="shared" si="763"/>
        <v>9.0816013219718147E-2</v>
      </c>
      <c r="N1268" s="51">
        <f t="shared" si="734"/>
        <v>1.299686321024399</v>
      </c>
      <c r="O1268" s="52">
        <f t="shared" si="735"/>
        <v>0.19670654102184296</v>
      </c>
      <c r="P1268" s="53" t="b">
        <f t="shared" si="736"/>
        <v>0</v>
      </c>
      <c r="Q1268" s="53" t="b">
        <f t="shared" si="737"/>
        <v>0</v>
      </c>
      <c r="R1268" s="53" t="b">
        <f t="shared" si="738"/>
        <v>0</v>
      </c>
      <c r="S1268" s="53" t="b">
        <f t="shared" si="764"/>
        <v>0</v>
      </c>
      <c r="T1268" s="54" t="str">
        <f t="shared" si="765"/>
        <v>不调</v>
      </c>
      <c r="U1268" s="51">
        <f t="shared" si="739"/>
        <v>0.12585282240458068</v>
      </c>
      <c r="V1268" s="51">
        <f t="shared" si="740"/>
        <v>0.12980397821753342</v>
      </c>
      <c r="W1268" s="51">
        <f t="shared" si="741"/>
        <v>0.95321350718256659</v>
      </c>
      <c r="X1268" s="51">
        <f t="shared" si="742"/>
        <v>9.0816013219718147E-2</v>
      </c>
      <c r="Y1268" s="51">
        <f t="shared" si="766"/>
        <v>0.99998626710299976</v>
      </c>
      <c r="Z1268" s="51">
        <f t="shared" si="743"/>
        <v>0.12585109408073342</v>
      </c>
      <c r="AA1268" s="51">
        <f t="shared" si="744"/>
        <v>0.12980219563287035</v>
      </c>
      <c r="AB1268" s="51">
        <f t="shared" si="745"/>
        <v>0.95320041679965317</v>
      </c>
      <c r="AC1268" s="51">
        <f t="shared" si="746"/>
        <v>9.0814766052762633E-2</v>
      </c>
      <c r="AD1268" s="78">
        <f t="shared" si="747"/>
        <v>1.2996684725660197</v>
      </c>
      <c r="AE1268" s="51">
        <f t="shared" si="767"/>
        <v>1.3022974922790533</v>
      </c>
      <c r="AF1268" s="50">
        <f t="shared" si="748"/>
        <v>-2.018755106740433E-3</v>
      </c>
      <c r="AG1268" s="50">
        <f t="shared" si="768"/>
        <v>3.7409724305903502E-4</v>
      </c>
      <c r="AH1268" s="48">
        <f t="shared" si="769"/>
        <v>45657</v>
      </c>
      <c r="AI1268" s="55">
        <f t="shared" si="749"/>
        <v>2025</v>
      </c>
      <c r="AJ1268" s="55">
        <f t="shared" si="750"/>
        <v>1</v>
      </c>
      <c r="AK1268" s="53">
        <f t="shared" si="751"/>
        <v>0</v>
      </c>
      <c r="AL1268" s="51">
        <f t="shared" si="770"/>
        <v>1.298876483291846</v>
      </c>
      <c r="AM1268" s="52" t="str">
        <f t="shared" si="752"/>
        <v/>
      </c>
      <c r="AN1268" s="51">
        <f t="shared" si="771"/>
        <v>1.2996684725660197</v>
      </c>
      <c r="AO1268" s="52">
        <f t="shared" si="753"/>
        <v>0</v>
      </c>
      <c r="AP1268" s="56">
        <f t="shared" si="754"/>
        <v>1</v>
      </c>
      <c r="AQ1268" s="53" t="b">
        <f t="shared" si="755"/>
        <v>1</v>
      </c>
    </row>
    <row r="1269" spans="1:43">
      <c r="A1269" s="48">
        <f>净值底稿!A1230</f>
        <v>45679</v>
      </c>
      <c r="B1269" s="49">
        <f>净值底稿!X1230</f>
        <v>1.6748189993571416</v>
      </c>
      <c r="C1269" s="49">
        <f>净值底稿!U1230</f>
        <v>1.3167295287605623</v>
      </c>
      <c r="D1269" s="49">
        <f>净值底稿!V1230</f>
        <v>1.7536</v>
      </c>
      <c r="E1269" s="49">
        <f>净值底稿!W1230</f>
        <v>2.2515000000000001</v>
      </c>
      <c r="F1269" s="50">
        <f t="shared" si="756"/>
        <v>-1.1114959268932023E-2</v>
      </c>
      <c r="G1269" s="50">
        <f t="shared" si="757"/>
        <v>-7.9913509794741211E-3</v>
      </c>
      <c r="H1269" s="50">
        <f t="shared" si="758"/>
        <v>2.2815423226107967E-4</v>
      </c>
      <c r="I1269" s="50">
        <f t="shared" si="759"/>
        <v>7.1121846484165641E-3</v>
      </c>
      <c r="J1269" s="51">
        <f t="shared" si="760"/>
        <v>0.12445226429607553</v>
      </c>
      <c r="K1269" s="51">
        <f t="shared" si="761"/>
        <v>0.12876490072966171</v>
      </c>
      <c r="L1269" s="51">
        <f t="shared" si="762"/>
        <v>0.95341789350893902</v>
      </c>
      <c r="M1269" s="51">
        <f t="shared" si="763"/>
        <v>9.1460657437732629E-2</v>
      </c>
      <c r="N1269" s="51">
        <f t="shared" si="734"/>
        <v>1.2980957159724087</v>
      </c>
      <c r="O1269" s="52">
        <f t="shared" si="735"/>
        <v>0.19506817710745716</v>
      </c>
      <c r="P1269" s="53" t="b">
        <f t="shared" si="736"/>
        <v>0</v>
      </c>
      <c r="Q1269" s="53" t="b">
        <f t="shared" si="737"/>
        <v>0</v>
      </c>
      <c r="R1269" s="53" t="b">
        <f t="shared" si="738"/>
        <v>0</v>
      </c>
      <c r="S1269" s="53" t="b">
        <f t="shared" si="764"/>
        <v>0</v>
      </c>
      <c r="T1269" s="54" t="str">
        <f t="shared" si="765"/>
        <v>不调</v>
      </c>
      <c r="U1269" s="51">
        <f t="shared" si="739"/>
        <v>0.12445226429607553</v>
      </c>
      <c r="V1269" s="51">
        <f t="shared" si="740"/>
        <v>0.12876490072966171</v>
      </c>
      <c r="W1269" s="51">
        <f t="shared" si="741"/>
        <v>0.95341789350893902</v>
      </c>
      <c r="X1269" s="51">
        <f t="shared" si="742"/>
        <v>9.1460657437732629E-2</v>
      </c>
      <c r="Y1269" s="51">
        <f t="shared" si="766"/>
        <v>0.99998626710299976</v>
      </c>
      <c r="Z1269" s="51">
        <f t="shared" si="743"/>
        <v>0.12445055520594851</v>
      </c>
      <c r="AA1269" s="51">
        <f t="shared" si="744"/>
        <v>0.12876313241454274</v>
      </c>
      <c r="AB1269" s="51">
        <f t="shared" si="745"/>
        <v>0.95340480031920927</v>
      </c>
      <c r="AC1269" s="51">
        <f t="shared" si="746"/>
        <v>9.1459401417944466E-2</v>
      </c>
      <c r="AD1269" s="78">
        <f t="shared" si="747"/>
        <v>1.2980778893576448</v>
      </c>
      <c r="AE1269" s="51">
        <f t="shared" si="767"/>
        <v>1.3022974922790533</v>
      </c>
      <c r="AF1269" s="50">
        <f t="shared" si="748"/>
        <v>-3.24012212756708E-3</v>
      </c>
      <c r="AG1269" s="50">
        <f t="shared" si="768"/>
        <v>-1.2238376493310943E-3</v>
      </c>
      <c r="AH1269" s="48">
        <f t="shared" si="769"/>
        <v>45657</v>
      </c>
      <c r="AI1269" s="55">
        <f t="shared" si="749"/>
        <v>2025</v>
      </c>
      <c r="AJ1269" s="55">
        <f t="shared" si="750"/>
        <v>1</v>
      </c>
      <c r="AK1269" s="53">
        <f t="shared" si="751"/>
        <v>0</v>
      </c>
      <c r="AL1269" s="51">
        <f t="shared" si="770"/>
        <v>1.298876483291846</v>
      </c>
      <c r="AM1269" s="52" t="str">
        <f t="shared" si="752"/>
        <v/>
      </c>
      <c r="AN1269" s="51">
        <f t="shared" si="771"/>
        <v>1.2996684725660197</v>
      </c>
      <c r="AO1269" s="52">
        <f t="shared" si="753"/>
        <v>-1.2238376493310943E-3</v>
      </c>
      <c r="AP1269" s="56">
        <f t="shared" si="754"/>
        <v>1</v>
      </c>
      <c r="AQ1269" s="53" t="b">
        <f t="shared" si="755"/>
        <v>1</v>
      </c>
    </row>
    <row r="1270" spans="1:43">
      <c r="A1270" s="48">
        <f>净值底稿!A1231</f>
        <v>45680</v>
      </c>
      <c r="B1270" s="49">
        <f>净值底稿!X1231</f>
        <v>1.6933528610221258</v>
      </c>
      <c r="C1270" s="49">
        <f>净值底稿!U1231</f>
        <v>1.3166154143737923</v>
      </c>
      <c r="D1270" s="49">
        <f>净值底稿!V1231</f>
        <v>1.7525999999999999</v>
      </c>
      <c r="E1270" s="49">
        <f>净值底稿!W1231</f>
        <v>2.2536999999999998</v>
      </c>
      <c r="F1270" s="50">
        <f t="shared" si="756"/>
        <v>1.1066187851999532E-2</v>
      </c>
      <c r="G1270" s="50">
        <f t="shared" si="757"/>
        <v>-8.6665016829523545E-5</v>
      </c>
      <c r="H1270" s="50">
        <f t="shared" si="758"/>
        <v>-5.7025547445266334E-4</v>
      </c>
      <c r="I1270" s="50">
        <f t="shared" si="759"/>
        <v>9.7712636020430566E-4</v>
      </c>
      <c r="J1270" s="51">
        <f t="shared" si="760"/>
        <v>0.12582774842814318</v>
      </c>
      <c r="K1270" s="51">
        <f t="shared" si="761"/>
        <v>0.12875197315550502</v>
      </c>
      <c r="L1270" s="51">
        <f t="shared" si="762"/>
        <v>0.95286111601245782</v>
      </c>
      <c r="M1270" s="51">
        <f t="shared" si="763"/>
        <v>9.154876880995845E-2</v>
      </c>
      <c r="N1270" s="51">
        <f t="shared" si="734"/>
        <v>1.2989896064060644</v>
      </c>
      <c r="O1270" s="52">
        <f t="shared" si="735"/>
        <v>0.19598287802163253</v>
      </c>
      <c r="P1270" s="53" t="b">
        <f t="shared" si="736"/>
        <v>0</v>
      </c>
      <c r="Q1270" s="53" t="b">
        <f t="shared" si="737"/>
        <v>0</v>
      </c>
      <c r="R1270" s="53" t="b">
        <f t="shared" si="738"/>
        <v>0</v>
      </c>
      <c r="S1270" s="53" t="b">
        <f t="shared" si="764"/>
        <v>0</v>
      </c>
      <c r="T1270" s="54" t="str">
        <f t="shared" si="765"/>
        <v>不调</v>
      </c>
      <c r="U1270" s="51">
        <f t="shared" si="739"/>
        <v>0.12582774842814318</v>
      </c>
      <c r="V1270" s="51">
        <f t="shared" si="740"/>
        <v>0.12875197315550502</v>
      </c>
      <c r="W1270" s="51">
        <f t="shared" si="741"/>
        <v>0.95286111601245782</v>
      </c>
      <c r="X1270" s="51">
        <f t="shared" si="742"/>
        <v>9.154876880995845E-2</v>
      </c>
      <c r="Y1270" s="51">
        <f t="shared" si="766"/>
        <v>0.99998626710299976</v>
      </c>
      <c r="Z1270" s="51">
        <f t="shared" si="743"/>
        <v>0.12582602044863425</v>
      </c>
      <c r="AA1270" s="51">
        <f t="shared" si="744"/>
        <v>0.12875020501791909</v>
      </c>
      <c r="AB1270" s="51">
        <f t="shared" si="745"/>
        <v>0.9528480304688961</v>
      </c>
      <c r="AC1270" s="51">
        <f t="shared" si="746"/>
        <v>9.1547511580145888E-2</v>
      </c>
      <c r="AD1270" s="78">
        <f t="shared" si="747"/>
        <v>1.2989717675155952</v>
      </c>
      <c r="AE1270" s="51">
        <f t="shared" si="767"/>
        <v>1.3022974922790533</v>
      </c>
      <c r="AF1270" s="50">
        <f t="shared" si="748"/>
        <v>-2.55373659488356E-3</v>
      </c>
      <c r="AG1270" s="50">
        <f t="shared" si="768"/>
        <v>6.8861673500397735E-4</v>
      </c>
      <c r="AH1270" s="48">
        <f t="shared" si="769"/>
        <v>45657</v>
      </c>
      <c r="AI1270" s="55">
        <f t="shared" si="749"/>
        <v>2025</v>
      </c>
      <c r="AJ1270" s="55">
        <f t="shared" si="750"/>
        <v>1</v>
      </c>
      <c r="AK1270" s="53">
        <f t="shared" si="751"/>
        <v>0</v>
      </c>
      <c r="AL1270" s="51">
        <f t="shared" si="770"/>
        <v>1.298876483291846</v>
      </c>
      <c r="AM1270" s="52" t="str">
        <f t="shared" si="752"/>
        <v/>
      </c>
      <c r="AN1270" s="51">
        <f t="shared" si="771"/>
        <v>1.2996684725660197</v>
      </c>
      <c r="AO1270" s="52">
        <f t="shared" si="753"/>
        <v>-5.360636694132781E-4</v>
      </c>
      <c r="AP1270" s="56">
        <f t="shared" si="754"/>
        <v>1</v>
      </c>
      <c r="AQ1270" s="53" t="b">
        <f t="shared" si="755"/>
        <v>1</v>
      </c>
    </row>
    <row r="1271" spans="1:43">
      <c r="A1271" s="48">
        <f>净值底稿!A1232</f>
        <v>45681</v>
      </c>
      <c r="B1271" s="49">
        <f>净值底稿!X1232</f>
        <v>1.7001142728492906</v>
      </c>
      <c r="C1271" s="49">
        <f>净值底稿!U1232</f>
        <v>1.3324456886082081</v>
      </c>
      <c r="D1271" s="49">
        <f>净值底稿!V1232</f>
        <v>1.7522</v>
      </c>
      <c r="E1271" s="49">
        <f>净值底稿!W1232</f>
        <v>2.2587999999999999</v>
      </c>
      <c r="F1271" s="50">
        <f t="shared" si="756"/>
        <v>3.9929136937728593E-3</v>
      </c>
      <c r="G1271" s="50">
        <f t="shared" si="757"/>
        <v>1.2023461112176781E-2</v>
      </c>
      <c r="H1271" s="50">
        <f t="shared" si="758"/>
        <v>-2.2823234052260499E-4</v>
      </c>
      <c r="I1271" s="50">
        <f t="shared" si="759"/>
        <v>2.2629453787106346E-3</v>
      </c>
      <c r="J1271" s="51">
        <f t="shared" si="760"/>
        <v>0.12632843288871654</v>
      </c>
      <c r="K1271" s="51">
        <f t="shared" si="761"/>
        <v>0.13029822810113684</v>
      </c>
      <c r="L1271" s="51">
        <f t="shared" si="762"/>
        <v>0.9526305597327398</v>
      </c>
      <c r="M1271" s="51">
        <f t="shared" si="763"/>
        <v>9.1754678598408634E-2</v>
      </c>
      <c r="N1271" s="51">
        <f t="shared" si="734"/>
        <v>1.3010118993210018</v>
      </c>
      <c r="O1271" s="52">
        <f t="shared" si="735"/>
        <v>0.19725158634120629</v>
      </c>
      <c r="P1271" s="53" t="b">
        <f t="shared" si="736"/>
        <v>0</v>
      </c>
      <c r="Q1271" s="53" t="b">
        <f t="shared" si="737"/>
        <v>0</v>
      </c>
      <c r="R1271" s="53" t="b">
        <f t="shared" si="738"/>
        <v>0</v>
      </c>
      <c r="S1271" s="53" t="b">
        <f t="shared" si="764"/>
        <v>0</v>
      </c>
      <c r="T1271" s="54" t="str">
        <f t="shared" si="765"/>
        <v>不调</v>
      </c>
      <c r="U1271" s="51">
        <f t="shared" si="739"/>
        <v>0.12632843288871654</v>
      </c>
      <c r="V1271" s="51">
        <f t="shared" si="740"/>
        <v>0.13029822810113684</v>
      </c>
      <c r="W1271" s="51">
        <f t="shared" si="741"/>
        <v>0.9526305597327398</v>
      </c>
      <c r="X1271" s="51">
        <f t="shared" si="742"/>
        <v>9.1754678598408634E-2</v>
      </c>
      <c r="Y1271" s="51">
        <f t="shared" si="766"/>
        <v>0.99998626710299976</v>
      </c>
      <c r="Z1271" s="51">
        <f t="shared" si="743"/>
        <v>0.12632669803335947</v>
      </c>
      <c r="AA1271" s="51">
        <f t="shared" si="744"/>
        <v>0.13029643872899102</v>
      </c>
      <c r="AB1271" s="51">
        <f t="shared" si="745"/>
        <v>0.95261747735538371</v>
      </c>
      <c r="AC1271" s="51">
        <f t="shared" si="746"/>
        <v>9.1753418540858153E-2</v>
      </c>
      <c r="AD1271" s="78">
        <f t="shared" si="747"/>
        <v>1.3009940326585925</v>
      </c>
      <c r="AE1271" s="51">
        <f t="shared" si="767"/>
        <v>1.3022974922790533</v>
      </c>
      <c r="AF1271" s="50">
        <f t="shared" si="748"/>
        <v>-1.0008923676723125E-3</v>
      </c>
      <c r="AG1271" s="50">
        <f t="shared" si="768"/>
        <v>1.5568199352515855E-3</v>
      </c>
      <c r="AH1271" s="48">
        <f t="shared" si="769"/>
        <v>45657</v>
      </c>
      <c r="AI1271" s="55">
        <f t="shared" si="749"/>
        <v>2025</v>
      </c>
      <c r="AJ1271" s="55">
        <f t="shared" si="750"/>
        <v>1</v>
      </c>
      <c r="AK1271" s="53">
        <f t="shared" si="751"/>
        <v>0</v>
      </c>
      <c r="AL1271" s="51">
        <f t="shared" si="770"/>
        <v>1.298876483291846</v>
      </c>
      <c r="AM1271" s="52" t="str">
        <f t="shared" si="752"/>
        <v/>
      </c>
      <c r="AN1271" s="51">
        <f t="shared" si="771"/>
        <v>1.3009940326585925</v>
      </c>
      <c r="AO1271" s="52">
        <f t="shared" si="753"/>
        <v>0</v>
      </c>
      <c r="AP1271" s="56">
        <f t="shared" si="754"/>
        <v>1</v>
      </c>
      <c r="AQ1271" s="53" t="b">
        <f t="shared" si="755"/>
        <v>1</v>
      </c>
    </row>
    <row r="1272" spans="1:43">
      <c r="A1272" s="48">
        <f>净值底稿!A1233</f>
        <v>45684</v>
      </c>
      <c r="B1272" s="49">
        <f>净值底稿!X1233</f>
        <v>1.717954535119383</v>
      </c>
      <c r="C1272" s="49">
        <f>净值底稿!U1233</f>
        <v>1.324817279276125</v>
      </c>
      <c r="D1272" s="49">
        <f>净值底稿!V1233</f>
        <v>1.7556</v>
      </c>
      <c r="E1272" s="49">
        <f>净值底稿!W1233</f>
        <v>2.2509000000000001</v>
      </c>
      <c r="F1272" s="50">
        <f t="shared" si="756"/>
        <v>1.049356655314293E-2</v>
      </c>
      <c r="G1272" s="50">
        <f t="shared" si="757"/>
        <v>-5.7251184024252888E-3</v>
      </c>
      <c r="H1272" s="50">
        <f t="shared" si="758"/>
        <v>1.9404177605295558E-3</v>
      </c>
      <c r="I1272" s="50">
        <f t="shared" si="759"/>
        <v>-3.4974322649193867E-3</v>
      </c>
      <c r="J1272" s="51">
        <f t="shared" si="760"/>
        <v>0.12765231564661131</v>
      </c>
      <c r="K1272" s="51">
        <f t="shared" si="761"/>
        <v>0.12955047618985319</v>
      </c>
      <c r="L1272" s="51">
        <f t="shared" si="762"/>
        <v>0.95446595322743499</v>
      </c>
      <c r="M1272" s="51">
        <f t="shared" si="763"/>
        <v>9.1432517174436706E-2</v>
      </c>
      <c r="N1272" s="51">
        <f t="shared" si="734"/>
        <v>1.3031012622383362</v>
      </c>
      <c r="O1272" s="52">
        <f t="shared" si="735"/>
        <v>0.19737744048737044</v>
      </c>
      <c r="P1272" s="53" t="b">
        <f t="shared" si="736"/>
        <v>0</v>
      </c>
      <c r="Q1272" s="53" t="b">
        <f t="shared" si="737"/>
        <v>0</v>
      </c>
      <c r="R1272" s="53" t="b">
        <f t="shared" si="738"/>
        <v>0</v>
      </c>
      <c r="S1272" s="53" t="b">
        <f t="shared" si="764"/>
        <v>0</v>
      </c>
      <c r="T1272" s="54" t="str">
        <f t="shared" si="765"/>
        <v>不调</v>
      </c>
      <c r="U1272" s="51">
        <f t="shared" si="739"/>
        <v>0.12765231564661131</v>
      </c>
      <c r="V1272" s="51">
        <f t="shared" si="740"/>
        <v>0.12955047618985319</v>
      </c>
      <c r="W1272" s="51">
        <f t="shared" si="741"/>
        <v>0.95446595322743499</v>
      </c>
      <c r="X1272" s="51">
        <f t="shared" si="742"/>
        <v>9.1432517174436706E-2</v>
      </c>
      <c r="Y1272" s="51">
        <f t="shared" si="766"/>
        <v>0.99995880187477393</v>
      </c>
      <c r="Z1272" s="51">
        <f t="shared" si="743"/>
        <v>0.12764705661052589</v>
      </c>
      <c r="AA1272" s="51">
        <f t="shared" si="744"/>
        <v>0.12954513895311201</v>
      </c>
      <c r="AB1272" s="51">
        <f t="shared" si="745"/>
        <v>0.95442663101956993</v>
      </c>
      <c r="AC1272" s="51">
        <f t="shared" si="746"/>
        <v>9.142875032614442E-2</v>
      </c>
      <c r="AD1272" s="78">
        <f t="shared" si="747"/>
        <v>1.3030475769093521</v>
      </c>
      <c r="AE1272" s="51">
        <f t="shared" si="767"/>
        <v>1.3030475769093521</v>
      </c>
      <c r="AF1272" s="50">
        <f t="shared" si="748"/>
        <v>0</v>
      </c>
      <c r="AG1272" s="50">
        <f t="shared" si="768"/>
        <v>1.5784424826017496E-3</v>
      </c>
      <c r="AH1272" s="48">
        <f t="shared" si="769"/>
        <v>45657</v>
      </c>
      <c r="AI1272" s="55">
        <f t="shared" si="749"/>
        <v>2025</v>
      </c>
      <c r="AJ1272" s="55">
        <f t="shared" si="750"/>
        <v>1</v>
      </c>
      <c r="AK1272" s="53">
        <f t="shared" si="751"/>
        <v>1</v>
      </c>
      <c r="AL1272" s="51">
        <f t="shared" si="770"/>
        <v>1.298876483291846</v>
      </c>
      <c r="AM1272" s="52">
        <f t="shared" si="752"/>
        <v>3.2113089051661881E-3</v>
      </c>
      <c r="AN1272" s="51">
        <f t="shared" si="771"/>
        <v>1.3030475769093521</v>
      </c>
      <c r="AO1272" s="52">
        <f t="shared" si="753"/>
        <v>0</v>
      </c>
      <c r="AP1272" s="56">
        <f t="shared" si="754"/>
        <v>1</v>
      </c>
      <c r="AQ1272" s="53" t="b">
        <f t="shared" si="755"/>
        <v>1</v>
      </c>
    </row>
    <row r="1273" spans="1:43">
      <c r="A1273" s="48">
        <f>净值底稿!A1234</f>
        <v>45693</v>
      </c>
      <c r="B1273" s="49">
        <f>净值底稿!X1234</f>
        <v>1.6937659022013973</v>
      </c>
      <c r="C1273" s="49">
        <f>净值底稿!U1234</f>
        <v>1.3304035555495428</v>
      </c>
      <c r="D1273" s="49">
        <f>净值底稿!V1234</f>
        <v>1.7574000000000001</v>
      </c>
      <c r="E1273" s="49">
        <f>净值底稿!W1234</f>
        <v>2.3355999999999999</v>
      </c>
      <c r="F1273" s="50">
        <f t="shared" si="756"/>
        <v>-1.4079902828339264E-2</v>
      </c>
      <c r="G1273" s="50">
        <f t="shared" si="757"/>
        <v>4.2166390496281014E-3</v>
      </c>
      <c r="H1273" s="50">
        <f t="shared" si="758"/>
        <v>1.0252904989747069E-3</v>
      </c>
      <c r="I1273" s="50">
        <f t="shared" si="759"/>
        <v>3.7629392687369423E-2</v>
      </c>
      <c r="J1273" s="51">
        <f t="shared" si="760"/>
        <v>0.12584979845712616</v>
      </c>
      <c r="K1273" s="51">
        <f t="shared" si="761"/>
        <v>0.13009138404471121</v>
      </c>
      <c r="L1273" s="51">
        <f t="shared" si="762"/>
        <v>0.95540519557632275</v>
      </c>
      <c r="M1273" s="51">
        <f t="shared" si="763"/>
        <v>9.486915867508236E-2</v>
      </c>
      <c r="N1273" s="51">
        <f t="shared" si="734"/>
        <v>1.3062155367532424</v>
      </c>
      <c r="O1273" s="52">
        <f t="shared" si="735"/>
        <v>0.19594100307366602</v>
      </c>
      <c r="P1273" s="53" t="b">
        <f t="shared" si="736"/>
        <v>0</v>
      </c>
      <c r="Q1273" s="53" t="b">
        <f t="shared" si="737"/>
        <v>0</v>
      </c>
      <c r="R1273" s="53" t="b">
        <f t="shared" si="738"/>
        <v>0</v>
      </c>
      <c r="S1273" s="53" t="b">
        <f t="shared" si="764"/>
        <v>0</v>
      </c>
      <c r="T1273" s="54" t="str">
        <f t="shared" si="765"/>
        <v>不调</v>
      </c>
      <c r="U1273" s="51">
        <f t="shared" si="739"/>
        <v>0.12584979845712616</v>
      </c>
      <c r="V1273" s="51">
        <f t="shared" si="740"/>
        <v>0.13009138404471121</v>
      </c>
      <c r="W1273" s="51">
        <f t="shared" si="741"/>
        <v>0.95540519557632275</v>
      </c>
      <c r="X1273" s="51">
        <f t="shared" si="742"/>
        <v>9.486915867508236E-2</v>
      </c>
      <c r="Y1273" s="51">
        <f t="shared" si="766"/>
        <v>0.99987641071610844</v>
      </c>
      <c r="Z1273" s="51">
        <f t="shared" si="743"/>
        <v>0.12583424477065694</v>
      </c>
      <c r="AA1273" s="51">
        <f t="shared" si="744"/>
        <v>0.13007530614371665</v>
      </c>
      <c r="AB1273" s="51">
        <f t="shared" si="745"/>
        <v>0.95528711773237518</v>
      </c>
      <c r="AC1273" s="51">
        <f t="shared" si="746"/>
        <v>9.4857433863698312E-2</v>
      </c>
      <c r="AD1273" s="78">
        <f t="shared" si="747"/>
        <v>1.3060541025104471</v>
      </c>
      <c r="AE1273" s="51">
        <f t="shared" si="767"/>
        <v>1.3060541025104471</v>
      </c>
      <c r="AF1273" s="50">
        <f t="shared" si="748"/>
        <v>0</v>
      </c>
      <c r="AG1273" s="50">
        <f t="shared" si="768"/>
        <v>2.3073030136213646E-3</v>
      </c>
      <c r="AH1273" s="48">
        <f t="shared" si="769"/>
        <v>45657</v>
      </c>
      <c r="AI1273" s="55">
        <f t="shared" si="749"/>
        <v>2025</v>
      </c>
      <c r="AJ1273" s="55">
        <f t="shared" si="750"/>
        <v>2</v>
      </c>
      <c r="AK1273" s="53">
        <f t="shared" si="751"/>
        <v>0</v>
      </c>
      <c r="AL1273" s="51">
        <f t="shared" si="770"/>
        <v>1.3030475769093521</v>
      </c>
      <c r="AM1273" s="52" t="str">
        <f t="shared" si="752"/>
        <v/>
      </c>
      <c r="AN1273" s="51">
        <f t="shared" si="771"/>
        <v>1.3060541025104471</v>
      </c>
      <c r="AO1273" s="52">
        <f t="shared" si="753"/>
        <v>0</v>
      </c>
      <c r="AP1273" s="56">
        <f t="shared" si="754"/>
        <v>1</v>
      </c>
      <c r="AQ1273" s="53" t="b">
        <f t="shared" si="755"/>
        <v>1</v>
      </c>
    </row>
    <row r="1274" spans="1:43">
      <c r="A1274" s="48">
        <f>净值底稿!A1235</f>
        <v>45694</v>
      </c>
      <c r="B1274" s="49">
        <f>净值底稿!X1235</f>
        <v>1.695859678337017</v>
      </c>
      <c r="C1274" s="49">
        <f>净值底稿!U1235</f>
        <v>1.3546284966624116</v>
      </c>
      <c r="D1274" s="49">
        <f>净值底稿!V1235</f>
        <v>1.7593000000000001</v>
      </c>
      <c r="E1274" s="49">
        <f>净值底稿!W1235</f>
        <v>2.3344999999999998</v>
      </c>
      <c r="F1274" s="50">
        <f t="shared" si="756"/>
        <v>1.236166186188159E-3</v>
      </c>
      <c r="G1274" s="50">
        <f t="shared" si="757"/>
        <v>1.8208716454356066E-2</v>
      </c>
      <c r="H1274" s="50">
        <f t="shared" si="758"/>
        <v>1.0811425970183031E-3</v>
      </c>
      <c r="I1274" s="50">
        <f t="shared" si="759"/>
        <v>-4.7097105668780781E-4</v>
      </c>
      <c r="J1274" s="51">
        <f t="shared" si="760"/>
        <v>0.12598979680910694</v>
      </c>
      <c r="K1274" s="51">
        <f t="shared" si="761"/>
        <v>0.13244381051100115</v>
      </c>
      <c r="L1274" s="51">
        <f t="shared" si="762"/>
        <v>0.95631991932773852</v>
      </c>
      <c r="M1274" s="51">
        <f t="shared" si="763"/>
        <v>9.4812758757836832E-2</v>
      </c>
      <c r="N1274" s="51">
        <f t="shared" si="734"/>
        <v>1.3095662854056835</v>
      </c>
      <c r="O1274" s="52">
        <f t="shared" si="735"/>
        <v>0.19734289909582495</v>
      </c>
      <c r="P1274" s="53" t="b">
        <f t="shared" si="736"/>
        <v>0</v>
      </c>
      <c r="Q1274" s="53" t="b">
        <f t="shared" si="737"/>
        <v>0</v>
      </c>
      <c r="R1274" s="53" t="b">
        <f t="shared" si="738"/>
        <v>0</v>
      </c>
      <c r="S1274" s="53" t="b">
        <f t="shared" si="764"/>
        <v>0</v>
      </c>
      <c r="T1274" s="54" t="str">
        <f t="shared" si="765"/>
        <v>不调</v>
      </c>
      <c r="U1274" s="51">
        <f t="shared" si="739"/>
        <v>0.12598979680910694</v>
      </c>
      <c r="V1274" s="51">
        <f t="shared" si="740"/>
        <v>0.13244381051100115</v>
      </c>
      <c r="W1274" s="51">
        <f t="shared" si="741"/>
        <v>0.95631991932773852</v>
      </c>
      <c r="X1274" s="51">
        <f t="shared" si="742"/>
        <v>9.4812758757836832E-2</v>
      </c>
      <c r="Y1274" s="51">
        <f t="shared" si="766"/>
        <v>0.99998626710299976</v>
      </c>
      <c r="Z1274" s="51">
        <f t="shared" si="743"/>
        <v>0.12598806660420428</v>
      </c>
      <c r="AA1274" s="51">
        <f t="shared" si="744"/>
        <v>0.13244199167379309</v>
      </c>
      <c r="AB1274" s="51">
        <f t="shared" si="745"/>
        <v>0.95630678628478716</v>
      </c>
      <c r="AC1274" s="51">
        <f t="shared" si="746"/>
        <v>9.4811456703986496E-2</v>
      </c>
      <c r="AD1274" s="78">
        <f t="shared" si="747"/>
        <v>1.309548301266771</v>
      </c>
      <c r="AE1274" s="51">
        <f t="shared" si="767"/>
        <v>1.309548301266771</v>
      </c>
      <c r="AF1274" s="50">
        <f t="shared" si="748"/>
        <v>0</v>
      </c>
      <c r="AG1274" s="50">
        <f t="shared" si="768"/>
        <v>2.675385919777451E-3</v>
      </c>
      <c r="AH1274" s="48">
        <f t="shared" si="769"/>
        <v>45657</v>
      </c>
      <c r="AI1274" s="55">
        <f t="shared" si="749"/>
        <v>2025</v>
      </c>
      <c r="AJ1274" s="55">
        <f t="shared" si="750"/>
        <v>2</v>
      </c>
      <c r="AK1274" s="53">
        <f t="shared" si="751"/>
        <v>0</v>
      </c>
      <c r="AL1274" s="51">
        <f t="shared" si="770"/>
        <v>1.3030475769093521</v>
      </c>
      <c r="AM1274" s="52" t="str">
        <f t="shared" si="752"/>
        <v/>
      </c>
      <c r="AN1274" s="51">
        <f t="shared" si="771"/>
        <v>1.309548301266771</v>
      </c>
      <c r="AO1274" s="52">
        <f t="shared" si="753"/>
        <v>0</v>
      </c>
      <c r="AP1274" s="56">
        <f t="shared" si="754"/>
        <v>1</v>
      </c>
      <c r="AQ1274" s="53" t="b">
        <f t="shared" si="755"/>
        <v>1</v>
      </c>
    </row>
    <row r="1275" spans="1:43">
      <c r="A1275" s="48">
        <f>净值底稿!A1236</f>
        <v>45695</v>
      </c>
      <c r="B1275" s="49">
        <f>净值底稿!X1236</f>
        <v>1.6994988721103048</v>
      </c>
      <c r="C1275" s="49">
        <f>净值底稿!U1236</f>
        <v>1.3719315146579969</v>
      </c>
      <c r="D1275" s="49">
        <f>净值底稿!V1236</f>
        <v>1.7594000000000001</v>
      </c>
      <c r="E1275" s="49">
        <f>净值底稿!W1236</f>
        <v>2.3395000000000001</v>
      </c>
      <c r="F1275" s="50">
        <f t="shared" si="756"/>
        <v>2.1459285928988603E-3</v>
      </c>
      <c r="G1275" s="50">
        <f t="shared" si="757"/>
        <v>1.2773257050340492E-2</v>
      </c>
      <c r="H1275" s="50">
        <f t="shared" si="758"/>
        <v>5.6840788950074383E-5</v>
      </c>
      <c r="I1275" s="50">
        <f t="shared" si="759"/>
        <v>2.1417862497323803E-3</v>
      </c>
      <c r="J1275" s="51">
        <f t="shared" si="760"/>
        <v>0.1262584279986943</v>
      </c>
      <c r="K1275" s="51">
        <f t="shared" si="761"/>
        <v>0.13413370727770149</v>
      </c>
      <c r="L1275" s="51">
        <f t="shared" si="762"/>
        <v>0.95636114351699786</v>
      </c>
      <c r="M1275" s="51">
        <f t="shared" si="763"/>
        <v>9.5014522578272198E-2</v>
      </c>
      <c r="N1275" s="51">
        <f t="shared" si="734"/>
        <v>1.3117678013716658</v>
      </c>
      <c r="O1275" s="52">
        <f t="shared" si="735"/>
        <v>0.19850474680359867</v>
      </c>
      <c r="P1275" s="53" t="b">
        <f t="shared" si="736"/>
        <v>0</v>
      </c>
      <c r="Q1275" s="53" t="b">
        <f t="shared" si="737"/>
        <v>0</v>
      </c>
      <c r="R1275" s="53" t="b">
        <f t="shared" si="738"/>
        <v>0</v>
      </c>
      <c r="S1275" s="53" t="b">
        <f t="shared" si="764"/>
        <v>0</v>
      </c>
      <c r="T1275" s="54" t="str">
        <f t="shared" si="765"/>
        <v>不调</v>
      </c>
      <c r="U1275" s="51">
        <f t="shared" si="739"/>
        <v>0.1262584279986943</v>
      </c>
      <c r="V1275" s="51">
        <f t="shared" si="740"/>
        <v>0.13413370727770149</v>
      </c>
      <c r="W1275" s="51">
        <f t="shared" si="741"/>
        <v>0.95636114351699786</v>
      </c>
      <c r="X1275" s="51">
        <f t="shared" si="742"/>
        <v>9.5014522578272198E-2</v>
      </c>
      <c r="Y1275" s="51">
        <f t="shared" si="766"/>
        <v>0.99998626710299976</v>
      </c>
      <c r="Z1275" s="51">
        <f t="shared" si="743"/>
        <v>0.12625669410470719</v>
      </c>
      <c r="AA1275" s="51">
        <f t="shared" si="744"/>
        <v>0.13413186523331519</v>
      </c>
      <c r="AB1275" s="51">
        <f t="shared" si="745"/>
        <v>0.95634800990791891</v>
      </c>
      <c r="AC1275" s="51">
        <f t="shared" si="746"/>
        <v>9.5013217753620108E-2</v>
      </c>
      <c r="AD1275" s="78">
        <f t="shared" si="747"/>
        <v>1.3117497869995614</v>
      </c>
      <c r="AE1275" s="51">
        <f t="shared" si="767"/>
        <v>1.3117497869995614</v>
      </c>
      <c r="AF1275" s="50">
        <f t="shared" si="748"/>
        <v>0</v>
      </c>
      <c r="AG1275" s="50">
        <f t="shared" si="768"/>
        <v>1.6811031182741853E-3</v>
      </c>
      <c r="AH1275" s="48">
        <f t="shared" si="769"/>
        <v>45657</v>
      </c>
      <c r="AI1275" s="55">
        <f t="shared" si="749"/>
        <v>2025</v>
      </c>
      <c r="AJ1275" s="55">
        <f t="shared" si="750"/>
        <v>2</v>
      </c>
      <c r="AK1275" s="53">
        <f t="shared" si="751"/>
        <v>0</v>
      </c>
      <c r="AL1275" s="51">
        <f t="shared" si="770"/>
        <v>1.3030475769093521</v>
      </c>
      <c r="AM1275" s="52" t="str">
        <f t="shared" si="752"/>
        <v/>
      </c>
      <c r="AN1275" s="51">
        <f t="shared" si="771"/>
        <v>1.3117497869995614</v>
      </c>
      <c r="AO1275" s="52">
        <f t="shared" si="753"/>
        <v>0</v>
      </c>
      <c r="AP1275" s="56">
        <f t="shared" si="754"/>
        <v>1</v>
      </c>
      <c r="AQ1275" s="53" t="b">
        <f t="shared" si="755"/>
        <v>1</v>
      </c>
    </row>
    <row r="1276" spans="1:43">
      <c r="A1276" s="48">
        <f>净值底稿!A1237</f>
        <v>45698</v>
      </c>
      <c r="B1276" s="49">
        <f>净值底稿!X1237</f>
        <v>1.6983937043333912</v>
      </c>
      <c r="C1276" s="49">
        <f>净值底稿!U1237</f>
        <v>1.3859724598913523</v>
      </c>
      <c r="D1276" s="49">
        <f>净值底稿!V1237</f>
        <v>1.7578</v>
      </c>
      <c r="E1276" s="49">
        <f>净值底稿!W1237</f>
        <v>2.3748</v>
      </c>
      <c r="F1276" s="50">
        <f t="shared" si="756"/>
        <v>-6.5029038562480768E-4</v>
      </c>
      <c r="G1276" s="50">
        <f t="shared" si="757"/>
        <v>1.0234435963704547E-2</v>
      </c>
      <c r="H1276" s="50">
        <f t="shared" si="758"/>
        <v>-9.0940093213598416E-4</v>
      </c>
      <c r="I1276" s="50">
        <f t="shared" si="759"/>
        <v>1.5088694165419803E-2</v>
      </c>
      <c r="J1276" s="51">
        <f t="shared" si="760"/>
        <v>0.12617459059041011</v>
      </c>
      <c r="K1276" s="51">
        <f t="shared" si="761"/>
        <v>0.13550462921873779</v>
      </c>
      <c r="L1276" s="51">
        <f t="shared" si="762"/>
        <v>0.95547830613626228</v>
      </c>
      <c r="M1276" s="51">
        <f t="shared" si="763"/>
        <v>9.6446843137976912E-2</v>
      </c>
      <c r="N1276" s="51">
        <f t="shared" si="734"/>
        <v>1.3136043690833872</v>
      </c>
      <c r="O1276" s="52">
        <f t="shared" si="735"/>
        <v>0.19920702607874516</v>
      </c>
      <c r="P1276" s="53" t="b">
        <f t="shared" si="736"/>
        <v>0</v>
      </c>
      <c r="Q1276" s="53" t="b">
        <f t="shared" si="737"/>
        <v>0</v>
      </c>
      <c r="R1276" s="53" t="b">
        <f t="shared" si="738"/>
        <v>0</v>
      </c>
      <c r="S1276" s="53" t="b">
        <f t="shared" si="764"/>
        <v>0</v>
      </c>
      <c r="T1276" s="54" t="str">
        <f t="shared" si="765"/>
        <v>不调</v>
      </c>
      <c r="U1276" s="51">
        <f t="shared" si="739"/>
        <v>0.12617459059041011</v>
      </c>
      <c r="V1276" s="51">
        <f t="shared" si="740"/>
        <v>0.13550462921873779</v>
      </c>
      <c r="W1276" s="51">
        <f t="shared" si="741"/>
        <v>0.95547830613626228</v>
      </c>
      <c r="X1276" s="51">
        <f t="shared" si="742"/>
        <v>9.6446843137976912E-2</v>
      </c>
      <c r="Y1276" s="51">
        <f t="shared" si="766"/>
        <v>0.99995880187477393</v>
      </c>
      <c r="Z1276" s="51">
        <f t="shared" si="743"/>
        <v>0.12616939243382663</v>
      </c>
      <c r="AA1276" s="51">
        <f t="shared" si="744"/>
        <v>0.13549904668205454</v>
      </c>
      <c r="AB1276" s="51">
        <f t="shared" si="745"/>
        <v>0.95543894222135528</v>
      </c>
      <c r="AC1276" s="51">
        <f t="shared" si="746"/>
        <v>9.6442869708855655E-2</v>
      </c>
      <c r="AD1276" s="78">
        <f t="shared" si="747"/>
        <v>1.3135502510460921</v>
      </c>
      <c r="AE1276" s="51">
        <f t="shared" si="767"/>
        <v>1.3135502510460921</v>
      </c>
      <c r="AF1276" s="50">
        <f t="shared" si="748"/>
        <v>0</v>
      </c>
      <c r="AG1276" s="50">
        <f t="shared" si="768"/>
        <v>1.3725666772541611E-3</v>
      </c>
      <c r="AH1276" s="48">
        <f t="shared" si="769"/>
        <v>45657</v>
      </c>
      <c r="AI1276" s="55">
        <f t="shared" si="749"/>
        <v>2025</v>
      </c>
      <c r="AJ1276" s="55">
        <f t="shared" si="750"/>
        <v>2</v>
      </c>
      <c r="AK1276" s="53">
        <f t="shared" si="751"/>
        <v>0</v>
      </c>
      <c r="AL1276" s="51">
        <f t="shared" si="770"/>
        <v>1.3030475769093521</v>
      </c>
      <c r="AM1276" s="52" t="str">
        <f t="shared" si="752"/>
        <v/>
      </c>
      <c r="AN1276" s="51">
        <f t="shared" si="771"/>
        <v>1.3135502510460921</v>
      </c>
      <c r="AO1276" s="52">
        <f t="shared" si="753"/>
        <v>0</v>
      </c>
      <c r="AP1276" s="56">
        <f t="shared" si="754"/>
        <v>1</v>
      </c>
      <c r="AQ1276" s="53" t="b">
        <f t="shared" si="755"/>
        <v>1</v>
      </c>
    </row>
    <row r="1277" spans="1:43">
      <c r="A1277" s="48">
        <f>净值底稿!A1238</f>
        <v>45699</v>
      </c>
      <c r="B1277" s="49">
        <f>净值底稿!X1238</f>
        <v>1.7114876935711829</v>
      </c>
      <c r="C1277" s="49">
        <f>净值底稿!U1238</f>
        <v>1.3817281620918997</v>
      </c>
      <c r="D1277" s="49">
        <f>净值底稿!V1238</f>
        <v>1.7581</v>
      </c>
      <c r="E1277" s="49">
        <f>净值底稿!W1238</f>
        <v>2.3894000000000002</v>
      </c>
      <c r="F1277" s="50">
        <f t="shared" si="756"/>
        <v>7.709631285362617E-3</v>
      </c>
      <c r="G1277" s="50">
        <f t="shared" si="757"/>
        <v>-3.0623247735999115E-3</v>
      </c>
      <c r="H1277" s="50">
        <f t="shared" si="758"/>
        <v>1.7066788030484226E-4</v>
      </c>
      <c r="I1277" s="50">
        <f t="shared" si="759"/>
        <v>6.1478861377801675E-3</v>
      </c>
      <c r="J1277" s="51">
        <f t="shared" si="760"/>
        <v>0.12714211192898967</v>
      </c>
      <c r="K1277" s="51">
        <f t="shared" si="761"/>
        <v>0.13508410459460091</v>
      </c>
      <c r="L1277" s="51">
        <f t="shared" si="762"/>
        <v>0.95560200496038494</v>
      </c>
      <c r="M1277" s="51">
        <f t="shared" si="763"/>
        <v>9.7035789490626467E-2</v>
      </c>
      <c r="N1277" s="51">
        <f t="shared" si="734"/>
        <v>1.3148640109746019</v>
      </c>
      <c r="O1277" s="52">
        <f t="shared" si="735"/>
        <v>0.19943219552356869</v>
      </c>
      <c r="P1277" s="53" t="b">
        <f t="shared" si="736"/>
        <v>0</v>
      </c>
      <c r="Q1277" s="53" t="b">
        <f t="shared" si="737"/>
        <v>0</v>
      </c>
      <c r="R1277" s="53" t="b">
        <f t="shared" si="738"/>
        <v>0</v>
      </c>
      <c r="S1277" s="53" t="b">
        <f t="shared" si="764"/>
        <v>0</v>
      </c>
      <c r="T1277" s="54" t="str">
        <f t="shared" si="765"/>
        <v>不调</v>
      </c>
      <c r="U1277" s="51">
        <f t="shared" si="739"/>
        <v>0.12714211192898967</v>
      </c>
      <c r="V1277" s="51">
        <f t="shared" si="740"/>
        <v>0.13508410459460091</v>
      </c>
      <c r="W1277" s="51">
        <f t="shared" si="741"/>
        <v>0.95560200496038494</v>
      </c>
      <c r="X1277" s="51">
        <f t="shared" si="742"/>
        <v>9.7035789490626467E-2</v>
      </c>
      <c r="Y1277" s="51">
        <f t="shared" si="766"/>
        <v>0.99998626710299976</v>
      </c>
      <c r="Z1277" s="51">
        <f t="shared" si="743"/>
        <v>0.12714036589946215</v>
      </c>
      <c r="AA1277" s="51">
        <f t="shared" si="744"/>
        <v>0.13508224949850614</v>
      </c>
      <c r="AB1277" s="51">
        <f t="shared" si="745"/>
        <v>0.95558888177647761</v>
      </c>
      <c r="AC1277" s="51">
        <f t="shared" si="746"/>
        <v>9.7034456908124053E-2</v>
      </c>
      <c r="AD1277" s="78">
        <f t="shared" si="747"/>
        <v>1.3148459540825699</v>
      </c>
      <c r="AE1277" s="51">
        <f t="shared" si="767"/>
        <v>1.3148459540825699</v>
      </c>
      <c r="AF1277" s="50">
        <f t="shared" si="748"/>
        <v>0</v>
      </c>
      <c r="AG1277" s="50">
        <f t="shared" si="768"/>
        <v>9.8641299443702479E-4</v>
      </c>
      <c r="AH1277" s="48">
        <f t="shared" si="769"/>
        <v>45657</v>
      </c>
      <c r="AI1277" s="55">
        <f t="shared" si="749"/>
        <v>2025</v>
      </c>
      <c r="AJ1277" s="55">
        <f t="shared" si="750"/>
        <v>2</v>
      </c>
      <c r="AK1277" s="53">
        <f t="shared" si="751"/>
        <v>0</v>
      </c>
      <c r="AL1277" s="51">
        <f t="shared" si="770"/>
        <v>1.3030475769093521</v>
      </c>
      <c r="AM1277" s="52" t="str">
        <f t="shared" si="752"/>
        <v/>
      </c>
      <c r="AN1277" s="51">
        <f t="shared" si="771"/>
        <v>1.3148459540825699</v>
      </c>
      <c r="AO1277" s="52">
        <f t="shared" si="753"/>
        <v>0</v>
      </c>
      <c r="AP1277" s="56">
        <f t="shared" si="754"/>
        <v>1</v>
      </c>
      <c r="AQ1277" s="53" t="b">
        <f t="shared" si="755"/>
        <v>1</v>
      </c>
    </row>
    <row r="1278" spans="1:43">
      <c r="A1278" s="48">
        <f>净值底稿!A1239</f>
        <v>45700</v>
      </c>
      <c r="B1278" s="49">
        <f>净值底稿!X1239</f>
        <v>1.7164971340761506</v>
      </c>
      <c r="C1278" s="49">
        <f>净值底稿!U1239</f>
        <v>1.3954241696071621</v>
      </c>
      <c r="D1278" s="49">
        <f>净值底稿!V1239</f>
        <v>1.7578</v>
      </c>
      <c r="E1278" s="49">
        <f>净值底稿!W1239</f>
        <v>2.3776000000000002</v>
      </c>
      <c r="F1278" s="50">
        <f t="shared" si="756"/>
        <v>2.9269509350167144E-3</v>
      </c>
      <c r="G1278" s="50">
        <f t="shared" si="757"/>
        <v>9.9122301267471347E-3</v>
      </c>
      <c r="H1278" s="50">
        <f t="shared" si="758"/>
        <v>-1.7063875774980808E-4</v>
      </c>
      <c r="I1278" s="50">
        <f t="shared" si="759"/>
        <v>-4.9384782790659054E-3</v>
      </c>
      <c r="J1278" s="51">
        <f t="shared" si="760"/>
        <v>0.12751249951230995</v>
      </c>
      <c r="K1278" s="51">
        <f t="shared" si="761"/>
        <v>0.13642121584157402</v>
      </c>
      <c r="L1278" s="51">
        <f t="shared" si="762"/>
        <v>0.95542582127677178</v>
      </c>
      <c r="M1278" s="51">
        <f t="shared" si="763"/>
        <v>9.655525435036233E-2</v>
      </c>
      <c r="N1278" s="51">
        <f t="shared" si="734"/>
        <v>1.315914790981018</v>
      </c>
      <c r="O1278" s="52">
        <f t="shared" si="735"/>
        <v>0.2005705211027537</v>
      </c>
      <c r="P1278" s="53" t="b">
        <f t="shared" si="736"/>
        <v>0</v>
      </c>
      <c r="Q1278" s="53" t="b">
        <f t="shared" si="737"/>
        <v>0</v>
      </c>
      <c r="R1278" s="53" t="b">
        <f t="shared" si="738"/>
        <v>0</v>
      </c>
      <c r="S1278" s="53" t="b">
        <f t="shared" si="764"/>
        <v>0</v>
      </c>
      <c r="T1278" s="54" t="str">
        <f t="shared" si="765"/>
        <v>不调</v>
      </c>
      <c r="U1278" s="51">
        <f t="shared" si="739"/>
        <v>0.12751249951230995</v>
      </c>
      <c r="V1278" s="51">
        <f t="shared" si="740"/>
        <v>0.13642121584157402</v>
      </c>
      <c r="W1278" s="51">
        <f t="shared" si="741"/>
        <v>0.95542582127677178</v>
      </c>
      <c r="X1278" s="51">
        <f t="shared" si="742"/>
        <v>9.655525435036233E-2</v>
      </c>
      <c r="Y1278" s="51">
        <f t="shared" si="766"/>
        <v>0.99998626710299976</v>
      </c>
      <c r="Z1278" s="51">
        <f t="shared" si="743"/>
        <v>0.1275107483962879</v>
      </c>
      <c r="AA1278" s="51">
        <f t="shared" si="744"/>
        <v>0.13641934238306822</v>
      </c>
      <c r="AB1278" s="51">
        <f t="shared" si="745"/>
        <v>0.95541270051237681</v>
      </c>
      <c r="AC1278" s="51">
        <f t="shared" si="746"/>
        <v>9.6553928366999497E-2</v>
      </c>
      <c r="AD1278" s="78">
        <f t="shared" si="747"/>
        <v>1.3158967196587326</v>
      </c>
      <c r="AE1278" s="51">
        <f t="shared" si="767"/>
        <v>1.3158967196587326</v>
      </c>
      <c r="AF1278" s="50">
        <f t="shared" si="748"/>
        <v>0</v>
      </c>
      <c r="AG1278" s="50">
        <f t="shared" si="768"/>
        <v>7.9915489179560595E-4</v>
      </c>
      <c r="AH1278" s="48">
        <f t="shared" si="769"/>
        <v>45657</v>
      </c>
      <c r="AI1278" s="55">
        <f t="shared" si="749"/>
        <v>2025</v>
      </c>
      <c r="AJ1278" s="55">
        <f t="shared" si="750"/>
        <v>2</v>
      </c>
      <c r="AK1278" s="53">
        <f t="shared" si="751"/>
        <v>0</v>
      </c>
      <c r="AL1278" s="51">
        <f t="shared" si="770"/>
        <v>1.3030475769093521</v>
      </c>
      <c r="AM1278" s="52" t="str">
        <f t="shared" si="752"/>
        <v/>
      </c>
      <c r="AN1278" s="51">
        <f t="shared" si="771"/>
        <v>1.3158967196587326</v>
      </c>
      <c r="AO1278" s="52">
        <f t="shared" si="753"/>
        <v>0</v>
      </c>
      <c r="AP1278" s="56">
        <f t="shared" si="754"/>
        <v>1</v>
      </c>
      <c r="AQ1278" s="53" t="b">
        <f t="shared" si="755"/>
        <v>1</v>
      </c>
    </row>
    <row r="1279" spans="1:43">
      <c r="A1279" s="48">
        <f>净值底稿!A1240</f>
        <v>45701</v>
      </c>
      <c r="B1279" s="49">
        <f>净值底稿!X1240</f>
        <v>1.7159368398787316</v>
      </c>
      <c r="C1279" s="49">
        <f>净值底稿!U1240</f>
        <v>1.3839164648262297</v>
      </c>
      <c r="D1279" s="49">
        <f>净值底稿!V1240</f>
        <v>1.7577</v>
      </c>
      <c r="E1279" s="49">
        <f>净值底稿!W1240</f>
        <v>2.3896999999999999</v>
      </c>
      <c r="F1279" s="50">
        <f t="shared" si="756"/>
        <v>-3.2641720530490748E-4</v>
      </c>
      <c r="G1279" s="50">
        <f t="shared" si="757"/>
        <v>-8.2467431993614726E-3</v>
      </c>
      <c r="H1279" s="50">
        <f t="shared" si="758"/>
        <v>-5.6889293434947419E-5</v>
      </c>
      <c r="I1279" s="50">
        <f t="shared" si="759"/>
        <v>5.0891655450873152E-3</v>
      </c>
      <c r="J1279" s="51">
        <f t="shared" si="760"/>
        <v>0.12746912669415003</v>
      </c>
      <c r="K1279" s="51">
        <f t="shared" si="761"/>
        <v>0.13529432709900929</v>
      </c>
      <c r="L1279" s="51">
        <f t="shared" si="762"/>
        <v>0.95535834775890593</v>
      </c>
      <c r="M1279" s="51">
        <f t="shared" si="763"/>
        <v>9.7045307292487656E-2</v>
      </c>
      <c r="N1279" s="51">
        <f t="shared" si="734"/>
        <v>1.3151671088445529</v>
      </c>
      <c r="O1279" s="52">
        <f t="shared" si="735"/>
        <v>0.19979472724497466</v>
      </c>
      <c r="P1279" s="53" t="b">
        <f t="shared" si="736"/>
        <v>0</v>
      </c>
      <c r="Q1279" s="53" t="b">
        <f t="shared" si="737"/>
        <v>0</v>
      </c>
      <c r="R1279" s="53" t="b">
        <f t="shared" si="738"/>
        <v>0</v>
      </c>
      <c r="S1279" s="53" t="b">
        <f t="shared" si="764"/>
        <v>0</v>
      </c>
      <c r="T1279" s="54" t="str">
        <f t="shared" si="765"/>
        <v>不调</v>
      </c>
      <c r="U1279" s="51">
        <f t="shared" si="739"/>
        <v>0.12746912669415003</v>
      </c>
      <c r="V1279" s="51">
        <f t="shared" si="740"/>
        <v>0.13529432709900929</v>
      </c>
      <c r="W1279" s="51">
        <f t="shared" si="741"/>
        <v>0.95535834775890593</v>
      </c>
      <c r="X1279" s="51">
        <f t="shared" si="742"/>
        <v>9.7045307292487656E-2</v>
      </c>
      <c r="Y1279" s="51">
        <f t="shared" si="766"/>
        <v>0.99998626710299976</v>
      </c>
      <c r="Z1279" s="51">
        <f t="shared" si="743"/>
        <v>0.12746737617376244</v>
      </c>
      <c r="AA1279" s="51">
        <f t="shared" si="744"/>
        <v>0.13529246911595053</v>
      </c>
      <c r="AB1279" s="51">
        <f t="shared" si="745"/>
        <v>0.95534522792111787</v>
      </c>
      <c r="AC1279" s="51">
        <f t="shared" si="746"/>
        <v>9.7043974579278255E-2</v>
      </c>
      <c r="AD1279" s="78">
        <f t="shared" si="747"/>
        <v>1.3151490477901089</v>
      </c>
      <c r="AE1279" s="51">
        <f t="shared" si="767"/>
        <v>1.3158967196587326</v>
      </c>
      <c r="AF1279" s="50">
        <f t="shared" si="748"/>
        <v>-5.6818430918925689E-4</v>
      </c>
      <c r="AG1279" s="50">
        <f t="shared" si="768"/>
        <v>-5.6818430918925689E-4</v>
      </c>
      <c r="AH1279" s="48">
        <f t="shared" si="769"/>
        <v>45657</v>
      </c>
      <c r="AI1279" s="55">
        <f t="shared" si="749"/>
        <v>2025</v>
      </c>
      <c r="AJ1279" s="55">
        <f t="shared" si="750"/>
        <v>2</v>
      </c>
      <c r="AK1279" s="53">
        <f t="shared" si="751"/>
        <v>0</v>
      </c>
      <c r="AL1279" s="51">
        <f t="shared" si="770"/>
        <v>1.3030475769093521</v>
      </c>
      <c r="AM1279" s="52" t="str">
        <f t="shared" si="752"/>
        <v/>
      </c>
      <c r="AN1279" s="51">
        <f t="shared" si="771"/>
        <v>1.3158967196587326</v>
      </c>
      <c r="AO1279" s="52">
        <f t="shared" si="753"/>
        <v>-5.6818430918925689E-4</v>
      </c>
      <c r="AP1279" s="56">
        <f t="shared" si="754"/>
        <v>1</v>
      </c>
      <c r="AQ1279" s="53" t="b">
        <f t="shared" si="755"/>
        <v>1</v>
      </c>
    </row>
    <row r="1280" spans="1:43">
      <c r="A1280" s="48">
        <f>净值底稿!A1241</f>
        <v>45702</v>
      </c>
      <c r="B1280" s="49">
        <f>净值底稿!X1241</f>
        <v>1.7181988883020822</v>
      </c>
      <c r="C1280" s="49">
        <f>净值底稿!U1241</f>
        <v>1.3916034283338241</v>
      </c>
      <c r="D1280" s="49">
        <f>净值底稿!V1241</f>
        <v>1.7556</v>
      </c>
      <c r="E1280" s="49">
        <f>净值底稿!W1241</f>
        <v>2.3994</v>
      </c>
      <c r="F1280" s="50">
        <f t="shared" si="756"/>
        <v>1.3182585575297612E-3</v>
      </c>
      <c r="G1280" s="50">
        <f t="shared" si="757"/>
        <v>5.5544996413925407E-3</v>
      </c>
      <c r="H1280" s="50">
        <f t="shared" si="758"/>
        <v>-1.1947431302270495E-3</v>
      </c>
      <c r="I1280" s="50">
        <f t="shared" si="759"/>
        <v>4.0590869146754915E-3</v>
      </c>
      <c r="J1280" s="51">
        <f t="shared" si="760"/>
        <v>0.12763541113320936</v>
      </c>
      <c r="K1280" s="51">
        <f t="shared" si="761"/>
        <v>0.13604395108713818</v>
      </c>
      <c r="L1280" s="51">
        <f t="shared" si="762"/>
        <v>0.95420383577306389</v>
      </c>
      <c r="M1280" s="51">
        <f t="shared" si="763"/>
        <v>9.7437884506641106E-2</v>
      </c>
      <c r="N1280" s="51">
        <f t="shared" si="734"/>
        <v>1.3153210825000525</v>
      </c>
      <c r="O1280" s="52">
        <f t="shared" si="735"/>
        <v>0.20046767722993372</v>
      </c>
      <c r="P1280" s="53" t="b">
        <f t="shared" si="736"/>
        <v>0</v>
      </c>
      <c r="Q1280" s="53" t="b">
        <f t="shared" si="737"/>
        <v>0</v>
      </c>
      <c r="R1280" s="53" t="b">
        <f t="shared" si="738"/>
        <v>0</v>
      </c>
      <c r="S1280" s="53" t="b">
        <f t="shared" si="764"/>
        <v>0</v>
      </c>
      <c r="T1280" s="54" t="str">
        <f t="shared" si="765"/>
        <v>不调</v>
      </c>
      <c r="U1280" s="51">
        <f t="shared" si="739"/>
        <v>0.12763541113320936</v>
      </c>
      <c r="V1280" s="51">
        <f t="shared" si="740"/>
        <v>0.13604395108713818</v>
      </c>
      <c r="W1280" s="51">
        <f t="shared" si="741"/>
        <v>0.95420383577306389</v>
      </c>
      <c r="X1280" s="51">
        <f t="shared" si="742"/>
        <v>9.7437884506641106E-2</v>
      </c>
      <c r="Y1280" s="51">
        <f t="shared" si="766"/>
        <v>0.99998626710299976</v>
      </c>
      <c r="Z1280" s="51">
        <f t="shared" si="743"/>
        <v>0.12763365832925469</v>
      </c>
      <c r="AA1280" s="51">
        <f t="shared" si="744"/>
        <v>0.13604208280957039</v>
      </c>
      <c r="AB1280" s="51">
        <f t="shared" si="745"/>
        <v>0.95419073179006997</v>
      </c>
      <c r="AC1280" s="51">
        <f t="shared" si="746"/>
        <v>9.7436546402209251E-2</v>
      </c>
      <c r="AD1280" s="78">
        <f t="shared" si="747"/>
        <v>1.3153030193311044</v>
      </c>
      <c r="AE1280" s="51">
        <f t="shared" si="767"/>
        <v>1.3158967196587326</v>
      </c>
      <c r="AF1280" s="50">
        <f t="shared" si="748"/>
        <v>-4.5117547506479116E-4</v>
      </c>
      <c r="AG1280" s="50">
        <f t="shared" si="768"/>
        <v>1.1707535450389273E-4</v>
      </c>
      <c r="AH1280" s="48">
        <f t="shared" si="769"/>
        <v>45657</v>
      </c>
      <c r="AI1280" s="55">
        <f t="shared" si="749"/>
        <v>2025</v>
      </c>
      <c r="AJ1280" s="55">
        <f t="shared" si="750"/>
        <v>2</v>
      </c>
      <c r="AK1280" s="53">
        <f t="shared" si="751"/>
        <v>0</v>
      </c>
      <c r="AL1280" s="51">
        <f t="shared" si="770"/>
        <v>1.3030475769093521</v>
      </c>
      <c r="AM1280" s="52" t="str">
        <f t="shared" si="752"/>
        <v/>
      </c>
      <c r="AN1280" s="51">
        <f t="shared" si="771"/>
        <v>1.3158967196587326</v>
      </c>
      <c r="AO1280" s="52">
        <f t="shared" si="753"/>
        <v>-4.5117547506479116E-4</v>
      </c>
      <c r="AP1280" s="56">
        <f t="shared" si="754"/>
        <v>1</v>
      </c>
      <c r="AQ1280" s="53" t="b">
        <f t="shared" si="755"/>
        <v>1</v>
      </c>
    </row>
    <row r="1281" spans="1:43">
      <c r="A1281" s="48">
        <f>净值底稿!A1242</f>
        <v>45705</v>
      </c>
      <c r="B1281" s="49">
        <f>净值底稿!X1242</f>
        <v>1.7170523436575027</v>
      </c>
      <c r="C1281" s="49">
        <f>净值底稿!U1242</f>
        <v>1.3997878488330113</v>
      </c>
      <c r="D1281" s="49">
        <f>净值底稿!V1242</f>
        <v>1.7527999999999999</v>
      </c>
      <c r="E1281" s="49">
        <f>净值底稿!W1242</f>
        <v>2.3645999999999998</v>
      </c>
      <c r="F1281" s="50">
        <f t="shared" si="756"/>
        <v>-6.6729448632840693E-4</v>
      </c>
      <c r="G1281" s="50">
        <f t="shared" si="757"/>
        <v>5.8812879679281949E-3</v>
      </c>
      <c r="H1281" s="50">
        <f t="shared" si="758"/>
        <v>-1.5948963317384823E-3</v>
      </c>
      <c r="I1281" s="50">
        <f t="shared" si="759"/>
        <v>-1.4503625906476691E-2</v>
      </c>
      <c r="J1281" s="51">
        <f t="shared" si="760"/>
        <v>0.12754848909278166</v>
      </c>
      <c r="K1281" s="51">
        <f t="shared" si="761"/>
        <v>0.13684218547433022</v>
      </c>
      <c r="L1281" s="51">
        <f t="shared" si="762"/>
        <v>0.95266889649215913</v>
      </c>
      <c r="M1281" s="51">
        <f t="shared" si="763"/>
        <v>9.6023363183572547E-2</v>
      </c>
      <c r="N1281" s="51">
        <f t="shared" si="734"/>
        <v>1.3130829342428434</v>
      </c>
      <c r="O1281" s="52">
        <f t="shared" si="735"/>
        <v>0.20135108580903624</v>
      </c>
      <c r="P1281" s="53" t="b">
        <f t="shared" si="736"/>
        <v>0</v>
      </c>
      <c r="Q1281" s="53" t="b">
        <f t="shared" si="737"/>
        <v>0</v>
      </c>
      <c r="R1281" s="53" t="b">
        <f t="shared" si="738"/>
        <v>0</v>
      </c>
      <c r="S1281" s="53" t="b">
        <f t="shared" si="764"/>
        <v>0</v>
      </c>
      <c r="T1281" s="54" t="str">
        <f t="shared" si="765"/>
        <v>不调</v>
      </c>
      <c r="U1281" s="51">
        <f t="shared" si="739"/>
        <v>0.12754848909278166</v>
      </c>
      <c r="V1281" s="51">
        <f t="shared" si="740"/>
        <v>0.13684218547433022</v>
      </c>
      <c r="W1281" s="51">
        <f t="shared" si="741"/>
        <v>0.95266889649215913</v>
      </c>
      <c r="X1281" s="51">
        <f t="shared" si="742"/>
        <v>9.6023363183572547E-2</v>
      </c>
      <c r="Y1281" s="51">
        <f t="shared" si="766"/>
        <v>0.99995880187477393</v>
      </c>
      <c r="Z1281" s="51">
        <f t="shared" si="743"/>
        <v>0.12754323433415563</v>
      </c>
      <c r="AA1281" s="51">
        <f t="shared" si="744"/>
        <v>0.13683654783283683</v>
      </c>
      <c r="AB1281" s="51">
        <f t="shared" si="745"/>
        <v>0.95262964831966246</v>
      </c>
      <c r="AC1281" s="51">
        <f t="shared" si="746"/>
        <v>9.6019407201031484E-2</v>
      </c>
      <c r="AD1281" s="78">
        <f t="shared" si="747"/>
        <v>1.3130288376876862</v>
      </c>
      <c r="AE1281" s="51">
        <f t="shared" si="767"/>
        <v>1.3158967196587326</v>
      </c>
      <c r="AF1281" s="50">
        <f t="shared" si="748"/>
        <v>-2.1794126607368458E-3</v>
      </c>
      <c r="AG1281" s="50">
        <f t="shared" si="768"/>
        <v>-1.729017275862943E-3</v>
      </c>
      <c r="AH1281" s="48">
        <f t="shared" si="769"/>
        <v>45657</v>
      </c>
      <c r="AI1281" s="55">
        <f t="shared" si="749"/>
        <v>2025</v>
      </c>
      <c r="AJ1281" s="55">
        <f t="shared" si="750"/>
        <v>2</v>
      </c>
      <c r="AK1281" s="53">
        <f t="shared" si="751"/>
        <v>0</v>
      </c>
      <c r="AL1281" s="51">
        <f t="shared" si="770"/>
        <v>1.3030475769093521</v>
      </c>
      <c r="AM1281" s="52" t="str">
        <f t="shared" si="752"/>
        <v/>
      </c>
      <c r="AN1281" s="51">
        <f t="shared" si="771"/>
        <v>1.3158967196587326</v>
      </c>
      <c r="AO1281" s="52">
        <f t="shared" si="753"/>
        <v>-2.1794126607368458E-3</v>
      </c>
      <c r="AP1281" s="56">
        <f t="shared" si="754"/>
        <v>1</v>
      </c>
      <c r="AQ1281" s="53" t="b">
        <f t="shared" si="755"/>
        <v>1</v>
      </c>
    </row>
    <row r="1282" spans="1:43">
      <c r="A1282" s="48">
        <f>净值底稿!A1243</f>
        <v>45706</v>
      </c>
      <c r="B1282" s="49">
        <f>净值底稿!X1243</f>
        <v>1.7133602420028586</v>
      </c>
      <c r="C1282" s="49">
        <f>净值底稿!U1243</f>
        <v>1.3749309130981076</v>
      </c>
      <c r="D1282" s="49">
        <f>净值底稿!V1243</f>
        <v>1.7507999999999999</v>
      </c>
      <c r="E1282" s="49">
        <f>净值底稿!W1243</f>
        <v>2.3856000000000002</v>
      </c>
      <c r="F1282" s="50">
        <f t="shared" si="756"/>
        <v>-2.1502557381445353E-3</v>
      </c>
      <c r="G1282" s="50">
        <f t="shared" si="757"/>
        <v>-1.7757645028585345E-2</v>
      </c>
      <c r="H1282" s="50">
        <f t="shared" si="758"/>
        <v>-1.1410314924692466E-3</v>
      </c>
      <c r="I1282" s="50">
        <f t="shared" si="759"/>
        <v>8.8809946714032417E-3</v>
      </c>
      <c r="J1282" s="51">
        <f t="shared" si="760"/>
        <v>0.1272689837626671</v>
      </c>
      <c r="K1282" s="51">
        <f t="shared" si="761"/>
        <v>0.13440665298948429</v>
      </c>
      <c r="L1282" s="51">
        <f t="shared" si="762"/>
        <v>0.95154266789026987</v>
      </c>
      <c r="M1282" s="51">
        <f t="shared" si="763"/>
        <v>9.6872155044735148E-2</v>
      </c>
      <c r="N1282" s="51">
        <f t="shared" si="734"/>
        <v>1.3100904596871563</v>
      </c>
      <c r="O1282" s="52">
        <f t="shared" si="735"/>
        <v>0.19973860187840642</v>
      </c>
      <c r="P1282" s="53" t="b">
        <f t="shared" si="736"/>
        <v>0</v>
      </c>
      <c r="Q1282" s="53" t="b">
        <f t="shared" si="737"/>
        <v>0</v>
      </c>
      <c r="R1282" s="53" t="b">
        <f t="shared" si="738"/>
        <v>0</v>
      </c>
      <c r="S1282" s="53" t="b">
        <f t="shared" si="764"/>
        <v>0</v>
      </c>
      <c r="T1282" s="54" t="str">
        <f t="shared" si="765"/>
        <v>不调</v>
      </c>
      <c r="U1282" s="51">
        <f t="shared" si="739"/>
        <v>0.1272689837626671</v>
      </c>
      <c r="V1282" s="51">
        <f t="shared" si="740"/>
        <v>0.13440665298948429</v>
      </c>
      <c r="W1282" s="51">
        <f t="shared" si="741"/>
        <v>0.95154266789026987</v>
      </c>
      <c r="X1282" s="51">
        <f t="shared" si="742"/>
        <v>9.6872155044735148E-2</v>
      </c>
      <c r="Y1282" s="51">
        <f t="shared" si="766"/>
        <v>0.99998626710299976</v>
      </c>
      <c r="Z1282" s="51">
        <f t="shared" si="743"/>
        <v>0.12726723599082176</v>
      </c>
      <c r="AA1282" s="51">
        <f t="shared" si="744"/>
        <v>0.13440480719676265</v>
      </c>
      <c r="AB1282" s="51">
        <f t="shared" si="745"/>
        <v>0.95152960045282042</v>
      </c>
      <c r="AC1282" s="51">
        <f t="shared" si="746"/>
        <v>9.6870824709407721E-2</v>
      </c>
      <c r="AD1282" s="78">
        <f t="shared" si="747"/>
        <v>1.3100724683498124</v>
      </c>
      <c r="AE1282" s="51">
        <f t="shared" si="767"/>
        <v>1.3158967196587326</v>
      </c>
      <c r="AF1282" s="50">
        <f t="shared" si="748"/>
        <v>-4.4260702393350559E-3</v>
      </c>
      <c r="AG1282" s="50">
        <f t="shared" si="768"/>
        <v>-2.2515646671402711E-3</v>
      </c>
      <c r="AH1282" s="48">
        <f t="shared" si="769"/>
        <v>45657</v>
      </c>
      <c r="AI1282" s="55">
        <f t="shared" si="749"/>
        <v>2025</v>
      </c>
      <c r="AJ1282" s="55">
        <f t="shared" si="750"/>
        <v>2</v>
      </c>
      <c r="AK1282" s="53">
        <f t="shared" si="751"/>
        <v>0</v>
      </c>
      <c r="AL1282" s="51">
        <f t="shared" si="770"/>
        <v>1.3030475769093521</v>
      </c>
      <c r="AM1282" s="52" t="str">
        <f t="shared" si="752"/>
        <v/>
      </c>
      <c r="AN1282" s="51">
        <f t="shared" si="771"/>
        <v>1.3158967196587326</v>
      </c>
      <c r="AO1282" s="52">
        <f t="shared" si="753"/>
        <v>-4.4260702393350559E-3</v>
      </c>
      <c r="AP1282" s="56">
        <f t="shared" si="754"/>
        <v>1</v>
      </c>
      <c r="AQ1282" s="53" t="b">
        <f t="shared" si="755"/>
        <v>1</v>
      </c>
    </row>
    <row r="1283" spans="1:43">
      <c r="A1283" s="48">
        <f>净值底稿!A1244</f>
        <v>45707</v>
      </c>
      <c r="B1283" s="49">
        <f>净值底稿!X1244</f>
        <v>1.7147205987297933</v>
      </c>
      <c r="C1283" s="49">
        <f>净值底稿!U1244</f>
        <v>1.3961181039243198</v>
      </c>
      <c r="D1283" s="49">
        <f>净值底稿!V1244</f>
        <v>1.7515000000000001</v>
      </c>
      <c r="E1283" s="49">
        <f>净值底稿!W1244</f>
        <v>2.4001000000000001</v>
      </c>
      <c r="F1283" s="50">
        <f t="shared" si="756"/>
        <v>7.9397005579195934E-4</v>
      </c>
      <c r="G1283" s="50">
        <f t="shared" si="757"/>
        <v>1.5409640313106099E-2</v>
      </c>
      <c r="H1283" s="50">
        <f t="shared" si="758"/>
        <v>3.9981722641080353E-4</v>
      </c>
      <c r="I1283" s="50">
        <f t="shared" si="759"/>
        <v>6.0781354795438336E-3</v>
      </c>
      <c r="J1283" s="51">
        <f t="shared" si="760"/>
        <v>0.12736828236528189</v>
      </c>
      <c r="K1283" s="51">
        <f t="shared" si="761"/>
        <v>0.13647593693201712</v>
      </c>
      <c r="L1283" s="51">
        <f t="shared" si="762"/>
        <v>0.95191003837852128</v>
      </c>
      <c r="M1283" s="51">
        <f t="shared" si="763"/>
        <v>9.745961870600664E-2</v>
      </c>
      <c r="N1283" s="51">
        <f t="shared" si="734"/>
        <v>1.3132138763818269</v>
      </c>
      <c r="O1283" s="52">
        <f t="shared" si="735"/>
        <v>0.20091488830764098</v>
      </c>
      <c r="P1283" s="53" t="b">
        <f t="shared" si="736"/>
        <v>0</v>
      </c>
      <c r="Q1283" s="53" t="b">
        <f t="shared" si="737"/>
        <v>0</v>
      </c>
      <c r="R1283" s="53" t="b">
        <f t="shared" si="738"/>
        <v>0</v>
      </c>
      <c r="S1283" s="53" t="b">
        <f t="shared" si="764"/>
        <v>0</v>
      </c>
      <c r="T1283" s="54" t="str">
        <f t="shared" si="765"/>
        <v>不调</v>
      </c>
      <c r="U1283" s="51">
        <f t="shared" si="739"/>
        <v>0.12736828236528189</v>
      </c>
      <c r="V1283" s="51">
        <f t="shared" si="740"/>
        <v>0.13647593693201712</v>
      </c>
      <c r="W1283" s="51">
        <f t="shared" si="741"/>
        <v>0.95191003837852128</v>
      </c>
      <c r="X1283" s="51">
        <f t="shared" si="742"/>
        <v>9.745961870600664E-2</v>
      </c>
      <c r="Y1283" s="51">
        <f t="shared" si="766"/>
        <v>0.99998626710299976</v>
      </c>
      <c r="Z1283" s="51">
        <f t="shared" si="743"/>
        <v>0.12736653322977906</v>
      </c>
      <c r="AA1283" s="51">
        <f t="shared" si="744"/>
        <v>0.13647406272203222</v>
      </c>
      <c r="AB1283" s="51">
        <f t="shared" si="745"/>
        <v>0.95189696589601069</v>
      </c>
      <c r="AC1283" s="51">
        <f t="shared" si="746"/>
        <v>9.7458280303101275E-2</v>
      </c>
      <c r="AD1283" s="78">
        <f t="shared" si="747"/>
        <v>1.3131958421509231</v>
      </c>
      <c r="AE1283" s="51">
        <f t="shared" si="767"/>
        <v>1.3158967196587326</v>
      </c>
      <c r="AF1283" s="50">
        <f t="shared" si="748"/>
        <v>-2.0524996129710482E-3</v>
      </c>
      <c r="AG1283" s="50">
        <f t="shared" si="768"/>
        <v>2.3841229218755089E-3</v>
      </c>
      <c r="AH1283" s="48">
        <f t="shared" si="769"/>
        <v>45657</v>
      </c>
      <c r="AI1283" s="55">
        <f t="shared" si="749"/>
        <v>2025</v>
      </c>
      <c r="AJ1283" s="55">
        <f t="shared" si="750"/>
        <v>2</v>
      </c>
      <c r="AK1283" s="53">
        <f t="shared" si="751"/>
        <v>0</v>
      </c>
      <c r="AL1283" s="51">
        <f t="shared" si="770"/>
        <v>1.3030475769093521</v>
      </c>
      <c r="AM1283" s="52" t="str">
        <f t="shared" si="752"/>
        <v/>
      </c>
      <c r="AN1283" s="51">
        <f t="shared" si="771"/>
        <v>1.3158967196587326</v>
      </c>
      <c r="AO1283" s="52">
        <f t="shared" si="753"/>
        <v>-2.0524996129710482E-3</v>
      </c>
      <c r="AP1283" s="56">
        <f t="shared" si="754"/>
        <v>1</v>
      </c>
      <c r="AQ1283" s="53" t="b">
        <f t="shared" si="755"/>
        <v>1</v>
      </c>
    </row>
    <row r="1284" spans="1:43">
      <c r="A1284" s="48">
        <f>净值底稿!A1245</f>
        <v>45708</v>
      </c>
      <c r="B1284" s="49">
        <f>净值底稿!X1245</f>
        <v>1.7128296925625346</v>
      </c>
      <c r="C1284" s="49">
        <f>净值底稿!U1245</f>
        <v>1.4042996492563935</v>
      </c>
      <c r="D1284" s="49">
        <f>净值底稿!V1245</f>
        <v>1.7490000000000001</v>
      </c>
      <c r="E1284" s="49">
        <f>净值底稿!W1245</f>
        <v>2.4077999999999999</v>
      </c>
      <c r="F1284" s="50">
        <f t="shared" si="756"/>
        <v>-1.1027488493807747E-3</v>
      </c>
      <c r="G1284" s="50">
        <f t="shared" si="757"/>
        <v>5.8602100417410874E-3</v>
      </c>
      <c r="H1284" s="50">
        <f t="shared" si="758"/>
        <v>-1.4273479874392647E-3</v>
      </c>
      <c r="I1284" s="50">
        <f t="shared" si="759"/>
        <v>3.2081996583475103E-3</v>
      </c>
      <c r="J1284" s="51">
        <f t="shared" si="760"/>
        <v>0.12722607993181032</v>
      </c>
      <c r="K1284" s="51">
        <f t="shared" si="761"/>
        <v>0.13727382939483307</v>
      </c>
      <c r="L1284" s="51">
        <f t="shared" si="762"/>
        <v>0.95053827767748944</v>
      </c>
      <c r="M1284" s="51">
        <f t="shared" si="763"/>
        <v>9.7770945924672822E-2</v>
      </c>
      <c r="N1284" s="51">
        <f t="shared" si="734"/>
        <v>1.3128091329288056</v>
      </c>
      <c r="O1284" s="52">
        <f t="shared" si="735"/>
        <v>0.20147628675964377</v>
      </c>
      <c r="P1284" s="53" t="b">
        <f t="shared" si="736"/>
        <v>0</v>
      </c>
      <c r="Q1284" s="53" t="b">
        <f t="shared" si="737"/>
        <v>0</v>
      </c>
      <c r="R1284" s="53" t="b">
        <f t="shared" si="738"/>
        <v>0</v>
      </c>
      <c r="S1284" s="53" t="b">
        <f t="shared" si="764"/>
        <v>0</v>
      </c>
      <c r="T1284" s="54" t="str">
        <f t="shared" si="765"/>
        <v>不调</v>
      </c>
      <c r="U1284" s="51">
        <f t="shared" si="739"/>
        <v>0.12722607993181032</v>
      </c>
      <c r="V1284" s="51">
        <f t="shared" si="740"/>
        <v>0.13727382939483307</v>
      </c>
      <c r="W1284" s="51">
        <f t="shared" si="741"/>
        <v>0.95053827767748944</v>
      </c>
      <c r="X1284" s="51">
        <f t="shared" si="742"/>
        <v>9.7770945924672822E-2</v>
      </c>
      <c r="Y1284" s="51">
        <f t="shared" si="766"/>
        <v>0.99998626710299976</v>
      </c>
      <c r="Z1284" s="51">
        <f t="shared" si="743"/>
        <v>0.12722433274915887</v>
      </c>
      <c r="AA1284" s="51">
        <f t="shared" si="744"/>
        <v>0.13727194422747316</v>
      </c>
      <c r="AB1284" s="51">
        <f t="shared" si="745"/>
        <v>0.95052522403322726</v>
      </c>
      <c r="AC1284" s="51">
        <f t="shared" si="746"/>
        <v>9.7769603246342818E-2</v>
      </c>
      <c r="AD1284" s="78">
        <f t="shared" si="747"/>
        <v>1.3127911042562022</v>
      </c>
      <c r="AE1284" s="51">
        <f t="shared" si="767"/>
        <v>1.3158967196587326</v>
      </c>
      <c r="AF1284" s="50">
        <f t="shared" si="748"/>
        <v>-2.3600753434022126E-3</v>
      </c>
      <c r="AG1284" s="50">
        <f t="shared" si="768"/>
        <v>-3.0820832790490194E-4</v>
      </c>
      <c r="AH1284" s="48">
        <f t="shared" si="769"/>
        <v>45657</v>
      </c>
      <c r="AI1284" s="55">
        <f t="shared" si="749"/>
        <v>2025</v>
      </c>
      <c r="AJ1284" s="55">
        <f t="shared" si="750"/>
        <v>2</v>
      </c>
      <c r="AK1284" s="53">
        <f t="shared" si="751"/>
        <v>0</v>
      </c>
      <c r="AL1284" s="51">
        <f t="shared" si="770"/>
        <v>1.3030475769093521</v>
      </c>
      <c r="AM1284" s="52" t="str">
        <f t="shared" si="752"/>
        <v/>
      </c>
      <c r="AN1284" s="51">
        <f t="shared" si="771"/>
        <v>1.3158967196587326</v>
      </c>
      <c r="AO1284" s="52">
        <f t="shared" si="753"/>
        <v>-2.3600753434022126E-3</v>
      </c>
      <c r="AP1284" s="56">
        <f t="shared" si="754"/>
        <v>1</v>
      </c>
      <c r="AQ1284" s="53" t="b">
        <f t="shared" si="755"/>
        <v>1</v>
      </c>
    </row>
    <row r="1285" spans="1:43">
      <c r="A1285" s="48">
        <f>净值底稿!A1246</f>
        <v>45709</v>
      </c>
      <c r="B1285" s="49">
        <f>净值底稿!X1246</f>
        <v>1.7044535081988457</v>
      </c>
      <c r="C1285" s="49">
        <f>净值底稿!U1246</f>
        <v>1.4194826523385131</v>
      </c>
      <c r="D1285" s="49">
        <f>净值底稿!V1246</f>
        <v>1.7458</v>
      </c>
      <c r="E1285" s="49">
        <f>净值底稿!W1246</f>
        <v>2.3885999999999998</v>
      </c>
      <c r="F1285" s="50">
        <f t="shared" si="756"/>
        <v>-4.8902610691886617E-3</v>
      </c>
      <c r="G1285" s="50">
        <f t="shared" si="757"/>
        <v>1.0811797247232358E-2</v>
      </c>
      <c r="H1285" s="50">
        <f t="shared" si="758"/>
        <v>-1.8296169239565563E-3</v>
      </c>
      <c r="I1285" s="50">
        <f t="shared" si="759"/>
        <v>-7.9740842262646661E-3</v>
      </c>
      <c r="J1285" s="51">
        <f t="shared" si="760"/>
        <v>0.12660217254766215</v>
      </c>
      <c r="K1285" s="51">
        <f t="shared" si="761"/>
        <v>0.13875610065619398</v>
      </c>
      <c r="L1285" s="51">
        <f t="shared" si="762"/>
        <v>0.94878612699668852</v>
      </c>
      <c r="M1285" s="51">
        <f t="shared" si="763"/>
        <v>9.6989980195287998E-2</v>
      </c>
      <c r="N1285" s="51">
        <f t="shared" si="734"/>
        <v>1.3111343803958326</v>
      </c>
      <c r="O1285" s="52">
        <f t="shared" si="735"/>
        <v>0.20238831135199448</v>
      </c>
      <c r="P1285" s="53" t="b">
        <f t="shared" si="736"/>
        <v>0</v>
      </c>
      <c r="Q1285" s="53" t="b">
        <f t="shared" si="737"/>
        <v>0</v>
      </c>
      <c r="R1285" s="53" t="b">
        <f t="shared" si="738"/>
        <v>0</v>
      </c>
      <c r="S1285" s="53" t="b">
        <f t="shared" si="764"/>
        <v>0</v>
      </c>
      <c r="T1285" s="54" t="str">
        <f t="shared" si="765"/>
        <v>不调</v>
      </c>
      <c r="U1285" s="51">
        <f t="shared" si="739"/>
        <v>0.12660217254766215</v>
      </c>
      <c r="V1285" s="51">
        <f t="shared" si="740"/>
        <v>0.13875610065619398</v>
      </c>
      <c r="W1285" s="51">
        <f t="shared" si="741"/>
        <v>0.94878612699668852</v>
      </c>
      <c r="X1285" s="51">
        <f t="shared" si="742"/>
        <v>9.6989980195287998E-2</v>
      </c>
      <c r="Y1285" s="51">
        <f t="shared" si="766"/>
        <v>0.99998626710299976</v>
      </c>
      <c r="Z1285" s="51">
        <f t="shared" si="743"/>
        <v>0.12660043393306655</v>
      </c>
      <c r="AA1285" s="51">
        <f t="shared" si="744"/>
        <v>0.1387541951329555</v>
      </c>
      <c r="AB1285" s="51">
        <f t="shared" si="745"/>
        <v>0.9487730974145312</v>
      </c>
      <c r="AC1285" s="51">
        <f t="shared" si="746"/>
        <v>9.6988648241879916E-2</v>
      </c>
      <c r="AD1285" s="78">
        <f t="shared" si="747"/>
        <v>1.3111163747224333</v>
      </c>
      <c r="AE1285" s="51">
        <f t="shared" si="767"/>
        <v>1.3158967196587326</v>
      </c>
      <c r="AF1285" s="50">
        <f t="shared" si="748"/>
        <v>-3.6327660559402064E-3</v>
      </c>
      <c r="AG1285" s="50">
        <f t="shared" si="768"/>
        <v>-1.2757014641090469E-3</v>
      </c>
      <c r="AH1285" s="48">
        <f t="shared" si="769"/>
        <v>45657</v>
      </c>
      <c r="AI1285" s="55">
        <f t="shared" si="749"/>
        <v>2025</v>
      </c>
      <c r="AJ1285" s="55">
        <f t="shared" si="750"/>
        <v>2</v>
      </c>
      <c r="AK1285" s="53">
        <f t="shared" si="751"/>
        <v>0</v>
      </c>
      <c r="AL1285" s="51">
        <f t="shared" si="770"/>
        <v>1.3030475769093521</v>
      </c>
      <c r="AM1285" s="52" t="str">
        <f t="shared" si="752"/>
        <v/>
      </c>
      <c r="AN1285" s="51">
        <f t="shared" si="771"/>
        <v>1.3158967196587326</v>
      </c>
      <c r="AO1285" s="52">
        <f t="shared" si="753"/>
        <v>-3.6327660559402064E-3</v>
      </c>
      <c r="AP1285" s="56">
        <f t="shared" si="754"/>
        <v>1</v>
      </c>
      <c r="AQ1285" s="53" t="b">
        <f t="shared" si="755"/>
        <v>1</v>
      </c>
    </row>
    <row r="1286" spans="1:43">
      <c r="A1286" s="48">
        <f>净值底稿!A1247</f>
        <v>45712</v>
      </c>
      <c r="B1286" s="49">
        <f>净值底稿!X1247</f>
        <v>1.7037490236285642</v>
      </c>
      <c r="C1286" s="49">
        <f>净值底稿!U1247</f>
        <v>1.4203081559714026</v>
      </c>
      <c r="D1286" s="49">
        <f>净值底稿!V1247</f>
        <v>1.7406999999999999</v>
      </c>
      <c r="E1286" s="49">
        <f>净值底稿!W1247</f>
        <v>2.3948999999999998</v>
      </c>
      <c r="F1286" s="50">
        <f t="shared" si="756"/>
        <v>-4.133199098085294E-4</v>
      </c>
      <c r="G1286" s="50">
        <f t="shared" si="757"/>
        <v>5.8155246316649034E-4</v>
      </c>
      <c r="H1286" s="50">
        <f t="shared" si="758"/>
        <v>-2.9212968266697503E-3</v>
      </c>
      <c r="I1286" s="50">
        <f t="shared" si="759"/>
        <v>2.6375282592312477E-3</v>
      </c>
      <c r="J1286" s="51">
        <f t="shared" si="760"/>
        <v>0.12654810745313161</v>
      </c>
      <c r="K1286" s="51">
        <f t="shared" si="761"/>
        <v>0.13883488797690977</v>
      </c>
      <c r="L1286" s="51">
        <f t="shared" si="762"/>
        <v>0.94600144957582455</v>
      </c>
      <c r="M1286" s="51">
        <f t="shared" si="763"/>
        <v>9.7244458542442513E-2</v>
      </c>
      <c r="N1286" s="51">
        <f t="shared" si="734"/>
        <v>1.3086289035483085</v>
      </c>
      <c r="O1286" s="52">
        <f t="shared" si="735"/>
        <v>0.20279469199439448</v>
      </c>
      <c r="P1286" s="53" t="b">
        <f t="shared" si="736"/>
        <v>0</v>
      </c>
      <c r="Q1286" s="53" t="b">
        <f t="shared" si="737"/>
        <v>0</v>
      </c>
      <c r="R1286" s="53" t="b">
        <f t="shared" si="738"/>
        <v>0</v>
      </c>
      <c r="S1286" s="53" t="b">
        <f t="shared" si="764"/>
        <v>0</v>
      </c>
      <c r="T1286" s="54" t="str">
        <f t="shared" si="765"/>
        <v>不调</v>
      </c>
      <c r="U1286" s="51">
        <f t="shared" si="739"/>
        <v>0.12654810745313161</v>
      </c>
      <c r="V1286" s="51">
        <f t="shared" si="740"/>
        <v>0.13883488797690977</v>
      </c>
      <c r="W1286" s="51">
        <f t="shared" si="741"/>
        <v>0.94600144957582455</v>
      </c>
      <c r="X1286" s="51">
        <f t="shared" si="742"/>
        <v>9.7244458542442513E-2</v>
      </c>
      <c r="Y1286" s="51">
        <f t="shared" si="766"/>
        <v>0.99995880187477393</v>
      </c>
      <c r="Z1286" s="51">
        <f t="shared" si="743"/>
        <v>0.12654289390835363</v>
      </c>
      <c r="AA1286" s="51">
        <f t="shared" si="744"/>
        <v>0.13882916823980915</v>
      </c>
      <c r="AB1286" s="51">
        <f t="shared" si="745"/>
        <v>0.9459624760896409</v>
      </c>
      <c r="AC1286" s="51">
        <f t="shared" si="746"/>
        <v>9.7240452253061938E-2</v>
      </c>
      <c r="AD1286" s="78">
        <f t="shared" si="747"/>
        <v>1.3085749904908655</v>
      </c>
      <c r="AE1286" s="51">
        <f t="shared" si="767"/>
        <v>1.3158967196587326</v>
      </c>
      <c r="AF1286" s="50">
        <f t="shared" si="748"/>
        <v>-5.5640606580172891E-3</v>
      </c>
      <c r="AG1286" s="50">
        <f t="shared" si="768"/>
        <v>-1.9383361237523822E-3</v>
      </c>
      <c r="AH1286" s="48">
        <f t="shared" si="769"/>
        <v>45657</v>
      </c>
      <c r="AI1286" s="55">
        <f t="shared" si="749"/>
        <v>2025</v>
      </c>
      <c r="AJ1286" s="55">
        <f t="shared" si="750"/>
        <v>2</v>
      </c>
      <c r="AK1286" s="53">
        <f t="shared" si="751"/>
        <v>0</v>
      </c>
      <c r="AL1286" s="51">
        <f t="shared" si="770"/>
        <v>1.3030475769093521</v>
      </c>
      <c r="AM1286" s="52" t="str">
        <f t="shared" si="752"/>
        <v/>
      </c>
      <c r="AN1286" s="51">
        <f t="shared" si="771"/>
        <v>1.3158967196587326</v>
      </c>
      <c r="AO1286" s="52">
        <f t="shared" si="753"/>
        <v>-5.5640606580172891E-3</v>
      </c>
      <c r="AP1286" s="56">
        <f t="shared" si="754"/>
        <v>1</v>
      </c>
      <c r="AQ1286" s="53" t="b">
        <f t="shared" si="755"/>
        <v>1</v>
      </c>
    </row>
    <row r="1287" spans="1:43">
      <c r="A1287" s="48">
        <f>净值底稿!A1248</f>
        <v>45713</v>
      </c>
      <c r="B1287" s="49">
        <f>净值底稿!X1248</f>
        <v>1.6897086316895771</v>
      </c>
      <c r="C1287" s="49">
        <f>净值底稿!U1248</f>
        <v>1.4122654024649262</v>
      </c>
      <c r="D1287" s="49">
        <f>净值底稿!V1248</f>
        <v>1.7405999999999999</v>
      </c>
      <c r="E1287" s="49">
        <f>净值底稿!W1248</f>
        <v>2.3942000000000001</v>
      </c>
      <c r="F1287" s="50">
        <f t="shared" si="756"/>
        <v>-8.2408804021407711E-3</v>
      </c>
      <c r="G1287" s="50">
        <f t="shared" si="757"/>
        <v>-5.6626820543571599E-3</v>
      </c>
      <c r="H1287" s="50">
        <f t="shared" si="758"/>
        <v>-5.7448153041872452E-5</v>
      </c>
      <c r="I1287" s="50">
        <f t="shared" si="759"/>
        <v>-2.9228777819523266E-4</v>
      </c>
      <c r="J1287" s="51">
        <f t="shared" si="760"/>
        <v>0.12550006905391412</v>
      </c>
      <c r="K1287" s="51">
        <f t="shared" si="761"/>
        <v>0.13804302280019626</v>
      </c>
      <c r="L1287" s="51">
        <f t="shared" si="762"/>
        <v>0.94590813229254267</v>
      </c>
      <c r="M1287" s="51">
        <f t="shared" si="763"/>
        <v>9.7212030057322193E-2</v>
      </c>
      <c r="N1287" s="51">
        <f t="shared" si="734"/>
        <v>1.3066632542039753</v>
      </c>
      <c r="O1287" s="52">
        <f t="shared" si="735"/>
        <v>0.20169166845872769</v>
      </c>
      <c r="P1287" s="53" t="b">
        <f t="shared" si="736"/>
        <v>0</v>
      </c>
      <c r="Q1287" s="53" t="b">
        <f t="shared" si="737"/>
        <v>0</v>
      </c>
      <c r="R1287" s="53" t="b">
        <f t="shared" si="738"/>
        <v>0</v>
      </c>
      <c r="S1287" s="53" t="b">
        <f t="shared" si="764"/>
        <v>0</v>
      </c>
      <c r="T1287" s="54" t="str">
        <f t="shared" si="765"/>
        <v>不调</v>
      </c>
      <c r="U1287" s="51">
        <f t="shared" si="739"/>
        <v>0.12550006905391412</v>
      </c>
      <c r="V1287" s="51">
        <f t="shared" si="740"/>
        <v>0.13804302280019626</v>
      </c>
      <c r="W1287" s="51">
        <f t="shared" si="741"/>
        <v>0.94590813229254267</v>
      </c>
      <c r="X1287" s="51">
        <f t="shared" si="742"/>
        <v>9.7212030057322193E-2</v>
      </c>
      <c r="Y1287" s="51">
        <f t="shared" si="766"/>
        <v>0.99998626710299976</v>
      </c>
      <c r="Z1287" s="51">
        <f t="shared" si="743"/>
        <v>0.12549834557439227</v>
      </c>
      <c r="AA1287" s="51">
        <f t="shared" si="744"/>
        <v>0.13804112706958255</v>
      </c>
      <c r="AB1287" s="51">
        <f t="shared" si="745"/>
        <v>0.94589514223359017</v>
      </c>
      <c r="AC1287" s="51">
        <f t="shared" si="746"/>
        <v>9.721069505452623E-2</v>
      </c>
      <c r="AD1287" s="78">
        <f t="shared" si="747"/>
        <v>1.3066453099320912</v>
      </c>
      <c r="AE1287" s="51">
        <f t="shared" si="767"/>
        <v>1.3158967196587326</v>
      </c>
      <c r="AF1287" s="50">
        <f t="shared" si="748"/>
        <v>-7.0304983578352021E-3</v>
      </c>
      <c r="AG1287" s="50">
        <f t="shared" si="768"/>
        <v>-1.4746427012566343E-3</v>
      </c>
      <c r="AH1287" s="48">
        <f t="shared" si="769"/>
        <v>45657</v>
      </c>
      <c r="AI1287" s="55">
        <f t="shared" si="749"/>
        <v>2025</v>
      </c>
      <c r="AJ1287" s="55">
        <f t="shared" si="750"/>
        <v>2</v>
      </c>
      <c r="AK1287" s="53">
        <f t="shared" si="751"/>
        <v>0</v>
      </c>
      <c r="AL1287" s="51">
        <f t="shared" si="770"/>
        <v>1.3030475769093521</v>
      </c>
      <c r="AM1287" s="52" t="str">
        <f t="shared" si="752"/>
        <v/>
      </c>
      <c r="AN1287" s="51">
        <f t="shared" si="771"/>
        <v>1.3158967196587326</v>
      </c>
      <c r="AO1287" s="52">
        <f t="shared" si="753"/>
        <v>-7.0304983578352021E-3</v>
      </c>
      <c r="AP1287" s="56">
        <f t="shared" si="754"/>
        <v>1</v>
      </c>
      <c r="AQ1287" s="53" t="b">
        <f t="shared" si="755"/>
        <v>1</v>
      </c>
    </row>
    <row r="1288" spans="1:43">
      <c r="A1288" s="48">
        <f>净值底稿!A1249</f>
        <v>45714</v>
      </c>
      <c r="B1288" s="49">
        <f>净值底稿!X1249</f>
        <v>1.6998588559076446</v>
      </c>
      <c r="C1288" s="49">
        <f>净值底稿!U1249</f>
        <v>1.4292647565451495</v>
      </c>
      <c r="D1288" s="49">
        <f>净值底稿!V1249</f>
        <v>1.7408999999999999</v>
      </c>
      <c r="E1288" s="49">
        <f>净值底稿!W1249</f>
        <v>2.3740000000000001</v>
      </c>
      <c r="F1288" s="50">
        <f t="shared" si="756"/>
        <v>6.0070854984732858E-3</v>
      </c>
      <c r="G1288" s="50">
        <f t="shared" si="757"/>
        <v>1.2036940118021144E-2</v>
      </c>
      <c r="H1288" s="50">
        <f t="shared" si="758"/>
        <v>1.7235436056539655E-4</v>
      </c>
      <c r="I1288" s="50">
        <f t="shared" si="759"/>
        <v>-8.4370562191964371E-3</v>
      </c>
      <c r="J1288" s="51">
        <f t="shared" si="760"/>
        <v>0.1262522248661746</v>
      </c>
      <c r="K1288" s="51">
        <f t="shared" si="761"/>
        <v>0.13970271984994326</v>
      </c>
      <c r="L1288" s="51">
        <f t="shared" si="762"/>
        <v>0.9460581713859918</v>
      </c>
      <c r="M1288" s="51">
        <f t="shared" si="763"/>
        <v>9.6390522955244029E-2</v>
      </c>
      <c r="N1288" s="51">
        <f t="shared" si="734"/>
        <v>1.3084036390573537</v>
      </c>
      <c r="O1288" s="52">
        <f t="shared" si="735"/>
        <v>0.20326674183490234</v>
      </c>
      <c r="P1288" s="53" t="b">
        <f t="shared" si="736"/>
        <v>0</v>
      </c>
      <c r="Q1288" s="53" t="b">
        <f t="shared" si="737"/>
        <v>0</v>
      </c>
      <c r="R1288" s="53" t="b">
        <f t="shared" si="738"/>
        <v>0</v>
      </c>
      <c r="S1288" s="53" t="b">
        <f t="shared" si="764"/>
        <v>0</v>
      </c>
      <c r="T1288" s="54" t="str">
        <f t="shared" si="765"/>
        <v>不调</v>
      </c>
      <c r="U1288" s="51">
        <f t="shared" si="739"/>
        <v>0.1262522248661746</v>
      </c>
      <c r="V1288" s="51">
        <f t="shared" si="740"/>
        <v>0.13970271984994326</v>
      </c>
      <c r="W1288" s="51">
        <f t="shared" si="741"/>
        <v>0.9460581713859918</v>
      </c>
      <c r="X1288" s="51">
        <f t="shared" si="742"/>
        <v>9.6390522955244029E-2</v>
      </c>
      <c r="Y1288" s="51">
        <f t="shared" si="766"/>
        <v>0.99998626710299976</v>
      </c>
      <c r="Z1288" s="51">
        <f t="shared" si="743"/>
        <v>0.12625049105737446</v>
      </c>
      <c r="AA1288" s="51">
        <f t="shared" si="744"/>
        <v>0.1397008013268809</v>
      </c>
      <c r="AB1288" s="51">
        <f t="shared" si="745"/>
        <v>0.94604517926656795</v>
      </c>
      <c r="AC1288" s="51">
        <f t="shared" si="746"/>
        <v>9.6389199234120482E-2</v>
      </c>
      <c r="AD1288" s="78">
        <f t="shared" si="747"/>
        <v>1.308385670884944</v>
      </c>
      <c r="AE1288" s="51">
        <f t="shared" si="767"/>
        <v>1.3158967196587326</v>
      </c>
      <c r="AF1288" s="50">
        <f t="shared" si="748"/>
        <v>-5.7079318320183425E-3</v>
      </c>
      <c r="AG1288" s="50">
        <f t="shared" si="768"/>
        <v>1.3319306621497606E-3</v>
      </c>
      <c r="AH1288" s="48">
        <f t="shared" si="769"/>
        <v>45657</v>
      </c>
      <c r="AI1288" s="55">
        <f t="shared" si="749"/>
        <v>2025</v>
      </c>
      <c r="AJ1288" s="55">
        <f t="shared" si="750"/>
        <v>2</v>
      </c>
      <c r="AK1288" s="53">
        <f t="shared" si="751"/>
        <v>0</v>
      </c>
      <c r="AL1288" s="51">
        <f t="shared" si="770"/>
        <v>1.3030475769093521</v>
      </c>
      <c r="AM1288" s="52" t="str">
        <f t="shared" si="752"/>
        <v/>
      </c>
      <c r="AN1288" s="51">
        <f t="shared" si="771"/>
        <v>1.3158967196587326</v>
      </c>
      <c r="AO1288" s="52">
        <f t="shared" si="753"/>
        <v>-5.7079318320183425E-3</v>
      </c>
      <c r="AP1288" s="56">
        <f t="shared" si="754"/>
        <v>1</v>
      </c>
      <c r="AQ1288" s="53" t="b">
        <f t="shared" si="755"/>
        <v>1</v>
      </c>
    </row>
    <row r="1289" spans="1:43">
      <c r="A1289" s="48">
        <f>净值底稿!A1250</f>
        <v>45715</v>
      </c>
      <c r="B1289" s="49">
        <f>净值底稿!X1250</f>
        <v>1.7111606676193862</v>
      </c>
      <c r="C1289" s="49">
        <f>净值底稿!U1250</f>
        <v>1.4250539867607577</v>
      </c>
      <c r="D1289" s="49">
        <f>净值底稿!V1250</f>
        <v>1.7384999999999999</v>
      </c>
      <c r="E1289" s="49">
        <f>净值底稿!W1250</f>
        <v>2.3639000000000001</v>
      </c>
      <c r="F1289" s="50">
        <f t="shared" si="756"/>
        <v>6.6486765489166544E-3</v>
      </c>
      <c r="G1289" s="50">
        <f t="shared" si="757"/>
        <v>-2.9461090152185232E-3</v>
      </c>
      <c r="H1289" s="50">
        <f t="shared" si="758"/>
        <v>-1.3785972772702992E-3</v>
      </c>
      <c r="I1289" s="50">
        <f t="shared" si="759"/>
        <v>-4.2544229149115154E-3</v>
      </c>
      <c r="J1289" s="51">
        <f t="shared" si="760"/>
        <v>0.12708988973655683</v>
      </c>
      <c r="K1289" s="51">
        <f t="shared" si="761"/>
        <v>0.13928922753665851</v>
      </c>
      <c r="L1289" s="51">
        <f t="shared" si="762"/>
        <v>0.94474096395825635</v>
      </c>
      <c r="M1289" s="51">
        <f t="shared" si="763"/>
        <v>9.5979118816148873E-2</v>
      </c>
      <c r="N1289" s="51">
        <f t="shared" si="734"/>
        <v>1.3070992000476207</v>
      </c>
      <c r="O1289" s="52">
        <f t="shared" si="735"/>
        <v>0.20379410932506922</v>
      </c>
      <c r="P1289" s="53" t="b">
        <f t="shared" si="736"/>
        <v>0</v>
      </c>
      <c r="Q1289" s="53" t="b">
        <f t="shared" si="737"/>
        <v>0</v>
      </c>
      <c r="R1289" s="53" t="b">
        <f t="shared" si="738"/>
        <v>0</v>
      </c>
      <c r="S1289" s="53" t="b">
        <f t="shared" si="764"/>
        <v>0</v>
      </c>
      <c r="T1289" s="54" t="str">
        <f t="shared" si="765"/>
        <v>不调</v>
      </c>
      <c r="U1289" s="51">
        <f t="shared" si="739"/>
        <v>0.12708988973655683</v>
      </c>
      <c r="V1289" s="51">
        <f t="shared" si="740"/>
        <v>0.13928922753665851</v>
      </c>
      <c r="W1289" s="51">
        <f t="shared" si="741"/>
        <v>0.94474096395825635</v>
      </c>
      <c r="X1289" s="51">
        <f t="shared" si="742"/>
        <v>9.5979118816148873E-2</v>
      </c>
      <c r="Y1289" s="51">
        <f t="shared" si="766"/>
        <v>0.99998626710299976</v>
      </c>
      <c r="Z1289" s="51">
        <f t="shared" si="743"/>
        <v>0.12708814442419131</v>
      </c>
      <c r="AA1289" s="51">
        <f t="shared" si="744"/>
        <v>0.1392873146920435</v>
      </c>
      <c r="AB1289" s="51">
        <f t="shared" si="745"/>
        <v>0.94472798992790641</v>
      </c>
      <c r="AC1289" s="51">
        <f t="shared" si="746"/>
        <v>9.5977800744795991E-2</v>
      </c>
      <c r="AD1289" s="78">
        <f t="shared" si="747"/>
        <v>1.3070812497889372</v>
      </c>
      <c r="AE1289" s="51">
        <f t="shared" si="767"/>
        <v>1.3158967196587326</v>
      </c>
      <c r="AF1289" s="50">
        <f t="shared" si="748"/>
        <v>-6.6992110688455231E-3</v>
      </c>
      <c r="AG1289" s="50">
        <f t="shared" si="768"/>
        <v>-9.969698729003218E-4</v>
      </c>
      <c r="AH1289" s="48">
        <f t="shared" si="769"/>
        <v>45657</v>
      </c>
      <c r="AI1289" s="55">
        <f t="shared" si="749"/>
        <v>2025</v>
      </c>
      <c r="AJ1289" s="55">
        <f t="shared" si="750"/>
        <v>2</v>
      </c>
      <c r="AK1289" s="53">
        <f t="shared" si="751"/>
        <v>0</v>
      </c>
      <c r="AL1289" s="51">
        <f t="shared" si="770"/>
        <v>1.3030475769093521</v>
      </c>
      <c r="AM1289" s="52" t="str">
        <f t="shared" si="752"/>
        <v/>
      </c>
      <c r="AN1289" s="51">
        <f t="shared" si="771"/>
        <v>1.3158967196587326</v>
      </c>
      <c r="AO1289" s="52">
        <f t="shared" si="753"/>
        <v>-6.6992110688455231E-3</v>
      </c>
      <c r="AP1289" s="56">
        <f t="shared" si="754"/>
        <v>1</v>
      </c>
      <c r="AQ1289" s="53" t="b">
        <f t="shared" si="755"/>
        <v>1</v>
      </c>
    </row>
    <row r="1290" spans="1:43">
      <c r="A1290" s="48">
        <f>净值底稿!A1251</f>
        <v>45716</v>
      </c>
      <c r="B1290" s="49">
        <f>净值底稿!X1251</f>
        <v>1.7017356087943867</v>
      </c>
      <c r="C1290" s="49">
        <f>净值底稿!U1251</f>
        <v>1.3849364398850454</v>
      </c>
      <c r="D1290" s="49">
        <f>净值底稿!V1251</f>
        <v>1.7394000000000001</v>
      </c>
      <c r="E1290" s="49">
        <f>净值底稿!W1251</f>
        <v>2.3443999999999998</v>
      </c>
      <c r="F1290" s="50">
        <f t="shared" si="756"/>
        <v>-5.5079917411332557E-3</v>
      </c>
      <c r="G1290" s="50">
        <f t="shared" si="757"/>
        <v>-2.8151597938336437E-2</v>
      </c>
      <c r="H1290" s="50">
        <f t="shared" si="758"/>
        <v>5.1768766177739955E-4</v>
      </c>
      <c r="I1290" s="50">
        <f t="shared" si="759"/>
        <v>-8.2490799103178691E-3</v>
      </c>
      <c r="J1290" s="51">
        <f t="shared" si="760"/>
        <v>0.12638814397430692</v>
      </c>
      <c r="K1290" s="51">
        <f t="shared" si="761"/>
        <v>0.13536615421092255</v>
      </c>
      <c r="L1290" s="51">
        <f t="shared" si="762"/>
        <v>0.94521706395202787</v>
      </c>
      <c r="M1290" s="51">
        <f t="shared" si="763"/>
        <v>9.51860721968356E-2</v>
      </c>
      <c r="N1290" s="51">
        <f t="shared" si="734"/>
        <v>1.3021574343340929</v>
      </c>
      <c r="O1290" s="52">
        <f t="shared" si="735"/>
        <v>0.20101586128031235</v>
      </c>
      <c r="P1290" s="53" t="b">
        <f t="shared" si="736"/>
        <v>0</v>
      </c>
      <c r="Q1290" s="53" t="b">
        <f t="shared" si="737"/>
        <v>0</v>
      </c>
      <c r="R1290" s="53" t="b">
        <f t="shared" si="738"/>
        <v>0</v>
      </c>
      <c r="S1290" s="53" t="b">
        <f t="shared" si="764"/>
        <v>0</v>
      </c>
      <c r="T1290" s="54" t="str">
        <f t="shared" si="765"/>
        <v>不调</v>
      </c>
      <c r="U1290" s="51">
        <f t="shared" si="739"/>
        <v>0.12638814397430692</v>
      </c>
      <c r="V1290" s="51">
        <f t="shared" si="740"/>
        <v>0.13536615421092255</v>
      </c>
      <c r="W1290" s="51">
        <f t="shared" si="741"/>
        <v>0.94521706395202787</v>
      </c>
      <c r="X1290" s="51">
        <f t="shared" si="742"/>
        <v>9.51860721968356E-2</v>
      </c>
      <c r="Y1290" s="51">
        <f t="shared" si="766"/>
        <v>0.99998626710299976</v>
      </c>
      <c r="Z1290" s="51">
        <f t="shared" si="743"/>
        <v>0.12638640829894368</v>
      </c>
      <c r="AA1290" s="51">
        <f t="shared" si="744"/>
        <v>0.13536429524146945</v>
      </c>
      <c r="AB1290" s="51">
        <f t="shared" si="745"/>
        <v>0.94520408338344575</v>
      </c>
      <c r="AC1290" s="51">
        <f t="shared" si="746"/>
        <v>9.5184765016310263E-2</v>
      </c>
      <c r="AD1290" s="78">
        <f t="shared" si="747"/>
        <v>1.3021395519401691</v>
      </c>
      <c r="AE1290" s="51">
        <f t="shared" si="767"/>
        <v>1.3158967196587326</v>
      </c>
      <c r="AF1290" s="50">
        <f t="shared" si="748"/>
        <v>-1.0454595344026152E-2</v>
      </c>
      <c r="AG1290" s="50">
        <f t="shared" si="768"/>
        <v>-3.7807120632831204E-3</v>
      </c>
      <c r="AH1290" s="48">
        <f t="shared" si="769"/>
        <v>45657</v>
      </c>
      <c r="AI1290" s="55">
        <f t="shared" si="749"/>
        <v>2025</v>
      </c>
      <c r="AJ1290" s="55">
        <f t="shared" si="750"/>
        <v>2</v>
      </c>
      <c r="AK1290" s="53">
        <f t="shared" si="751"/>
        <v>1</v>
      </c>
      <c r="AL1290" s="51">
        <f t="shared" si="770"/>
        <v>1.3030475769093521</v>
      </c>
      <c r="AM1290" s="52">
        <f t="shared" si="752"/>
        <v>-6.9684713380668839E-4</v>
      </c>
      <c r="AN1290" s="51">
        <f t="shared" si="771"/>
        <v>1.3158967196587326</v>
      </c>
      <c r="AO1290" s="52">
        <f t="shared" si="753"/>
        <v>-1.0454595344026152E-2</v>
      </c>
      <c r="AP1290" s="56">
        <f t="shared" si="754"/>
        <v>1</v>
      </c>
      <c r="AQ1290" s="53" t="b">
        <f t="shared" si="755"/>
        <v>1</v>
      </c>
    </row>
    <row r="1291" spans="1:43">
      <c r="A1291" s="48">
        <f>净值底稿!A1252</f>
        <v>45719</v>
      </c>
      <c r="B1291" s="49">
        <f>净值底稿!X1252</f>
        <v>1.7021428977211217</v>
      </c>
      <c r="C1291" s="49">
        <f>净值底稿!U1252</f>
        <v>1.3914841986816948</v>
      </c>
      <c r="D1291" s="49">
        <f>净值底稿!V1252</f>
        <v>1.7412000000000001</v>
      </c>
      <c r="E1291" s="49">
        <f>净值底稿!W1252</f>
        <v>2.3462000000000001</v>
      </c>
      <c r="F1291" s="50">
        <f t="shared" si="756"/>
        <v>2.3933737099368635E-4</v>
      </c>
      <c r="G1291" s="50">
        <f t="shared" si="757"/>
        <v>4.7278406489130731E-3</v>
      </c>
      <c r="H1291" s="50">
        <f t="shared" si="758"/>
        <v>1.0348395998620585E-3</v>
      </c>
      <c r="I1291" s="50">
        <f t="shared" si="759"/>
        <v>7.6778706705349364E-4</v>
      </c>
      <c r="J1291" s="51">
        <f t="shared" si="760"/>
        <v>0.12641665728963528</v>
      </c>
      <c r="K1291" s="51">
        <f t="shared" si="761"/>
        <v>0.13600427605892354</v>
      </c>
      <c r="L1291" s="51">
        <f t="shared" si="762"/>
        <v>0.94618221799888225</v>
      </c>
      <c r="M1291" s="51">
        <f t="shared" si="763"/>
        <v>9.5257846647870306E-2</v>
      </c>
      <c r="N1291" s="51">
        <f t="shared" si="734"/>
        <v>1.3038609979953115</v>
      </c>
      <c r="O1291" s="52">
        <f t="shared" si="735"/>
        <v>0.20126450116387518</v>
      </c>
      <c r="P1291" s="53" t="b">
        <f t="shared" si="736"/>
        <v>0</v>
      </c>
      <c r="Q1291" s="53" t="b">
        <f t="shared" si="737"/>
        <v>0</v>
      </c>
      <c r="R1291" s="53" t="b">
        <f t="shared" si="738"/>
        <v>0</v>
      </c>
      <c r="S1291" s="53" t="b">
        <f t="shared" si="764"/>
        <v>0</v>
      </c>
      <c r="T1291" s="54" t="str">
        <f t="shared" si="765"/>
        <v>不调</v>
      </c>
      <c r="U1291" s="51">
        <f t="shared" si="739"/>
        <v>0.12641665728963528</v>
      </c>
      <c r="V1291" s="51">
        <f t="shared" si="740"/>
        <v>0.13600427605892354</v>
      </c>
      <c r="W1291" s="51">
        <f t="shared" si="741"/>
        <v>0.94618221799888225</v>
      </c>
      <c r="X1291" s="51">
        <f t="shared" si="742"/>
        <v>9.5257846647870306E-2</v>
      </c>
      <c r="Y1291" s="51">
        <f t="shared" si="766"/>
        <v>0.99995880187477393</v>
      </c>
      <c r="Z1291" s="51">
        <f t="shared" si="743"/>
        <v>0.1264114491603576</v>
      </c>
      <c r="AA1291" s="51">
        <f t="shared" si="744"/>
        <v>0.13599867293772719</v>
      </c>
      <c r="AB1291" s="51">
        <f t="shared" si="745"/>
        <v>0.9461432370653784</v>
      </c>
      <c r="AC1291" s="51">
        <f t="shared" si="746"/>
        <v>9.5253922203175342E-2</v>
      </c>
      <c r="AD1291" s="78">
        <f t="shared" si="747"/>
        <v>1.3038072813666386</v>
      </c>
      <c r="AE1291" s="51">
        <f t="shared" si="767"/>
        <v>1.3158967196587326</v>
      </c>
      <c r="AF1291" s="50">
        <f t="shared" si="748"/>
        <v>-9.1872242794474035E-3</v>
      </c>
      <c r="AG1291" s="50">
        <f t="shared" si="768"/>
        <v>1.2807609015368371E-3</v>
      </c>
      <c r="AH1291" s="48">
        <f t="shared" si="769"/>
        <v>45657</v>
      </c>
      <c r="AI1291" s="55">
        <f t="shared" si="749"/>
        <v>2025</v>
      </c>
      <c r="AJ1291" s="55">
        <f t="shared" si="750"/>
        <v>3</v>
      </c>
      <c r="AK1291" s="53">
        <f t="shared" si="751"/>
        <v>0</v>
      </c>
      <c r="AL1291" s="51">
        <f t="shared" si="770"/>
        <v>1.3021395519401691</v>
      </c>
      <c r="AM1291" s="52" t="str">
        <f t="shared" si="752"/>
        <v/>
      </c>
      <c r="AN1291" s="51">
        <f t="shared" si="771"/>
        <v>1.3158967196587326</v>
      </c>
      <c r="AO1291" s="52">
        <f t="shared" si="753"/>
        <v>-9.1872242794474035E-3</v>
      </c>
      <c r="AP1291" s="56">
        <f t="shared" si="754"/>
        <v>1</v>
      </c>
      <c r="AQ1291" s="53" t="b">
        <f t="shared" si="755"/>
        <v>1</v>
      </c>
    </row>
    <row r="1292" spans="1:43">
      <c r="A1292" s="48">
        <f>净值底稿!A1253</f>
        <v>45720</v>
      </c>
      <c r="B1292" s="49">
        <f>净值底稿!X1253</f>
        <v>1.7027913064766291</v>
      </c>
      <c r="C1292" s="49">
        <f>净值底稿!U1253</f>
        <v>1.4044210337643683</v>
      </c>
      <c r="D1292" s="49">
        <f>净值底稿!V1253</f>
        <v>1.7411000000000001</v>
      </c>
      <c r="E1292" s="49">
        <f>净值底稿!W1253</f>
        <v>2.3734999999999999</v>
      </c>
      <c r="F1292" s="50">
        <f t="shared" si="756"/>
        <v>3.8093673355832358E-4</v>
      </c>
      <c r="G1292" s="50">
        <f t="shared" si="757"/>
        <v>9.2971483937294153E-3</v>
      </c>
      <c r="H1292" s="50">
        <f t="shared" si="758"/>
        <v>-5.7431656328987835E-5</v>
      </c>
      <c r="I1292" s="50">
        <f t="shared" si="759"/>
        <v>1.1635836672065469E-2</v>
      </c>
      <c r="J1292" s="51">
        <f t="shared" si="760"/>
        <v>0.12645960392488512</v>
      </c>
      <c r="K1292" s="51">
        <f t="shared" si="761"/>
        <v>0.1372630727813795</v>
      </c>
      <c r="L1292" s="51">
        <f t="shared" si="762"/>
        <v>0.94608889849214928</v>
      </c>
      <c r="M1292" s="51">
        <f t="shared" si="763"/>
        <v>9.6362281284305115E-2</v>
      </c>
      <c r="N1292" s="51">
        <f t="shared" si="734"/>
        <v>1.306173856482719</v>
      </c>
      <c r="O1292" s="52">
        <f t="shared" si="735"/>
        <v>0.20190472761139183</v>
      </c>
      <c r="P1292" s="53" t="b">
        <f t="shared" si="736"/>
        <v>0</v>
      </c>
      <c r="Q1292" s="53" t="b">
        <f t="shared" si="737"/>
        <v>0</v>
      </c>
      <c r="R1292" s="53" t="b">
        <f t="shared" si="738"/>
        <v>0</v>
      </c>
      <c r="S1292" s="53" t="b">
        <f t="shared" si="764"/>
        <v>0</v>
      </c>
      <c r="T1292" s="54" t="str">
        <f t="shared" si="765"/>
        <v>不调</v>
      </c>
      <c r="U1292" s="51">
        <f t="shared" si="739"/>
        <v>0.12645960392488512</v>
      </c>
      <c r="V1292" s="51">
        <f t="shared" si="740"/>
        <v>0.1372630727813795</v>
      </c>
      <c r="W1292" s="51">
        <f t="shared" si="741"/>
        <v>0.94608889849214928</v>
      </c>
      <c r="X1292" s="51">
        <f t="shared" si="742"/>
        <v>9.6362281284305115E-2</v>
      </c>
      <c r="Y1292" s="51">
        <f t="shared" si="766"/>
        <v>0.99998626710299976</v>
      </c>
      <c r="Z1292" s="51">
        <f t="shared" si="743"/>
        <v>0.12645786726816974</v>
      </c>
      <c r="AA1292" s="51">
        <f t="shared" si="744"/>
        <v>0.13726118776173907</v>
      </c>
      <c r="AB1292" s="51">
        <f t="shared" si="745"/>
        <v>0.94607590595075319</v>
      </c>
      <c r="AC1292" s="51">
        <f t="shared" si="746"/>
        <v>9.6360957951021536E-2</v>
      </c>
      <c r="AD1292" s="78">
        <f t="shared" si="747"/>
        <v>1.3061559189316836</v>
      </c>
      <c r="AE1292" s="51">
        <f t="shared" si="767"/>
        <v>1.3158967196587326</v>
      </c>
      <c r="AF1292" s="50">
        <f t="shared" si="748"/>
        <v>-7.40240520515556E-3</v>
      </c>
      <c r="AG1292" s="50">
        <f t="shared" si="768"/>
        <v>1.8013686521087813E-3</v>
      </c>
      <c r="AH1292" s="48">
        <f t="shared" si="769"/>
        <v>45657</v>
      </c>
      <c r="AI1292" s="55">
        <f t="shared" si="749"/>
        <v>2025</v>
      </c>
      <c r="AJ1292" s="55">
        <f t="shared" si="750"/>
        <v>3</v>
      </c>
      <c r="AK1292" s="53">
        <f t="shared" si="751"/>
        <v>0</v>
      </c>
      <c r="AL1292" s="51">
        <f t="shared" si="770"/>
        <v>1.3021395519401691</v>
      </c>
      <c r="AM1292" s="52" t="str">
        <f t="shared" si="752"/>
        <v/>
      </c>
      <c r="AN1292" s="51">
        <f t="shared" si="771"/>
        <v>1.3158967196587326</v>
      </c>
      <c r="AO1292" s="52">
        <f t="shared" si="753"/>
        <v>-7.40240520515556E-3</v>
      </c>
      <c r="AP1292" s="56">
        <f t="shared" si="754"/>
        <v>1</v>
      </c>
      <c r="AQ1292" s="53" t="b">
        <f t="shared" si="755"/>
        <v>1</v>
      </c>
    </row>
    <row r="1293" spans="1:43">
      <c r="A1293" s="48">
        <f>净值底稿!A1254</f>
        <v>45721</v>
      </c>
      <c r="B1293" s="49">
        <f>净值底稿!X1254</f>
        <v>1.7138856489820182</v>
      </c>
      <c r="C1293" s="49">
        <f>净值底稿!U1254</f>
        <v>1.4098708716943364</v>
      </c>
      <c r="D1293" s="49">
        <f>净值底稿!V1254</f>
        <v>1.7416</v>
      </c>
      <c r="E1293" s="49">
        <f>净值底稿!W1254</f>
        <v>2.3805000000000001</v>
      </c>
      <c r="F1293" s="50">
        <f t="shared" si="756"/>
        <v>6.515385921452177E-3</v>
      </c>
      <c r="G1293" s="50">
        <f t="shared" si="757"/>
        <v>3.8804872605477936E-3</v>
      </c>
      <c r="H1293" s="50">
        <f t="shared" si="758"/>
        <v>2.8717477456785545E-4</v>
      </c>
      <c r="I1293" s="50">
        <f t="shared" si="759"/>
        <v>2.9492310933221244E-3</v>
      </c>
      <c r="J1293" s="51">
        <f t="shared" si="760"/>
        <v>0.12728178907622564</v>
      </c>
      <c r="K1293" s="51">
        <f t="shared" si="761"/>
        <v>0.13779382805221616</v>
      </c>
      <c r="L1293" s="51">
        <f t="shared" si="762"/>
        <v>0.94634759508576871</v>
      </c>
      <c r="M1293" s="51">
        <f t="shared" si="763"/>
        <v>9.6645148684393001E-2</v>
      </c>
      <c r="N1293" s="51">
        <f t="shared" si="734"/>
        <v>1.3080683608986035</v>
      </c>
      <c r="O1293" s="52">
        <f t="shared" si="735"/>
        <v>0.20264660858117756</v>
      </c>
      <c r="P1293" s="53" t="b">
        <f t="shared" si="736"/>
        <v>0</v>
      </c>
      <c r="Q1293" s="53" t="b">
        <f t="shared" si="737"/>
        <v>0</v>
      </c>
      <c r="R1293" s="53" t="b">
        <f t="shared" si="738"/>
        <v>0</v>
      </c>
      <c r="S1293" s="53" t="b">
        <f t="shared" si="764"/>
        <v>0</v>
      </c>
      <c r="T1293" s="54" t="str">
        <f t="shared" si="765"/>
        <v>不调</v>
      </c>
      <c r="U1293" s="51">
        <f t="shared" si="739"/>
        <v>0.12728178907622564</v>
      </c>
      <c r="V1293" s="51">
        <f t="shared" si="740"/>
        <v>0.13779382805221616</v>
      </c>
      <c r="W1293" s="51">
        <f t="shared" si="741"/>
        <v>0.94634759508576871</v>
      </c>
      <c r="X1293" s="51">
        <f t="shared" si="742"/>
        <v>9.6645148684393001E-2</v>
      </c>
      <c r="Y1293" s="51">
        <f t="shared" si="766"/>
        <v>0.99998626710299976</v>
      </c>
      <c r="Z1293" s="51">
        <f t="shared" si="743"/>
        <v>0.12728004112852626</v>
      </c>
      <c r="AA1293" s="51">
        <f t="shared" si="744"/>
        <v>0.13779193574376825</v>
      </c>
      <c r="AB1293" s="51">
        <f t="shared" si="745"/>
        <v>0.94633459899171901</v>
      </c>
      <c r="AC1293" s="51">
        <f t="shared" si="746"/>
        <v>9.6643821466520549E-2</v>
      </c>
      <c r="AD1293" s="78">
        <f t="shared" si="747"/>
        <v>1.3080503973305342</v>
      </c>
      <c r="AE1293" s="51">
        <f t="shared" si="767"/>
        <v>1.3158967196587326</v>
      </c>
      <c r="AF1293" s="50">
        <f t="shared" si="748"/>
        <v>-5.9627189664499536E-3</v>
      </c>
      <c r="AG1293" s="50">
        <f t="shared" si="768"/>
        <v>1.4504228564076183E-3</v>
      </c>
      <c r="AH1293" s="48">
        <f t="shared" si="769"/>
        <v>45657</v>
      </c>
      <c r="AI1293" s="55">
        <f t="shared" si="749"/>
        <v>2025</v>
      </c>
      <c r="AJ1293" s="55">
        <f t="shared" si="750"/>
        <v>3</v>
      </c>
      <c r="AK1293" s="53">
        <f t="shared" si="751"/>
        <v>0</v>
      </c>
      <c r="AL1293" s="51">
        <f t="shared" si="770"/>
        <v>1.3021395519401691</v>
      </c>
      <c r="AM1293" s="52" t="str">
        <f t="shared" si="752"/>
        <v/>
      </c>
      <c r="AN1293" s="51">
        <f t="shared" si="771"/>
        <v>1.3158967196587326</v>
      </c>
      <c r="AO1293" s="52">
        <f t="shared" si="753"/>
        <v>-5.9627189664499536E-3</v>
      </c>
      <c r="AP1293" s="56">
        <f t="shared" si="754"/>
        <v>1</v>
      </c>
      <c r="AQ1293" s="53" t="b">
        <f t="shared" si="755"/>
        <v>1</v>
      </c>
    </row>
    <row r="1294" spans="1:43">
      <c r="A1294" s="48">
        <f>净值底稿!A1255</f>
        <v>45722</v>
      </c>
      <c r="B1294" s="49">
        <f>净值底稿!X1255</f>
        <v>1.7097189161678201</v>
      </c>
      <c r="C1294" s="49">
        <f>净值底稿!U1255</f>
        <v>1.4331248745268965</v>
      </c>
      <c r="D1294" s="49">
        <f>净值底稿!V1255</f>
        <v>1.7395</v>
      </c>
      <c r="E1294" s="49">
        <f>净值底稿!W1255</f>
        <v>2.3740999999999999</v>
      </c>
      <c r="F1294" s="50">
        <f t="shared" si="756"/>
        <v>-2.4311615052456936E-3</v>
      </c>
      <c r="G1294" s="50">
        <f t="shared" si="757"/>
        <v>1.649371109044484E-2</v>
      </c>
      <c r="H1294" s="50">
        <f t="shared" si="758"/>
        <v>-1.205787781350498E-3</v>
      </c>
      <c r="I1294" s="50">
        <f t="shared" si="759"/>
        <v>-2.6885108170553451E-3</v>
      </c>
      <c r="J1294" s="51">
        <f t="shared" si="760"/>
        <v>0.1269706027921485</v>
      </c>
      <c r="K1294" s="51">
        <f t="shared" si="761"/>
        <v>0.1400646361225191</v>
      </c>
      <c r="L1294" s="51">
        <f t="shared" si="762"/>
        <v>0.94519352029518555</v>
      </c>
      <c r="M1294" s="51">
        <f t="shared" si="763"/>
        <v>9.6383993507106247E-2</v>
      </c>
      <c r="N1294" s="51">
        <f t="shared" si="734"/>
        <v>1.3086127527169595</v>
      </c>
      <c r="O1294" s="52">
        <f t="shared" si="735"/>
        <v>0.20405978648782494</v>
      </c>
      <c r="P1294" s="53" t="b">
        <f t="shared" si="736"/>
        <v>0</v>
      </c>
      <c r="Q1294" s="53" t="b">
        <f t="shared" si="737"/>
        <v>0</v>
      </c>
      <c r="R1294" s="53" t="b">
        <f t="shared" si="738"/>
        <v>0</v>
      </c>
      <c r="S1294" s="53" t="b">
        <f t="shared" si="764"/>
        <v>0</v>
      </c>
      <c r="T1294" s="54" t="str">
        <f t="shared" si="765"/>
        <v>不调</v>
      </c>
      <c r="U1294" s="51">
        <f t="shared" si="739"/>
        <v>0.1269706027921485</v>
      </c>
      <c r="V1294" s="51">
        <f t="shared" si="740"/>
        <v>0.1400646361225191</v>
      </c>
      <c r="W1294" s="51">
        <f t="shared" si="741"/>
        <v>0.94519352029518555</v>
      </c>
      <c r="X1294" s="51">
        <f t="shared" si="742"/>
        <v>9.6383993507106247E-2</v>
      </c>
      <c r="Y1294" s="51">
        <f t="shared" si="766"/>
        <v>0.99998626710299976</v>
      </c>
      <c r="Z1294" s="51">
        <f t="shared" si="743"/>
        <v>0.12696885911793829</v>
      </c>
      <c r="AA1294" s="51">
        <f t="shared" si="744"/>
        <v>0.14006271262929784</v>
      </c>
      <c r="AB1294" s="51">
        <f t="shared" si="745"/>
        <v>0.94518054004992602</v>
      </c>
      <c r="AC1294" s="51">
        <f t="shared" si="746"/>
        <v>9.6382669875650945E-2</v>
      </c>
      <c r="AD1294" s="78">
        <f t="shared" si="747"/>
        <v>1.3085947816728132</v>
      </c>
      <c r="AE1294" s="51">
        <f t="shared" si="767"/>
        <v>1.3158967196587326</v>
      </c>
      <c r="AF1294" s="50">
        <f t="shared" si="748"/>
        <v>-5.549020585607245E-3</v>
      </c>
      <c r="AG1294" s="50">
        <f t="shared" si="768"/>
        <v>4.1617994489362431E-4</v>
      </c>
      <c r="AH1294" s="48">
        <f t="shared" si="769"/>
        <v>45657</v>
      </c>
      <c r="AI1294" s="55">
        <f t="shared" si="749"/>
        <v>2025</v>
      </c>
      <c r="AJ1294" s="55">
        <f t="shared" si="750"/>
        <v>3</v>
      </c>
      <c r="AK1294" s="53">
        <f t="shared" si="751"/>
        <v>0</v>
      </c>
      <c r="AL1294" s="51">
        <f t="shared" si="770"/>
        <v>1.3021395519401691</v>
      </c>
      <c r="AM1294" s="52" t="str">
        <f t="shared" si="752"/>
        <v/>
      </c>
      <c r="AN1294" s="51">
        <f t="shared" si="771"/>
        <v>1.3158967196587326</v>
      </c>
      <c r="AO1294" s="52">
        <f t="shared" si="753"/>
        <v>-5.549020585607245E-3</v>
      </c>
      <c r="AP1294" s="56">
        <f t="shared" si="754"/>
        <v>1</v>
      </c>
      <c r="AQ1294" s="53" t="b">
        <f t="shared" si="755"/>
        <v>1</v>
      </c>
    </row>
    <row r="1295" spans="1:43">
      <c r="A1295" s="48">
        <f>净值底稿!A1256</f>
        <v>45723</v>
      </c>
      <c r="B1295" s="49">
        <f>净值底稿!X1256</f>
        <v>1.7075893860675868</v>
      </c>
      <c r="C1295" s="49">
        <f>净值底稿!U1256</f>
        <v>1.4286126944879787</v>
      </c>
      <c r="D1295" s="49">
        <f>净值底稿!V1256</f>
        <v>1.7343</v>
      </c>
      <c r="E1295" s="49">
        <f>净值底稿!W1256</f>
        <v>2.3730000000000002</v>
      </c>
      <c r="F1295" s="50">
        <f t="shared" si="756"/>
        <v>-1.2455439780747479E-3</v>
      </c>
      <c r="G1295" s="50">
        <f t="shared" si="757"/>
        <v>-3.1484904903401612E-3</v>
      </c>
      <c r="H1295" s="50">
        <f t="shared" si="758"/>
        <v>-2.9893647599885664E-3</v>
      </c>
      <c r="I1295" s="50">
        <f t="shared" si="759"/>
        <v>-4.6333347373728184E-4</v>
      </c>
      <c r="J1295" s="51">
        <f t="shared" si="760"/>
        <v>0.12681071382006093</v>
      </c>
      <c r="K1295" s="51">
        <f t="shared" si="761"/>
        <v>0.13962172651053326</v>
      </c>
      <c r="L1295" s="51">
        <f t="shared" si="762"/>
        <v>0.9423550506516738</v>
      </c>
      <c r="M1295" s="51">
        <f t="shared" si="763"/>
        <v>9.6338012558409389E-2</v>
      </c>
      <c r="N1295" s="51">
        <f t="shared" si="734"/>
        <v>1.3051255035406775</v>
      </c>
      <c r="O1295" s="52">
        <f t="shared" si="735"/>
        <v>0.20414315681349351</v>
      </c>
      <c r="P1295" s="53" t="b">
        <f t="shared" si="736"/>
        <v>0</v>
      </c>
      <c r="Q1295" s="53" t="b">
        <f t="shared" si="737"/>
        <v>0</v>
      </c>
      <c r="R1295" s="53" t="b">
        <f t="shared" si="738"/>
        <v>0</v>
      </c>
      <c r="S1295" s="53" t="b">
        <f t="shared" si="764"/>
        <v>0</v>
      </c>
      <c r="T1295" s="54" t="str">
        <f t="shared" si="765"/>
        <v>不调</v>
      </c>
      <c r="U1295" s="51">
        <f t="shared" si="739"/>
        <v>0.12681071382006093</v>
      </c>
      <c r="V1295" s="51">
        <f t="shared" si="740"/>
        <v>0.13962172651053326</v>
      </c>
      <c r="W1295" s="51">
        <f t="shared" si="741"/>
        <v>0.9423550506516738</v>
      </c>
      <c r="X1295" s="51">
        <f t="shared" si="742"/>
        <v>9.6338012558409389E-2</v>
      </c>
      <c r="Y1295" s="51">
        <f t="shared" si="766"/>
        <v>0.99998626710299976</v>
      </c>
      <c r="Z1295" s="51">
        <f t="shared" si="743"/>
        <v>0.1268089723415895</v>
      </c>
      <c r="AA1295" s="51">
        <f t="shared" si="744"/>
        <v>0.13961980909974409</v>
      </c>
      <c r="AB1295" s="51">
        <f t="shared" si="745"/>
        <v>0.9423421093868255</v>
      </c>
      <c r="AC1295" s="51">
        <f t="shared" si="746"/>
        <v>9.6336689558405714E-2</v>
      </c>
      <c r="AD1295" s="78">
        <f t="shared" si="747"/>
        <v>1.3051075803865648</v>
      </c>
      <c r="AE1295" s="51">
        <f t="shared" si="767"/>
        <v>1.3158967196587326</v>
      </c>
      <c r="AF1295" s="50">
        <f t="shared" si="748"/>
        <v>-8.1990775651190617E-3</v>
      </c>
      <c r="AG1295" s="50">
        <f t="shared" si="768"/>
        <v>-2.664844255141019E-3</v>
      </c>
      <c r="AH1295" s="48">
        <f t="shared" si="769"/>
        <v>45657</v>
      </c>
      <c r="AI1295" s="55">
        <f t="shared" si="749"/>
        <v>2025</v>
      </c>
      <c r="AJ1295" s="55">
        <f t="shared" si="750"/>
        <v>3</v>
      </c>
      <c r="AK1295" s="53">
        <f t="shared" si="751"/>
        <v>0</v>
      </c>
      <c r="AL1295" s="51">
        <f t="shared" si="770"/>
        <v>1.3021395519401691</v>
      </c>
      <c r="AM1295" s="52" t="str">
        <f t="shared" si="752"/>
        <v/>
      </c>
      <c r="AN1295" s="51">
        <f t="shared" si="771"/>
        <v>1.3158967196587326</v>
      </c>
      <c r="AO1295" s="52">
        <f t="shared" si="753"/>
        <v>-8.1990775651190617E-3</v>
      </c>
      <c r="AP1295" s="56">
        <f t="shared" si="754"/>
        <v>1</v>
      </c>
      <c r="AQ1295" s="53" t="b">
        <f t="shared" si="755"/>
        <v>1</v>
      </c>
    </row>
    <row r="1296" spans="1:43">
      <c r="A1296" s="48">
        <f>净值底稿!A1257</f>
        <v>45726</v>
      </c>
      <c r="B1296" s="49">
        <f>净值底稿!X1257</f>
        <v>1.7026488984398642</v>
      </c>
      <c r="C1296" s="49">
        <f>净值底稿!U1257</f>
        <v>1.4292764675528182</v>
      </c>
      <c r="D1296" s="49">
        <f>净值底稿!V1257</f>
        <v>1.7329000000000001</v>
      </c>
      <c r="E1296" s="49">
        <f>净值底稿!W1257</f>
        <v>2.3815</v>
      </c>
      <c r="F1296" s="50">
        <f t="shared" si="756"/>
        <v>-2.8932527152210064E-3</v>
      </c>
      <c r="G1296" s="50">
        <f t="shared" si="757"/>
        <v>4.6462772408539799E-4</v>
      </c>
      <c r="H1296" s="50">
        <f t="shared" si="758"/>
        <v>-8.0724211497429366E-4</v>
      </c>
      <c r="I1296" s="50">
        <f t="shared" si="759"/>
        <v>3.5819637589546982E-3</v>
      </c>
      <c r="J1296" s="51">
        <f t="shared" si="760"/>
        <v>0.12644208193804782</v>
      </c>
      <c r="K1296" s="51">
        <f t="shared" si="761"/>
        <v>0.13968468033388334</v>
      </c>
      <c r="L1296" s="51">
        <f t="shared" si="762"/>
        <v>0.94158141114941474</v>
      </c>
      <c r="M1296" s="51">
        <f t="shared" si="763"/>
        <v>9.6681764089061595E-2</v>
      </c>
      <c r="N1296" s="51">
        <f t="shared" si="734"/>
        <v>1.3043899375104075</v>
      </c>
      <c r="O1296" s="52">
        <f t="shared" si="735"/>
        <v>0.20402393074257197</v>
      </c>
      <c r="P1296" s="53" t="b">
        <f t="shared" si="736"/>
        <v>0</v>
      </c>
      <c r="Q1296" s="53" t="b">
        <f t="shared" si="737"/>
        <v>0</v>
      </c>
      <c r="R1296" s="53" t="b">
        <f t="shared" si="738"/>
        <v>0</v>
      </c>
      <c r="S1296" s="53" t="b">
        <f t="shared" si="764"/>
        <v>0</v>
      </c>
      <c r="T1296" s="54" t="str">
        <f t="shared" si="765"/>
        <v>不调</v>
      </c>
      <c r="U1296" s="51">
        <f t="shared" si="739"/>
        <v>0.12644208193804782</v>
      </c>
      <c r="V1296" s="51">
        <f t="shared" si="740"/>
        <v>0.13968468033388334</v>
      </c>
      <c r="W1296" s="51">
        <f t="shared" si="741"/>
        <v>0.94158141114941474</v>
      </c>
      <c r="X1296" s="51">
        <f t="shared" si="742"/>
        <v>9.6681764089061595E-2</v>
      </c>
      <c r="Y1296" s="51">
        <f t="shared" si="766"/>
        <v>0.99995880187477393</v>
      </c>
      <c r="Z1296" s="51">
        <f t="shared" si="743"/>
        <v>0.12643687276132229</v>
      </c>
      <c r="AA1296" s="51">
        <f t="shared" si="744"/>
        <v>0.13967892558693079</v>
      </c>
      <c r="AB1296" s="51">
        <f t="shared" si="745"/>
        <v>0.94154261976052767</v>
      </c>
      <c r="AC1296" s="51">
        <f t="shared" si="746"/>
        <v>9.6677780981637582E-2</v>
      </c>
      <c r="AD1296" s="78">
        <f t="shared" si="747"/>
        <v>1.3043361990904183</v>
      </c>
      <c r="AE1296" s="51">
        <f t="shared" si="767"/>
        <v>1.3158967196587326</v>
      </c>
      <c r="AF1296" s="50">
        <f t="shared" si="748"/>
        <v>-8.7852795706583331E-3</v>
      </c>
      <c r="AG1296" s="50">
        <f t="shared" si="768"/>
        <v>-5.9104805438192631E-4</v>
      </c>
      <c r="AH1296" s="48">
        <f t="shared" si="769"/>
        <v>45657</v>
      </c>
      <c r="AI1296" s="55">
        <f t="shared" si="749"/>
        <v>2025</v>
      </c>
      <c r="AJ1296" s="55">
        <f t="shared" si="750"/>
        <v>3</v>
      </c>
      <c r="AK1296" s="53">
        <f t="shared" si="751"/>
        <v>0</v>
      </c>
      <c r="AL1296" s="51">
        <f t="shared" si="770"/>
        <v>1.3021395519401691</v>
      </c>
      <c r="AM1296" s="52" t="str">
        <f t="shared" si="752"/>
        <v/>
      </c>
      <c r="AN1296" s="51">
        <f t="shared" si="771"/>
        <v>1.3158967196587326</v>
      </c>
      <c r="AO1296" s="52">
        <f t="shared" si="753"/>
        <v>-8.7852795706583331E-3</v>
      </c>
      <c r="AP1296" s="56">
        <f t="shared" si="754"/>
        <v>1</v>
      </c>
      <c r="AQ1296" s="53" t="b">
        <f t="shared" si="755"/>
        <v>1</v>
      </c>
    </row>
    <row r="1297" spans="1:43">
      <c r="A1297" s="48">
        <f>净值底稿!A1258</f>
        <v>45727</v>
      </c>
      <c r="B1297" s="49">
        <f>净值底稿!X1258</f>
        <v>1.7126684363302891</v>
      </c>
      <c r="C1297" s="49">
        <f>净值底稿!U1258</f>
        <v>1.4339299145835602</v>
      </c>
      <c r="D1297" s="49">
        <f>净值底稿!V1258</f>
        <v>1.7277</v>
      </c>
      <c r="E1297" s="49">
        <f>净值底稿!W1258</f>
        <v>2.3639000000000001</v>
      </c>
      <c r="F1297" s="50">
        <f t="shared" si="756"/>
        <v>5.8846764589022271E-3</v>
      </c>
      <c r="G1297" s="50">
        <f t="shared" si="757"/>
        <v>3.2558060923717491E-3</v>
      </c>
      <c r="H1297" s="50">
        <f t="shared" si="758"/>
        <v>-3.0007501875469744E-3</v>
      </c>
      <c r="I1297" s="50">
        <f t="shared" si="759"/>
        <v>-7.390300230946778E-3</v>
      </c>
      <c r="J1297" s="51">
        <f t="shared" si="760"/>
        <v>0.12718091284999805</v>
      </c>
      <c r="K1297" s="51">
        <f t="shared" si="761"/>
        <v>0.14013369308383267</v>
      </c>
      <c r="L1297" s="51">
        <f t="shared" si="762"/>
        <v>0.93871728556769785</v>
      </c>
      <c r="M1297" s="51">
        <f t="shared" si="763"/>
        <v>9.5963303154521562E-2</v>
      </c>
      <c r="N1297" s="51">
        <f t="shared" si="734"/>
        <v>1.30199519465605</v>
      </c>
      <c r="O1297" s="52">
        <f t="shared" si="735"/>
        <v>0.2053115149971407</v>
      </c>
      <c r="P1297" s="53" t="b">
        <f t="shared" si="736"/>
        <v>0</v>
      </c>
      <c r="Q1297" s="53" t="b">
        <f t="shared" si="737"/>
        <v>0</v>
      </c>
      <c r="R1297" s="53" t="b">
        <f t="shared" si="738"/>
        <v>0</v>
      </c>
      <c r="S1297" s="53" t="b">
        <f t="shared" si="764"/>
        <v>0</v>
      </c>
      <c r="T1297" s="54" t="str">
        <f t="shared" si="765"/>
        <v>不调</v>
      </c>
      <c r="U1297" s="51">
        <f t="shared" si="739"/>
        <v>0.12718091284999805</v>
      </c>
      <c r="V1297" s="51">
        <f t="shared" si="740"/>
        <v>0.14013369308383267</v>
      </c>
      <c r="W1297" s="51">
        <f t="shared" si="741"/>
        <v>0.93871728556769785</v>
      </c>
      <c r="X1297" s="51">
        <f t="shared" si="742"/>
        <v>9.5963303154521562E-2</v>
      </c>
      <c r="Y1297" s="51">
        <f t="shared" si="766"/>
        <v>0.99998626710299976</v>
      </c>
      <c r="Z1297" s="51">
        <f t="shared" si="743"/>
        <v>0.12717916628762149</v>
      </c>
      <c r="AA1297" s="51">
        <f t="shared" si="744"/>
        <v>0.14013176864225929</v>
      </c>
      <c r="AB1297" s="51">
        <f t="shared" si="745"/>
        <v>0.93870439425990282</v>
      </c>
      <c r="AC1297" s="51">
        <f t="shared" si="746"/>
        <v>9.5961985300363539E-2</v>
      </c>
      <c r="AD1297" s="78">
        <f t="shared" si="747"/>
        <v>1.3019773144901472</v>
      </c>
      <c r="AE1297" s="51">
        <f t="shared" si="767"/>
        <v>1.3158967196587326</v>
      </c>
      <c r="AF1297" s="50">
        <f t="shared" si="748"/>
        <v>-1.0577885757018457E-2</v>
      </c>
      <c r="AG1297" s="50">
        <f t="shared" si="768"/>
        <v>-1.808494314515019E-3</v>
      </c>
      <c r="AH1297" s="48">
        <f t="shared" si="769"/>
        <v>45657</v>
      </c>
      <c r="AI1297" s="55">
        <f t="shared" si="749"/>
        <v>2025</v>
      </c>
      <c r="AJ1297" s="55">
        <f t="shared" si="750"/>
        <v>3</v>
      </c>
      <c r="AK1297" s="53">
        <f t="shared" si="751"/>
        <v>0</v>
      </c>
      <c r="AL1297" s="51">
        <f t="shared" si="770"/>
        <v>1.3021395519401691</v>
      </c>
      <c r="AM1297" s="52" t="str">
        <f t="shared" si="752"/>
        <v/>
      </c>
      <c r="AN1297" s="51">
        <f t="shared" si="771"/>
        <v>1.3158967196587326</v>
      </c>
      <c r="AO1297" s="52">
        <f t="shared" si="753"/>
        <v>-1.0577885757018457E-2</v>
      </c>
      <c r="AP1297" s="56">
        <f t="shared" si="754"/>
        <v>1</v>
      </c>
      <c r="AQ1297" s="53" t="b">
        <f t="shared" si="755"/>
        <v>1</v>
      </c>
    </row>
    <row r="1298" spans="1:43">
      <c r="A1298" s="48">
        <f>净值底稿!A1259</f>
        <v>45728</v>
      </c>
      <c r="B1298" s="49">
        <f>净值底稿!X1259</f>
        <v>1.7103087876890002</v>
      </c>
      <c r="C1298" s="49">
        <f>净值底稿!U1259</f>
        <v>1.4379355024087261</v>
      </c>
      <c r="D1298" s="49">
        <f>净值底稿!V1259</f>
        <v>1.7296</v>
      </c>
      <c r="E1298" s="49">
        <f>净值底稿!W1259</f>
        <v>2.3729</v>
      </c>
      <c r="F1298" s="50">
        <f t="shared" si="756"/>
        <v>-1.3777615043486513E-3</v>
      </c>
      <c r="G1298" s="50">
        <f t="shared" si="757"/>
        <v>2.7934334756725132E-3</v>
      </c>
      <c r="H1298" s="50">
        <f t="shared" si="758"/>
        <v>1.0997279620303946E-3</v>
      </c>
      <c r="I1298" s="50">
        <f t="shared" si="759"/>
        <v>3.8072676509157688E-3</v>
      </c>
      <c r="J1298" s="51">
        <f t="shared" si="760"/>
        <v>0.12700394372815524</v>
      </c>
      <c r="K1298" s="51">
        <f t="shared" si="761"/>
        <v>0.14052321741578977</v>
      </c>
      <c r="L1298" s="51">
        <f t="shared" si="762"/>
        <v>0.93973671373035128</v>
      </c>
      <c r="M1298" s="51">
        <f t="shared" si="763"/>
        <v>9.6327338262715265E-2</v>
      </c>
      <c r="N1298" s="51">
        <f t="shared" si="734"/>
        <v>1.3035912131370115</v>
      </c>
      <c r="O1298" s="52">
        <f t="shared" si="735"/>
        <v>0.20522320068432917</v>
      </c>
      <c r="P1298" s="53" t="b">
        <f t="shared" si="736"/>
        <v>0</v>
      </c>
      <c r="Q1298" s="53" t="b">
        <f t="shared" si="737"/>
        <v>0</v>
      </c>
      <c r="R1298" s="53" t="b">
        <f t="shared" si="738"/>
        <v>0</v>
      </c>
      <c r="S1298" s="53" t="b">
        <f t="shared" si="764"/>
        <v>0</v>
      </c>
      <c r="T1298" s="54" t="str">
        <f t="shared" si="765"/>
        <v>不调</v>
      </c>
      <c r="U1298" s="51">
        <f t="shared" si="739"/>
        <v>0.12700394372815524</v>
      </c>
      <c r="V1298" s="51">
        <f t="shared" si="740"/>
        <v>0.14052321741578977</v>
      </c>
      <c r="W1298" s="51">
        <f t="shared" si="741"/>
        <v>0.93973671373035128</v>
      </c>
      <c r="X1298" s="51">
        <f t="shared" si="742"/>
        <v>9.6327338262715265E-2</v>
      </c>
      <c r="Y1298" s="51">
        <f t="shared" si="766"/>
        <v>0.99998626710299976</v>
      </c>
      <c r="Z1298" s="51">
        <f t="shared" si="743"/>
        <v>0.12700219959607739</v>
      </c>
      <c r="AA1298" s="51">
        <f t="shared" si="744"/>
        <v>0.14052128762491886</v>
      </c>
      <c r="AB1298" s="51">
        <f t="shared" si="745"/>
        <v>0.9397238084228543</v>
      </c>
      <c r="AC1298" s="51">
        <f t="shared" si="746"/>
        <v>9.6326015409300594E-2</v>
      </c>
      <c r="AD1298" s="78">
        <f t="shared" si="747"/>
        <v>1.3035733110531511</v>
      </c>
      <c r="AE1298" s="51">
        <f t="shared" si="767"/>
        <v>1.3158967196587326</v>
      </c>
      <c r="AF1298" s="50">
        <f t="shared" si="748"/>
        <v>-9.3650272255237921E-3</v>
      </c>
      <c r="AG1298" s="50">
        <f t="shared" si="768"/>
        <v>1.2258251701020573E-3</v>
      </c>
      <c r="AH1298" s="48">
        <f t="shared" si="769"/>
        <v>45657</v>
      </c>
      <c r="AI1298" s="55">
        <f t="shared" si="749"/>
        <v>2025</v>
      </c>
      <c r="AJ1298" s="55">
        <f t="shared" si="750"/>
        <v>3</v>
      </c>
      <c r="AK1298" s="53">
        <f t="shared" si="751"/>
        <v>0</v>
      </c>
      <c r="AL1298" s="51">
        <f t="shared" si="770"/>
        <v>1.3021395519401691</v>
      </c>
      <c r="AM1298" s="52" t="str">
        <f t="shared" si="752"/>
        <v/>
      </c>
      <c r="AN1298" s="51">
        <f t="shared" si="771"/>
        <v>1.3158967196587326</v>
      </c>
      <c r="AO1298" s="52">
        <f t="shared" si="753"/>
        <v>-9.3650272255237921E-3</v>
      </c>
      <c r="AP1298" s="56">
        <f t="shared" si="754"/>
        <v>1</v>
      </c>
      <c r="AQ1298" s="53" t="b">
        <f t="shared" si="755"/>
        <v>1</v>
      </c>
    </row>
    <row r="1299" spans="1:43">
      <c r="A1299" s="48">
        <f>净值底稿!A1260</f>
        <v>45729</v>
      </c>
      <c r="B1299" s="49">
        <f>净值底稿!X1260</f>
        <v>1.715658941142985</v>
      </c>
      <c r="C1299" s="49">
        <f>净值底稿!U1260</f>
        <v>1.4250469163222104</v>
      </c>
      <c r="D1299" s="49">
        <f>净值底稿!V1260</f>
        <v>1.7304999999999999</v>
      </c>
      <c r="E1299" s="49">
        <f>净值底稿!W1260</f>
        <v>2.3879999999999999</v>
      </c>
      <c r="F1299" s="50">
        <f t="shared" si="756"/>
        <v>3.1281798307392084E-3</v>
      </c>
      <c r="G1299" s="50">
        <f t="shared" si="757"/>
        <v>-8.9632574374342022E-3</v>
      </c>
      <c r="H1299" s="50">
        <f t="shared" si="758"/>
        <v>5.2035152636431548E-4</v>
      </c>
      <c r="I1299" s="50">
        <f t="shared" si="759"/>
        <v>6.3635214294743836E-3</v>
      </c>
      <c r="J1299" s="51">
        <f t="shared" si="760"/>
        <v>0.12739948531531337</v>
      </c>
      <c r="K1299" s="51">
        <f t="shared" si="761"/>
        <v>0.13926175914849698</v>
      </c>
      <c r="L1299" s="51">
        <f t="shared" si="762"/>
        <v>0.94021279514092804</v>
      </c>
      <c r="M1299" s="51">
        <f t="shared" si="763"/>
        <v>9.6938988072573562E-2</v>
      </c>
      <c r="N1299" s="51">
        <f t="shared" si="734"/>
        <v>1.3038130276773119</v>
      </c>
      <c r="O1299" s="52">
        <f t="shared" si="735"/>
        <v>0.20452414479924022</v>
      </c>
      <c r="P1299" s="53" t="b">
        <f t="shared" si="736"/>
        <v>0</v>
      </c>
      <c r="Q1299" s="53" t="b">
        <f t="shared" si="737"/>
        <v>0</v>
      </c>
      <c r="R1299" s="53" t="b">
        <f t="shared" si="738"/>
        <v>0</v>
      </c>
      <c r="S1299" s="53" t="b">
        <f t="shared" si="764"/>
        <v>0</v>
      </c>
      <c r="T1299" s="54" t="str">
        <f t="shared" si="765"/>
        <v>不调</v>
      </c>
      <c r="U1299" s="51">
        <f t="shared" si="739"/>
        <v>0.12739948531531337</v>
      </c>
      <c r="V1299" s="51">
        <f t="shared" si="740"/>
        <v>0.13926175914849698</v>
      </c>
      <c r="W1299" s="51">
        <f t="shared" si="741"/>
        <v>0.94021279514092804</v>
      </c>
      <c r="X1299" s="51">
        <f t="shared" si="742"/>
        <v>9.6938988072573562E-2</v>
      </c>
      <c r="Y1299" s="51">
        <f t="shared" si="766"/>
        <v>0.99998626710299976</v>
      </c>
      <c r="Z1299" s="51">
        <f t="shared" si="743"/>
        <v>0.12739773575130364</v>
      </c>
      <c r="AA1299" s="51">
        <f t="shared" si="744"/>
        <v>0.13925984668110253</v>
      </c>
      <c r="AB1299" s="51">
        <f t="shared" si="745"/>
        <v>0.94019988329545401</v>
      </c>
      <c r="AC1299" s="51">
        <f t="shared" si="746"/>
        <v>9.6937656819435059E-2</v>
      </c>
      <c r="AD1299" s="78">
        <f t="shared" si="747"/>
        <v>1.3037951225472952</v>
      </c>
      <c r="AE1299" s="51">
        <f t="shared" si="767"/>
        <v>1.3158967196587326</v>
      </c>
      <c r="AF1299" s="50">
        <f t="shared" si="748"/>
        <v>-9.1964642290284226E-3</v>
      </c>
      <c r="AG1299" s="50">
        <f t="shared" si="768"/>
        <v>1.7015651690877043E-4</v>
      </c>
      <c r="AH1299" s="48">
        <f t="shared" si="769"/>
        <v>45657</v>
      </c>
      <c r="AI1299" s="55">
        <f t="shared" si="749"/>
        <v>2025</v>
      </c>
      <c r="AJ1299" s="55">
        <f t="shared" si="750"/>
        <v>3</v>
      </c>
      <c r="AK1299" s="53">
        <f t="shared" si="751"/>
        <v>0</v>
      </c>
      <c r="AL1299" s="51">
        <f t="shared" si="770"/>
        <v>1.3021395519401691</v>
      </c>
      <c r="AM1299" s="52" t="str">
        <f t="shared" si="752"/>
        <v/>
      </c>
      <c r="AN1299" s="51">
        <f t="shared" si="771"/>
        <v>1.3158967196587326</v>
      </c>
      <c r="AO1299" s="52">
        <f t="shared" si="753"/>
        <v>-9.1964642290284226E-3</v>
      </c>
      <c r="AP1299" s="56">
        <f t="shared" si="754"/>
        <v>1</v>
      </c>
      <c r="AQ1299" s="53" t="b">
        <f t="shared" si="755"/>
        <v>1</v>
      </c>
    </row>
    <row r="1300" spans="1:43">
      <c r="A1300" s="48">
        <f>净值底稿!A1261</f>
        <v>45730</v>
      </c>
      <c r="B1300" s="49">
        <f>净值底稿!X1261</f>
        <v>1.7296539567272684</v>
      </c>
      <c r="C1300" s="49">
        <f>净值底稿!U1261</f>
        <v>1.4509754735087537</v>
      </c>
      <c r="D1300" s="49">
        <f>净值底稿!V1261</f>
        <v>1.7307999999999999</v>
      </c>
      <c r="E1300" s="49">
        <f>净值底稿!W1261</f>
        <v>2.4201000000000001</v>
      </c>
      <c r="F1300" s="50">
        <f t="shared" si="756"/>
        <v>8.1572247540993015E-3</v>
      </c>
      <c r="G1300" s="50">
        <f t="shared" si="757"/>
        <v>1.8194879684003906E-2</v>
      </c>
      <c r="H1300" s="50">
        <f t="shared" si="758"/>
        <v>1.7336030049119877E-4</v>
      </c>
      <c r="I1300" s="50">
        <f t="shared" si="759"/>
        <v>1.3442211055276543E-2</v>
      </c>
      <c r="J1300" s="51">
        <f t="shared" si="760"/>
        <v>0.12843694771499037</v>
      </c>
      <c r="K1300" s="51">
        <f t="shared" si="761"/>
        <v>0.14179366283627801</v>
      </c>
      <c r="L1300" s="51">
        <f t="shared" si="762"/>
        <v>0.94036287662974394</v>
      </c>
      <c r="M1300" s="51">
        <f t="shared" si="763"/>
        <v>9.8240713261605869E-2</v>
      </c>
      <c r="N1300" s="51">
        <f t="shared" si="734"/>
        <v>1.3088342004426181</v>
      </c>
      <c r="O1300" s="52">
        <f t="shared" si="735"/>
        <v>0.2064666483041798</v>
      </c>
      <c r="P1300" s="53" t="b">
        <f t="shared" si="736"/>
        <v>0</v>
      </c>
      <c r="Q1300" s="53" t="b">
        <f t="shared" si="737"/>
        <v>0</v>
      </c>
      <c r="R1300" s="53" t="b">
        <f t="shared" si="738"/>
        <v>0</v>
      </c>
      <c r="S1300" s="53" t="b">
        <f t="shared" si="764"/>
        <v>0</v>
      </c>
      <c r="T1300" s="54" t="str">
        <f t="shared" si="765"/>
        <v>不调</v>
      </c>
      <c r="U1300" s="51">
        <f t="shared" si="739"/>
        <v>0.12843694771499037</v>
      </c>
      <c r="V1300" s="51">
        <f t="shared" si="740"/>
        <v>0.14179366283627801</v>
      </c>
      <c r="W1300" s="51">
        <f t="shared" si="741"/>
        <v>0.94036287662974394</v>
      </c>
      <c r="X1300" s="51">
        <f t="shared" si="742"/>
        <v>9.8240713261605869E-2</v>
      </c>
      <c r="Y1300" s="51">
        <f t="shared" si="766"/>
        <v>0.99998626710299976</v>
      </c>
      <c r="Z1300" s="51">
        <f t="shared" si="743"/>
        <v>0.12843518390361638</v>
      </c>
      <c r="AA1300" s="51">
        <f t="shared" si="744"/>
        <v>0.14179171559851098</v>
      </c>
      <c r="AB1300" s="51">
        <f t="shared" si="745"/>
        <v>0.94034996272321636</v>
      </c>
      <c r="AC1300" s="51">
        <f t="shared" si="746"/>
        <v>9.8239364132009413E-2</v>
      </c>
      <c r="AD1300" s="78">
        <f t="shared" si="747"/>
        <v>1.3088162263573531</v>
      </c>
      <c r="AE1300" s="51">
        <f t="shared" si="767"/>
        <v>1.3158967196587326</v>
      </c>
      <c r="AF1300" s="50">
        <f t="shared" si="748"/>
        <v>-5.3807363416907839E-3</v>
      </c>
      <c r="AG1300" s="50">
        <f t="shared" si="768"/>
        <v>3.851144802756945E-3</v>
      </c>
      <c r="AH1300" s="48">
        <f t="shared" si="769"/>
        <v>45657</v>
      </c>
      <c r="AI1300" s="55">
        <f t="shared" si="749"/>
        <v>2025</v>
      </c>
      <c r="AJ1300" s="55">
        <f t="shared" si="750"/>
        <v>3</v>
      </c>
      <c r="AK1300" s="53">
        <f t="shared" si="751"/>
        <v>0</v>
      </c>
      <c r="AL1300" s="51">
        <f t="shared" si="770"/>
        <v>1.3021395519401691</v>
      </c>
      <c r="AM1300" s="52" t="str">
        <f t="shared" si="752"/>
        <v/>
      </c>
      <c r="AN1300" s="51">
        <f t="shared" si="771"/>
        <v>1.3158967196587326</v>
      </c>
      <c r="AO1300" s="52">
        <f t="shared" si="753"/>
        <v>-5.3807363416907839E-3</v>
      </c>
      <c r="AP1300" s="56">
        <f t="shared" si="754"/>
        <v>1</v>
      </c>
      <c r="AQ1300" s="53" t="b">
        <f t="shared" si="755"/>
        <v>1</v>
      </c>
    </row>
    <row r="1301" spans="1:43">
      <c r="A1301" s="48">
        <f>净值底稿!A1262</f>
        <v>45733</v>
      </c>
      <c r="B1301" s="49">
        <f>净值底稿!X1262</f>
        <v>1.7335654172609425</v>
      </c>
      <c r="C1301" s="49">
        <f>净值底稿!U1262</f>
        <v>1.4544366761593062</v>
      </c>
      <c r="D1301" s="49">
        <f>净值底稿!V1262</f>
        <v>1.7262999999999999</v>
      </c>
      <c r="E1301" s="49">
        <f>净值底稿!W1262</f>
        <v>2.4287000000000001</v>
      </c>
      <c r="F1301" s="50">
        <f t="shared" si="756"/>
        <v>2.2614121850563773E-3</v>
      </c>
      <c r="G1301" s="50">
        <f t="shared" si="757"/>
        <v>2.3854315346782951E-3</v>
      </c>
      <c r="H1301" s="50">
        <f t="shared" si="758"/>
        <v>-2.5999537785994509E-3</v>
      </c>
      <c r="I1301" s="50">
        <f t="shared" si="759"/>
        <v>3.5535721664394782E-3</v>
      </c>
      <c r="J1301" s="51">
        <f t="shared" si="760"/>
        <v>0.12872562879348598</v>
      </c>
      <c r="K1301" s="51">
        <f t="shared" si="761"/>
        <v>0.14212995002825579</v>
      </c>
      <c r="L1301" s="51">
        <f t="shared" si="762"/>
        <v>0.93790509628442831</v>
      </c>
      <c r="M1301" s="51">
        <f t="shared" si="763"/>
        <v>9.8588464802037631E-2</v>
      </c>
      <c r="N1301" s="51">
        <f t="shared" si="734"/>
        <v>1.3073491399082078</v>
      </c>
      <c r="O1301" s="52">
        <f t="shared" si="735"/>
        <v>0.20717922286678461</v>
      </c>
      <c r="P1301" s="53" t="b">
        <f t="shared" si="736"/>
        <v>0</v>
      </c>
      <c r="Q1301" s="53" t="b">
        <f t="shared" si="737"/>
        <v>0</v>
      </c>
      <c r="R1301" s="53" t="b">
        <f t="shared" si="738"/>
        <v>0</v>
      </c>
      <c r="S1301" s="53" t="b">
        <f t="shared" si="764"/>
        <v>0</v>
      </c>
      <c r="T1301" s="54" t="str">
        <f t="shared" si="765"/>
        <v>不调</v>
      </c>
      <c r="U1301" s="51">
        <f t="shared" si="739"/>
        <v>0.12872562879348598</v>
      </c>
      <c r="V1301" s="51">
        <f t="shared" si="740"/>
        <v>0.14212995002825579</v>
      </c>
      <c r="W1301" s="51">
        <f t="shared" si="741"/>
        <v>0.93790509628442831</v>
      </c>
      <c r="X1301" s="51">
        <f t="shared" si="742"/>
        <v>9.8588464802037631E-2</v>
      </c>
      <c r="Y1301" s="51">
        <f t="shared" si="766"/>
        <v>0.99995880187477393</v>
      </c>
      <c r="Z1301" s="51">
        <f t="shared" si="743"/>
        <v>0.12872032553891113</v>
      </c>
      <c r="AA1301" s="51">
        <f t="shared" si="744"/>
        <v>0.14212409454077615</v>
      </c>
      <c r="AB1301" s="51">
        <f t="shared" si="745"/>
        <v>0.9378664563528214</v>
      </c>
      <c r="AC1301" s="51">
        <f t="shared" si="746"/>
        <v>9.8584403142118873E-2</v>
      </c>
      <c r="AD1301" s="78">
        <f t="shared" si="747"/>
        <v>1.3072952795746275</v>
      </c>
      <c r="AE1301" s="51">
        <f t="shared" si="767"/>
        <v>1.3158967196587326</v>
      </c>
      <c r="AF1301" s="50">
        <f t="shared" si="748"/>
        <v>-6.5365616887742561E-3</v>
      </c>
      <c r="AG1301" s="50">
        <f t="shared" si="768"/>
        <v>-1.1620781833967531E-3</v>
      </c>
      <c r="AH1301" s="48">
        <f t="shared" si="769"/>
        <v>45657</v>
      </c>
      <c r="AI1301" s="55">
        <f t="shared" si="749"/>
        <v>2025</v>
      </c>
      <c r="AJ1301" s="55">
        <f t="shared" si="750"/>
        <v>3</v>
      </c>
      <c r="AK1301" s="53">
        <f t="shared" si="751"/>
        <v>0</v>
      </c>
      <c r="AL1301" s="51">
        <f t="shared" si="770"/>
        <v>1.3021395519401691</v>
      </c>
      <c r="AM1301" s="52" t="str">
        <f t="shared" si="752"/>
        <v/>
      </c>
      <c r="AN1301" s="51">
        <f t="shared" si="771"/>
        <v>1.3158967196587326</v>
      </c>
      <c r="AO1301" s="52">
        <f t="shared" si="753"/>
        <v>-6.5365616887742561E-3</v>
      </c>
      <c r="AP1301" s="56">
        <f t="shared" si="754"/>
        <v>1</v>
      </c>
      <c r="AQ1301" s="53" t="b">
        <f t="shared" si="755"/>
        <v>1</v>
      </c>
    </row>
    <row r="1302" spans="1:43">
      <c r="A1302" s="48">
        <f>净值底稿!A1263</f>
        <v>45734</v>
      </c>
      <c r="B1302" s="49">
        <f>净值底稿!X1263</f>
        <v>1.7327495432696245</v>
      </c>
      <c r="C1302" s="49">
        <f>净值底稿!U1263</f>
        <v>1.4634436453190558</v>
      </c>
      <c r="D1302" s="49">
        <f>净值底稿!V1263</f>
        <v>1.7267999999999999</v>
      </c>
      <c r="E1302" s="49">
        <f>净值底稿!W1263</f>
        <v>2.4468000000000001</v>
      </c>
      <c r="F1302" s="50">
        <f t="shared" si="756"/>
        <v>-4.7063351817844268E-4</v>
      </c>
      <c r="G1302" s="50">
        <f t="shared" si="757"/>
        <v>6.1927544233373322E-3</v>
      </c>
      <c r="H1302" s="50">
        <f t="shared" si="758"/>
        <v>2.8963679545856991E-4</v>
      </c>
      <c r="I1302" s="50">
        <f t="shared" si="759"/>
        <v>7.4525466298842602E-3</v>
      </c>
      <c r="J1302" s="51">
        <f t="shared" si="760"/>
        <v>0.12865974543924169</v>
      </c>
      <c r="K1302" s="51">
        <f t="shared" si="761"/>
        <v>0.14300423415590635</v>
      </c>
      <c r="L1302" s="51">
        <f t="shared" si="762"/>
        <v>0.93813809698780748</v>
      </c>
      <c r="M1302" s="51">
        <f t="shared" si="763"/>
        <v>9.9319108003514817E-2</v>
      </c>
      <c r="N1302" s="51">
        <f t="shared" si="734"/>
        <v>1.3091211845864703</v>
      </c>
      <c r="O1302" s="52">
        <f t="shared" si="735"/>
        <v>0.20751629627089274</v>
      </c>
      <c r="P1302" s="53" t="b">
        <f t="shared" si="736"/>
        <v>0</v>
      </c>
      <c r="Q1302" s="53" t="b">
        <f t="shared" si="737"/>
        <v>0</v>
      </c>
      <c r="R1302" s="53" t="b">
        <f t="shared" si="738"/>
        <v>0</v>
      </c>
      <c r="S1302" s="53" t="b">
        <f t="shared" si="764"/>
        <v>0</v>
      </c>
      <c r="T1302" s="54" t="str">
        <f t="shared" si="765"/>
        <v>不调</v>
      </c>
      <c r="U1302" s="51">
        <f t="shared" si="739"/>
        <v>0.12865974543924169</v>
      </c>
      <c r="V1302" s="51">
        <f t="shared" si="740"/>
        <v>0.14300423415590635</v>
      </c>
      <c r="W1302" s="51">
        <f t="shared" si="741"/>
        <v>0.93813809698780748</v>
      </c>
      <c r="X1302" s="51">
        <f t="shared" si="742"/>
        <v>9.9319108003514817E-2</v>
      </c>
      <c r="Y1302" s="51">
        <f t="shared" si="766"/>
        <v>0.99998626710299976</v>
      </c>
      <c r="Z1302" s="51">
        <f t="shared" si="743"/>
        <v>0.12865797856820949</v>
      </c>
      <c r="AA1302" s="51">
        <f t="shared" si="744"/>
        <v>0.14300227029348808</v>
      </c>
      <c r="AB1302" s="51">
        <f t="shared" si="745"/>
        <v>0.93812521363394952</v>
      </c>
      <c r="AC1302" s="51">
        <f t="shared" si="746"/>
        <v>9.9317744064434443E-2</v>
      </c>
      <c r="AD1302" s="78">
        <f t="shared" si="747"/>
        <v>1.3091032065600816</v>
      </c>
      <c r="AE1302" s="51">
        <f t="shared" si="767"/>
        <v>1.3158967196587326</v>
      </c>
      <c r="AF1302" s="50">
        <f t="shared" si="748"/>
        <v>-5.1626491632358329E-3</v>
      </c>
      <c r="AG1302" s="50">
        <f t="shared" si="768"/>
        <v>1.3829522784190029E-3</v>
      </c>
      <c r="AH1302" s="48">
        <f t="shared" si="769"/>
        <v>45657</v>
      </c>
      <c r="AI1302" s="55">
        <f t="shared" si="749"/>
        <v>2025</v>
      </c>
      <c r="AJ1302" s="55">
        <f t="shared" si="750"/>
        <v>3</v>
      </c>
      <c r="AK1302" s="53">
        <f t="shared" si="751"/>
        <v>0</v>
      </c>
      <c r="AL1302" s="51">
        <f t="shared" si="770"/>
        <v>1.3021395519401691</v>
      </c>
      <c r="AM1302" s="52" t="str">
        <f t="shared" si="752"/>
        <v/>
      </c>
      <c r="AN1302" s="51">
        <f t="shared" si="771"/>
        <v>1.3158967196587326</v>
      </c>
      <c r="AO1302" s="52">
        <f t="shared" si="753"/>
        <v>-5.1626491632358329E-3</v>
      </c>
      <c r="AP1302" s="56">
        <f t="shared" si="754"/>
        <v>1</v>
      </c>
      <c r="AQ1302" s="53" t="b">
        <f t="shared" si="755"/>
        <v>1</v>
      </c>
    </row>
    <row r="1303" spans="1:43">
      <c r="A1303" s="48">
        <f>净值底稿!A1264</f>
        <v>45735</v>
      </c>
      <c r="B1303" s="49">
        <f>净值底稿!X1264</f>
        <v>1.7400774920009965</v>
      </c>
      <c r="C1303" s="49">
        <f>净值底稿!U1264</f>
        <v>1.4586804132399331</v>
      </c>
      <c r="D1303" s="49">
        <f>净值底稿!V1264</f>
        <v>1.7275</v>
      </c>
      <c r="E1303" s="49">
        <f>净值底稿!W1264</f>
        <v>2.4706000000000001</v>
      </c>
      <c r="F1303" s="50">
        <f t="shared" si="756"/>
        <v>4.2290870944594605E-3</v>
      </c>
      <c r="G1303" s="50">
        <f t="shared" si="757"/>
        <v>-3.2548107297183382E-3</v>
      </c>
      <c r="H1303" s="50">
        <f t="shared" si="758"/>
        <v>4.0537410238594695E-4</v>
      </c>
      <c r="I1303" s="50">
        <f t="shared" si="759"/>
        <v>9.7269903547489989E-3</v>
      </c>
      <c r="J1303" s="51">
        <f t="shared" si="760"/>
        <v>0.12920208436497155</v>
      </c>
      <c r="K1303" s="51">
        <f t="shared" si="761"/>
        <v>0.14253682496976275</v>
      </c>
      <c r="L1303" s="51">
        <f t="shared" si="762"/>
        <v>0.93850550530035204</v>
      </c>
      <c r="M1303" s="51">
        <f t="shared" si="763"/>
        <v>0.10028380680300462</v>
      </c>
      <c r="N1303" s="51">
        <f t="shared" si="734"/>
        <v>1.3105282214380909</v>
      </c>
      <c r="O1303" s="52">
        <f t="shared" si="735"/>
        <v>0.20735067348381495</v>
      </c>
      <c r="P1303" s="53" t="b">
        <f t="shared" si="736"/>
        <v>0</v>
      </c>
      <c r="Q1303" s="53" t="b">
        <f t="shared" si="737"/>
        <v>0</v>
      </c>
      <c r="R1303" s="53" t="b">
        <f t="shared" si="738"/>
        <v>0</v>
      </c>
      <c r="S1303" s="53" t="b">
        <f t="shared" si="764"/>
        <v>0</v>
      </c>
      <c r="T1303" s="54" t="str">
        <f t="shared" si="765"/>
        <v>不调</v>
      </c>
      <c r="U1303" s="51">
        <f t="shared" si="739"/>
        <v>0.12920208436497155</v>
      </c>
      <c r="V1303" s="51">
        <f t="shared" si="740"/>
        <v>0.14253682496976275</v>
      </c>
      <c r="W1303" s="51">
        <f t="shared" si="741"/>
        <v>0.93850550530035204</v>
      </c>
      <c r="X1303" s="51">
        <f t="shared" si="742"/>
        <v>0.10028380680300462</v>
      </c>
      <c r="Y1303" s="51">
        <f t="shared" si="766"/>
        <v>0.99998626710299976</v>
      </c>
      <c r="Z1303" s="51">
        <f t="shared" si="743"/>
        <v>0.12920031004605476</v>
      </c>
      <c r="AA1303" s="51">
        <f t="shared" si="744"/>
        <v>0.14253486752622671</v>
      </c>
      <c r="AB1303" s="51">
        <f t="shared" si="745"/>
        <v>0.93849261690091357</v>
      </c>
      <c r="AC1303" s="51">
        <f t="shared" si="746"/>
        <v>0.100282429615815</v>
      </c>
      <c r="AD1303" s="78">
        <f t="shared" si="747"/>
        <v>1.3105102240890099</v>
      </c>
      <c r="AE1303" s="51">
        <f t="shared" si="767"/>
        <v>1.3158967196587326</v>
      </c>
      <c r="AF1303" s="50">
        <f t="shared" si="748"/>
        <v>-4.093402992234596E-3</v>
      </c>
      <c r="AG1303" s="50">
        <f t="shared" si="768"/>
        <v>1.0747949603038265E-3</v>
      </c>
      <c r="AH1303" s="48">
        <f t="shared" si="769"/>
        <v>45657</v>
      </c>
      <c r="AI1303" s="55">
        <f t="shared" si="749"/>
        <v>2025</v>
      </c>
      <c r="AJ1303" s="55">
        <f t="shared" si="750"/>
        <v>3</v>
      </c>
      <c r="AK1303" s="53">
        <f t="shared" si="751"/>
        <v>0</v>
      </c>
      <c r="AL1303" s="51">
        <f t="shared" si="770"/>
        <v>1.3021395519401691</v>
      </c>
      <c r="AM1303" s="52" t="str">
        <f t="shared" si="752"/>
        <v/>
      </c>
      <c r="AN1303" s="51">
        <f t="shared" si="771"/>
        <v>1.3158967196587326</v>
      </c>
      <c r="AO1303" s="52">
        <f t="shared" si="753"/>
        <v>-4.093402992234596E-3</v>
      </c>
      <c r="AP1303" s="56">
        <f t="shared" si="754"/>
        <v>1</v>
      </c>
      <c r="AQ1303" s="53" t="b">
        <f t="shared" si="755"/>
        <v>1</v>
      </c>
    </row>
    <row r="1304" spans="1:43">
      <c r="A1304" s="48">
        <f>净值底稿!A1265</f>
        <v>45736</v>
      </c>
      <c r="B1304" s="49">
        <f>净值底稿!X1265</f>
        <v>1.7326959636660266</v>
      </c>
      <c r="C1304" s="49">
        <f>净值底稿!U1265</f>
        <v>1.4547691056628262</v>
      </c>
      <c r="D1304" s="49">
        <f>净值底稿!V1265</f>
        <v>1.7314000000000001</v>
      </c>
      <c r="E1304" s="49">
        <f>净值底稿!W1265</f>
        <v>2.4763999999999999</v>
      </c>
      <c r="F1304" s="50">
        <f t="shared" si="756"/>
        <v>-4.242068740560212E-3</v>
      </c>
      <c r="G1304" s="50">
        <f t="shared" si="757"/>
        <v>-2.6814013142325566E-3</v>
      </c>
      <c r="H1304" s="50">
        <f t="shared" si="758"/>
        <v>2.2575976845151668E-3</v>
      </c>
      <c r="I1304" s="50">
        <f t="shared" si="759"/>
        <v>2.3476078685338297E-3</v>
      </c>
      <c r="J1304" s="51">
        <f t="shared" si="760"/>
        <v>0.12865223344953769</v>
      </c>
      <c r="K1304" s="51">
        <f t="shared" si="761"/>
        <v>0.14215267434511791</v>
      </c>
      <c r="L1304" s="51">
        <f t="shared" si="762"/>
        <v>0.94061135565976361</v>
      </c>
      <c r="M1304" s="51">
        <f t="shared" si="763"/>
        <v>0.10051785343665678</v>
      </c>
      <c r="N1304" s="51">
        <f t="shared" si="734"/>
        <v>1.3119341168910761</v>
      </c>
      <c r="O1304" s="52">
        <f t="shared" si="735"/>
        <v>0.20641654509022828</v>
      </c>
      <c r="P1304" s="53" t="b">
        <f t="shared" si="736"/>
        <v>0</v>
      </c>
      <c r="Q1304" s="53" t="b">
        <f t="shared" si="737"/>
        <v>0</v>
      </c>
      <c r="R1304" s="53" t="b">
        <f t="shared" si="738"/>
        <v>0</v>
      </c>
      <c r="S1304" s="53" t="b">
        <f t="shared" si="764"/>
        <v>0</v>
      </c>
      <c r="T1304" s="54" t="str">
        <f t="shared" si="765"/>
        <v>不调</v>
      </c>
      <c r="U1304" s="51">
        <f t="shared" si="739"/>
        <v>0.12865223344953769</v>
      </c>
      <c r="V1304" s="51">
        <f t="shared" si="740"/>
        <v>0.14215267434511791</v>
      </c>
      <c r="W1304" s="51">
        <f t="shared" si="741"/>
        <v>0.94061135565976361</v>
      </c>
      <c r="X1304" s="51">
        <f t="shared" si="742"/>
        <v>0.10051785343665678</v>
      </c>
      <c r="Y1304" s="51">
        <f t="shared" si="766"/>
        <v>0.99998626710299976</v>
      </c>
      <c r="Z1304" s="51">
        <f t="shared" si="743"/>
        <v>0.12865046668166688</v>
      </c>
      <c r="AA1304" s="51">
        <f t="shared" si="744"/>
        <v>0.14215072217708283</v>
      </c>
      <c r="AB1304" s="51">
        <f t="shared" si="745"/>
        <v>0.94059843834089907</v>
      </c>
      <c r="AC1304" s="51">
        <f t="shared" si="746"/>
        <v>0.10051647303532886</v>
      </c>
      <c r="AD1304" s="78">
        <f t="shared" si="747"/>
        <v>1.3119161002349777</v>
      </c>
      <c r="AE1304" s="51">
        <f t="shared" si="767"/>
        <v>1.3158967196587326</v>
      </c>
      <c r="AF1304" s="50">
        <f t="shared" si="748"/>
        <v>-3.0250242015856799E-3</v>
      </c>
      <c r="AG1304" s="50">
        <f t="shared" si="768"/>
        <v>1.0727700708670351E-3</v>
      </c>
      <c r="AH1304" s="48">
        <f t="shared" si="769"/>
        <v>45657</v>
      </c>
      <c r="AI1304" s="55">
        <f t="shared" si="749"/>
        <v>2025</v>
      </c>
      <c r="AJ1304" s="55">
        <f t="shared" si="750"/>
        <v>3</v>
      </c>
      <c r="AK1304" s="53">
        <f t="shared" si="751"/>
        <v>0</v>
      </c>
      <c r="AL1304" s="51">
        <f t="shared" si="770"/>
        <v>1.3021395519401691</v>
      </c>
      <c r="AM1304" s="52" t="str">
        <f t="shared" si="752"/>
        <v/>
      </c>
      <c r="AN1304" s="51">
        <f t="shared" si="771"/>
        <v>1.3158967196587326</v>
      </c>
      <c r="AO1304" s="52">
        <f t="shared" si="753"/>
        <v>-3.0250242015856799E-3</v>
      </c>
      <c r="AP1304" s="56">
        <f t="shared" si="754"/>
        <v>1</v>
      </c>
      <c r="AQ1304" s="53" t="b">
        <f t="shared" si="755"/>
        <v>1</v>
      </c>
    </row>
    <row r="1305" spans="1:43">
      <c r="A1305" s="48">
        <f>净值底稿!A1266</f>
        <v>45737</v>
      </c>
      <c r="B1305" s="49">
        <f>净值底稿!X1266</f>
        <v>1.7260298823938653</v>
      </c>
      <c r="C1305" s="49">
        <f>净值底稿!U1266</f>
        <v>1.4327372093754427</v>
      </c>
      <c r="D1305" s="49">
        <f>净值底稿!V1266</f>
        <v>1.7317</v>
      </c>
      <c r="E1305" s="49">
        <f>净值底稿!W1266</f>
        <v>2.4674999999999998</v>
      </c>
      <c r="F1305" s="50">
        <f t="shared" si="756"/>
        <v>-3.8472307963696162E-3</v>
      </c>
      <c r="G1305" s="50">
        <f t="shared" si="757"/>
        <v>-1.5144600061702151E-2</v>
      </c>
      <c r="H1305" s="50">
        <f t="shared" si="758"/>
        <v>1.7327018597668165E-4</v>
      </c>
      <c r="I1305" s="50">
        <f t="shared" si="759"/>
        <v>-3.5939266677434967E-3</v>
      </c>
      <c r="J1305" s="51">
        <f t="shared" si="760"/>
        <v>0.12815551864428185</v>
      </c>
      <c r="K1305" s="51">
        <f t="shared" si="761"/>
        <v>0.13999790634122877</v>
      </c>
      <c r="L1305" s="51">
        <f t="shared" si="762"/>
        <v>0.94076141600723973</v>
      </c>
      <c r="M1305" s="51">
        <f t="shared" si="763"/>
        <v>0.10015522420233967</v>
      </c>
      <c r="N1305" s="51">
        <f t="shared" si="734"/>
        <v>1.3090700651950899</v>
      </c>
      <c r="O1305" s="52">
        <f t="shared" si="735"/>
        <v>0.20484268345525714</v>
      </c>
      <c r="P1305" s="53" t="b">
        <f t="shared" si="736"/>
        <v>0</v>
      </c>
      <c r="Q1305" s="53" t="b">
        <f t="shared" si="737"/>
        <v>0</v>
      </c>
      <c r="R1305" s="53" t="b">
        <f t="shared" si="738"/>
        <v>0</v>
      </c>
      <c r="S1305" s="53" t="b">
        <f t="shared" si="764"/>
        <v>0</v>
      </c>
      <c r="T1305" s="54" t="str">
        <f t="shared" si="765"/>
        <v>不调</v>
      </c>
      <c r="U1305" s="51">
        <f t="shared" si="739"/>
        <v>0.12815551864428185</v>
      </c>
      <c r="V1305" s="51">
        <f t="shared" si="740"/>
        <v>0.13999790634122877</v>
      </c>
      <c r="W1305" s="51">
        <f t="shared" si="741"/>
        <v>0.94076141600723973</v>
      </c>
      <c r="X1305" s="51">
        <f t="shared" si="742"/>
        <v>0.10015522420233967</v>
      </c>
      <c r="Y1305" s="51">
        <f t="shared" si="766"/>
        <v>0.99998626710299976</v>
      </c>
      <c r="Z1305" s="51">
        <f t="shared" si="743"/>
        <v>0.12815375869774429</v>
      </c>
      <c r="AA1305" s="51">
        <f t="shared" si="744"/>
        <v>0.13999598376440073</v>
      </c>
      <c r="AB1305" s="51">
        <f t="shared" si="745"/>
        <v>0.94074849662761195</v>
      </c>
      <c r="AC1305" s="51">
        <f t="shared" si="746"/>
        <v>0.10015384878096167</v>
      </c>
      <c r="AD1305" s="78">
        <f t="shared" si="747"/>
        <v>1.3090520878707186</v>
      </c>
      <c r="AE1305" s="51">
        <f t="shared" si="767"/>
        <v>1.3158967196587326</v>
      </c>
      <c r="AF1305" s="50">
        <f t="shared" si="748"/>
        <v>-5.2014962008485321E-3</v>
      </c>
      <c r="AG1305" s="50">
        <f t="shared" si="768"/>
        <v>-2.183075856562966E-3</v>
      </c>
      <c r="AH1305" s="48">
        <f t="shared" si="769"/>
        <v>45657</v>
      </c>
      <c r="AI1305" s="55">
        <f t="shared" si="749"/>
        <v>2025</v>
      </c>
      <c r="AJ1305" s="55">
        <f t="shared" si="750"/>
        <v>3</v>
      </c>
      <c r="AK1305" s="53">
        <f t="shared" si="751"/>
        <v>0</v>
      </c>
      <c r="AL1305" s="51">
        <f t="shared" si="770"/>
        <v>1.3021395519401691</v>
      </c>
      <c r="AM1305" s="52" t="str">
        <f t="shared" si="752"/>
        <v/>
      </c>
      <c r="AN1305" s="51">
        <f t="shared" si="771"/>
        <v>1.3158967196587326</v>
      </c>
      <c r="AO1305" s="52">
        <f t="shared" si="753"/>
        <v>-5.2014962008485321E-3</v>
      </c>
      <c r="AP1305" s="56">
        <f t="shared" si="754"/>
        <v>1</v>
      </c>
      <c r="AQ1305" s="53" t="b">
        <f t="shared" si="755"/>
        <v>1</v>
      </c>
    </row>
    <row r="1306" spans="1:43">
      <c r="A1306" s="48">
        <f>净值底稿!A1267</f>
        <v>45740</v>
      </c>
      <c r="B1306" s="49">
        <f>净值底稿!X1267</f>
        <v>1.7342372801314556</v>
      </c>
      <c r="C1306" s="49">
        <f>净值底稿!U1267</f>
        <v>1.4272703404863942</v>
      </c>
      <c r="D1306" s="49">
        <f>净值底稿!V1267</f>
        <v>1.732</v>
      </c>
      <c r="E1306" s="49">
        <f>净值底稿!W1267</f>
        <v>2.4647000000000001</v>
      </c>
      <c r="F1306" s="50">
        <f t="shared" si="756"/>
        <v>4.7550727952676564E-3</v>
      </c>
      <c r="G1306" s="50">
        <f t="shared" si="757"/>
        <v>-3.8156815173604475E-3</v>
      </c>
      <c r="H1306" s="50">
        <f t="shared" si="758"/>
        <v>1.7324016862030334E-4</v>
      </c>
      <c r="I1306" s="50">
        <f t="shared" si="759"/>
        <v>-1.1347517730495582E-3</v>
      </c>
      <c r="J1306" s="51">
        <f t="shared" si="760"/>
        <v>0.12876313914933923</v>
      </c>
      <c r="K1306" s="51">
        <f t="shared" si="761"/>
        <v>0.13946180367664621</v>
      </c>
      <c r="L1306" s="51">
        <f t="shared" si="762"/>
        <v>0.94091147205579706</v>
      </c>
      <c r="M1306" s="51">
        <f t="shared" si="763"/>
        <v>0.10004019902347974</v>
      </c>
      <c r="N1306" s="51">
        <f t="shared" si="734"/>
        <v>1.3091766139052623</v>
      </c>
      <c r="O1306" s="52">
        <f t="shared" si="735"/>
        <v>0.20488064022612867</v>
      </c>
      <c r="P1306" s="53" t="b">
        <f t="shared" si="736"/>
        <v>0</v>
      </c>
      <c r="Q1306" s="53" t="b">
        <f t="shared" si="737"/>
        <v>0</v>
      </c>
      <c r="R1306" s="53" t="b">
        <f t="shared" si="738"/>
        <v>0</v>
      </c>
      <c r="S1306" s="53" t="b">
        <f t="shared" si="764"/>
        <v>0</v>
      </c>
      <c r="T1306" s="54" t="str">
        <f t="shared" si="765"/>
        <v>不调</v>
      </c>
      <c r="U1306" s="51">
        <f t="shared" si="739"/>
        <v>0.12876313914933923</v>
      </c>
      <c r="V1306" s="51">
        <f t="shared" si="740"/>
        <v>0.13946180367664621</v>
      </c>
      <c r="W1306" s="51">
        <f t="shared" si="741"/>
        <v>0.94091147205579706</v>
      </c>
      <c r="X1306" s="51">
        <f t="shared" si="742"/>
        <v>0.10004019902347974</v>
      </c>
      <c r="Y1306" s="51">
        <f t="shared" si="766"/>
        <v>0.99995880187477393</v>
      </c>
      <c r="Z1306" s="51">
        <f t="shared" si="743"/>
        <v>0.12875783434940805</v>
      </c>
      <c r="AA1306" s="51">
        <f t="shared" si="744"/>
        <v>0.1394560581117941</v>
      </c>
      <c r="AB1306" s="51">
        <f t="shared" si="745"/>
        <v>0.94087270826714464</v>
      </c>
      <c r="AC1306" s="51">
        <f t="shared" si="746"/>
        <v>0.10003607755483274</v>
      </c>
      <c r="AD1306" s="78">
        <f t="shared" si="747"/>
        <v>1.3091226782831795</v>
      </c>
      <c r="AE1306" s="51">
        <f t="shared" si="767"/>
        <v>1.3158967196587326</v>
      </c>
      <c r="AF1306" s="50">
        <f t="shared" si="748"/>
        <v>-5.1478518597644074E-3</v>
      </c>
      <c r="AG1306" s="50">
        <f t="shared" si="768"/>
        <v>5.392483088728639E-5</v>
      </c>
      <c r="AH1306" s="48">
        <f t="shared" si="769"/>
        <v>45657</v>
      </c>
      <c r="AI1306" s="55">
        <f t="shared" si="749"/>
        <v>2025</v>
      </c>
      <c r="AJ1306" s="55">
        <f t="shared" si="750"/>
        <v>3</v>
      </c>
      <c r="AK1306" s="53">
        <f t="shared" si="751"/>
        <v>0</v>
      </c>
      <c r="AL1306" s="51">
        <f t="shared" si="770"/>
        <v>1.3021395519401691</v>
      </c>
      <c r="AM1306" s="52" t="str">
        <f t="shared" si="752"/>
        <v/>
      </c>
      <c r="AN1306" s="51">
        <f t="shared" si="771"/>
        <v>1.3158967196587326</v>
      </c>
      <c r="AO1306" s="52">
        <f t="shared" si="753"/>
        <v>-5.1478518597644074E-3</v>
      </c>
      <c r="AP1306" s="56">
        <f t="shared" si="754"/>
        <v>1</v>
      </c>
      <c r="AQ1306" s="53" t="b">
        <f t="shared" si="755"/>
        <v>1</v>
      </c>
    </row>
    <row r="1307" spans="1:43">
      <c r="A1307" s="48">
        <f>净值底稿!A1268</f>
        <v>45741</v>
      </c>
      <c r="B1307" s="49">
        <f>净值底稿!X1268</f>
        <v>1.7427357147224596</v>
      </c>
      <c r="C1307" s="49">
        <f>净值底稿!U1268</f>
        <v>1.4233815985558111</v>
      </c>
      <c r="D1307" s="49">
        <f>净值底稿!V1268</f>
        <v>1.7339</v>
      </c>
      <c r="E1307" s="49">
        <f>净值底稿!W1268</f>
        <v>2.4605000000000001</v>
      </c>
      <c r="F1307" s="50">
        <f t="shared" si="756"/>
        <v>4.9003874431530203E-3</v>
      </c>
      <c r="G1307" s="50">
        <f t="shared" si="757"/>
        <v>-2.7246008133664512E-3</v>
      </c>
      <c r="H1307" s="50">
        <f t="shared" si="758"/>
        <v>1.0969976905312873E-3</v>
      </c>
      <c r="I1307" s="50">
        <f t="shared" si="759"/>
        <v>-1.7040613462084853E-3</v>
      </c>
      <c r="J1307" s="51">
        <f t="shared" si="760"/>
        <v>0.12938879762406147</v>
      </c>
      <c r="K1307" s="51">
        <f t="shared" si="761"/>
        <v>0.13907609602243381</v>
      </c>
      <c r="L1307" s="51">
        <f t="shared" si="762"/>
        <v>0.94190484345519765</v>
      </c>
      <c r="M1307" s="51">
        <f t="shared" si="763"/>
        <v>9.9865609941845235E-2</v>
      </c>
      <c r="N1307" s="51">
        <f t="shared" si="734"/>
        <v>1.3102353470435384</v>
      </c>
      <c r="O1307" s="52">
        <f t="shared" si="735"/>
        <v>0.20489822248519626</v>
      </c>
      <c r="P1307" s="53" t="b">
        <f t="shared" si="736"/>
        <v>0</v>
      </c>
      <c r="Q1307" s="53" t="b">
        <f t="shared" si="737"/>
        <v>0</v>
      </c>
      <c r="R1307" s="53" t="b">
        <f t="shared" si="738"/>
        <v>0</v>
      </c>
      <c r="S1307" s="53" t="b">
        <f t="shared" si="764"/>
        <v>0</v>
      </c>
      <c r="T1307" s="54" t="str">
        <f t="shared" si="765"/>
        <v>不调</v>
      </c>
      <c r="U1307" s="51">
        <f t="shared" si="739"/>
        <v>0.12938879762406147</v>
      </c>
      <c r="V1307" s="51">
        <f t="shared" si="740"/>
        <v>0.13907609602243381</v>
      </c>
      <c r="W1307" s="51">
        <f t="shared" si="741"/>
        <v>0.94190484345519765</v>
      </c>
      <c r="X1307" s="51">
        <f t="shared" si="742"/>
        <v>9.9865609941845235E-2</v>
      </c>
      <c r="Y1307" s="51">
        <f t="shared" si="766"/>
        <v>0.99998626710299976</v>
      </c>
      <c r="Z1307" s="51">
        <f t="shared" si="743"/>
        <v>0.1293870207410307</v>
      </c>
      <c r="AA1307" s="51">
        <f t="shared" si="744"/>
        <v>0.13907418610473193</v>
      </c>
      <c r="AB1307" s="51">
        <f t="shared" si="745"/>
        <v>0.94189190837299841</v>
      </c>
      <c r="AC1307" s="51">
        <f t="shared" si="746"/>
        <v>9.9864238497710034E-2</v>
      </c>
      <c r="AD1307" s="78">
        <f t="shared" si="747"/>
        <v>1.310217353716471</v>
      </c>
      <c r="AE1307" s="51">
        <f t="shared" si="767"/>
        <v>1.3158967196587326</v>
      </c>
      <c r="AF1307" s="50">
        <f t="shared" si="748"/>
        <v>-4.3159663349069399E-3</v>
      </c>
      <c r="AG1307" s="50">
        <f t="shared" si="768"/>
        <v>8.3619010765834112E-4</v>
      </c>
      <c r="AH1307" s="48">
        <f t="shared" si="769"/>
        <v>45657</v>
      </c>
      <c r="AI1307" s="55">
        <f t="shared" si="749"/>
        <v>2025</v>
      </c>
      <c r="AJ1307" s="55">
        <f t="shared" si="750"/>
        <v>3</v>
      </c>
      <c r="AK1307" s="53">
        <f t="shared" si="751"/>
        <v>0</v>
      </c>
      <c r="AL1307" s="51">
        <f t="shared" si="770"/>
        <v>1.3021395519401691</v>
      </c>
      <c r="AM1307" s="52" t="str">
        <f t="shared" si="752"/>
        <v/>
      </c>
      <c r="AN1307" s="51">
        <f t="shared" si="771"/>
        <v>1.3158967196587326</v>
      </c>
      <c r="AO1307" s="52">
        <f t="shared" si="753"/>
        <v>-4.3159663349069399E-3</v>
      </c>
      <c r="AP1307" s="56">
        <f t="shared" si="754"/>
        <v>1</v>
      </c>
      <c r="AQ1307" s="53" t="b">
        <f t="shared" si="755"/>
        <v>1</v>
      </c>
    </row>
    <row r="1308" spans="1:43">
      <c r="A1308" s="48">
        <f>净值底稿!A1269</f>
        <v>45742</v>
      </c>
      <c r="B1308" s="49">
        <f>净值底稿!X1269</f>
        <v>1.7391831668956639</v>
      </c>
      <c r="C1308" s="49">
        <f>净值底稿!U1269</f>
        <v>1.4291937309177312</v>
      </c>
      <c r="D1308" s="49">
        <f>净值底稿!V1269</f>
        <v>1.7352000000000001</v>
      </c>
      <c r="E1308" s="49">
        <f>净值底稿!W1269</f>
        <v>2.4710999999999999</v>
      </c>
      <c r="F1308" s="50">
        <f t="shared" si="756"/>
        <v>-2.0384891391070914E-3</v>
      </c>
      <c r="G1308" s="50">
        <f t="shared" si="757"/>
        <v>4.0833268940789758E-3</v>
      </c>
      <c r="H1308" s="50">
        <f t="shared" si="758"/>
        <v>7.4975488782524913E-4</v>
      </c>
      <c r="I1308" s="50">
        <f t="shared" si="759"/>
        <v>4.3080674659621288E-3</v>
      </c>
      <c r="J1308" s="51">
        <f t="shared" si="760"/>
        <v>0.12912326670450869</v>
      </c>
      <c r="K1308" s="51">
        <f t="shared" si="761"/>
        <v>0.13964207146912552</v>
      </c>
      <c r="L1308" s="51">
        <f t="shared" si="762"/>
        <v>0.94259809643510417</v>
      </c>
      <c r="M1308" s="51">
        <f t="shared" si="763"/>
        <v>0.10029446037459511</v>
      </c>
      <c r="N1308" s="51">
        <f t="shared" si="734"/>
        <v>1.3116578949833335</v>
      </c>
      <c r="O1308" s="52">
        <f t="shared" si="735"/>
        <v>0.2049050588583918</v>
      </c>
      <c r="P1308" s="53" t="b">
        <f t="shared" si="736"/>
        <v>0</v>
      </c>
      <c r="Q1308" s="53" t="b">
        <f t="shared" si="737"/>
        <v>0</v>
      </c>
      <c r="R1308" s="53" t="b">
        <f t="shared" si="738"/>
        <v>0</v>
      </c>
      <c r="S1308" s="53" t="b">
        <f t="shared" si="764"/>
        <v>0</v>
      </c>
      <c r="T1308" s="54" t="str">
        <f t="shared" si="765"/>
        <v>不调</v>
      </c>
      <c r="U1308" s="51">
        <f t="shared" si="739"/>
        <v>0.12912326670450869</v>
      </c>
      <c r="V1308" s="51">
        <f t="shared" si="740"/>
        <v>0.13964207146912552</v>
      </c>
      <c r="W1308" s="51">
        <f t="shared" si="741"/>
        <v>0.94259809643510417</v>
      </c>
      <c r="X1308" s="51">
        <f t="shared" si="742"/>
        <v>0.10029446037459511</v>
      </c>
      <c r="Y1308" s="51">
        <f t="shared" si="766"/>
        <v>0.99998626710299976</v>
      </c>
      <c r="Z1308" s="51">
        <f t="shared" si="743"/>
        <v>0.12912149346798671</v>
      </c>
      <c r="AA1308" s="51">
        <f t="shared" si="744"/>
        <v>0.13964015377894115</v>
      </c>
      <c r="AB1308" s="51">
        <f t="shared" si="745"/>
        <v>0.94258515183253322</v>
      </c>
      <c r="AC1308" s="51">
        <f t="shared" si="746"/>
        <v>0.10029308304110109</v>
      </c>
      <c r="AD1308" s="78">
        <f t="shared" si="747"/>
        <v>1.3116398821205622</v>
      </c>
      <c r="AE1308" s="51">
        <f t="shared" si="767"/>
        <v>1.3158967196587326</v>
      </c>
      <c r="AF1308" s="50">
        <f t="shared" si="748"/>
        <v>-3.2349328595289162E-3</v>
      </c>
      <c r="AG1308" s="50">
        <f t="shared" si="768"/>
        <v>1.0857194037738882E-3</v>
      </c>
      <c r="AH1308" s="48">
        <f t="shared" si="769"/>
        <v>45657</v>
      </c>
      <c r="AI1308" s="55">
        <f t="shared" si="749"/>
        <v>2025</v>
      </c>
      <c r="AJ1308" s="55">
        <f t="shared" si="750"/>
        <v>3</v>
      </c>
      <c r="AK1308" s="53">
        <f t="shared" si="751"/>
        <v>0</v>
      </c>
      <c r="AL1308" s="51">
        <f t="shared" si="770"/>
        <v>1.3021395519401691</v>
      </c>
      <c r="AM1308" s="52" t="str">
        <f t="shared" si="752"/>
        <v/>
      </c>
      <c r="AN1308" s="51">
        <f t="shared" si="771"/>
        <v>1.3158967196587326</v>
      </c>
      <c r="AO1308" s="52">
        <f t="shared" si="753"/>
        <v>-3.2349328595289162E-3</v>
      </c>
      <c r="AP1308" s="56">
        <f t="shared" si="754"/>
        <v>1</v>
      </c>
      <c r="AQ1308" s="53" t="b">
        <f t="shared" si="755"/>
        <v>1</v>
      </c>
    </row>
    <row r="1309" spans="1:43">
      <c r="A1309" s="48">
        <f>净值底稿!A1270</f>
        <v>45743</v>
      </c>
      <c r="B1309" s="49">
        <f>净值底稿!X1270</f>
        <v>1.7433895138480668</v>
      </c>
      <c r="C1309" s="49">
        <f>净值底稿!U1270</f>
        <v>1.4280489874192734</v>
      </c>
      <c r="D1309" s="49">
        <f>净值底稿!V1270</f>
        <v>1.7356</v>
      </c>
      <c r="E1309" s="49">
        <f>净值底稿!W1270</f>
        <v>2.476</v>
      </c>
      <c r="F1309" s="50">
        <f t="shared" si="756"/>
        <v>2.4185761640684866E-3</v>
      </c>
      <c r="G1309" s="50">
        <f t="shared" si="757"/>
        <v>-8.0097153639391294E-4</v>
      </c>
      <c r="H1309" s="50">
        <f t="shared" si="758"/>
        <v>2.3052097740894339E-4</v>
      </c>
      <c r="I1309" s="50">
        <f t="shared" si="759"/>
        <v>1.9829225850835908E-3</v>
      </c>
      <c r="J1309" s="51">
        <f t="shared" si="760"/>
        <v>0.12943378363435731</v>
      </c>
      <c r="K1309" s="51">
        <f t="shared" si="761"/>
        <v>0.13952830599042654</v>
      </c>
      <c r="L1309" s="51">
        <f t="shared" si="762"/>
        <v>0.94280243748302484</v>
      </c>
      <c r="M1309" s="51">
        <f t="shared" si="763"/>
        <v>0.10049195646059095</v>
      </c>
      <c r="N1309" s="51">
        <f t="shared" si="734"/>
        <v>1.3122564835683996</v>
      </c>
      <c r="O1309" s="52">
        <f t="shared" si="735"/>
        <v>0.2049615246658178</v>
      </c>
      <c r="P1309" s="53" t="b">
        <f t="shared" si="736"/>
        <v>0</v>
      </c>
      <c r="Q1309" s="53" t="b">
        <f t="shared" si="737"/>
        <v>0</v>
      </c>
      <c r="R1309" s="53" t="b">
        <f t="shared" si="738"/>
        <v>0</v>
      </c>
      <c r="S1309" s="53" t="b">
        <f t="shared" si="764"/>
        <v>0</v>
      </c>
      <c r="T1309" s="54" t="str">
        <f t="shared" si="765"/>
        <v>不调</v>
      </c>
      <c r="U1309" s="51">
        <f t="shared" si="739"/>
        <v>0.12943378363435731</v>
      </c>
      <c r="V1309" s="51">
        <f t="shared" si="740"/>
        <v>0.13952830599042654</v>
      </c>
      <c r="W1309" s="51">
        <f t="shared" si="741"/>
        <v>0.94280243748302484</v>
      </c>
      <c r="X1309" s="51">
        <f t="shared" si="742"/>
        <v>0.10049195646059095</v>
      </c>
      <c r="Y1309" s="51">
        <f t="shared" si="766"/>
        <v>0.99998626710299976</v>
      </c>
      <c r="Z1309" s="51">
        <f t="shared" si="743"/>
        <v>0.12943200613353831</v>
      </c>
      <c r="AA1309" s="51">
        <f t="shared" si="744"/>
        <v>0.13952638986257176</v>
      </c>
      <c r="AB1309" s="51">
        <f t="shared" si="745"/>
        <v>0.94278949007425927</v>
      </c>
      <c r="AC1309" s="51">
        <f t="shared" si="746"/>
        <v>0.10049057641490353</v>
      </c>
      <c r="AD1309" s="78">
        <f t="shared" si="747"/>
        <v>1.312238462485273</v>
      </c>
      <c r="AE1309" s="51">
        <f t="shared" si="767"/>
        <v>1.3158967196587326</v>
      </c>
      <c r="AF1309" s="50">
        <f t="shared" si="748"/>
        <v>-2.7800488585519867E-3</v>
      </c>
      <c r="AG1309" s="50">
        <f t="shared" si="768"/>
        <v>4.563602958940205E-4</v>
      </c>
      <c r="AH1309" s="48">
        <f t="shared" si="769"/>
        <v>45657</v>
      </c>
      <c r="AI1309" s="55">
        <f t="shared" si="749"/>
        <v>2025</v>
      </c>
      <c r="AJ1309" s="55">
        <f t="shared" si="750"/>
        <v>3</v>
      </c>
      <c r="AK1309" s="53">
        <f t="shared" si="751"/>
        <v>0</v>
      </c>
      <c r="AL1309" s="51">
        <f t="shared" si="770"/>
        <v>1.3021395519401691</v>
      </c>
      <c r="AM1309" s="52" t="str">
        <f t="shared" si="752"/>
        <v/>
      </c>
      <c r="AN1309" s="51">
        <f t="shared" si="771"/>
        <v>1.3158967196587326</v>
      </c>
      <c r="AO1309" s="52">
        <f t="shared" si="753"/>
        <v>-2.7800488585519867E-3</v>
      </c>
      <c r="AP1309" s="56">
        <f t="shared" si="754"/>
        <v>1</v>
      </c>
      <c r="AQ1309" s="53" t="b">
        <f t="shared" si="755"/>
        <v>1</v>
      </c>
    </row>
    <row r="1310" spans="1:43">
      <c r="A1310" s="48">
        <f>净值底稿!A1271</f>
        <v>45744</v>
      </c>
      <c r="B1310" s="49">
        <f>净值底稿!X1271</f>
        <v>1.7386172428200581</v>
      </c>
      <c r="C1310" s="49">
        <f>净值底稿!U1271</f>
        <v>1.4175192961765273</v>
      </c>
      <c r="D1310" s="49">
        <f>净值底稿!V1271</f>
        <v>1.7357</v>
      </c>
      <c r="E1310" s="49">
        <f>净值底稿!W1271</f>
        <v>2.5158999999999998</v>
      </c>
      <c r="F1310" s="50">
        <f t="shared" si="756"/>
        <v>-2.737352146552241E-3</v>
      </c>
      <c r="G1310" s="50">
        <f t="shared" si="757"/>
        <v>-7.3734804166453172E-3</v>
      </c>
      <c r="H1310" s="50">
        <f t="shared" si="758"/>
        <v>5.7616962433781893E-5</v>
      </c>
      <c r="I1310" s="50">
        <f t="shared" si="759"/>
        <v>1.6114701130856224E-2</v>
      </c>
      <c r="J1310" s="51">
        <f t="shared" si="760"/>
        <v>0.12907770515371611</v>
      </c>
      <c r="K1310" s="51">
        <f t="shared" si="761"/>
        <v>0.13849759475931486</v>
      </c>
      <c r="L1310" s="51">
        <f t="shared" si="762"/>
        <v>0.94284381074089185</v>
      </c>
      <c r="M1310" s="51">
        <f t="shared" si="763"/>
        <v>0.10210995202029717</v>
      </c>
      <c r="N1310" s="51">
        <f t="shared" si="734"/>
        <v>1.3125290626742201</v>
      </c>
      <c r="O1310" s="52">
        <f t="shared" si="735"/>
        <v>0.20386238104919224</v>
      </c>
      <c r="P1310" s="53" t="b">
        <f t="shared" si="736"/>
        <v>0</v>
      </c>
      <c r="Q1310" s="53" t="b">
        <f t="shared" si="737"/>
        <v>0</v>
      </c>
      <c r="R1310" s="53" t="b">
        <f t="shared" si="738"/>
        <v>0</v>
      </c>
      <c r="S1310" s="53" t="b">
        <f t="shared" si="764"/>
        <v>0</v>
      </c>
      <c r="T1310" s="54" t="str">
        <f t="shared" si="765"/>
        <v>不调</v>
      </c>
      <c r="U1310" s="51">
        <f t="shared" si="739"/>
        <v>0.12907770515371611</v>
      </c>
      <c r="V1310" s="51">
        <f t="shared" si="740"/>
        <v>0.13849759475931486</v>
      </c>
      <c r="W1310" s="51">
        <f t="shared" si="741"/>
        <v>0.94284381074089185</v>
      </c>
      <c r="X1310" s="51">
        <f t="shared" si="742"/>
        <v>0.10210995202029717</v>
      </c>
      <c r="Y1310" s="51">
        <f t="shared" si="766"/>
        <v>0.99998626710299976</v>
      </c>
      <c r="Z1310" s="51">
        <f t="shared" si="743"/>
        <v>0.12907593254288621</v>
      </c>
      <c r="AA1310" s="51">
        <f t="shared" si="744"/>
        <v>0.13849569278611126</v>
      </c>
      <c r="AB1310" s="51">
        <f t="shared" si="745"/>
        <v>0.94283086276395167</v>
      </c>
      <c r="AC1310" s="51">
        <f t="shared" si="746"/>
        <v>0.10210854975484338</v>
      </c>
      <c r="AD1310" s="78">
        <f t="shared" si="747"/>
        <v>1.3125110378477924</v>
      </c>
      <c r="AE1310" s="51">
        <f t="shared" si="767"/>
        <v>1.3158967196587326</v>
      </c>
      <c r="AF1310" s="50">
        <f t="shared" si="748"/>
        <v>-2.57290846641689E-3</v>
      </c>
      <c r="AG1310" s="50">
        <f t="shared" si="768"/>
        <v>2.0771785792894626E-4</v>
      </c>
      <c r="AH1310" s="48">
        <f t="shared" si="769"/>
        <v>45657</v>
      </c>
      <c r="AI1310" s="55">
        <f t="shared" si="749"/>
        <v>2025</v>
      </c>
      <c r="AJ1310" s="55">
        <f t="shared" si="750"/>
        <v>3</v>
      </c>
      <c r="AK1310" s="53">
        <f t="shared" si="751"/>
        <v>0</v>
      </c>
      <c r="AL1310" s="51">
        <f t="shared" si="770"/>
        <v>1.3021395519401691</v>
      </c>
      <c r="AM1310" s="52" t="str">
        <f t="shared" si="752"/>
        <v/>
      </c>
      <c r="AN1310" s="51">
        <f t="shared" si="771"/>
        <v>1.3158967196587326</v>
      </c>
      <c r="AO1310" s="52">
        <f t="shared" si="753"/>
        <v>-2.57290846641689E-3</v>
      </c>
      <c r="AP1310" s="56">
        <f t="shared" si="754"/>
        <v>1</v>
      </c>
      <c r="AQ1310" s="53" t="b">
        <f t="shared" si="755"/>
        <v>1</v>
      </c>
    </row>
    <row r="1311" spans="1:43">
      <c r="A1311" s="48">
        <f>净值底稿!A1272</f>
        <v>45747</v>
      </c>
      <c r="B1311" s="49">
        <f>净值底稿!X1272</f>
        <v>1.7381202674958915</v>
      </c>
      <c r="C1311" s="49">
        <f>净值底稿!U1272</f>
        <v>1.4075338267212985</v>
      </c>
      <c r="D1311" s="49">
        <f>净值底稿!V1272</f>
        <v>1.7363</v>
      </c>
      <c r="E1311" s="49">
        <f>净值底稿!W1272</f>
        <v>2.5489000000000002</v>
      </c>
      <c r="F1311" s="50">
        <f t="shared" si="756"/>
        <v>-2.8584516012308825E-4</v>
      </c>
      <c r="G1311" s="50">
        <f t="shared" si="757"/>
        <v>-7.0443270029286742E-3</v>
      </c>
      <c r="H1311" s="50">
        <f t="shared" si="758"/>
        <v>3.4568185746386426E-4</v>
      </c>
      <c r="I1311" s="50">
        <f t="shared" si="759"/>
        <v>1.3116578560356196E-2</v>
      </c>
      <c r="J1311" s="51">
        <f t="shared" si="760"/>
        <v>0.12903903681228046</v>
      </c>
      <c r="K1311" s="51">
        <f t="shared" si="761"/>
        <v>0.13752008383762876</v>
      </c>
      <c r="L1311" s="51">
        <f t="shared" si="762"/>
        <v>0.94315678228786615</v>
      </c>
      <c r="M1311" s="51">
        <f t="shared" si="763"/>
        <v>0.10344786456938682</v>
      </c>
      <c r="N1311" s="51">
        <f t="shared" si="734"/>
        <v>1.3131637675071621</v>
      </c>
      <c r="O1311" s="52">
        <f t="shared" si="735"/>
        <v>0.20299000569893152</v>
      </c>
      <c r="P1311" s="53" t="b">
        <f t="shared" si="736"/>
        <v>0</v>
      </c>
      <c r="Q1311" s="53" t="b">
        <f t="shared" si="737"/>
        <v>1</v>
      </c>
      <c r="R1311" s="53" t="b">
        <f t="shared" si="738"/>
        <v>0</v>
      </c>
      <c r="S1311" s="53" t="b">
        <f t="shared" si="764"/>
        <v>1</v>
      </c>
      <c r="T1311" s="54" t="str">
        <f t="shared" si="765"/>
        <v>季度</v>
      </c>
      <c r="U1311" s="51">
        <f t="shared" si="739"/>
        <v>0.13327956032495461</v>
      </c>
      <c r="V1311" s="51">
        <f t="shared" si="740"/>
        <v>0.13327956032495461</v>
      </c>
      <c r="W1311" s="51">
        <f t="shared" si="741"/>
        <v>0.94315678228786615</v>
      </c>
      <c r="X1311" s="51">
        <f t="shared" si="742"/>
        <v>0.10344786456938682</v>
      </c>
      <c r="Y1311" s="51">
        <f t="shared" si="766"/>
        <v>0.99995880187477393</v>
      </c>
      <c r="Z1311" s="51">
        <f t="shared" si="743"/>
        <v>0.13327406945693826</v>
      </c>
      <c r="AA1311" s="51">
        <f t="shared" si="744"/>
        <v>0.13327406945693826</v>
      </c>
      <c r="AB1311" s="51">
        <f t="shared" si="745"/>
        <v>0.94311792599664168</v>
      </c>
      <c r="AC1311" s="51">
        <f t="shared" si="746"/>
        <v>0.10344360271130791</v>
      </c>
      <c r="AD1311" s="78">
        <f t="shared" si="747"/>
        <v>1.3131096676218261</v>
      </c>
      <c r="AE1311" s="51">
        <f t="shared" si="767"/>
        <v>1.3158967196587326</v>
      </c>
      <c r="AF1311" s="50">
        <f t="shared" si="748"/>
        <v>-2.1179869174149379E-3</v>
      </c>
      <c r="AG1311" s="50">
        <f t="shared" si="768"/>
        <v>4.5609503979138211E-4</v>
      </c>
      <c r="AH1311" s="48">
        <f t="shared" si="769"/>
        <v>45747</v>
      </c>
      <c r="AI1311" s="55">
        <f t="shared" si="749"/>
        <v>2025</v>
      </c>
      <c r="AJ1311" s="55">
        <f t="shared" si="750"/>
        <v>3</v>
      </c>
      <c r="AK1311" s="53">
        <f t="shared" si="751"/>
        <v>1</v>
      </c>
      <c r="AL1311" s="51">
        <f t="shared" si="770"/>
        <v>1.3021395519401691</v>
      </c>
      <c r="AM1311" s="52">
        <f t="shared" si="752"/>
        <v>8.4246851002349743E-3</v>
      </c>
      <c r="AN1311" s="51">
        <f t="shared" si="771"/>
        <v>1.3158967196587326</v>
      </c>
      <c r="AO1311" s="52">
        <f t="shared" si="753"/>
        <v>-2.1179869174149379E-3</v>
      </c>
      <c r="AP1311" s="56">
        <f t="shared" si="754"/>
        <v>1</v>
      </c>
      <c r="AQ1311" s="53" t="b">
        <f t="shared" si="755"/>
        <v>1</v>
      </c>
    </row>
    <row r="1312" spans="1:43">
      <c r="A1312" s="48">
        <f>净值底稿!A1273</f>
        <v>45748</v>
      </c>
      <c r="B1312" s="49">
        <f>净值底稿!X1273</f>
        <v>1.7438057187373077</v>
      </c>
      <c r="C1312" s="49">
        <f>净值底稿!U1273</f>
        <v>1.4143769353684852</v>
      </c>
      <c r="D1312" s="49">
        <f>净值底稿!V1273</f>
        <v>1.7369000000000001</v>
      </c>
      <c r="E1312" s="49">
        <f>净值底稿!W1273</f>
        <v>2.5668000000000002</v>
      </c>
      <c r="F1312" s="50">
        <f t="shared" si="756"/>
        <v>3.2710344317008477E-3</v>
      </c>
      <c r="G1312" s="50">
        <f t="shared" si="757"/>
        <v>4.8617720706058964E-3</v>
      </c>
      <c r="H1312" s="50">
        <f t="shared" si="758"/>
        <v>3.4556240281058415E-4</v>
      </c>
      <c r="I1312" s="50">
        <f t="shared" si="759"/>
        <v>7.0226372160540063E-3</v>
      </c>
      <c r="J1312" s="51">
        <f t="shared" si="760"/>
        <v>0.13371001352698481</v>
      </c>
      <c r="K1312" s="51">
        <f t="shared" si="761"/>
        <v>0.13392201760556</v>
      </c>
      <c r="L1312" s="51">
        <f t="shared" si="762"/>
        <v>0.94344383209328286</v>
      </c>
      <c r="M1312" s="51">
        <f t="shared" si="763"/>
        <v>0.10417004960547105</v>
      </c>
      <c r="N1312" s="51">
        <f t="shared" si="734"/>
        <v>1.3152459128312985</v>
      </c>
      <c r="O1312" s="52">
        <f t="shared" si="735"/>
        <v>0.20348440433958065</v>
      </c>
      <c r="P1312" s="53" t="b">
        <f t="shared" si="736"/>
        <v>0</v>
      </c>
      <c r="Q1312" s="53" t="b">
        <f t="shared" si="737"/>
        <v>0</v>
      </c>
      <c r="R1312" s="53" t="b">
        <f t="shared" si="738"/>
        <v>0</v>
      </c>
      <c r="S1312" s="53" t="b">
        <f t="shared" si="764"/>
        <v>0</v>
      </c>
      <c r="T1312" s="54" t="str">
        <f t="shared" si="765"/>
        <v>不调</v>
      </c>
      <c r="U1312" s="51">
        <f t="shared" si="739"/>
        <v>0.13371001352698481</v>
      </c>
      <c r="V1312" s="51">
        <f t="shared" si="740"/>
        <v>0.13392201760556</v>
      </c>
      <c r="W1312" s="51">
        <f t="shared" si="741"/>
        <v>0.94344383209328286</v>
      </c>
      <c r="X1312" s="51">
        <f t="shared" si="742"/>
        <v>0.10417004960547105</v>
      </c>
      <c r="Y1312" s="51">
        <f t="shared" si="766"/>
        <v>0.99998626710299976</v>
      </c>
      <c r="Z1312" s="51">
        <f t="shared" si="743"/>
        <v>0.13370817730114115</v>
      </c>
      <c r="AA1312" s="51">
        <f t="shared" si="744"/>
        <v>0.13392017846828616</v>
      </c>
      <c r="AB1312" s="51">
        <f t="shared" si="745"/>
        <v>0.94343087587631125</v>
      </c>
      <c r="AC1312" s="51">
        <f t="shared" si="746"/>
        <v>0.10416861904890931</v>
      </c>
      <c r="AD1312" s="78">
        <f t="shared" si="747"/>
        <v>1.315227850694648</v>
      </c>
      <c r="AE1312" s="51">
        <f t="shared" si="767"/>
        <v>1.3158967196587326</v>
      </c>
      <c r="AF1312" s="50">
        <f t="shared" si="748"/>
        <v>-5.0829898280924102E-4</v>
      </c>
      <c r="AG1312" s="50">
        <f t="shared" si="768"/>
        <v>1.613104468767057E-3</v>
      </c>
      <c r="AH1312" s="48">
        <f t="shared" si="769"/>
        <v>45747</v>
      </c>
      <c r="AI1312" s="55">
        <f t="shared" si="749"/>
        <v>2025</v>
      </c>
      <c r="AJ1312" s="55">
        <f t="shared" si="750"/>
        <v>4</v>
      </c>
      <c r="AK1312" s="53">
        <f t="shared" si="751"/>
        <v>0</v>
      </c>
      <c r="AL1312" s="51">
        <f t="shared" si="770"/>
        <v>1.3131096676218261</v>
      </c>
      <c r="AM1312" s="52" t="str">
        <f t="shared" si="752"/>
        <v/>
      </c>
      <c r="AN1312" s="51">
        <f t="shared" si="771"/>
        <v>1.3158967196587326</v>
      </c>
      <c r="AO1312" s="52">
        <f t="shared" si="753"/>
        <v>-5.0829898280924102E-4</v>
      </c>
      <c r="AP1312" s="56">
        <f t="shared" si="754"/>
        <v>1</v>
      </c>
      <c r="AQ1312" s="53" t="b">
        <f t="shared" si="755"/>
        <v>1</v>
      </c>
    </row>
    <row r="1313" spans="1:43">
      <c r="A1313" s="48">
        <f>净值底稿!A1274</f>
        <v>45749</v>
      </c>
      <c r="B1313" s="49">
        <f>净值底稿!X1274</f>
        <v>1.7533942661676447</v>
      </c>
      <c r="C1313" s="49">
        <f>净值底稿!U1274</f>
        <v>1.4182528442708442</v>
      </c>
      <c r="D1313" s="49">
        <f>净值底稿!V1274</f>
        <v>1.7395</v>
      </c>
      <c r="E1313" s="49">
        <f>净值底稿!W1274</f>
        <v>2.5562999999999998</v>
      </c>
      <c r="F1313" s="50">
        <f t="shared" si="756"/>
        <v>5.4986328621975389E-3</v>
      </c>
      <c r="G1313" s="50">
        <f t="shared" si="757"/>
        <v>2.7403648952668558E-3</v>
      </c>
      <c r="H1313" s="50">
        <f t="shared" si="758"/>
        <v>1.4969197996430594E-3</v>
      </c>
      <c r="I1313" s="50">
        <f t="shared" si="759"/>
        <v>-4.0906965871904122E-3</v>
      </c>
      <c r="J1313" s="51">
        <f t="shared" si="760"/>
        <v>0.13444338947879375</v>
      </c>
      <c r="K1313" s="51">
        <f t="shared" si="761"/>
        <v>0.13428716862412851</v>
      </c>
      <c r="L1313" s="51">
        <f t="shared" si="762"/>
        <v>0.94484311623400508</v>
      </c>
      <c r="M1313" s="51">
        <f t="shared" si="763"/>
        <v>0.1037424968344736</v>
      </c>
      <c r="N1313" s="51">
        <f t="shared" si="734"/>
        <v>1.317316171171401</v>
      </c>
      <c r="O1313" s="52">
        <f t="shared" si="735"/>
        <v>0.20399852668927473</v>
      </c>
      <c r="P1313" s="53" t="b">
        <f t="shared" si="736"/>
        <v>0</v>
      </c>
      <c r="Q1313" s="53" t="b">
        <f t="shared" si="737"/>
        <v>0</v>
      </c>
      <c r="R1313" s="53" t="b">
        <f t="shared" si="738"/>
        <v>0</v>
      </c>
      <c r="S1313" s="53" t="b">
        <f t="shared" si="764"/>
        <v>0</v>
      </c>
      <c r="T1313" s="54" t="str">
        <f t="shared" si="765"/>
        <v>不调</v>
      </c>
      <c r="U1313" s="51">
        <f t="shared" si="739"/>
        <v>0.13444338947879375</v>
      </c>
      <c r="V1313" s="51">
        <f t="shared" si="740"/>
        <v>0.13428716862412851</v>
      </c>
      <c r="W1313" s="51">
        <f t="shared" si="741"/>
        <v>0.94484311623400508</v>
      </c>
      <c r="X1313" s="51">
        <f t="shared" si="742"/>
        <v>0.1037424968344736</v>
      </c>
      <c r="Y1313" s="51">
        <f t="shared" si="766"/>
        <v>0.99998626710299976</v>
      </c>
      <c r="Z1313" s="51">
        <f t="shared" si="743"/>
        <v>0.13444154318157367</v>
      </c>
      <c r="AA1313" s="51">
        <f t="shared" si="744"/>
        <v>0.13428532447227334</v>
      </c>
      <c r="AB1313" s="51">
        <f t="shared" si="745"/>
        <v>0.9448301408008084</v>
      </c>
      <c r="AC1313" s="51">
        <f t="shared" si="746"/>
        <v>0.10374107214945003</v>
      </c>
      <c r="AD1313" s="78">
        <f t="shared" si="747"/>
        <v>1.3172980806041055</v>
      </c>
      <c r="AE1313" s="51">
        <f t="shared" si="767"/>
        <v>1.3172980806041055</v>
      </c>
      <c r="AF1313" s="50">
        <f t="shared" si="748"/>
        <v>0</v>
      </c>
      <c r="AG1313" s="50">
        <f t="shared" si="768"/>
        <v>1.5740465869575893E-3</v>
      </c>
      <c r="AH1313" s="48">
        <f t="shared" si="769"/>
        <v>45747</v>
      </c>
      <c r="AI1313" s="55">
        <f t="shared" si="749"/>
        <v>2025</v>
      </c>
      <c r="AJ1313" s="55">
        <f t="shared" si="750"/>
        <v>4</v>
      </c>
      <c r="AK1313" s="53">
        <f t="shared" si="751"/>
        <v>0</v>
      </c>
      <c r="AL1313" s="51">
        <f t="shared" si="770"/>
        <v>1.3131096676218261</v>
      </c>
      <c r="AM1313" s="52" t="str">
        <f t="shared" si="752"/>
        <v/>
      </c>
      <c r="AN1313" s="51">
        <f t="shared" si="771"/>
        <v>1.3172980806041055</v>
      </c>
      <c r="AO1313" s="52">
        <f t="shared" si="753"/>
        <v>0</v>
      </c>
      <c r="AP1313" s="56">
        <f t="shared" si="754"/>
        <v>1</v>
      </c>
      <c r="AQ1313" s="53" t="b">
        <f t="shared" si="755"/>
        <v>1</v>
      </c>
    </row>
    <row r="1314" spans="1:43">
      <c r="A1314" s="48">
        <f>净值底稿!A1275</f>
        <v>45750</v>
      </c>
      <c r="B1314" s="49">
        <f>净值底稿!X1275</f>
        <v>1.7527361973704429</v>
      </c>
      <c r="C1314" s="49">
        <f>净值底稿!U1275</f>
        <v>1.4041196387809496</v>
      </c>
      <c r="D1314" s="49">
        <f>净值底稿!V1275</f>
        <v>1.7464999999999999</v>
      </c>
      <c r="E1314" s="49">
        <f>净值底稿!W1275</f>
        <v>2.5769000000000002</v>
      </c>
      <c r="F1314" s="50">
        <f t="shared" si="756"/>
        <v>-3.7531136601698378E-4</v>
      </c>
      <c r="G1314" s="50">
        <f t="shared" si="757"/>
        <v>-9.9652227365429891E-3</v>
      </c>
      <c r="H1314" s="50">
        <f t="shared" si="758"/>
        <v>4.0241448692153181E-3</v>
      </c>
      <c r="I1314" s="50">
        <f t="shared" si="759"/>
        <v>8.058522082697861E-3</v>
      </c>
      <c r="J1314" s="51">
        <f t="shared" si="760"/>
        <v>0.13439108574235276</v>
      </c>
      <c r="K1314" s="51">
        <f t="shared" si="761"/>
        <v>0.1329471413036582</v>
      </c>
      <c r="L1314" s="51">
        <f t="shared" si="762"/>
        <v>0.94863227416419194</v>
      </c>
      <c r="M1314" s="51">
        <f t="shared" si="763"/>
        <v>0.10457707187024912</v>
      </c>
      <c r="N1314" s="51">
        <f t="shared" si="734"/>
        <v>1.3205475730804519</v>
      </c>
      <c r="O1314" s="52">
        <f t="shared" si="735"/>
        <v>0.20244498001869704</v>
      </c>
      <c r="P1314" s="53" t="b">
        <f t="shared" si="736"/>
        <v>0</v>
      </c>
      <c r="Q1314" s="53" t="b">
        <f t="shared" si="737"/>
        <v>0</v>
      </c>
      <c r="R1314" s="53" t="b">
        <f t="shared" si="738"/>
        <v>0</v>
      </c>
      <c r="S1314" s="53" t="b">
        <f t="shared" si="764"/>
        <v>0</v>
      </c>
      <c r="T1314" s="54" t="str">
        <f t="shared" si="765"/>
        <v>不调</v>
      </c>
      <c r="U1314" s="51">
        <f t="shared" si="739"/>
        <v>0.13439108574235276</v>
      </c>
      <c r="V1314" s="51">
        <f t="shared" si="740"/>
        <v>0.1329471413036582</v>
      </c>
      <c r="W1314" s="51">
        <f t="shared" si="741"/>
        <v>0.94863227416419194</v>
      </c>
      <c r="X1314" s="51">
        <f t="shared" si="742"/>
        <v>0.10457707187024912</v>
      </c>
      <c r="Y1314" s="51">
        <f t="shared" si="766"/>
        <v>0.99998626710299976</v>
      </c>
      <c r="Z1314" s="51">
        <f t="shared" si="743"/>
        <v>0.1343892401634145</v>
      </c>
      <c r="AA1314" s="51">
        <f t="shared" si="744"/>
        <v>0.1329453155542602</v>
      </c>
      <c r="AB1314" s="51">
        <f t="shared" si="745"/>
        <v>0.94861924669487974</v>
      </c>
      <c r="AC1314" s="51">
        <f t="shared" si="746"/>
        <v>0.10457563572409254</v>
      </c>
      <c r="AD1314" s="78">
        <f t="shared" si="747"/>
        <v>1.320529438136647</v>
      </c>
      <c r="AE1314" s="51">
        <f t="shared" si="767"/>
        <v>1.320529438136647</v>
      </c>
      <c r="AF1314" s="50">
        <f t="shared" si="748"/>
        <v>0</v>
      </c>
      <c r="AG1314" s="50">
        <f t="shared" si="768"/>
        <v>2.4530192369669468E-3</v>
      </c>
      <c r="AH1314" s="48">
        <f t="shared" si="769"/>
        <v>45747</v>
      </c>
      <c r="AI1314" s="55">
        <f t="shared" si="749"/>
        <v>2025</v>
      </c>
      <c r="AJ1314" s="55">
        <f t="shared" si="750"/>
        <v>4</v>
      </c>
      <c r="AK1314" s="53">
        <f t="shared" si="751"/>
        <v>0</v>
      </c>
      <c r="AL1314" s="51">
        <f t="shared" si="770"/>
        <v>1.3131096676218261</v>
      </c>
      <c r="AM1314" s="52" t="str">
        <f t="shared" si="752"/>
        <v/>
      </c>
      <c r="AN1314" s="51">
        <f t="shared" si="771"/>
        <v>1.320529438136647</v>
      </c>
      <c r="AO1314" s="52">
        <f t="shared" si="753"/>
        <v>0</v>
      </c>
      <c r="AP1314" s="56">
        <f t="shared" si="754"/>
        <v>1</v>
      </c>
      <c r="AQ1314" s="53" t="b">
        <f t="shared" si="755"/>
        <v>1</v>
      </c>
    </row>
    <row r="1315" spans="1:43">
      <c r="A1315" s="48">
        <f>净值底稿!A1276</f>
        <v>45754</v>
      </c>
      <c r="B1315" s="49">
        <f>净值底稿!X1276</f>
        <v>1.6662778427791012</v>
      </c>
      <c r="C1315" s="49">
        <f>净值底稿!U1276</f>
        <v>1.2629233433035716</v>
      </c>
      <c r="D1315" s="49">
        <f>净值底稿!V1276</f>
        <v>1.7532000000000001</v>
      </c>
      <c r="E1315" s="49">
        <f>净值底稿!W1276</f>
        <v>2.4954999999999998</v>
      </c>
      <c r="F1315" s="50">
        <f t="shared" si="756"/>
        <v>-4.9327648234258836E-2</v>
      </c>
      <c r="G1315" s="50">
        <f t="shared" si="757"/>
        <v>-0.10055859314094062</v>
      </c>
      <c r="H1315" s="50">
        <f t="shared" si="758"/>
        <v>3.8362439164043582E-3</v>
      </c>
      <c r="I1315" s="50">
        <f t="shared" si="759"/>
        <v>-3.1588342582172468E-2</v>
      </c>
      <c r="J1315" s="51">
        <f t="shared" si="760"/>
        <v>0.12776013499816427</v>
      </c>
      <c r="K1315" s="51">
        <f t="shared" si="761"/>
        <v>0.11957652165744538</v>
      </c>
      <c r="L1315" s="51">
        <f t="shared" si="762"/>
        <v>0.95225838150899711</v>
      </c>
      <c r="M1315" s="51">
        <f t="shared" si="763"/>
        <v>0.10127226471709143</v>
      </c>
      <c r="N1315" s="51">
        <f t="shared" si="734"/>
        <v>1.3008673028816982</v>
      </c>
      <c r="O1315" s="52">
        <f t="shared" si="735"/>
        <v>0.19013211886232076</v>
      </c>
      <c r="P1315" s="53" t="b">
        <f t="shared" si="736"/>
        <v>0</v>
      </c>
      <c r="Q1315" s="53" t="b">
        <f t="shared" si="737"/>
        <v>0</v>
      </c>
      <c r="R1315" s="53" t="b">
        <f t="shared" si="738"/>
        <v>0</v>
      </c>
      <c r="S1315" s="53" t="b">
        <f t="shared" si="764"/>
        <v>0</v>
      </c>
      <c r="T1315" s="54" t="str">
        <f t="shared" si="765"/>
        <v>不调</v>
      </c>
      <c r="U1315" s="51">
        <f t="shared" si="739"/>
        <v>0.12776013499816427</v>
      </c>
      <c r="V1315" s="51">
        <f t="shared" si="740"/>
        <v>0.11957652165744538</v>
      </c>
      <c r="W1315" s="51">
        <f t="shared" si="741"/>
        <v>0.95225838150899711</v>
      </c>
      <c r="X1315" s="51">
        <f t="shared" si="742"/>
        <v>0.10127226471709143</v>
      </c>
      <c r="Y1315" s="51">
        <f t="shared" si="766"/>
        <v>0.99994506954354323</v>
      </c>
      <c r="Z1315" s="51">
        <f t="shared" si="743"/>
        <v>0.12775311707563183</v>
      </c>
      <c r="AA1315" s="51">
        <f t="shared" si="744"/>
        <v>0.11956995326452922</v>
      </c>
      <c r="AB1315" s="51">
        <f t="shared" si="745"/>
        <v>0.95220607352143605</v>
      </c>
      <c r="AC1315" s="51">
        <f t="shared" si="746"/>
        <v>0.10126670178536411</v>
      </c>
      <c r="AD1315" s="78">
        <f t="shared" si="747"/>
        <v>1.3007958456469613</v>
      </c>
      <c r="AE1315" s="51">
        <f t="shared" si="767"/>
        <v>1.320529438136647</v>
      </c>
      <c r="AF1315" s="50">
        <f t="shared" si="748"/>
        <v>-1.4943697519936516E-2</v>
      </c>
      <c r="AG1315" s="50">
        <f t="shared" si="768"/>
        <v>-1.4943697519936516E-2</v>
      </c>
      <c r="AH1315" s="48">
        <f t="shared" si="769"/>
        <v>45747</v>
      </c>
      <c r="AI1315" s="55">
        <f t="shared" si="749"/>
        <v>2025</v>
      </c>
      <c r="AJ1315" s="55">
        <f t="shared" si="750"/>
        <v>4</v>
      </c>
      <c r="AK1315" s="53">
        <f t="shared" si="751"/>
        <v>0</v>
      </c>
      <c r="AL1315" s="51">
        <f t="shared" si="770"/>
        <v>1.3131096676218261</v>
      </c>
      <c r="AM1315" s="52" t="str">
        <f t="shared" si="752"/>
        <v/>
      </c>
      <c r="AN1315" s="51">
        <f t="shared" si="771"/>
        <v>1.320529438136647</v>
      </c>
      <c r="AO1315" s="52">
        <f t="shared" si="753"/>
        <v>-1.4943697519936516E-2</v>
      </c>
      <c r="AP1315" s="56">
        <f t="shared" si="754"/>
        <v>1</v>
      </c>
      <c r="AQ1315" s="53" t="b">
        <f t="shared" si="755"/>
        <v>1</v>
      </c>
    </row>
    <row r="1316" spans="1:43">
      <c r="A1316" s="48">
        <f>净值底稿!A1277</f>
        <v>45755</v>
      </c>
      <c r="B1316" s="49">
        <f>净值底稿!X1277</f>
        <v>1.6946040275600591</v>
      </c>
      <c r="C1316" s="49">
        <f>净值底稿!U1277</f>
        <v>1.2669271920056213</v>
      </c>
      <c r="D1316" s="49">
        <f>净值底稿!V1277</f>
        <v>1.7502</v>
      </c>
      <c r="E1316" s="49">
        <f>净值底稿!W1277</f>
        <v>2.5038999999999998</v>
      </c>
      <c r="F1316" s="50">
        <f t="shared" si="756"/>
        <v>1.6999676796826568E-2</v>
      </c>
      <c r="G1316" s="50">
        <f t="shared" si="757"/>
        <v>3.1703022382787438E-3</v>
      </c>
      <c r="H1316" s="50">
        <f t="shared" si="758"/>
        <v>-1.7111567419576534E-3</v>
      </c>
      <c r="I1316" s="50">
        <f t="shared" si="759"/>
        <v>3.3660589060309221E-3</v>
      </c>
      <c r="J1316" s="51">
        <f t="shared" si="760"/>
        <v>0.12992487877570472</v>
      </c>
      <c r="K1316" s="51">
        <f t="shared" si="761"/>
        <v>0.11994902615499464</v>
      </c>
      <c r="L1316" s="51">
        <f t="shared" si="762"/>
        <v>0.95057669967899683</v>
      </c>
      <c r="M1316" s="51">
        <f t="shared" si="763"/>
        <v>0.10160757146879311</v>
      </c>
      <c r="N1316" s="51">
        <f t="shared" si="734"/>
        <v>1.3020581760784893</v>
      </c>
      <c r="O1316" s="52">
        <f t="shared" si="735"/>
        <v>0.19190686677554161</v>
      </c>
      <c r="P1316" s="53" t="b">
        <f t="shared" si="736"/>
        <v>0</v>
      </c>
      <c r="Q1316" s="53" t="b">
        <f t="shared" si="737"/>
        <v>0</v>
      </c>
      <c r="R1316" s="53" t="b">
        <f t="shared" si="738"/>
        <v>0</v>
      </c>
      <c r="S1316" s="53" t="b">
        <f t="shared" si="764"/>
        <v>0</v>
      </c>
      <c r="T1316" s="54" t="str">
        <f t="shared" si="765"/>
        <v>不调</v>
      </c>
      <c r="U1316" s="51">
        <f t="shared" si="739"/>
        <v>0.12992487877570472</v>
      </c>
      <c r="V1316" s="51">
        <f t="shared" si="740"/>
        <v>0.11994902615499464</v>
      </c>
      <c r="W1316" s="51">
        <f t="shared" si="741"/>
        <v>0.95057669967899683</v>
      </c>
      <c r="X1316" s="51">
        <f t="shared" si="742"/>
        <v>0.10160757146879311</v>
      </c>
      <c r="Y1316" s="51">
        <f t="shared" si="766"/>
        <v>0.99998626710299976</v>
      </c>
      <c r="Z1316" s="51">
        <f t="shared" si="743"/>
        <v>0.12992309453072673</v>
      </c>
      <c r="AA1316" s="51">
        <f t="shared" si="744"/>
        <v>0.11994737890737317</v>
      </c>
      <c r="AB1316" s="51">
        <f t="shared" si="745"/>
        <v>0.95056364550708927</v>
      </c>
      <c r="AC1316" s="51">
        <f t="shared" si="746"/>
        <v>0.10160617610247968</v>
      </c>
      <c r="AD1316" s="78">
        <f t="shared" si="747"/>
        <v>1.3020402950476688</v>
      </c>
      <c r="AE1316" s="51">
        <f t="shared" si="767"/>
        <v>1.320529438136647</v>
      </c>
      <c r="AF1316" s="50">
        <f t="shared" si="748"/>
        <v>-1.4001310803845146E-2</v>
      </c>
      <c r="AG1316" s="50">
        <f t="shared" si="768"/>
        <v>9.5668309894447745E-4</v>
      </c>
      <c r="AH1316" s="48">
        <f t="shared" si="769"/>
        <v>45747</v>
      </c>
      <c r="AI1316" s="55">
        <f t="shared" si="749"/>
        <v>2025</v>
      </c>
      <c r="AJ1316" s="55">
        <f t="shared" si="750"/>
        <v>4</v>
      </c>
      <c r="AK1316" s="53">
        <f t="shared" si="751"/>
        <v>0</v>
      </c>
      <c r="AL1316" s="51">
        <f t="shared" si="770"/>
        <v>1.3131096676218261</v>
      </c>
      <c r="AM1316" s="52" t="str">
        <f t="shared" si="752"/>
        <v/>
      </c>
      <c r="AN1316" s="51">
        <f t="shared" si="771"/>
        <v>1.320529438136647</v>
      </c>
      <c r="AO1316" s="52">
        <f t="shared" si="753"/>
        <v>-1.4001310803845146E-2</v>
      </c>
      <c r="AP1316" s="56">
        <f t="shared" si="754"/>
        <v>1</v>
      </c>
      <c r="AQ1316" s="53" t="b">
        <f t="shared" si="755"/>
        <v>1</v>
      </c>
    </row>
    <row r="1317" spans="1:43">
      <c r="A1317" s="48">
        <f>净值底稿!A1278</f>
        <v>45756</v>
      </c>
      <c r="B1317" s="49">
        <f>净值底稿!X1278</f>
        <v>1.6926038520841387</v>
      </c>
      <c r="C1317" s="49">
        <f>净值底稿!U1278</f>
        <v>1.2909395680743447</v>
      </c>
      <c r="D1317" s="49">
        <f>净值底稿!V1278</f>
        <v>1.7505999999999999</v>
      </c>
      <c r="E1317" s="49">
        <f>净值底稿!W1278</f>
        <v>2.5405000000000002</v>
      </c>
      <c r="F1317" s="50">
        <f t="shared" si="756"/>
        <v>-1.1803202656140988E-3</v>
      </c>
      <c r="G1317" s="50">
        <f t="shared" si="757"/>
        <v>1.8953240738885935E-2</v>
      </c>
      <c r="H1317" s="50">
        <f t="shared" si="758"/>
        <v>2.2854530910754178E-4</v>
      </c>
      <c r="I1317" s="50">
        <f t="shared" si="759"/>
        <v>1.4617197172411167E-2</v>
      </c>
      <c r="J1317" s="51">
        <f t="shared" si="760"/>
        <v>0.12976974366928082</v>
      </c>
      <c r="K1317" s="51">
        <f t="shared" si="761"/>
        <v>0.12222077045580299</v>
      </c>
      <c r="L1317" s="51">
        <f t="shared" si="762"/>
        <v>0.9507808923692781</v>
      </c>
      <c r="M1317" s="51">
        <f t="shared" si="763"/>
        <v>0.10309137361250437</v>
      </c>
      <c r="N1317" s="51">
        <f t="shared" si="734"/>
        <v>1.3058627801068663</v>
      </c>
      <c r="O1317" s="52">
        <f t="shared" si="735"/>
        <v>0.19296860126793869</v>
      </c>
      <c r="P1317" s="53" t="b">
        <f t="shared" si="736"/>
        <v>0</v>
      </c>
      <c r="Q1317" s="53" t="b">
        <f t="shared" si="737"/>
        <v>0</v>
      </c>
      <c r="R1317" s="53" t="b">
        <f t="shared" si="738"/>
        <v>0</v>
      </c>
      <c r="S1317" s="53" t="b">
        <f t="shared" si="764"/>
        <v>0</v>
      </c>
      <c r="T1317" s="54" t="str">
        <f t="shared" si="765"/>
        <v>不调</v>
      </c>
      <c r="U1317" s="51">
        <f t="shared" si="739"/>
        <v>0.12976974366928082</v>
      </c>
      <c r="V1317" s="51">
        <f t="shared" si="740"/>
        <v>0.12222077045580299</v>
      </c>
      <c r="W1317" s="51">
        <f t="shared" si="741"/>
        <v>0.9507808923692781</v>
      </c>
      <c r="X1317" s="51">
        <f t="shared" si="742"/>
        <v>0.10309137361250437</v>
      </c>
      <c r="Y1317" s="51">
        <f t="shared" si="766"/>
        <v>0.99998626710299976</v>
      </c>
      <c r="Z1317" s="51">
        <f t="shared" si="743"/>
        <v>0.12976796155475726</v>
      </c>
      <c r="AA1317" s="51">
        <f t="shared" si="744"/>
        <v>0.12221909201055102</v>
      </c>
      <c r="AB1317" s="51">
        <f t="shared" si="745"/>
        <v>0.95076783539321341</v>
      </c>
      <c r="AC1317" s="51">
        <f t="shared" si="746"/>
        <v>0.10308995786928893</v>
      </c>
      <c r="AD1317" s="78">
        <f t="shared" si="747"/>
        <v>1.3058448468278105</v>
      </c>
      <c r="AE1317" s="51">
        <f t="shared" si="767"/>
        <v>1.320529438136647</v>
      </c>
      <c r="AF1317" s="50">
        <f t="shared" si="748"/>
        <v>-1.1120230177948498E-2</v>
      </c>
      <c r="AG1317" s="50">
        <f t="shared" si="768"/>
        <v>2.9219923489407496E-3</v>
      </c>
      <c r="AH1317" s="48">
        <f t="shared" si="769"/>
        <v>45747</v>
      </c>
      <c r="AI1317" s="55">
        <f t="shared" si="749"/>
        <v>2025</v>
      </c>
      <c r="AJ1317" s="55">
        <f t="shared" si="750"/>
        <v>4</v>
      </c>
      <c r="AK1317" s="53">
        <f t="shared" si="751"/>
        <v>0</v>
      </c>
      <c r="AL1317" s="51">
        <f t="shared" si="770"/>
        <v>1.3131096676218261</v>
      </c>
      <c r="AM1317" s="52" t="str">
        <f t="shared" si="752"/>
        <v/>
      </c>
      <c r="AN1317" s="51">
        <f t="shared" si="771"/>
        <v>1.320529438136647</v>
      </c>
      <c r="AO1317" s="52">
        <f t="shared" si="753"/>
        <v>-1.1120230177948498E-2</v>
      </c>
      <c r="AP1317" s="56">
        <f t="shared" si="754"/>
        <v>1</v>
      </c>
      <c r="AQ1317" s="53" t="b">
        <f t="shared" si="755"/>
        <v>1</v>
      </c>
    </row>
    <row r="1318" spans="1:43">
      <c r="A1318" s="48">
        <f>净值底稿!A1279</f>
        <v>45757</v>
      </c>
      <c r="B1318" s="49">
        <f>净值底稿!X1279</f>
        <v>1.7044697213580369</v>
      </c>
      <c r="C1318" s="49">
        <f>净值底稿!U1279</f>
        <v>1.3191043533329463</v>
      </c>
      <c r="D1318" s="49">
        <f>净值底稿!V1279</f>
        <v>1.7503</v>
      </c>
      <c r="E1318" s="49">
        <f>净值底稿!W1279</f>
        <v>2.5838999999999999</v>
      </c>
      <c r="F1318" s="50">
        <f t="shared" si="756"/>
        <v>7.0104231768630676E-3</v>
      </c>
      <c r="G1318" s="50">
        <f t="shared" si="757"/>
        <v>2.1817276311868028E-2</v>
      </c>
      <c r="H1318" s="50">
        <f t="shared" si="758"/>
        <v>-1.7136981606302726E-4</v>
      </c>
      <c r="I1318" s="50">
        <f t="shared" si="759"/>
        <v>1.7083251328478433E-2</v>
      </c>
      <c r="J1318" s="51">
        <f t="shared" si="760"/>
        <v>0.13067768988005501</v>
      </c>
      <c r="K1318" s="51">
        <f t="shared" si="761"/>
        <v>0.12488557971153083</v>
      </c>
      <c r="L1318" s="51">
        <f t="shared" si="762"/>
        <v>0.95060490248414342</v>
      </c>
      <c r="M1318" s="51">
        <f t="shared" si="763"/>
        <v>0.10485106952901224</v>
      </c>
      <c r="N1318" s="51">
        <f t="shared" si="734"/>
        <v>1.3110192416047415</v>
      </c>
      <c r="O1318" s="52">
        <f t="shared" si="735"/>
        <v>0.19493479689799662</v>
      </c>
      <c r="P1318" s="53" t="b">
        <f t="shared" si="736"/>
        <v>0</v>
      </c>
      <c r="Q1318" s="53" t="b">
        <f t="shared" si="737"/>
        <v>0</v>
      </c>
      <c r="R1318" s="53" t="b">
        <f t="shared" si="738"/>
        <v>0</v>
      </c>
      <c r="S1318" s="53" t="b">
        <f t="shared" si="764"/>
        <v>0</v>
      </c>
      <c r="T1318" s="54" t="str">
        <f t="shared" si="765"/>
        <v>不调</v>
      </c>
      <c r="U1318" s="51">
        <f t="shared" si="739"/>
        <v>0.13067768988005501</v>
      </c>
      <c r="V1318" s="51">
        <f t="shared" si="740"/>
        <v>0.12488557971153083</v>
      </c>
      <c r="W1318" s="51">
        <f t="shared" si="741"/>
        <v>0.95060490248414342</v>
      </c>
      <c r="X1318" s="51">
        <f t="shared" si="742"/>
        <v>0.10485106952901224</v>
      </c>
      <c r="Y1318" s="51">
        <f t="shared" si="766"/>
        <v>0.99998626710299976</v>
      </c>
      <c r="Z1318" s="51">
        <f t="shared" si="743"/>
        <v>0.13067589529679965</v>
      </c>
      <c r="AA1318" s="51">
        <f t="shared" si="744"/>
        <v>0.12488386467072783</v>
      </c>
      <c r="AB1318" s="51">
        <f t="shared" si="745"/>
        <v>0.95059184792492968</v>
      </c>
      <c r="AC1318" s="51">
        <f t="shared" si="746"/>
        <v>0.10484962962007403</v>
      </c>
      <c r="AD1318" s="78">
        <f t="shared" si="747"/>
        <v>1.3110012375125313</v>
      </c>
      <c r="AE1318" s="51">
        <f t="shared" si="767"/>
        <v>1.320529438136647</v>
      </c>
      <c r="AF1318" s="50">
        <f t="shared" si="748"/>
        <v>-7.2154397690373795E-3</v>
      </c>
      <c r="AG1318" s="50">
        <f t="shared" si="768"/>
        <v>3.9487008715060057E-3</v>
      </c>
      <c r="AH1318" s="48">
        <f t="shared" si="769"/>
        <v>45747</v>
      </c>
      <c r="AI1318" s="55">
        <f t="shared" si="749"/>
        <v>2025</v>
      </c>
      <c r="AJ1318" s="55">
        <f t="shared" si="750"/>
        <v>4</v>
      </c>
      <c r="AK1318" s="53">
        <f t="shared" si="751"/>
        <v>0</v>
      </c>
      <c r="AL1318" s="51">
        <f t="shared" si="770"/>
        <v>1.3131096676218261</v>
      </c>
      <c r="AM1318" s="52" t="str">
        <f t="shared" si="752"/>
        <v/>
      </c>
      <c r="AN1318" s="51">
        <f t="shared" si="771"/>
        <v>1.320529438136647</v>
      </c>
      <c r="AO1318" s="52">
        <f t="shared" si="753"/>
        <v>-7.2154397690373795E-3</v>
      </c>
      <c r="AP1318" s="56">
        <f t="shared" si="754"/>
        <v>1</v>
      </c>
      <c r="AQ1318" s="53" t="b">
        <f t="shared" si="755"/>
        <v>1</v>
      </c>
    </row>
    <row r="1319" spans="1:43">
      <c r="A1319" s="48">
        <f>净值底稿!A1280</f>
        <v>45758</v>
      </c>
      <c r="B1319" s="49">
        <f>净值底稿!X1280</f>
        <v>1.6988602491509042</v>
      </c>
      <c r="C1319" s="49">
        <f>净值底稿!U1280</f>
        <v>1.3304572415519067</v>
      </c>
      <c r="D1319" s="49">
        <f>净值底稿!V1280</f>
        <v>1.7504999999999999</v>
      </c>
      <c r="E1319" s="49">
        <f>净值底稿!W1280</f>
        <v>2.6377000000000002</v>
      </c>
      <c r="F1319" s="50">
        <f t="shared" si="756"/>
        <v>-3.2910365827228949E-3</v>
      </c>
      <c r="G1319" s="50">
        <f t="shared" si="757"/>
        <v>8.6065125858127978E-3</v>
      </c>
      <c r="H1319" s="50">
        <f t="shared" si="758"/>
        <v>1.1426612580689444E-4</v>
      </c>
      <c r="I1319" s="50">
        <f t="shared" si="759"/>
        <v>2.0821239212043929E-2</v>
      </c>
      <c r="J1319" s="51">
        <f t="shared" si="760"/>
        <v>0.13024583614489782</v>
      </c>
      <c r="K1319" s="51">
        <f t="shared" si="761"/>
        <v>0.1259586792237814</v>
      </c>
      <c r="L1319" s="51">
        <f t="shared" si="762"/>
        <v>0.95070046837261568</v>
      </c>
      <c r="M1319" s="51">
        <f t="shared" si="763"/>
        <v>0.1070327288396878</v>
      </c>
      <c r="N1319" s="51">
        <f t="shared" si="734"/>
        <v>1.3139377125809826</v>
      </c>
      <c r="O1319" s="52">
        <f t="shared" si="735"/>
        <v>0.19498984838894212</v>
      </c>
      <c r="P1319" s="53" t="b">
        <f t="shared" si="736"/>
        <v>0</v>
      </c>
      <c r="Q1319" s="53" t="b">
        <f t="shared" si="737"/>
        <v>0</v>
      </c>
      <c r="R1319" s="53" t="b">
        <f t="shared" si="738"/>
        <v>0</v>
      </c>
      <c r="S1319" s="53" t="b">
        <f t="shared" si="764"/>
        <v>0</v>
      </c>
      <c r="T1319" s="54" t="str">
        <f t="shared" si="765"/>
        <v>不调</v>
      </c>
      <c r="U1319" s="51">
        <f t="shared" si="739"/>
        <v>0.13024583614489782</v>
      </c>
      <c r="V1319" s="51">
        <f t="shared" si="740"/>
        <v>0.1259586792237814</v>
      </c>
      <c r="W1319" s="51">
        <f t="shared" si="741"/>
        <v>0.95070046837261568</v>
      </c>
      <c r="X1319" s="51">
        <f t="shared" si="742"/>
        <v>0.1070327288396878</v>
      </c>
      <c r="Y1319" s="51">
        <f t="shared" si="766"/>
        <v>0.99998626710299976</v>
      </c>
      <c r="Z1319" s="51">
        <f t="shared" si="743"/>
        <v>0.13024404749224533</v>
      </c>
      <c r="AA1319" s="51">
        <f t="shared" si="744"/>
        <v>0.12595694944621333</v>
      </c>
      <c r="AB1319" s="51">
        <f t="shared" si="745"/>
        <v>0.95068741250100541</v>
      </c>
      <c r="AC1319" s="51">
        <f t="shared" si="746"/>
        <v>0.10703125897024698</v>
      </c>
      <c r="AD1319" s="78">
        <f t="shared" si="747"/>
        <v>1.313919668409711</v>
      </c>
      <c r="AE1319" s="51">
        <f t="shared" si="767"/>
        <v>1.320529438136647</v>
      </c>
      <c r="AF1319" s="50">
        <f t="shared" si="748"/>
        <v>-5.0053936974422397E-3</v>
      </c>
      <c r="AG1319" s="50">
        <f t="shared" si="768"/>
        <v>2.2261084228394346E-3</v>
      </c>
      <c r="AH1319" s="48">
        <f t="shared" si="769"/>
        <v>45747</v>
      </c>
      <c r="AI1319" s="55">
        <f t="shared" si="749"/>
        <v>2025</v>
      </c>
      <c r="AJ1319" s="55">
        <f t="shared" si="750"/>
        <v>4</v>
      </c>
      <c r="AK1319" s="53">
        <f t="shared" si="751"/>
        <v>0</v>
      </c>
      <c r="AL1319" s="51">
        <f t="shared" si="770"/>
        <v>1.3131096676218261</v>
      </c>
      <c r="AM1319" s="52" t="str">
        <f t="shared" si="752"/>
        <v/>
      </c>
      <c r="AN1319" s="51">
        <f t="shared" si="771"/>
        <v>1.320529438136647</v>
      </c>
      <c r="AO1319" s="52">
        <f t="shared" si="753"/>
        <v>-5.0053936974422397E-3</v>
      </c>
      <c r="AP1319" s="56">
        <f t="shared" si="754"/>
        <v>1</v>
      </c>
      <c r="AQ1319" s="53" t="b">
        <f t="shared" si="755"/>
        <v>1</v>
      </c>
    </row>
    <row r="1320" spans="1:43">
      <c r="A1320" s="48">
        <f>净值底稿!A1281</f>
        <v>45761</v>
      </c>
      <c r="B1320" s="49">
        <f>净值底稿!X1281</f>
        <v>1.7107962410001427</v>
      </c>
      <c r="C1320" s="49">
        <f>净值底稿!U1281</f>
        <v>1.346682570437056</v>
      </c>
      <c r="D1320" s="49">
        <f>净值底稿!V1281</f>
        <v>1.7504</v>
      </c>
      <c r="E1320" s="49">
        <f>净值底稿!W1281</f>
        <v>2.6562999999999999</v>
      </c>
      <c r="F1320" s="50">
        <f t="shared" si="756"/>
        <v>7.0258821202062727E-3</v>
      </c>
      <c r="G1320" s="50">
        <f t="shared" si="757"/>
        <v>1.2195302771416561E-2</v>
      </c>
      <c r="H1320" s="50">
        <f t="shared" si="758"/>
        <v>-5.7126535275675572E-5</v>
      </c>
      <c r="I1320" s="50">
        <f t="shared" si="759"/>
        <v>7.0515979830911846E-3</v>
      </c>
      <c r="J1320" s="51">
        <f t="shared" si="760"/>
        <v>0.1311591268167844</v>
      </c>
      <c r="K1320" s="51">
        <f t="shared" si="761"/>
        <v>0.12749303258087391</v>
      </c>
      <c r="L1320" s="51">
        <f t="shared" si="762"/>
        <v>0.95063310302299908</v>
      </c>
      <c r="M1320" s="51">
        <f t="shared" si="763"/>
        <v>0.10778600038012928</v>
      </c>
      <c r="N1320" s="51">
        <f t="shared" si="734"/>
        <v>1.3170712628007866</v>
      </c>
      <c r="O1320" s="52">
        <f t="shared" si="735"/>
        <v>0.1963843314352085</v>
      </c>
      <c r="P1320" s="53" t="b">
        <f t="shared" si="736"/>
        <v>0</v>
      </c>
      <c r="Q1320" s="53" t="b">
        <f t="shared" si="737"/>
        <v>0</v>
      </c>
      <c r="R1320" s="53" t="b">
        <f t="shared" si="738"/>
        <v>0</v>
      </c>
      <c r="S1320" s="53" t="b">
        <f t="shared" si="764"/>
        <v>0</v>
      </c>
      <c r="T1320" s="54" t="str">
        <f t="shared" si="765"/>
        <v>不调</v>
      </c>
      <c r="U1320" s="51">
        <f t="shared" si="739"/>
        <v>0.1311591268167844</v>
      </c>
      <c r="V1320" s="51">
        <f t="shared" si="740"/>
        <v>0.12749303258087391</v>
      </c>
      <c r="W1320" s="51">
        <f t="shared" si="741"/>
        <v>0.95063310302299908</v>
      </c>
      <c r="X1320" s="51">
        <f t="shared" si="742"/>
        <v>0.10778600038012928</v>
      </c>
      <c r="Y1320" s="51">
        <f t="shared" si="766"/>
        <v>0.99995880187477393</v>
      </c>
      <c r="Z1320" s="51">
        <f t="shared" si="743"/>
        <v>0.13115372330665326</v>
      </c>
      <c r="AA1320" s="51">
        <f t="shared" si="744"/>
        <v>0.12748778010695219</v>
      </c>
      <c r="AB1320" s="51">
        <f t="shared" si="745"/>
        <v>0.95059393872137665</v>
      </c>
      <c r="AC1320" s="51">
        <f t="shared" si="746"/>
        <v>0.107781559798988</v>
      </c>
      <c r="AD1320" s="78">
        <f t="shared" si="747"/>
        <v>1.31701700193397</v>
      </c>
      <c r="AE1320" s="51">
        <f t="shared" si="767"/>
        <v>1.320529438136647</v>
      </c>
      <c r="AF1320" s="50">
        <f t="shared" si="748"/>
        <v>-2.6598696713897585E-3</v>
      </c>
      <c r="AG1320" s="50">
        <f t="shared" si="768"/>
        <v>2.3573233575289176E-3</v>
      </c>
      <c r="AH1320" s="48">
        <f t="shared" si="769"/>
        <v>45747</v>
      </c>
      <c r="AI1320" s="55">
        <f t="shared" si="749"/>
        <v>2025</v>
      </c>
      <c r="AJ1320" s="55">
        <f t="shared" si="750"/>
        <v>4</v>
      </c>
      <c r="AK1320" s="53">
        <f t="shared" si="751"/>
        <v>0</v>
      </c>
      <c r="AL1320" s="51">
        <f t="shared" si="770"/>
        <v>1.3131096676218261</v>
      </c>
      <c r="AM1320" s="52" t="str">
        <f t="shared" si="752"/>
        <v/>
      </c>
      <c r="AN1320" s="51">
        <f t="shared" si="771"/>
        <v>1.320529438136647</v>
      </c>
      <c r="AO1320" s="52">
        <f t="shared" si="753"/>
        <v>-2.6598696713897585E-3</v>
      </c>
      <c r="AP1320" s="56">
        <f t="shared" si="754"/>
        <v>1</v>
      </c>
      <c r="AQ1320" s="53" t="b">
        <f t="shared" si="755"/>
        <v>1</v>
      </c>
    </row>
    <row r="1321" spans="1:43">
      <c r="A1321" s="48">
        <f>净值底稿!A1282</f>
        <v>45762</v>
      </c>
      <c r="B1321" s="49">
        <f>净值底稿!X1282</f>
        <v>1.72429115933156</v>
      </c>
      <c r="C1321" s="49">
        <f>净值底稿!U1282</f>
        <v>1.3456907380901439</v>
      </c>
      <c r="D1321" s="49">
        <f>净值底稿!V1282</f>
        <v>1.7504</v>
      </c>
      <c r="E1321" s="49">
        <f>净值底稿!W1282</f>
        <v>2.6579000000000002</v>
      </c>
      <c r="F1321" s="50">
        <f t="shared" si="756"/>
        <v>7.8880921105648483E-3</v>
      </c>
      <c r="G1321" s="50">
        <f t="shared" si="757"/>
        <v>-7.3650047062701063E-4</v>
      </c>
      <c r="H1321" s="50">
        <f t="shared" si="758"/>
        <v>0</v>
      </c>
      <c r="I1321" s="50">
        <f t="shared" si="759"/>
        <v>6.0234160298167083E-4</v>
      </c>
      <c r="J1321" s="51">
        <f t="shared" si="760"/>
        <v>0.13218827595673968</v>
      </c>
      <c r="K1321" s="51">
        <f t="shared" si="761"/>
        <v>0.12739388529690424</v>
      </c>
      <c r="L1321" s="51">
        <f t="shared" si="762"/>
        <v>0.95059393872137665</v>
      </c>
      <c r="M1321" s="51">
        <f t="shared" si="763"/>
        <v>0.10784648111648919</v>
      </c>
      <c r="N1321" s="51">
        <f t="shared" si="734"/>
        <v>1.3180225810915098</v>
      </c>
      <c r="O1321" s="52">
        <f t="shared" si="735"/>
        <v>0.19694818964229963</v>
      </c>
      <c r="P1321" s="53" t="b">
        <f t="shared" si="736"/>
        <v>0</v>
      </c>
      <c r="Q1321" s="53" t="b">
        <f t="shared" si="737"/>
        <v>0</v>
      </c>
      <c r="R1321" s="53" t="b">
        <f t="shared" si="738"/>
        <v>0</v>
      </c>
      <c r="S1321" s="53" t="b">
        <f t="shared" si="764"/>
        <v>0</v>
      </c>
      <c r="T1321" s="54" t="str">
        <f t="shared" si="765"/>
        <v>不调</v>
      </c>
      <c r="U1321" s="51">
        <f t="shared" si="739"/>
        <v>0.13218827595673968</v>
      </c>
      <c r="V1321" s="51">
        <f t="shared" si="740"/>
        <v>0.12739388529690424</v>
      </c>
      <c r="W1321" s="51">
        <f t="shared" si="741"/>
        <v>0.95059393872137665</v>
      </c>
      <c r="X1321" s="51">
        <f t="shared" si="742"/>
        <v>0.10784648111648919</v>
      </c>
      <c r="Y1321" s="51">
        <f t="shared" si="766"/>
        <v>0.99998626710299976</v>
      </c>
      <c r="Z1321" s="51">
        <f t="shared" si="743"/>
        <v>0.13218646062876133</v>
      </c>
      <c r="AA1321" s="51">
        <f t="shared" si="744"/>
        <v>0.127392135809799</v>
      </c>
      <c r="AB1321" s="51">
        <f t="shared" si="745"/>
        <v>0.95058088431272714</v>
      </c>
      <c r="AC1321" s="51">
        <f t="shared" si="746"/>
        <v>0.10784500007187217</v>
      </c>
      <c r="AD1321" s="78">
        <f t="shared" si="747"/>
        <v>1.3180044808231597</v>
      </c>
      <c r="AE1321" s="51">
        <f t="shared" si="767"/>
        <v>1.320529438136647</v>
      </c>
      <c r="AF1321" s="50">
        <f t="shared" si="748"/>
        <v>-1.9120795345919372E-3</v>
      </c>
      <c r="AG1321" s="50">
        <f t="shared" si="768"/>
        <v>7.4978446575824087E-4</v>
      </c>
      <c r="AH1321" s="48">
        <f t="shared" si="769"/>
        <v>45747</v>
      </c>
      <c r="AI1321" s="55">
        <f t="shared" si="749"/>
        <v>2025</v>
      </c>
      <c r="AJ1321" s="55">
        <f t="shared" si="750"/>
        <v>4</v>
      </c>
      <c r="AK1321" s="53">
        <f t="shared" si="751"/>
        <v>0</v>
      </c>
      <c r="AL1321" s="51">
        <f t="shared" si="770"/>
        <v>1.3131096676218261</v>
      </c>
      <c r="AM1321" s="52" t="str">
        <f t="shared" si="752"/>
        <v/>
      </c>
      <c r="AN1321" s="51">
        <f t="shared" si="771"/>
        <v>1.320529438136647</v>
      </c>
      <c r="AO1321" s="52">
        <f t="shared" si="753"/>
        <v>-1.9120795345919372E-3</v>
      </c>
      <c r="AP1321" s="56">
        <f t="shared" si="754"/>
        <v>1</v>
      </c>
      <c r="AQ1321" s="53" t="b">
        <f t="shared" si="755"/>
        <v>1</v>
      </c>
    </row>
    <row r="1322" spans="1:43">
      <c r="A1322" s="48">
        <f>净值底稿!A1283</f>
        <v>45763</v>
      </c>
      <c r="B1322" s="49">
        <f>净值底稿!X1283</f>
        <v>1.7340546386233822</v>
      </c>
      <c r="C1322" s="49">
        <f>净值底稿!U1283</f>
        <v>1.3315044070968487</v>
      </c>
      <c r="D1322" s="49">
        <f>净值底稿!V1283</f>
        <v>1.7513000000000001</v>
      </c>
      <c r="E1322" s="49">
        <f>净值底稿!W1283</f>
        <v>2.7214999999999998</v>
      </c>
      <c r="F1322" s="50">
        <f t="shared" si="756"/>
        <v>5.6623147656844619E-3</v>
      </c>
      <c r="G1322" s="50">
        <f t="shared" si="757"/>
        <v>-1.0542044016316088E-2</v>
      </c>
      <c r="H1322" s="50">
        <f t="shared" si="758"/>
        <v>5.1416819012795045E-4</v>
      </c>
      <c r="I1322" s="50">
        <f t="shared" si="759"/>
        <v>2.3928665487791045E-2</v>
      </c>
      <c r="J1322" s="51">
        <f t="shared" si="760"/>
        <v>0.13293494197660313</v>
      </c>
      <c r="K1322" s="51">
        <f t="shared" si="761"/>
        <v>0.12604916230675958</v>
      </c>
      <c r="L1322" s="51">
        <f t="shared" si="762"/>
        <v>0.95106964276558448</v>
      </c>
      <c r="M1322" s="51">
        <f t="shared" si="763"/>
        <v>0.1104255870031228</v>
      </c>
      <c r="N1322" s="51">
        <f t="shared" si="734"/>
        <v>1.32047933405207</v>
      </c>
      <c r="O1322" s="52">
        <f t="shared" si="735"/>
        <v>0.19612885836587451</v>
      </c>
      <c r="P1322" s="53" t="b">
        <f t="shared" si="736"/>
        <v>0</v>
      </c>
      <c r="Q1322" s="53" t="b">
        <f t="shared" si="737"/>
        <v>0</v>
      </c>
      <c r="R1322" s="53" t="b">
        <f t="shared" si="738"/>
        <v>0</v>
      </c>
      <c r="S1322" s="53" t="b">
        <f t="shared" si="764"/>
        <v>0</v>
      </c>
      <c r="T1322" s="54" t="str">
        <f t="shared" si="765"/>
        <v>不调</v>
      </c>
      <c r="U1322" s="51">
        <f t="shared" si="739"/>
        <v>0.13293494197660313</v>
      </c>
      <c r="V1322" s="51">
        <f t="shared" si="740"/>
        <v>0.12604916230675958</v>
      </c>
      <c r="W1322" s="51">
        <f t="shared" si="741"/>
        <v>0.95106964276558448</v>
      </c>
      <c r="X1322" s="51">
        <f t="shared" si="742"/>
        <v>0.1104255870031228</v>
      </c>
      <c r="Y1322" s="51">
        <f t="shared" si="766"/>
        <v>0.99998626710299976</v>
      </c>
      <c r="Z1322" s="51">
        <f t="shared" si="743"/>
        <v>0.13293311639473723</v>
      </c>
      <c r="AA1322" s="51">
        <f t="shared" si="744"/>
        <v>0.12604743128659665</v>
      </c>
      <c r="AB1322" s="51">
        <f t="shared" si="745"/>
        <v>0.95105658182414032</v>
      </c>
      <c r="AC1322" s="51">
        <f t="shared" si="746"/>
        <v>0.1104240705399103</v>
      </c>
      <c r="AD1322" s="78">
        <f t="shared" si="747"/>
        <v>1.3204612000453844</v>
      </c>
      <c r="AE1322" s="51">
        <f t="shared" si="767"/>
        <v>1.320529438136647</v>
      </c>
      <c r="AF1322" s="50">
        <f t="shared" si="748"/>
        <v>-5.1674797465262046E-5</v>
      </c>
      <c r="AG1322" s="50">
        <f t="shared" si="768"/>
        <v>1.8639687937103133E-3</v>
      </c>
      <c r="AH1322" s="48">
        <f t="shared" si="769"/>
        <v>45747</v>
      </c>
      <c r="AI1322" s="55">
        <f t="shared" si="749"/>
        <v>2025</v>
      </c>
      <c r="AJ1322" s="55">
        <f t="shared" si="750"/>
        <v>4</v>
      </c>
      <c r="AK1322" s="53">
        <f t="shared" si="751"/>
        <v>0</v>
      </c>
      <c r="AL1322" s="51">
        <f t="shared" si="770"/>
        <v>1.3131096676218261</v>
      </c>
      <c r="AM1322" s="52" t="str">
        <f t="shared" si="752"/>
        <v/>
      </c>
      <c r="AN1322" s="51">
        <f t="shared" si="771"/>
        <v>1.320529438136647</v>
      </c>
      <c r="AO1322" s="52">
        <f t="shared" si="753"/>
        <v>-5.1674797465262046E-5</v>
      </c>
      <c r="AP1322" s="56">
        <f t="shared" si="754"/>
        <v>1</v>
      </c>
      <c r="AQ1322" s="53" t="b">
        <f t="shared" si="755"/>
        <v>1</v>
      </c>
    </row>
    <row r="1323" spans="1:43">
      <c r="A1323" s="48">
        <f>净值底稿!A1284</f>
        <v>45764</v>
      </c>
      <c r="B1323" s="49">
        <f>净值底稿!X1284</f>
        <v>1.7351365687566698</v>
      </c>
      <c r="C1323" s="49">
        <f>净值底稿!U1284</f>
        <v>1.3342885544124696</v>
      </c>
      <c r="D1323" s="49">
        <f>净值底稿!V1284</f>
        <v>1.7502</v>
      </c>
      <c r="E1323" s="49">
        <f>净值底稿!W1284</f>
        <v>2.7383999999999999</v>
      </c>
      <c r="F1323" s="50">
        <f t="shared" si="756"/>
        <v>6.2393082039591263E-4</v>
      </c>
      <c r="G1323" s="50">
        <f t="shared" si="757"/>
        <v>2.0909786710292533E-3</v>
      </c>
      <c r="H1323" s="50">
        <f t="shared" si="758"/>
        <v>-6.2810483640729498E-4</v>
      </c>
      <c r="I1323" s="50">
        <f t="shared" si="759"/>
        <v>6.2098107661217039E-3</v>
      </c>
      <c r="J1323" s="51">
        <f t="shared" si="760"/>
        <v>0.13301605746310718</v>
      </c>
      <c r="K1323" s="51">
        <f t="shared" si="761"/>
        <v>0.12631099377695496</v>
      </c>
      <c r="L1323" s="51">
        <f t="shared" si="762"/>
        <v>0.95045921858539961</v>
      </c>
      <c r="M1323" s="51">
        <f t="shared" si="763"/>
        <v>0.11110978312198802</v>
      </c>
      <c r="N1323" s="51">
        <f t="shared" ref="N1323:N1386" si="772">SUM(J1323:M1323)</f>
        <v>1.3208960529474498</v>
      </c>
      <c r="O1323" s="52">
        <f t="shared" ref="O1323:O1386" si="773">IFERROR((J1323+K1323)/N1323,0)</f>
        <v>0.19632661530133225</v>
      </c>
      <c r="P1323" s="53" t="b">
        <f t="shared" ref="P1323:P1386" si="774">AND(MONTH(A1323)=12,OR(A1324="",YEAR(A1323)&lt;&gt;YEAR(A1324)))</f>
        <v>0</v>
      </c>
      <c r="Q1323" s="53" t="b">
        <f t="shared" ref="Q1323:Q1386" si="775">AND(MOD(MONTH(A1323),3)=0,OR(A1324="",MONTH(A1323)&lt;&gt;MONTH(A1324)))</f>
        <v>0</v>
      </c>
      <c r="R1323" s="53" t="b">
        <f t="shared" ref="R1323:R1386" si="776">OR(O1323&gt;$E$7,O1323&lt;$E$6)</f>
        <v>0</v>
      </c>
      <c r="S1323" s="53" t="b">
        <f t="shared" si="764"/>
        <v>0</v>
      </c>
      <c r="T1323" s="54" t="str">
        <f t="shared" si="765"/>
        <v>不调</v>
      </c>
      <c r="U1323" s="51">
        <f t="shared" ref="U1323:U1386" si="777">IF(OR(T1323="年末+季度",T1323="季度+动态"),N1323*$E$5/2,IF(T1323="季度",(J1323+K1323)/2,IF(T1323="动态",N1323*$E$5*IF(J1323+K1323=0,0.5,J1323/(J1323+K1323)),J1323)))</f>
        <v>0.13301605746310718</v>
      </c>
      <c r="V1323" s="51">
        <f t="shared" ref="V1323:V1386" si="778">IF(OR(T1323="年末+季度",T1323="季度+动态"),N1323*$E$5/2,IF(T1323="季度",(J1323+K1323)/2,IF(T1323="动态",N1323*$E$5*IF(J1323+K1323=0,0.5,K1323/(J1323+K1323)),K1323)))</f>
        <v>0.12631099377695496</v>
      </c>
      <c r="W1323" s="51">
        <f t="shared" ref="W1323:W1386" si="779">IF(OR(T1323="年末+季度",T1323="季度+动态",T1323="动态"),N1323*(1-$E$5)*IF(L1323+M1323=0,$B$7/($B$7+$B$8),L1323/(L1323+M1323)),L1323)</f>
        <v>0.95045921858539961</v>
      </c>
      <c r="X1323" s="51">
        <f t="shared" ref="X1323:X1386" si="780">IF(OR(T1323="年末+季度",T1323="季度+动态",T1323="动态"),N1323*(1-$E$5)*IF(L1323+M1323=0,$B$8/($B$7+$B$8),M1323/(L1323+M1323)),M1323)</f>
        <v>0.11110978312198802</v>
      </c>
      <c r="Y1323" s="51">
        <f t="shared" si="766"/>
        <v>0.99998626710299976</v>
      </c>
      <c r="Z1323" s="51">
        <f t="shared" ref="Z1323:Z1386" si="781">U1323*Y1323</f>
        <v>0.13301423076729066</v>
      </c>
      <c r="AA1323" s="51">
        <f t="shared" ref="AA1323:AA1386" si="782">V1323*Y1323</f>
        <v>0.12630925916108743</v>
      </c>
      <c r="AB1323" s="51">
        <f t="shared" ref="AB1323:AB1386" si="783">W1323*Y1323</f>
        <v>0.95044616602684784</v>
      </c>
      <c r="AC1323" s="51">
        <f t="shared" ref="AC1323:AC1386" si="784">X1323*Y1323</f>
        <v>0.11110825726278069</v>
      </c>
      <c r="AD1323" s="78">
        <f t="shared" ref="AD1323:AD1386" si="785">SUM(Z1323:AC1323)</f>
        <v>1.3208779132180064</v>
      </c>
      <c r="AE1323" s="51">
        <f t="shared" si="767"/>
        <v>1.3208779132180064</v>
      </c>
      <c r="AF1323" s="50">
        <f t="shared" ref="AF1323:AF1386" si="786">AD1323/AE1323-1</f>
        <v>0</v>
      </c>
      <c r="AG1323" s="50">
        <f t="shared" si="768"/>
        <v>3.1558153515431897E-4</v>
      </c>
      <c r="AH1323" s="48">
        <f t="shared" si="769"/>
        <v>45747</v>
      </c>
      <c r="AI1323" s="55">
        <f t="shared" ref="AI1323:AI1386" si="787">YEAR(A1323)</f>
        <v>2025</v>
      </c>
      <c r="AJ1323" s="55">
        <f t="shared" ref="AJ1323:AJ1386" si="788">MONTH(A1323)</f>
        <v>4</v>
      </c>
      <c r="AK1323" s="53">
        <f t="shared" ref="AK1323:AK1386" si="789">IF(MONTH(A1323)&lt;&gt;MONTH(A1324),1,0)</f>
        <v>0</v>
      </c>
      <c r="AL1323" s="51">
        <f t="shared" si="770"/>
        <v>1.3131096676218261</v>
      </c>
      <c r="AM1323" s="52" t="str">
        <f t="shared" ref="AM1323:AM1386" si="790">IF(AK1323,AD1323/AL1323-1,"")</f>
        <v/>
      </c>
      <c r="AN1323" s="51">
        <f t="shared" si="771"/>
        <v>1.3208779132180064</v>
      </c>
      <c r="AO1323" s="52">
        <f t="shared" ref="AO1323:AO1386" si="791">AD1323/AN1323-1</f>
        <v>0</v>
      </c>
      <c r="AP1323" s="56">
        <f t="shared" ref="AP1323:AP1386" si="792">IFERROR(SUM(Z1323:AC1323)/AD1323,0)</f>
        <v>1</v>
      </c>
      <c r="AQ1323" s="53" t="b">
        <f t="shared" ref="AQ1323:AQ1386" si="793">AND(B1323&gt;0,C1323&gt;0,D1323&gt;0,E1323&gt;0)</f>
        <v>1</v>
      </c>
    </row>
    <row r="1324" spans="1:43">
      <c r="A1324" s="48">
        <f>净值底稿!A1285</f>
        <v>45765</v>
      </c>
      <c r="B1324" s="49">
        <f>净值底稿!X1285</f>
        <v>1.7388252101493566</v>
      </c>
      <c r="C1324" s="49">
        <f>净值底稿!U1285</f>
        <v>1.3370337083875892</v>
      </c>
      <c r="D1324" s="49">
        <f>净值底稿!V1285</f>
        <v>1.7502</v>
      </c>
      <c r="E1324" s="49">
        <f>净值底稿!W1285</f>
        <v>2.7456</v>
      </c>
      <c r="F1324" s="50">
        <f t="shared" ref="F1324:F1387" si="794">IFERROR(B1324/B1323-1,0)</f>
        <v>2.1258507595918186E-3</v>
      </c>
      <c r="G1324" s="50">
        <f t="shared" ref="G1324:G1387" si="795">IFERROR(C1324/C1323-1,0)</f>
        <v>2.0573915335189152E-3</v>
      </c>
      <c r="H1324" s="50">
        <f t="shared" ref="H1324:H1387" si="796">IFERROR(D1324/D1323-1,0)</f>
        <v>0</v>
      </c>
      <c r="I1324" s="50">
        <f t="shared" ref="I1324:I1387" si="797">IFERROR(E1324/E1323-1,0)</f>
        <v>2.6292725679228912E-3</v>
      </c>
      <c r="J1324" s="51">
        <f t="shared" ref="J1324:J1387" si="798">Z1323*(1+F1324)</f>
        <v>0.13329699917080381</v>
      </c>
      <c r="K1324" s="51">
        <f t="shared" ref="K1324:K1387" si="799">AA1323*(1+G1324)</f>
        <v>0.12656912676149049</v>
      </c>
      <c r="L1324" s="51">
        <f t="shared" ref="L1324:L1387" si="800">AB1323*(1+H1324)</f>
        <v>0.95044616602684784</v>
      </c>
      <c r="M1324" s="51">
        <f t="shared" ref="M1324:M1387" si="801">AC1323*(1+I1324)</f>
        <v>0.11140039115567144</v>
      </c>
      <c r="N1324" s="51">
        <f t="shared" si="772"/>
        <v>1.3217126831148136</v>
      </c>
      <c r="O1324" s="52">
        <f t="shared" si="773"/>
        <v>0.19661317414302246</v>
      </c>
      <c r="P1324" s="53" t="b">
        <f t="shared" si="774"/>
        <v>0</v>
      </c>
      <c r="Q1324" s="53" t="b">
        <f t="shared" si="775"/>
        <v>0</v>
      </c>
      <c r="R1324" s="53" t="b">
        <f t="shared" si="776"/>
        <v>0</v>
      </c>
      <c r="S1324" s="53" t="b">
        <f t="shared" ref="S1324:S1387" si="802">AND(OR(P1324,Q1324,R1324),A1324-AH1323&gt;$E$8)</f>
        <v>0</v>
      </c>
      <c r="T1324" s="54" t="str">
        <f t="shared" ref="T1324:T1387" si="803">IF(NOT(OR(P1324,Q1324,R1324)),"不调",IF(NOT(S1324),"间隔规则跳过",IF(P1324,"年末+季度",IF(AND(Q1324,R1324),"季度+动态",IF(Q1324,"季度","动态")))))</f>
        <v>不调</v>
      </c>
      <c r="U1324" s="51">
        <f t="shared" si="777"/>
        <v>0.13329699917080381</v>
      </c>
      <c r="V1324" s="51">
        <f t="shared" si="778"/>
        <v>0.12656912676149049</v>
      </c>
      <c r="W1324" s="51">
        <f t="shared" si="779"/>
        <v>0.95044616602684784</v>
      </c>
      <c r="X1324" s="51">
        <f t="shared" si="780"/>
        <v>0.11140039115567144</v>
      </c>
      <c r="Y1324" s="51">
        <f t="shared" ref="Y1324:Y1387" si="804">POWER(1-$H$5,(A1324-A1323)/$H$8)</f>
        <v>0.99998626710299976</v>
      </c>
      <c r="Z1324" s="51">
        <f t="shared" si="781"/>
        <v>0.13329516861684376</v>
      </c>
      <c r="AA1324" s="51">
        <f t="shared" si="782"/>
        <v>0.12656738860070926</v>
      </c>
      <c r="AB1324" s="51">
        <f t="shared" si="783"/>
        <v>0.95043311364754557</v>
      </c>
      <c r="AC1324" s="51">
        <f t="shared" si="784"/>
        <v>0.1113988613055739</v>
      </c>
      <c r="AD1324" s="78">
        <f t="shared" si="785"/>
        <v>1.3216945321706723</v>
      </c>
      <c r="AE1324" s="51">
        <f t="shared" ref="AE1324:AE1387" si="805">MAX(AE1323,AD1324)</f>
        <v>1.3216945321706723</v>
      </c>
      <c r="AF1324" s="50">
        <f t="shared" si="786"/>
        <v>0</v>
      </c>
      <c r="AG1324" s="50">
        <f t="shared" ref="AG1324:AG1387" si="806">AD1324/AD1323-1</f>
        <v>6.1823953939565968E-4</v>
      </c>
      <c r="AH1324" s="48">
        <f t="shared" ref="AH1324:AH1387" si="807">IF(OR(T1324="年末+季度",T1324="季度+动态",T1324="季度",T1324="动态"),A1324,AH1323)</f>
        <v>45747</v>
      </c>
      <c r="AI1324" s="55">
        <f t="shared" si="787"/>
        <v>2025</v>
      </c>
      <c r="AJ1324" s="55">
        <f t="shared" si="788"/>
        <v>4</v>
      </c>
      <c r="AK1324" s="53">
        <f t="shared" si="789"/>
        <v>0</v>
      </c>
      <c r="AL1324" s="51">
        <f t="shared" ref="AL1324:AL1387" si="808">IF(AK1323,AD1323,AL1323)</f>
        <v>1.3131096676218261</v>
      </c>
      <c r="AM1324" s="52" t="str">
        <f t="shared" si="790"/>
        <v/>
      </c>
      <c r="AN1324" s="51">
        <f t="shared" ref="AN1324:AN1387" si="809">IF(AI1324&lt;&gt;AI1323,AD1324,MAX(AN1323,AD1324))</f>
        <v>1.3216945321706723</v>
      </c>
      <c r="AO1324" s="52">
        <f t="shared" si="791"/>
        <v>0</v>
      </c>
      <c r="AP1324" s="56">
        <f t="shared" si="792"/>
        <v>1</v>
      </c>
      <c r="AQ1324" s="53" t="b">
        <f t="shared" si="793"/>
        <v>1</v>
      </c>
    </row>
    <row r="1325" spans="1:43">
      <c r="A1325" s="48">
        <f>净值底稿!A1286</f>
        <v>45768</v>
      </c>
      <c r="B1325" s="49">
        <f>净值底稿!X1286</f>
        <v>1.7325807188456166</v>
      </c>
      <c r="C1325" s="49">
        <f>净值底稿!U1286</f>
        <v>1.3601408783101352</v>
      </c>
      <c r="D1325" s="49">
        <f>净值底稿!V1286</f>
        <v>1.7493000000000001</v>
      </c>
      <c r="E1325" s="49">
        <f>净值底稿!W1286</f>
        <v>2.7974000000000001</v>
      </c>
      <c r="F1325" s="50">
        <f t="shared" si="794"/>
        <v>-3.5912127724463394E-3</v>
      </c>
      <c r="G1325" s="50">
        <f t="shared" si="795"/>
        <v>1.7282413882004688E-2</v>
      </c>
      <c r="H1325" s="50">
        <f t="shared" si="796"/>
        <v>-5.1422694549185799E-4</v>
      </c>
      <c r="I1325" s="50">
        <f t="shared" si="797"/>
        <v>1.886655011655014E-2</v>
      </c>
      <c r="J1325" s="51">
        <f t="shared" si="798"/>
        <v>0.13281647730480156</v>
      </c>
      <c r="K1325" s="51">
        <f t="shared" si="799"/>
        <v>0.12875477859447124</v>
      </c>
      <c r="L1325" s="51">
        <f t="shared" si="800"/>
        <v>0.94994437533062026</v>
      </c>
      <c r="M1325" s="51">
        <f t="shared" si="801"/>
        <v>0.11350057350532212</v>
      </c>
      <c r="N1325" s="51">
        <f t="shared" si="772"/>
        <v>1.3250162047352152</v>
      </c>
      <c r="O1325" s="52">
        <f t="shared" si="773"/>
        <v>0.19740985428290961</v>
      </c>
      <c r="P1325" s="53" t="b">
        <f t="shared" si="774"/>
        <v>0</v>
      </c>
      <c r="Q1325" s="53" t="b">
        <f t="shared" si="775"/>
        <v>0</v>
      </c>
      <c r="R1325" s="53" t="b">
        <f t="shared" si="776"/>
        <v>0</v>
      </c>
      <c r="S1325" s="53" t="b">
        <f t="shared" si="802"/>
        <v>0</v>
      </c>
      <c r="T1325" s="54" t="str">
        <f t="shared" si="803"/>
        <v>不调</v>
      </c>
      <c r="U1325" s="51">
        <f t="shared" si="777"/>
        <v>0.13281647730480156</v>
      </c>
      <c r="V1325" s="51">
        <f t="shared" si="778"/>
        <v>0.12875477859447124</v>
      </c>
      <c r="W1325" s="51">
        <f t="shared" si="779"/>
        <v>0.94994437533062026</v>
      </c>
      <c r="X1325" s="51">
        <f t="shared" si="780"/>
        <v>0.11350057350532212</v>
      </c>
      <c r="Y1325" s="51">
        <f t="shared" si="804"/>
        <v>0.99995880187477393</v>
      </c>
      <c r="Z1325" s="51">
        <f t="shared" si="781"/>
        <v>0.13281100551493746</v>
      </c>
      <c r="AA1325" s="51">
        <f t="shared" si="782"/>
        <v>0.12874947413897925</v>
      </c>
      <c r="AB1325" s="51">
        <f t="shared" si="783"/>
        <v>0.94990523940328764</v>
      </c>
      <c r="AC1325" s="51">
        <f t="shared" si="784"/>
        <v>0.11349589749448162</v>
      </c>
      <c r="AD1325" s="78">
        <f t="shared" si="785"/>
        <v>1.324961616551686</v>
      </c>
      <c r="AE1325" s="51">
        <f t="shared" si="805"/>
        <v>1.324961616551686</v>
      </c>
      <c r="AF1325" s="50">
        <f t="shared" si="786"/>
        <v>0</v>
      </c>
      <c r="AG1325" s="50">
        <f t="shared" si="806"/>
        <v>2.4718906687524189E-3</v>
      </c>
      <c r="AH1325" s="48">
        <f t="shared" si="807"/>
        <v>45747</v>
      </c>
      <c r="AI1325" s="55">
        <f t="shared" si="787"/>
        <v>2025</v>
      </c>
      <c r="AJ1325" s="55">
        <f t="shared" si="788"/>
        <v>4</v>
      </c>
      <c r="AK1325" s="53">
        <f t="shared" si="789"/>
        <v>0</v>
      </c>
      <c r="AL1325" s="51">
        <f t="shared" si="808"/>
        <v>1.3131096676218261</v>
      </c>
      <c r="AM1325" s="52" t="str">
        <f t="shared" si="790"/>
        <v/>
      </c>
      <c r="AN1325" s="51">
        <f t="shared" si="809"/>
        <v>1.324961616551686</v>
      </c>
      <c r="AO1325" s="52">
        <f t="shared" si="791"/>
        <v>0</v>
      </c>
      <c r="AP1325" s="56">
        <f t="shared" si="792"/>
        <v>1</v>
      </c>
      <c r="AQ1325" s="53" t="b">
        <f t="shared" si="793"/>
        <v>1</v>
      </c>
    </row>
    <row r="1326" spans="1:43">
      <c r="A1326" s="48">
        <f>净值底稿!A1287</f>
        <v>45769</v>
      </c>
      <c r="B1326" s="49">
        <f>净值底稿!X1287</f>
        <v>1.7395494571952124</v>
      </c>
      <c r="C1326" s="49">
        <f>净值底稿!U1287</f>
        <v>1.3605859343919358</v>
      </c>
      <c r="D1326" s="49">
        <f>净值底稿!V1287</f>
        <v>1.7502</v>
      </c>
      <c r="E1326" s="49">
        <f>净值底稿!W1287</f>
        <v>2.8683999999999998</v>
      </c>
      <c r="F1326" s="50">
        <f t="shared" si="794"/>
        <v>4.0221724008557835E-3</v>
      </c>
      <c r="G1326" s="50">
        <f t="shared" si="795"/>
        <v>3.2721322393713947E-4</v>
      </c>
      <c r="H1326" s="50">
        <f t="shared" si="796"/>
        <v>5.144915108901138E-4</v>
      </c>
      <c r="I1326" s="50">
        <f t="shared" si="797"/>
        <v>2.5380710659898442E-2</v>
      </c>
      <c r="J1326" s="51">
        <f t="shared" si="798"/>
        <v>0.13334519427584954</v>
      </c>
      <c r="K1326" s="51">
        <f t="shared" si="799"/>
        <v>0.12879160266949247</v>
      </c>
      <c r="L1326" s="51">
        <f t="shared" si="800"/>
        <v>0.95039395758511069</v>
      </c>
      <c r="M1326" s="51">
        <f t="shared" si="801"/>
        <v>0.11637650402987455</v>
      </c>
      <c r="N1326" s="51">
        <f t="shared" si="772"/>
        <v>1.3289072585603272</v>
      </c>
      <c r="O1326" s="52">
        <f t="shared" si="773"/>
        <v>0.19725740472614176</v>
      </c>
      <c r="P1326" s="53" t="b">
        <f t="shared" si="774"/>
        <v>0</v>
      </c>
      <c r="Q1326" s="53" t="b">
        <f t="shared" si="775"/>
        <v>0</v>
      </c>
      <c r="R1326" s="53" t="b">
        <f t="shared" si="776"/>
        <v>0</v>
      </c>
      <c r="S1326" s="53" t="b">
        <f t="shared" si="802"/>
        <v>0</v>
      </c>
      <c r="T1326" s="54" t="str">
        <f t="shared" si="803"/>
        <v>不调</v>
      </c>
      <c r="U1326" s="51">
        <f t="shared" si="777"/>
        <v>0.13334519427584954</v>
      </c>
      <c r="V1326" s="51">
        <f t="shared" si="778"/>
        <v>0.12879160266949247</v>
      </c>
      <c r="W1326" s="51">
        <f t="shared" si="779"/>
        <v>0.95039395758511069</v>
      </c>
      <c r="X1326" s="51">
        <f t="shared" si="780"/>
        <v>0.11637650402987455</v>
      </c>
      <c r="Y1326" s="51">
        <f t="shared" si="804"/>
        <v>0.99998626710299976</v>
      </c>
      <c r="Z1326" s="51">
        <f t="shared" si="781"/>
        <v>0.13334336306003108</v>
      </c>
      <c r="AA1326" s="51">
        <f t="shared" si="782"/>
        <v>0.12878983398767851</v>
      </c>
      <c r="AB1326" s="51">
        <f t="shared" si="783"/>
        <v>0.95038090592278157</v>
      </c>
      <c r="AC1326" s="51">
        <f t="shared" si="784"/>
        <v>0.11637490584333146</v>
      </c>
      <c r="AD1326" s="78">
        <f t="shared" si="785"/>
        <v>1.3288890088138225</v>
      </c>
      <c r="AE1326" s="51">
        <f t="shared" si="805"/>
        <v>1.3288890088138225</v>
      </c>
      <c r="AF1326" s="50">
        <f t="shared" si="786"/>
        <v>0</v>
      </c>
      <c r="AG1326" s="50">
        <f t="shared" si="806"/>
        <v>2.9641554993553587E-3</v>
      </c>
      <c r="AH1326" s="48">
        <f t="shared" si="807"/>
        <v>45747</v>
      </c>
      <c r="AI1326" s="55">
        <f t="shared" si="787"/>
        <v>2025</v>
      </c>
      <c r="AJ1326" s="55">
        <f t="shared" si="788"/>
        <v>4</v>
      </c>
      <c r="AK1326" s="53">
        <f t="shared" si="789"/>
        <v>0</v>
      </c>
      <c r="AL1326" s="51">
        <f t="shared" si="808"/>
        <v>1.3131096676218261</v>
      </c>
      <c r="AM1326" s="52" t="str">
        <f t="shared" si="790"/>
        <v/>
      </c>
      <c r="AN1326" s="51">
        <f t="shared" si="809"/>
        <v>1.3288890088138225</v>
      </c>
      <c r="AO1326" s="52">
        <f t="shared" si="791"/>
        <v>0</v>
      </c>
      <c r="AP1326" s="56">
        <f t="shared" si="792"/>
        <v>1</v>
      </c>
      <c r="AQ1326" s="53" t="b">
        <f t="shared" si="793"/>
        <v>1</v>
      </c>
    </row>
    <row r="1327" spans="1:43">
      <c r="A1327" s="48">
        <f>净值底稿!A1288</f>
        <v>45770</v>
      </c>
      <c r="B1327" s="49">
        <f>净值底稿!X1288</f>
        <v>1.7333244411418369</v>
      </c>
      <c r="C1327" s="49">
        <f>净值底稿!U1288</f>
        <v>1.3726215031313438</v>
      </c>
      <c r="D1327" s="49">
        <f>净值底稿!V1288</f>
        <v>1.7490000000000001</v>
      </c>
      <c r="E1327" s="49">
        <f>净值底稿!W1288</f>
        <v>2.7477</v>
      </c>
      <c r="F1327" s="50">
        <f t="shared" si="794"/>
        <v>-3.5785220291537634E-3</v>
      </c>
      <c r="G1327" s="50">
        <f t="shared" si="795"/>
        <v>8.8458717933070918E-3</v>
      </c>
      <c r="H1327" s="50">
        <f t="shared" si="796"/>
        <v>-6.8563592732251433E-4</v>
      </c>
      <c r="I1327" s="50">
        <f t="shared" si="797"/>
        <v>-4.2079207920792006E-2</v>
      </c>
      <c r="J1327" s="51">
        <f t="shared" si="798"/>
        <v>0.13286619089787932</v>
      </c>
      <c r="K1327" s="51">
        <f t="shared" si="799"/>
        <v>0.12992909234741482</v>
      </c>
      <c r="L1327" s="51">
        <f t="shared" si="800"/>
        <v>0.94972929062903955</v>
      </c>
      <c r="M1327" s="51">
        <f t="shared" si="801"/>
        <v>0.11147794198358732</v>
      </c>
      <c r="N1327" s="51">
        <f t="shared" si="772"/>
        <v>1.3240025158579209</v>
      </c>
      <c r="O1327" s="52">
        <f t="shared" si="773"/>
        <v>0.19848548631722898</v>
      </c>
      <c r="P1327" s="53" t="b">
        <f t="shared" si="774"/>
        <v>0</v>
      </c>
      <c r="Q1327" s="53" t="b">
        <f t="shared" si="775"/>
        <v>0</v>
      </c>
      <c r="R1327" s="53" t="b">
        <f t="shared" si="776"/>
        <v>0</v>
      </c>
      <c r="S1327" s="53" t="b">
        <f t="shared" si="802"/>
        <v>0</v>
      </c>
      <c r="T1327" s="54" t="str">
        <f t="shared" si="803"/>
        <v>不调</v>
      </c>
      <c r="U1327" s="51">
        <f t="shared" si="777"/>
        <v>0.13286619089787932</v>
      </c>
      <c r="V1327" s="51">
        <f t="shared" si="778"/>
        <v>0.12992909234741482</v>
      </c>
      <c r="W1327" s="51">
        <f t="shared" si="779"/>
        <v>0.94972929062903955</v>
      </c>
      <c r="X1327" s="51">
        <f t="shared" si="780"/>
        <v>0.11147794198358732</v>
      </c>
      <c r="Y1327" s="51">
        <f t="shared" si="804"/>
        <v>0.99998626710299976</v>
      </c>
      <c r="Z1327" s="51">
        <f t="shared" si="781"/>
        <v>0.1328643662601649</v>
      </c>
      <c r="AA1327" s="51">
        <f t="shared" si="782"/>
        <v>0.12992730804457228</v>
      </c>
      <c r="AB1327" s="51">
        <f t="shared" si="783"/>
        <v>0.94971624809451327</v>
      </c>
      <c r="AC1327" s="51">
        <f t="shared" si="784"/>
        <v>0.11147641106849226</v>
      </c>
      <c r="AD1327" s="78">
        <f t="shared" si="785"/>
        <v>1.3239843334677426</v>
      </c>
      <c r="AE1327" s="51">
        <f t="shared" si="805"/>
        <v>1.3288890088138225</v>
      </c>
      <c r="AF1327" s="50">
        <f t="shared" si="786"/>
        <v>-3.6908088738411005E-3</v>
      </c>
      <c r="AG1327" s="50">
        <f t="shared" si="806"/>
        <v>-3.6908088738411005E-3</v>
      </c>
      <c r="AH1327" s="48">
        <f t="shared" si="807"/>
        <v>45747</v>
      </c>
      <c r="AI1327" s="55">
        <f t="shared" si="787"/>
        <v>2025</v>
      </c>
      <c r="AJ1327" s="55">
        <f t="shared" si="788"/>
        <v>4</v>
      </c>
      <c r="AK1327" s="53">
        <f t="shared" si="789"/>
        <v>0</v>
      </c>
      <c r="AL1327" s="51">
        <f t="shared" si="808"/>
        <v>1.3131096676218261</v>
      </c>
      <c r="AM1327" s="52" t="str">
        <f t="shared" si="790"/>
        <v/>
      </c>
      <c r="AN1327" s="51">
        <f t="shared" si="809"/>
        <v>1.3288890088138225</v>
      </c>
      <c r="AO1327" s="52">
        <f t="shared" si="791"/>
        <v>-3.6908088738411005E-3</v>
      </c>
      <c r="AP1327" s="56">
        <f t="shared" si="792"/>
        <v>1</v>
      </c>
      <c r="AQ1327" s="53" t="b">
        <f t="shared" si="793"/>
        <v>1</v>
      </c>
    </row>
    <row r="1328" spans="1:43">
      <c r="A1328" s="48">
        <f>净值底稿!A1289</f>
        <v>45771</v>
      </c>
      <c r="B1328" s="49">
        <f>净值底稿!X1289</f>
        <v>1.7457758367371397</v>
      </c>
      <c r="C1328" s="49">
        <f>净值底稿!U1289</f>
        <v>1.3651177737440991</v>
      </c>
      <c r="D1328" s="49">
        <f>净值底稿!V1289</f>
        <v>1.7488999999999999</v>
      </c>
      <c r="E1328" s="49">
        <f>净值底稿!W1289</f>
        <v>2.7631999999999999</v>
      </c>
      <c r="F1328" s="50">
        <f t="shared" si="794"/>
        <v>7.1835343111530392E-3</v>
      </c>
      <c r="G1328" s="50">
        <f t="shared" si="795"/>
        <v>-5.4667141452515722E-3</v>
      </c>
      <c r="H1328" s="50">
        <f t="shared" si="796"/>
        <v>-5.7175528873742998E-5</v>
      </c>
      <c r="I1328" s="50">
        <f t="shared" si="797"/>
        <v>5.6410816319103496E-3</v>
      </c>
      <c r="J1328" s="51">
        <f t="shared" si="798"/>
        <v>0.1338188019939244</v>
      </c>
      <c r="K1328" s="51">
        <f t="shared" si="799"/>
        <v>0.12921703259183057</v>
      </c>
      <c r="L1328" s="51">
        <f t="shared" si="800"/>
        <v>0.94966194756574851</v>
      </c>
      <c r="M1328" s="51">
        <f t="shared" si="801"/>
        <v>0.11210525860336203</v>
      </c>
      <c r="N1328" s="51">
        <f t="shared" si="772"/>
        <v>1.3248030407548654</v>
      </c>
      <c r="O1328" s="52">
        <f t="shared" si="773"/>
        <v>0.19854712473778638</v>
      </c>
      <c r="P1328" s="53" t="b">
        <f t="shared" si="774"/>
        <v>0</v>
      </c>
      <c r="Q1328" s="53" t="b">
        <f t="shared" si="775"/>
        <v>0</v>
      </c>
      <c r="R1328" s="53" t="b">
        <f t="shared" si="776"/>
        <v>0</v>
      </c>
      <c r="S1328" s="53" t="b">
        <f t="shared" si="802"/>
        <v>0</v>
      </c>
      <c r="T1328" s="54" t="str">
        <f t="shared" si="803"/>
        <v>不调</v>
      </c>
      <c r="U1328" s="51">
        <f t="shared" si="777"/>
        <v>0.1338188019939244</v>
      </c>
      <c r="V1328" s="51">
        <f t="shared" si="778"/>
        <v>0.12921703259183057</v>
      </c>
      <c r="W1328" s="51">
        <f t="shared" si="779"/>
        <v>0.94966194756574851</v>
      </c>
      <c r="X1328" s="51">
        <f t="shared" si="780"/>
        <v>0.11210525860336203</v>
      </c>
      <c r="Y1328" s="51">
        <f t="shared" si="804"/>
        <v>0.99998626710299976</v>
      </c>
      <c r="Z1328" s="51">
        <f t="shared" si="781"/>
        <v>0.13381696427409992</v>
      </c>
      <c r="AA1328" s="51">
        <f t="shared" si="782"/>
        <v>0.12921525806763132</v>
      </c>
      <c r="AB1328" s="51">
        <f t="shared" si="783"/>
        <v>0.94964890595603757</v>
      </c>
      <c r="AC1328" s="51">
        <f t="shared" si="784"/>
        <v>0.11210371907339244</v>
      </c>
      <c r="AD1328" s="78">
        <f t="shared" si="785"/>
        <v>1.3247848473711612</v>
      </c>
      <c r="AE1328" s="51">
        <f t="shared" si="805"/>
        <v>1.3288890088138225</v>
      </c>
      <c r="AF1328" s="50">
        <f t="shared" si="786"/>
        <v>-3.0884155226211796E-3</v>
      </c>
      <c r="AG1328" s="50">
        <f t="shared" si="806"/>
        <v>6.0462490618906628E-4</v>
      </c>
      <c r="AH1328" s="48">
        <f t="shared" si="807"/>
        <v>45747</v>
      </c>
      <c r="AI1328" s="55">
        <f t="shared" si="787"/>
        <v>2025</v>
      </c>
      <c r="AJ1328" s="55">
        <f t="shared" si="788"/>
        <v>4</v>
      </c>
      <c r="AK1328" s="53">
        <f t="shared" si="789"/>
        <v>0</v>
      </c>
      <c r="AL1328" s="51">
        <f t="shared" si="808"/>
        <v>1.3131096676218261</v>
      </c>
      <c r="AM1328" s="52" t="str">
        <f t="shared" si="790"/>
        <v/>
      </c>
      <c r="AN1328" s="51">
        <f t="shared" si="809"/>
        <v>1.3288890088138225</v>
      </c>
      <c r="AO1328" s="52">
        <f t="shared" si="791"/>
        <v>-3.0884155226211796E-3</v>
      </c>
      <c r="AP1328" s="56">
        <f t="shared" si="792"/>
        <v>1</v>
      </c>
      <c r="AQ1328" s="53" t="b">
        <f t="shared" si="793"/>
        <v>1</v>
      </c>
    </row>
    <row r="1329" spans="1:43">
      <c r="A1329" s="48">
        <f>净值底稿!A1290</f>
        <v>45772</v>
      </c>
      <c r="B1329" s="49">
        <f>净值底稿!X1290</f>
        <v>1.7446775848135994</v>
      </c>
      <c r="C1329" s="49">
        <f>净值底稿!U1290</f>
        <v>1.3701046768464908</v>
      </c>
      <c r="D1329" s="49">
        <f>净值底稿!V1290</f>
        <v>1.7492000000000001</v>
      </c>
      <c r="E1329" s="49">
        <f>净值底稿!W1290</f>
        <v>2.7412000000000001</v>
      </c>
      <c r="F1329" s="50">
        <f t="shared" si="794"/>
        <v>-6.29091032439133E-4</v>
      </c>
      <c r="G1329" s="50">
        <f t="shared" si="795"/>
        <v>3.6530936731664632E-3</v>
      </c>
      <c r="H1329" s="50">
        <f t="shared" si="796"/>
        <v>1.7153639430511625E-4</v>
      </c>
      <c r="I1329" s="50">
        <f t="shared" si="797"/>
        <v>-7.9617834394903886E-3</v>
      </c>
      <c r="J1329" s="51">
        <f t="shared" si="798"/>
        <v>0.13373278122188687</v>
      </c>
      <c r="K1329" s="51">
        <f t="shared" si="799"/>
        <v>0.12968729350935476</v>
      </c>
      <c r="L1329" s="51">
        <f t="shared" si="800"/>
        <v>0.94981180530522102</v>
      </c>
      <c r="M1329" s="51">
        <f t="shared" si="801"/>
        <v>0.11121117353936862</v>
      </c>
      <c r="N1329" s="51">
        <f t="shared" si="772"/>
        <v>1.3244430535758314</v>
      </c>
      <c r="O1329" s="52">
        <f t="shared" si="773"/>
        <v>0.19889120488800197</v>
      </c>
      <c r="P1329" s="53" t="b">
        <f t="shared" si="774"/>
        <v>0</v>
      </c>
      <c r="Q1329" s="53" t="b">
        <f t="shared" si="775"/>
        <v>0</v>
      </c>
      <c r="R1329" s="53" t="b">
        <f t="shared" si="776"/>
        <v>0</v>
      </c>
      <c r="S1329" s="53" t="b">
        <f t="shared" si="802"/>
        <v>0</v>
      </c>
      <c r="T1329" s="54" t="str">
        <f t="shared" si="803"/>
        <v>不调</v>
      </c>
      <c r="U1329" s="51">
        <f t="shared" si="777"/>
        <v>0.13373278122188687</v>
      </c>
      <c r="V1329" s="51">
        <f t="shared" si="778"/>
        <v>0.12968729350935476</v>
      </c>
      <c r="W1329" s="51">
        <f t="shared" si="779"/>
        <v>0.94981180530522102</v>
      </c>
      <c r="X1329" s="51">
        <f t="shared" si="780"/>
        <v>0.11121117353936862</v>
      </c>
      <c r="Y1329" s="51">
        <f t="shared" si="804"/>
        <v>0.99998626710299976</v>
      </c>
      <c r="Z1329" s="51">
        <f t="shared" si="781"/>
        <v>0.13373094468337679</v>
      </c>
      <c r="AA1329" s="51">
        <f t="shared" si="782"/>
        <v>0.12968551252711075</v>
      </c>
      <c r="AB1329" s="51">
        <f t="shared" si="783"/>
        <v>0.94979876163752919</v>
      </c>
      <c r="AC1329" s="51">
        <f t="shared" si="784"/>
        <v>0.11120964628777712</v>
      </c>
      <c r="AD1329" s="78">
        <f t="shared" si="785"/>
        <v>1.3244248651357939</v>
      </c>
      <c r="AE1329" s="51">
        <f t="shared" si="805"/>
        <v>1.3288890088138225</v>
      </c>
      <c r="AF1329" s="50">
        <f t="shared" si="786"/>
        <v>-3.3593051401736851E-3</v>
      </c>
      <c r="AG1329" s="50">
        <f t="shared" si="806"/>
        <v>-2.7172882908621521E-4</v>
      </c>
      <c r="AH1329" s="48">
        <f t="shared" si="807"/>
        <v>45747</v>
      </c>
      <c r="AI1329" s="55">
        <f t="shared" si="787"/>
        <v>2025</v>
      </c>
      <c r="AJ1329" s="55">
        <f t="shared" si="788"/>
        <v>4</v>
      </c>
      <c r="AK1329" s="53">
        <f t="shared" si="789"/>
        <v>0</v>
      </c>
      <c r="AL1329" s="51">
        <f t="shared" si="808"/>
        <v>1.3131096676218261</v>
      </c>
      <c r="AM1329" s="52" t="str">
        <f t="shared" si="790"/>
        <v/>
      </c>
      <c r="AN1329" s="51">
        <f t="shared" si="809"/>
        <v>1.3288890088138225</v>
      </c>
      <c r="AO1329" s="52">
        <f t="shared" si="791"/>
        <v>-3.3593051401736851E-3</v>
      </c>
      <c r="AP1329" s="56">
        <f t="shared" si="792"/>
        <v>1</v>
      </c>
      <c r="AQ1329" s="53" t="b">
        <f t="shared" si="793"/>
        <v>1</v>
      </c>
    </row>
    <row r="1330" spans="1:43">
      <c r="A1330" s="48">
        <f>净值底稿!A1291</f>
        <v>45775</v>
      </c>
      <c r="B1330" s="49">
        <f>净值底稿!X1291</f>
        <v>1.7504692420606811</v>
      </c>
      <c r="C1330" s="49">
        <f>净值底稿!U1291</f>
        <v>1.360391696804272</v>
      </c>
      <c r="D1330" s="49">
        <f>净值底稿!V1291</f>
        <v>1.7506999999999999</v>
      </c>
      <c r="E1330" s="49">
        <f>净值底稿!W1291</f>
        <v>2.7155</v>
      </c>
      <c r="F1330" s="50">
        <f t="shared" si="794"/>
        <v>3.3196146368215107E-3</v>
      </c>
      <c r="G1330" s="50">
        <f t="shared" si="795"/>
        <v>-7.0892247916231055E-3</v>
      </c>
      <c r="H1330" s="50">
        <f t="shared" si="796"/>
        <v>8.5753487308481979E-4</v>
      </c>
      <c r="I1330" s="50">
        <f t="shared" si="797"/>
        <v>-9.3754560046694913E-3</v>
      </c>
      <c r="J1330" s="51">
        <f t="shared" si="798"/>
        <v>0.13417487988474369</v>
      </c>
      <c r="K1330" s="51">
        <f t="shared" si="799"/>
        <v>0.12876614277658921</v>
      </c>
      <c r="L1330" s="51">
        <f t="shared" si="800"/>
        <v>0.95061324719804619</v>
      </c>
      <c r="M1330" s="51">
        <f t="shared" si="801"/>
        <v>0.11016700514171121</v>
      </c>
      <c r="N1330" s="51">
        <f t="shared" si="772"/>
        <v>1.3237212750010903</v>
      </c>
      <c r="O1330" s="52">
        <f t="shared" si="773"/>
        <v>0.19863775526393676</v>
      </c>
      <c r="P1330" s="53" t="b">
        <f t="shared" si="774"/>
        <v>0</v>
      </c>
      <c r="Q1330" s="53" t="b">
        <f t="shared" si="775"/>
        <v>0</v>
      </c>
      <c r="R1330" s="53" t="b">
        <f t="shared" si="776"/>
        <v>0</v>
      </c>
      <c r="S1330" s="53" t="b">
        <f t="shared" si="802"/>
        <v>0</v>
      </c>
      <c r="T1330" s="54" t="str">
        <f t="shared" si="803"/>
        <v>不调</v>
      </c>
      <c r="U1330" s="51">
        <f t="shared" si="777"/>
        <v>0.13417487988474369</v>
      </c>
      <c r="V1330" s="51">
        <f t="shared" si="778"/>
        <v>0.12876614277658921</v>
      </c>
      <c r="W1330" s="51">
        <f t="shared" si="779"/>
        <v>0.95061324719804619</v>
      </c>
      <c r="X1330" s="51">
        <f t="shared" si="780"/>
        <v>0.11016700514171121</v>
      </c>
      <c r="Y1330" s="51">
        <f t="shared" si="804"/>
        <v>0.99995880187477393</v>
      </c>
      <c r="Z1330" s="51">
        <f t="shared" si="781"/>
        <v>0.13416935213124001</v>
      </c>
      <c r="AA1330" s="51">
        <f t="shared" si="782"/>
        <v>0.12876083785291423</v>
      </c>
      <c r="AB1330" s="51">
        <f t="shared" si="783"/>
        <v>0.95057408371444652</v>
      </c>
      <c r="AC1330" s="51">
        <f t="shared" si="784"/>
        <v>0.1101624664676376</v>
      </c>
      <c r="AD1330" s="78">
        <f t="shared" si="785"/>
        <v>1.3236667401662383</v>
      </c>
      <c r="AE1330" s="51">
        <f t="shared" si="805"/>
        <v>1.3288890088138225</v>
      </c>
      <c r="AF1330" s="50">
        <f t="shared" si="786"/>
        <v>-3.9298004671177722E-3</v>
      </c>
      <c r="AG1330" s="50">
        <f t="shared" si="806"/>
        <v>-5.724182545288059E-4</v>
      </c>
      <c r="AH1330" s="48">
        <f t="shared" si="807"/>
        <v>45747</v>
      </c>
      <c r="AI1330" s="55">
        <f t="shared" si="787"/>
        <v>2025</v>
      </c>
      <c r="AJ1330" s="55">
        <f t="shared" si="788"/>
        <v>4</v>
      </c>
      <c r="AK1330" s="53">
        <f t="shared" si="789"/>
        <v>0</v>
      </c>
      <c r="AL1330" s="51">
        <f t="shared" si="808"/>
        <v>1.3131096676218261</v>
      </c>
      <c r="AM1330" s="52" t="str">
        <f t="shared" si="790"/>
        <v/>
      </c>
      <c r="AN1330" s="51">
        <f t="shared" si="809"/>
        <v>1.3288890088138225</v>
      </c>
      <c r="AO1330" s="52">
        <f t="shared" si="791"/>
        <v>-3.9298004671177722E-3</v>
      </c>
      <c r="AP1330" s="56">
        <f t="shared" si="792"/>
        <v>1</v>
      </c>
      <c r="AQ1330" s="53" t="b">
        <f t="shared" si="793"/>
        <v>1</v>
      </c>
    </row>
    <row r="1331" spans="1:43">
      <c r="A1331" s="48">
        <f>净值底稿!A1292</f>
        <v>45776</v>
      </c>
      <c r="B1331" s="49">
        <f>净值底稿!X1292</f>
        <v>1.7469230089239767</v>
      </c>
      <c r="C1331" s="49">
        <f>净值底稿!U1292</f>
        <v>1.366580325162974</v>
      </c>
      <c r="D1331" s="49">
        <f>净值底稿!V1292</f>
        <v>1.7531000000000001</v>
      </c>
      <c r="E1331" s="49">
        <f>净值底稿!W1292</f>
        <v>2.7229000000000001</v>
      </c>
      <c r="F1331" s="50">
        <f t="shared" si="794"/>
        <v>-2.025875720346737E-3</v>
      </c>
      <c r="G1331" s="50">
        <f t="shared" si="795"/>
        <v>4.5491518165245992E-3</v>
      </c>
      <c r="H1331" s="50">
        <f t="shared" si="796"/>
        <v>1.370880219340842E-3</v>
      </c>
      <c r="I1331" s="50">
        <f t="shared" si="797"/>
        <v>2.725096667280491E-3</v>
      </c>
      <c r="J1331" s="51">
        <f t="shared" si="798"/>
        <v>0.13389754169834267</v>
      </c>
      <c r="K1331" s="51">
        <f t="shared" si="799"/>
        <v>0.12934659045233005</v>
      </c>
      <c r="L1331" s="51">
        <f t="shared" si="800"/>
        <v>0.95187720692282873</v>
      </c>
      <c r="M1331" s="51">
        <f t="shared" si="801"/>
        <v>0.11046266983786796</v>
      </c>
      <c r="N1331" s="51">
        <f t="shared" si="772"/>
        <v>1.3255840089113693</v>
      </c>
      <c r="O1331" s="52">
        <f t="shared" si="773"/>
        <v>0.19858728709835669</v>
      </c>
      <c r="P1331" s="53" t="b">
        <f t="shared" si="774"/>
        <v>0</v>
      </c>
      <c r="Q1331" s="53" t="b">
        <f t="shared" si="775"/>
        <v>0</v>
      </c>
      <c r="R1331" s="53" t="b">
        <f t="shared" si="776"/>
        <v>0</v>
      </c>
      <c r="S1331" s="53" t="b">
        <f t="shared" si="802"/>
        <v>0</v>
      </c>
      <c r="T1331" s="54" t="str">
        <f t="shared" si="803"/>
        <v>不调</v>
      </c>
      <c r="U1331" s="51">
        <f t="shared" si="777"/>
        <v>0.13389754169834267</v>
      </c>
      <c r="V1331" s="51">
        <f t="shared" si="778"/>
        <v>0.12934659045233005</v>
      </c>
      <c r="W1331" s="51">
        <f t="shared" si="779"/>
        <v>0.95187720692282873</v>
      </c>
      <c r="X1331" s="51">
        <f t="shared" si="780"/>
        <v>0.11046266983786796</v>
      </c>
      <c r="Y1331" s="51">
        <f t="shared" si="804"/>
        <v>0.99998626710299976</v>
      </c>
      <c r="Z1331" s="51">
        <f t="shared" si="781"/>
        <v>0.13389570289719394</v>
      </c>
      <c r="AA1331" s="51">
        <f t="shared" si="782"/>
        <v>0.12934481414892604</v>
      </c>
      <c r="AB1331" s="51">
        <f t="shared" si="783"/>
        <v>0.95186413489118915</v>
      </c>
      <c r="AC1331" s="51">
        <f t="shared" si="784"/>
        <v>0.1104611528654007</v>
      </c>
      <c r="AD1331" s="78">
        <f t="shared" si="785"/>
        <v>1.3255658048027099</v>
      </c>
      <c r="AE1331" s="51">
        <f t="shared" si="805"/>
        <v>1.3288890088138225</v>
      </c>
      <c r="AF1331" s="50">
        <f t="shared" si="786"/>
        <v>-2.5007385786710579E-3</v>
      </c>
      <c r="AG1331" s="50">
        <f t="shared" si="806"/>
        <v>1.4346999730709964E-3</v>
      </c>
      <c r="AH1331" s="48">
        <f t="shared" si="807"/>
        <v>45747</v>
      </c>
      <c r="AI1331" s="55">
        <f t="shared" si="787"/>
        <v>2025</v>
      </c>
      <c r="AJ1331" s="55">
        <f t="shared" si="788"/>
        <v>4</v>
      </c>
      <c r="AK1331" s="53">
        <f t="shared" si="789"/>
        <v>0</v>
      </c>
      <c r="AL1331" s="51">
        <f t="shared" si="808"/>
        <v>1.3131096676218261</v>
      </c>
      <c r="AM1331" s="52" t="str">
        <f t="shared" si="790"/>
        <v/>
      </c>
      <c r="AN1331" s="51">
        <f t="shared" si="809"/>
        <v>1.3288890088138225</v>
      </c>
      <c r="AO1331" s="52">
        <f t="shared" si="791"/>
        <v>-2.5007385786710579E-3</v>
      </c>
      <c r="AP1331" s="56">
        <f t="shared" si="792"/>
        <v>1</v>
      </c>
      <c r="AQ1331" s="53" t="b">
        <f t="shared" si="793"/>
        <v>1</v>
      </c>
    </row>
    <row r="1332" spans="1:43">
      <c r="A1332" s="48">
        <f>净值底稿!A1293</f>
        <v>45777</v>
      </c>
      <c r="B1332" s="49">
        <f>净值底稿!X1293</f>
        <v>1.7253825584118576</v>
      </c>
      <c r="C1332" s="49">
        <f>净值底稿!U1293</f>
        <v>1.3752223553635674</v>
      </c>
      <c r="D1332" s="49">
        <f>净值底稿!V1293</f>
        <v>1.7544</v>
      </c>
      <c r="E1332" s="49">
        <f>净值底稿!W1293</f>
        <v>2.7223999999999999</v>
      </c>
      <c r="F1332" s="50">
        <f t="shared" si="794"/>
        <v>-1.2330509359646524E-2</v>
      </c>
      <c r="G1332" s="50">
        <f t="shared" si="795"/>
        <v>6.3238362513104995E-3</v>
      </c>
      <c r="H1332" s="50">
        <f t="shared" si="796"/>
        <v>7.4154355142308503E-4</v>
      </c>
      <c r="I1332" s="50">
        <f t="shared" si="797"/>
        <v>-1.8362774982561003E-4</v>
      </c>
      <c r="J1332" s="51">
        <f t="shared" si="798"/>
        <v>0.13224470067940364</v>
      </c>
      <c r="K1332" s="51">
        <f t="shared" si="799"/>
        <v>0.13016276957356004</v>
      </c>
      <c r="L1332" s="51">
        <f t="shared" si="800"/>
        <v>0.95256998360224865</v>
      </c>
      <c r="M1332" s="51">
        <f t="shared" si="801"/>
        <v>0.11044086913245689</v>
      </c>
      <c r="N1332" s="51">
        <f t="shared" si="772"/>
        <v>1.3254183229876693</v>
      </c>
      <c r="O1332" s="52">
        <f t="shared" si="773"/>
        <v>0.19798086815448751</v>
      </c>
      <c r="P1332" s="53" t="b">
        <f t="shared" si="774"/>
        <v>0</v>
      </c>
      <c r="Q1332" s="53" t="b">
        <f t="shared" si="775"/>
        <v>0</v>
      </c>
      <c r="R1332" s="53" t="b">
        <f t="shared" si="776"/>
        <v>0</v>
      </c>
      <c r="S1332" s="53" t="b">
        <f t="shared" si="802"/>
        <v>0</v>
      </c>
      <c r="T1332" s="54" t="str">
        <f t="shared" si="803"/>
        <v>不调</v>
      </c>
      <c r="U1332" s="51">
        <f t="shared" si="777"/>
        <v>0.13224470067940364</v>
      </c>
      <c r="V1332" s="51">
        <f t="shared" si="778"/>
        <v>0.13016276957356004</v>
      </c>
      <c r="W1332" s="51">
        <f t="shared" si="779"/>
        <v>0.95256998360224865</v>
      </c>
      <c r="X1332" s="51">
        <f t="shared" si="780"/>
        <v>0.11044086913245689</v>
      </c>
      <c r="Y1332" s="51">
        <f t="shared" si="804"/>
        <v>0.99998626710299976</v>
      </c>
      <c r="Z1332" s="51">
        <f t="shared" si="781"/>
        <v>0.13224288457655037</v>
      </c>
      <c r="AA1332" s="51">
        <f t="shared" si="782"/>
        <v>0.13016098206165222</v>
      </c>
      <c r="AB1332" s="51">
        <f t="shared" si="783"/>
        <v>0.95255690205677834</v>
      </c>
      <c r="AC1332" s="51">
        <f t="shared" si="784"/>
        <v>0.11043935245937647</v>
      </c>
      <c r="AD1332" s="78">
        <f t="shared" si="785"/>
        <v>1.3254001211543576</v>
      </c>
      <c r="AE1332" s="51">
        <f t="shared" si="805"/>
        <v>1.3288890088138225</v>
      </c>
      <c r="AF1332" s="50">
        <f t="shared" si="786"/>
        <v>-2.6254168981194592E-3</v>
      </c>
      <c r="AG1332" s="50">
        <f t="shared" si="806"/>
        <v>-1.2499088898643151E-4</v>
      </c>
      <c r="AH1332" s="48">
        <f t="shared" si="807"/>
        <v>45747</v>
      </c>
      <c r="AI1332" s="55">
        <f t="shared" si="787"/>
        <v>2025</v>
      </c>
      <c r="AJ1332" s="55">
        <f t="shared" si="788"/>
        <v>4</v>
      </c>
      <c r="AK1332" s="53">
        <f t="shared" si="789"/>
        <v>1</v>
      </c>
      <c r="AL1332" s="51">
        <f t="shared" si="808"/>
        <v>1.3131096676218261</v>
      </c>
      <c r="AM1332" s="52">
        <f t="shared" si="790"/>
        <v>9.3598073607901178E-3</v>
      </c>
      <c r="AN1332" s="51">
        <f t="shared" si="809"/>
        <v>1.3288890088138225</v>
      </c>
      <c r="AO1332" s="52">
        <f t="shared" si="791"/>
        <v>-2.6254168981194592E-3</v>
      </c>
      <c r="AP1332" s="56">
        <f t="shared" si="792"/>
        <v>1</v>
      </c>
      <c r="AQ1332" s="53" t="b">
        <f t="shared" si="793"/>
        <v>1</v>
      </c>
    </row>
    <row r="1333" spans="1:43">
      <c r="A1333" s="48">
        <f>净值底稿!A1294</f>
        <v>45783</v>
      </c>
      <c r="B1333" s="49">
        <f>净值底稿!X1294</f>
        <v>1.7301278311894264</v>
      </c>
      <c r="C1333" s="49">
        <f>净值底稿!U1294</f>
        <v>1.4047644657065335</v>
      </c>
      <c r="D1333" s="49">
        <f>净值底稿!V1294</f>
        <v>1.7549999999999999</v>
      </c>
      <c r="E1333" s="49">
        <f>净值底稿!W1294</f>
        <v>2.7641</v>
      </c>
      <c r="F1333" s="50">
        <f t="shared" si="794"/>
        <v>2.7502728333690385E-3</v>
      </c>
      <c r="G1333" s="50">
        <f t="shared" si="795"/>
        <v>2.1481697288985746E-2</v>
      </c>
      <c r="H1333" s="50">
        <f t="shared" si="796"/>
        <v>3.4199726402195374E-4</v>
      </c>
      <c r="I1333" s="50">
        <f t="shared" si="797"/>
        <v>1.5317367029092033E-2</v>
      </c>
      <c r="J1333" s="51">
        <f t="shared" si="798"/>
        <v>0.1326065885894076</v>
      </c>
      <c r="K1333" s="51">
        <f t="shared" si="799"/>
        <v>0.13295706087713774</v>
      </c>
      <c r="L1333" s="51">
        <f t="shared" si="800"/>
        <v>0.95288267391110704</v>
      </c>
      <c r="M1333" s="51">
        <f t="shared" si="801"/>
        <v>0.112130992555452</v>
      </c>
      <c r="N1333" s="51">
        <f t="shared" si="772"/>
        <v>1.3305773159331045</v>
      </c>
      <c r="O1333" s="52">
        <f t="shared" si="773"/>
        <v>0.19958528248342441</v>
      </c>
      <c r="P1333" s="53" t="b">
        <f t="shared" si="774"/>
        <v>0</v>
      </c>
      <c r="Q1333" s="53" t="b">
        <f t="shared" si="775"/>
        <v>0</v>
      </c>
      <c r="R1333" s="53" t="b">
        <f t="shared" si="776"/>
        <v>0</v>
      </c>
      <c r="S1333" s="53" t="b">
        <f t="shared" si="802"/>
        <v>0</v>
      </c>
      <c r="T1333" s="54" t="str">
        <f t="shared" si="803"/>
        <v>不调</v>
      </c>
      <c r="U1333" s="51">
        <f t="shared" si="777"/>
        <v>0.1326065885894076</v>
      </c>
      <c r="V1333" s="51">
        <f t="shared" si="778"/>
        <v>0.13295706087713774</v>
      </c>
      <c r="W1333" s="51">
        <f t="shared" si="779"/>
        <v>0.95288267391110704</v>
      </c>
      <c r="X1333" s="51">
        <f t="shared" si="780"/>
        <v>0.112130992555452</v>
      </c>
      <c r="Y1333" s="51">
        <f t="shared" si="804"/>
        <v>0.99991760544683339</v>
      </c>
      <c r="Z1333" s="51">
        <f t="shared" si="781"/>
        <v>0.13259566252879382</v>
      </c>
      <c r="AA1333" s="51">
        <f t="shared" si="782"/>
        <v>0.13294610593951642</v>
      </c>
      <c r="AB1333" s="51">
        <f t="shared" si="783"/>
        <v>0.95280416156896997</v>
      </c>
      <c r="AC1333" s="51">
        <f t="shared" si="784"/>
        <v>0.11212175357242427</v>
      </c>
      <c r="AD1333" s="78">
        <f t="shared" si="785"/>
        <v>1.3304676836097045</v>
      </c>
      <c r="AE1333" s="51">
        <f t="shared" si="805"/>
        <v>1.3304676836097045</v>
      </c>
      <c r="AF1333" s="50">
        <f t="shared" si="786"/>
        <v>0</v>
      </c>
      <c r="AG1333" s="50">
        <f t="shared" si="806"/>
        <v>3.8234208481384702E-3</v>
      </c>
      <c r="AH1333" s="48">
        <f t="shared" si="807"/>
        <v>45747</v>
      </c>
      <c r="AI1333" s="55">
        <f t="shared" si="787"/>
        <v>2025</v>
      </c>
      <c r="AJ1333" s="55">
        <f t="shared" si="788"/>
        <v>5</v>
      </c>
      <c r="AK1333" s="53">
        <f t="shared" si="789"/>
        <v>0</v>
      </c>
      <c r="AL1333" s="51">
        <f t="shared" si="808"/>
        <v>1.3254001211543576</v>
      </c>
      <c r="AM1333" s="52" t="str">
        <f t="shared" si="790"/>
        <v/>
      </c>
      <c r="AN1333" s="51">
        <f t="shared" si="809"/>
        <v>1.3304676836097045</v>
      </c>
      <c r="AO1333" s="52">
        <f t="shared" si="791"/>
        <v>0</v>
      </c>
      <c r="AP1333" s="56">
        <f t="shared" si="792"/>
        <v>1</v>
      </c>
      <c r="AQ1333" s="53" t="b">
        <f t="shared" si="793"/>
        <v>1</v>
      </c>
    </row>
    <row r="1334" spans="1:43">
      <c r="A1334" s="48">
        <f>净值底稿!A1295</f>
        <v>45784</v>
      </c>
      <c r="B1334" s="49">
        <f>净值底稿!X1295</f>
        <v>1.7415710456174536</v>
      </c>
      <c r="C1334" s="49">
        <f>净值底稿!U1295</f>
        <v>1.4105230362505479</v>
      </c>
      <c r="D1334" s="49">
        <f>净值底稿!V1295</f>
        <v>1.7542</v>
      </c>
      <c r="E1334" s="49">
        <f>净值底稿!W1295</f>
        <v>2.7852999999999999</v>
      </c>
      <c r="F1334" s="50">
        <f t="shared" si="794"/>
        <v>6.614086093372773E-3</v>
      </c>
      <c r="G1334" s="50">
        <f t="shared" si="795"/>
        <v>4.0993139309786208E-3</v>
      </c>
      <c r="H1334" s="50">
        <f t="shared" si="796"/>
        <v>-4.558404558403506E-4</v>
      </c>
      <c r="I1334" s="50">
        <f t="shared" si="797"/>
        <v>7.6697659274265195E-3</v>
      </c>
      <c r="J1334" s="51">
        <f t="shared" si="798"/>
        <v>0.13347266165636706</v>
      </c>
      <c r="K1334" s="51">
        <f t="shared" si="799"/>
        <v>0.13349109376366364</v>
      </c>
      <c r="L1334" s="51">
        <f t="shared" si="800"/>
        <v>0.95236983488563376</v>
      </c>
      <c r="M1334" s="51">
        <f t="shared" si="801"/>
        <v>0.11298170117769736</v>
      </c>
      <c r="N1334" s="51">
        <f t="shared" si="772"/>
        <v>1.332315291483362</v>
      </c>
      <c r="O1334" s="52">
        <f t="shared" si="773"/>
        <v>0.20037580978508535</v>
      </c>
      <c r="P1334" s="53" t="b">
        <f t="shared" si="774"/>
        <v>0</v>
      </c>
      <c r="Q1334" s="53" t="b">
        <f t="shared" si="775"/>
        <v>0</v>
      </c>
      <c r="R1334" s="53" t="b">
        <f t="shared" si="776"/>
        <v>0</v>
      </c>
      <c r="S1334" s="53" t="b">
        <f t="shared" si="802"/>
        <v>0</v>
      </c>
      <c r="T1334" s="54" t="str">
        <f t="shared" si="803"/>
        <v>不调</v>
      </c>
      <c r="U1334" s="51">
        <f t="shared" si="777"/>
        <v>0.13347266165636706</v>
      </c>
      <c r="V1334" s="51">
        <f t="shared" si="778"/>
        <v>0.13349109376366364</v>
      </c>
      <c r="W1334" s="51">
        <f t="shared" si="779"/>
        <v>0.95236983488563376</v>
      </c>
      <c r="X1334" s="51">
        <f t="shared" si="780"/>
        <v>0.11298170117769736</v>
      </c>
      <c r="Y1334" s="51">
        <f t="shared" si="804"/>
        <v>0.99998626710299976</v>
      </c>
      <c r="Z1334" s="51">
        <f t="shared" si="781"/>
        <v>0.1334708286900522</v>
      </c>
      <c r="AA1334" s="51">
        <f t="shared" si="782"/>
        <v>0.13348926054422253</v>
      </c>
      <c r="AB1334" s="51">
        <f t="shared" si="783"/>
        <v>0.95235675608878512</v>
      </c>
      <c r="AC1334" s="51">
        <f t="shared" si="784"/>
        <v>0.11298014961163218</v>
      </c>
      <c r="AD1334" s="78">
        <f t="shared" si="785"/>
        <v>1.3322969949346921</v>
      </c>
      <c r="AE1334" s="51">
        <f t="shared" si="805"/>
        <v>1.3322969949346921</v>
      </c>
      <c r="AF1334" s="50">
        <f t="shared" si="786"/>
        <v>0</v>
      </c>
      <c r="AG1334" s="50">
        <f t="shared" si="806"/>
        <v>1.3749385629755473E-3</v>
      </c>
      <c r="AH1334" s="48">
        <f t="shared" si="807"/>
        <v>45747</v>
      </c>
      <c r="AI1334" s="55">
        <f t="shared" si="787"/>
        <v>2025</v>
      </c>
      <c r="AJ1334" s="55">
        <f t="shared" si="788"/>
        <v>5</v>
      </c>
      <c r="AK1334" s="53">
        <f t="shared" si="789"/>
        <v>0</v>
      </c>
      <c r="AL1334" s="51">
        <f t="shared" si="808"/>
        <v>1.3254001211543576</v>
      </c>
      <c r="AM1334" s="52" t="str">
        <f t="shared" si="790"/>
        <v/>
      </c>
      <c r="AN1334" s="51">
        <f t="shared" si="809"/>
        <v>1.3322969949346921</v>
      </c>
      <c r="AO1334" s="52">
        <f t="shared" si="791"/>
        <v>0</v>
      </c>
      <c r="AP1334" s="56">
        <f t="shared" si="792"/>
        <v>1</v>
      </c>
      <c r="AQ1334" s="53" t="b">
        <f t="shared" si="793"/>
        <v>1</v>
      </c>
    </row>
    <row r="1335" spans="1:43">
      <c r="A1335" s="48">
        <f>净值底稿!A1296</f>
        <v>45785</v>
      </c>
      <c r="B1335" s="49">
        <f>净值底稿!X1296</f>
        <v>1.7485159602381093</v>
      </c>
      <c r="C1335" s="49">
        <f>净值底稿!U1296</f>
        <v>1.4219284151211431</v>
      </c>
      <c r="D1335" s="49">
        <f>净值底稿!V1296</f>
        <v>1.7561</v>
      </c>
      <c r="E1335" s="49">
        <f>净值底稿!W1296</f>
        <v>2.7471999999999999</v>
      </c>
      <c r="F1335" s="50">
        <f t="shared" si="794"/>
        <v>3.9877297214674368E-3</v>
      </c>
      <c r="G1335" s="50">
        <f t="shared" si="795"/>
        <v>8.0859217307878151E-3</v>
      </c>
      <c r="H1335" s="50">
        <f t="shared" si="796"/>
        <v>1.0831148101699828E-3</v>
      </c>
      <c r="I1335" s="50">
        <f t="shared" si="797"/>
        <v>-1.3678957383405743E-2</v>
      </c>
      <c r="J1335" s="51">
        <f t="shared" si="798"/>
        <v>0.1340030742805684</v>
      </c>
      <c r="K1335" s="51">
        <f t="shared" si="799"/>
        <v>0.13456864425688386</v>
      </c>
      <c r="L1335" s="51">
        <f t="shared" si="800"/>
        <v>0.95338826779587027</v>
      </c>
      <c r="M1335" s="51">
        <f t="shared" si="801"/>
        <v>0.11143469895992386</v>
      </c>
      <c r="N1335" s="51">
        <f t="shared" si="772"/>
        <v>1.3333946852932463</v>
      </c>
      <c r="O1335" s="52">
        <f t="shared" si="773"/>
        <v>0.20141952079131523</v>
      </c>
      <c r="P1335" s="53" t="b">
        <f t="shared" si="774"/>
        <v>0</v>
      </c>
      <c r="Q1335" s="53" t="b">
        <f t="shared" si="775"/>
        <v>0</v>
      </c>
      <c r="R1335" s="53" t="b">
        <f t="shared" si="776"/>
        <v>0</v>
      </c>
      <c r="S1335" s="53" t="b">
        <f t="shared" si="802"/>
        <v>0</v>
      </c>
      <c r="T1335" s="54" t="str">
        <f t="shared" si="803"/>
        <v>不调</v>
      </c>
      <c r="U1335" s="51">
        <f t="shared" si="777"/>
        <v>0.1340030742805684</v>
      </c>
      <c r="V1335" s="51">
        <f t="shared" si="778"/>
        <v>0.13456864425688386</v>
      </c>
      <c r="W1335" s="51">
        <f t="shared" si="779"/>
        <v>0.95338826779587027</v>
      </c>
      <c r="X1335" s="51">
        <f t="shared" si="780"/>
        <v>0.11143469895992386</v>
      </c>
      <c r="Y1335" s="51">
        <f t="shared" si="804"/>
        <v>0.99998626710299976</v>
      </c>
      <c r="Z1335" s="51">
        <f t="shared" si="781"/>
        <v>0.1340012340301516</v>
      </c>
      <c r="AA1335" s="51">
        <f t="shared" si="782"/>
        <v>0.13456679623955281</v>
      </c>
      <c r="AB1335" s="51">
        <f t="shared" si="783"/>
        <v>0.95337517501298741</v>
      </c>
      <c r="AC1335" s="51">
        <f t="shared" si="784"/>
        <v>0.11143316863868079</v>
      </c>
      <c r="AD1335" s="78">
        <f t="shared" si="785"/>
        <v>1.3333763739213724</v>
      </c>
      <c r="AE1335" s="51">
        <f t="shared" si="805"/>
        <v>1.3333763739213724</v>
      </c>
      <c r="AF1335" s="50">
        <f t="shared" si="786"/>
        <v>0</v>
      </c>
      <c r="AG1335" s="50">
        <f t="shared" si="806"/>
        <v>8.1016394301269834E-4</v>
      </c>
      <c r="AH1335" s="48">
        <f t="shared" si="807"/>
        <v>45747</v>
      </c>
      <c r="AI1335" s="55">
        <f t="shared" si="787"/>
        <v>2025</v>
      </c>
      <c r="AJ1335" s="55">
        <f t="shared" si="788"/>
        <v>5</v>
      </c>
      <c r="AK1335" s="53">
        <f t="shared" si="789"/>
        <v>0</v>
      </c>
      <c r="AL1335" s="51">
        <f t="shared" si="808"/>
        <v>1.3254001211543576</v>
      </c>
      <c r="AM1335" s="52" t="str">
        <f t="shared" si="790"/>
        <v/>
      </c>
      <c r="AN1335" s="51">
        <f t="shared" si="809"/>
        <v>1.3333763739213724</v>
      </c>
      <c r="AO1335" s="52">
        <f t="shared" si="791"/>
        <v>0</v>
      </c>
      <c r="AP1335" s="56">
        <f t="shared" si="792"/>
        <v>1</v>
      </c>
      <c r="AQ1335" s="53" t="b">
        <f t="shared" si="793"/>
        <v>1</v>
      </c>
    </row>
    <row r="1336" spans="1:43">
      <c r="A1336" s="48">
        <f>净值底稿!A1297</f>
        <v>45786</v>
      </c>
      <c r="B1336" s="49">
        <f>净值底稿!X1297</f>
        <v>1.7579534338213731</v>
      </c>
      <c r="C1336" s="49">
        <f>净值底稿!U1297</f>
        <v>1.4102756562736487</v>
      </c>
      <c r="D1336" s="49">
        <f>净值底稿!V1297</f>
        <v>1.7566999999999999</v>
      </c>
      <c r="E1336" s="49">
        <f>净值底稿!W1297</f>
        <v>2.7397</v>
      </c>
      <c r="F1336" s="50">
        <f t="shared" si="794"/>
        <v>5.3974191816805739E-3</v>
      </c>
      <c r="G1336" s="50">
        <f t="shared" si="795"/>
        <v>-8.1950390213572089E-3</v>
      </c>
      <c r="H1336" s="50">
        <f t="shared" si="796"/>
        <v>3.4166619213027438E-4</v>
      </c>
      <c r="I1336" s="50">
        <f t="shared" si="797"/>
        <v>-2.7300524170063012E-3</v>
      </c>
      <c r="J1336" s="51">
        <f t="shared" si="798"/>
        <v>0.13472449486107479</v>
      </c>
      <c r="K1336" s="51">
        <f t="shared" si="799"/>
        <v>0.13346401609339065</v>
      </c>
      <c r="L1336" s="51">
        <f t="shared" si="800"/>
        <v>0.95370091107870558</v>
      </c>
      <c r="M1336" s="51">
        <f t="shared" si="801"/>
        <v>0.11112895024730408</v>
      </c>
      <c r="N1336" s="51">
        <f t="shared" si="772"/>
        <v>1.3330183722804752</v>
      </c>
      <c r="O1336" s="52">
        <f t="shared" si="773"/>
        <v>0.20118890821861601</v>
      </c>
      <c r="P1336" s="53" t="b">
        <f t="shared" si="774"/>
        <v>0</v>
      </c>
      <c r="Q1336" s="53" t="b">
        <f t="shared" si="775"/>
        <v>0</v>
      </c>
      <c r="R1336" s="53" t="b">
        <f t="shared" si="776"/>
        <v>0</v>
      </c>
      <c r="S1336" s="53" t="b">
        <f t="shared" si="802"/>
        <v>0</v>
      </c>
      <c r="T1336" s="54" t="str">
        <f t="shared" si="803"/>
        <v>不调</v>
      </c>
      <c r="U1336" s="51">
        <f t="shared" si="777"/>
        <v>0.13472449486107479</v>
      </c>
      <c r="V1336" s="51">
        <f t="shared" si="778"/>
        <v>0.13346401609339065</v>
      </c>
      <c r="W1336" s="51">
        <f t="shared" si="779"/>
        <v>0.95370091107870558</v>
      </c>
      <c r="X1336" s="51">
        <f t="shared" si="780"/>
        <v>0.11112895024730408</v>
      </c>
      <c r="Y1336" s="51">
        <f t="shared" si="804"/>
        <v>0.99998626710299976</v>
      </c>
      <c r="Z1336" s="51">
        <f t="shared" si="781"/>
        <v>0.13472264470346346</v>
      </c>
      <c r="AA1336" s="51">
        <f t="shared" si="782"/>
        <v>0.13346218324580439</v>
      </c>
      <c r="AB1336" s="51">
        <f t="shared" si="783"/>
        <v>0.95368781400232472</v>
      </c>
      <c r="AC1336" s="51">
        <f t="shared" si="784"/>
        <v>0.1111274241248766</v>
      </c>
      <c r="AD1336" s="78">
        <f t="shared" si="785"/>
        <v>1.3330000660764691</v>
      </c>
      <c r="AE1336" s="51">
        <f t="shared" si="805"/>
        <v>1.3333763739213724</v>
      </c>
      <c r="AF1336" s="50">
        <f t="shared" si="786"/>
        <v>-2.8222177343417698E-4</v>
      </c>
      <c r="AG1336" s="50">
        <f t="shared" si="806"/>
        <v>-2.8222177343417698E-4</v>
      </c>
      <c r="AH1336" s="48">
        <f t="shared" si="807"/>
        <v>45747</v>
      </c>
      <c r="AI1336" s="55">
        <f t="shared" si="787"/>
        <v>2025</v>
      </c>
      <c r="AJ1336" s="55">
        <f t="shared" si="788"/>
        <v>5</v>
      </c>
      <c r="AK1336" s="53">
        <f t="shared" si="789"/>
        <v>0</v>
      </c>
      <c r="AL1336" s="51">
        <f t="shared" si="808"/>
        <v>1.3254001211543576</v>
      </c>
      <c r="AM1336" s="52" t="str">
        <f t="shared" si="790"/>
        <v/>
      </c>
      <c r="AN1336" s="51">
        <f t="shared" si="809"/>
        <v>1.3333763739213724</v>
      </c>
      <c r="AO1336" s="52">
        <f t="shared" si="791"/>
        <v>-2.8222177343417698E-4</v>
      </c>
      <c r="AP1336" s="56">
        <f t="shared" si="792"/>
        <v>1</v>
      </c>
      <c r="AQ1336" s="53" t="b">
        <f t="shared" si="793"/>
        <v>1</v>
      </c>
    </row>
    <row r="1337" spans="1:43">
      <c r="A1337" s="48">
        <f>净值底稿!A1298</f>
        <v>45789</v>
      </c>
      <c r="B1337" s="49">
        <f>净值底稿!X1298</f>
        <v>1.7602756773919919</v>
      </c>
      <c r="C1337" s="49">
        <f>净值底稿!U1298</f>
        <v>1.4285688019573695</v>
      </c>
      <c r="D1337" s="49">
        <f>净值底稿!V1298</f>
        <v>1.7529999999999999</v>
      </c>
      <c r="E1337" s="49">
        <f>净值底稿!W1298</f>
        <v>2.6533000000000002</v>
      </c>
      <c r="F1337" s="50">
        <f t="shared" si="794"/>
        <v>1.3209926531276839E-3</v>
      </c>
      <c r="G1337" s="50">
        <f t="shared" si="795"/>
        <v>1.2971326281031148E-2</v>
      </c>
      <c r="H1337" s="50">
        <f t="shared" si="796"/>
        <v>-2.1062218933227683E-3</v>
      </c>
      <c r="I1337" s="50">
        <f t="shared" si="797"/>
        <v>-3.1536299594846051E-2</v>
      </c>
      <c r="J1337" s="51">
        <f t="shared" si="798"/>
        <v>0.13490061232732667</v>
      </c>
      <c r="K1337" s="51">
        <f t="shared" si="799"/>
        <v>0.13519336477086449</v>
      </c>
      <c r="L1337" s="51">
        <f t="shared" si="800"/>
        <v>0.95167913584907793</v>
      </c>
      <c r="M1337" s="51">
        <f t="shared" si="801"/>
        <v>0.10762287638447096</v>
      </c>
      <c r="N1337" s="51">
        <f t="shared" si="772"/>
        <v>1.32939598933174</v>
      </c>
      <c r="O1337" s="52">
        <f t="shared" si="773"/>
        <v>0.20317044677858689</v>
      </c>
      <c r="P1337" s="53" t="b">
        <f t="shared" si="774"/>
        <v>0</v>
      </c>
      <c r="Q1337" s="53" t="b">
        <f t="shared" si="775"/>
        <v>0</v>
      </c>
      <c r="R1337" s="53" t="b">
        <f t="shared" si="776"/>
        <v>0</v>
      </c>
      <c r="S1337" s="53" t="b">
        <f t="shared" si="802"/>
        <v>0</v>
      </c>
      <c r="T1337" s="54" t="str">
        <f t="shared" si="803"/>
        <v>不调</v>
      </c>
      <c r="U1337" s="51">
        <f t="shared" si="777"/>
        <v>0.13490061232732667</v>
      </c>
      <c r="V1337" s="51">
        <f t="shared" si="778"/>
        <v>0.13519336477086449</v>
      </c>
      <c r="W1337" s="51">
        <f t="shared" si="779"/>
        <v>0.95167913584907793</v>
      </c>
      <c r="X1337" s="51">
        <f t="shared" si="780"/>
        <v>0.10762287638447096</v>
      </c>
      <c r="Y1337" s="51">
        <f t="shared" si="804"/>
        <v>0.99995880187477393</v>
      </c>
      <c r="Z1337" s="51">
        <f t="shared" si="781"/>
        <v>0.13489505467500693</v>
      </c>
      <c r="AA1337" s="51">
        <f t="shared" si="782"/>
        <v>0.13518779505769293</v>
      </c>
      <c r="AB1337" s="51">
        <f t="shared" si="783"/>
        <v>0.95163992845286416</v>
      </c>
      <c r="AC1337" s="51">
        <f t="shared" si="784"/>
        <v>0.10761844252373248</v>
      </c>
      <c r="AD1337" s="78">
        <f t="shared" si="785"/>
        <v>1.3293412207092965</v>
      </c>
      <c r="AE1337" s="51">
        <f t="shared" si="805"/>
        <v>1.3333763739213724</v>
      </c>
      <c r="AF1337" s="50">
        <f t="shared" si="786"/>
        <v>-3.0262672198164697E-3</v>
      </c>
      <c r="AG1337" s="50">
        <f t="shared" si="806"/>
        <v>-2.7448200943770429E-3</v>
      </c>
      <c r="AH1337" s="48">
        <f t="shared" si="807"/>
        <v>45747</v>
      </c>
      <c r="AI1337" s="55">
        <f t="shared" si="787"/>
        <v>2025</v>
      </c>
      <c r="AJ1337" s="55">
        <f t="shared" si="788"/>
        <v>5</v>
      </c>
      <c r="AK1337" s="53">
        <f t="shared" si="789"/>
        <v>0</v>
      </c>
      <c r="AL1337" s="51">
        <f t="shared" si="808"/>
        <v>1.3254001211543576</v>
      </c>
      <c r="AM1337" s="52" t="str">
        <f t="shared" si="790"/>
        <v/>
      </c>
      <c r="AN1337" s="51">
        <f t="shared" si="809"/>
        <v>1.3333763739213724</v>
      </c>
      <c r="AO1337" s="52">
        <f t="shared" si="791"/>
        <v>-3.0262672198164697E-3</v>
      </c>
      <c r="AP1337" s="56">
        <f t="shared" si="792"/>
        <v>1</v>
      </c>
      <c r="AQ1337" s="53" t="b">
        <f t="shared" si="793"/>
        <v>1</v>
      </c>
    </row>
    <row r="1338" spans="1:43">
      <c r="A1338" s="48">
        <f>净值底稿!A1299</f>
        <v>45790</v>
      </c>
      <c r="B1338" s="49">
        <f>净值底稿!X1299</f>
        <v>1.7741161086426696</v>
      </c>
      <c r="C1338" s="49">
        <f>净值底稿!U1299</f>
        <v>1.4264916631854265</v>
      </c>
      <c r="D1338" s="49">
        <f>净值底稿!V1299</f>
        <v>1.754</v>
      </c>
      <c r="E1338" s="49">
        <f>净值底稿!W1299</f>
        <v>2.6650999999999998</v>
      </c>
      <c r="F1338" s="50">
        <f t="shared" si="794"/>
        <v>7.8626498272040823E-3</v>
      </c>
      <c r="G1338" s="50">
        <f t="shared" si="795"/>
        <v>-1.4539998137275134E-3</v>
      </c>
      <c r="H1338" s="50">
        <f t="shared" si="796"/>
        <v>5.7045065601823985E-4</v>
      </c>
      <c r="I1338" s="50">
        <f t="shared" si="797"/>
        <v>4.447292051407592E-3</v>
      </c>
      <c r="J1338" s="51">
        <f t="shared" si="798"/>
        <v>0.13595568725333806</v>
      </c>
      <c r="K1338" s="51">
        <f t="shared" si="799"/>
        <v>0.13499123202886082</v>
      </c>
      <c r="L1338" s="51">
        <f t="shared" si="800"/>
        <v>0.9521827920743432</v>
      </c>
      <c r="M1338" s="51">
        <f t="shared" si="801"/>
        <v>0.10809705316775314</v>
      </c>
      <c r="N1338" s="51">
        <f t="shared" si="772"/>
        <v>1.3312267645242952</v>
      </c>
      <c r="O1338" s="52">
        <f t="shared" si="773"/>
        <v>0.20353175469621804</v>
      </c>
      <c r="P1338" s="53" t="b">
        <f t="shared" si="774"/>
        <v>0</v>
      </c>
      <c r="Q1338" s="53" t="b">
        <f t="shared" si="775"/>
        <v>0</v>
      </c>
      <c r="R1338" s="53" t="b">
        <f t="shared" si="776"/>
        <v>0</v>
      </c>
      <c r="S1338" s="53" t="b">
        <f t="shared" si="802"/>
        <v>0</v>
      </c>
      <c r="T1338" s="54" t="str">
        <f t="shared" si="803"/>
        <v>不调</v>
      </c>
      <c r="U1338" s="51">
        <f t="shared" si="777"/>
        <v>0.13595568725333806</v>
      </c>
      <c r="V1338" s="51">
        <f t="shared" si="778"/>
        <v>0.13499123202886082</v>
      </c>
      <c r="W1338" s="51">
        <f t="shared" si="779"/>
        <v>0.9521827920743432</v>
      </c>
      <c r="X1338" s="51">
        <f t="shared" si="780"/>
        <v>0.10809705316775314</v>
      </c>
      <c r="Y1338" s="51">
        <f t="shared" si="804"/>
        <v>0.99998626710299976</v>
      </c>
      <c r="Z1338" s="51">
        <f t="shared" si="781"/>
        <v>0.13595382018788843</v>
      </c>
      <c r="AA1338" s="51">
        <f t="shared" si="782"/>
        <v>0.13498937820817544</v>
      </c>
      <c r="AB1338" s="51">
        <f t="shared" si="783"/>
        <v>0.95216971584613419</v>
      </c>
      <c r="AC1338" s="51">
        <f t="shared" si="784"/>
        <v>0.10809556868205596</v>
      </c>
      <c r="AD1338" s="78">
        <f t="shared" si="785"/>
        <v>1.3312084829242539</v>
      </c>
      <c r="AE1338" s="51">
        <f t="shared" si="805"/>
        <v>1.3333763739213724</v>
      </c>
      <c r="AF1338" s="50">
        <f t="shared" si="786"/>
        <v>-1.6258657641750052E-3</v>
      </c>
      <c r="AG1338" s="50">
        <f t="shared" si="806"/>
        <v>1.4046523088790952E-3</v>
      </c>
      <c r="AH1338" s="48">
        <f t="shared" si="807"/>
        <v>45747</v>
      </c>
      <c r="AI1338" s="55">
        <f t="shared" si="787"/>
        <v>2025</v>
      </c>
      <c r="AJ1338" s="55">
        <f t="shared" si="788"/>
        <v>5</v>
      </c>
      <c r="AK1338" s="53">
        <f t="shared" si="789"/>
        <v>0</v>
      </c>
      <c r="AL1338" s="51">
        <f t="shared" si="808"/>
        <v>1.3254001211543576</v>
      </c>
      <c r="AM1338" s="52" t="str">
        <f t="shared" si="790"/>
        <v/>
      </c>
      <c r="AN1338" s="51">
        <f t="shared" si="809"/>
        <v>1.3333763739213724</v>
      </c>
      <c r="AO1338" s="52">
        <f t="shared" si="791"/>
        <v>-1.6258657641750052E-3</v>
      </c>
      <c r="AP1338" s="56">
        <f t="shared" si="792"/>
        <v>1</v>
      </c>
      <c r="AQ1338" s="53" t="b">
        <f t="shared" si="793"/>
        <v>1</v>
      </c>
    </row>
    <row r="1339" spans="1:43">
      <c r="A1339" s="48">
        <f>净值底稿!A1300</f>
        <v>45791</v>
      </c>
      <c r="B1339" s="49">
        <f>净值底稿!X1300</f>
        <v>1.7822470407981073</v>
      </c>
      <c r="C1339" s="49">
        <f>净值底稿!U1300</f>
        <v>1.4319573418530034</v>
      </c>
      <c r="D1339" s="49">
        <f>净值底稿!V1300</f>
        <v>1.7537</v>
      </c>
      <c r="E1339" s="49">
        <f>净值底稿!W1300</f>
        <v>2.6478999999999999</v>
      </c>
      <c r="F1339" s="50">
        <f t="shared" si="794"/>
        <v>4.5830890750766518E-3</v>
      </c>
      <c r="G1339" s="50">
        <f t="shared" si="795"/>
        <v>3.8315531794779201E-3</v>
      </c>
      <c r="H1339" s="50">
        <f t="shared" si="796"/>
        <v>-1.7103762827819224E-4</v>
      </c>
      <c r="I1339" s="50">
        <f t="shared" si="797"/>
        <v>-6.4537916025664277E-3</v>
      </c>
      <c r="J1339" s="51">
        <f t="shared" si="798"/>
        <v>0.13657690865590646</v>
      </c>
      <c r="K1339" s="51">
        <f t="shared" si="799"/>
        <v>0.13550659718944472</v>
      </c>
      <c r="L1339" s="51">
        <f t="shared" si="800"/>
        <v>0.95200685899621751</v>
      </c>
      <c r="M1339" s="51">
        <f t="shared" si="801"/>
        <v>0.10739794240862106</v>
      </c>
      <c r="N1339" s="51">
        <f t="shared" si="772"/>
        <v>1.3314883072501897</v>
      </c>
      <c r="O1339" s="52">
        <f t="shared" si="773"/>
        <v>0.20434539632365398</v>
      </c>
      <c r="P1339" s="53" t="b">
        <f t="shared" si="774"/>
        <v>0</v>
      </c>
      <c r="Q1339" s="53" t="b">
        <f t="shared" si="775"/>
        <v>0</v>
      </c>
      <c r="R1339" s="53" t="b">
        <f t="shared" si="776"/>
        <v>0</v>
      </c>
      <c r="S1339" s="53" t="b">
        <f t="shared" si="802"/>
        <v>0</v>
      </c>
      <c r="T1339" s="54" t="str">
        <f t="shared" si="803"/>
        <v>不调</v>
      </c>
      <c r="U1339" s="51">
        <f t="shared" si="777"/>
        <v>0.13657690865590646</v>
      </c>
      <c r="V1339" s="51">
        <f t="shared" si="778"/>
        <v>0.13550659718944472</v>
      </c>
      <c r="W1339" s="51">
        <f t="shared" si="779"/>
        <v>0.95200685899621751</v>
      </c>
      <c r="X1339" s="51">
        <f t="shared" si="780"/>
        <v>0.10739794240862106</v>
      </c>
      <c r="Y1339" s="51">
        <f t="shared" si="804"/>
        <v>0.99998626710299976</v>
      </c>
      <c r="Z1339" s="51">
        <f t="shared" si="781"/>
        <v>0.13657503305928728</v>
      </c>
      <c r="AA1339" s="51">
        <f t="shared" si="782"/>
        <v>0.13550473629130266</v>
      </c>
      <c r="AB1339" s="51">
        <f t="shared" si="783"/>
        <v>0.9519937851840794</v>
      </c>
      <c r="AC1339" s="51">
        <f t="shared" si="784"/>
        <v>0.10739646752373992</v>
      </c>
      <c r="AD1339" s="78">
        <f t="shared" si="785"/>
        <v>1.3314700220584095</v>
      </c>
      <c r="AE1339" s="51">
        <f t="shared" si="805"/>
        <v>1.3333763739213724</v>
      </c>
      <c r="AF1339" s="50">
        <f t="shared" si="786"/>
        <v>-1.429717745302872E-3</v>
      </c>
      <c r="AG1339" s="50">
        <f t="shared" si="806"/>
        <v>1.9646744857060305E-4</v>
      </c>
      <c r="AH1339" s="48">
        <f t="shared" si="807"/>
        <v>45747</v>
      </c>
      <c r="AI1339" s="55">
        <f t="shared" si="787"/>
        <v>2025</v>
      </c>
      <c r="AJ1339" s="55">
        <f t="shared" si="788"/>
        <v>5</v>
      </c>
      <c r="AK1339" s="53">
        <f t="shared" si="789"/>
        <v>0</v>
      </c>
      <c r="AL1339" s="51">
        <f t="shared" si="808"/>
        <v>1.3254001211543576</v>
      </c>
      <c r="AM1339" s="52" t="str">
        <f t="shared" si="790"/>
        <v/>
      </c>
      <c r="AN1339" s="51">
        <f t="shared" si="809"/>
        <v>1.3333763739213724</v>
      </c>
      <c r="AO1339" s="52">
        <f t="shared" si="791"/>
        <v>-1.429717745302872E-3</v>
      </c>
      <c r="AP1339" s="56">
        <f t="shared" si="792"/>
        <v>1</v>
      </c>
      <c r="AQ1339" s="53" t="b">
        <f t="shared" si="793"/>
        <v>1</v>
      </c>
    </row>
    <row r="1340" spans="1:43">
      <c r="A1340" s="48">
        <f>净值底稿!A1301</f>
        <v>45792</v>
      </c>
      <c r="B1340" s="49">
        <f>净值底稿!X1301</f>
        <v>1.7748957958250899</v>
      </c>
      <c r="C1340" s="49">
        <f>净值底稿!U1301</f>
        <v>1.4164412425165143</v>
      </c>
      <c r="D1340" s="49">
        <f>净值底稿!V1301</f>
        <v>1.7533000000000001</v>
      </c>
      <c r="E1340" s="49">
        <f>净值底稿!W1301</f>
        <v>2.5691999999999999</v>
      </c>
      <c r="F1340" s="50">
        <f t="shared" si="794"/>
        <v>-4.1247059497011573E-3</v>
      </c>
      <c r="G1340" s="50">
        <f t="shared" si="795"/>
        <v>-1.0835587683366787E-2</v>
      </c>
      <c r="H1340" s="50">
        <f t="shared" si="796"/>
        <v>-2.280891828704279E-4</v>
      </c>
      <c r="I1340" s="50">
        <f t="shared" si="797"/>
        <v>-2.9721666226065979E-2</v>
      </c>
      <c r="J1340" s="51">
        <f t="shared" si="798"/>
        <v>0.136011701207847</v>
      </c>
      <c r="K1340" s="51">
        <f t="shared" si="799"/>
        <v>0.13403646283970677</v>
      </c>
      <c r="L1340" s="51">
        <f t="shared" si="800"/>
        <v>0.95177664569951903</v>
      </c>
      <c r="M1340" s="51">
        <f t="shared" si="801"/>
        <v>0.10420446556214079</v>
      </c>
      <c r="N1340" s="51">
        <f t="shared" si="772"/>
        <v>1.3260292753092136</v>
      </c>
      <c r="O1340" s="52">
        <f t="shared" si="773"/>
        <v>0.20365173610860279</v>
      </c>
      <c r="P1340" s="53" t="b">
        <f t="shared" si="774"/>
        <v>0</v>
      </c>
      <c r="Q1340" s="53" t="b">
        <f t="shared" si="775"/>
        <v>0</v>
      </c>
      <c r="R1340" s="53" t="b">
        <f t="shared" si="776"/>
        <v>0</v>
      </c>
      <c r="S1340" s="53" t="b">
        <f t="shared" si="802"/>
        <v>0</v>
      </c>
      <c r="T1340" s="54" t="str">
        <f t="shared" si="803"/>
        <v>不调</v>
      </c>
      <c r="U1340" s="51">
        <f t="shared" si="777"/>
        <v>0.136011701207847</v>
      </c>
      <c r="V1340" s="51">
        <f t="shared" si="778"/>
        <v>0.13403646283970677</v>
      </c>
      <c r="W1340" s="51">
        <f t="shared" si="779"/>
        <v>0.95177664569951903</v>
      </c>
      <c r="X1340" s="51">
        <f t="shared" si="780"/>
        <v>0.10420446556214079</v>
      </c>
      <c r="Y1340" s="51">
        <f t="shared" si="804"/>
        <v>0.99998626710299976</v>
      </c>
      <c r="Z1340" s="51">
        <f t="shared" si="781"/>
        <v>0.1360098333731635</v>
      </c>
      <c r="AA1340" s="51">
        <f t="shared" si="782"/>
        <v>0.13403462213076831</v>
      </c>
      <c r="AB1340" s="51">
        <f t="shared" si="783"/>
        <v>0.95176357504887643</v>
      </c>
      <c r="AC1340" s="51">
        <f t="shared" si="784"/>
        <v>0.10420303453294825</v>
      </c>
      <c r="AD1340" s="78">
        <f t="shared" si="785"/>
        <v>1.3260110650857566</v>
      </c>
      <c r="AE1340" s="51">
        <f t="shared" si="805"/>
        <v>1.3333763739213724</v>
      </c>
      <c r="AF1340" s="50">
        <f t="shared" si="786"/>
        <v>-5.5238033159046296E-3</v>
      </c>
      <c r="AG1340" s="50">
        <f t="shared" si="806"/>
        <v>-4.0999473380658458E-3</v>
      </c>
      <c r="AH1340" s="48">
        <f t="shared" si="807"/>
        <v>45747</v>
      </c>
      <c r="AI1340" s="55">
        <f t="shared" si="787"/>
        <v>2025</v>
      </c>
      <c r="AJ1340" s="55">
        <f t="shared" si="788"/>
        <v>5</v>
      </c>
      <c r="AK1340" s="53">
        <f t="shared" si="789"/>
        <v>0</v>
      </c>
      <c r="AL1340" s="51">
        <f t="shared" si="808"/>
        <v>1.3254001211543576</v>
      </c>
      <c r="AM1340" s="52" t="str">
        <f t="shared" si="790"/>
        <v/>
      </c>
      <c r="AN1340" s="51">
        <f t="shared" si="809"/>
        <v>1.3333763739213724</v>
      </c>
      <c r="AO1340" s="52">
        <f t="shared" si="791"/>
        <v>-5.5238033159046296E-3</v>
      </c>
      <c r="AP1340" s="56">
        <f t="shared" si="792"/>
        <v>1</v>
      </c>
      <c r="AQ1340" s="53" t="b">
        <f t="shared" si="793"/>
        <v>1</v>
      </c>
    </row>
    <row r="1341" spans="1:43">
      <c r="A1341" s="48">
        <f>净值底稿!A1302</f>
        <v>45793</v>
      </c>
      <c r="B1341" s="49">
        <f>净值底稿!X1302</f>
        <v>1.7671275694014872</v>
      </c>
      <c r="C1341" s="49">
        <f>净值底稿!U1302</f>
        <v>1.4204317427547379</v>
      </c>
      <c r="D1341" s="49">
        <f>净值底稿!V1302</f>
        <v>1.7526999999999999</v>
      </c>
      <c r="E1341" s="49">
        <f>净值底稿!W1302</f>
        <v>2.6073</v>
      </c>
      <c r="F1341" s="50">
        <f t="shared" si="794"/>
        <v>-4.3767225331623472E-3</v>
      </c>
      <c r="G1341" s="50">
        <f t="shared" si="795"/>
        <v>2.817271990142034E-3</v>
      </c>
      <c r="H1341" s="50">
        <f t="shared" si="796"/>
        <v>-3.4221182912230752E-4</v>
      </c>
      <c r="I1341" s="50">
        <f t="shared" si="797"/>
        <v>1.482951891639428E-2</v>
      </c>
      <c r="J1341" s="51">
        <f t="shared" si="798"/>
        <v>0.13541455607070751</v>
      </c>
      <c r="K1341" s="51">
        <f t="shared" si="799"/>
        <v>0.1344122341174066</v>
      </c>
      <c r="L1341" s="51">
        <f t="shared" si="800"/>
        <v>0.95143787029496696</v>
      </c>
      <c r="M1341" s="51">
        <f t="shared" si="801"/>
        <v>0.1057483154047003</v>
      </c>
      <c r="N1341" s="51">
        <f t="shared" si="772"/>
        <v>1.3270129758877813</v>
      </c>
      <c r="O1341" s="52">
        <f t="shared" si="773"/>
        <v>0.20333395007505337</v>
      </c>
      <c r="P1341" s="53" t="b">
        <f t="shared" si="774"/>
        <v>0</v>
      </c>
      <c r="Q1341" s="53" t="b">
        <f t="shared" si="775"/>
        <v>0</v>
      </c>
      <c r="R1341" s="53" t="b">
        <f t="shared" si="776"/>
        <v>0</v>
      </c>
      <c r="S1341" s="53" t="b">
        <f t="shared" si="802"/>
        <v>0</v>
      </c>
      <c r="T1341" s="54" t="str">
        <f t="shared" si="803"/>
        <v>不调</v>
      </c>
      <c r="U1341" s="51">
        <f t="shared" si="777"/>
        <v>0.13541455607070751</v>
      </c>
      <c r="V1341" s="51">
        <f t="shared" si="778"/>
        <v>0.1344122341174066</v>
      </c>
      <c r="W1341" s="51">
        <f t="shared" si="779"/>
        <v>0.95143787029496696</v>
      </c>
      <c r="X1341" s="51">
        <f t="shared" si="780"/>
        <v>0.1057483154047003</v>
      </c>
      <c r="Y1341" s="51">
        <f t="shared" si="804"/>
        <v>0.99998626710299976</v>
      </c>
      <c r="Z1341" s="51">
        <f t="shared" si="781"/>
        <v>0.13541269643655665</v>
      </c>
      <c r="AA1341" s="51">
        <f t="shared" si="782"/>
        <v>0.13441038824803989</v>
      </c>
      <c r="AB1341" s="51">
        <f t="shared" si="783"/>
        <v>0.95142480429669207</v>
      </c>
      <c r="AC1341" s="51">
        <f t="shared" si="784"/>
        <v>0.1057468631739769</v>
      </c>
      <c r="AD1341" s="78">
        <f t="shared" si="785"/>
        <v>1.3269947521552654</v>
      </c>
      <c r="AE1341" s="51">
        <f t="shared" si="805"/>
        <v>1.3333763739213724</v>
      </c>
      <c r="AF1341" s="50">
        <f t="shared" si="786"/>
        <v>-4.7860618283936951E-3</v>
      </c>
      <c r="AG1341" s="50">
        <f t="shared" si="806"/>
        <v>7.4183926168447378E-4</v>
      </c>
      <c r="AH1341" s="48">
        <f t="shared" si="807"/>
        <v>45747</v>
      </c>
      <c r="AI1341" s="55">
        <f t="shared" si="787"/>
        <v>2025</v>
      </c>
      <c r="AJ1341" s="55">
        <f t="shared" si="788"/>
        <v>5</v>
      </c>
      <c r="AK1341" s="53">
        <f t="shared" si="789"/>
        <v>0</v>
      </c>
      <c r="AL1341" s="51">
        <f t="shared" si="808"/>
        <v>1.3254001211543576</v>
      </c>
      <c r="AM1341" s="52" t="str">
        <f t="shared" si="790"/>
        <v/>
      </c>
      <c r="AN1341" s="51">
        <f t="shared" si="809"/>
        <v>1.3333763739213724</v>
      </c>
      <c r="AO1341" s="52">
        <f t="shared" si="791"/>
        <v>-4.7860618283936951E-3</v>
      </c>
      <c r="AP1341" s="56">
        <f t="shared" si="792"/>
        <v>1</v>
      </c>
      <c r="AQ1341" s="53" t="b">
        <f t="shared" si="793"/>
        <v>1</v>
      </c>
    </row>
    <row r="1342" spans="1:43">
      <c r="A1342" s="48">
        <f>净值底稿!A1303</f>
        <v>45796</v>
      </c>
      <c r="B1342" s="49">
        <f>净值底稿!X1303</f>
        <v>1.7701373135872374</v>
      </c>
      <c r="C1342" s="49">
        <f>净值底稿!U1303</f>
        <v>1.4261291870660104</v>
      </c>
      <c r="D1342" s="49">
        <f>净值底稿!V1303</f>
        <v>1.7541</v>
      </c>
      <c r="E1342" s="49">
        <f>净值底稿!W1303</f>
        <v>2.6335000000000002</v>
      </c>
      <c r="F1342" s="50">
        <f t="shared" si="794"/>
        <v>1.7031844434238774E-3</v>
      </c>
      <c r="G1342" s="50">
        <f t="shared" si="795"/>
        <v>4.0110651851690271E-3</v>
      </c>
      <c r="H1342" s="50">
        <f t="shared" si="796"/>
        <v>7.9876761567865273E-4</v>
      </c>
      <c r="I1342" s="50">
        <f t="shared" si="797"/>
        <v>1.0048709392858513E-2</v>
      </c>
      <c r="J1342" s="51">
        <f t="shared" si="798"/>
        <v>0.13564332923456948</v>
      </c>
      <c r="K1342" s="51">
        <f t="shared" si="799"/>
        <v>0.13494951707686664</v>
      </c>
      <c r="L1342" s="51">
        <f t="shared" si="800"/>
        <v>0.95218477161911763</v>
      </c>
      <c r="M1342" s="51">
        <f t="shared" si="801"/>
        <v>0.10680948267121856</v>
      </c>
      <c r="N1342" s="51">
        <f t="shared" si="772"/>
        <v>1.3295871006017721</v>
      </c>
      <c r="O1342" s="52">
        <f t="shared" si="773"/>
        <v>0.20351644972259852</v>
      </c>
      <c r="P1342" s="53" t="b">
        <f t="shared" si="774"/>
        <v>0</v>
      </c>
      <c r="Q1342" s="53" t="b">
        <f t="shared" si="775"/>
        <v>0</v>
      </c>
      <c r="R1342" s="53" t="b">
        <f t="shared" si="776"/>
        <v>0</v>
      </c>
      <c r="S1342" s="53" t="b">
        <f t="shared" si="802"/>
        <v>0</v>
      </c>
      <c r="T1342" s="54" t="str">
        <f t="shared" si="803"/>
        <v>不调</v>
      </c>
      <c r="U1342" s="51">
        <f t="shared" si="777"/>
        <v>0.13564332923456948</v>
      </c>
      <c r="V1342" s="51">
        <f t="shared" si="778"/>
        <v>0.13494951707686664</v>
      </c>
      <c r="W1342" s="51">
        <f t="shared" si="779"/>
        <v>0.95218477161911763</v>
      </c>
      <c r="X1342" s="51">
        <f t="shared" si="780"/>
        <v>0.10680948267121856</v>
      </c>
      <c r="Y1342" s="51">
        <f t="shared" si="804"/>
        <v>0.99995880187477393</v>
      </c>
      <c r="Z1342" s="51">
        <f t="shared" si="781"/>
        <v>0.1356377409837056</v>
      </c>
      <c r="AA1342" s="51">
        <f t="shared" si="782"/>
        <v>0.13494395740976292</v>
      </c>
      <c r="AB1342" s="51">
        <f t="shared" si="783"/>
        <v>0.95214554339165813</v>
      </c>
      <c r="AC1342" s="51">
        <f t="shared" si="784"/>
        <v>0.10680508232077614</v>
      </c>
      <c r="AD1342" s="78">
        <f t="shared" si="785"/>
        <v>1.3295323241059029</v>
      </c>
      <c r="AE1342" s="51">
        <f t="shared" si="805"/>
        <v>1.3333763739213724</v>
      </c>
      <c r="AF1342" s="50">
        <f t="shared" si="786"/>
        <v>-2.88294429888869E-3</v>
      </c>
      <c r="AG1342" s="50">
        <f t="shared" si="806"/>
        <v>1.9122697708608971E-3</v>
      </c>
      <c r="AH1342" s="48">
        <f t="shared" si="807"/>
        <v>45747</v>
      </c>
      <c r="AI1342" s="55">
        <f t="shared" si="787"/>
        <v>2025</v>
      </c>
      <c r="AJ1342" s="55">
        <f t="shared" si="788"/>
        <v>5</v>
      </c>
      <c r="AK1342" s="53">
        <f t="shared" si="789"/>
        <v>0</v>
      </c>
      <c r="AL1342" s="51">
        <f t="shared" si="808"/>
        <v>1.3254001211543576</v>
      </c>
      <c r="AM1342" s="52" t="str">
        <f t="shared" si="790"/>
        <v/>
      </c>
      <c r="AN1342" s="51">
        <f t="shared" si="809"/>
        <v>1.3333763739213724</v>
      </c>
      <c r="AO1342" s="52">
        <f t="shared" si="791"/>
        <v>-2.88294429888869E-3</v>
      </c>
      <c r="AP1342" s="56">
        <f t="shared" si="792"/>
        <v>1</v>
      </c>
      <c r="AQ1342" s="53" t="b">
        <f t="shared" si="793"/>
        <v>1</v>
      </c>
    </row>
    <row r="1343" spans="1:43">
      <c r="A1343" s="48">
        <f>净值底稿!A1304</f>
        <v>45797</v>
      </c>
      <c r="B1343" s="49">
        <f>净值底稿!X1304</f>
        <v>1.7770791894579057</v>
      </c>
      <c r="C1343" s="49">
        <f>净值底稿!U1304</f>
        <v>1.4374338625662757</v>
      </c>
      <c r="D1343" s="49">
        <f>净值底稿!V1304</f>
        <v>1.7544</v>
      </c>
      <c r="E1343" s="49">
        <f>净值底稿!W1304</f>
        <v>2.6309999999999998</v>
      </c>
      <c r="F1343" s="50">
        <f t="shared" si="794"/>
        <v>3.9216595330677784E-3</v>
      </c>
      <c r="G1343" s="50">
        <f t="shared" si="795"/>
        <v>7.9268243037100561E-3</v>
      </c>
      <c r="H1343" s="50">
        <f t="shared" si="796"/>
        <v>1.710278775439722E-4</v>
      </c>
      <c r="I1343" s="50">
        <f t="shared" si="797"/>
        <v>-9.4930700588580219E-4</v>
      </c>
      <c r="J1343" s="51">
        <f t="shared" si="798"/>
        <v>0.13616966602367811</v>
      </c>
      <c r="K1343" s="51">
        <f t="shared" si="799"/>
        <v>0.13601363445099746</v>
      </c>
      <c r="L1343" s="51">
        <f t="shared" si="800"/>
        <v>0.95230838682305741</v>
      </c>
      <c r="M1343" s="51">
        <f t="shared" si="801"/>
        <v>0.10670369150786481</v>
      </c>
      <c r="N1343" s="51">
        <f t="shared" si="772"/>
        <v>1.3311953788055977</v>
      </c>
      <c r="O1343" s="52">
        <f t="shared" si="773"/>
        <v>0.20446532853718993</v>
      </c>
      <c r="P1343" s="53" t="b">
        <f t="shared" si="774"/>
        <v>0</v>
      </c>
      <c r="Q1343" s="53" t="b">
        <f t="shared" si="775"/>
        <v>0</v>
      </c>
      <c r="R1343" s="53" t="b">
        <f t="shared" si="776"/>
        <v>0</v>
      </c>
      <c r="S1343" s="53" t="b">
        <f t="shared" si="802"/>
        <v>0</v>
      </c>
      <c r="T1343" s="54" t="str">
        <f t="shared" si="803"/>
        <v>不调</v>
      </c>
      <c r="U1343" s="51">
        <f t="shared" si="777"/>
        <v>0.13616966602367811</v>
      </c>
      <c r="V1343" s="51">
        <f t="shared" si="778"/>
        <v>0.13601363445099746</v>
      </c>
      <c r="W1343" s="51">
        <f t="shared" si="779"/>
        <v>0.95230838682305741</v>
      </c>
      <c r="X1343" s="51">
        <f t="shared" si="780"/>
        <v>0.10670369150786481</v>
      </c>
      <c r="Y1343" s="51">
        <f t="shared" si="804"/>
        <v>0.99998626710299976</v>
      </c>
      <c r="Z1343" s="51">
        <f t="shared" si="781"/>
        <v>0.13616779601968004</v>
      </c>
      <c r="AA1343" s="51">
        <f t="shared" si="782"/>
        <v>0.13601176658976491</v>
      </c>
      <c r="AB1343" s="51">
        <f t="shared" si="783"/>
        <v>0.95229530887006875</v>
      </c>
      <c r="AC1343" s="51">
        <f t="shared" si="784"/>
        <v>0.10670222615705979</v>
      </c>
      <c r="AD1343" s="78">
        <f t="shared" si="785"/>
        <v>1.3311770976365735</v>
      </c>
      <c r="AE1343" s="51">
        <f t="shared" si="805"/>
        <v>1.3333763739213724</v>
      </c>
      <c r="AF1343" s="50">
        <f t="shared" si="786"/>
        <v>-1.6494039701115959E-3</v>
      </c>
      <c r="AG1343" s="50">
        <f t="shared" si="806"/>
        <v>1.2371068388854489E-3</v>
      </c>
      <c r="AH1343" s="48">
        <f t="shared" si="807"/>
        <v>45747</v>
      </c>
      <c r="AI1343" s="55">
        <f t="shared" si="787"/>
        <v>2025</v>
      </c>
      <c r="AJ1343" s="55">
        <f t="shared" si="788"/>
        <v>5</v>
      </c>
      <c r="AK1343" s="53">
        <f t="shared" si="789"/>
        <v>0</v>
      </c>
      <c r="AL1343" s="51">
        <f t="shared" si="808"/>
        <v>1.3254001211543576</v>
      </c>
      <c r="AM1343" s="52" t="str">
        <f t="shared" si="790"/>
        <v/>
      </c>
      <c r="AN1343" s="51">
        <f t="shared" si="809"/>
        <v>1.3333763739213724</v>
      </c>
      <c r="AO1343" s="52">
        <f t="shared" si="791"/>
        <v>-1.6494039701115959E-3</v>
      </c>
      <c r="AP1343" s="56">
        <f t="shared" si="792"/>
        <v>1</v>
      </c>
      <c r="AQ1343" s="53" t="b">
        <f t="shared" si="793"/>
        <v>1</v>
      </c>
    </row>
    <row r="1344" spans="1:43">
      <c r="A1344" s="48">
        <f>净值底稿!A1305</f>
        <v>45798</v>
      </c>
      <c r="B1344" s="49">
        <f>净值底稿!X1305</f>
        <v>1.787599127827002</v>
      </c>
      <c r="C1344" s="49">
        <f>净值底稿!U1305</f>
        <v>1.4363101468372714</v>
      </c>
      <c r="D1344" s="49">
        <f>净值底稿!V1305</f>
        <v>1.7543</v>
      </c>
      <c r="E1344" s="49">
        <f>净值底稿!W1305</f>
        <v>2.6997</v>
      </c>
      <c r="F1344" s="50">
        <f t="shared" si="794"/>
        <v>5.9197915498101494E-3</v>
      </c>
      <c r="G1344" s="50">
        <f t="shared" si="795"/>
        <v>-7.8175125706170245E-4</v>
      </c>
      <c r="H1344" s="50">
        <f t="shared" si="796"/>
        <v>-5.6999544003621949E-5</v>
      </c>
      <c r="I1344" s="50">
        <f t="shared" si="797"/>
        <v>2.6111744583808605E-2</v>
      </c>
      <c r="J1344" s="51">
        <f t="shared" si="798"/>
        <v>0.1369738809879136</v>
      </c>
      <c r="K1344" s="51">
        <f t="shared" si="799"/>
        <v>0.13590543922025819</v>
      </c>
      <c r="L1344" s="51">
        <f t="shared" si="800"/>
        <v>0.95224102847170633</v>
      </c>
      <c r="M1344" s="51">
        <f t="shared" si="801"/>
        <v>0.10948840743299672</v>
      </c>
      <c r="N1344" s="51">
        <f t="shared" si="772"/>
        <v>1.3346087561128748</v>
      </c>
      <c r="O1344" s="52">
        <f t="shared" si="773"/>
        <v>0.20446390671296702</v>
      </c>
      <c r="P1344" s="53" t="b">
        <f t="shared" si="774"/>
        <v>0</v>
      </c>
      <c r="Q1344" s="53" t="b">
        <f t="shared" si="775"/>
        <v>0</v>
      </c>
      <c r="R1344" s="53" t="b">
        <f t="shared" si="776"/>
        <v>0</v>
      </c>
      <c r="S1344" s="53" t="b">
        <f t="shared" si="802"/>
        <v>0</v>
      </c>
      <c r="T1344" s="54" t="str">
        <f t="shared" si="803"/>
        <v>不调</v>
      </c>
      <c r="U1344" s="51">
        <f t="shared" si="777"/>
        <v>0.1369738809879136</v>
      </c>
      <c r="V1344" s="51">
        <f t="shared" si="778"/>
        <v>0.13590543922025819</v>
      </c>
      <c r="W1344" s="51">
        <f t="shared" si="779"/>
        <v>0.95224102847170633</v>
      </c>
      <c r="X1344" s="51">
        <f t="shared" si="780"/>
        <v>0.10948840743299672</v>
      </c>
      <c r="Y1344" s="51">
        <f t="shared" si="804"/>
        <v>0.99998626710299976</v>
      </c>
      <c r="Z1344" s="51">
        <f t="shared" si="781"/>
        <v>0.13697199993971426</v>
      </c>
      <c r="AA1344" s="51">
        <f t="shared" si="782"/>
        <v>0.1359035728448596</v>
      </c>
      <c r="AB1344" s="51">
        <f t="shared" si="783"/>
        <v>0.95222795144374295</v>
      </c>
      <c r="AC1344" s="51">
        <f t="shared" si="784"/>
        <v>0.10948690383997473</v>
      </c>
      <c r="AD1344" s="78">
        <f t="shared" si="785"/>
        <v>1.3345904280682914</v>
      </c>
      <c r="AE1344" s="51">
        <f t="shared" si="805"/>
        <v>1.3345904280682914</v>
      </c>
      <c r="AF1344" s="50">
        <f t="shared" si="786"/>
        <v>0</v>
      </c>
      <c r="AG1344" s="50">
        <f t="shared" si="806"/>
        <v>2.5641444987132278E-3</v>
      </c>
      <c r="AH1344" s="48">
        <f t="shared" si="807"/>
        <v>45747</v>
      </c>
      <c r="AI1344" s="55">
        <f t="shared" si="787"/>
        <v>2025</v>
      </c>
      <c r="AJ1344" s="55">
        <f t="shared" si="788"/>
        <v>5</v>
      </c>
      <c r="AK1344" s="53">
        <f t="shared" si="789"/>
        <v>0</v>
      </c>
      <c r="AL1344" s="51">
        <f t="shared" si="808"/>
        <v>1.3254001211543576</v>
      </c>
      <c r="AM1344" s="52" t="str">
        <f t="shared" si="790"/>
        <v/>
      </c>
      <c r="AN1344" s="51">
        <f t="shared" si="809"/>
        <v>1.3345904280682914</v>
      </c>
      <c r="AO1344" s="52">
        <f t="shared" si="791"/>
        <v>0</v>
      </c>
      <c r="AP1344" s="56">
        <f t="shared" si="792"/>
        <v>1</v>
      </c>
      <c r="AQ1344" s="53" t="b">
        <f t="shared" si="793"/>
        <v>1</v>
      </c>
    </row>
    <row r="1345" spans="1:43">
      <c r="A1345" s="48">
        <f>净值底稿!A1306</f>
        <v>45799</v>
      </c>
      <c r="B1345" s="49">
        <f>净值底稿!X1306</f>
        <v>1.7930104573834456</v>
      </c>
      <c r="C1345" s="49">
        <f>净值底稿!U1306</f>
        <v>1.4257495796048061</v>
      </c>
      <c r="D1345" s="49">
        <f>净值底稿!V1306</f>
        <v>1.7545999999999999</v>
      </c>
      <c r="E1345" s="49">
        <f>净值底稿!W1306</f>
        <v>2.7168000000000001</v>
      </c>
      <c r="F1345" s="50">
        <f t="shared" si="794"/>
        <v>3.0271493603946098E-3</v>
      </c>
      <c r="G1345" s="50">
        <f t="shared" si="795"/>
        <v>-7.3525674491122794E-3</v>
      </c>
      <c r="H1345" s="50">
        <f t="shared" si="796"/>
        <v>1.7100837941064206E-4</v>
      </c>
      <c r="I1345" s="50">
        <f t="shared" si="797"/>
        <v>6.3340371152351693E-3</v>
      </c>
      <c r="J1345" s="51">
        <f t="shared" si="798"/>
        <v>0.13738663464172374</v>
      </c>
      <c r="K1345" s="51">
        <f t="shared" si="799"/>
        <v>0.13490433265894242</v>
      </c>
      <c r="L1345" s="51">
        <f t="shared" si="800"/>
        <v>0.95239079040254881</v>
      </c>
      <c r="M1345" s="51">
        <f t="shared" si="801"/>
        <v>0.1101803979525293</v>
      </c>
      <c r="N1345" s="51">
        <f t="shared" si="772"/>
        <v>1.3348621556557443</v>
      </c>
      <c r="O1345" s="52">
        <f t="shared" si="773"/>
        <v>0.20398433362350032</v>
      </c>
      <c r="P1345" s="53" t="b">
        <f t="shared" si="774"/>
        <v>0</v>
      </c>
      <c r="Q1345" s="53" t="b">
        <f t="shared" si="775"/>
        <v>0</v>
      </c>
      <c r="R1345" s="53" t="b">
        <f t="shared" si="776"/>
        <v>0</v>
      </c>
      <c r="S1345" s="53" t="b">
        <f t="shared" si="802"/>
        <v>0</v>
      </c>
      <c r="T1345" s="54" t="str">
        <f t="shared" si="803"/>
        <v>不调</v>
      </c>
      <c r="U1345" s="51">
        <f t="shared" si="777"/>
        <v>0.13738663464172374</v>
      </c>
      <c r="V1345" s="51">
        <f t="shared" si="778"/>
        <v>0.13490433265894242</v>
      </c>
      <c r="W1345" s="51">
        <f t="shared" si="779"/>
        <v>0.95239079040254881</v>
      </c>
      <c r="X1345" s="51">
        <f t="shared" si="780"/>
        <v>0.1101803979525293</v>
      </c>
      <c r="Y1345" s="51">
        <f t="shared" si="804"/>
        <v>0.99998626710299976</v>
      </c>
      <c r="Z1345" s="51">
        <f t="shared" si="781"/>
        <v>0.13738474792522098</v>
      </c>
      <c r="AA1345" s="51">
        <f t="shared" si="782"/>
        <v>0.13490248003163713</v>
      </c>
      <c r="AB1345" s="51">
        <f t="shared" si="783"/>
        <v>0.95237771131792026</v>
      </c>
      <c r="AC1345" s="51">
        <f t="shared" si="784"/>
        <v>0.11017888485647277</v>
      </c>
      <c r="AD1345" s="78">
        <f t="shared" si="785"/>
        <v>1.3348438241312512</v>
      </c>
      <c r="AE1345" s="51">
        <f t="shared" si="805"/>
        <v>1.3348438241312512</v>
      </c>
      <c r="AF1345" s="50">
        <f t="shared" si="786"/>
        <v>0</v>
      </c>
      <c r="AG1345" s="50">
        <f t="shared" si="806"/>
        <v>1.8986803563891819E-4</v>
      </c>
      <c r="AH1345" s="48">
        <f t="shared" si="807"/>
        <v>45747</v>
      </c>
      <c r="AI1345" s="55">
        <f t="shared" si="787"/>
        <v>2025</v>
      </c>
      <c r="AJ1345" s="55">
        <f t="shared" si="788"/>
        <v>5</v>
      </c>
      <c r="AK1345" s="53">
        <f t="shared" si="789"/>
        <v>0</v>
      </c>
      <c r="AL1345" s="51">
        <f t="shared" si="808"/>
        <v>1.3254001211543576</v>
      </c>
      <c r="AM1345" s="52" t="str">
        <f t="shared" si="790"/>
        <v/>
      </c>
      <c r="AN1345" s="51">
        <f t="shared" si="809"/>
        <v>1.3348438241312512</v>
      </c>
      <c r="AO1345" s="52">
        <f t="shared" si="791"/>
        <v>0</v>
      </c>
      <c r="AP1345" s="56">
        <f t="shared" si="792"/>
        <v>1</v>
      </c>
      <c r="AQ1345" s="53" t="b">
        <f t="shared" si="793"/>
        <v>1</v>
      </c>
    </row>
    <row r="1346" spans="1:43">
      <c r="A1346" s="48">
        <f>净值底稿!A1307</f>
        <v>45800</v>
      </c>
      <c r="B1346" s="49">
        <f>净值底稿!X1307</f>
        <v>1.7820572257190743</v>
      </c>
      <c r="C1346" s="49">
        <f>净值底稿!U1307</f>
        <v>1.4116380136796067</v>
      </c>
      <c r="D1346" s="49">
        <f>净值底稿!V1307</f>
        <v>1.7547999999999999</v>
      </c>
      <c r="E1346" s="49">
        <f>净值底稿!W1307</f>
        <v>2.7084000000000001</v>
      </c>
      <c r="F1346" s="50">
        <f t="shared" si="794"/>
        <v>-6.1088498504104916E-3</v>
      </c>
      <c r="G1346" s="50">
        <f t="shared" si="795"/>
        <v>-9.8976469129388178E-3</v>
      </c>
      <c r="H1346" s="50">
        <f t="shared" si="796"/>
        <v>1.1398609369650536E-4</v>
      </c>
      <c r="I1346" s="50">
        <f t="shared" si="797"/>
        <v>-3.0918727915194566E-3</v>
      </c>
      <c r="J1346" s="51">
        <f t="shared" si="798"/>
        <v>0.13654548512840931</v>
      </c>
      <c r="K1346" s="51">
        <f t="shared" si="799"/>
        <v>0.1335672629166042</v>
      </c>
      <c r="L1346" s="51">
        <f t="shared" si="800"/>
        <v>0.95248626913295698</v>
      </c>
      <c r="M1346" s="51">
        <f t="shared" si="801"/>
        <v>0.10983822576018509</v>
      </c>
      <c r="N1346" s="51">
        <f t="shared" si="772"/>
        <v>1.3324372429381555</v>
      </c>
      <c r="O1346" s="52">
        <f t="shared" si="773"/>
        <v>0.20272080315721908</v>
      </c>
      <c r="P1346" s="53" t="b">
        <f t="shared" si="774"/>
        <v>0</v>
      </c>
      <c r="Q1346" s="53" t="b">
        <f t="shared" si="775"/>
        <v>0</v>
      </c>
      <c r="R1346" s="53" t="b">
        <f t="shared" si="776"/>
        <v>0</v>
      </c>
      <c r="S1346" s="53" t="b">
        <f t="shared" si="802"/>
        <v>0</v>
      </c>
      <c r="T1346" s="54" t="str">
        <f t="shared" si="803"/>
        <v>不调</v>
      </c>
      <c r="U1346" s="51">
        <f t="shared" si="777"/>
        <v>0.13654548512840931</v>
      </c>
      <c r="V1346" s="51">
        <f t="shared" si="778"/>
        <v>0.1335672629166042</v>
      </c>
      <c r="W1346" s="51">
        <f t="shared" si="779"/>
        <v>0.95248626913295698</v>
      </c>
      <c r="X1346" s="51">
        <f t="shared" si="780"/>
        <v>0.10983822576018509</v>
      </c>
      <c r="Y1346" s="51">
        <f t="shared" si="804"/>
        <v>0.99998626710299976</v>
      </c>
      <c r="Z1346" s="51">
        <f t="shared" si="781"/>
        <v>0.13654360996332618</v>
      </c>
      <c r="AA1346" s="51">
        <f t="shared" si="782"/>
        <v>0.13356542865113996</v>
      </c>
      <c r="AB1346" s="51">
        <f t="shared" si="783"/>
        <v>0.95247318873712883</v>
      </c>
      <c r="AC1346" s="51">
        <f t="shared" si="784"/>
        <v>0.10983671736314404</v>
      </c>
      <c r="AD1346" s="78">
        <f t="shared" si="785"/>
        <v>1.332418944714739</v>
      </c>
      <c r="AE1346" s="51">
        <f t="shared" si="805"/>
        <v>1.3348438241312512</v>
      </c>
      <c r="AF1346" s="50">
        <f t="shared" si="786"/>
        <v>-1.8166015923926082E-3</v>
      </c>
      <c r="AG1346" s="50">
        <f t="shared" si="806"/>
        <v>-1.8166015923926082E-3</v>
      </c>
      <c r="AH1346" s="48">
        <f t="shared" si="807"/>
        <v>45747</v>
      </c>
      <c r="AI1346" s="55">
        <f t="shared" si="787"/>
        <v>2025</v>
      </c>
      <c r="AJ1346" s="55">
        <f t="shared" si="788"/>
        <v>5</v>
      </c>
      <c r="AK1346" s="53">
        <f t="shared" si="789"/>
        <v>0</v>
      </c>
      <c r="AL1346" s="51">
        <f t="shared" si="808"/>
        <v>1.3254001211543576</v>
      </c>
      <c r="AM1346" s="52" t="str">
        <f t="shared" si="790"/>
        <v/>
      </c>
      <c r="AN1346" s="51">
        <f t="shared" si="809"/>
        <v>1.3348438241312512</v>
      </c>
      <c r="AO1346" s="52">
        <f t="shared" si="791"/>
        <v>-1.8166015923926082E-3</v>
      </c>
      <c r="AP1346" s="56">
        <f t="shared" si="792"/>
        <v>1</v>
      </c>
      <c r="AQ1346" s="53" t="b">
        <f t="shared" si="793"/>
        <v>1</v>
      </c>
    </row>
    <row r="1347" spans="1:43">
      <c r="A1347" s="48">
        <f>净值底稿!A1308</f>
        <v>45803</v>
      </c>
      <c r="B1347" s="49">
        <f>净值底稿!X1308</f>
        <v>1.7769839993327063</v>
      </c>
      <c r="C1347" s="49">
        <f>净值底稿!U1308</f>
        <v>1.4184599384394785</v>
      </c>
      <c r="D1347" s="49">
        <f>净值底稿!V1308</f>
        <v>1.7554000000000001</v>
      </c>
      <c r="E1347" s="49">
        <f>净值底稿!W1308</f>
        <v>2.7019000000000002</v>
      </c>
      <c r="F1347" s="50">
        <f t="shared" si="794"/>
        <v>-2.8468369663723347E-3</v>
      </c>
      <c r="G1347" s="50">
        <f t="shared" si="795"/>
        <v>4.8326303866594866E-3</v>
      </c>
      <c r="H1347" s="50">
        <f t="shared" si="796"/>
        <v>3.4191930704352558E-4</v>
      </c>
      <c r="I1347" s="50">
        <f t="shared" si="797"/>
        <v>-2.3999409245311076E-3</v>
      </c>
      <c r="J1347" s="51">
        <f t="shared" si="798"/>
        <v>0.13615489256696064</v>
      </c>
      <c r="K1347" s="51">
        <f t="shared" si="799"/>
        <v>0.13421090100024666</v>
      </c>
      <c r="L1347" s="51">
        <f t="shared" si="800"/>
        <v>0.95279885770979933</v>
      </c>
      <c r="M1347" s="51">
        <f t="shared" si="801"/>
        <v>0.10957311573012808</v>
      </c>
      <c r="N1347" s="51">
        <f t="shared" si="772"/>
        <v>1.3327377670071348</v>
      </c>
      <c r="O1347" s="52">
        <f t="shared" si="773"/>
        <v>0.20286495982953556</v>
      </c>
      <c r="P1347" s="53" t="b">
        <f t="shared" si="774"/>
        <v>0</v>
      </c>
      <c r="Q1347" s="53" t="b">
        <f t="shared" si="775"/>
        <v>0</v>
      </c>
      <c r="R1347" s="53" t="b">
        <f t="shared" si="776"/>
        <v>0</v>
      </c>
      <c r="S1347" s="53" t="b">
        <f t="shared" si="802"/>
        <v>0</v>
      </c>
      <c r="T1347" s="54" t="str">
        <f t="shared" si="803"/>
        <v>不调</v>
      </c>
      <c r="U1347" s="51">
        <f t="shared" si="777"/>
        <v>0.13615489256696064</v>
      </c>
      <c r="V1347" s="51">
        <f t="shared" si="778"/>
        <v>0.13421090100024666</v>
      </c>
      <c r="W1347" s="51">
        <f t="shared" si="779"/>
        <v>0.95279885770979933</v>
      </c>
      <c r="X1347" s="51">
        <f t="shared" si="780"/>
        <v>0.10957311573012808</v>
      </c>
      <c r="Y1347" s="51">
        <f t="shared" si="804"/>
        <v>0.99995880187477393</v>
      </c>
      <c r="Z1347" s="51">
        <f t="shared" si="781"/>
        <v>0.13614928324064654</v>
      </c>
      <c r="AA1347" s="51">
        <f t="shared" si="782"/>
        <v>0.13420537176274056</v>
      </c>
      <c r="AB1347" s="51">
        <f t="shared" si="783"/>
        <v>0.95275960418314409</v>
      </c>
      <c r="AC1347" s="51">
        <f t="shared" si="784"/>
        <v>0.10956860152318482</v>
      </c>
      <c r="AD1347" s="78">
        <f t="shared" si="785"/>
        <v>1.3326828607097161</v>
      </c>
      <c r="AE1347" s="51">
        <f t="shared" si="805"/>
        <v>1.3348438241312512</v>
      </c>
      <c r="AF1347" s="50">
        <f t="shared" si="786"/>
        <v>-1.6188885789253371E-3</v>
      </c>
      <c r="AG1347" s="50">
        <f t="shared" si="806"/>
        <v>1.9807283289097199E-4</v>
      </c>
      <c r="AH1347" s="48">
        <f t="shared" si="807"/>
        <v>45747</v>
      </c>
      <c r="AI1347" s="55">
        <f t="shared" si="787"/>
        <v>2025</v>
      </c>
      <c r="AJ1347" s="55">
        <f t="shared" si="788"/>
        <v>5</v>
      </c>
      <c r="AK1347" s="53">
        <f t="shared" si="789"/>
        <v>0</v>
      </c>
      <c r="AL1347" s="51">
        <f t="shared" si="808"/>
        <v>1.3254001211543576</v>
      </c>
      <c r="AM1347" s="52" t="str">
        <f t="shared" si="790"/>
        <v/>
      </c>
      <c r="AN1347" s="51">
        <f t="shared" si="809"/>
        <v>1.3348438241312512</v>
      </c>
      <c r="AO1347" s="52">
        <f t="shared" si="791"/>
        <v>-1.6188885789253371E-3</v>
      </c>
      <c r="AP1347" s="56">
        <f t="shared" si="792"/>
        <v>1</v>
      </c>
      <c r="AQ1347" s="53" t="b">
        <f t="shared" si="793"/>
        <v>1</v>
      </c>
    </row>
    <row r="1348" spans="1:43">
      <c r="A1348" s="48">
        <f>净值底稿!A1309</f>
        <v>45804</v>
      </c>
      <c r="B1348" s="49">
        <f>净值底稿!X1309</f>
        <v>1.7785600778170685</v>
      </c>
      <c r="C1348" s="49">
        <f>净值底稿!U1309</f>
        <v>1.4150072769256392</v>
      </c>
      <c r="D1348" s="49">
        <f>净值底稿!V1309</f>
        <v>1.7549999999999999</v>
      </c>
      <c r="E1348" s="49">
        <f>净值底稿!W1309</f>
        <v>2.6844000000000001</v>
      </c>
      <c r="F1348" s="50">
        <f t="shared" si="794"/>
        <v>8.8694016657098196E-4</v>
      </c>
      <c r="G1348" s="50">
        <f t="shared" si="795"/>
        <v>-2.4340916653858846E-3</v>
      </c>
      <c r="H1348" s="50">
        <f t="shared" si="796"/>
        <v>-2.2786829212728676E-4</v>
      </c>
      <c r="I1348" s="50">
        <f t="shared" si="797"/>
        <v>-6.4769236463230184E-3</v>
      </c>
      <c r="J1348" s="51">
        <f t="shared" si="798"/>
        <v>0.13627003950860253</v>
      </c>
      <c r="K1348" s="51">
        <f t="shared" si="799"/>
        <v>0.13387870358588286</v>
      </c>
      <c r="L1348" s="51">
        <f t="shared" si="800"/>
        <v>0.95254250047933098</v>
      </c>
      <c r="M1348" s="51">
        <f t="shared" si="801"/>
        <v>0.10885893405708476</v>
      </c>
      <c r="N1348" s="51">
        <f t="shared" si="772"/>
        <v>1.3315501776309011</v>
      </c>
      <c r="O1348" s="52">
        <f t="shared" si="773"/>
        <v>0.20288288615239045</v>
      </c>
      <c r="P1348" s="53" t="b">
        <f t="shared" si="774"/>
        <v>0</v>
      </c>
      <c r="Q1348" s="53" t="b">
        <f t="shared" si="775"/>
        <v>0</v>
      </c>
      <c r="R1348" s="53" t="b">
        <f t="shared" si="776"/>
        <v>0</v>
      </c>
      <c r="S1348" s="53" t="b">
        <f t="shared" si="802"/>
        <v>0</v>
      </c>
      <c r="T1348" s="54" t="str">
        <f t="shared" si="803"/>
        <v>不调</v>
      </c>
      <c r="U1348" s="51">
        <f t="shared" si="777"/>
        <v>0.13627003950860253</v>
      </c>
      <c r="V1348" s="51">
        <f t="shared" si="778"/>
        <v>0.13387870358588286</v>
      </c>
      <c r="W1348" s="51">
        <f t="shared" si="779"/>
        <v>0.95254250047933098</v>
      </c>
      <c r="X1348" s="51">
        <f t="shared" si="780"/>
        <v>0.10885893405708476</v>
      </c>
      <c r="Y1348" s="51">
        <f t="shared" si="804"/>
        <v>0.99998626710299976</v>
      </c>
      <c r="Z1348" s="51">
        <f t="shared" si="781"/>
        <v>0.13626816812618575</v>
      </c>
      <c r="AA1348" s="51">
        <f t="shared" si="782"/>
        <v>0.13387686504343599</v>
      </c>
      <c r="AB1348" s="51">
        <f t="shared" si="783"/>
        <v>0.95252941931128354</v>
      </c>
      <c r="AC1348" s="51">
        <f t="shared" si="784"/>
        <v>0.10885743910855579</v>
      </c>
      <c r="AD1348" s="78">
        <f t="shared" si="785"/>
        <v>1.3315318915894609</v>
      </c>
      <c r="AE1348" s="51">
        <f t="shared" si="805"/>
        <v>1.3348438241312512</v>
      </c>
      <c r="AF1348" s="50">
        <f t="shared" si="786"/>
        <v>-2.4811386035709093E-3</v>
      </c>
      <c r="AG1348" s="50">
        <f t="shared" si="806"/>
        <v>-8.6364817481199285E-4</v>
      </c>
      <c r="AH1348" s="48">
        <f t="shared" si="807"/>
        <v>45747</v>
      </c>
      <c r="AI1348" s="55">
        <f t="shared" si="787"/>
        <v>2025</v>
      </c>
      <c r="AJ1348" s="55">
        <f t="shared" si="788"/>
        <v>5</v>
      </c>
      <c r="AK1348" s="53">
        <f t="shared" si="789"/>
        <v>0</v>
      </c>
      <c r="AL1348" s="51">
        <f t="shared" si="808"/>
        <v>1.3254001211543576</v>
      </c>
      <c r="AM1348" s="52" t="str">
        <f t="shared" si="790"/>
        <v/>
      </c>
      <c r="AN1348" s="51">
        <f t="shared" si="809"/>
        <v>1.3348438241312512</v>
      </c>
      <c r="AO1348" s="52">
        <f t="shared" si="791"/>
        <v>-2.4811386035709093E-3</v>
      </c>
      <c r="AP1348" s="56">
        <f t="shared" si="792"/>
        <v>1</v>
      </c>
      <c r="AQ1348" s="53" t="b">
        <f t="shared" si="793"/>
        <v>1</v>
      </c>
    </row>
    <row r="1349" spans="1:43">
      <c r="A1349" s="48">
        <f>净值底稿!A1310</f>
        <v>45805</v>
      </c>
      <c r="B1349" s="49">
        <f>净值底稿!X1310</f>
        <v>1.7843626581840355</v>
      </c>
      <c r="C1349" s="49">
        <f>净值底稿!U1310</f>
        <v>1.4127892616438162</v>
      </c>
      <c r="D1349" s="49">
        <f>净值底稿!V1310</f>
        <v>1.7545999999999999</v>
      </c>
      <c r="E1349" s="49">
        <f>净值底稿!W1310</f>
        <v>2.6859000000000002</v>
      </c>
      <c r="F1349" s="50">
        <f t="shared" si="794"/>
        <v>3.2625158066568183E-3</v>
      </c>
      <c r="G1349" s="50">
        <f t="shared" si="795"/>
        <v>-1.5674939047960468E-3</v>
      </c>
      <c r="H1349" s="50">
        <f t="shared" si="796"/>
        <v>-2.279202279201753E-4</v>
      </c>
      <c r="I1349" s="50">
        <f t="shared" si="797"/>
        <v>5.5878408582921146E-4</v>
      </c>
      <c r="J1349" s="51">
        <f t="shared" si="798"/>
        <v>0.1367127451786416</v>
      </c>
      <c r="K1349" s="51">
        <f t="shared" si="799"/>
        <v>0.1336670138734872</v>
      </c>
      <c r="L1349" s="51">
        <f t="shared" si="800"/>
        <v>0.95231231858893339</v>
      </c>
      <c r="M1349" s="51">
        <f t="shared" si="801"/>
        <v>0.10891826691315377</v>
      </c>
      <c r="N1349" s="51">
        <f t="shared" si="772"/>
        <v>1.331610344554216</v>
      </c>
      <c r="O1349" s="52">
        <f t="shared" si="773"/>
        <v>0.20304720533140946</v>
      </c>
      <c r="P1349" s="53" t="b">
        <f t="shared" si="774"/>
        <v>0</v>
      </c>
      <c r="Q1349" s="53" t="b">
        <f t="shared" si="775"/>
        <v>0</v>
      </c>
      <c r="R1349" s="53" t="b">
        <f t="shared" si="776"/>
        <v>0</v>
      </c>
      <c r="S1349" s="53" t="b">
        <f t="shared" si="802"/>
        <v>0</v>
      </c>
      <c r="T1349" s="54" t="str">
        <f t="shared" si="803"/>
        <v>不调</v>
      </c>
      <c r="U1349" s="51">
        <f t="shared" si="777"/>
        <v>0.1367127451786416</v>
      </c>
      <c r="V1349" s="51">
        <f t="shared" si="778"/>
        <v>0.1336670138734872</v>
      </c>
      <c r="W1349" s="51">
        <f t="shared" si="779"/>
        <v>0.95231231858893339</v>
      </c>
      <c r="X1349" s="51">
        <f t="shared" si="780"/>
        <v>0.10891826691315377</v>
      </c>
      <c r="Y1349" s="51">
        <f t="shared" si="804"/>
        <v>0.99998626710299976</v>
      </c>
      <c r="Z1349" s="51">
        <f t="shared" si="781"/>
        <v>0.13671086771659344</v>
      </c>
      <c r="AA1349" s="51">
        <f t="shared" si="782"/>
        <v>0.13366517823815335</v>
      </c>
      <c r="AB1349" s="51">
        <f t="shared" si="783"/>
        <v>0.95229924058195015</v>
      </c>
      <c r="AC1349" s="51">
        <f t="shared" si="784"/>
        <v>0.10891677114981281</v>
      </c>
      <c r="AD1349" s="78">
        <f t="shared" si="785"/>
        <v>1.3315920576865099</v>
      </c>
      <c r="AE1349" s="51">
        <f t="shared" si="805"/>
        <v>1.3348438241312512</v>
      </c>
      <c r="AF1349" s="50">
        <f t="shared" si="786"/>
        <v>-2.4360650931263272E-3</v>
      </c>
      <c r="AG1349" s="50">
        <f t="shared" si="806"/>
        <v>4.5185622236321166E-5</v>
      </c>
      <c r="AH1349" s="48">
        <f t="shared" si="807"/>
        <v>45747</v>
      </c>
      <c r="AI1349" s="55">
        <f t="shared" si="787"/>
        <v>2025</v>
      </c>
      <c r="AJ1349" s="55">
        <f t="shared" si="788"/>
        <v>5</v>
      </c>
      <c r="AK1349" s="53">
        <f t="shared" si="789"/>
        <v>0</v>
      </c>
      <c r="AL1349" s="51">
        <f t="shared" si="808"/>
        <v>1.3254001211543576</v>
      </c>
      <c r="AM1349" s="52" t="str">
        <f t="shared" si="790"/>
        <v/>
      </c>
      <c r="AN1349" s="51">
        <f t="shared" si="809"/>
        <v>1.3348438241312512</v>
      </c>
      <c r="AO1349" s="52">
        <f t="shared" si="791"/>
        <v>-2.4360650931263272E-3</v>
      </c>
      <c r="AP1349" s="56">
        <f t="shared" si="792"/>
        <v>1</v>
      </c>
      <c r="AQ1349" s="53" t="b">
        <f t="shared" si="793"/>
        <v>1</v>
      </c>
    </row>
    <row r="1350" spans="1:43">
      <c r="A1350" s="48">
        <f>净值底稿!A1311</f>
        <v>45806</v>
      </c>
      <c r="B1350" s="49">
        <f>净值底稿!X1311</f>
        <v>1.7852676436767974</v>
      </c>
      <c r="C1350" s="49">
        <f>净值底稿!U1311</f>
        <v>1.4327173704928411</v>
      </c>
      <c r="D1350" s="49">
        <f>净值底稿!V1311</f>
        <v>1.7526999999999999</v>
      </c>
      <c r="E1350" s="49">
        <f>净值底稿!W1311</f>
        <v>2.6625999999999999</v>
      </c>
      <c r="F1350" s="50">
        <f t="shared" si="794"/>
        <v>5.0717576307213186E-4</v>
      </c>
      <c r="G1350" s="50">
        <f t="shared" si="795"/>
        <v>1.4105507020798047E-2</v>
      </c>
      <c r="H1350" s="50">
        <f t="shared" si="796"/>
        <v>-1.0828678901174671E-3</v>
      </c>
      <c r="I1350" s="50">
        <f t="shared" si="797"/>
        <v>-8.6749320525709717E-3</v>
      </c>
      <c r="J1350" s="51">
        <f t="shared" si="798"/>
        <v>0.13678020415524786</v>
      </c>
      <c r="K1350" s="51">
        <f t="shared" si="799"/>
        <v>0.13555059334822786</v>
      </c>
      <c r="L1350" s="51">
        <f t="shared" si="800"/>
        <v>0.9512680263125407</v>
      </c>
      <c r="M1350" s="51">
        <f t="shared" si="801"/>
        <v>0.10797192556070276</v>
      </c>
      <c r="N1350" s="51">
        <f t="shared" si="772"/>
        <v>1.3315707493767193</v>
      </c>
      <c r="O1350" s="52">
        <f t="shared" si="773"/>
        <v>0.20451845884339839</v>
      </c>
      <c r="P1350" s="53" t="b">
        <f t="shared" si="774"/>
        <v>0</v>
      </c>
      <c r="Q1350" s="53" t="b">
        <f t="shared" si="775"/>
        <v>0</v>
      </c>
      <c r="R1350" s="53" t="b">
        <f t="shared" si="776"/>
        <v>0</v>
      </c>
      <c r="S1350" s="53" t="b">
        <f t="shared" si="802"/>
        <v>0</v>
      </c>
      <c r="T1350" s="54" t="str">
        <f t="shared" si="803"/>
        <v>不调</v>
      </c>
      <c r="U1350" s="51">
        <f t="shared" si="777"/>
        <v>0.13678020415524786</v>
      </c>
      <c r="V1350" s="51">
        <f t="shared" si="778"/>
        <v>0.13555059334822786</v>
      </c>
      <c r="W1350" s="51">
        <f t="shared" si="779"/>
        <v>0.9512680263125407</v>
      </c>
      <c r="X1350" s="51">
        <f t="shared" si="780"/>
        <v>0.10797192556070276</v>
      </c>
      <c r="Y1350" s="51">
        <f t="shared" si="804"/>
        <v>0.99998626710299976</v>
      </c>
      <c r="Z1350" s="51">
        <f t="shared" si="781"/>
        <v>0.13677832576679252</v>
      </c>
      <c r="AA1350" s="51">
        <f t="shared" si="782"/>
        <v>0.13554873184589109</v>
      </c>
      <c r="AB1350" s="51">
        <f t="shared" si="783"/>
        <v>0.95125496264671572</v>
      </c>
      <c r="AC1350" s="51">
        <f t="shared" si="784"/>
        <v>0.10797044279337012</v>
      </c>
      <c r="AD1350" s="78">
        <f t="shared" si="785"/>
        <v>1.3315524630527695</v>
      </c>
      <c r="AE1350" s="51">
        <f t="shared" si="805"/>
        <v>1.3348438241312512</v>
      </c>
      <c r="AF1350" s="50">
        <f t="shared" si="786"/>
        <v>-2.4657274648768324E-3</v>
      </c>
      <c r="AG1350" s="50">
        <f t="shared" si="806"/>
        <v>-2.9734807677650466E-5</v>
      </c>
      <c r="AH1350" s="48">
        <f t="shared" si="807"/>
        <v>45747</v>
      </c>
      <c r="AI1350" s="55">
        <f t="shared" si="787"/>
        <v>2025</v>
      </c>
      <c r="AJ1350" s="55">
        <f t="shared" si="788"/>
        <v>5</v>
      </c>
      <c r="AK1350" s="53">
        <f t="shared" si="789"/>
        <v>0</v>
      </c>
      <c r="AL1350" s="51">
        <f t="shared" si="808"/>
        <v>1.3254001211543576</v>
      </c>
      <c r="AM1350" s="52" t="str">
        <f t="shared" si="790"/>
        <v/>
      </c>
      <c r="AN1350" s="51">
        <f t="shared" si="809"/>
        <v>1.3348438241312512</v>
      </c>
      <c r="AO1350" s="52">
        <f t="shared" si="791"/>
        <v>-2.4657274648768324E-3</v>
      </c>
      <c r="AP1350" s="56">
        <f t="shared" si="792"/>
        <v>1</v>
      </c>
      <c r="AQ1350" s="53" t="b">
        <f t="shared" si="793"/>
        <v>1</v>
      </c>
    </row>
    <row r="1351" spans="1:43">
      <c r="A1351" s="48">
        <f>净值底稿!A1312</f>
        <v>45807</v>
      </c>
      <c r="B1351" s="49">
        <f>净值底稿!X1312</f>
        <v>1.7893059343094846</v>
      </c>
      <c r="C1351" s="49">
        <f>净值底稿!U1312</f>
        <v>1.4187875121708085</v>
      </c>
      <c r="D1351" s="49">
        <f>净值底稿!V1312</f>
        <v>1.7547999999999999</v>
      </c>
      <c r="E1351" s="49">
        <f>净值底稿!W1312</f>
        <v>2.6827000000000001</v>
      </c>
      <c r="F1351" s="50">
        <f t="shared" si="794"/>
        <v>2.2620085268392209E-3</v>
      </c>
      <c r="G1351" s="50">
        <f t="shared" si="795"/>
        <v>-9.7226840470573395E-3</v>
      </c>
      <c r="H1351" s="50">
        <f t="shared" si="796"/>
        <v>1.1981514235179791E-3</v>
      </c>
      <c r="I1351" s="50">
        <f t="shared" si="797"/>
        <v>7.54901224367166E-3</v>
      </c>
      <c r="J1351" s="51">
        <f t="shared" si="798"/>
        <v>0.1370877195059638</v>
      </c>
      <c r="K1351" s="51">
        <f t="shared" si="799"/>
        <v>0.13423083435317418</v>
      </c>
      <c r="L1351" s="51">
        <f t="shared" si="800"/>
        <v>0.95239471013433941</v>
      </c>
      <c r="M1351" s="51">
        <f t="shared" si="801"/>
        <v>0.10878551298797193</v>
      </c>
      <c r="N1351" s="51">
        <f t="shared" si="772"/>
        <v>1.3324987769814494</v>
      </c>
      <c r="O1351" s="52">
        <f t="shared" si="773"/>
        <v>0.20361636239078901</v>
      </c>
      <c r="P1351" s="53" t="b">
        <f t="shared" si="774"/>
        <v>0</v>
      </c>
      <c r="Q1351" s="53" t="b">
        <f t="shared" si="775"/>
        <v>0</v>
      </c>
      <c r="R1351" s="53" t="b">
        <f t="shared" si="776"/>
        <v>0</v>
      </c>
      <c r="S1351" s="53" t="b">
        <f t="shared" si="802"/>
        <v>0</v>
      </c>
      <c r="T1351" s="54" t="str">
        <f t="shared" si="803"/>
        <v>不调</v>
      </c>
      <c r="U1351" s="51">
        <f t="shared" si="777"/>
        <v>0.1370877195059638</v>
      </c>
      <c r="V1351" s="51">
        <f t="shared" si="778"/>
        <v>0.13423083435317418</v>
      </c>
      <c r="W1351" s="51">
        <f t="shared" si="779"/>
        <v>0.95239471013433941</v>
      </c>
      <c r="X1351" s="51">
        <f t="shared" si="780"/>
        <v>0.10878551298797193</v>
      </c>
      <c r="Y1351" s="51">
        <f t="shared" si="804"/>
        <v>0.99998626710299976</v>
      </c>
      <c r="Z1351" s="51">
        <f t="shared" si="781"/>
        <v>0.13708583689443182</v>
      </c>
      <c r="AA1351" s="51">
        <f t="shared" si="782"/>
        <v>0.13422899097495175</v>
      </c>
      <c r="AB1351" s="51">
        <f t="shared" si="783"/>
        <v>0.95238163099588158</v>
      </c>
      <c r="AC1351" s="51">
        <f t="shared" si="784"/>
        <v>0.10878401904772694</v>
      </c>
      <c r="AD1351" s="78">
        <f t="shared" si="785"/>
        <v>1.3324804779129922</v>
      </c>
      <c r="AE1351" s="51">
        <f t="shared" si="805"/>
        <v>1.3348438241312512</v>
      </c>
      <c r="AF1351" s="50">
        <f t="shared" si="786"/>
        <v>-1.7705039162894121E-3</v>
      </c>
      <c r="AG1351" s="50">
        <f t="shared" si="806"/>
        <v>6.9694201766190567E-4</v>
      </c>
      <c r="AH1351" s="48">
        <f t="shared" si="807"/>
        <v>45747</v>
      </c>
      <c r="AI1351" s="55">
        <f t="shared" si="787"/>
        <v>2025</v>
      </c>
      <c r="AJ1351" s="55">
        <f t="shared" si="788"/>
        <v>5</v>
      </c>
      <c r="AK1351" s="53">
        <f t="shared" si="789"/>
        <v>1</v>
      </c>
      <c r="AL1351" s="51">
        <f t="shared" si="808"/>
        <v>1.3254001211543576</v>
      </c>
      <c r="AM1351" s="52">
        <f t="shared" si="790"/>
        <v>5.3420522947198457E-3</v>
      </c>
      <c r="AN1351" s="51">
        <f t="shared" si="809"/>
        <v>1.3348438241312512</v>
      </c>
      <c r="AO1351" s="52">
        <f t="shared" si="791"/>
        <v>-1.7705039162894121E-3</v>
      </c>
      <c r="AP1351" s="56">
        <f t="shared" si="792"/>
        <v>1</v>
      </c>
      <c r="AQ1351" s="53" t="b">
        <f t="shared" si="793"/>
        <v>1</v>
      </c>
    </row>
    <row r="1352" spans="1:43">
      <c r="A1352" s="48">
        <f>净值底稿!A1313</f>
        <v>45811</v>
      </c>
      <c r="B1352" s="49">
        <f>净值底稿!X1313</f>
        <v>1.8028236503141253</v>
      </c>
      <c r="C1352" s="49">
        <f>净值底稿!U1313</f>
        <v>1.426942106062719</v>
      </c>
      <c r="D1352" s="49">
        <f>净值底稿!V1313</f>
        <v>1.7549999999999999</v>
      </c>
      <c r="E1352" s="49">
        <f>净值底稿!W1313</f>
        <v>2.7179000000000002</v>
      </c>
      <c r="F1352" s="50">
        <f t="shared" si="794"/>
        <v>7.5547259668913291E-3</v>
      </c>
      <c r="G1352" s="50">
        <f t="shared" si="795"/>
        <v>5.7475794098538202E-3</v>
      </c>
      <c r="H1352" s="50">
        <f t="shared" si="796"/>
        <v>1.1397310234784186E-4</v>
      </c>
      <c r="I1352" s="50">
        <f t="shared" si="797"/>
        <v>1.3121109330152425E-2</v>
      </c>
      <c r="J1352" s="51">
        <f t="shared" si="798"/>
        <v>0.13812148282611122</v>
      </c>
      <c r="K1352" s="51">
        <f t="shared" si="799"/>
        <v>0.13500048275968485</v>
      </c>
      <c r="L1352" s="51">
        <f t="shared" si="800"/>
        <v>0.95249017688498527</v>
      </c>
      <c r="M1352" s="51">
        <f t="shared" si="801"/>
        <v>0.11021138605502555</v>
      </c>
      <c r="N1352" s="51">
        <f t="shared" si="772"/>
        <v>1.3358235285258069</v>
      </c>
      <c r="O1352" s="52">
        <f t="shared" si="773"/>
        <v>0.20445961592487369</v>
      </c>
      <c r="P1352" s="53" t="b">
        <f t="shared" si="774"/>
        <v>0</v>
      </c>
      <c r="Q1352" s="53" t="b">
        <f t="shared" si="775"/>
        <v>0</v>
      </c>
      <c r="R1352" s="53" t="b">
        <f t="shared" si="776"/>
        <v>0</v>
      </c>
      <c r="S1352" s="53" t="b">
        <f t="shared" si="802"/>
        <v>0</v>
      </c>
      <c r="T1352" s="54" t="str">
        <f t="shared" si="803"/>
        <v>不调</v>
      </c>
      <c r="U1352" s="51">
        <f t="shared" si="777"/>
        <v>0.13812148282611122</v>
      </c>
      <c r="V1352" s="51">
        <f t="shared" si="778"/>
        <v>0.13500048275968485</v>
      </c>
      <c r="W1352" s="51">
        <f t="shared" si="779"/>
        <v>0.95249017688498527</v>
      </c>
      <c r="X1352" s="51">
        <f t="shared" si="780"/>
        <v>0.11021138605502555</v>
      </c>
      <c r="Y1352" s="51">
        <f t="shared" si="804"/>
        <v>0.99994506954354323</v>
      </c>
      <c r="Z1352" s="51">
        <f t="shared" si="781"/>
        <v>0.13811389575001309</v>
      </c>
      <c r="AA1352" s="51">
        <f t="shared" si="782"/>
        <v>0.13499306712154496</v>
      </c>
      <c r="AB1352" s="51">
        <f t="shared" si="783"/>
        <v>0.95243785616479837</v>
      </c>
      <c r="AC1352" s="51">
        <f t="shared" si="784"/>
        <v>0.11020533209328282</v>
      </c>
      <c r="AD1352" s="78">
        <f t="shared" si="785"/>
        <v>1.3357501511296392</v>
      </c>
      <c r="AE1352" s="51">
        <f t="shared" si="805"/>
        <v>1.3357501511296392</v>
      </c>
      <c r="AF1352" s="50">
        <f t="shared" si="786"/>
        <v>0</v>
      </c>
      <c r="AG1352" s="50">
        <f t="shared" si="806"/>
        <v>2.4538244806169285E-3</v>
      </c>
      <c r="AH1352" s="48">
        <f t="shared" si="807"/>
        <v>45747</v>
      </c>
      <c r="AI1352" s="55">
        <f t="shared" si="787"/>
        <v>2025</v>
      </c>
      <c r="AJ1352" s="55">
        <f t="shared" si="788"/>
        <v>6</v>
      </c>
      <c r="AK1352" s="53">
        <f t="shared" si="789"/>
        <v>0</v>
      </c>
      <c r="AL1352" s="51">
        <f t="shared" si="808"/>
        <v>1.3324804779129922</v>
      </c>
      <c r="AM1352" s="52" t="str">
        <f t="shared" si="790"/>
        <v/>
      </c>
      <c r="AN1352" s="51">
        <f t="shared" si="809"/>
        <v>1.3357501511296392</v>
      </c>
      <c r="AO1352" s="52">
        <f t="shared" si="791"/>
        <v>0</v>
      </c>
      <c r="AP1352" s="56">
        <f t="shared" si="792"/>
        <v>1</v>
      </c>
      <c r="AQ1352" s="53" t="b">
        <f t="shared" si="793"/>
        <v>1</v>
      </c>
    </row>
    <row r="1353" spans="1:43">
      <c r="A1353" s="48">
        <f>净值底稿!A1314</f>
        <v>45812</v>
      </c>
      <c r="B1353" s="49">
        <f>净值底稿!X1314</f>
        <v>1.8104503532061798</v>
      </c>
      <c r="C1353" s="49">
        <f>净值底稿!U1314</f>
        <v>1.4395279974824309</v>
      </c>
      <c r="D1353" s="49">
        <f>净值底稿!V1314</f>
        <v>1.7554000000000001</v>
      </c>
      <c r="E1353" s="49">
        <f>净值底稿!W1314</f>
        <v>2.7199</v>
      </c>
      <c r="F1353" s="50">
        <f t="shared" si="794"/>
        <v>4.2304209237136181E-3</v>
      </c>
      <c r="G1353" s="50">
        <f t="shared" si="795"/>
        <v>8.8201836404138145E-3</v>
      </c>
      <c r="H1353" s="50">
        <f t="shared" si="796"/>
        <v>2.2792022792028632E-4</v>
      </c>
      <c r="I1353" s="50">
        <f t="shared" si="797"/>
        <v>7.3586224658739319E-4</v>
      </c>
      <c r="J1353" s="51">
        <f t="shared" si="798"/>
        <v>0.13869817566444956</v>
      </c>
      <c r="K1353" s="51">
        <f t="shared" si="799"/>
        <v>0.13618373076373969</v>
      </c>
      <c r="L1353" s="51">
        <f t="shared" si="800"/>
        <v>0.9526549360180554</v>
      </c>
      <c r="M1353" s="51">
        <f t="shared" si="801"/>
        <v>0.11028642803654289</v>
      </c>
      <c r="N1353" s="51">
        <f t="shared" si="772"/>
        <v>1.3378232704827875</v>
      </c>
      <c r="O1353" s="52">
        <f t="shared" si="773"/>
        <v>0.2054695208949319</v>
      </c>
      <c r="P1353" s="53" t="b">
        <f t="shared" si="774"/>
        <v>0</v>
      </c>
      <c r="Q1353" s="53" t="b">
        <f t="shared" si="775"/>
        <v>0</v>
      </c>
      <c r="R1353" s="53" t="b">
        <f t="shared" si="776"/>
        <v>0</v>
      </c>
      <c r="S1353" s="53" t="b">
        <f t="shared" si="802"/>
        <v>0</v>
      </c>
      <c r="T1353" s="54" t="str">
        <f t="shared" si="803"/>
        <v>不调</v>
      </c>
      <c r="U1353" s="51">
        <f t="shared" si="777"/>
        <v>0.13869817566444956</v>
      </c>
      <c r="V1353" s="51">
        <f t="shared" si="778"/>
        <v>0.13618373076373969</v>
      </c>
      <c r="W1353" s="51">
        <f t="shared" si="779"/>
        <v>0.9526549360180554</v>
      </c>
      <c r="X1353" s="51">
        <f t="shared" si="780"/>
        <v>0.11028642803654289</v>
      </c>
      <c r="Y1353" s="51">
        <f t="shared" si="804"/>
        <v>0.99998626710299976</v>
      </c>
      <c r="Z1353" s="51">
        <f t="shared" si="781"/>
        <v>0.13869627093668904</v>
      </c>
      <c r="AA1353" s="51">
        <f t="shared" si="782"/>
        <v>0.13618186056659201</v>
      </c>
      <c r="AB1353" s="51">
        <f t="shared" si="783"/>
        <v>0.95264185330594231</v>
      </c>
      <c r="AC1353" s="51">
        <f t="shared" si="784"/>
        <v>0.11028491348438614</v>
      </c>
      <c r="AD1353" s="78">
        <f t="shared" si="785"/>
        <v>1.3378048982936095</v>
      </c>
      <c r="AE1353" s="51">
        <f t="shared" si="805"/>
        <v>1.3378048982936095</v>
      </c>
      <c r="AF1353" s="50">
        <f t="shared" si="786"/>
        <v>0</v>
      </c>
      <c r="AG1353" s="50">
        <f t="shared" si="806"/>
        <v>1.5382720804728578E-3</v>
      </c>
      <c r="AH1353" s="48">
        <f t="shared" si="807"/>
        <v>45747</v>
      </c>
      <c r="AI1353" s="55">
        <f t="shared" si="787"/>
        <v>2025</v>
      </c>
      <c r="AJ1353" s="55">
        <f t="shared" si="788"/>
        <v>6</v>
      </c>
      <c r="AK1353" s="53">
        <f t="shared" si="789"/>
        <v>0</v>
      </c>
      <c r="AL1353" s="51">
        <f t="shared" si="808"/>
        <v>1.3324804779129922</v>
      </c>
      <c r="AM1353" s="52" t="str">
        <f t="shared" si="790"/>
        <v/>
      </c>
      <c r="AN1353" s="51">
        <f t="shared" si="809"/>
        <v>1.3378048982936095</v>
      </c>
      <c r="AO1353" s="52">
        <f t="shared" si="791"/>
        <v>0</v>
      </c>
      <c r="AP1353" s="56">
        <f t="shared" si="792"/>
        <v>1</v>
      </c>
      <c r="AQ1353" s="53" t="b">
        <f t="shared" si="793"/>
        <v>1</v>
      </c>
    </row>
    <row r="1354" spans="1:43">
      <c r="A1354" s="48">
        <f>净值底稿!A1315</f>
        <v>45813</v>
      </c>
      <c r="B1354" s="49">
        <f>净值底稿!X1315</f>
        <v>1.8004764045417356</v>
      </c>
      <c r="C1354" s="49">
        <f>净值底稿!U1315</f>
        <v>1.4489297517267223</v>
      </c>
      <c r="D1354" s="49">
        <f>净值底稿!V1315</f>
        <v>1.7557</v>
      </c>
      <c r="E1354" s="49">
        <f>净值底稿!W1315</f>
        <v>2.726</v>
      </c>
      <c r="F1354" s="50">
        <f t="shared" si="794"/>
        <v>-5.5090981350474078E-3</v>
      </c>
      <c r="G1354" s="50">
        <f t="shared" si="795"/>
        <v>6.5311367758973393E-3</v>
      </c>
      <c r="H1354" s="50">
        <f t="shared" si="796"/>
        <v>1.7090121909535405E-4</v>
      </c>
      <c r="I1354" s="50">
        <f t="shared" si="797"/>
        <v>2.2427295121143498E-3</v>
      </c>
      <c r="J1354" s="51">
        <f t="shared" si="798"/>
        <v>0.1379321795691337</v>
      </c>
      <c r="K1354" s="51">
        <f t="shared" si="799"/>
        <v>0.13707128292434861</v>
      </c>
      <c r="L1354" s="51">
        <f t="shared" si="800"/>
        <v>0.95280466096003358</v>
      </c>
      <c r="M1354" s="51">
        <f t="shared" si="801"/>
        <v>0.11053225271459854</v>
      </c>
      <c r="N1354" s="51">
        <f t="shared" si="772"/>
        <v>1.3383403761681145</v>
      </c>
      <c r="O1354" s="52">
        <f t="shared" si="773"/>
        <v>0.20548095790165263</v>
      </c>
      <c r="P1354" s="53" t="b">
        <f t="shared" si="774"/>
        <v>0</v>
      </c>
      <c r="Q1354" s="53" t="b">
        <f t="shared" si="775"/>
        <v>0</v>
      </c>
      <c r="R1354" s="53" t="b">
        <f t="shared" si="776"/>
        <v>0</v>
      </c>
      <c r="S1354" s="53" t="b">
        <f t="shared" si="802"/>
        <v>0</v>
      </c>
      <c r="T1354" s="54" t="str">
        <f t="shared" si="803"/>
        <v>不调</v>
      </c>
      <c r="U1354" s="51">
        <f t="shared" si="777"/>
        <v>0.1379321795691337</v>
      </c>
      <c r="V1354" s="51">
        <f t="shared" si="778"/>
        <v>0.13707128292434861</v>
      </c>
      <c r="W1354" s="51">
        <f t="shared" si="779"/>
        <v>0.95280466096003358</v>
      </c>
      <c r="X1354" s="51">
        <f t="shared" si="780"/>
        <v>0.11053225271459854</v>
      </c>
      <c r="Y1354" s="51">
        <f t="shared" si="804"/>
        <v>0.99998626710299976</v>
      </c>
      <c r="Z1354" s="51">
        <f t="shared" si="781"/>
        <v>0.13793028536071866</v>
      </c>
      <c r="AA1354" s="51">
        <f t="shared" si="782"/>
        <v>0.13706940053853853</v>
      </c>
      <c r="AB1354" s="51">
        <f t="shared" si="783"/>
        <v>0.95279157619176325</v>
      </c>
      <c r="AC1354" s="51">
        <f t="shared" si="784"/>
        <v>0.11053073478655681</v>
      </c>
      <c r="AD1354" s="78">
        <f t="shared" si="785"/>
        <v>1.338321996877577</v>
      </c>
      <c r="AE1354" s="51">
        <f t="shared" si="805"/>
        <v>1.338321996877577</v>
      </c>
      <c r="AF1354" s="50">
        <f t="shared" si="786"/>
        <v>0</v>
      </c>
      <c r="AG1354" s="50">
        <f t="shared" si="806"/>
        <v>3.8652765035251946E-4</v>
      </c>
      <c r="AH1354" s="48">
        <f t="shared" si="807"/>
        <v>45747</v>
      </c>
      <c r="AI1354" s="55">
        <f t="shared" si="787"/>
        <v>2025</v>
      </c>
      <c r="AJ1354" s="55">
        <f t="shared" si="788"/>
        <v>6</v>
      </c>
      <c r="AK1354" s="53">
        <f t="shared" si="789"/>
        <v>0</v>
      </c>
      <c r="AL1354" s="51">
        <f t="shared" si="808"/>
        <v>1.3324804779129922</v>
      </c>
      <c r="AM1354" s="52" t="str">
        <f t="shared" si="790"/>
        <v/>
      </c>
      <c r="AN1354" s="51">
        <f t="shared" si="809"/>
        <v>1.338321996877577</v>
      </c>
      <c r="AO1354" s="52">
        <f t="shared" si="791"/>
        <v>0</v>
      </c>
      <c r="AP1354" s="56">
        <f t="shared" si="792"/>
        <v>1</v>
      </c>
      <c r="AQ1354" s="53" t="b">
        <f t="shared" si="793"/>
        <v>1</v>
      </c>
    </row>
    <row r="1355" spans="1:43">
      <c r="A1355" s="48">
        <f>净值底稿!A1316</f>
        <v>45814</v>
      </c>
      <c r="B1355" s="49">
        <f>净值底稿!X1316</f>
        <v>1.803417962264473</v>
      </c>
      <c r="C1355" s="49">
        <f>净值底稿!U1316</f>
        <v>1.4494018420170418</v>
      </c>
      <c r="D1355" s="49">
        <f>净值底稿!V1316</f>
        <v>1.7572000000000001</v>
      </c>
      <c r="E1355" s="49">
        <f>净值底稿!W1316</f>
        <v>2.7214999999999998</v>
      </c>
      <c r="F1355" s="50">
        <f t="shared" si="794"/>
        <v>1.6337663272438796E-3</v>
      </c>
      <c r="G1355" s="50">
        <f t="shared" si="795"/>
        <v>3.2581999904190972E-4</v>
      </c>
      <c r="H1355" s="50">
        <f t="shared" si="796"/>
        <v>8.5436008429695676E-4</v>
      </c>
      <c r="I1355" s="50">
        <f t="shared" si="797"/>
        <v>-1.6507703595011192E-3</v>
      </c>
      <c r="J1355" s="51">
        <f t="shared" si="798"/>
        <v>0.13815563121644814</v>
      </c>
      <c r="K1355" s="51">
        <f t="shared" si="799"/>
        <v>0.13711406049049066</v>
      </c>
      <c r="L1355" s="51">
        <f t="shared" si="800"/>
        <v>0.95360560328311583</v>
      </c>
      <c r="M1355" s="51">
        <f t="shared" si="801"/>
        <v>0.11034827392575729</v>
      </c>
      <c r="N1355" s="51">
        <f t="shared" si="772"/>
        <v>1.3392235689158118</v>
      </c>
      <c r="O1355" s="52">
        <f t="shared" si="773"/>
        <v>0.20554424077959399</v>
      </c>
      <c r="P1355" s="53" t="b">
        <f t="shared" si="774"/>
        <v>0</v>
      </c>
      <c r="Q1355" s="53" t="b">
        <f t="shared" si="775"/>
        <v>0</v>
      </c>
      <c r="R1355" s="53" t="b">
        <f t="shared" si="776"/>
        <v>0</v>
      </c>
      <c r="S1355" s="53" t="b">
        <f t="shared" si="802"/>
        <v>0</v>
      </c>
      <c r="T1355" s="54" t="str">
        <f t="shared" si="803"/>
        <v>不调</v>
      </c>
      <c r="U1355" s="51">
        <f t="shared" si="777"/>
        <v>0.13815563121644814</v>
      </c>
      <c r="V1355" s="51">
        <f t="shared" si="778"/>
        <v>0.13711406049049066</v>
      </c>
      <c r="W1355" s="51">
        <f t="shared" si="779"/>
        <v>0.95360560328311583</v>
      </c>
      <c r="X1355" s="51">
        <f t="shared" si="780"/>
        <v>0.11034827392575729</v>
      </c>
      <c r="Y1355" s="51">
        <f t="shared" si="804"/>
        <v>0.99998626710299976</v>
      </c>
      <c r="Z1355" s="51">
        <f t="shared" si="781"/>
        <v>0.13815373393939465</v>
      </c>
      <c r="AA1355" s="51">
        <f t="shared" si="782"/>
        <v>0.13711217751722066</v>
      </c>
      <c r="AB1355" s="51">
        <f t="shared" si="783"/>
        <v>0.95359250751558711</v>
      </c>
      <c r="AC1355" s="51">
        <f t="shared" si="784"/>
        <v>0.11034675852427731</v>
      </c>
      <c r="AD1355" s="78">
        <f t="shared" si="785"/>
        <v>1.3392051774964797</v>
      </c>
      <c r="AE1355" s="51">
        <f t="shared" si="805"/>
        <v>1.3392051774964797</v>
      </c>
      <c r="AF1355" s="50">
        <f t="shared" si="786"/>
        <v>0</v>
      </c>
      <c r="AG1355" s="50">
        <f t="shared" si="806"/>
        <v>6.5991638855456003E-4</v>
      </c>
      <c r="AH1355" s="48">
        <f t="shared" si="807"/>
        <v>45747</v>
      </c>
      <c r="AI1355" s="55">
        <f t="shared" si="787"/>
        <v>2025</v>
      </c>
      <c r="AJ1355" s="55">
        <f t="shared" si="788"/>
        <v>6</v>
      </c>
      <c r="AK1355" s="53">
        <f t="shared" si="789"/>
        <v>0</v>
      </c>
      <c r="AL1355" s="51">
        <f t="shared" si="808"/>
        <v>1.3324804779129922</v>
      </c>
      <c r="AM1355" s="52" t="str">
        <f t="shared" si="790"/>
        <v/>
      </c>
      <c r="AN1355" s="51">
        <f t="shared" si="809"/>
        <v>1.3392051774964797</v>
      </c>
      <c r="AO1355" s="52">
        <f t="shared" si="791"/>
        <v>0</v>
      </c>
      <c r="AP1355" s="56">
        <f t="shared" si="792"/>
        <v>1</v>
      </c>
      <c r="AQ1355" s="53" t="b">
        <f t="shared" si="793"/>
        <v>1</v>
      </c>
    </row>
    <row r="1356" spans="1:43">
      <c r="A1356" s="48">
        <f>净值底稿!A1317</f>
        <v>45817</v>
      </c>
      <c r="B1356" s="49">
        <f>净值底稿!X1317</f>
        <v>1.8063060500634416</v>
      </c>
      <c r="C1356" s="49">
        <f>净值底稿!U1317</f>
        <v>1.4610723062156239</v>
      </c>
      <c r="D1356" s="49">
        <f>净值底稿!V1317</f>
        <v>1.7582</v>
      </c>
      <c r="E1356" s="49">
        <f>净值底稿!W1317</f>
        <v>2.6941000000000002</v>
      </c>
      <c r="F1356" s="50">
        <f t="shared" si="794"/>
        <v>1.6014522752907379E-3</v>
      </c>
      <c r="G1356" s="50">
        <f t="shared" si="795"/>
        <v>8.0519175981872415E-3</v>
      </c>
      <c r="H1356" s="50">
        <f t="shared" si="796"/>
        <v>5.6908718415660253E-4</v>
      </c>
      <c r="I1356" s="50">
        <f t="shared" si="797"/>
        <v>-1.0067977218445545E-2</v>
      </c>
      <c r="J1356" s="51">
        <f t="shared" si="798"/>
        <v>0.13837498055095179</v>
      </c>
      <c r="K1356" s="51">
        <f t="shared" si="799"/>
        <v>0.13821619347229733</v>
      </c>
      <c r="L1356" s="51">
        <f t="shared" si="800"/>
        <v>0.95413518479052195</v>
      </c>
      <c r="M1356" s="51">
        <f t="shared" si="801"/>
        <v>0.10923578987332556</v>
      </c>
      <c r="N1356" s="51">
        <f t="shared" si="772"/>
        <v>1.3399621486870967</v>
      </c>
      <c r="O1356" s="52">
        <f t="shared" si="773"/>
        <v>0.20641715461459481</v>
      </c>
      <c r="P1356" s="53" t="b">
        <f t="shared" si="774"/>
        <v>0</v>
      </c>
      <c r="Q1356" s="53" t="b">
        <f t="shared" si="775"/>
        <v>0</v>
      </c>
      <c r="R1356" s="53" t="b">
        <f t="shared" si="776"/>
        <v>0</v>
      </c>
      <c r="S1356" s="53" t="b">
        <f t="shared" si="802"/>
        <v>0</v>
      </c>
      <c r="T1356" s="54" t="str">
        <f t="shared" si="803"/>
        <v>不调</v>
      </c>
      <c r="U1356" s="51">
        <f t="shared" si="777"/>
        <v>0.13837498055095179</v>
      </c>
      <c r="V1356" s="51">
        <f t="shared" si="778"/>
        <v>0.13821619347229733</v>
      </c>
      <c r="W1356" s="51">
        <f t="shared" si="779"/>
        <v>0.95413518479052195</v>
      </c>
      <c r="X1356" s="51">
        <f t="shared" si="780"/>
        <v>0.10923578987332556</v>
      </c>
      <c r="Y1356" s="51">
        <f t="shared" si="804"/>
        <v>0.99995880187477393</v>
      </c>
      <c r="Z1356" s="51">
        <f t="shared" si="781"/>
        <v>0.13836927976117491</v>
      </c>
      <c r="AA1356" s="51">
        <f t="shared" si="782"/>
        <v>0.13821049922425038</v>
      </c>
      <c r="AB1356" s="51">
        <f t="shared" si="783"/>
        <v>0.95409587620969638</v>
      </c>
      <c r="AC1356" s="51">
        <f t="shared" si="784"/>
        <v>0.1092312895635752</v>
      </c>
      <c r="AD1356" s="78">
        <f t="shared" si="785"/>
        <v>1.3399069447586969</v>
      </c>
      <c r="AE1356" s="51">
        <f t="shared" si="805"/>
        <v>1.3399069447586969</v>
      </c>
      <c r="AF1356" s="50">
        <f t="shared" si="786"/>
        <v>0</v>
      </c>
      <c r="AG1356" s="50">
        <f t="shared" si="806"/>
        <v>5.2401773380905681E-4</v>
      </c>
      <c r="AH1356" s="48">
        <f t="shared" si="807"/>
        <v>45747</v>
      </c>
      <c r="AI1356" s="55">
        <f t="shared" si="787"/>
        <v>2025</v>
      </c>
      <c r="AJ1356" s="55">
        <f t="shared" si="788"/>
        <v>6</v>
      </c>
      <c r="AK1356" s="53">
        <f t="shared" si="789"/>
        <v>0</v>
      </c>
      <c r="AL1356" s="51">
        <f t="shared" si="808"/>
        <v>1.3324804779129922</v>
      </c>
      <c r="AM1356" s="52" t="str">
        <f t="shared" si="790"/>
        <v/>
      </c>
      <c r="AN1356" s="51">
        <f t="shared" si="809"/>
        <v>1.3399069447586969</v>
      </c>
      <c r="AO1356" s="52">
        <f t="shared" si="791"/>
        <v>0</v>
      </c>
      <c r="AP1356" s="56">
        <f t="shared" si="792"/>
        <v>1</v>
      </c>
      <c r="AQ1356" s="53" t="b">
        <f t="shared" si="793"/>
        <v>1</v>
      </c>
    </row>
    <row r="1357" spans="1:43">
      <c r="A1357" s="48">
        <f>净值底稿!A1318</f>
        <v>45818</v>
      </c>
      <c r="B1357" s="49">
        <f>净值底稿!X1318</f>
        <v>1.807012360578911</v>
      </c>
      <c r="C1357" s="49">
        <f>净值底稿!U1318</f>
        <v>1.4498328870358126</v>
      </c>
      <c r="D1357" s="49">
        <f>净值底稿!V1318</f>
        <v>1.7586999999999999</v>
      </c>
      <c r="E1357" s="49">
        <f>净值底稿!W1318</f>
        <v>2.6953</v>
      </c>
      <c r="F1357" s="50">
        <f t="shared" si="794"/>
        <v>3.9102482962105611E-4</v>
      </c>
      <c r="G1357" s="50">
        <f t="shared" si="795"/>
        <v>-7.6925824492033446E-3</v>
      </c>
      <c r="H1357" s="50">
        <f t="shared" si="796"/>
        <v>2.8438175406653166E-4</v>
      </c>
      <c r="I1357" s="50">
        <f t="shared" si="797"/>
        <v>4.4541776474504857E-4</v>
      </c>
      <c r="J1357" s="51">
        <f t="shared" si="798"/>
        <v>0.1384233855852183</v>
      </c>
      <c r="K1357" s="51">
        <f t="shared" si="799"/>
        <v>0.13714730356362229</v>
      </c>
      <c r="L1357" s="51">
        <f t="shared" si="800"/>
        <v>0.95436720366852057</v>
      </c>
      <c r="M1357" s="51">
        <f t="shared" si="801"/>
        <v>0.10927994312041282</v>
      </c>
      <c r="N1357" s="51">
        <f t="shared" si="772"/>
        <v>1.339217835937774</v>
      </c>
      <c r="O1357" s="52">
        <f t="shared" si="773"/>
        <v>0.20576987682954129</v>
      </c>
      <c r="P1357" s="53" t="b">
        <f t="shared" si="774"/>
        <v>0</v>
      </c>
      <c r="Q1357" s="53" t="b">
        <f t="shared" si="775"/>
        <v>0</v>
      </c>
      <c r="R1357" s="53" t="b">
        <f t="shared" si="776"/>
        <v>0</v>
      </c>
      <c r="S1357" s="53" t="b">
        <f t="shared" si="802"/>
        <v>0</v>
      </c>
      <c r="T1357" s="54" t="str">
        <f t="shared" si="803"/>
        <v>不调</v>
      </c>
      <c r="U1357" s="51">
        <f t="shared" si="777"/>
        <v>0.1384233855852183</v>
      </c>
      <c r="V1357" s="51">
        <f t="shared" si="778"/>
        <v>0.13714730356362229</v>
      </c>
      <c r="W1357" s="51">
        <f t="shared" si="779"/>
        <v>0.95436720366852057</v>
      </c>
      <c r="X1357" s="51">
        <f t="shared" si="780"/>
        <v>0.10927994312041282</v>
      </c>
      <c r="Y1357" s="51">
        <f t="shared" si="804"/>
        <v>0.99998626710299976</v>
      </c>
      <c r="Z1357" s="51">
        <f t="shared" si="781"/>
        <v>0.13842148463112164</v>
      </c>
      <c r="AA1357" s="51">
        <f t="shared" si="782"/>
        <v>0.13714542013382858</v>
      </c>
      <c r="AB1357" s="51">
        <f t="shared" si="783"/>
        <v>0.95435409744201216</v>
      </c>
      <c r="AC1357" s="51">
        <f t="shared" si="784"/>
        <v>0.10927844239020976</v>
      </c>
      <c r="AD1357" s="78">
        <f t="shared" si="785"/>
        <v>1.3391994445971722</v>
      </c>
      <c r="AE1357" s="51">
        <f t="shared" si="805"/>
        <v>1.3399069447586969</v>
      </c>
      <c r="AF1357" s="50">
        <f t="shared" si="786"/>
        <v>-5.2802186322875588E-4</v>
      </c>
      <c r="AG1357" s="50">
        <f t="shared" si="806"/>
        <v>-5.2802186322875588E-4</v>
      </c>
      <c r="AH1357" s="48">
        <f t="shared" si="807"/>
        <v>45747</v>
      </c>
      <c r="AI1357" s="55">
        <f t="shared" si="787"/>
        <v>2025</v>
      </c>
      <c r="AJ1357" s="55">
        <f t="shared" si="788"/>
        <v>6</v>
      </c>
      <c r="AK1357" s="53">
        <f t="shared" si="789"/>
        <v>0</v>
      </c>
      <c r="AL1357" s="51">
        <f t="shared" si="808"/>
        <v>1.3324804779129922</v>
      </c>
      <c r="AM1357" s="52" t="str">
        <f t="shared" si="790"/>
        <v/>
      </c>
      <c r="AN1357" s="51">
        <f t="shared" si="809"/>
        <v>1.3399069447586969</v>
      </c>
      <c r="AO1357" s="52">
        <f t="shared" si="791"/>
        <v>-5.2802186322875588E-4</v>
      </c>
      <c r="AP1357" s="56">
        <f t="shared" si="792"/>
        <v>1</v>
      </c>
      <c r="AQ1357" s="53" t="b">
        <f t="shared" si="793"/>
        <v>1</v>
      </c>
    </row>
    <row r="1358" spans="1:43">
      <c r="A1358" s="48">
        <f>净值底稿!A1319</f>
        <v>45819</v>
      </c>
      <c r="B1358" s="49">
        <f>净值底稿!X1319</f>
        <v>1.8100369154984608</v>
      </c>
      <c r="C1358" s="49">
        <f>净值底稿!U1319</f>
        <v>1.4596174957381445</v>
      </c>
      <c r="D1358" s="49">
        <f>净值底稿!V1319</f>
        <v>1.7601</v>
      </c>
      <c r="E1358" s="49">
        <f>净值底稿!W1319</f>
        <v>2.7031000000000001</v>
      </c>
      <c r="F1358" s="50">
        <f t="shared" si="794"/>
        <v>1.6737876206782687E-3</v>
      </c>
      <c r="G1358" s="50">
        <f t="shared" si="795"/>
        <v>6.7487838011017764E-3</v>
      </c>
      <c r="H1358" s="50">
        <f t="shared" si="796"/>
        <v>7.9604253141529746E-4</v>
      </c>
      <c r="I1358" s="50">
        <f t="shared" si="797"/>
        <v>2.893926464586416E-3</v>
      </c>
      <c r="J1358" s="51">
        <f t="shared" si="798"/>
        <v>0.13865317279853312</v>
      </c>
      <c r="K1358" s="51">
        <f t="shared" si="799"/>
        <v>0.13807098492362305</v>
      </c>
      <c r="L1358" s="51">
        <f t="shared" si="800"/>
        <v>0.95511380389360645</v>
      </c>
      <c r="M1358" s="51">
        <f t="shared" si="801"/>
        <v>0.10959468616665156</v>
      </c>
      <c r="N1358" s="51">
        <f t="shared" si="772"/>
        <v>1.3414326477824141</v>
      </c>
      <c r="O1358" s="52">
        <f t="shared" si="773"/>
        <v>0.20629001253221474</v>
      </c>
      <c r="P1358" s="53" t="b">
        <f t="shared" si="774"/>
        <v>0</v>
      </c>
      <c r="Q1358" s="53" t="b">
        <f t="shared" si="775"/>
        <v>0</v>
      </c>
      <c r="R1358" s="53" t="b">
        <f t="shared" si="776"/>
        <v>0</v>
      </c>
      <c r="S1358" s="53" t="b">
        <f t="shared" si="802"/>
        <v>0</v>
      </c>
      <c r="T1358" s="54" t="str">
        <f t="shared" si="803"/>
        <v>不调</v>
      </c>
      <c r="U1358" s="51">
        <f t="shared" si="777"/>
        <v>0.13865317279853312</v>
      </c>
      <c r="V1358" s="51">
        <f t="shared" si="778"/>
        <v>0.13807098492362305</v>
      </c>
      <c r="W1358" s="51">
        <f t="shared" si="779"/>
        <v>0.95511380389360645</v>
      </c>
      <c r="X1358" s="51">
        <f t="shared" si="780"/>
        <v>0.10959468616665156</v>
      </c>
      <c r="Y1358" s="51">
        <f t="shared" si="804"/>
        <v>0.99998626710299976</v>
      </c>
      <c r="Z1358" s="51">
        <f t="shared" si="781"/>
        <v>0.13865126868879232</v>
      </c>
      <c r="AA1358" s="51">
        <f t="shared" si="782"/>
        <v>0.13806908880900837</v>
      </c>
      <c r="AB1358" s="51">
        <f t="shared" si="783"/>
        <v>0.95510068741411402</v>
      </c>
      <c r="AC1358" s="51">
        <f t="shared" si="784"/>
        <v>0.10959318111411466</v>
      </c>
      <c r="AD1358" s="78">
        <f t="shared" si="785"/>
        <v>1.3414142260260293</v>
      </c>
      <c r="AE1358" s="51">
        <f t="shared" si="805"/>
        <v>1.3414142260260293</v>
      </c>
      <c r="AF1358" s="50">
        <f t="shared" si="786"/>
        <v>0</v>
      </c>
      <c r="AG1358" s="50">
        <f t="shared" si="806"/>
        <v>1.653809996555955E-3</v>
      </c>
      <c r="AH1358" s="48">
        <f t="shared" si="807"/>
        <v>45747</v>
      </c>
      <c r="AI1358" s="55">
        <f t="shared" si="787"/>
        <v>2025</v>
      </c>
      <c r="AJ1358" s="55">
        <f t="shared" si="788"/>
        <v>6</v>
      </c>
      <c r="AK1358" s="53">
        <f t="shared" si="789"/>
        <v>0</v>
      </c>
      <c r="AL1358" s="51">
        <f t="shared" si="808"/>
        <v>1.3324804779129922</v>
      </c>
      <c r="AM1358" s="52" t="str">
        <f t="shared" si="790"/>
        <v/>
      </c>
      <c r="AN1358" s="51">
        <f t="shared" si="809"/>
        <v>1.3414142260260293</v>
      </c>
      <c r="AO1358" s="52">
        <f t="shared" si="791"/>
        <v>0</v>
      </c>
      <c r="AP1358" s="56">
        <f t="shared" si="792"/>
        <v>1</v>
      </c>
      <c r="AQ1358" s="53" t="b">
        <f t="shared" si="793"/>
        <v>1</v>
      </c>
    </row>
    <row r="1359" spans="1:43">
      <c r="A1359" s="48">
        <f>净值底稿!A1320</f>
        <v>45820</v>
      </c>
      <c r="B1359" s="49">
        <f>净值底稿!X1320</f>
        <v>1.8155317770287533</v>
      </c>
      <c r="C1359" s="49">
        <f>净值底稿!U1320</f>
        <v>1.4631883587098113</v>
      </c>
      <c r="D1359" s="49">
        <f>净值底稿!V1320</f>
        <v>1.7605</v>
      </c>
      <c r="E1359" s="49">
        <f>净值底稿!W1320</f>
        <v>2.7235</v>
      </c>
      <c r="F1359" s="50">
        <f t="shared" si="794"/>
        <v>3.0357731840950919E-3</v>
      </c>
      <c r="G1359" s="50">
        <f t="shared" si="795"/>
        <v>2.4464374961887803E-3</v>
      </c>
      <c r="H1359" s="50">
        <f t="shared" si="796"/>
        <v>2.2725981478322055E-4</v>
      </c>
      <c r="I1359" s="50">
        <f t="shared" si="797"/>
        <v>7.5468906070808028E-3</v>
      </c>
      <c r="J1359" s="51">
        <f t="shared" si="798"/>
        <v>0.13907218249221853</v>
      </c>
      <c r="K1359" s="51">
        <f t="shared" si="799"/>
        <v>0.13840686620493534</v>
      </c>
      <c r="L1359" s="51">
        <f t="shared" si="800"/>
        <v>0.95531774341943509</v>
      </c>
      <c r="M1359" s="51">
        <f t="shared" si="801"/>
        <v>0.11042026886326488</v>
      </c>
      <c r="N1359" s="51">
        <f t="shared" si="772"/>
        <v>1.3432170609798539</v>
      </c>
      <c r="O1359" s="52">
        <f t="shared" si="773"/>
        <v>0.20657796625568295</v>
      </c>
      <c r="P1359" s="53" t="b">
        <f t="shared" si="774"/>
        <v>0</v>
      </c>
      <c r="Q1359" s="53" t="b">
        <f t="shared" si="775"/>
        <v>0</v>
      </c>
      <c r="R1359" s="53" t="b">
        <f t="shared" si="776"/>
        <v>0</v>
      </c>
      <c r="S1359" s="53" t="b">
        <f t="shared" si="802"/>
        <v>0</v>
      </c>
      <c r="T1359" s="54" t="str">
        <f t="shared" si="803"/>
        <v>不调</v>
      </c>
      <c r="U1359" s="51">
        <f t="shared" si="777"/>
        <v>0.13907218249221853</v>
      </c>
      <c r="V1359" s="51">
        <f t="shared" si="778"/>
        <v>0.13840686620493534</v>
      </c>
      <c r="W1359" s="51">
        <f t="shared" si="779"/>
        <v>0.95531774341943509</v>
      </c>
      <c r="X1359" s="51">
        <f t="shared" si="780"/>
        <v>0.11042026886326488</v>
      </c>
      <c r="Y1359" s="51">
        <f t="shared" si="804"/>
        <v>0.99998626710299976</v>
      </c>
      <c r="Z1359" s="51">
        <f t="shared" si="781"/>
        <v>0.13907027262826077</v>
      </c>
      <c r="AA1359" s="51">
        <f t="shared" si="782"/>
        <v>0.13840496547769762</v>
      </c>
      <c r="AB1359" s="51">
        <f t="shared" si="783"/>
        <v>0.9553046241392622</v>
      </c>
      <c r="AC1359" s="51">
        <f t="shared" si="784"/>
        <v>0.11041875247308584</v>
      </c>
      <c r="AD1359" s="78">
        <f t="shared" si="785"/>
        <v>1.3431986147183064</v>
      </c>
      <c r="AE1359" s="51">
        <f t="shared" si="805"/>
        <v>1.3431986147183064</v>
      </c>
      <c r="AF1359" s="50">
        <f t="shared" si="786"/>
        <v>0</v>
      </c>
      <c r="AG1359" s="50">
        <f t="shared" si="806"/>
        <v>1.3302294381978275E-3</v>
      </c>
      <c r="AH1359" s="48">
        <f t="shared" si="807"/>
        <v>45747</v>
      </c>
      <c r="AI1359" s="55">
        <f t="shared" si="787"/>
        <v>2025</v>
      </c>
      <c r="AJ1359" s="55">
        <f t="shared" si="788"/>
        <v>6</v>
      </c>
      <c r="AK1359" s="53">
        <f t="shared" si="789"/>
        <v>0</v>
      </c>
      <c r="AL1359" s="51">
        <f t="shared" si="808"/>
        <v>1.3324804779129922</v>
      </c>
      <c r="AM1359" s="52" t="str">
        <f t="shared" si="790"/>
        <v/>
      </c>
      <c r="AN1359" s="51">
        <f t="shared" si="809"/>
        <v>1.3431986147183064</v>
      </c>
      <c r="AO1359" s="52">
        <f t="shared" si="791"/>
        <v>0</v>
      </c>
      <c r="AP1359" s="56">
        <f t="shared" si="792"/>
        <v>1</v>
      </c>
      <c r="AQ1359" s="53" t="b">
        <f t="shared" si="793"/>
        <v>1</v>
      </c>
    </row>
    <row r="1360" spans="1:43">
      <c r="A1360" s="48">
        <f>净值底稿!A1321</f>
        <v>45821</v>
      </c>
      <c r="B1360" s="49">
        <f>净值底稿!X1321</f>
        <v>1.8040891587832084</v>
      </c>
      <c r="C1360" s="49">
        <f>净值底稿!U1321</f>
        <v>1.4451036025711095</v>
      </c>
      <c r="D1360" s="49">
        <f>净值底稿!V1321</f>
        <v>1.7606999999999999</v>
      </c>
      <c r="E1360" s="49">
        <f>净值底稿!W1321</f>
        <v>2.7637</v>
      </c>
      <c r="F1360" s="50">
        <f t="shared" si="794"/>
        <v>-6.3026262554718437E-3</v>
      </c>
      <c r="G1360" s="50">
        <f t="shared" si="795"/>
        <v>-1.2359827790489275E-2</v>
      </c>
      <c r="H1360" s="50">
        <f t="shared" si="796"/>
        <v>1.1360408974714353E-4</v>
      </c>
      <c r="I1360" s="50">
        <f t="shared" si="797"/>
        <v>1.4760418579034429E-2</v>
      </c>
      <c r="J1360" s="51">
        <f t="shared" si="798"/>
        <v>0.13819376467663827</v>
      </c>
      <c r="K1360" s="51">
        <f t="shared" si="799"/>
        <v>0.13669430393904466</v>
      </c>
      <c r="L1360" s="51">
        <f t="shared" si="800"/>
        <v>0.95541315065151877</v>
      </c>
      <c r="M1360" s="51">
        <f t="shared" si="801"/>
        <v>0.11204857947856338</v>
      </c>
      <c r="N1360" s="51">
        <f t="shared" si="772"/>
        <v>1.3423497987457649</v>
      </c>
      <c r="O1360" s="52">
        <f t="shared" si="773"/>
        <v>0.204781249174043</v>
      </c>
      <c r="P1360" s="53" t="b">
        <f t="shared" si="774"/>
        <v>0</v>
      </c>
      <c r="Q1360" s="53" t="b">
        <f t="shared" si="775"/>
        <v>0</v>
      </c>
      <c r="R1360" s="53" t="b">
        <f t="shared" si="776"/>
        <v>0</v>
      </c>
      <c r="S1360" s="53" t="b">
        <f t="shared" si="802"/>
        <v>0</v>
      </c>
      <c r="T1360" s="54" t="str">
        <f t="shared" si="803"/>
        <v>不调</v>
      </c>
      <c r="U1360" s="51">
        <f t="shared" si="777"/>
        <v>0.13819376467663827</v>
      </c>
      <c r="V1360" s="51">
        <f t="shared" si="778"/>
        <v>0.13669430393904466</v>
      </c>
      <c r="W1360" s="51">
        <f t="shared" si="779"/>
        <v>0.95541315065151877</v>
      </c>
      <c r="X1360" s="51">
        <f t="shared" si="780"/>
        <v>0.11204857947856338</v>
      </c>
      <c r="Y1360" s="51">
        <f t="shared" si="804"/>
        <v>0.99998626710299976</v>
      </c>
      <c r="Z1360" s="51">
        <f t="shared" si="781"/>
        <v>0.1381918668759019</v>
      </c>
      <c r="AA1360" s="51">
        <f t="shared" si="782"/>
        <v>0.13669242673024815</v>
      </c>
      <c r="AB1360" s="51">
        <f t="shared" si="783"/>
        <v>0.95540003006112817</v>
      </c>
      <c r="AC1360" s="51">
        <f t="shared" si="784"/>
        <v>0.11204704072696238</v>
      </c>
      <c r="AD1360" s="78">
        <f t="shared" si="785"/>
        <v>1.3423313643942407</v>
      </c>
      <c r="AE1360" s="51">
        <f t="shared" si="805"/>
        <v>1.3431986147183064</v>
      </c>
      <c r="AF1360" s="50">
        <f t="shared" si="786"/>
        <v>-6.4566052597336832E-4</v>
      </c>
      <c r="AG1360" s="50">
        <f t="shared" si="806"/>
        <v>-6.4566052597336832E-4</v>
      </c>
      <c r="AH1360" s="48">
        <f t="shared" si="807"/>
        <v>45747</v>
      </c>
      <c r="AI1360" s="55">
        <f t="shared" si="787"/>
        <v>2025</v>
      </c>
      <c r="AJ1360" s="55">
        <f t="shared" si="788"/>
        <v>6</v>
      </c>
      <c r="AK1360" s="53">
        <f t="shared" si="789"/>
        <v>0</v>
      </c>
      <c r="AL1360" s="51">
        <f t="shared" si="808"/>
        <v>1.3324804779129922</v>
      </c>
      <c r="AM1360" s="52" t="str">
        <f t="shared" si="790"/>
        <v/>
      </c>
      <c r="AN1360" s="51">
        <f t="shared" si="809"/>
        <v>1.3431986147183064</v>
      </c>
      <c r="AO1360" s="52">
        <f t="shared" si="791"/>
        <v>-6.4566052597336832E-4</v>
      </c>
      <c r="AP1360" s="56">
        <f t="shared" si="792"/>
        <v>1</v>
      </c>
      <c r="AQ1360" s="53" t="b">
        <f t="shared" si="793"/>
        <v>1</v>
      </c>
    </row>
    <row r="1361" spans="1:43">
      <c r="A1361" s="48">
        <f>净值底稿!A1322</f>
        <v>45824</v>
      </c>
      <c r="B1361" s="49">
        <f>净值底稿!X1322</f>
        <v>1.8110838248116441</v>
      </c>
      <c r="C1361" s="49">
        <f>净值底稿!U1322</f>
        <v>1.4528144543200283</v>
      </c>
      <c r="D1361" s="49">
        <f>净值底稿!V1322</f>
        <v>1.7612000000000001</v>
      </c>
      <c r="E1361" s="49">
        <f>净值底稿!W1322</f>
        <v>2.7515000000000001</v>
      </c>
      <c r="F1361" s="50">
        <f t="shared" si="794"/>
        <v>3.8771177102761012E-3</v>
      </c>
      <c r="G1361" s="50">
        <f t="shared" si="795"/>
        <v>5.3358470183035855E-3</v>
      </c>
      <c r="H1361" s="50">
        <f t="shared" si="796"/>
        <v>2.8397796331014469E-4</v>
      </c>
      <c r="I1361" s="50">
        <f t="shared" si="797"/>
        <v>-4.4143720374859585E-3</v>
      </c>
      <c r="J1361" s="51">
        <f t="shared" si="798"/>
        <v>0.13872765301038259</v>
      </c>
      <c r="K1361" s="51">
        <f t="shared" si="799"/>
        <v>0.13742179660784143</v>
      </c>
      <c r="L1361" s="51">
        <f t="shared" si="800"/>
        <v>0.95567134261581133</v>
      </c>
      <c r="M1361" s="51">
        <f t="shared" si="801"/>
        <v>0.11155242340349422</v>
      </c>
      <c r="N1361" s="51">
        <f t="shared" si="772"/>
        <v>1.3433732156375295</v>
      </c>
      <c r="O1361" s="52">
        <f t="shared" si="773"/>
        <v>0.2055642068813846</v>
      </c>
      <c r="P1361" s="53" t="b">
        <f t="shared" si="774"/>
        <v>0</v>
      </c>
      <c r="Q1361" s="53" t="b">
        <f t="shared" si="775"/>
        <v>0</v>
      </c>
      <c r="R1361" s="53" t="b">
        <f t="shared" si="776"/>
        <v>0</v>
      </c>
      <c r="S1361" s="53" t="b">
        <f t="shared" si="802"/>
        <v>0</v>
      </c>
      <c r="T1361" s="54" t="str">
        <f t="shared" si="803"/>
        <v>不调</v>
      </c>
      <c r="U1361" s="51">
        <f t="shared" si="777"/>
        <v>0.13872765301038259</v>
      </c>
      <c r="V1361" s="51">
        <f t="shared" si="778"/>
        <v>0.13742179660784143</v>
      </c>
      <c r="W1361" s="51">
        <f t="shared" si="779"/>
        <v>0.95567134261581133</v>
      </c>
      <c r="X1361" s="51">
        <f t="shared" si="780"/>
        <v>0.11155242340349422</v>
      </c>
      <c r="Y1361" s="51">
        <f t="shared" si="804"/>
        <v>0.99995880187477393</v>
      </c>
      <c r="Z1361" s="51">
        <f t="shared" si="781"/>
        <v>0.13872193769116156</v>
      </c>
      <c r="AA1361" s="51">
        <f t="shared" si="782"/>
        <v>0.13741613508745598</v>
      </c>
      <c r="AB1361" s="51">
        <f t="shared" si="783"/>
        <v>0.95563197074816331</v>
      </c>
      <c r="AC1361" s="51">
        <f t="shared" si="784"/>
        <v>0.11154782765278558</v>
      </c>
      <c r="AD1361" s="78">
        <f t="shared" si="785"/>
        <v>1.3433178711795664</v>
      </c>
      <c r="AE1361" s="51">
        <f t="shared" si="805"/>
        <v>1.3433178711795664</v>
      </c>
      <c r="AF1361" s="50">
        <f t="shared" si="786"/>
        <v>0</v>
      </c>
      <c r="AG1361" s="50">
        <f t="shared" si="806"/>
        <v>7.3492046114176368E-4</v>
      </c>
      <c r="AH1361" s="48">
        <f t="shared" si="807"/>
        <v>45747</v>
      </c>
      <c r="AI1361" s="55">
        <f t="shared" si="787"/>
        <v>2025</v>
      </c>
      <c r="AJ1361" s="55">
        <f t="shared" si="788"/>
        <v>6</v>
      </c>
      <c r="AK1361" s="53">
        <f t="shared" si="789"/>
        <v>0</v>
      </c>
      <c r="AL1361" s="51">
        <f t="shared" si="808"/>
        <v>1.3324804779129922</v>
      </c>
      <c r="AM1361" s="52" t="str">
        <f t="shared" si="790"/>
        <v/>
      </c>
      <c r="AN1361" s="51">
        <f t="shared" si="809"/>
        <v>1.3433178711795664</v>
      </c>
      <c r="AO1361" s="52">
        <f t="shared" si="791"/>
        <v>0</v>
      </c>
      <c r="AP1361" s="56">
        <f t="shared" si="792"/>
        <v>1</v>
      </c>
      <c r="AQ1361" s="53" t="b">
        <f t="shared" si="793"/>
        <v>1</v>
      </c>
    </row>
    <row r="1362" spans="1:43">
      <c r="A1362" s="48">
        <f>净值底稿!A1323</f>
        <v>45825</v>
      </c>
      <c r="B1362" s="49">
        <f>净值底稿!X1323</f>
        <v>1.8063595506557202</v>
      </c>
      <c r="C1362" s="49">
        <f>净值底稿!U1323</f>
        <v>1.451333580927586</v>
      </c>
      <c r="D1362" s="49">
        <f>净值底稿!V1323</f>
        <v>1.7625</v>
      </c>
      <c r="E1362" s="49">
        <f>净值底稿!W1323</f>
        <v>2.7324999999999999</v>
      </c>
      <c r="F1362" s="50">
        <f t="shared" si="794"/>
        <v>-2.6085342330387506E-3</v>
      </c>
      <c r="G1362" s="50">
        <f t="shared" si="795"/>
        <v>-1.0193135042392276E-3</v>
      </c>
      <c r="H1362" s="50">
        <f t="shared" si="796"/>
        <v>7.3813309107428893E-4</v>
      </c>
      <c r="I1362" s="50">
        <f t="shared" si="797"/>
        <v>-6.905324368526311E-3</v>
      </c>
      <c r="J1362" s="51">
        <f t="shared" si="798"/>
        <v>0.13836007676782069</v>
      </c>
      <c r="K1362" s="51">
        <f t="shared" si="799"/>
        <v>0.13727606496526099</v>
      </c>
      <c r="L1362" s="51">
        <f t="shared" si="800"/>
        <v>0.95633735432866107</v>
      </c>
      <c r="M1362" s="51">
        <f t="shared" si="801"/>
        <v>0.11077755372023862</v>
      </c>
      <c r="N1362" s="51">
        <f t="shared" si="772"/>
        <v>1.3427510497819815</v>
      </c>
      <c r="O1362" s="52">
        <f t="shared" si="773"/>
        <v>0.20527717463176509</v>
      </c>
      <c r="P1362" s="53" t="b">
        <f t="shared" si="774"/>
        <v>0</v>
      </c>
      <c r="Q1362" s="53" t="b">
        <f t="shared" si="775"/>
        <v>0</v>
      </c>
      <c r="R1362" s="53" t="b">
        <f t="shared" si="776"/>
        <v>0</v>
      </c>
      <c r="S1362" s="53" t="b">
        <f t="shared" si="802"/>
        <v>0</v>
      </c>
      <c r="T1362" s="54" t="str">
        <f t="shared" si="803"/>
        <v>不调</v>
      </c>
      <c r="U1362" s="51">
        <f t="shared" si="777"/>
        <v>0.13836007676782069</v>
      </c>
      <c r="V1362" s="51">
        <f t="shared" si="778"/>
        <v>0.13727606496526099</v>
      </c>
      <c r="W1362" s="51">
        <f t="shared" si="779"/>
        <v>0.95633735432866107</v>
      </c>
      <c r="X1362" s="51">
        <f t="shared" si="780"/>
        <v>0.11077755372023862</v>
      </c>
      <c r="Y1362" s="51">
        <f t="shared" si="804"/>
        <v>0.99998626710299976</v>
      </c>
      <c r="Z1362" s="51">
        <f t="shared" si="781"/>
        <v>0.13835817668313749</v>
      </c>
      <c r="AA1362" s="51">
        <f t="shared" si="782"/>
        <v>0.13727417976720022</v>
      </c>
      <c r="AB1362" s="51">
        <f t="shared" si="783"/>
        <v>0.95632422104627657</v>
      </c>
      <c r="AC1362" s="51">
        <f t="shared" si="784"/>
        <v>0.11077603242350344</v>
      </c>
      <c r="AD1362" s="78">
        <f t="shared" si="785"/>
        <v>1.3427326099201178</v>
      </c>
      <c r="AE1362" s="51">
        <f t="shared" si="805"/>
        <v>1.3433178711795664</v>
      </c>
      <c r="AF1362" s="50">
        <f t="shared" si="786"/>
        <v>-4.3568337175081684E-4</v>
      </c>
      <c r="AG1362" s="50">
        <f t="shared" si="806"/>
        <v>-4.3568337175081684E-4</v>
      </c>
      <c r="AH1362" s="48">
        <f t="shared" si="807"/>
        <v>45747</v>
      </c>
      <c r="AI1362" s="55">
        <f t="shared" si="787"/>
        <v>2025</v>
      </c>
      <c r="AJ1362" s="55">
        <f t="shared" si="788"/>
        <v>6</v>
      </c>
      <c r="AK1362" s="53">
        <f t="shared" si="789"/>
        <v>0</v>
      </c>
      <c r="AL1362" s="51">
        <f t="shared" si="808"/>
        <v>1.3324804779129922</v>
      </c>
      <c r="AM1362" s="52" t="str">
        <f t="shared" si="790"/>
        <v/>
      </c>
      <c r="AN1362" s="51">
        <f t="shared" si="809"/>
        <v>1.3433178711795664</v>
      </c>
      <c r="AO1362" s="52">
        <f t="shared" si="791"/>
        <v>-4.3568337175081684E-4</v>
      </c>
      <c r="AP1362" s="56">
        <f t="shared" si="792"/>
        <v>1</v>
      </c>
      <c r="AQ1362" s="53" t="b">
        <f t="shared" si="793"/>
        <v>1</v>
      </c>
    </row>
    <row r="1363" spans="1:43">
      <c r="A1363" s="48">
        <f>净值底稿!A1324</f>
        <v>45826</v>
      </c>
      <c r="B1363" s="49">
        <f>净值底稿!X1324</f>
        <v>1.8135118671701367</v>
      </c>
      <c r="C1363" s="49">
        <f>净值底稿!U1324</f>
        <v>1.450682011789082</v>
      </c>
      <c r="D1363" s="49">
        <f>净值底稿!V1324</f>
        <v>1.7632000000000001</v>
      </c>
      <c r="E1363" s="49">
        <f>净值底稿!W1324</f>
        <v>2.7279</v>
      </c>
      <c r="F1363" s="50">
        <f t="shared" si="794"/>
        <v>3.9595198596094061E-3</v>
      </c>
      <c r="G1363" s="50">
        <f t="shared" si="795"/>
        <v>-4.489451267899458E-4</v>
      </c>
      <c r="H1363" s="50">
        <f t="shared" si="796"/>
        <v>3.971631205674786E-4</v>
      </c>
      <c r="I1363" s="50">
        <f t="shared" si="797"/>
        <v>-1.6834400731929877E-3</v>
      </c>
      <c r="J1363" s="51">
        <f t="shared" si="798"/>
        <v>0.13890600863145372</v>
      </c>
      <c r="K1363" s="51">
        <f t="shared" si="799"/>
        <v>0.13721255119315964</v>
      </c>
      <c r="L1363" s="51">
        <f t="shared" si="800"/>
        <v>0.95670403775818158</v>
      </c>
      <c r="M1363" s="51">
        <f t="shared" si="801"/>
        <v>0.11058954761137238</v>
      </c>
      <c r="N1363" s="51">
        <f t="shared" si="772"/>
        <v>1.3434121451941672</v>
      </c>
      <c r="O1363" s="52">
        <f t="shared" si="773"/>
        <v>0.20553525648281612</v>
      </c>
      <c r="P1363" s="53" t="b">
        <f t="shared" si="774"/>
        <v>0</v>
      </c>
      <c r="Q1363" s="53" t="b">
        <f t="shared" si="775"/>
        <v>0</v>
      </c>
      <c r="R1363" s="53" t="b">
        <f t="shared" si="776"/>
        <v>0</v>
      </c>
      <c r="S1363" s="53" t="b">
        <f t="shared" si="802"/>
        <v>0</v>
      </c>
      <c r="T1363" s="54" t="str">
        <f t="shared" si="803"/>
        <v>不调</v>
      </c>
      <c r="U1363" s="51">
        <f t="shared" si="777"/>
        <v>0.13890600863145372</v>
      </c>
      <c r="V1363" s="51">
        <f t="shared" si="778"/>
        <v>0.13721255119315964</v>
      </c>
      <c r="W1363" s="51">
        <f t="shared" si="779"/>
        <v>0.95670403775818158</v>
      </c>
      <c r="X1363" s="51">
        <f t="shared" si="780"/>
        <v>0.11058954761137238</v>
      </c>
      <c r="Y1363" s="51">
        <f t="shared" si="804"/>
        <v>0.99998626710299976</v>
      </c>
      <c r="Z1363" s="51">
        <f t="shared" si="781"/>
        <v>0.13890410104954448</v>
      </c>
      <c r="AA1363" s="51">
        <f t="shared" si="782"/>
        <v>0.13721066686732697</v>
      </c>
      <c r="AB1363" s="51">
        <f t="shared" si="783"/>
        <v>0.95669089944017138</v>
      </c>
      <c r="AC1363" s="51">
        <f t="shared" si="784"/>
        <v>0.11058802889650574</v>
      </c>
      <c r="AD1363" s="78">
        <f t="shared" si="785"/>
        <v>1.3433936962535487</v>
      </c>
      <c r="AE1363" s="51">
        <f t="shared" si="805"/>
        <v>1.3433936962535487</v>
      </c>
      <c r="AF1363" s="50">
        <f t="shared" si="786"/>
        <v>0</v>
      </c>
      <c r="AG1363" s="50">
        <f t="shared" si="806"/>
        <v>4.9234399205522195E-4</v>
      </c>
      <c r="AH1363" s="48">
        <f t="shared" si="807"/>
        <v>45747</v>
      </c>
      <c r="AI1363" s="55">
        <f t="shared" si="787"/>
        <v>2025</v>
      </c>
      <c r="AJ1363" s="55">
        <f t="shared" si="788"/>
        <v>6</v>
      </c>
      <c r="AK1363" s="53">
        <f t="shared" si="789"/>
        <v>0</v>
      </c>
      <c r="AL1363" s="51">
        <f t="shared" si="808"/>
        <v>1.3324804779129922</v>
      </c>
      <c r="AM1363" s="52" t="str">
        <f t="shared" si="790"/>
        <v/>
      </c>
      <c r="AN1363" s="51">
        <f t="shared" si="809"/>
        <v>1.3433936962535487</v>
      </c>
      <c r="AO1363" s="52">
        <f t="shared" si="791"/>
        <v>0</v>
      </c>
      <c r="AP1363" s="56">
        <f t="shared" si="792"/>
        <v>1</v>
      </c>
      <c r="AQ1363" s="53" t="b">
        <f t="shared" si="793"/>
        <v>1</v>
      </c>
    </row>
    <row r="1364" spans="1:43">
      <c r="A1364" s="48">
        <f>净值底稿!A1325</f>
        <v>45827</v>
      </c>
      <c r="B1364" s="49">
        <f>净值底稿!X1325</f>
        <v>1.8073265507987057</v>
      </c>
      <c r="C1364" s="49">
        <f>净值底稿!U1325</f>
        <v>1.4334877091440834</v>
      </c>
      <c r="D1364" s="49">
        <f>净值底稿!V1325</f>
        <v>1.7644</v>
      </c>
      <c r="E1364" s="49">
        <f>净值底稿!W1325</f>
        <v>2.7130999999999998</v>
      </c>
      <c r="F1364" s="50">
        <f t="shared" si="794"/>
        <v>-3.4106842548996541E-3</v>
      </c>
      <c r="G1364" s="50">
        <f t="shared" si="795"/>
        <v>-1.1852564866226878E-2</v>
      </c>
      <c r="H1364" s="50">
        <f t="shared" si="796"/>
        <v>6.8058076225030462E-4</v>
      </c>
      <c r="I1364" s="50">
        <f t="shared" si="797"/>
        <v>-5.4254188203380904E-3</v>
      </c>
      <c r="J1364" s="51">
        <f t="shared" si="798"/>
        <v>0.1384303430191538</v>
      </c>
      <c r="K1364" s="51">
        <f t="shared" si="799"/>
        <v>0.13558436853794373</v>
      </c>
      <c r="L1364" s="51">
        <f t="shared" si="800"/>
        <v>0.95734200486175025</v>
      </c>
      <c r="M1364" s="51">
        <f t="shared" si="801"/>
        <v>0.10998804252322654</v>
      </c>
      <c r="N1364" s="51">
        <f t="shared" si="772"/>
        <v>1.3413447589420742</v>
      </c>
      <c r="O1364" s="52">
        <f t="shared" si="773"/>
        <v>0.20428358162983723</v>
      </c>
      <c r="P1364" s="53" t="b">
        <f t="shared" si="774"/>
        <v>0</v>
      </c>
      <c r="Q1364" s="53" t="b">
        <f t="shared" si="775"/>
        <v>0</v>
      </c>
      <c r="R1364" s="53" t="b">
        <f t="shared" si="776"/>
        <v>0</v>
      </c>
      <c r="S1364" s="53" t="b">
        <f t="shared" si="802"/>
        <v>0</v>
      </c>
      <c r="T1364" s="54" t="str">
        <f t="shared" si="803"/>
        <v>不调</v>
      </c>
      <c r="U1364" s="51">
        <f t="shared" si="777"/>
        <v>0.1384303430191538</v>
      </c>
      <c r="V1364" s="51">
        <f t="shared" si="778"/>
        <v>0.13558436853794373</v>
      </c>
      <c r="W1364" s="51">
        <f t="shared" si="779"/>
        <v>0.95734200486175025</v>
      </c>
      <c r="X1364" s="51">
        <f t="shared" si="780"/>
        <v>0.10998804252322654</v>
      </c>
      <c r="Y1364" s="51">
        <f t="shared" si="804"/>
        <v>0.99998626710299976</v>
      </c>
      <c r="Z1364" s="51">
        <f t="shared" si="781"/>
        <v>0.1384284419695114</v>
      </c>
      <c r="AA1364" s="51">
        <f t="shared" si="782"/>
        <v>0.13558250657177576</v>
      </c>
      <c r="AB1364" s="51">
        <f t="shared" si="783"/>
        <v>0.95732885778260346</v>
      </c>
      <c r="AC1364" s="51">
        <f t="shared" si="784"/>
        <v>0.10998653206876731</v>
      </c>
      <c r="AD1364" s="78">
        <f t="shared" si="785"/>
        <v>1.3413263383926579</v>
      </c>
      <c r="AE1364" s="51">
        <f t="shared" si="805"/>
        <v>1.3433936962535487</v>
      </c>
      <c r="AF1364" s="50">
        <f t="shared" si="786"/>
        <v>-1.5389069240507869E-3</v>
      </c>
      <c r="AG1364" s="50">
        <f t="shared" si="806"/>
        <v>-1.5389069240507869E-3</v>
      </c>
      <c r="AH1364" s="48">
        <f t="shared" si="807"/>
        <v>45747</v>
      </c>
      <c r="AI1364" s="55">
        <f t="shared" si="787"/>
        <v>2025</v>
      </c>
      <c r="AJ1364" s="55">
        <f t="shared" si="788"/>
        <v>6</v>
      </c>
      <c r="AK1364" s="53">
        <f t="shared" si="789"/>
        <v>0</v>
      </c>
      <c r="AL1364" s="51">
        <f t="shared" si="808"/>
        <v>1.3324804779129922</v>
      </c>
      <c r="AM1364" s="52" t="str">
        <f t="shared" si="790"/>
        <v/>
      </c>
      <c r="AN1364" s="51">
        <f t="shared" si="809"/>
        <v>1.3433936962535487</v>
      </c>
      <c r="AO1364" s="52">
        <f t="shared" si="791"/>
        <v>-1.5389069240507869E-3</v>
      </c>
      <c r="AP1364" s="56">
        <f t="shared" si="792"/>
        <v>1</v>
      </c>
      <c r="AQ1364" s="53" t="b">
        <f t="shared" si="793"/>
        <v>1</v>
      </c>
    </row>
    <row r="1365" spans="1:43">
      <c r="A1365" s="48">
        <f>净值底稿!A1326</f>
        <v>45828</v>
      </c>
      <c r="B1365" s="49">
        <f>净值底稿!X1326</f>
        <v>1.8142277948208523</v>
      </c>
      <c r="C1365" s="49">
        <f>净值底稿!U1326</f>
        <v>1.4279369048062831</v>
      </c>
      <c r="D1365" s="49">
        <f>净值底稿!V1326</f>
        <v>1.7654000000000001</v>
      </c>
      <c r="E1365" s="49">
        <f>净值底稿!W1326</f>
        <v>2.7121</v>
      </c>
      <c r="F1365" s="50">
        <f t="shared" si="794"/>
        <v>3.8184820662854335E-3</v>
      </c>
      <c r="G1365" s="50">
        <f t="shared" si="795"/>
        <v>-3.8722371335255801E-3</v>
      </c>
      <c r="H1365" s="50">
        <f t="shared" si="796"/>
        <v>5.6676490591711648E-4</v>
      </c>
      <c r="I1365" s="50">
        <f t="shared" si="797"/>
        <v>-3.6858206479672972E-4</v>
      </c>
      <c r="J1365" s="51">
        <f t="shared" si="798"/>
        <v>0.1389570284926358</v>
      </c>
      <c r="K1365" s="51">
        <f t="shared" si="799"/>
        <v>0.13505749895517205</v>
      </c>
      <c r="L1365" s="51">
        <f t="shared" si="800"/>
        <v>0.95787143818261633</v>
      </c>
      <c r="M1365" s="51">
        <f t="shared" si="801"/>
        <v>0.10994599300567758</v>
      </c>
      <c r="N1365" s="51">
        <f t="shared" si="772"/>
        <v>1.3418319586361018</v>
      </c>
      <c r="O1365" s="52">
        <f t="shared" si="773"/>
        <v>0.20420927202116165</v>
      </c>
      <c r="P1365" s="53" t="b">
        <f t="shared" si="774"/>
        <v>0</v>
      </c>
      <c r="Q1365" s="53" t="b">
        <f t="shared" si="775"/>
        <v>0</v>
      </c>
      <c r="R1365" s="53" t="b">
        <f t="shared" si="776"/>
        <v>0</v>
      </c>
      <c r="S1365" s="53" t="b">
        <f t="shared" si="802"/>
        <v>0</v>
      </c>
      <c r="T1365" s="54" t="str">
        <f t="shared" si="803"/>
        <v>不调</v>
      </c>
      <c r="U1365" s="51">
        <f t="shared" si="777"/>
        <v>0.1389570284926358</v>
      </c>
      <c r="V1365" s="51">
        <f t="shared" si="778"/>
        <v>0.13505749895517205</v>
      </c>
      <c r="W1365" s="51">
        <f t="shared" si="779"/>
        <v>0.95787143818261633</v>
      </c>
      <c r="X1365" s="51">
        <f t="shared" si="780"/>
        <v>0.10994599300567758</v>
      </c>
      <c r="Y1365" s="51">
        <f t="shared" si="804"/>
        <v>0.99998626710299976</v>
      </c>
      <c r="Z1365" s="51">
        <f t="shared" si="781"/>
        <v>0.13895512021007606</v>
      </c>
      <c r="AA1365" s="51">
        <f t="shared" si="782"/>
        <v>0.13505564422444979</v>
      </c>
      <c r="AB1365" s="51">
        <f t="shared" si="783"/>
        <v>0.95785828383281635</v>
      </c>
      <c r="AC1365" s="51">
        <f t="shared" si="784"/>
        <v>0.10994448312868003</v>
      </c>
      <c r="AD1365" s="78">
        <f t="shared" si="785"/>
        <v>1.3418135313960222</v>
      </c>
      <c r="AE1365" s="51">
        <f t="shared" si="805"/>
        <v>1.3433936962535487</v>
      </c>
      <c r="AF1365" s="50">
        <f t="shared" si="786"/>
        <v>-1.1762485278390411E-3</v>
      </c>
      <c r="AG1365" s="50">
        <f t="shared" si="806"/>
        <v>3.6321735391253718E-4</v>
      </c>
      <c r="AH1365" s="48">
        <f t="shared" si="807"/>
        <v>45747</v>
      </c>
      <c r="AI1365" s="55">
        <f t="shared" si="787"/>
        <v>2025</v>
      </c>
      <c r="AJ1365" s="55">
        <f t="shared" si="788"/>
        <v>6</v>
      </c>
      <c r="AK1365" s="53">
        <f t="shared" si="789"/>
        <v>0</v>
      </c>
      <c r="AL1365" s="51">
        <f t="shared" si="808"/>
        <v>1.3324804779129922</v>
      </c>
      <c r="AM1365" s="52" t="str">
        <f t="shared" si="790"/>
        <v/>
      </c>
      <c r="AN1365" s="51">
        <f t="shared" si="809"/>
        <v>1.3433936962535487</v>
      </c>
      <c r="AO1365" s="52">
        <f t="shared" si="791"/>
        <v>-1.1762485278390411E-3</v>
      </c>
      <c r="AP1365" s="56">
        <f t="shared" si="792"/>
        <v>1</v>
      </c>
      <c r="AQ1365" s="53" t="b">
        <f t="shared" si="793"/>
        <v>1</v>
      </c>
    </row>
    <row r="1366" spans="1:43">
      <c r="A1366" s="48">
        <f>净值底稿!A1327</f>
        <v>45831</v>
      </c>
      <c r="B1366" s="49">
        <f>净值底稿!X1327</f>
        <v>1.8223382346068466</v>
      </c>
      <c r="C1366" s="49">
        <f>净值底稿!U1327</f>
        <v>1.4410166831813696</v>
      </c>
      <c r="D1366" s="49">
        <f>净值底稿!V1327</f>
        <v>1.7657</v>
      </c>
      <c r="E1366" s="49">
        <f>净值底稿!W1327</f>
        <v>2.7141000000000002</v>
      </c>
      <c r="F1366" s="50">
        <f t="shared" si="794"/>
        <v>4.4704638574866173E-3</v>
      </c>
      <c r="G1366" s="50">
        <f t="shared" si="795"/>
        <v>9.1599133904736174E-3</v>
      </c>
      <c r="H1366" s="50">
        <f t="shared" si="796"/>
        <v>1.6993315962388067E-4</v>
      </c>
      <c r="I1366" s="50">
        <f t="shared" si="797"/>
        <v>7.3743593525321671E-4</v>
      </c>
      <c r="J1366" s="51">
        <f t="shared" si="798"/>
        <v>0.13957631405278792</v>
      </c>
      <c r="K1366" s="51">
        <f t="shared" si="799"/>
        <v>0.13629274222844037</v>
      </c>
      <c r="L1366" s="51">
        <f t="shared" si="800"/>
        <v>0.95802105571745999</v>
      </c>
      <c r="M1366" s="51">
        <f t="shared" si="801"/>
        <v>0.11002556014142197</v>
      </c>
      <c r="N1366" s="51">
        <f t="shared" si="772"/>
        <v>1.3439156721401102</v>
      </c>
      <c r="O1366" s="52">
        <f t="shared" si="773"/>
        <v>0.20527259410698165</v>
      </c>
      <c r="P1366" s="53" t="b">
        <f t="shared" si="774"/>
        <v>0</v>
      </c>
      <c r="Q1366" s="53" t="b">
        <f t="shared" si="775"/>
        <v>0</v>
      </c>
      <c r="R1366" s="53" t="b">
        <f t="shared" si="776"/>
        <v>0</v>
      </c>
      <c r="S1366" s="53" t="b">
        <f t="shared" si="802"/>
        <v>0</v>
      </c>
      <c r="T1366" s="54" t="str">
        <f t="shared" si="803"/>
        <v>不调</v>
      </c>
      <c r="U1366" s="51">
        <f t="shared" si="777"/>
        <v>0.13957631405278792</v>
      </c>
      <c r="V1366" s="51">
        <f t="shared" si="778"/>
        <v>0.13629274222844037</v>
      </c>
      <c r="W1366" s="51">
        <f t="shared" si="779"/>
        <v>0.95802105571745999</v>
      </c>
      <c r="X1366" s="51">
        <f t="shared" si="780"/>
        <v>0.11002556014142197</v>
      </c>
      <c r="Y1366" s="51">
        <f t="shared" si="804"/>
        <v>0.99995880187477393</v>
      </c>
      <c r="Z1366" s="51">
        <f t="shared" si="781"/>
        <v>0.13957056377032298</v>
      </c>
      <c r="AA1366" s="51">
        <f t="shared" si="782"/>
        <v>0.13628712722297864</v>
      </c>
      <c r="AB1366" s="51">
        <f t="shared" si="783"/>
        <v>0.95798158704603731</v>
      </c>
      <c r="AC1366" s="51">
        <f t="shared" si="784"/>
        <v>0.11002102729461719</v>
      </c>
      <c r="AD1366" s="78">
        <f t="shared" si="785"/>
        <v>1.343860305333956</v>
      </c>
      <c r="AE1366" s="51">
        <f t="shared" si="805"/>
        <v>1.343860305333956</v>
      </c>
      <c r="AF1366" s="50">
        <f t="shared" si="786"/>
        <v>0</v>
      </c>
      <c r="AG1366" s="50">
        <f t="shared" si="806"/>
        <v>1.5253788175799698E-3</v>
      </c>
      <c r="AH1366" s="48">
        <f t="shared" si="807"/>
        <v>45747</v>
      </c>
      <c r="AI1366" s="55">
        <f t="shared" si="787"/>
        <v>2025</v>
      </c>
      <c r="AJ1366" s="55">
        <f t="shared" si="788"/>
        <v>6</v>
      </c>
      <c r="AK1366" s="53">
        <f t="shared" si="789"/>
        <v>0</v>
      </c>
      <c r="AL1366" s="51">
        <f t="shared" si="808"/>
        <v>1.3324804779129922</v>
      </c>
      <c r="AM1366" s="52" t="str">
        <f t="shared" si="790"/>
        <v/>
      </c>
      <c r="AN1366" s="51">
        <f t="shared" si="809"/>
        <v>1.343860305333956</v>
      </c>
      <c r="AO1366" s="52">
        <f t="shared" si="791"/>
        <v>0</v>
      </c>
      <c r="AP1366" s="56">
        <f t="shared" si="792"/>
        <v>1</v>
      </c>
      <c r="AQ1366" s="53" t="b">
        <f t="shared" si="793"/>
        <v>1</v>
      </c>
    </row>
    <row r="1367" spans="1:43">
      <c r="A1367" s="48">
        <f>净值底稿!A1328</f>
        <v>45832</v>
      </c>
      <c r="B1367" s="49">
        <f>净值底稿!X1328</f>
        <v>1.8283154527246823</v>
      </c>
      <c r="C1367" s="49">
        <f>净值底稿!U1328</f>
        <v>1.46850162173022</v>
      </c>
      <c r="D1367" s="49">
        <f>净值底稿!V1328</f>
        <v>1.7644</v>
      </c>
      <c r="E1367" s="49">
        <f>净值底稿!W1328</f>
        <v>2.6842000000000001</v>
      </c>
      <c r="F1367" s="50">
        <f t="shared" si="794"/>
        <v>3.2799718539215927E-3</v>
      </c>
      <c r="G1367" s="50">
        <f t="shared" si="795"/>
        <v>1.907329656182144E-2</v>
      </c>
      <c r="H1367" s="50">
        <f t="shared" si="796"/>
        <v>-7.3625191142323576E-4</v>
      </c>
      <c r="I1367" s="50">
        <f t="shared" si="797"/>
        <v>-1.101654323716883E-2</v>
      </c>
      <c r="J1367" s="51">
        <f t="shared" si="798"/>
        <v>0.14002835129112562</v>
      </c>
      <c r="K1367" s="51">
        <f t="shared" si="799"/>
        <v>0.13888657201806121</v>
      </c>
      <c r="L1367" s="51">
        <f t="shared" si="800"/>
        <v>0.95727627127146642</v>
      </c>
      <c r="M1367" s="51">
        <f t="shared" si="801"/>
        <v>0.1088089758904283</v>
      </c>
      <c r="N1367" s="51">
        <f t="shared" si="772"/>
        <v>1.3450001704710814</v>
      </c>
      <c r="O1367" s="52">
        <f t="shared" si="773"/>
        <v>0.20737166390952788</v>
      </c>
      <c r="P1367" s="53" t="b">
        <f t="shared" si="774"/>
        <v>0</v>
      </c>
      <c r="Q1367" s="53" t="b">
        <f t="shared" si="775"/>
        <v>0</v>
      </c>
      <c r="R1367" s="53" t="b">
        <f t="shared" si="776"/>
        <v>0</v>
      </c>
      <c r="S1367" s="53" t="b">
        <f t="shared" si="802"/>
        <v>0</v>
      </c>
      <c r="T1367" s="54" t="str">
        <f t="shared" si="803"/>
        <v>不调</v>
      </c>
      <c r="U1367" s="51">
        <f t="shared" si="777"/>
        <v>0.14002835129112562</v>
      </c>
      <c r="V1367" s="51">
        <f t="shared" si="778"/>
        <v>0.13888657201806121</v>
      </c>
      <c r="W1367" s="51">
        <f t="shared" si="779"/>
        <v>0.95727627127146642</v>
      </c>
      <c r="X1367" s="51">
        <f t="shared" si="780"/>
        <v>0.1088089758904283</v>
      </c>
      <c r="Y1367" s="51">
        <f t="shared" si="804"/>
        <v>0.99998626710299976</v>
      </c>
      <c r="Z1367" s="51">
        <f t="shared" si="781"/>
        <v>0.14002642829620021</v>
      </c>
      <c r="AA1367" s="51">
        <f t="shared" si="782"/>
        <v>0.13888466470307295</v>
      </c>
      <c r="AB1367" s="51">
        <f t="shared" si="783"/>
        <v>0.95726312509503231</v>
      </c>
      <c r="AC1367" s="51">
        <f t="shared" si="784"/>
        <v>0.1088074816279697</v>
      </c>
      <c r="AD1367" s="78">
        <f t="shared" si="785"/>
        <v>1.344981699722275</v>
      </c>
      <c r="AE1367" s="51">
        <f t="shared" si="805"/>
        <v>1.344981699722275</v>
      </c>
      <c r="AF1367" s="50">
        <f t="shared" si="786"/>
        <v>0</v>
      </c>
      <c r="AG1367" s="50">
        <f t="shared" si="806"/>
        <v>8.3445755772992847E-4</v>
      </c>
      <c r="AH1367" s="48">
        <f t="shared" si="807"/>
        <v>45747</v>
      </c>
      <c r="AI1367" s="55">
        <f t="shared" si="787"/>
        <v>2025</v>
      </c>
      <c r="AJ1367" s="55">
        <f t="shared" si="788"/>
        <v>6</v>
      </c>
      <c r="AK1367" s="53">
        <f t="shared" si="789"/>
        <v>0</v>
      </c>
      <c r="AL1367" s="51">
        <f t="shared" si="808"/>
        <v>1.3324804779129922</v>
      </c>
      <c r="AM1367" s="52" t="str">
        <f t="shared" si="790"/>
        <v/>
      </c>
      <c r="AN1367" s="51">
        <f t="shared" si="809"/>
        <v>1.344981699722275</v>
      </c>
      <c r="AO1367" s="52">
        <f t="shared" si="791"/>
        <v>0</v>
      </c>
      <c r="AP1367" s="56">
        <f t="shared" si="792"/>
        <v>1</v>
      </c>
      <c r="AQ1367" s="53" t="b">
        <f t="shared" si="793"/>
        <v>1</v>
      </c>
    </row>
    <row r="1368" spans="1:43">
      <c r="A1368" s="48">
        <f>净值底稿!A1329</f>
        <v>45833</v>
      </c>
      <c r="B1368" s="49">
        <f>净值底稿!X1329</f>
        <v>1.8404092673607517</v>
      </c>
      <c r="C1368" s="49">
        <f>净值底稿!U1329</f>
        <v>1.4891935369242502</v>
      </c>
      <c r="D1368" s="49">
        <f>净值底稿!V1329</f>
        <v>1.7630999999999999</v>
      </c>
      <c r="E1368" s="49">
        <f>净值底稿!W1329</f>
        <v>2.6907999999999999</v>
      </c>
      <c r="F1368" s="50">
        <f t="shared" si="794"/>
        <v>6.6147308540474015E-3</v>
      </c>
      <c r="G1368" s="50">
        <f t="shared" si="795"/>
        <v>1.4090495296593897E-2</v>
      </c>
      <c r="H1368" s="50">
        <f t="shared" si="796"/>
        <v>-7.367943776921404E-4</v>
      </c>
      <c r="I1368" s="50">
        <f t="shared" si="797"/>
        <v>2.4588331718946588E-3</v>
      </c>
      <c r="J1368" s="51">
        <f t="shared" si="798"/>
        <v>0.14095266543183313</v>
      </c>
      <c r="K1368" s="51">
        <f t="shared" si="799"/>
        <v>0.14084161841784062</v>
      </c>
      <c r="L1368" s="51">
        <f t="shared" si="800"/>
        <v>0.95655781900649028</v>
      </c>
      <c r="M1368" s="51">
        <f t="shared" si="801"/>
        <v>0.10907502107314687</v>
      </c>
      <c r="N1368" s="51">
        <f t="shared" si="772"/>
        <v>1.3474271239293107</v>
      </c>
      <c r="O1368" s="52">
        <f t="shared" si="773"/>
        <v>0.20913508333416728</v>
      </c>
      <c r="P1368" s="53" t="b">
        <f t="shared" si="774"/>
        <v>0</v>
      </c>
      <c r="Q1368" s="53" t="b">
        <f t="shared" si="775"/>
        <v>0</v>
      </c>
      <c r="R1368" s="53" t="b">
        <f t="shared" si="776"/>
        <v>0</v>
      </c>
      <c r="S1368" s="53" t="b">
        <f t="shared" si="802"/>
        <v>0</v>
      </c>
      <c r="T1368" s="54" t="str">
        <f t="shared" si="803"/>
        <v>不调</v>
      </c>
      <c r="U1368" s="51">
        <f t="shared" si="777"/>
        <v>0.14095266543183313</v>
      </c>
      <c r="V1368" s="51">
        <f t="shared" si="778"/>
        <v>0.14084161841784062</v>
      </c>
      <c r="W1368" s="51">
        <f t="shared" si="779"/>
        <v>0.95655781900649028</v>
      </c>
      <c r="X1368" s="51">
        <f t="shared" si="780"/>
        <v>0.10907502107314687</v>
      </c>
      <c r="Y1368" s="51">
        <f t="shared" si="804"/>
        <v>0.99998626710299976</v>
      </c>
      <c r="Z1368" s="51">
        <f t="shared" si="781"/>
        <v>0.14095072974339684</v>
      </c>
      <c r="AA1368" s="51">
        <f t="shared" si="782"/>
        <v>0.14083968425440155</v>
      </c>
      <c r="AB1368" s="51">
        <f t="shared" si="783"/>
        <v>0.95654468269648707</v>
      </c>
      <c r="AC1368" s="51">
        <f t="shared" si="784"/>
        <v>0.10907352315711717</v>
      </c>
      <c r="AD1368" s="78">
        <f t="shared" si="785"/>
        <v>1.3474086198514026</v>
      </c>
      <c r="AE1368" s="51">
        <f t="shared" si="805"/>
        <v>1.3474086198514026</v>
      </c>
      <c r="AF1368" s="50">
        <f t="shared" si="786"/>
        <v>0</v>
      </c>
      <c r="AG1368" s="50">
        <f t="shared" si="806"/>
        <v>1.8044261342951007E-3</v>
      </c>
      <c r="AH1368" s="48">
        <f t="shared" si="807"/>
        <v>45747</v>
      </c>
      <c r="AI1368" s="55">
        <f t="shared" si="787"/>
        <v>2025</v>
      </c>
      <c r="AJ1368" s="55">
        <f t="shared" si="788"/>
        <v>6</v>
      </c>
      <c r="AK1368" s="53">
        <f t="shared" si="789"/>
        <v>0</v>
      </c>
      <c r="AL1368" s="51">
        <f t="shared" si="808"/>
        <v>1.3324804779129922</v>
      </c>
      <c r="AM1368" s="52" t="str">
        <f t="shared" si="790"/>
        <v/>
      </c>
      <c r="AN1368" s="51">
        <f t="shared" si="809"/>
        <v>1.3474086198514026</v>
      </c>
      <c r="AO1368" s="52">
        <f t="shared" si="791"/>
        <v>0</v>
      </c>
      <c r="AP1368" s="56">
        <f t="shared" si="792"/>
        <v>1</v>
      </c>
      <c r="AQ1368" s="53" t="b">
        <f t="shared" si="793"/>
        <v>1</v>
      </c>
    </row>
    <row r="1369" spans="1:43">
      <c r="A1369" s="48">
        <f>净值底稿!A1330</f>
        <v>45834</v>
      </c>
      <c r="B1369" s="49">
        <f>净值底稿!X1330</f>
        <v>1.8451217760505141</v>
      </c>
      <c r="C1369" s="49">
        <f>净值底稿!U1330</f>
        <v>1.4848832252357431</v>
      </c>
      <c r="D1369" s="49">
        <f>净值底稿!V1330</f>
        <v>1.7633000000000001</v>
      </c>
      <c r="E1369" s="49">
        <f>净值底稿!W1330</f>
        <v>2.6981000000000002</v>
      </c>
      <c r="F1369" s="50">
        <f t="shared" si="794"/>
        <v>2.5605764833602773E-3</v>
      </c>
      <c r="G1369" s="50">
        <f t="shared" si="795"/>
        <v>-2.8943932280349749E-3</v>
      </c>
      <c r="H1369" s="50">
        <f t="shared" si="796"/>
        <v>1.1343656060369689E-4</v>
      </c>
      <c r="I1369" s="50">
        <f t="shared" si="797"/>
        <v>2.7129478222092107E-3</v>
      </c>
      <c r="J1369" s="51">
        <f t="shared" si="798"/>
        <v>0.14131164486729025</v>
      </c>
      <c r="K1369" s="51">
        <f t="shared" si="799"/>
        <v>0.14043203882605704</v>
      </c>
      <c r="L1369" s="51">
        <f t="shared" si="800"/>
        <v>0.95665318983535597</v>
      </c>
      <c r="M1369" s="51">
        <f t="shared" si="801"/>
        <v>0.10936943393422696</v>
      </c>
      <c r="N1369" s="51">
        <f t="shared" si="772"/>
        <v>1.3477663074629302</v>
      </c>
      <c r="O1369" s="52">
        <f t="shared" si="773"/>
        <v>0.20904490795864217</v>
      </c>
      <c r="P1369" s="53" t="b">
        <f t="shared" si="774"/>
        <v>0</v>
      </c>
      <c r="Q1369" s="53" t="b">
        <f t="shared" si="775"/>
        <v>0</v>
      </c>
      <c r="R1369" s="53" t="b">
        <f t="shared" si="776"/>
        <v>0</v>
      </c>
      <c r="S1369" s="53" t="b">
        <f t="shared" si="802"/>
        <v>0</v>
      </c>
      <c r="T1369" s="54" t="str">
        <f t="shared" si="803"/>
        <v>不调</v>
      </c>
      <c r="U1369" s="51">
        <f t="shared" si="777"/>
        <v>0.14131164486729025</v>
      </c>
      <c r="V1369" s="51">
        <f t="shared" si="778"/>
        <v>0.14043203882605704</v>
      </c>
      <c r="W1369" s="51">
        <f t="shared" si="779"/>
        <v>0.95665318983535597</v>
      </c>
      <c r="X1369" s="51">
        <f t="shared" si="780"/>
        <v>0.10936943393422696</v>
      </c>
      <c r="Y1369" s="51">
        <f t="shared" si="804"/>
        <v>0.99998626710299976</v>
      </c>
      <c r="Z1369" s="51">
        <f t="shared" si="781"/>
        <v>0.14130970424902636</v>
      </c>
      <c r="AA1369" s="51">
        <f t="shared" si="782"/>
        <v>0.14043011028733229</v>
      </c>
      <c r="AB1369" s="51">
        <f t="shared" si="783"/>
        <v>0.95664005221563497</v>
      </c>
      <c r="AC1369" s="51">
        <f t="shared" si="784"/>
        <v>0.10936793197505577</v>
      </c>
      <c r="AD1369" s="78">
        <f t="shared" si="785"/>
        <v>1.3477477987270494</v>
      </c>
      <c r="AE1369" s="51">
        <f t="shared" si="805"/>
        <v>1.3477477987270494</v>
      </c>
      <c r="AF1369" s="50">
        <f t="shared" si="786"/>
        <v>0</v>
      </c>
      <c r="AG1369" s="50">
        <f t="shared" si="806"/>
        <v>2.5172681148810661E-4</v>
      </c>
      <c r="AH1369" s="48">
        <f t="shared" si="807"/>
        <v>45747</v>
      </c>
      <c r="AI1369" s="55">
        <f t="shared" si="787"/>
        <v>2025</v>
      </c>
      <c r="AJ1369" s="55">
        <f t="shared" si="788"/>
        <v>6</v>
      </c>
      <c r="AK1369" s="53">
        <f t="shared" si="789"/>
        <v>0</v>
      </c>
      <c r="AL1369" s="51">
        <f t="shared" si="808"/>
        <v>1.3324804779129922</v>
      </c>
      <c r="AM1369" s="52" t="str">
        <f t="shared" si="790"/>
        <v/>
      </c>
      <c r="AN1369" s="51">
        <f t="shared" si="809"/>
        <v>1.3477477987270494</v>
      </c>
      <c r="AO1369" s="52">
        <f t="shared" si="791"/>
        <v>0</v>
      </c>
      <c r="AP1369" s="56">
        <f t="shared" si="792"/>
        <v>1</v>
      </c>
      <c r="AQ1369" s="53" t="b">
        <f t="shared" si="793"/>
        <v>1</v>
      </c>
    </row>
    <row r="1370" spans="1:43">
      <c r="A1370" s="48">
        <f>净值底稿!A1331</f>
        <v>45835</v>
      </c>
      <c r="B1370" s="49">
        <f>净值底稿!X1331</f>
        <v>1.825622989073924</v>
      </c>
      <c r="C1370" s="49">
        <f>净值底稿!U1331</f>
        <v>1.4902869976856805</v>
      </c>
      <c r="D1370" s="49">
        <f>净值底稿!V1331</f>
        <v>1.7639</v>
      </c>
      <c r="E1370" s="49">
        <f>净值底稿!W1331</f>
        <v>2.6638000000000002</v>
      </c>
      <c r="F1370" s="50">
        <f t="shared" si="794"/>
        <v>-1.0567750719590596E-2</v>
      </c>
      <c r="G1370" s="50">
        <f t="shared" si="795"/>
        <v>3.6391901787964365E-3</v>
      </c>
      <c r="H1370" s="50">
        <f t="shared" si="796"/>
        <v>3.4027108262901784E-4</v>
      </c>
      <c r="I1370" s="50">
        <f t="shared" si="797"/>
        <v>-1.2712649642340867E-2</v>
      </c>
      <c r="J1370" s="51">
        <f t="shared" si="798"/>
        <v>0.13981637852026357</v>
      </c>
      <c r="K1370" s="51">
        <f t="shared" si="799"/>
        <v>0.14094116216549726</v>
      </c>
      <c r="L1370" s="51">
        <f t="shared" si="800"/>
        <v>0.95696556916188869</v>
      </c>
      <c r="M1370" s="51">
        <f t="shared" si="801"/>
        <v>0.10797757577374952</v>
      </c>
      <c r="N1370" s="51">
        <f t="shared" si="772"/>
        <v>1.3457006856213991</v>
      </c>
      <c r="O1370" s="52">
        <f t="shared" si="773"/>
        <v>0.20863297736681802</v>
      </c>
      <c r="P1370" s="53" t="b">
        <f t="shared" si="774"/>
        <v>0</v>
      </c>
      <c r="Q1370" s="53" t="b">
        <f t="shared" si="775"/>
        <v>0</v>
      </c>
      <c r="R1370" s="53" t="b">
        <f t="shared" si="776"/>
        <v>0</v>
      </c>
      <c r="S1370" s="53" t="b">
        <f t="shared" si="802"/>
        <v>0</v>
      </c>
      <c r="T1370" s="54" t="str">
        <f t="shared" si="803"/>
        <v>不调</v>
      </c>
      <c r="U1370" s="51">
        <f t="shared" si="777"/>
        <v>0.13981637852026357</v>
      </c>
      <c r="V1370" s="51">
        <f t="shared" si="778"/>
        <v>0.14094116216549726</v>
      </c>
      <c r="W1370" s="51">
        <f t="shared" si="779"/>
        <v>0.95696556916188869</v>
      </c>
      <c r="X1370" s="51">
        <f t="shared" si="780"/>
        <v>0.10797757577374952</v>
      </c>
      <c r="Y1370" s="51">
        <f t="shared" si="804"/>
        <v>0.99998626710299976</v>
      </c>
      <c r="Z1370" s="51">
        <f t="shared" si="781"/>
        <v>0.13981445843633841</v>
      </c>
      <c r="AA1370" s="51">
        <f t="shared" si="782"/>
        <v>0.14093922663503414</v>
      </c>
      <c r="AB1370" s="51">
        <f t="shared" si="783"/>
        <v>0.95695242725229457</v>
      </c>
      <c r="AC1370" s="51">
        <f t="shared" si="784"/>
        <v>0.10797609292882308</v>
      </c>
      <c r="AD1370" s="78">
        <f t="shared" si="785"/>
        <v>1.3456822052524902</v>
      </c>
      <c r="AE1370" s="51">
        <f t="shared" si="805"/>
        <v>1.3477477987270494</v>
      </c>
      <c r="AF1370" s="50">
        <f t="shared" si="786"/>
        <v>-1.5326261163328692E-3</v>
      </c>
      <c r="AG1370" s="50">
        <f t="shared" si="806"/>
        <v>-1.5326261163328692E-3</v>
      </c>
      <c r="AH1370" s="48">
        <f t="shared" si="807"/>
        <v>45747</v>
      </c>
      <c r="AI1370" s="55">
        <f t="shared" si="787"/>
        <v>2025</v>
      </c>
      <c r="AJ1370" s="55">
        <f t="shared" si="788"/>
        <v>6</v>
      </c>
      <c r="AK1370" s="53">
        <f t="shared" si="789"/>
        <v>0</v>
      </c>
      <c r="AL1370" s="51">
        <f t="shared" si="808"/>
        <v>1.3324804779129922</v>
      </c>
      <c r="AM1370" s="52" t="str">
        <f t="shared" si="790"/>
        <v/>
      </c>
      <c r="AN1370" s="51">
        <f t="shared" si="809"/>
        <v>1.3477477987270494</v>
      </c>
      <c r="AO1370" s="52">
        <f t="shared" si="791"/>
        <v>-1.5326261163328692E-3</v>
      </c>
      <c r="AP1370" s="56">
        <f t="shared" si="792"/>
        <v>1</v>
      </c>
      <c r="AQ1370" s="53" t="b">
        <f t="shared" si="793"/>
        <v>1</v>
      </c>
    </row>
    <row r="1371" spans="1:43">
      <c r="A1371" s="48">
        <f>净值底稿!A1332</f>
        <v>45838</v>
      </c>
      <c r="B1371" s="49">
        <f>净值底稿!X1332</f>
        <v>1.8251877229363982</v>
      </c>
      <c r="C1371" s="49">
        <f>净值底稿!U1332</f>
        <v>1.5039543674487481</v>
      </c>
      <c r="D1371" s="49">
        <f>净值底稿!V1332</f>
        <v>1.7633000000000001</v>
      </c>
      <c r="E1371" s="49">
        <f>净值底稿!W1332</f>
        <v>2.6659999999999999</v>
      </c>
      <c r="F1371" s="50">
        <f t="shared" si="794"/>
        <v>-2.3842060498291406E-4</v>
      </c>
      <c r="G1371" s="50">
        <f t="shared" si="795"/>
        <v>9.1709649109816826E-3</v>
      </c>
      <c r="H1371" s="50">
        <f t="shared" si="796"/>
        <v>-3.4015533760411998E-4</v>
      </c>
      <c r="I1371" s="50">
        <f t="shared" si="797"/>
        <v>8.2588782941650507E-4</v>
      </c>
      <c r="J1371" s="51">
        <f t="shared" si="798"/>
        <v>0.13978112378857266</v>
      </c>
      <c r="K1371" s="51">
        <f t="shared" si="799"/>
        <v>0.14223177533708492</v>
      </c>
      <c r="L1371" s="51">
        <f t="shared" si="800"/>
        <v>0.95662691477633144</v>
      </c>
      <c r="M1371" s="51">
        <f t="shared" si="801"/>
        <v>0.10806526906984094</v>
      </c>
      <c r="N1371" s="51">
        <f t="shared" si="772"/>
        <v>1.3467050829718299</v>
      </c>
      <c r="O1371" s="52">
        <f t="shared" si="773"/>
        <v>0.20940954533514347</v>
      </c>
      <c r="P1371" s="53" t="b">
        <f t="shared" si="774"/>
        <v>0</v>
      </c>
      <c r="Q1371" s="53" t="b">
        <f t="shared" si="775"/>
        <v>1</v>
      </c>
      <c r="R1371" s="53" t="b">
        <f t="shared" si="776"/>
        <v>0</v>
      </c>
      <c r="S1371" s="53" t="b">
        <f t="shared" si="802"/>
        <v>1</v>
      </c>
      <c r="T1371" s="54" t="str">
        <f t="shared" si="803"/>
        <v>季度</v>
      </c>
      <c r="U1371" s="51">
        <f t="shared" si="777"/>
        <v>0.14100644956282879</v>
      </c>
      <c r="V1371" s="51">
        <f t="shared" si="778"/>
        <v>0.14100644956282879</v>
      </c>
      <c r="W1371" s="51">
        <f t="shared" si="779"/>
        <v>0.95662691477633144</v>
      </c>
      <c r="X1371" s="51">
        <f t="shared" si="780"/>
        <v>0.10806526906984094</v>
      </c>
      <c r="Y1371" s="51">
        <f t="shared" si="804"/>
        <v>0.99995880187477393</v>
      </c>
      <c r="Z1371" s="51">
        <f t="shared" si="781"/>
        <v>0.14100064036146201</v>
      </c>
      <c r="AA1371" s="51">
        <f t="shared" si="782"/>
        <v>0.14100064036146201</v>
      </c>
      <c r="AB1371" s="51">
        <f t="shared" si="783"/>
        <v>0.95658750354090183</v>
      </c>
      <c r="AC1371" s="51">
        <f t="shared" si="784"/>
        <v>0.10806081698335322</v>
      </c>
      <c r="AD1371" s="78">
        <f t="shared" si="785"/>
        <v>1.3466496012471791</v>
      </c>
      <c r="AE1371" s="51">
        <f t="shared" si="805"/>
        <v>1.3477477987270494</v>
      </c>
      <c r="AF1371" s="50">
        <f t="shared" si="786"/>
        <v>-8.1483900838685841E-4</v>
      </c>
      <c r="AG1371" s="50">
        <f t="shared" si="806"/>
        <v>7.1888889584248439E-4</v>
      </c>
      <c r="AH1371" s="48">
        <f t="shared" si="807"/>
        <v>45838</v>
      </c>
      <c r="AI1371" s="55">
        <f t="shared" si="787"/>
        <v>2025</v>
      </c>
      <c r="AJ1371" s="55">
        <f t="shared" si="788"/>
        <v>6</v>
      </c>
      <c r="AK1371" s="53">
        <f t="shared" si="789"/>
        <v>1</v>
      </c>
      <c r="AL1371" s="51">
        <f t="shared" si="808"/>
        <v>1.3324804779129922</v>
      </c>
      <c r="AM1371" s="52">
        <f t="shared" si="790"/>
        <v>1.0633644221474503E-2</v>
      </c>
      <c r="AN1371" s="51">
        <f t="shared" si="809"/>
        <v>1.3477477987270494</v>
      </c>
      <c r="AO1371" s="52">
        <f t="shared" si="791"/>
        <v>-8.1483900838685841E-4</v>
      </c>
      <c r="AP1371" s="56">
        <f t="shared" si="792"/>
        <v>1</v>
      </c>
      <c r="AQ1371" s="53" t="b">
        <f t="shared" si="793"/>
        <v>1</v>
      </c>
    </row>
    <row r="1372" spans="1:43">
      <c r="A1372" s="48">
        <f>净值底稿!A1333</f>
        <v>45839</v>
      </c>
      <c r="B1372" s="49">
        <f>净值底稿!X1333</f>
        <v>1.8392383007184951</v>
      </c>
      <c r="C1372" s="49">
        <f>净值底稿!U1333</f>
        <v>1.5103497199142868</v>
      </c>
      <c r="D1372" s="49">
        <f>净值底稿!V1333</f>
        <v>1.7645999999999999</v>
      </c>
      <c r="E1372" s="49">
        <f>净值底稿!W1333</f>
        <v>2.6947999999999999</v>
      </c>
      <c r="F1372" s="50">
        <f t="shared" si="794"/>
        <v>7.6981548832095736E-3</v>
      </c>
      <c r="G1372" s="50">
        <f t="shared" si="795"/>
        <v>4.2523580528492921E-3</v>
      </c>
      <c r="H1372" s="50">
        <f t="shared" si="796"/>
        <v>7.3725401236313104E-4</v>
      </c>
      <c r="I1372" s="50">
        <f t="shared" si="797"/>
        <v>1.0802700675168753E-2</v>
      </c>
      <c r="J1372" s="51">
        <f t="shared" si="798"/>
        <v>0.14208608512959628</v>
      </c>
      <c r="K1372" s="51">
        <f t="shared" si="799"/>
        <v>0.14160022556995999</v>
      </c>
      <c r="L1372" s="51">
        <f t="shared" si="800"/>
        <v>0.95729275151606374</v>
      </c>
      <c r="M1372" s="51">
        <f t="shared" si="801"/>
        <v>0.10922816564393859</v>
      </c>
      <c r="N1372" s="51">
        <f t="shared" si="772"/>
        <v>1.3502072278595587</v>
      </c>
      <c r="O1372" s="52">
        <f t="shared" si="773"/>
        <v>0.21010575624696909</v>
      </c>
      <c r="P1372" s="53" t="b">
        <f t="shared" si="774"/>
        <v>0</v>
      </c>
      <c r="Q1372" s="53" t="b">
        <f t="shared" si="775"/>
        <v>0</v>
      </c>
      <c r="R1372" s="53" t="b">
        <f t="shared" si="776"/>
        <v>0</v>
      </c>
      <c r="S1372" s="53" t="b">
        <f t="shared" si="802"/>
        <v>0</v>
      </c>
      <c r="T1372" s="54" t="str">
        <f t="shared" si="803"/>
        <v>不调</v>
      </c>
      <c r="U1372" s="51">
        <f t="shared" si="777"/>
        <v>0.14208608512959628</v>
      </c>
      <c r="V1372" s="51">
        <f t="shared" si="778"/>
        <v>0.14160022556995999</v>
      </c>
      <c r="W1372" s="51">
        <f t="shared" si="779"/>
        <v>0.95729275151606374</v>
      </c>
      <c r="X1372" s="51">
        <f t="shared" si="780"/>
        <v>0.10922816564393859</v>
      </c>
      <c r="Y1372" s="51">
        <f t="shared" si="804"/>
        <v>0.99998626710299976</v>
      </c>
      <c r="Z1372" s="51">
        <f t="shared" si="781"/>
        <v>0.14208413387602403</v>
      </c>
      <c r="AA1372" s="51">
        <f t="shared" si="782"/>
        <v>0.14159828098864702</v>
      </c>
      <c r="AB1372" s="51">
        <f t="shared" si="783"/>
        <v>0.95727960511330812</v>
      </c>
      <c r="AC1372" s="51">
        <f t="shared" si="784"/>
        <v>0.10922666562479028</v>
      </c>
      <c r="AD1372" s="78">
        <f t="shared" si="785"/>
        <v>1.3501886856027694</v>
      </c>
      <c r="AE1372" s="51">
        <f t="shared" si="805"/>
        <v>1.3501886856027694</v>
      </c>
      <c r="AF1372" s="50">
        <f t="shared" si="786"/>
        <v>0</v>
      </c>
      <c r="AG1372" s="50">
        <f t="shared" si="806"/>
        <v>2.6280662410715916E-3</v>
      </c>
      <c r="AH1372" s="48">
        <f t="shared" si="807"/>
        <v>45838</v>
      </c>
      <c r="AI1372" s="55">
        <f t="shared" si="787"/>
        <v>2025</v>
      </c>
      <c r="AJ1372" s="55">
        <f t="shared" si="788"/>
        <v>7</v>
      </c>
      <c r="AK1372" s="53">
        <f t="shared" si="789"/>
        <v>0</v>
      </c>
      <c r="AL1372" s="51">
        <f t="shared" si="808"/>
        <v>1.3466496012471791</v>
      </c>
      <c r="AM1372" s="52" t="str">
        <f t="shared" si="790"/>
        <v/>
      </c>
      <c r="AN1372" s="51">
        <f t="shared" si="809"/>
        <v>1.3501886856027694</v>
      </c>
      <c r="AO1372" s="52">
        <f t="shared" si="791"/>
        <v>0</v>
      </c>
      <c r="AP1372" s="56">
        <f t="shared" si="792"/>
        <v>1</v>
      </c>
      <c r="AQ1372" s="53" t="b">
        <f t="shared" si="793"/>
        <v>1</v>
      </c>
    </row>
    <row r="1373" spans="1:43">
      <c r="A1373" s="48">
        <f>净值底稿!A1334</f>
        <v>45840</v>
      </c>
      <c r="B1373" s="49">
        <f>净值底稿!X1334</f>
        <v>1.8413191669947016</v>
      </c>
      <c r="C1373" s="49">
        <f>净值底稿!U1334</f>
        <v>1.5033568799357013</v>
      </c>
      <c r="D1373" s="49">
        <f>净值底稿!V1334</f>
        <v>1.7667999999999999</v>
      </c>
      <c r="E1373" s="49">
        <f>净值底稿!W1334</f>
        <v>2.6890000000000001</v>
      </c>
      <c r="F1373" s="50">
        <f t="shared" si="794"/>
        <v>1.1313739363700837E-3</v>
      </c>
      <c r="G1373" s="50">
        <f t="shared" si="795"/>
        <v>-4.629947545514379E-3</v>
      </c>
      <c r="H1373" s="50">
        <f t="shared" si="796"/>
        <v>1.2467414711549996E-3</v>
      </c>
      <c r="I1373" s="50">
        <f t="shared" si="797"/>
        <v>-2.1522933056256077E-3</v>
      </c>
      <c r="J1373" s="51">
        <f t="shared" si="798"/>
        <v>0.14224488416186309</v>
      </c>
      <c r="K1373" s="51">
        <f t="shared" si="799"/>
        <v>0.14094268837513457</v>
      </c>
      <c r="L1373" s="51">
        <f t="shared" si="800"/>
        <v>0.95847308529649378</v>
      </c>
      <c r="M1373" s="51">
        <f t="shared" si="801"/>
        <v>0.10899157780357023</v>
      </c>
      <c r="N1373" s="51">
        <f t="shared" si="772"/>
        <v>1.3506522356370616</v>
      </c>
      <c r="O1373" s="52">
        <f t="shared" si="773"/>
        <v>0.209667274125102</v>
      </c>
      <c r="P1373" s="53" t="b">
        <f t="shared" si="774"/>
        <v>0</v>
      </c>
      <c r="Q1373" s="53" t="b">
        <f t="shared" si="775"/>
        <v>0</v>
      </c>
      <c r="R1373" s="53" t="b">
        <f t="shared" si="776"/>
        <v>0</v>
      </c>
      <c r="S1373" s="53" t="b">
        <f t="shared" si="802"/>
        <v>0</v>
      </c>
      <c r="T1373" s="54" t="str">
        <f t="shared" si="803"/>
        <v>不调</v>
      </c>
      <c r="U1373" s="51">
        <f t="shared" si="777"/>
        <v>0.14224488416186309</v>
      </c>
      <c r="V1373" s="51">
        <f t="shared" si="778"/>
        <v>0.14094268837513457</v>
      </c>
      <c r="W1373" s="51">
        <f t="shared" si="779"/>
        <v>0.95847308529649378</v>
      </c>
      <c r="X1373" s="51">
        <f t="shared" si="780"/>
        <v>0.10899157780357023</v>
      </c>
      <c r="Y1373" s="51">
        <f t="shared" si="804"/>
        <v>0.99998626710299976</v>
      </c>
      <c r="Z1373" s="51">
        <f t="shared" si="781"/>
        <v>0.14224293072752009</v>
      </c>
      <c r="AA1373" s="51">
        <f t="shared" si="782"/>
        <v>0.14094075282371218</v>
      </c>
      <c r="AB1373" s="51">
        <f t="shared" si="783"/>
        <v>0.95845992268433589</v>
      </c>
      <c r="AC1373" s="51">
        <f t="shared" si="784"/>
        <v>0.10899008103345836</v>
      </c>
      <c r="AD1373" s="78">
        <f t="shared" si="785"/>
        <v>1.3506336872690266</v>
      </c>
      <c r="AE1373" s="51">
        <f t="shared" si="805"/>
        <v>1.3506336872690266</v>
      </c>
      <c r="AF1373" s="50">
        <f t="shared" si="786"/>
        <v>0</v>
      </c>
      <c r="AG1373" s="50">
        <f t="shared" si="806"/>
        <v>3.2958479877831515E-4</v>
      </c>
      <c r="AH1373" s="48">
        <f t="shared" si="807"/>
        <v>45838</v>
      </c>
      <c r="AI1373" s="55">
        <f t="shared" si="787"/>
        <v>2025</v>
      </c>
      <c r="AJ1373" s="55">
        <f t="shared" si="788"/>
        <v>7</v>
      </c>
      <c r="AK1373" s="53">
        <f t="shared" si="789"/>
        <v>0</v>
      </c>
      <c r="AL1373" s="51">
        <f t="shared" si="808"/>
        <v>1.3466496012471791</v>
      </c>
      <c r="AM1373" s="52" t="str">
        <f t="shared" si="790"/>
        <v/>
      </c>
      <c r="AN1373" s="51">
        <f t="shared" si="809"/>
        <v>1.3506336872690266</v>
      </c>
      <c r="AO1373" s="52">
        <f t="shared" si="791"/>
        <v>0</v>
      </c>
      <c r="AP1373" s="56">
        <f t="shared" si="792"/>
        <v>1</v>
      </c>
      <c r="AQ1373" s="53" t="b">
        <f t="shared" si="793"/>
        <v>1</v>
      </c>
    </row>
    <row r="1374" spans="1:43">
      <c r="A1374" s="48">
        <f>净值底稿!A1335</f>
        <v>45841</v>
      </c>
      <c r="B1374" s="49">
        <f>净值底稿!X1335</f>
        <v>1.8440121599867101</v>
      </c>
      <c r="C1374" s="49">
        <f>净值底稿!U1335</f>
        <v>1.513823851674216</v>
      </c>
      <c r="D1374" s="49">
        <f>净值底稿!V1335</f>
        <v>1.7670999999999999</v>
      </c>
      <c r="E1374" s="49">
        <f>净值底稿!W1335</f>
        <v>2.7071000000000001</v>
      </c>
      <c r="F1374" s="50">
        <f t="shared" si="794"/>
        <v>1.4625346003451778E-3</v>
      </c>
      <c r="G1374" s="50">
        <f t="shared" si="795"/>
        <v>6.9623998654013697E-3</v>
      </c>
      <c r="H1374" s="50">
        <f t="shared" si="796"/>
        <v>1.6979850577314437E-4</v>
      </c>
      <c r="I1374" s="50">
        <f t="shared" si="797"/>
        <v>6.7311268129415236E-3</v>
      </c>
      <c r="J1374" s="51">
        <f t="shared" si="798"/>
        <v>0.14245096593536358</v>
      </c>
      <c r="K1374" s="51">
        <f t="shared" si="799"/>
        <v>0.14192203870220158</v>
      </c>
      <c r="L1374" s="51">
        <f t="shared" si="800"/>
        <v>0.95862266774705118</v>
      </c>
      <c r="M1374" s="51">
        <f t="shared" si="801"/>
        <v>0.10972370709024734</v>
      </c>
      <c r="N1374" s="51">
        <f t="shared" si="772"/>
        <v>1.3527193794748635</v>
      </c>
      <c r="O1374" s="52">
        <f t="shared" si="773"/>
        <v>0.21022320590096152</v>
      </c>
      <c r="P1374" s="53" t="b">
        <f t="shared" si="774"/>
        <v>0</v>
      </c>
      <c r="Q1374" s="53" t="b">
        <f t="shared" si="775"/>
        <v>0</v>
      </c>
      <c r="R1374" s="53" t="b">
        <f t="shared" si="776"/>
        <v>0</v>
      </c>
      <c r="S1374" s="53" t="b">
        <f t="shared" si="802"/>
        <v>0</v>
      </c>
      <c r="T1374" s="54" t="str">
        <f t="shared" si="803"/>
        <v>不调</v>
      </c>
      <c r="U1374" s="51">
        <f t="shared" si="777"/>
        <v>0.14245096593536358</v>
      </c>
      <c r="V1374" s="51">
        <f t="shared" si="778"/>
        <v>0.14192203870220158</v>
      </c>
      <c r="W1374" s="51">
        <f t="shared" si="779"/>
        <v>0.95862266774705118</v>
      </c>
      <c r="X1374" s="51">
        <f t="shared" si="780"/>
        <v>0.10972370709024734</v>
      </c>
      <c r="Y1374" s="51">
        <f t="shared" si="804"/>
        <v>0.99998626710299976</v>
      </c>
      <c r="Z1374" s="51">
        <f t="shared" si="781"/>
        <v>0.14244900967092081</v>
      </c>
      <c r="AA1374" s="51">
        <f t="shared" si="782"/>
        <v>0.14192008970146203</v>
      </c>
      <c r="AB1374" s="51">
        <f t="shared" si="783"/>
        <v>0.95860950308069293</v>
      </c>
      <c r="AC1374" s="51">
        <f t="shared" si="784"/>
        <v>0.10972220026587938</v>
      </c>
      <c r="AD1374" s="78">
        <f t="shared" si="785"/>
        <v>1.3527008027189551</v>
      </c>
      <c r="AE1374" s="51">
        <f t="shared" si="805"/>
        <v>1.3527008027189551</v>
      </c>
      <c r="AF1374" s="50">
        <f t="shared" si="786"/>
        <v>0</v>
      </c>
      <c r="AG1374" s="50">
        <f t="shared" si="806"/>
        <v>1.5304782261933436E-3</v>
      </c>
      <c r="AH1374" s="48">
        <f t="shared" si="807"/>
        <v>45838</v>
      </c>
      <c r="AI1374" s="55">
        <f t="shared" si="787"/>
        <v>2025</v>
      </c>
      <c r="AJ1374" s="55">
        <f t="shared" si="788"/>
        <v>7</v>
      </c>
      <c r="AK1374" s="53">
        <f t="shared" si="789"/>
        <v>0</v>
      </c>
      <c r="AL1374" s="51">
        <f t="shared" si="808"/>
        <v>1.3466496012471791</v>
      </c>
      <c r="AM1374" s="52" t="str">
        <f t="shared" si="790"/>
        <v/>
      </c>
      <c r="AN1374" s="51">
        <f t="shared" si="809"/>
        <v>1.3527008027189551</v>
      </c>
      <c r="AO1374" s="52">
        <f t="shared" si="791"/>
        <v>0</v>
      </c>
      <c r="AP1374" s="56">
        <f t="shared" si="792"/>
        <v>1</v>
      </c>
      <c r="AQ1374" s="53" t="b">
        <f t="shared" si="793"/>
        <v>1</v>
      </c>
    </row>
    <row r="1375" spans="1:43">
      <c r="A1375" s="48">
        <f>净值底稿!A1336</f>
        <v>45842</v>
      </c>
      <c r="B1375" s="49">
        <f>净值底稿!X1336</f>
        <v>1.856596473651702</v>
      </c>
      <c r="C1375" s="49">
        <f>净值底稿!U1336</f>
        <v>1.5084220046669237</v>
      </c>
      <c r="D1375" s="49">
        <f>净值底稿!V1336</f>
        <v>1.7676000000000001</v>
      </c>
      <c r="E1375" s="49">
        <f>净值底稿!W1336</f>
        <v>2.6922999999999999</v>
      </c>
      <c r="F1375" s="50">
        <f t="shared" si="794"/>
        <v>6.8244201085325695E-3</v>
      </c>
      <c r="G1375" s="50">
        <f t="shared" si="795"/>
        <v>-3.5683458160062909E-3</v>
      </c>
      <c r="H1375" s="50">
        <f t="shared" si="796"/>
        <v>2.8294946522566811E-4</v>
      </c>
      <c r="I1375" s="50">
        <f t="shared" si="797"/>
        <v>-5.4671050201322569E-3</v>
      </c>
      <c r="J1375" s="51">
        <f t="shared" si="798"/>
        <v>0.14342114155695959</v>
      </c>
      <c r="K1375" s="51">
        <f t="shared" si="799"/>
        <v>0.14141366974316857</v>
      </c>
      <c r="L1375" s="51">
        <f t="shared" si="800"/>
        <v>0.95888074112694988</v>
      </c>
      <c r="M1375" s="51">
        <f t="shared" si="801"/>
        <v>0.10912233747398584</v>
      </c>
      <c r="N1375" s="51">
        <f t="shared" si="772"/>
        <v>1.3528378899010638</v>
      </c>
      <c r="O1375" s="52">
        <f t="shared" si="773"/>
        <v>0.21054615148379588</v>
      </c>
      <c r="P1375" s="53" t="b">
        <f t="shared" si="774"/>
        <v>0</v>
      </c>
      <c r="Q1375" s="53" t="b">
        <f t="shared" si="775"/>
        <v>0</v>
      </c>
      <c r="R1375" s="53" t="b">
        <f t="shared" si="776"/>
        <v>0</v>
      </c>
      <c r="S1375" s="53" t="b">
        <f t="shared" si="802"/>
        <v>0</v>
      </c>
      <c r="T1375" s="54" t="str">
        <f t="shared" si="803"/>
        <v>不调</v>
      </c>
      <c r="U1375" s="51">
        <f t="shared" si="777"/>
        <v>0.14342114155695959</v>
      </c>
      <c r="V1375" s="51">
        <f t="shared" si="778"/>
        <v>0.14141366974316857</v>
      </c>
      <c r="W1375" s="51">
        <f t="shared" si="779"/>
        <v>0.95888074112694988</v>
      </c>
      <c r="X1375" s="51">
        <f t="shared" si="780"/>
        <v>0.10912233747398584</v>
      </c>
      <c r="Y1375" s="51">
        <f t="shared" si="804"/>
        <v>0.99998626710299976</v>
      </c>
      <c r="Z1375" s="51">
        <f t="shared" si="781"/>
        <v>0.14341917196919493</v>
      </c>
      <c r="AA1375" s="51">
        <f t="shared" si="782"/>
        <v>0.14141172772380756</v>
      </c>
      <c r="AB1375" s="51">
        <f t="shared" si="783"/>
        <v>0.95886757291649649</v>
      </c>
      <c r="AC1375" s="51">
        <f t="shared" si="784"/>
        <v>0.10912083890816487</v>
      </c>
      <c r="AD1375" s="78">
        <f t="shared" si="785"/>
        <v>1.3528193115176637</v>
      </c>
      <c r="AE1375" s="51">
        <f t="shared" si="805"/>
        <v>1.3528193115176637</v>
      </c>
      <c r="AF1375" s="50">
        <f t="shared" si="786"/>
        <v>0</v>
      </c>
      <c r="AG1375" s="50">
        <f t="shared" si="806"/>
        <v>8.7609025196444534E-5</v>
      </c>
      <c r="AH1375" s="48">
        <f t="shared" si="807"/>
        <v>45838</v>
      </c>
      <c r="AI1375" s="55">
        <f t="shared" si="787"/>
        <v>2025</v>
      </c>
      <c r="AJ1375" s="55">
        <f t="shared" si="788"/>
        <v>7</v>
      </c>
      <c r="AK1375" s="53">
        <f t="shared" si="789"/>
        <v>0</v>
      </c>
      <c r="AL1375" s="51">
        <f t="shared" si="808"/>
        <v>1.3466496012471791</v>
      </c>
      <c r="AM1375" s="52" t="str">
        <f t="shared" si="790"/>
        <v/>
      </c>
      <c r="AN1375" s="51">
        <f t="shared" si="809"/>
        <v>1.3528193115176637</v>
      </c>
      <c r="AO1375" s="52">
        <f t="shared" si="791"/>
        <v>0</v>
      </c>
      <c r="AP1375" s="56">
        <f t="shared" si="792"/>
        <v>1</v>
      </c>
      <c r="AQ1375" s="53" t="b">
        <f t="shared" si="793"/>
        <v>1</v>
      </c>
    </row>
    <row r="1376" spans="1:43">
      <c r="A1376" s="48">
        <f>净值底稿!A1337</f>
        <v>45845</v>
      </c>
      <c r="B1376" s="49">
        <f>净值底稿!X1337</f>
        <v>1.8631159673485698</v>
      </c>
      <c r="C1376" s="49">
        <f>净值底稿!U1337</f>
        <v>1.5123881163758333</v>
      </c>
      <c r="D1376" s="49">
        <f>净值底稿!V1337</f>
        <v>1.7682</v>
      </c>
      <c r="E1376" s="49">
        <f>净值底稿!W1337</f>
        <v>2.6779999999999999</v>
      </c>
      <c r="F1376" s="50">
        <f t="shared" si="794"/>
        <v>3.5115297208578866E-3</v>
      </c>
      <c r="G1376" s="50">
        <f t="shared" si="795"/>
        <v>2.6293117553568557E-3</v>
      </c>
      <c r="H1376" s="50">
        <f t="shared" si="796"/>
        <v>3.3944331296664743E-4</v>
      </c>
      <c r="I1376" s="50">
        <f t="shared" si="797"/>
        <v>-5.3114437469821141E-3</v>
      </c>
      <c r="J1376" s="51">
        <f t="shared" si="798"/>
        <v>0.1439227926541056</v>
      </c>
      <c r="K1376" s="51">
        <f t="shared" si="799"/>
        <v>0.14178354324185707</v>
      </c>
      <c r="L1376" s="51">
        <f t="shared" si="800"/>
        <v>0.95919305410214351</v>
      </c>
      <c r="M1376" s="51">
        <f t="shared" si="801"/>
        <v>0.10854124971068066</v>
      </c>
      <c r="N1376" s="51">
        <f t="shared" si="772"/>
        <v>1.3534406397087868</v>
      </c>
      <c r="O1376" s="52">
        <f t="shared" si="773"/>
        <v>0.21109631816393271</v>
      </c>
      <c r="P1376" s="53" t="b">
        <f t="shared" si="774"/>
        <v>0</v>
      </c>
      <c r="Q1376" s="53" t="b">
        <f t="shared" si="775"/>
        <v>0</v>
      </c>
      <c r="R1376" s="53" t="b">
        <f t="shared" si="776"/>
        <v>0</v>
      </c>
      <c r="S1376" s="53" t="b">
        <f t="shared" si="802"/>
        <v>0</v>
      </c>
      <c r="T1376" s="54" t="str">
        <f t="shared" si="803"/>
        <v>不调</v>
      </c>
      <c r="U1376" s="51">
        <f t="shared" si="777"/>
        <v>0.1439227926541056</v>
      </c>
      <c r="V1376" s="51">
        <f t="shared" si="778"/>
        <v>0.14178354324185707</v>
      </c>
      <c r="W1376" s="51">
        <f t="shared" si="779"/>
        <v>0.95919305410214351</v>
      </c>
      <c r="X1376" s="51">
        <f t="shared" si="780"/>
        <v>0.10854124971068066</v>
      </c>
      <c r="Y1376" s="51">
        <f t="shared" si="804"/>
        <v>0.99995880187477393</v>
      </c>
      <c r="Z1376" s="51">
        <f t="shared" si="781"/>
        <v>0.14391686330487094</v>
      </c>
      <c r="AA1376" s="51">
        <f t="shared" si="782"/>
        <v>0.1417777020256876</v>
      </c>
      <c r="AB1376" s="51">
        <f t="shared" si="783"/>
        <v>0.95915353714658458</v>
      </c>
      <c r="AC1376" s="51">
        <f t="shared" si="784"/>
        <v>0.10853677801468288</v>
      </c>
      <c r="AD1376" s="78">
        <f t="shared" si="785"/>
        <v>1.353384880491826</v>
      </c>
      <c r="AE1376" s="51">
        <f t="shared" si="805"/>
        <v>1.353384880491826</v>
      </c>
      <c r="AF1376" s="50">
        <f t="shared" si="786"/>
        <v>0</v>
      </c>
      <c r="AG1376" s="50">
        <f t="shared" si="806"/>
        <v>4.1806689877010861E-4</v>
      </c>
      <c r="AH1376" s="48">
        <f t="shared" si="807"/>
        <v>45838</v>
      </c>
      <c r="AI1376" s="55">
        <f t="shared" si="787"/>
        <v>2025</v>
      </c>
      <c r="AJ1376" s="55">
        <f t="shared" si="788"/>
        <v>7</v>
      </c>
      <c r="AK1376" s="53">
        <f t="shared" si="789"/>
        <v>0</v>
      </c>
      <c r="AL1376" s="51">
        <f t="shared" si="808"/>
        <v>1.3466496012471791</v>
      </c>
      <c r="AM1376" s="52" t="str">
        <f t="shared" si="790"/>
        <v/>
      </c>
      <c r="AN1376" s="51">
        <f t="shared" si="809"/>
        <v>1.353384880491826</v>
      </c>
      <c r="AO1376" s="52">
        <f t="shared" si="791"/>
        <v>0</v>
      </c>
      <c r="AP1376" s="56">
        <f t="shared" si="792"/>
        <v>1</v>
      </c>
      <c r="AQ1376" s="53" t="b">
        <f t="shared" si="793"/>
        <v>1</v>
      </c>
    </row>
    <row r="1377" spans="1:43">
      <c r="A1377" s="48">
        <f>净值底稿!A1338</f>
        <v>45846</v>
      </c>
      <c r="B1377" s="49">
        <f>净值底稿!X1338</f>
        <v>1.8621639956055556</v>
      </c>
      <c r="C1377" s="49">
        <f>净值底稿!U1338</f>
        <v>1.5296801384879564</v>
      </c>
      <c r="D1377" s="49">
        <f>净值底稿!V1338</f>
        <v>1.7673000000000001</v>
      </c>
      <c r="E1377" s="49">
        <f>净值底稿!W1338</f>
        <v>2.6907000000000001</v>
      </c>
      <c r="F1377" s="50">
        <f t="shared" si="794"/>
        <v>-5.1095678406376521E-4</v>
      </c>
      <c r="G1377" s="50">
        <f t="shared" si="795"/>
        <v>1.1433587665023559E-2</v>
      </c>
      <c r="H1377" s="50">
        <f t="shared" si="796"/>
        <v>-5.0899219545297303E-4</v>
      </c>
      <c r="I1377" s="50">
        <f t="shared" si="797"/>
        <v>4.7423450336072648E-3</v>
      </c>
      <c r="J1377" s="51">
        <f t="shared" si="798"/>
        <v>0.14384332800722413</v>
      </c>
      <c r="K1377" s="51">
        <f t="shared" si="799"/>
        <v>0.14339872981074389</v>
      </c>
      <c r="L1377" s="51">
        <f t="shared" si="800"/>
        <v>0.95866533548193589</v>
      </c>
      <c r="M1377" s="51">
        <f t="shared" si="801"/>
        <v>0.10905149686486455</v>
      </c>
      <c r="N1377" s="51">
        <f t="shared" si="772"/>
        <v>1.3549588901647684</v>
      </c>
      <c r="O1377" s="52">
        <f t="shared" si="773"/>
        <v>0.2119931902753435</v>
      </c>
      <c r="P1377" s="53" t="b">
        <f t="shared" si="774"/>
        <v>0</v>
      </c>
      <c r="Q1377" s="53" t="b">
        <f t="shared" si="775"/>
        <v>0</v>
      </c>
      <c r="R1377" s="53" t="b">
        <f t="shared" si="776"/>
        <v>0</v>
      </c>
      <c r="S1377" s="53" t="b">
        <f t="shared" si="802"/>
        <v>0</v>
      </c>
      <c r="T1377" s="54" t="str">
        <f t="shared" si="803"/>
        <v>不调</v>
      </c>
      <c r="U1377" s="51">
        <f t="shared" si="777"/>
        <v>0.14384332800722413</v>
      </c>
      <c r="V1377" s="51">
        <f t="shared" si="778"/>
        <v>0.14339872981074389</v>
      </c>
      <c r="W1377" s="51">
        <f t="shared" si="779"/>
        <v>0.95866533548193589</v>
      </c>
      <c r="X1377" s="51">
        <f t="shared" si="780"/>
        <v>0.10905149686486455</v>
      </c>
      <c r="Y1377" s="51">
        <f t="shared" si="804"/>
        <v>0.99998626710299976</v>
      </c>
      <c r="Z1377" s="51">
        <f t="shared" si="781"/>
        <v>0.14384135262161643</v>
      </c>
      <c r="AA1377" s="51">
        <f t="shared" si="782"/>
        <v>0.14339676053075742</v>
      </c>
      <c r="AB1377" s="51">
        <f t="shared" si="783"/>
        <v>0.95865217022962601</v>
      </c>
      <c r="AC1377" s="51">
        <f t="shared" si="784"/>
        <v>0.10904999927189038</v>
      </c>
      <c r="AD1377" s="78">
        <f t="shared" si="785"/>
        <v>1.3549402826538901</v>
      </c>
      <c r="AE1377" s="51">
        <f t="shared" si="805"/>
        <v>1.3549402826538901</v>
      </c>
      <c r="AF1377" s="50">
        <f t="shared" si="786"/>
        <v>0</v>
      </c>
      <c r="AG1377" s="50">
        <f t="shared" si="806"/>
        <v>1.1492681678981764E-3</v>
      </c>
      <c r="AH1377" s="48">
        <f t="shared" si="807"/>
        <v>45838</v>
      </c>
      <c r="AI1377" s="55">
        <f t="shared" si="787"/>
        <v>2025</v>
      </c>
      <c r="AJ1377" s="55">
        <f t="shared" si="788"/>
        <v>7</v>
      </c>
      <c r="AK1377" s="53">
        <f t="shared" si="789"/>
        <v>0</v>
      </c>
      <c r="AL1377" s="51">
        <f t="shared" si="808"/>
        <v>1.3466496012471791</v>
      </c>
      <c r="AM1377" s="52" t="str">
        <f t="shared" si="790"/>
        <v/>
      </c>
      <c r="AN1377" s="51">
        <f t="shared" si="809"/>
        <v>1.3549402826538901</v>
      </c>
      <c r="AO1377" s="52">
        <f t="shared" si="791"/>
        <v>0</v>
      </c>
      <c r="AP1377" s="56">
        <f t="shared" si="792"/>
        <v>1</v>
      </c>
      <c r="AQ1377" s="53" t="b">
        <f t="shared" si="793"/>
        <v>1</v>
      </c>
    </row>
    <row r="1378" spans="1:43">
      <c r="A1378" s="48">
        <f>净值底稿!A1339</f>
        <v>45847</v>
      </c>
      <c r="B1378" s="49">
        <f>净值底稿!X1339</f>
        <v>1.8686356113865683</v>
      </c>
      <c r="C1378" s="49">
        <f>净值底稿!U1339</f>
        <v>1.5277770748660429</v>
      </c>
      <c r="D1378" s="49">
        <f>净值底稿!V1339</f>
        <v>1.7672000000000001</v>
      </c>
      <c r="E1378" s="49">
        <f>净值底稿!W1339</f>
        <v>2.6629</v>
      </c>
      <c r="F1378" s="50">
        <f t="shared" si="794"/>
        <v>3.4753200020432029E-3</v>
      </c>
      <c r="G1378" s="50">
        <f t="shared" si="795"/>
        <v>-1.2440925223717869E-3</v>
      </c>
      <c r="H1378" s="50">
        <f t="shared" si="796"/>
        <v>-5.6583488937889115E-5</v>
      </c>
      <c r="I1378" s="50">
        <f t="shared" si="797"/>
        <v>-1.0331883896383842E-2</v>
      </c>
      <c r="J1378" s="51">
        <f t="shared" si="798"/>
        <v>0.14434124735150328</v>
      </c>
      <c r="K1378" s="51">
        <f t="shared" si="799"/>
        <v>0.14321836169324878</v>
      </c>
      <c r="L1378" s="51">
        <f t="shared" si="800"/>
        <v>0.9585979263451565</v>
      </c>
      <c r="M1378" s="51">
        <f t="shared" si="801"/>
        <v>0.10792330734051246</v>
      </c>
      <c r="N1378" s="51">
        <f t="shared" si="772"/>
        <v>1.354080842730421</v>
      </c>
      <c r="O1378" s="52">
        <f t="shared" si="773"/>
        <v>0.21236517050555548</v>
      </c>
      <c r="P1378" s="53" t="b">
        <f t="shared" si="774"/>
        <v>0</v>
      </c>
      <c r="Q1378" s="53" t="b">
        <f t="shared" si="775"/>
        <v>0</v>
      </c>
      <c r="R1378" s="53" t="b">
        <f t="shared" si="776"/>
        <v>0</v>
      </c>
      <c r="S1378" s="53" t="b">
        <f t="shared" si="802"/>
        <v>0</v>
      </c>
      <c r="T1378" s="54" t="str">
        <f t="shared" si="803"/>
        <v>不调</v>
      </c>
      <c r="U1378" s="51">
        <f t="shared" si="777"/>
        <v>0.14434124735150328</v>
      </c>
      <c r="V1378" s="51">
        <f t="shared" si="778"/>
        <v>0.14321836169324878</v>
      </c>
      <c r="W1378" s="51">
        <f t="shared" si="779"/>
        <v>0.9585979263451565</v>
      </c>
      <c r="X1378" s="51">
        <f t="shared" si="780"/>
        <v>0.10792330734051246</v>
      </c>
      <c r="Y1378" s="51">
        <f t="shared" si="804"/>
        <v>0.99998626710299976</v>
      </c>
      <c r="Z1378" s="51">
        <f t="shared" si="781"/>
        <v>0.14433926512802051</v>
      </c>
      <c r="AA1378" s="51">
        <f t="shared" si="782"/>
        <v>0.1432163948902391</v>
      </c>
      <c r="AB1378" s="51">
        <f t="shared" si="783"/>
        <v>0.95858476201856935</v>
      </c>
      <c r="AC1378" s="51">
        <f t="shared" si="784"/>
        <v>0.10792182524084883</v>
      </c>
      <c r="AD1378" s="78">
        <f t="shared" si="785"/>
        <v>1.354062247277678</v>
      </c>
      <c r="AE1378" s="51">
        <f t="shared" si="805"/>
        <v>1.3549402826538901</v>
      </c>
      <c r="AF1378" s="50">
        <f t="shared" si="786"/>
        <v>-6.4802514727246852E-4</v>
      </c>
      <c r="AG1378" s="50">
        <f t="shared" si="806"/>
        <v>-6.4802514727246852E-4</v>
      </c>
      <c r="AH1378" s="48">
        <f t="shared" si="807"/>
        <v>45838</v>
      </c>
      <c r="AI1378" s="55">
        <f t="shared" si="787"/>
        <v>2025</v>
      </c>
      <c r="AJ1378" s="55">
        <f t="shared" si="788"/>
        <v>7</v>
      </c>
      <c r="AK1378" s="53">
        <f t="shared" si="789"/>
        <v>0</v>
      </c>
      <c r="AL1378" s="51">
        <f t="shared" si="808"/>
        <v>1.3466496012471791</v>
      </c>
      <c r="AM1378" s="52" t="str">
        <f t="shared" si="790"/>
        <v/>
      </c>
      <c r="AN1378" s="51">
        <f t="shared" si="809"/>
        <v>1.3549402826538901</v>
      </c>
      <c r="AO1378" s="52">
        <f t="shared" si="791"/>
        <v>-6.4802514727246852E-4</v>
      </c>
      <c r="AP1378" s="56">
        <f t="shared" si="792"/>
        <v>1</v>
      </c>
      <c r="AQ1378" s="53" t="b">
        <f t="shared" si="793"/>
        <v>1</v>
      </c>
    </row>
    <row r="1379" spans="1:43">
      <c r="A1379" s="48">
        <f>净值底稿!A1340</f>
        <v>45848</v>
      </c>
      <c r="B1379" s="49">
        <f>净值底稿!X1340</f>
        <v>1.8777899334178023</v>
      </c>
      <c r="C1379" s="49">
        <f>净值底稿!U1340</f>
        <v>1.5341141287861206</v>
      </c>
      <c r="D1379" s="49">
        <f>净值底稿!V1340</f>
        <v>1.7656000000000001</v>
      </c>
      <c r="E1379" s="49">
        <f>净值底稿!W1340</f>
        <v>2.6840999999999999</v>
      </c>
      <c r="F1379" s="50">
        <f t="shared" si="794"/>
        <v>4.8989337329610194E-3</v>
      </c>
      <c r="G1379" s="50">
        <f t="shared" si="795"/>
        <v>4.1478917469901511E-3</v>
      </c>
      <c r="H1379" s="50">
        <f t="shared" si="796"/>
        <v>-9.0538705296516753E-4</v>
      </c>
      <c r="I1379" s="50">
        <f t="shared" si="797"/>
        <v>7.9612452589281624E-3</v>
      </c>
      <c r="J1379" s="51">
        <f t="shared" si="798"/>
        <v>0.14504637362294698</v>
      </c>
      <c r="K1379" s="51">
        <f t="shared" si="799"/>
        <v>0.14381044099263801</v>
      </c>
      <c r="L1379" s="51">
        <f t="shared" si="800"/>
        <v>0.95771687178586806</v>
      </c>
      <c r="M1379" s="51">
        <f t="shared" si="801"/>
        <v>0.10878101736038241</v>
      </c>
      <c r="N1379" s="51">
        <f t="shared" si="772"/>
        <v>1.3553547037618356</v>
      </c>
      <c r="O1379" s="52">
        <f t="shared" si="773"/>
        <v>0.21312267099811771</v>
      </c>
      <c r="P1379" s="53" t="b">
        <f t="shared" si="774"/>
        <v>0</v>
      </c>
      <c r="Q1379" s="53" t="b">
        <f t="shared" si="775"/>
        <v>0</v>
      </c>
      <c r="R1379" s="53" t="b">
        <f t="shared" si="776"/>
        <v>0</v>
      </c>
      <c r="S1379" s="53" t="b">
        <f t="shared" si="802"/>
        <v>0</v>
      </c>
      <c r="T1379" s="54" t="str">
        <f t="shared" si="803"/>
        <v>不调</v>
      </c>
      <c r="U1379" s="51">
        <f t="shared" si="777"/>
        <v>0.14504637362294698</v>
      </c>
      <c r="V1379" s="51">
        <f t="shared" si="778"/>
        <v>0.14381044099263801</v>
      </c>
      <c r="W1379" s="51">
        <f t="shared" si="779"/>
        <v>0.95771687178586806</v>
      </c>
      <c r="X1379" s="51">
        <f t="shared" si="780"/>
        <v>0.10878101736038241</v>
      </c>
      <c r="Y1379" s="51">
        <f t="shared" si="804"/>
        <v>0.99998626710299976</v>
      </c>
      <c r="Z1379" s="51">
        <f t="shared" si="781"/>
        <v>0.14504438171603776</v>
      </c>
      <c r="AA1379" s="51">
        <f t="shared" si="782"/>
        <v>0.14380846605866429</v>
      </c>
      <c r="AB1379" s="51">
        <f t="shared" si="783"/>
        <v>0.95770371955871247</v>
      </c>
      <c r="AC1379" s="51">
        <f t="shared" si="784"/>
        <v>0.10877952348187542</v>
      </c>
      <c r="AD1379" s="78">
        <f t="shared" si="785"/>
        <v>1.3553360908152898</v>
      </c>
      <c r="AE1379" s="51">
        <f t="shared" si="805"/>
        <v>1.3553360908152898</v>
      </c>
      <c r="AF1379" s="50">
        <f t="shared" si="786"/>
        <v>0</v>
      </c>
      <c r="AG1379" s="50">
        <f t="shared" si="806"/>
        <v>9.4075700003659612E-4</v>
      </c>
      <c r="AH1379" s="48">
        <f t="shared" si="807"/>
        <v>45838</v>
      </c>
      <c r="AI1379" s="55">
        <f t="shared" si="787"/>
        <v>2025</v>
      </c>
      <c r="AJ1379" s="55">
        <f t="shared" si="788"/>
        <v>7</v>
      </c>
      <c r="AK1379" s="53">
        <f t="shared" si="789"/>
        <v>0</v>
      </c>
      <c r="AL1379" s="51">
        <f t="shared" si="808"/>
        <v>1.3466496012471791</v>
      </c>
      <c r="AM1379" s="52" t="str">
        <f t="shared" si="790"/>
        <v/>
      </c>
      <c r="AN1379" s="51">
        <f t="shared" si="809"/>
        <v>1.3553360908152898</v>
      </c>
      <c r="AO1379" s="52">
        <f t="shared" si="791"/>
        <v>0</v>
      </c>
      <c r="AP1379" s="56">
        <f t="shared" si="792"/>
        <v>1</v>
      </c>
      <c r="AQ1379" s="53" t="b">
        <f t="shared" si="793"/>
        <v>1</v>
      </c>
    </row>
    <row r="1380" spans="1:43">
      <c r="A1380" s="48">
        <f>净值底稿!A1341</f>
        <v>45849</v>
      </c>
      <c r="B1380" s="49">
        <f>净值底稿!X1341</f>
        <v>1.8661985507580428</v>
      </c>
      <c r="C1380" s="49">
        <f>净值底稿!U1341</f>
        <v>1.5435578032956543</v>
      </c>
      <c r="D1380" s="49">
        <f>净值底稿!V1341</f>
        <v>1.7652000000000001</v>
      </c>
      <c r="E1380" s="49">
        <f>净值底稿!W1341</f>
        <v>2.6842000000000001</v>
      </c>
      <c r="F1380" s="50">
        <f t="shared" si="794"/>
        <v>-6.1728857171269302E-3</v>
      </c>
      <c r="G1380" s="50">
        <f t="shared" si="795"/>
        <v>6.1557835446088838E-3</v>
      </c>
      <c r="H1380" s="50">
        <f t="shared" si="796"/>
        <v>-2.2655188038056551E-4</v>
      </c>
      <c r="I1380" s="50">
        <f t="shared" si="797"/>
        <v>3.7256436049348807E-5</v>
      </c>
      <c r="J1380" s="51">
        <f t="shared" si="798"/>
        <v>0.14414903932379333</v>
      </c>
      <c r="K1380" s="51">
        <f t="shared" si="799"/>
        <v>0.14469371984760365</v>
      </c>
      <c r="L1380" s="51">
        <f t="shared" si="800"/>
        <v>0.957486749980199</v>
      </c>
      <c r="M1380" s="51">
        <f t="shared" si="801"/>
        <v>0.1087835762192355</v>
      </c>
      <c r="N1380" s="51">
        <f t="shared" si="772"/>
        <v>1.3551130853708315</v>
      </c>
      <c r="O1380" s="52">
        <f t="shared" si="773"/>
        <v>0.21315029888620265</v>
      </c>
      <c r="P1380" s="53" t="b">
        <f t="shared" si="774"/>
        <v>0</v>
      </c>
      <c r="Q1380" s="53" t="b">
        <f t="shared" si="775"/>
        <v>0</v>
      </c>
      <c r="R1380" s="53" t="b">
        <f t="shared" si="776"/>
        <v>0</v>
      </c>
      <c r="S1380" s="53" t="b">
        <f t="shared" si="802"/>
        <v>0</v>
      </c>
      <c r="T1380" s="54" t="str">
        <f t="shared" si="803"/>
        <v>不调</v>
      </c>
      <c r="U1380" s="51">
        <f t="shared" si="777"/>
        <v>0.14414903932379333</v>
      </c>
      <c r="V1380" s="51">
        <f t="shared" si="778"/>
        <v>0.14469371984760365</v>
      </c>
      <c r="W1380" s="51">
        <f t="shared" si="779"/>
        <v>0.957486749980199</v>
      </c>
      <c r="X1380" s="51">
        <f t="shared" si="780"/>
        <v>0.1087835762192355</v>
      </c>
      <c r="Y1380" s="51">
        <f t="shared" si="804"/>
        <v>0.99998626710299976</v>
      </c>
      <c r="Z1380" s="51">
        <f t="shared" si="781"/>
        <v>0.14414705973988362</v>
      </c>
      <c r="AA1380" s="51">
        <f t="shared" si="782"/>
        <v>0.14469173278365241</v>
      </c>
      <c r="AB1380" s="51">
        <f t="shared" si="783"/>
        <v>0.95747360091328249</v>
      </c>
      <c r="AC1380" s="51">
        <f t="shared" si="784"/>
        <v>0.10878208230558796</v>
      </c>
      <c r="AD1380" s="78">
        <f t="shared" si="785"/>
        <v>1.3550944757424066</v>
      </c>
      <c r="AE1380" s="51">
        <f t="shared" si="805"/>
        <v>1.3553360908152898</v>
      </c>
      <c r="AF1380" s="50">
        <f t="shared" si="786"/>
        <v>-1.7826948940602438E-4</v>
      </c>
      <c r="AG1380" s="50">
        <f t="shared" si="806"/>
        <v>-1.7826948940602438E-4</v>
      </c>
      <c r="AH1380" s="48">
        <f t="shared" si="807"/>
        <v>45838</v>
      </c>
      <c r="AI1380" s="55">
        <f t="shared" si="787"/>
        <v>2025</v>
      </c>
      <c r="AJ1380" s="55">
        <f t="shared" si="788"/>
        <v>7</v>
      </c>
      <c r="AK1380" s="53">
        <f t="shared" si="789"/>
        <v>0</v>
      </c>
      <c r="AL1380" s="51">
        <f t="shared" si="808"/>
        <v>1.3466496012471791</v>
      </c>
      <c r="AM1380" s="52" t="str">
        <f t="shared" si="790"/>
        <v/>
      </c>
      <c r="AN1380" s="51">
        <f t="shared" si="809"/>
        <v>1.3553360908152898</v>
      </c>
      <c r="AO1380" s="52">
        <f t="shared" si="791"/>
        <v>-1.7826948940602438E-4</v>
      </c>
      <c r="AP1380" s="56">
        <f t="shared" si="792"/>
        <v>1</v>
      </c>
      <c r="AQ1380" s="53" t="b">
        <f t="shared" si="793"/>
        <v>1</v>
      </c>
    </row>
    <row r="1381" spans="1:43">
      <c r="A1381" s="48">
        <f>净值底稿!A1342</f>
        <v>45852</v>
      </c>
      <c r="B1381" s="49">
        <f>净值底稿!X1342</f>
        <v>1.8766340041152421</v>
      </c>
      <c r="C1381" s="49">
        <f>净值底稿!U1342</f>
        <v>1.5507456100424317</v>
      </c>
      <c r="D1381" s="49">
        <f>净值底稿!V1342</f>
        <v>1.7641</v>
      </c>
      <c r="E1381" s="49">
        <f>净值底稿!W1342</f>
        <v>2.71</v>
      </c>
      <c r="F1381" s="50">
        <f t="shared" si="794"/>
        <v>5.5918237386693992E-3</v>
      </c>
      <c r="G1381" s="50">
        <f t="shared" si="795"/>
        <v>4.6566488999832956E-3</v>
      </c>
      <c r="H1381" s="50">
        <f t="shared" si="796"/>
        <v>-6.2315884885566497E-4</v>
      </c>
      <c r="I1381" s="50">
        <f t="shared" si="797"/>
        <v>9.6118023992251E-3</v>
      </c>
      <c r="J1381" s="51">
        <f t="shared" si="798"/>
        <v>0.14495310469039649</v>
      </c>
      <c r="K1381" s="51">
        <f t="shared" si="799"/>
        <v>0.14536551138195608</v>
      </c>
      <c r="L1381" s="51">
        <f t="shared" si="800"/>
        <v>0.95687694276632762</v>
      </c>
      <c r="M1381" s="51">
        <f t="shared" si="801"/>
        <v>0.10982767418528551</v>
      </c>
      <c r="N1381" s="51">
        <f t="shared" si="772"/>
        <v>1.3570232330239658</v>
      </c>
      <c r="O1381" s="52">
        <f t="shared" si="773"/>
        <v>0.21393783761933968</v>
      </c>
      <c r="P1381" s="53" t="b">
        <f t="shared" si="774"/>
        <v>0</v>
      </c>
      <c r="Q1381" s="53" t="b">
        <f t="shared" si="775"/>
        <v>0</v>
      </c>
      <c r="R1381" s="53" t="b">
        <f t="shared" si="776"/>
        <v>0</v>
      </c>
      <c r="S1381" s="53" t="b">
        <f t="shared" si="802"/>
        <v>0</v>
      </c>
      <c r="T1381" s="54" t="str">
        <f t="shared" si="803"/>
        <v>不调</v>
      </c>
      <c r="U1381" s="51">
        <f t="shared" si="777"/>
        <v>0.14495310469039649</v>
      </c>
      <c r="V1381" s="51">
        <f t="shared" si="778"/>
        <v>0.14536551138195608</v>
      </c>
      <c r="W1381" s="51">
        <f t="shared" si="779"/>
        <v>0.95687694276632762</v>
      </c>
      <c r="X1381" s="51">
        <f t="shared" si="780"/>
        <v>0.10982767418528551</v>
      </c>
      <c r="Y1381" s="51">
        <f t="shared" si="804"/>
        <v>0.99995880187477393</v>
      </c>
      <c r="Z1381" s="51">
        <f t="shared" si="781"/>
        <v>0.14494713289423755</v>
      </c>
      <c r="AA1381" s="51">
        <f t="shared" si="782"/>
        <v>0.14535952259541463</v>
      </c>
      <c r="AB1381" s="51">
        <f t="shared" si="783"/>
        <v>0.95683752123021359</v>
      </c>
      <c r="AC1381" s="51">
        <f t="shared" si="784"/>
        <v>0.10982314949101113</v>
      </c>
      <c r="AD1381" s="78">
        <f t="shared" si="785"/>
        <v>1.356967326210877</v>
      </c>
      <c r="AE1381" s="51">
        <f t="shared" si="805"/>
        <v>1.356967326210877</v>
      </c>
      <c r="AF1381" s="50">
        <f t="shared" si="786"/>
        <v>0</v>
      </c>
      <c r="AG1381" s="50">
        <f t="shared" si="806"/>
        <v>1.3820811035660796E-3</v>
      </c>
      <c r="AH1381" s="48">
        <f t="shared" si="807"/>
        <v>45838</v>
      </c>
      <c r="AI1381" s="55">
        <f t="shared" si="787"/>
        <v>2025</v>
      </c>
      <c r="AJ1381" s="55">
        <f t="shared" si="788"/>
        <v>7</v>
      </c>
      <c r="AK1381" s="53">
        <f t="shared" si="789"/>
        <v>0</v>
      </c>
      <c r="AL1381" s="51">
        <f t="shared" si="808"/>
        <v>1.3466496012471791</v>
      </c>
      <c r="AM1381" s="52" t="str">
        <f t="shared" si="790"/>
        <v/>
      </c>
      <c r="AN1381" s="51">
        <f t="shared" si="809"/>
        <v>1.356967326210877</v>
      </c>
      <c r="AO1381" s="52">
        <f t="shared" si="791"/>
        <v>0</v>
      </c>
      <c r="AP1381" s="56">
        <f t="shared" si="792"/>
        <v>1</v>
      </c>
      <c r="AQ1381" s="53" t="b">
        <f t="shared" si="793"/>
        <v>1</v>
      </c>
    </row>
    <row r="1382" spans="1:43">
      <c r="A1382" s="48">
        <f>净值底稿!A1343</f>
        <v>45853</v>
      </c>
      <c r="B1382" s="49">
        <f>净值底稿!X1343</f>
        <v>1.8635379026064465</v>
      </c>
      <c r="C1382" s="49">
        <f>净值底稿!U1343</f>
        <v>1.5481463811535332</v>
      </c>
      <c r="D1382" s="49">
        <f>净值底稿!V1343</f>
        <v>1.7665</v>
      </c>
      <c r="E1382" s="49">
        <f>净值底稿!W1343</f>
        <v>2.7054999999999998</v>
      </c>
      <c r="F1382" s="50">
        <f t="shared" si="794"/>
        <v>-6.9785059207482236E-3</v>
      </c>
      <c r="G1382" s="50">
        <f t="shared" si="795"/>
        <v>-1.6761155872802025E-3</v>
      </c>
      <c r="H1382" s="50">
        <f t="shared" si="796"/>
        <v>1.360467093702189E-3</v>
      </c>
      <c r="I1382" s="50">
        <f t="shared" si="797"/>
        <v>-1.6605166051660847E-3</v>
      </c>
      <c r="J1382" s="51">
        <f t="shared" si="798"/>
        <v>0.14393561846913963</v>
      </c>
      <c r="K1382" s="51">
        <f t="shared" si="799"/>
        <v>0.14511588323383284</v>
      </c>
      <c r="L1382" s="51">
        <f t="shared" si="800"/>
        <v>0.95813926719186682</v>
      </c>
      <c r="M1382" s="51">
        <f t="shared" si="801"/>
        <v>0.10964078632764966</v>
      </c>
      <c r="N1382" s="51">
        <f t="shared" si="772"/>
        <v>1.3568315552224888</v>
      </c>
      <c r="O1382" s="52">
        <f t="shared" si="773"/>
        <v>0.21303418290236825</v>
      </c>
      <c r="P1382" s="53" t="b">
        <f t="shared" si="774"/>
        <v>0</v>
      </c>
      <c r="Q1382" s="53" t="b">
        <f t="shared" si="775"/>
        <v>0</v>
      </c>
      <c r="R1382" s="53" t="b">
        <f t="shared" si="776"/>
        <v>0</v>
      </c>
      <c r="S1382" s="53" t="b">
        <f t="shared" si="802"/>
        <v>0</v>
      </c>
      <c r="T1382" s="54" t="str">
        <f t="shared" si="803"/>
        <v>不调</v>
      </c>
      <c r="U1382" s="51">
        <f t="shared" si="777"/>
        <v>0.14393561846913963</v>
      </c>
      <c r="V1382" s="51">
        <f t="shared" si="778"/>
        <v>0.14511588323383284</v>
      </c>
      <c r="W1382" s="51">
        <f t="shared" si="779"/>
        <v>0.95813926719186682</v>
      </c>
      <c r="X1382" s="51">
        <f t="shared" si="780"/>
        <v>0.10964078632764966</v>
      </c>
      <c r="Y1382" s="51">
        <f t="shared" si="804"/>
        <v>0.99998626710299976</v>
      </c>
      <c r="Z1382" s="51">
        <f t="shared" si="781"/>
        <v>0.14393364181611654</v>
      </c>
      <c r="AA1382" s="51">
        <f t="shared" si="782"/>
        <v>0.14511389037235528</v>
      </c>
      <c r="AB1382" s="51">
        <f t="shared" si="783"/>
        <v>0.95812610916399854</v>
      </c>
      <c r="AC1382" s="51">
        <f t="shared" si="784"/>
        <v>0.109639280642024</v>
      </c>
      <c r="AD1382" s="78">
        <f t="shared" si="785"/>
        <v>1.3568129219944942</v>
      </c>
      <c r="AE1382" s="51">
        <f t="shared" si="805"/>
        <v>1.356967326210877</v>
      </c>
      <c r="AF1382" s="50">
        <f t="shared" si="786"/>
        <v>-1.1378624481250821E-4</v>
      </c>
      <c r="AG1382" s="50">
        <f t="shared" si="806"/>
        <v>-1.1378624481250821E-4</v>
      </c>
      <c r="AH1382" s="48">
        <f t="shared" si="807"/>
        <v>45838</v>
      </c>
      <c r="AI1382" s="55">
        <f t="shared" si="787"/>
        <v>2025</v>
      </c>
      <c r="AJ1382" s="55">
        <f t="shared" si="788"/>
        <v>7</v>
      </c>
      <c r="AK1382" s="53">
        <f t="shared" si="789"/>
        <v>0</v>
      </c>
      <c r="AL1382" s="51">
        <f t="shared" si="808"/>
        <v>1.3466496012471791</v>
      </c>
      <c r="AM1382" s="52" t="str">
        <f t="shared" si="790"/>
        <v/>
      </c>
      <c r="AN1382" s="51">
        <f t="shared" si="809"/>
        <v>1.356967326210877</v>
      </c>
      <c r="AO1382" s="52">
        <f t="shared" si="791"/>
        <v>-1.1378624481250821E-4</v>
      </c>
      <c r="AP1382" s="56">
        <f t="shared" si="792"/>
        <v>1</v>
      </c>
      <c r="AQ1382" s="53" t="b">
        <f t="shared" si="793"/>
        <v>1</v>
      </c>
    </row>
    <row r="1383" spans="1:43">
      <c r="A1383" s="48">
        <f>净值底稿!A1344</f>
        <v>45854</v>
      </c>
      <c r="B1383" s="49">
        <f>净值底稿!X1344</f>
        <v>1.8592740344265626</v>
      </c>
      <c r="C1383" s="49">
        <f>净值底稿!U1344</f>
        <v>1.5527496159237226</v>
      </c>
      <c r="D1383" s="49">
        <f>净值底稿!V1344</f>
        <v>1.7667999999999999</v>
      </c>
      <c r="E1383" s="49">
        <f>净值底稿!W1344</f>
        <v>2.6930999999999998</v>
      </c>
      <c r="F1383" s="50">
        <f t="shared" si="794"/>
        <v>-2.2880501512312357E-3</v>
      </c>
      <c r="G1383" s="50">
        <f t="shared" si="795"/>
        <v>2.9733847045907424E-3</v>
      </c>
      <c r="H1383" s="50">
        <f t="shared" si="796"/>
        <v>1.6982734220216678E-4</v>
      </c>
      <c r="I1383" s="50">
        <f t="shared" si="797"/>
        <v>-4.5832563296988038E-3</v>
      </c>
      <c r="J1383" s="51">
        <f t="shared" si="798"/>
        <v>0.14360431442519192</v>
      </c>
      <c r="K1383" s="51">
        <f t="shared" si="799"/>
        <v>0.1455453697944121</v>
      </c>
      <c r="L1383" s="51">
        <f t="shared" si="800"/>
        <v>0.95828882517461234</v>
      </c>
      <c r="M1383" s="51">
        <f t="shared" si="801"/>
        <v>0.10913677571503781</v>
      </c>
      <c r="N1383" s="51">
        <f t="shared" si="772"/>
        <v>1.3565752851092543</v>
      </c>
      <c r="O1383" s="52">
        <f t="shared" si="773"/>
        <v>0.21314680238798306</v>
      </c>
      <c r="P1383" s="53" t="b">
        <f t="shared" si="774"/>
        <v>0</v>
      </c>
      <c r="Q1383" s="53" t="b">
        <f t="shared" si="775"/>
        <v>0</v>
      </c>
      <c r="R1383" s="53" t="b">
        <f t="shared" si="776"/>
        <v>0</v>
      </c>
      <c r="S1383" s="53" t="b">
        <f t="shared" si="802"/>
        <v>0</v>
      </c>
      <c r="T1383" s="54" t="str">
        <f t="shared" si="803"/>
        <v>不调</v>
      </c>
      <c r="U1383" s="51">
        <f t="shared" si="777"/>
        <v>0.14360431442519192</v>
      </c>
      <c r="V1383" s="51">
        <f t="shared" si="778"/>
        <v>0.1455453697944121</v>
      </c>
      <c r="W1383" s="51">
        <f t="shared" si="779"/>
        <v>0.95828882517461234</v>
      </c>
      <c r="X1383" s="51">
        <f t="shared" si="780"/>
        <v>0.10913677571503781</v>
      </c>
      <c r="Y1383" s="51">
        <f t="shared" si="804"/>
        <v>0.99998626710299976</v>
      </c>
      <c r="Z1383" s="51">
        <f t="shared" si="781"/>
        <v>0.14360234232193314</v>
      </c>
      <c r="AA1383" s="51">
        <f t="shared" si="782"/>
        <v>0.14554337103483986</v>
      </c>
      <c r="AB1383" s="51">
        <f t="shared" si="783"/>
        <v>0.95827566509287976</v>
      </c>
      <c r="AC1383" s="51">
        <f t="shared" si="784"/>
        <v>0.10913527695093798</v>
      </c>
      <c r="AD1383" s="78">
        <f t="shared" si="785"/>
        <v>1.3565566554005906</v>
      </c>
      <c r="AE1383" s="51">
        <f t="shared" si="805"/>
        <v>1.356967326210877</v>
      </c>
      <c r="AF1383" s="50">
        <f t="shared" si="786"/>
        <v>-3.0263868728008791E-4</v>
      </c>
      <c r="AG1383" s="50">
        <f t="shared" si="806"/>
        <v>-1.8887393372324368E-4</v>
      </c>
      <c r="AH1383" s="48">
        <f t="shared" si="807"/>
        <v>45838</v>
      </c>
      <c r="AI1383" s="55">
        <f t="shared" si="787"/>
        <v>2025</v>
      </c>
      <c r="AJ1383" s="55">
        <f t="shared" si="788"/>
        <v>7</v>
      </c>
      <c r="AK1383" s="53">
        <f t="shared" si="789"/>
        <v>0</v>
      </c>
      <c r="AL1383" s="51">
        <f t="shared" si="808"/>
        <v>1.3466496012471791</v>
      </c>
      <c r="AM1383" s="52" t="str">
        <f t="shared" si="790"/>
        <v/>
      </c>
      <c r="AN1383" s="51">
        <f t="shared" si="809"/>
        <v>1.356967326210877</v>
      </c>
      <c r="AO1383" s="52">
        <f t="shared" si="791"/>
        <v>-3.0263868728008791E-4</v>
      </c>
      <c r="AP1383" s="56">
        <f t="shared" si="792"/>
        <v>1</v>
      </c>
      <c r="AQ1383" s="53" t="b">
        <f t="shared" si="793"/>
        <v>1</v>
      </c>
    </row>
    <row r="1384" spans="1:43">
      <c r="A1384" s="48">
        <f>净值底稿!A1345</f>
        <v>45855</v>
      </c>
      <c r="B1384" s="49">
        <f>净值底稿!X1345</f>
        <v>1.8596018577432649</v>
      </c>
      <c r="C1384" s="49">
        <f>净值底稿!U1345</f>
        <v>1.5662466062296547</v>
      </c>
      <c r="D1384" s="49">
        <f>净值底稿!V1345</f>
        <v>1.7672000000000001</v>
      </c>
      <c r="E1384" s="49">
        <f>净值底稿!W1345</f>
        <v>2.6884999999999999</v>
      </c>
      <c r="F1384" s="50">
        <f t="shared" si="794"/>
        <v>1.7631791260042107E-4</v>
      </c>
      <c r="G1384" s="50">
        <f t="shared" si="795"/>
        <v>8.6923159841858499E-3</v>
      </c>
      <c r="H1384" s="50">
        <f t="shared" si="796"/>
        <v>2.2639800769752583E-4</v>
      </c>
      <c r="I1384" s="50">
        <f t="shared" si="797"/>
        <v>-1.708068768333848E-3</v>
      </c>
      <c r="J1384" s="51">
        <f t="shared" si="798"/>
        <v>0.14362766198717589</v>
      </c>
      <c r="K1384" s="51">
        <f t="shared" si="799"/>
        <v>0.1468084800052783</v>
      </c>
      <c r="L1384" s="51">
        <f t="shared" si="800"/>
        <v>0.95849261679428177</v>
      </c>
      <c r="M1384" s="51">
        <f t="shared" si="801"/>
        <v>0.10894886639285463</v>
      </c>
      <c r="N1384" s="51">
        <f t="shared" si="772"/>
        <v>1.3578776251795905</v>
      </c>
      <c r="O1384" s="52">
        <f t="shared" si="773"/>
        <v>0.21388977666823369</v>
      </c>
      <c r="P1384" s="53" t="b">
        <f t="shared" si="774"/>
        <v>0</v>
      </c>
      <c r="Q1384" s="53" t="b">
        <f t="shared" si="775"/>
        <v>0</v>
      </c>
      <c r="R1384" s="53" t="b">
        <f t="shared" si="776"/>
        <v>0</v>
      </c>
      <c r="S1384" s="53" t="b">
        <f t="shared" si="802"/>
        <v>0</v>
      </c>
      <c r="T1384" s="54" t="str">
        <f t="shared" si="803"/>
        <v>不调</v>
      </c>
      <c r="U1384" s="51">
        <f t="shared" si="777"/>
        <v>0.14362766198717589</v>
      </c>
      <c r="V1384" s="51">
        <f t="shared" si="778"/>
        <v>0.1468084800052783</v>
      </c>
      <c r="W1384" s="51">
        <f t="shared" si="779"/>
        <v>0.95849261679428177</v>
      </c>
      <c r="X1384" s="51">
        <f t="shared" si="780"/>
        <v>0.10894886639285463</v>
      </c>
      <c r="Y1384" s="51">
        <f t="shared" si="804"/>
        <v>0.99998626710299976</v>
      </c>
      <c r="Z1384" s="51">
        <f t="shared" si="781"/>
        <v>0.14362568956328742</v>
      </c>
      <c r="AA1384" s="51">
        <f t="shared" si="782"/>
        <v>0.14680646389954363</v>
      </c>
      <c r="AB1384" s="51">
        <f t="shared" si="783"/>
        <v>0.95847945391389988</v>
      </c>
      <c r="AC1384" s="51">
        <f t="shared" si="784"/>
        <v>0.10894737020929417</v>
      </c>
      <c r="AD1384" s="78">
        <f t="shared" si="785"/>
        <v>1.357858977586025</v>
      </c>
      <c r="AE1384" s="51">
        <f t="shared" si="805"/>
        <v>1.357858977586025</v>
      </c>
      <c r="AF1384" s="50">
        <f t="shared" si="786"/>
        <v>0</v>
      </c>
      <c r="AG1384" s="50">
        <f t="shared" si="806"/>
        <v>9.6002049029775272E-4</v>
      </c>
      <c r="AH1384" s="48">
        <f t="shared" si="807"/>
        <v>45838</v>
      </c>
      <c r="AI1384" s="55">
        <f t="shared" si="787"/>
        <v>2025</v>
      </c>
      <c r="AJ1384" s="55">
        <f t="shared" si="788"/>
        <v>7</v>
      </c>
      <c r="AK1384" s="53">
        <f t="shared" si="789"/>
        <v>0</v>
      </c>
      <c r="AL1384" s="51">
        <f t="shared" si="808"/>
        <v>1.3466496012471791</v>
      </c>
      <c r="AM1384" s="52" t="str">
        <f t="shared" si="790"/>
        <v/>
      </c>
      <c r="AN1384" s="51">
        <f t="shared" si="809"/>
        <v>1.357858977586025</v>
      </c>
      <c r="AO1384" s="52">
        <f t="shared" si="791"/>
        <v>0</v>
      </c>
      <c r="AP1384" s="56">
        <f t="shared" si="792"/>
        <v>1</v>
      </c>
      <c r="AQ1384" s="53" t="b">
        <f t="shared" si="793"/>
        <v>1</v>
      </c>
    </row>
    <row r="1385" spans="1:43">
      <c r="A1385" s="48">
        <f>净值底稿!A1346</f>
        <v>45856</v>
      </c>
      <c r="B1385" s="49">
        <f>净值底稿!X1346</f>
        <v>1.8673468754294691</v>
      </c>
      <c r="C1385" s="49">
        <f>净值底稿!U1346</f>
        <v>1.5696619801505256</v>
      </c>
      <c r="D1385" s="49">
        <f>净值底稿!V1346</f>
        <v>1.7670999999999999</v>
      </c>
      <c r="E1385" s="49">
        <f>净值底稿!W1346</f>
        <v>2.6964000000000001</v>
      </c>
      <c r="F1385" s="50">
        <f t="shared" si="794"/>
        <v>4.1648795165236674E-3</v>
      </c>
      <c r="G1385" s="50">
        <f t="shared" si="795"/>
        <v>2.1806105802792963E-3</v>
      </c>
      <c r="H1385" s="50">
        <f t="shared" si="796"/>
        <v>-5.6586690810433993E-5</v>
      </c>
      <c r="I1385" s="50">
        <f t="shared" si="797"/>
        <v>2.9384415101358918E-3</v>
      </c>
      <c r="J1385" s="51">
        <f t="shared" si="798"/>
        <v>0.14422387325579614</v>
      </c>
      <c r="K1385" s="51">
        <f t="shared" si="799"/>
        <v>0.14712659162797637</v>
      </c>
      <c r="L1385" s="51">
        <f t="shared" si="800"/>
        <v>0.95842521673339309</v>
      </c>
      <c r="M1385" s="51">
        <f t="shared" si="801"/>
        <v>0.1092675056843373</v>
      </c>
      <c r="N1385" s="51">
        <f t="shared" si="772"/>
        <v>1.3590431873015028</v>
      </c>
      <c r="O1385" s="52">
        <f t="shared" si="773"/>
        <v>0.21437910701151</v>
      </c>
      <c r="P1385" s="53" t="b">
        <f t="shared" si="774"/>
        <v>0</v>
      </c>
      <c r="Q1385" s="53" t="b">
        <f t="shared" si="775"/>
        <v>0</v>
      </c>
      <c r="R1385" s="53" t="b">
        <f t="shared" si="776"/>
        <v>0</v>
      </c>
      <c r="S1385" s="53" t="b">
        <f t="shared" si="802"/>
        <v>0</v>
      </c>
      <c r="T1385" s="54" t="str">
        <f t="shared" si="803"/>
        <v>不调</v>
      </c>
      <c r="U1385" s="51">
        <f t="shared" si="777"/>
        <v>0.14422387325579614</v>
      </c>
      <c r="V1385" s="51">
        <f t="shared" si="778"/>
        <v>0.14712659162797637</v>
      </c>
      <c r="W1385" s="51">
        <f t="shared" si="779"/>
        <v>0.95842521673339309</v>
      </c>
      <c r="X1385" s="51">
        <f t="shared" si="780"/>
        <v>0.1092675056843373</v>
      </c>
      <c r="Y1385" s="51">
        <f t="shared" si="804"/>
        <v>0.99998626710299976</v>
      </c>
      <c r="Z1385" s="51">
        <f t="shared" si="781"/>
        <v>0.14422189264419974</v>
      </c>
      <c r="AA1385" s="51">
        <f t="shared" si="782"/>
        <v>0.14712457115364755</v>
      </c>
      <c r="AB1385" s="51">
        <f t="shared" si="783"/>
        <v>0.95841205477860925</v>
      </c>
      <c r="AC1385" s="51">
        <f t="shared" si="784"/>
        <v>0.10926600512493626</v>
      </c>
      <c r="AD1385" s="78">
        <f t="shared" si="785"/>
        <v>1.3590245237013929</v>
      </c>
      <c r="AE1385" s="51">
        <f t="shared" si="805"/>
        <v>1.3590245237013929</v>
      </c>
      <c r="AF1385" s="50">
        <f t="shared" si="786"/>
        <v>0</v>
      </c>
      <c r="AG1385" s="50">
        <f t="shared" si="806"/>
        <v>8.583705190357005E-4</v>
      </c>
      <c r="AH1385" s="48">
        <f t="shared" si="807"/>
        <v>45838</v>
      </c>
      <c r="AI1385" s="55">
        <f t="shared" si="787"/>
        <v>2025</v>
      </c>
      <c r="AJ1385" s="55">
        <f t="shared" si="788"/>
        <v>7</v>
      </c>
      <c r="AK1385" s="53">
        <f t="shared" si="789"/>
        <v>0</v>
      </c>
      <c r="AL1385" s="51">
        <f t="shared" si="808"/>
        <v>1.3466496012471791</v>
      </c>
      <c r="AM1385" s="52" t="str">
        <f t="shared" si="790"/>
        <v/>
      </c>
      <c r="AN1385" s="51">
        <f t="shared" si="809"/>
        <v>1.3590245237013929</v>
      </c>
      <c r="AO1385" s="52">
        <f t="shared" si="791"/>
        <v>0</v>
      </c>
      <c r="AP1385" s="56">
        <f t="shared" si="792"/>
        <v>1</v>
      </c>
      <c r="AQ1385" s="53" t="b">
        <f t="shared" si="793"/>
        <v>1</v>
      </c>
    </row>
    <row r="1386" spans="1:43">
      <c r="A1386" s="48">
        <f>净值底稿!A1347</f>
        <v>45859</v>
      </c>
      <c r="B1386" s="49">
        <f>净值底稿!X1347</f>
        <v>1.8708548709592265</v>
      </c>
      <c r="C1386" s="49">
        <f>净值底稿!U1347</f>
        <v>1.5870333239712535</v>
      </c>
      <c r="D1386" s="49">
        <f>净值底稿!V1347</f>
        <v>1.7655000000000001</v>
      </c>
      <c r="E1386" s="49">
        <f>净值底稿!W1347</f>
        <v>2.7098</v>
      </c>
      <c r="F1386" s="50">
        <f t="shared" si="794"/>
        <v>1.8785987627234491E-3</v>
      </c>
      <c r="G1386" s="50">
        <f t="shared" si="795"/>
        <v>1.1066932906830029E-2</v>
      </c>
      <c r="H1386" s="50">
        <f t="shared" si="796"/>
        <v>-9.0543828872158283E-4</v>
      </c>
      <c r="I1386" s="50">
        <f t="shared" si="797"/>
        <v>4.9695890817385013E-3</v>
      </c>
      <c r="J1386" s="51">
        <f t="shared" si="798"/>
        <v>0.14449282771327876</v>
      </c>
      <c r="K1386" s="51">
        <f t="shared" si="799"/>
        <v>0.14875278891155111</v>
      </c>
      <c r="L1386" s="51">
        <f t="shared" si="800"/>
        <v>0.95754427180784041</v>
      </c>
      <c r="M1386" s="51">
        <f t="shared" si="801"/>
        <v>0.10980901227101032</v>
      </c>
      <c r="N1386" s="51">
        <f t="shared" si="772"/>
        <v>1.3605989007036805</v>
      </c>
      <c r="O1386" s="52">
        <f t="shared" si="773"/>
        <v>0.21552686575975313</v>
      </c>
      <c r="P1386" s="53" t="b">
        <f t="shared" si="774"/>
        <v>0</v>
      </c>
      <c r="Q1386" s="53" t="b">
        <f t="shared" si="775"/>
        <v>0</v>
      </c>
      <c r="R1386" s="53" t="b">
        <f t="shared" si="776"/>
        <v>0</v>
      </c>
      <c r="S1386" s="53" t="b">
        <f t="shared" si="802"/>
        <v>0</v>
      </c>
      <c r="T1386" s="54" t="str">
        <f t="shared" si="803"/>
        <v>不调</v>
      </c>
      <c r="U1386" s="51">
        <f t="shared" si="777"/>
        <v>0.14449282771327876</v>
      </c>
      <c r="V1386" s="51">
        <f t="shared" si="778"/>
        <v>0.14875278891155111</v>
      </c>
      <c r="W1386" s="51">
        <f t="shared" si="779"/>
        <v>0.95754427180784041</v>
      </c>
      <c r="X1386" s="51">
        <f t="shared" si="780"/>
        <v>0.10980901227101032</v>
      </c>
      <c r="Y1386" s="51">
        <f t="shared" si="804"/>
        <v>0.99995880187477393</v>
      </c>
      <c r="Z1386" s="51">
        <f t="shared" si="781"/>
        <v>0.14448687487966835</v>
      </c>
      <c r="AA1386" s="51">
        <f t="shared" si="782"/>
        <v>0.1487466605755258</v>
      </c>
      <c r="AB1386" s="51">
        <f t="shared" si="783"/>
        <v>0.95750482277902094</v>
      </c>
      <c r="AC1386" s="51">
        <f t="shared" si="784"/>
        <v>0.10980448834557183</v>
      </c>
      <c r="AD1386" s="78">
        <f t="shared" si="785"/>
        <v>1.3605428465797869</v>
      </c>
      <c r="AE1386" s="51">
        <f t="shared" si="805"/>
        <v>1.3605428465797869</v>
      </c>
      <c r="AF1386" s="50">
        <f t="shared" si="786"/>
        <v>0</v>
      </c>
      <c r="AG1386" s="50">
        <f t="shared" si="806"/>
        <v>1.117215217175449E-3</v>
      </c>
      <c r="AH1386" s="48">
        <f t="shared" si="807"/>
        <v>45838</v>
      </c>
      <c r="AI1386" s="55">
        <f t="shared" si="787"/>
        <v>2025</v>
      </c>
      <c r="AJ1386" s="55">
        <f t="shared" si="788"/>
        <v>7</v>
      </c>
      <c r="AK1386" s="53">
        <f t="shared" si="789"/>
        <v>0</v>
      </c>
      <c r="AL1386" s="51">
        <f t="shared" si="808"/>
        <v>1.3466496012471791</v>
      </c>
      <c r="AM1386" s="52" t="str">
        <f t="shared" si="790"/>
        <v/>
      </c>
      <c r="AN1386" s="51">
        <f t="shared" si="809"/>
        <v>1.3605428465797869</v>
      </c>
      <c r="AO1386" s="52">
        <f t="shared" si="791"/>
        <v>0</v>
      </c>
      <c r="AP1386" s="56">
        <f t="shared" si="792"/>
        <v>1</v>
      </c>
      <c r="AQ1386" s="53" t="b">
        <f t="shared" si="793"/>
        <v>1</v>
      </c>
    </row>
    <row r="1387" spans="1:43">
      <c r="A1387" s="48">
        <f>净值底稿!A1348</f>
        <v>45860</v>
      </c>
      <c r="B1387" s="49">
        <f>净值底稿!X1348</f>
        <v>1.877272480376307</v>
      </c>
      <c r="C1387" s="49">
        <f>净值底稿!U1348</f>
        <v>1.5964675539229682</v>
      </c>
      <c r="D1387" s="49">
        <f>净值底稿!V1348</f>
        <v>1.7638</v>
      </c>
      <c r="E1387" s="49">
        <f>净值底稿!W1348</f>
        <v>2.7206999999999999</v>
      </c>
      <c r="F1387" s="50">
        <f t="shared" si="794"/>
        <v>3.4303085272402445E-3</v>
      </c>
      <c r="G1387" s="50">
        <f t="shared" si="795"/>
        <v>5.9445695368938178E-3</v>
      </c>
      <c r="H1387" s="50">
        <f t="shared" si="796"/>
        <v>-9.6290002832055688E-4</v>
      </c>
      <c r="I1387" s="50">
        <f t="shared" si="797"/>
        <v>4.0224370802273146E-3</v>
      </c>
      <c r="J1387" s="51">
        <f t="shared" si="798"/>
        <v>0.14498250943864238</v>
      </c>
      <c r="K1387" s="51">
        <f t="shared" si="799"/>
        <v>0.14963089544269775</v>
      </c>
      <c r="L1387" s="51">
        <f t="shared" si="800"/>
        <v>0.95658284135804994</v>
      </c>
      <c r="M1387" s="51">
        <f t="shared" si="801"/>
        <v>0.11024616999106844</v>
      </c>
      <c r="N1387" s="51">
        <f t="shared" ref="N1387:N1450" si="810">SUM(J1387:M1387)</f>
        <v>1.3614424162304584</v>
      </c>
      <c r="O1387" s="52">
        <f t="shared" ref="O1387:O1450" si="811">IFERROR((J1387+K1387)/N1387,0)</f>
        <v>0.21639799184240299</v>
      </c>
      <c r="P1387" s="53" t="b">
        <f t="shared" ref="P1387:P1450" si="812">AND(MONTH(A1387)=12,OR(A1388="",YEAR(A1387)&lt;&gt;YEAR(A1388)))</f>
        <v>0</v>
      </c>
      <c r="Q1387" s="53" t="b">
        <f t="shared" ref="Q1387:Q1450" si="813">AND(MOD(MONTH(A1387),3)=0,OR(A1388="",MONTH(A1387)&lt;&gt;MONTH(A1388)))</f>
        <v>0</v>
      </c>
      <c r="R1387" s="53" t="b">
        <f t="shared" ref="R1387:R1450" si="814">OR(O1387&gt;$E$7,O1387&lt;$E$6)</f>
        <v>0</v>
      </c>
      <c r="S1387" s="53" t="b">
        <f t="shared" si="802"/>
        <v>0</v>
      </c>
      <c r="T1387" s="54" t="str">
        <f t="shared" si="803"/>
        <v>不调</v>
      </c>
      <c r="U1387" s="51">
        <f t="shared" ref="U1387:U1450" si="815">IF(OR(T1387="年末+季度",T1387="季度+动态"),N1387*$E$5/2,IF(T1387="季度",(J1387+K1387)/2,IF(T1387="动态",N1387*$E$5*IF(J1387+K1387=0,0.5,J1387/(J1387+K1387)),J1387)))</f>
        <v>0.14498250943864238</v>
      </c>
      <c r="V1387" s="51">
        <f t="shared" ref="V1387:V1450" si="816">IF(OR(T1387="年末+季度",T1387="季度+动态"),N1387*$E$5/2,IF(T1387="季度",(J1387+K1387)/2,IF(T1387="动态",N1387*$E$5*IF(J1387+K1387=0,0.5,K1387/(J1387+K1387)),K1387)))</f>
        <v>0.14963089544269775</v>
      </c>
      <c r="W1387" s="51">
        <f t="shared" ref="W1387:W1450" si="817">IF(OR(T1387="年末+季度",T1387="季度+动态",T1387="动态"),N1387*(1-$E$5)*IF(L1387+M1387=0,$B$7/($B$7+$B$8),L1387/(L1387+M1387)),L1387)</f>
        <v>0.95658284135804994</v>
      </c>
      <c r="X1387" s="51">
        <f t="shared" ref="X1387:X1450" si="818">IF(OR(T1387="年末+季度",T1387="季度+动态",T1387="动态"),N1387*(1-$E$5)*IF(L1387+M1387=0,$B$8/($B$7+$B$8),M1387/(L1387+M1387)),M1387)</f>
        <v>0.11024616999106844</v>
      </c>
      <c r="Y1387" s="51">
        <f t="shared" si="804"/>
        <v>0.99998626710299976</v>
      </c>
      <c r="Z1387" s="51">
        <f t="shared" ref="Z1387:Z1450" si="819">U1387*Y1387</f>
        <v>0.14498051840877343</v>
      </c>
      <c r="AA1387" s="51">
        <f t="shared" ref="AA1387:AA1450" si="820">V1387*Y1387</f>
        <v>0.14962884057702258</v>
      </c>
      <c r="AB1387" s="51">
        <f t="shared" ref="AB1387:AB1450" si="821">W1387*Y1387</f>
        <v>0.95656970470441738</v>
      </c>
      <c r="AC1387" s="51">
        <f t="shared" ref="AC1387:AC1450" si="822">X1387*Y1387</f>
        <v>0.11024465599177129</v>
      </c>
      <c r="AD1387" s="78">
        <f t="shared" ref="AD1387:AD1450" si="823">SUM(Z1387:AC1387)</f>
        <v>1.3614237196819847</v>
      </c>
      <c r="AE1387" s="51">
        <f t="shared" si="805"/>
        <v>1.3614237196819847</v>
      </c>
      <c r="AF1387" s="50">
        <f t="shared" ref="AF1387:AF1450" si="824">AD1387/AE1387-1</f>
        <v>0</v>
      </c>
      <c r="AG1387" s="50">
        <f t="shared" si="806"/>
        <v>6.4744238258440667E-4</v>
      </c>
      <c r="AH1387" s="48">
        <f t="shared" si="807"/>
        <v>45838</v>
      </c>
      <c r="AI1387" s="55">
        <f t="shared" ref="AI1387:AI1450" si="825">YEAR(A1387)</f>
        <v>2025</v>
      </c>
      <c r="AJ1387" s="55">
        <f t="shared" ref="AJ1387:AJ1450" si="826">MONTH(A1387)</f>
        <v>7</v>
      </c>
      <c r="AK1387" s="53">
        <f t="shared" ref="AK1387:AK1450" si="827">IF(MONTH(A1387)&lt;&gt;MONTH(A1388),1,0)</f>
        <v>0</v>
      </c>
      <c r="AL1387" s="51">
        <f t="shared" si="808"/>
        <v>1.3466496012471791</v>
      </c>
      <c r="AM1387" s="52" t="str">
        <f t="shared" ref="AM1387:AM1450" si="828">IF(AK1387,AD1387/AL1387-1,"")</f>
        <v/>
      </c>
      <c r="AN1387" s="51">
        <f t="shared" si="809"/>
        <v>1.3614237196819847</v>
      </c>
      <c r="AO1387" s="52">
        <f t="shared" ref="AO1387:AO1450" si="829">AD1387/AN1387-1</f>
        <v>0</v>
      </c>
      <c r="AP1387" s="56">
        <f t="shared" ref="AP1387:AP1450" si="830">IFERROR(SUM(Z1387:AC1387)/AD1387,0)</f>
        <v>1</v>
      </c>
      <c r="AQ1387" s="53" t="b">
        <f t="shared" ref="AQ1387:AQ1450" si="831">AND(B1387&gt;0,C1387&gt;0,D1387&gt;0,E1387&gt;0)</f>
        <v>1</v>
      </c>
    </row>
    <row r="1388" spans="1:43">
      <c r="A1388" s="48">
        <f>净值底稿!A1349</f>
        <v>45861</v>
      </c>
      <c r="B1388" s="49">
        <f>净值底稿!X1349</f>
        <v>1.8773170513867479</v>
      </c>
      <c r="C1388" s="49">
        <f>净值底稿!U1349</f>
        <v>1.5912218399674272</v>
      </c>
      <c r="D1388" s="49">
        <f>净值底稿!V1349</f>
        <v>1.7617</v>
      </c>
      <c r="E1388" s="49">
        <f>净值底稿!W1349</f>
        <v>2.7488000000000001</v>
      </c>
      <c r="F1388" s="50">
        <f t="shared" ref="F1388:F1451" si="832">IFERROR(B1388/B1387-1,0)</f>
        <v>2.3742429991813196E-5</v>
      </c>
      <c r="G1388" s="50">
        <f t="shared" ref="G1388:G1451" si="833">IFERROR(C1388/C1387-1,0)</f>
        <v>-3.2858255983034823E-3</v>
      </c>
      <c r="H1388" s="50">
        <f t="shared" ref="H1388:H1451" si="834">IFERROR(D1388/D1387-1,0)</f>
        <v>-1.190611180405976E-3</v>
      </c>
      <c r="I1388" s="50">
        <f t="shared" ref="I1388:I1451" si="835">IFERROR(E1388/E1387-1,0)</f>
        <v>1.0328224354026583E-2</v>
      </c>
      <c r="J1388" s="51">
        <f t="shared" ref="J1388:J1451" si="836">Z1387*(1+F1388)</f>
        <v>0.14498396059858193</v>
      </c>
      <c r="K1388" s="51">
        <f t="shared" ref="K1388:K1451" si="837">AA1387*(1+G1388)</f>
        <v>0.14913718630241013</v>
      </c>
      <c r="L1388" s="51">
        <f t="shared" ref="L1388:L1451" si="838">AB1387*(1+H1388)</f>
        <v>0.95543080211915865</v>
      </c>
      <c r="M1388" s="51">
        <f t="shared" ref="M1388:M1451" si="839">AC1387*(1+I1388)</f>
        <v>0.11138328753268678</v>
      </c>
      <c r="N1388" s="51">
        <f t="shared" si="810"/>
        <v>1.3609352365528375</v>
      </c>
      <c r="O1388" s="52">
        <f t="shared" si="811"/>
        <v>0.21611693121120312</v>
      </c>
      <c r="P1388" s="53" t="b">
        <f t="shared" si="812"/>
        <v>0</v>
      </c>
      <c r="Q1388" s="53" t="b">
        <f t="shared" si="813"/>
        <v>0</v>
      </c>
      <c r="R1388" s="53" t="b">
        <f t="shared" si="814"/>
        <v>0</v>
      </c>
      <c r="S1388" s="53" t="b">
        <f t="shared" ref="S1388:S1451" si="840">AND(OR(P1388,Q1388,R1388),A1388-AH1387&gt;$E$8)</f>
        <v>0</v>
      </c>
      <c r="T1388" s="54" t="str">
        <f t="shared" ref="T1388:T1451" si="841">IF(NOT(OR(P1388,Q1388,R1388)),"不调",IF(NOT(S1388),"间隔规则跳过",IF(P1388,"年末+季度",IF(AND(Q1388,R1388),"季度+动态",IF(Q1388,"季度","动态")))))</f>
        <v>不调</v>
      </c>
      <c r="U1388" s="51">
        <f t="shared" si="815"/>
        <v>0.14498396059858193</v>
      </c>
      <c r="V1388" s="51">
        <f t="shared" si="816"/>
        <v>0.14913718630241013</v>
      </c>
      <c r="W1388" s="51">
        <f t="shared" si="817"/>
        <v>0.95543080211915865</v>
      </c>
      <c r="X1388" s="51">
        <f t="shared" si="818"/>
        <v>0.11138328753268678</v>
      </c>
      <c r="Y1388" s="51">
        <f t="shared" ref="Y1388:Y1451" si="842">POWER(1-$H$5,(A1388-A1387)/$H$8)</f>
        <v>0.99998626710299976</v>
      </c>
      <c r="Z1388" s="51">
        <f t="shared" si="819"/>
        <v>0.14498196954878434</v>
      </c>
      <c r="AA1388" s="51">
        <f t="shared" si="820"/>
        <v>0.14913513821679172</v>
      </c>
      <c r="AB1388" s="51">
        <f t="shared" si="821"/>
        <v>0.95541768128636229</v>
      </c>
      <c r="AC1388" s="51">
        <f t="shared" si="822"/>
        <v>0.11138175791747154</v>
      </c>
      <c r="AD1388" s="78">
        <f t="shared" si="823"/>
        <v>1.36091654696941</v>
      </c>
      <c r="AE1388" s="51">
        <f t="shared" ref="AE1388:AE1451" si="843">MAX(AE1387,AD1388)</f>
        <v>1.3614237196819847</v>
      </c>
      <c r="AF1388" s="50">
        <f t="shared" si="824"/>
        <v>-3.7253112696844504E-4</v>
      </c>
      <c r="AG1388" s="50">
        <f t="shared" ref="AG1388:AG1451" si="844">AD1388/AD1387-1</f>
        <v>-3.7253112696844504E-4</v>
      </c>
      <c r="AH1388" s="48">
        <f t="shared" ref="AH1388:AH1451" si="845">IF(OR(T1388="年末+季度",T1388="季度+动态",T1388="季度",T1388="动态"),A1388,AH1387)</f>
        <v>45838</v>
      </c>
      <c r="AI1388" s="55">
        <f t="shared" si="825"/>
        <v>2025</v>
      </c>
      <c r="AJ1388" s="55">
        <f t="shared" si="826"/>
        <v>7</v>
      </c>
      <c r="AK1388" s="53">
        <f t="shared" si="827"/>
        <v>0</v>
      </c>
      <c r="AL1388" s="51">
        <f t="shared" ref="AL1388:AL1451" si="846">IF(AK1387,AD1387,AL1387)</f>
        <v>1.3466496012471791</v>
      </c>
      <c r="AM1388" s="52" t="str">
        <f t="shared" si="828"/>
        <v/>
      </c>
      <c r="AN1388" s="51">
        <f t="shared" ref="AN1388:AN1451" si="847">IF(AI1388&lt;&gt;AI1387,AD1388,MAX(AN1387,AD1388))</f>
        <v>1.3614237196819847</v>
      </c>
      <c r="AO1388" s="52">
        <f t="shared" si="829"/>
        <v>-3.7253112696844504E-4</v>
      </c>
      <c r="AP1388" s="56">
        <f t="shared" si="830"/>
        <v>1</v>
      </c>
      <c r="AQ1388" s="53" t="b">
        <f t="shared" si="831"/>
        <v>1</v>
      </c>
    </row>
    <row r="1389" spans="1:43">
      <c r="A1389" s="48">
        <f>净值底稿!A1350</f>
        <v>45862</v>
      </c>
      <c r="B1389" s="49">
        <f>净值底稿!X1350</f>
        <v>1.8689970657670574</v>
      </c>
      <c r="C1389" s="49">
        <f>净值底稿!U1350</f>
        <v>1.6063720652496785</v>
      </c>
      <c r="D1389" s="49">
        <f>净值底稿!V1350</f>
        <v>1.7573000000000001</v>
      </c>
      <c r="E1389" s="49">
        <f>净值底稿!W1350</f>
        <v>2.7033</v>
      </c>
      <c r="F1389" s="50">
        <f t="shared" si="832"/>
        <v>-4.4318489588877075E-3</v>
      </c>
      <c r="G1389" s="50">
        <f t="shared" si="833"/>
        <v>9.5211270369199852E-3</v>
      </c>
      <c r="H1389" s="50">
        <f t="shared" si="834"/>
        <v>-2.497587557472869E-3</v>
      </c>
      <c r="I1389" s="50">
        <f t="shared" si="835"/>
        <v>-1.6552677532013949E-2</v>
      </c>
      <c r="J1389" s="51">
        <f t="shared" si="836"/>
        <v>0.14433943135798208</v>
      </c>
      <c r="K1389" s="51">
        <f t="shared" si="837"/>
        <v>0.15055507281342242</v>
      </c>
      <c r="L1389" s="51">
        <f t="shared" si="838"/>
        <v>0.95303144197339185</v>
      </c>
      <c r="M1389" s="51">
        <f t="shared" si="839"/>
        <v>0.10953809159571479</v>
      </c>
      <c r="N1389" s="51">
        <f t="shared" si="810"/>
        <v>1.3574640377405109</v>
      </c>
      <c r="O1389" s="52">
        <f t="shared" si="811"/>
        <v>0.2172392755702422</v>
      </c>
      <c r="P1389" s="53" t="b">
        <f t="shared" si="812"/>
        <v>0</v>
      </c>
      <c r="Q1389" s="53" t="b">
        <f t="shared" si="813"/>
        <v>0</v>
      </c>
      <c r="R1389" s="53" t="b">
        <f t="shared" si="814"/>
        <v>0</v>
      </c>
      <c r="S1389" s="53" t="b">
        <f t="shared" si="840"/>
        <v>0</v>
      </c>
      <c r="T1389" s="54" t="str">
        <f t="shared" si="841"/>
        <v>不调</v>
      </c>
      <c r="U1389" s="51">
        <f t="shared" si="815"/>
        <v>0.14433943135798208</v>
      </c>
      <c r="V1389" s="51">
        <f t="shared" si="816"/>
        <v>0.15055507281342242</v>
      </c>
      <c r="W1389" s="51">
        <f t="shared" si="817"/>
        <v>0.95303144197339185</v>
      </c>
      <c r="X1389" s="51">
        <f t="shared" si="818"/>
        <v>0.10953809159571479</v>
      </c>
      <c r="Y1389" s="51">
        <f t="shared" si="842"/>
        <v>0.99998626710299976</v>
      </c>
      <c r="Z1389" s="51">
        <f t="shared" si="819"/>
        <v>0.14433744915943816</v>
      </c>
      <c r="AA1389" s="51">
        <f t="shared" si="820"/>
        <v>0.15055300525611462</v>
      </c>
      <c r="AB1389" s="51">
        <f t="shared" si="821"/>
        <v>0.95301835409076119</v>
      </c>
      <c r="AC1389" s="51">
        <f t="shared" si="822"/>
        <v>0.10953658732038531</v>
      </c>
      <c r="AD1389" s="78">
        <f t="shared" si="823"/>
        <v>1.3574453958266992</v>
      </c>
      <c r="AE1389" s="51">
        <f t="shared" si="843"/>
        <v>1.3614237196819847</v>
      </c>
      <c r="AF1389" s="50">
        <f t="shared" si="824"/>
        <v>-2.922179037849304E-3</v>
      </c>
      <c r="AG1389" s="50">
        <f t="shared" si="844"/>
        <v>-2.550598088061018E-3</v>
      </c>
      <c r="AH1389" s="48">
        <f t="shared" si="845"/>
        <v>45838</v>
      </c>
      <c r="AI1389" s="55">
        <f t="shared" si="825"/>
        <v>2025</v>
      </c>
      <c r="AJ1389" s="55">
        <f t="shared" si="826"/>
        <v>7</v>
      </c>
      <c r="AK1389" s="53">
        <f t="shared" si="827"/>
        <v>0</v>
      </c>
      <c r="AL1389" s="51">
        <f t="shared" si="846"/>
        <v>1.3466496012471791</v>
      </c>
      <c r="AM1389" s="52" t="str">
        <f t="shared" si="828"/>
        <v/>
      </c>
      <c r="AN1389" s="51">
        <f t="shared" si="847"/>
        <v>1.3614237196819847</v>
      </c>
      <c r="AO1389" s="52">
        <f t="shared" si="829"/>
        <v>-2.922179037849304E-3</v>
      </c>
      <c r="AP1389" s="56">
        <f t="shared" si="830"/>
        <v>1</v>
      </c>
      <c r="AQ1389" s="53" t="b">
        <f t="shared" si="831"/>
        <v>1</v>
      </c>
    </row>
    <row r="1390" spans="1:43">
      <c r="A1390" s="48">
        <f>净值底稿!A1351</f>
        <v>45863</v>
      </c>
      <c r="B1390" s="49">
        <f>净值底稿!X1351</f>
        <v>1.8594286097754036</v>
      </c>
      <c r="C1390" s="49">
        <f>净值底稿!U1351</f>
        <v>1.6075063662958218</v>
      </c>
      <c r="D1390" s="49">
        <f>净值底稿!V1351</f>
        <v>1.7569999999999999</v>
      </c>
      <c r="E1390" s="49">
        <f>净值底稿!W1351</f>
        <v>2.6983999999999999</v>
      </c>
      <c r="F1390" s="50">
        <f t="shared" si="832"/>
        <v>-5.1195671555144262E-3</v>
      </c>
      <c r="G1390" s="50">
        <f t="shared" si="833"/>
        <v>7.0612597833430435E-4</v>
      </c>
      <c r="H1390" s="50">
        <f t="shared" si="834"/>
        <v>-1.7071643999322372E-4</v>
      </c>
      <c r="I1390" s="50">
        <f t="shared" si="835"/>
        <v>-1.812599415529248E-3</v>
      </c>
      <c r="J1390" s="51">
        <f t="shared" si="836"/>
        <v>0.14359850389541076</v>
      </c>
      <c r="K1390" s="51">
        <f t="shared" si="837"/>
        <v>0.15065931464424226</v>
      </c>
      <c r="L1390" s="51">
        <f t="shared" si="838"/>
        <v>0.95285565819010265</v>
      </c>
      <c r="M1390" s="51">
        <f t="shared" si="839"/>
        <v>0.10933804136622931</v>
      </c>
      <c r="N1390" s="51">
        <f t="shared" si="810"/>
        <v>1.3564515180959851</v>
      </c>
      <c r="O1390" s="52">
        <f t="shared" si="811"/>
        <v>0.21693205736736904</v>
      </c>
      <c r="P1390" s="53" t="b">
        <f t="shared" si="812"/>
        <v>0</v>
      </c>
      <c r="Q1390" s="53" t="b">
        <f t="shared" si="813"/>
        <v>0</v>
      </c>
      <c r="R1390" s="53" t="b">
        <f t="shared" si="814"/>
        <v>0</v>
      </c>
      <c r="S1390" s="53" t="b">
        <f t="shared" si="840"/>
        <v>0</v>
      </c>
      <c r="T1390" s="54" t="str">
        <f t="shared" si="841"/>
        <v>不调</v>
      </c>
      <c r="U1390" s="51">
        <f t="shared" si="815"/>
        <v>0.14359850389541076</v>
      </c>
      <c r="V1390" s="51">
        <f t="shared" si="816"/>
        <v>0.15065931464424226</v>
      </c>
      <c r="W1390" s="51">
        <f t="shared" si="817"/>
        <v>0.95285565819010265</v>
      </c>
      <c r="X1390" s="51">
        <f t="shared" si="818"/>
        <v>0.10933804136622931</v>
      </c>
      <c r="Y1390" s="51">
        <f t="shared" si="842"/>
        <v>0.99998626710299976</v>
      </c>
      <c r="Z1390" s="51">
        <f t="shared" si="819"/>
        <v>0.14359653187194737</v>
      </c>
      <c r="AA1390" s="51">
        <f t="shared" si="820"/>
        <v>0.15065724565539212</v>
      </c>
      <c r="AB1390" s="51">
        <f t="shared" si="821"/>
        <v>0.95284257272149264</v>
      </c>
      <c r="AC1390" s="51">
        <f t="shared" si="822"/>
        <v>0.10933653983816902</v>
      </c>
      <c r="AD1390" s="78">
        <f t="shared" si="823"/>
        <v>1.3564328900870011</v>
      </c>
      <c r="AE1390" s="51">
        <f t="shared" si="843"/>
        <v>1.3614237196819847</v>
      </c>
      <c r="AF1390" s="50">
        <f t="shared" si="824"/>
        <v>-3.6658899965026359E-3</v>
      </c>
      <c r="AG1390" s="50">
        <f t="shared" si="844"/>
        <v>-7.4589058448393253E-4</v>
      </c>
      <c r="AH1390" s="48">
        <f t="shared" si="845"/>
        <v>45838</v>
      </c>
      <c r="AI1390" s="55">
        <f t="shared" si="825"/>
        <v>2025</v>
      </c>
      <c r="AJ1390" s="55">
        <f t="shared" si="826"/>
        <v>7</v>
      </c>
      <c r="AK1390" s="53">
        <f t="shared" si="827"/>
        <v>0</v>
      </c>
      <c r="AL1390" s="51">
        <f t="shared" si="846"/>
        <v>1.3466496012471791</v>
      </c>
      <c r="AM1390" s="52" t="str">
        <f t="shared" si="828"/>
        <v/>
      </c>
      <c r="AN1390" s="51">
        <f t="shared" si="847"/>
        <v>1.3614237196819847</v>
      </c>
      <c r="AO1390" s="52">
        <f t="shared" si="829"/>
        <v>-3.6658899965026359E-3</v>
      </c>
      <c r="AP1390" s="56">
        <f t="shared" si="830"/>
        <v>1</v>
      </c>
      <c r="AQ1390" s="53" t="b">
        <f t="shared" si="831"/>
        <v>1</v>
      </c>
    </row>
    <row r="1391" spans="1:43">
      <c r="A1391" s="48">
        <f>净值底稿!A1352</f>
        <v>45866</v>
      </c>
      <c r="B1391" s="49">
        <f>净值底稿!X1352</f>
        <v>1.8535203498267463</v>
      </c>
      <c r="C1391" s="49">
        <f>净值底稿!U1352</f>
        <v>1.6165959496519311</v>
      </c>
      <c r="D1391" s="49">
        <f>净值底稿!V1352</f>
        <v>1.7595000000000001</v>
      </c>
      <c r="E1391" s="49">
        <f>净值底稿!W1352</f>
        <v>2.6898</v>
      </c>
      <c r="F1391" s="50">
        <f t="shared" si="832"/>
        <v>-3.1774599560296934E-3</v>
      </c>
      <c r="G1391" s="50">
        <f t="shared" si="833"/>
        <v>5.6544618091027843E-3</v>
      </c>
      <c r="H1391" s="50">
        <f t="shared" si="834"/>
        <v>1.422879908935748E-3</v>
      </c>
      <c r="I1391" s="50">
        <f t="shared" si="835"/>
        <v>-3.1870738215238337E-3</v>
      </c>
      <c r="J1391" s="51">
        <f t="shared" si="836"/>
        <v>0.14314025964209953</v>
      </c>
      <c r="K1391" s="51">
        <f t="shared" si="837"/>
        <v>0.15150913129721516</v>
      </c>
      <c r="L1391" s="51">
        <f t="shared" si="838"/>
        <v>0.95419835327459668</v>
      </c>
      <c r="M1391" s="51">
        <f t="shared" si="839"/>
        <v>0.10898807621431479</v>
      </c>
      <c r="N1391" s="51">
        <f t="shared" si="810"/>
        <v>1.3578358204282261</v>
      </c>
      <c r="O1391" s="52">
        <f t="shared" si="811"/>
        <v>0.21699927672138589</v>
      </c>
      <c r="P1391" s="53" t="b">
        <f t="shared" si="812"/>
        <v>0</v>
      </c>
      <c r="Q1391" s="53" t="b">
        <f t="shared" si="813"/>
        <v>0</v>
      </c>
      <c r="R1391" s="53" t="b">
        <f t="shared" si="814"/>
        <v>0</v>
      </c>
      <c r="S1391" s="53" t="b">
        <f t="shared" si="840"/>
        <v>0</v>
      </c>
      <c r="T1391" s="54" t="str">
        <f t="shared" si="841"/>
        <v>不调</v>
      </c>
      <c r="U1391" s="51">
        <f t="shared" si="815"/>
        <v>0.14314025964209953</v>
      </c>
      <c r="V1391" s="51">
        <f t="shared" si="816"/>
        <v>0.15150913129721516</v>
      </c>
      <c r="W1391" s="51">
        <f t="shared" si="817"/>
        <v>0.95419835327459668</v>
      </c>
      <c r="X1391" s="51">
        <f t="shared" si="818"/>
        <v>0.10898807621431479</v>
      </c>
      <c r="Y1391" s="51">
        <f t="shared" si="842"/>
        <v>0.99995880187477393</v>
      </c>
      <c r="Z1391" s="51">
        <f t="shared" si="819"/>
        <v>0.1431343625317579</v>
      </c>
      <c r="AA1391" s="51">
        <f t="shared" si="820"/>
        <v>0.15150288940505108</v>
      </c>
      <c r="AB1391" s="51">
        <f t="shared" si="821"/>
        <v>0.95415904209134794</v>
      </c>
      <c r="AC1391" s="51">
        <f t="shared" si="822"/>
        <v>0.10898358610990276</v>
      </c>
      <c r="AD1391" s="78">
        <f t="shared" si="823"/>
        <v>1.3577798801380596</v>
      </c>
      <c r="AE1391" s="51">
        <f t="shared" si="843"/>
        <v>1.3614237196819847</v>
      </c>
      <c r="AF1391" s="50">
        <f t="shared" si="824"/>
        <v>-2.6764918895171297E-3</v>
      </c>
      <c r="AG1391" s="50">
        <f t="shared" si="844"/>
        <v>9.9303847680376478E-4</v>
      </c>
      <c r="AH1391" s="48">
        <f t="shared" si="845"/>
        <v>45838</v>
      </c>
      <c r="AI1391" s="55">
        <f t="shared" si="825"/>
        <v>2025</v>
      </c>
      <c r="AJ1391" s="55">
        <f t="shared" si="826"/>
        <v>7</v>
      </c>
      <c r="AK1391" s="53">
        <f t="shared" si="827"/>
        <v>0</v>
      </c>
      <c r="AL1391" s="51">
        <f t="shared" si="846"/>
        <v>1.3466496012471791</v>
      </c>
      <c r="AM1391" s="52" t="str">
        <f t="shared" si="828"/>
        <v/>
      </c>
      <c r="AN1391" s="51">
        <f t="shared" si="847"/>
        <v>1.3614237196819847</v>
      </c>
      <c r="AO1391" s="52">
        <f t="shared" si="829"/>
        <v>-2.6764918895171297E-3</v>
      </c>
      <c r="AP1391" s="56">
        <f t="shared" si="830"/>
        <v>1</v>
      </c>
      <c r="AQ1391" s="53" t="b">
        <f t="shared" si="831"/>
        <v>1</v>
      </c>
    </row>
    <row r="1392" spans="1:43">
      <c r="A1392" s="48">
        <f>净值底稿!A1353</f>
        <v>45867</v>
      </c>
      <c r="B1392" s="49">
        <f>净值底稿!X1353</f>
        <v>1.8477603229635777</v>
      </c>
      <c r="C1392" s="49">
        <f>净值底稿!U1353</f>
        <v>1.6232990356778396</v>
      </c>
      <c r="D1392" s="49">
        <f>净值底稿!V1353</f>
        <v>1.7555000000000001</v>
      </c>
      <c r="E1392" s="49">
        <f>净值底稿!W1353</f>
        <v>2.6760999999999999</v>
      </c>
      <c r="F1392" s="50">
        <f t="shared" si="832"/>
        <v>-3.1076145798490939E-3</v>
      </c>
      <c r="G1392" s="50">
        <f t="shared" si="833"/>
        <v>4.146420153626984E-3</v>
      </c>
      <c r="H1392" s="50">
        <f t="shared" si="834"/>
        <v>-2.2733731173628646E-3</v>
      </c>
      <c r="I1392" s="50">
        <f t="shared" si="835"/>
        <v>-5.0933154881404041E-3</v>
      </c>
      <c r="J1392" s="51">
        <f t="shared" si="836"/>
        <v>0.1426895560998768</v>
      </c>
      <c r="K1392" s="51">
        <f t="shared" si="837"/>
        <v>0.1521310840390129</v>
      </c>
      <c r="L1392" s="51">
        <f t="shared" si="838"/>
        <v>0.95198988257536876</v>
      </c>
      <c r="M1392" s="51">
        <f t="shared" si="839"/>
        <v>0.10842849832281611</v>
      </c>
      <c r="N1392" s="51">
        <f t="shared" si="810"/>
        <v>1.3552390210370746</v>
      </c>
      <c r="O1392" s="52">
        <f t="shared" si="811"/>
        <v>0.21754143406620849</v>
      </c>
      <c r="P1392" s="53" t="b">
        <f t="shared" si="812"/>
        <v>0</v>
      </c>
      <c r="Q1392" s="53" t="b">
        <f t="shared" si="813"/>
        <v>0</v>
      </c>
      <c r="R1392" s="53" t="b">
        <f t="shared" si="814"/>
        <v>0</v>
      </c>
      <c r="S1392" s="53" t="b">
        <f t="shared" si="840"/>
        <v>0</v>
      </c>
      <c r="T1392" s="54" t="str">
        <f t="shared" si="841"/>
        <v>不调</v>
      </c>
      <c r="U1392" s="51">
        <f t="shared" si="815"/>
        <v>0.1426895560998768</v>
      </c>
      <c r="V1392" s="51">
        <f t="shared" si="816"/>
        <v>0.1521310840390129</v>
      </c>
      <c r="W1392" s="51">
        <f t="shared" si="817"/>
        <v>0.95198988257536876</v>
      </c>
      <c r="X1392" s="51">
        <f t="shared" si="818"/>
        <v>0.10842849832281611</v>
      </c>
      <c r="Y1392" s="51">
        <f t="shared" si="842"/>
        <v>0.99998626710299976</v>
      </c>
      <c r="Z1392" s="51">
        <f t="shared" si="819"/>
        <v>0.14268759655889987</v>
      </c>
      <c r="AA1392" s="51">
        <f t="shared" si="820"/>
        <v>0.15212899483850525</v>
      </c>
      <c r="AB1392" s="51">
        <f t="shared" si="821"/>
        <v>0.95197680899636605</v>
      </c>
      <c r="AC1392" s="51">
        <f t="shared" si="822"/>
        <v>0.10842700928541675</v>
      </c>
      <c r="AD1392" s="78">
        <f t="shared" si="823"/>
        <v>1.355220409679188</v>
      </c>
      <c r="AE1392" s="51">
        <f t="shared" si="843"/>
        <v>1.3614237196819847</v>
      </c>
      <c r="AF1392" s="50">
        <f t="shared" si="824"/>
        <v>-4.5564873838438436E-3</v>
      </c>
      <c r="AG1392" s="50">
        <f t="shared" si="844"/>
        <v>-1.8850407907144984E-3</v>
      </c>
      <c r="AH1392" s="48">
        <f t="shared" si="845"/>
        <v>45838</v>
      </c>
      <c r="AI1392" s="55">
        <f t="shared" si="825"/>
        <v>2025</v>
      </c>
      <c r="AJ1392" s="55">
        <f t="shared" si="826"/>
        <v>7</v>
      </c>
      <c r="AK1392" s="53">
        <f t="shared" si="827"/>
        <v>0</v>
      </c>
      <c r="AL1392" s="51">
        <f t="shared" si="846"/>
        <v>1.3466496012471791</v>
      </c>
      <c r="AM1392" s="52" t="str">
        <f t="shared" si="828"/>
        <v/>
      </c>
      <c r="AN1392" s="51">
        <f t="shared" si="847"/>
        <v>1.3614237196819847</v>
      </c>
      <c r="AO1392" s="52">
        <f t="shared" si="829"/>
        <v>-4.5564873838438436E-3</v>
      </c>
      <c r="AP1392" s="56">
        <f t="shared" si="830"/>
        <v>1</v>
      </c>
      <c r="AQ1392" s="53" t="b">
        <f t="shared" si="831"/>
        <v>1</v>
      </c>
    </row>
    <row r="1393" spans="1:43">
      <c r="A1393" s="48">
        <f>净值底稿!A1354</f>
        <v>45868</v>
      </c>
      <c r="B1393" s="49">
        <f>净值底稿!X1354</f>
        <v>1.8548934464091149</v>
      </c>
      <c r="C1393" s="49">
        <f>净值底稿!U1354</f>
        <v>1.6163294131189536</v>
      </c>
      <c r="D1393" s="49">
        <f>净值底稿!V1354</f>
        <v>1.7571000000000001</v>
      </c>
      <c r="E1393" s="49">
        <f>净值底稿!W1354</f>
        <v>2.6827999999999999</v>
      </c>
      <c r="F1393" s="50">
        <f t="shared" si="832"/>
        <v>3.8604159624429091E-3</v>
      </c>
      <c r="G1393" s="50">
        <f t="shared" si="833"/>
        <v>-4.2934926995602529E-3</v>
      </c>
      <c r="H1393" s="50">
        <f t="shared" si="834"/>
        <v>9.114212475078709E-4</v>
      </c>
      <c r="I1393" s="50">
        <f t="shared" si="835"/>
        <v>2.5036433616083542E-3</v>
      </c>
      <c r="J1393" s="51">
        <f t="shared" si="836"/>
        <v>0.14323843003429845</v>
      </c>
      <c r="K1393" s="51">
        <f t="shared" si="837"/>
        <v>0.1514758301097747</v>
      </c>
      <c r="L1393" s="51">
        <f t="shared" si="838"/>
        <v>0.95284446088722008</v>
      </c>
      <c r="M1393" s="51">
        <f t="shared" si="839"/>
        <v>0.10869847184743323</v>
      </c>
      <c r="N1393" s="51">
        <f t="shared" si="810"/>
        <v>1.3562571928787266</v>
      </c>
      <c r="O1393" s="52">
        <f t="shared" si="811"/>
        <v>0.21729968452261386</v>
      </c>
      <c r="P1393" s="53" t="b">
        <f t="shared" si="812"/>
        <v>0</v>
      </c>
      <c r="Q1393" s="53" t="b">
        <f t="shared" si="813"/>
        <v>0</v>
      </c>
      <c r="R1393" s="53" t="b">
        <f t="shared" si="814"/>
        <v>0</v>
      </c>
      <c r="S1393" s="53" t="b">
        <f t="shared" si="840"/>
        <v>0</v>
      </c>
      <c r="T1393" s="54" t="str">
        <f t="shared" si="841"/>
        <v>不调</v>
      </c>
      <c r="U1393" s="51">
        <f t="shared" si="815"/>
        <v>0.14323843003429845</v>
      </c>
      <c r="V1393" s="51">
        <f t="shared" si="816"/>
        <v>0.1514758301097747</v>
      </c>
      <c r="W1393" s="51">
        <f t="shared" si="817"/>
        <v>0.95284446088722008</v>
      </c>
      <c r="X1393" s="51">
        <f t="shared" si="818"/>
        <v>0.10869847184743323</v>
      </c>
      <c r="Y1393" s="51">
        <f t="shared" si="842"/>
        <v>0.99998626710299976</v>
      </c>
      <c r="Z1393" s="51">
        <f t="shared" si="819"/>
        <v>0.14323646295569231</v>
      </c>
      <c r="AA1393" s="51">
        <f t="shared" si="820"/>
        <v>0.15147374990780177</v>
      </c>
      <c r="AB1393" s="51">
        <f t="shared" si="821"/>
        <v>0.95283137557238151</v>
      </c>
      <c r="AC1393" s="51">
        <f t="shared" si="822"/>
        <v>0.10869697910251526</v>
      </c>
      <c r="AD1393" s="78">
        <f t="shared" si="823"/>
        <v>1.3562385675383908</v>
      </c>
      <c r="AE1393" s="51">
        <f t="shared" si="843"/>
        <v>1.3614237196819847</v>
      </c>
      <c r="AF1393" s="50">
        <f t="shared" si="824"/>
        <v>-3.8086248011053314E-3</v>
      </c>
      <c r="AG1393" s="50">
        <f t="shared" si="844"/>
        <v>7.5128580703998082E-4</v>
      </c>
      <c r="AH1393" s="48">
        <f t="shared" si="845"/>
        <v>45838</v>
      </c>
      <c r="AI1393" s="55">
        <f t="shared" si="825"/>
        <v>2025</v>
      </c>
      <c r="AJ1393" s="55">
        <f t="shared" si="826"/>
        <v>7</v>
      </c>
      <c r="AK1393" s="53">
        <f t="shared" si="827"/>
        <v>0</v>
      </c>
      <c r="AL1393" s="51">
        <f t="shared" si="846"/>
        <v>1.3466496012471791</v>
      </c>
      <c r="AM1393" s="52" t="str">
        <f t="shared" si="828"/>
        <v/>
      </c>
      <c r="AN1393" s="51">
        <f t="shared" si="847"/>
        <v>1.3614237196819847</v>
      </c>
      <c r="AO1393" s="52">
        <f t="shared" si="829"/>
        <v>-3.8086248011053314E-3</v>
      </c>
      <c r="AP1393" s="56">
        <f t="shared" si="830"/>
        <v>1</v>
      </c>
      <c r="AQ1393" s="53" t="b">
        <f t="shared" si="831"/>
        <v>1</v>
      </c>
    </row>
    <row r="1394" spans="1:43">
      <c r="A1394" s="48">
        <f>净值底稿!A1355</f>
        <v>45869</v>
      </c>
      <c r="B1394" s="49">
        <f>净值底稿!X1355</f>
        <v>1.8344912645645584</v>
      </c>
      <c r="C1394" s="49">
        <f>净值底稿!U1355</f>
        <v>1.5983704666641145</v>
      </c>
      <c r="D1394" s="49">
        <f>净值底稿!V1355</f>
        <v>1.7603</v>
      </c>
      <c r="E1394" s="49">
        <f>净值底稿!W1355</f>
        <v>2.6745000000000001</v>
      </c>
      <c r="F1394" s="50">
        <f t="shared" si="832"/>
        <v>-1.0999112581939974E-2</v>
      </c>
      <c r="G1394" s="50">
        <f t="shared" si="833"/>
        <v>-1.1110944532144895E-2</v>
      </c>
      <c r="H1394" s="50">
        <f t="shared" si="834"/>
        <v>1.8211826304705969E-3</v>
      </c>
      <c r="I1394" s="50">
        <f t="shared" si="835"/>
        <v>-3.09378261517812E-3</v>
      </c>
      <c r="J1394" s="51">
        <f t="shared" si="836"/>
        <v>0.14166098897380378</v>
      </c>
      <c r="K1394" s="51">
        <f t="shared" si="837"/>
        <v>0.1497907334745002</v>
      </c>
      <c r="L1394" s="51">
        <f t="shared" si="838"/>
        <v>0.9545666555233413</v>
      </c>
      <c r="M1394" s="51">
        <f t="shared" si="839"/>
        <v>0.10836069427824552</v>
      </c>
      <c r="N1394" s="51">
        <f t="shared" si="810"/>
        <v>1.354379072249891</v>
      </c>
      <c r="O1394" s="52">
        <f t="shared" si="811"/>
        <v>0.21519213373855897</v>
      </c>
      <c r="P1394" s="53" t="b">
        <f t="shared" si="812"/>
        <v>0</v>
      </c>
      <c r="Q1394" s="53" t="b">
        <f t="shared" si="813"/>
        <v>0</v>
      </c>
      <c r="R1394" s="53" t="b">
        <f t="shared" si="814"/>
        <v>0</v>
      </c>
      <c r="S1394" s="53" t="b">
        <f t="shared" si="840"/>
        <v>0</v>
      </c>
      <c r="T1394" s="54" t="str">
        <f t="shared" si="841"/>
        <v>不调</v>
      </c>
      <c r="U1394" s="51">
        <f t="shared" si="815"/>
        <v>0.14166098897380378</v>
      </c>
      <c r="V1394" s="51">
        <f t="shared" si="816"/>
        <v>0.1497907334745002</v>
      </c>
      <c r="W1394" s="51">
        <f t="shared" si="817"/>
        <v>0.9545666555233413</v>
      </c>
      <c r="X1394" s="51">
        <f t="shared" si="818"/>
        <v>0.10836069427824552</v>
      </c>
      <c r="Y1394" s="51">
        <f t="shared" si="842"/>
        <v>0.99998626710299976</v>
      </c>
      <c r="Z1394" s="51">
        <f t="shared" si="819"/>
        <v>0.14165904355803324</v>
      </c>
      <c r="AA1394" s="51">
        <f t="shared" si="820"/>
        <v>0.14978867641378579</v>
      </c>
      <c r="AB1394" s="51">
        <f t="shared" si="821"/>
        <v>0.95455354655778113</v>
      </c>
      <c r="AC1394" s="51">
        <f t="shared" si="822"/>
        <v>0.10835920617199211</v>
      </c>
      <c r="AD1394" s="78">
        <f t="shared" si="823"/>
        <v>1.3543604727015923</v>
      </c>
      <c r="AE1394" s="51">
        <f t="shared" si="843"/>
        <v>1.3614237196819847</v>
      </c>
      <c r="AF1394" s="50">
        <f t="shared" si="824"/>
        <v>-5.188132745360341E-3</v>
      </c>
      <c r="AG1394" s="50">
        <f t="shared" si="844"/>
        <v>-1.3847820595510596E-3</v>
      </c>
      <c r="AH1394" s="48">
        <f t="shared" si="845"/>
        <v>45838</v>
      </c>
      <c r="AI1394" s="55">
        <f t="shared" si="825"/>
        <v>2025</v>
      </c>
      <c r="AJ1394" s="55">
        <f t="shared" si="826"/>
        <v>7</v>
      </c>
      <c r="AK1394" s="53">
        <f t="shared" si="827"/>
        <v>1</v>
      </c>
      <c r="AL1394" s="51">
        <f t="shared" si="846"/>
        <v>1.3466496012471791</v>
      </c>
      <c r="AM1394" s="52">
        <f t="shared" si="828"/>
        <v>5.7259672057763389E-3</v>
      </c>
      <c r="AN1394" s="51">
        <f t="shared" si="847"/>
        <v>1.3614237196819847</v>
      </c>
      <c r="AO1394" s="52">
        <f t="shared" si="829"/>
        <v>-5.188132745360341E-3</v>
      </c>
      <c r="AP1394" s="56">
        <f t="shared" si="830"/>
        <v>1</v>
      </c>
      <c r="AQ1394" s="53" t="b">
        <f t="shared" si="831"/>
        <v>1</v>
      </c>
    </row>
    <row r="1395" spans="1:43">
      <c r="A1395" s="48">
        <f>净值底稿!A1356</f>
        <v>45870</v>
      </c>
      <c r="B1395" s="49">
        <f>净值底稿!X1356</f>
        <v>1.8345224448487314</v>
      </c>
      <c r="C1395" s="49">
        <f>净值底稿!U1356</f>
        <v>1.6012552731743241</v>
      </c>
      <c r="D1395" s="49">
        <f>净值底稿!V1356</f>
        <v>1.7605999999999999</v>
      </c>
      <c r="E1395" s="49">
        <f>净值底稿!W1356</f>
        <v>2.6743999999999999</v>
      </c>
      <c r="F1395" s="50">
        <f t="shared" si="832"/>
        <v>1.6996692639104083E-5</v>
      </c>
      <c r="G1395" s="50">
        <f t="shared" si="833"/>
        <v>1.804842225488823E-3</v>
      </c>
      <c r="H1395" s="50">
        <f t="shared" si="834"/>
        <v>1.7042549565404741E-4</v>
      </c>
      <c r="I1395" s="50">
        <f t="shared" si="835"/>
        <v>-3.7390166386264134E-5</v>
      </c>
      <c r="J1395" s="51">
        <f t="shared" si="836"/>
        <v>0.14166145129325614</v>
      </c>
      <c r="K1395" s="51">
        <f t="shared" si="837"/>
        <v>0.15005902134187749</v>
      </c>
      <c r="L1395" s="51">
        <f t="shared" si="838"/>
        <v>0.95471622681908153</v>
      </c>
      <c r="M1395" s="51">
        <f t="shared" si="839"/>
        <v>0.10835515460324387</v>
      </c>
      <c r="N1395" s="51">
        <f t="shared" si="810"/>
        <v>1.3547918540574591</v>
      </c>
      <c r="O1395" s="52">
        <f t="shared" si="811"/>
        <v>0.21532493848517137</v>
      </c>
      <c r="P1395" s="53" t="b">
        <f t="shared" si="812"/>
        <v>0</v>
      </c>
      <c r="Q1395" s="53" t="b">
        <f t="shared" si="813"/>
        <v>0</v>
      </c>
      <c r="R1395" s="53" t="b">
        <f t="shared" si="814"/>
        <v>0</v>
      </c>
      <c r="S1395" s="53" t="b">
        <f t="shared" si="840"/>
        <v>0</v>
      </c>
      <c r="T1395" s="54" t="str">
        <f t="shared" si="841"/>
        <v>不调</v>
      </c>
      <c r="U1395" s="51">
        <f t="shared" si="815"/>
        <v>0.14166145129325614</v>
      </c>
      <c r="V1395" s="51">
        <f t="shared" si="816"/>
        <v>0.15005902134187749</v>
      </c>
      <c r="W1395" s="51">
        <f t="shared" si="817"/>
        <v>0.95471622681908153</v>
      </c>
      <c r="X1395" s="51">
        <f t="shared" si="818"/>
        <v>0.10835515460324387</v>
      </c>
      <c r="Y1395" s="51">
        <f t="shared" si="842"/>
        <v>0.99998626710299976</v>
      </c>
      <c r="Z1395" s="51">
        <f t="shared" si="819"/>
        <v>0.14165950587113663</v>
      </c>
      <c r="AA1395" s="51">
        <f t="shared" si="820"/>
        <v>0.15005696059679344</v>
      </c>
      <c r="AB1395" s="51">
        <f t="shared" si="821"/>
        <v>0.9547031157994742</v>
      </c>
      <c r="AC1395" s="51">
        <f t="shared" si="822"/>
        <v>0.10835366657306625</v>
      </c>
      <c r="AD1395" s="78">
        <f t="shared" si="823"/>
        <v>1.3547732488404705</v>
      </c>
      <c r="AE1395" s="51">
        <f t="shared" si="843"/>
        <v>1.3614237196819847</v>
      </c>
      <c r="AF1395" s="50">
        <f t="shared" si="824"/>
        <v>-4.8849382784866835E-3</v>
      </c>
      <c r="AG1395" s="50">
        <f t="shared" si="844"/>
        <v>3.0477568357767382E-4</v>
      </c>
      <c r="AH1395" s="48">
        <f t="shared" si="845"/>
        <v>45838</v>
      </c>
      <c r="AI1395" s="55">
        <f t="shared" si="825"/>
        <v>2025</v>
      </c>
      <c r="AJ1395" s="55">
        <f t="shared" si="826"/>
        <v>8</v>
      </c>
      <c r="AK1395" s="53">
        <f t="shared" si="827"/>
        <v>0</v>
      </c>
      <c r="AL1395" s="51">
        <f t="shared" si="846"/>
        <v>1.3543604727015923</v>
      </c>
      <c r="AM1395" s="52" t="str">
        <f t="shared" si="828"/>
        <v/>
      </c>
      <c r="AN1395" s="51">
        <f t="shared" si="847"/>
        <v>1.3614237196819847</v>
      </c>
      <c r="AO1395" s="52">
        <f t="shared" si="829"/>
        <v>-4.8849382784866835E-3</v>
      </c>
      <c r="AP1395" s="56">
        <f t="shared" si="830"/>
        <v>1</v>
      </c>
      <c r="AQ1395" s="53" t="b">
        <f t="shared" si="831"/>
        <v>1</v>
      </c>
    </row>
    <row r="1396" spans="1:43">
      <c r="A1396" s="48">
        <f>净值底稿!A1357</f>
        <v>45873</v>
      </c>
      <c r="B1396" s="49">
        <f>净值底稿!X1357</f>
        <v>1.8439298547934131</v>
      </c>
      <c r="C1396" s="49">
        <f>净值底稿!U1357</f>
        <v>1.6157893030487105</v>
      </c>
      <c r="D1396" s="49">
        <f>净值底稿!V1357</f>
        <v>1.7611000000000001</v>
      </c>
      <c r="E1396" s="49">
        <f>净值底稿!W1357</f>
        <v>2.7044000000000001</v>
      </c>
      <c r="F1396" s="50">
        <f t="shared" si="832"/>
        <v>5.1279884697499334E-3</v>
      </c>
      <c r="G1396" s="50">
        <f t="shared" si="833"/>
        <v>9.0766476263175466E-3</v>
      </c>
      <c r="H1396" s="50">
        <f t="shared" si="834"/>
        <v>2.8399409292290123E-4</v>
      </c>
      <c r="I1396" s="50">
        <f t="shared" si="835"/>
        <v>1.1217469338917319E-2</v>
      </c>
      <c r="J1396" s="51">
        <f t="shared" si="836"/>
        <v>0.1423859341838743</v>
      </c>
      <c r="K1396" s="51">
        <f t="shared" si="837"/>
        <v>0.15141897475200675</v>
      </c>
      <c r="L1396" s="51">
        <f t="shared" si="838"/>
        <v>0.95497424584485635</v>
      </c>
      <c r="M1396" s="51">
        <f t="shared" si="839"/>
        <v>0.10956912050560889</v>
      </c>
      <c r="N1396" s="51">
        <f t="shared" si="810"/>
        <v>1.3583482752863463</v>
      </c>
      <c r="O1396" s="52">
        <f t="shared" si="811"/>
        <v>0.21629571316969176</v>
      </c>
      <c r="P1396" s="53" t="b">
        <f t="shared" si="812"/>
        <v>0</v>
      </c>
      <c r="Q1396" s="53" t="b">
        <f t="shared" si="813"/>
        <v>0</v>
      </c>
      <c r="R1396" s="53" t="b">
        <f t="shared" si="814"/>
        <v>0</v>
      </c>
      <c r="S1396" s="53" t="b">
        <f t="shared" si="840"/>
        <v>0</v>
      </c>
      <c r="T1396" s="54" t="str">
        <f t="shared" si="841"/>
        <v>不调</v>
      </c>
      <c r="U1396" s="51">
        <f t="shared" si="815"/>
        <v>0.1423859341838743</v>
      </c>
      <c r="V1396" s="51">
        <f t="shared" si="816"/>
        <v>0.15141897475200675</v>
      </c>
      <c r="W1396" s="51">
        <f t="shared" si="817"/>
        <v>0.95497424584485635</v>
      </c>
      <c r="X1396" s="51">
        <f t="shared" si="818"/>
        <v>0.10956912050560889</v>
      </c>
      <c r="Y1396" s="51">
        <f t="shared" si="842"/>
        <v>0.99995880187477393</v>
      </c>
      <c r="Z1396" s="51">
        <f t="shared" si="819"/>
        <v>0.14238006815032736</v>
      </c>
      <c r="AA1396" s="51">
        <f t="shared" si="820"/>
        <v>0.1514127365741233</v>
      </c>
      <c r="AB1396" s="51">
        <f t="shared" si="821"/>
        <v>0.95493490269628833</v>
      </c>
      <c r="AC1396" s="51">
        <f t="shared" si="822"/>
        <v>0.1095646064632614</v>
      </c>
      <c r="AD1396" s="78">
        <f t="shared" si="823"/>
        <v>1.3582923138840004</v>
      </c>
      <c r="AE1396" s="51">
        <f t="shared" si="843"/>
        <v>1.3614237196819847</v>
      </c>
      <c r="AF1396" s="50">
        <f t="shared" si="824"/>
        <v>-2.3000964010791991E-3</v>
      </c>
      <c r="AG1396" s="50">
        <f t="shared" si="844"/>
        <v>2.5975306543304377E-3</v>
      </c>
      <c r="AH1396" s="48">
        <f t="shared" si="845"/>
        <v>45838</v>
      </c>
      <c r="AI1396" s="55">
        <f t="shared" si="825"/>
        <v>2025</v>
      </c>
      <c r="AJ1396" s="55">
        <f t="shared" si="826"/>
        <v>8</v>
      </c>
      <c r="AK1396" s="53">
        <f t="shared" si="827"/>
        <v>0</v>
      </c>
      <c r="AL1396" s="51">
        <f t="shared" si="846"/>
        <v>1.3543604727015923</v>
      </c>
      <c r="AM1396" s="52" t="str">
        <f t="shared" si="828"/>
        <v/>
      </c>
      <c r="AN1396" s="51">
        <f t="shared" si="847"/>
        <v>1.3614237196819847</v>
      </c>
      <c r="AO1396" s="52">
        <f t="shared" si="829"/>
        <v>-2.3000964010791991E-3</v>
      </c>
      <c r="AP1396" s="56">
        <f t="shared" si="830"/>
        <v>1</v>
      </c>
      <c r="AQ1396" s="53" t="b">
        <f t="shared" si="831"/>
        <v>1</v>
      </c>
    </row>
    <row r="1397" spans="1:43">
      <c r="A1397" s="48">
        <f>净值底稿!A1358</f>
        <v>45874</v>
      </c>
      <c r="B1397" s="49">
        <f>净值底稿!X1358</f>
        <v>1.8627275009314175</v>
      </c>
      <c r="C1397" s="49">
        <f>净值底稿!U1358</f>
        <v>1.6305456596302474</v>
      </c>
      <c r="D1397" s="49">
        <f>净值底稿!V1358</f>
        <v>1.7611000000000001</v>
      </c>
      <c r="E1397" s="49">
        <f>净值底稿!W1358</f>
        <v>2.718</v>
      </c>
      <c r="F1397" s="50">
        <f t="shared" si="832"/>
        <v>1.019433905749656E-2</v>
      </c>
      <c r="G1397" s="50">
        <f t="shared" si="833"/>
        <v>9.1325995002531357E-3</v>
      </c>
      <c r="H1397" s="50">
        <f t="shared" si="834"/>
        <v>0</v>
      </c>
      <c r="I1397" s="50">
        <f t="shared" si="835"/>
        <v>5.0288418872947993E-3</v>
      </c>
      <c r="J1397" s="51">
        <f t="shared" si="836"/>
        <v>0.14383153884008126</v>
      </c>
      <c r="K1397" s="51">
        <f t="shared" si="837"/>
        <v>0.15279552845649211</v>
      </c>
      <c r="L1397" s="51">
        <f t="shared" si="838"/>
        <v>0.95493490269628833</v>
      </c>
      <c r="M1397" s="51">
        <f t="shared" si="839"/>
        <v>0.11011558954560882</v>
      </c>
      <c r="N1397" s="51">
        <f t="shared" si="810"/>
        <v>1.3616775595384705</v>
      </c>
      <c r="O1397" s="52">
        <f t="shared" si="811"/>
        <v>0.21783943285157223</v>
      </c>
      <c r="P1397" s="53" t="b">
        <f t="shared" si="812"/>
        <v>0</v>
      </c>
      <c r="Q1397" s="53" t="b">
        <f t="shared" si="813"/>
        <v>0</v>
      </c>
      <c r="R1397" s="53" t="b">
        <f t="shared" si="814"/>
        <v>0</v>
      </c>
      <c r="S1397" s="53" t="b">
        <f t="shared" si="840"/>
        <v>0</v>
      </c>
      <c r="T1397" s="54" t="str">
        <f t="shared" si="841"/>
        <v>不调</v>
      </c>
      <c r="U1397" s="51">
        <f t="shared" si="815"/>
        <v>0.14383153884008126</v>
      </c>
      <c r="V1397" s="51">
        <f t="shared" si="816"/>
        <v>0.15279552845649211</v>
      </c>
      <c r="W1397" s="51">
        <f t="shared" si="817"/>
        <v>0.95493490269628833</v>
      </c>
      <c r="X1397" s="51">
        <f t="shared" si="818"/>
        <v>0.11011558954560882</v>
      </c>
      <c r="Y1397" s="51">
        <f t="shared" si="842"/>
        <v>0.99998626710299976</v>
      </c>
      <c r="Z1397" s="51">
        <f t="shared" si="819"/>
        <v>0.14382956361637297</v>
      </c>
      <c r="AA1397" s="51">
        <f t="shared" si="820"/>
        <v>0.15279343013123772</v>
      </c>
      <c r="AB1397" s="51">
        <f t="shared" si="821"/>
        <v>0.95492178867362765</v>
      </c>
      <c r="AC1397" s="51">
        <f t="shared" si="822"/>
        <v>0.11011407733955947</v>
      </c>
      <c r="AD1397" s="78">
        <f t="shared" si="823"/>
        <v>1.3616588597607979</v>
      </c>
      <c r="AE1397" s="51">
        <f t="shared" si="843"/>
        <v>1.3616588597607979</v>
      </c>
      <c r="AF1397" s="50">
        <f t="shared" si="824"/>
        <v>0</v>
      </c>
      <c r="AG1397" s="50">
        <f t="shared" si="844"/>
        <v>2.4785135293676763E-3</v>
      </c>
      <c r="AH1397" s="48">
        <f t="shared" si="845"/>
        <v>45838</v>
      </c>
      <c r="AI1397" s="55">
        <f t="shared" si="825"/>
        <v>2025</v>
      </c>
      <c r="AJ1397" s="55">
        <f t="shared" si="826"/>
        <v>8</v>
      </c>
      <c r="AK1397" s="53">
        <f t="shared" si="827"/>
        <v>0</v>
      </c>
      <c r="AL1397" s="51">
        <f t="shared" si="846"/>
        <v>1.3543604727015923</v>
      </c>
      <c r="AM1397" s="52" t="str">
        <f t="shared" si="828"/>
        <v/>
      </c>
      <c r="AN1397" s="51">
        <f t="shared" si="847"/>
        <v>1.3616588597607979</v>
      </c>
      <c r="AO1397" s="52">
        <f t="shared" si="829"/>
        <v>0</v>
      </c>
      <c r="AP1397" s="56">
        <f t="shared" si="830"/>
        <v>1</v>
      </c>
      <c r="AQ1397" s="53" t="b">
        <f t="shared" si="831"/>
        <v>1</v>
      </c>
    </row>
    <row r="1398" spans="1:43">
      <c r="A1398" s="48">
        <f>净值底稿!A1359</f>
        <v>45875</v>
      </c>
      <c r="B1398" s="49">
        <f>净值底稿!X1359</f>
        <v>1.8666718553221728</v>
      </c>
      <c r="C1398" s="49">
        <f>净值底稿!U1359</f>
        <v>1.6429716453396526</v>
      </c>
      <c r="D1398" s="49">
        <f>净值底稿!V1359</f>
        <v>1.7614000000000001</v>
      </c>
      <c r="E1398" s="49">
        <f>净值底稿!W1359</f>
        <v>2.7158000000000002</v>
      </c>
      <c r="F1398" s="50">
        <f t="shared" si="832"/>
        <v>2.1175155189274708E-3</v>
      </c>
      <c r="G1398" s="50">
        <f t="shared" si="833"/>
        <v>7.6207529890470749E-3</v>
      </c>
      <c r="H1398" s="50">
        <f t="shared" si="834"/>
        <v>1.7034807790583528E-4</v>
      </c>
      <c r="I1398" s="50">
        <f t="shared" si="835"/>
        <v>-8.0941869021333712E-4</v>
      </c>
      <c r="J1398" s="51">
        <f t="shared" si="836"/>
        <v>0.14413412494941122</v>
      </c>
      <c r="K1398" s="51">
        <f t="shared" si="837"/>
        <v>0.15395783112061712</v>
      </c>
      <c r="L1398" s="51">
        <f t="shared" si="838"/>
        <v>0.9550844577648786</v>
      </c>
      <c r="M1398" s="51">
        <f t="shared" si="839"/>
        <v>0.11002494894730523</v>
      </c>
      <c r="N1398" s="51">
        <f t="shared" si="810"/>
        <v>1.3632013627822124</v>
      </c>
      <c r="O1398" s="52">
        <f t="shared" si="811"/>
        <v>0.21867052381875596</v>
      </c>
      <c r="P1398" s="53" t="b">
        <f t="shared" si="812"/>
        <v>0</v>
      </c>
      <c r="Q1398" s="53" t="b">
        <f t="shared" si="813"/>
        <v>0</v>
      </c>
      <c r="R1398" s="53" t="b">
        <f t="shared" si="814"/>
        <v>0</v>
      </c>
      <c r="S1398" s="53" t="b">
        <f t="shared" si="840"/>
        <v>0</v>
      </c>
      <c r="T1398" s="54" t="str">
        <f t="shared" si="841"/>
        <v>不调</v>
      </c>
      <c r="U1398" s="51">
        <f t="shared" si="815"/>
        <v>0.14413412494941122</v>
      </c>
      <c r="V1398" s="51">
        <f t="shared" si="816"/>
        <v>0.15395783112061712</v>
      </c>
      <c r="W1398" s="51">
        <f t="shared" si="817"/>
        <v>0.9550844577648786</v>
      </c>
      <c r="X1398" s="51">
        <f t="shared" si="818"/>
        <v>0.11002494894730523</v>
      </c>
      <c r="Y1398" s="51">
        <f t="shared" si="842"/>
        <v>0.99998626710299976</v>
      </c>
      <c r="Z1398" s="51">
        <f t="shared" si="819"/>
        <v>0.14413214557031906</v>
      </c>
      <c r="AA1398" s="51">
        <f t="shared" si="820"/>
        <v>0.15395571683357995</v>
      </c>
      <c r="AB1398" s="51">
        <f t="shared" si="821"/>
        <v>0.95507134168839358</v>
      </c>
      <c r="AC1398" s="51">
        <f t="shared" si="822"/>
        <v>0.11002343798601388</v>
      </c>
      <c r="AD1398" s="78">
        <f t="shared" si="823"/>
        <v>1.3631826420783064</v>
      </c>
      <c r="AE1398" s="51">
        <f t="shared" si="843"/>
        <v>1.3631826420783064</v>
      </c>
      <c r="AF1398" s="50">
        <f t="shared" si="824"/>
        <v>0</v>
      </c>
      <c r="AG1398" s="50">
        <f t="shared" si="844"/>
        <v>1.1190631975002141E-3</v>
      </c>
      <c r="AH1398" s="48">
        <f t="shared" si="845"/>
        <v>45838</v>
      </c>
      <c r="AI1398" s="55">
        <f t="shared" si="825"/>
        <v>2025</v>
      </c>
      <c r="AJ1398" s="55">
        <f t="shared" si="826"/>
        <v>8</v>
      </c>
      <c r="AK1398" s="53">
        <f t="shared" si="827"/>
        <v>0</v>
      </c>
      <c r="AL1398" s="51">
        <f t="shared" si="846"/>
        <v>1.3543604727015923</v>
      </c>
      <c r="AM1398" s="52" t="str">
        <f t="shared" si="828"/>
        <v/>
      </c>
      <c r="AN1398" s="51">
        <f t="shared" si="847"/>
        <v>1.3631826420783064</v>
      </c>
      <c r="AO1398" s="52">
        <f t="shared" si="829"/>
        <v>0</v>
      </c>
      <c r="AP1398" s="56">
        <f t="shared" si="830"/>
        <v>1</v>
      </c>
      <c r="AQ1398" s="53" t="b">
        <f t="shared" si="831"/>
        <v>1</v>
      </c>
    </row>
    <row r="1399" spans="1:43">
      <c r="A1399" s="48">
        <f>净值底稿!A1360</f>
        <v>45876</v>
      </c>
      <c r="B1399" s="49">
        <f>净值底稿!X1360</f>
        <v>1.8697912763927049</v>
      </c>
      <c r="C1399" s="49">
        <f>净值底稿!U1360</f>
        <v>1.6407249490123537</v>
      </c>
      <c r="D1399" s="49">
        <f>净值底稿!V1360</f>
        <v>1.762</v>
      </c>
      <c r="E1399" s="49">
        <f>净值底稿!W1360</f>
        <v>2.7250999999999999</v>
      </c>
      <c r="F1399" s="50">
        <f t="shared" si="832"/>
        <v>1.6711137855527358E-3</v>
      </c>
      <c r="G1399" s="50">
        <f t="shared" si="833"/>
        <v>-1.3674589781702551E-3</v>
      </c>
      <c r="H1399" s="50">
        <f t="shared" si="834"/>
        <v>3.4063812876117261E-4</v>
      </c>
      <c r="I1399" s="50">
        <f t="shared" si="835"/>
        <v>3.424405331762248E-3</v>
      </c>
      <c r="J1399" s="51">
        <f t="shared" si="836"/>
        <v>0.1443730067857229</v>
      </c>
      <c r="K1399" s="51">
        <f t="shared" si="837"/>
        <v>0.15374518870635523</v>
      </c>
      <c r="L1399" s="51">
        <f t="shared" si="838"/>
        <v>0.95539667540305973</v>
      </c>
      <c r="M1399" s="51">
        <f t="shared" si="839"/>
        <v>0.11040020283367201</v>
      </c>
      <c r="N1399" s="51">
        <f t="shared" si="810"/>
        <v>1.3639150737288097</v>
      </c>
      <c r="O1399" s="52">
        <f t="shared" si="811"/>
        <v>0.21857533598265197</v>
      </c>
      <c r="P1399" s="53" t="b">
        <f t="shared" si="812"/>
        <v>0</v>
      </c>
      <c r="Q1399" s="53" t="b">
        <f t="shared" si="813"/>
        <v>0</v>
      </c>
      <c r="R1399" s="53" t="b">
        <f t="shared" si="814"/>
        <v>0</v>
      </c>
      <c r="S1399" s="53" t="b">
        <f t="shared" si="840"/>
        <v>0</v>
      </c>
      <c r="T1399" s="54" t="str">
        <f t="shared" si="841"/>
        <v>不调</v>
      </c>
      <c r="U1399" s="51">
        <f t="shared" si="815"/>
        <v>0.1443730067857229</v>
      </c>
      <c r="V1399" s="51">
        <f t="shared" si="816"/>
        <v>0.15374518870635523</v>
      </c>
      <c r="W1399" s="51">
        <f t="shared" si="817"/>
        <v>0.95539667540305973</v>
      </c>
      <c r="X1399" s="51">
        <f t="shared" si="818"/>
        <v>0.11040020283367201</v>
      </c>
      <c r="Y1399" s="51">
        <f t="shared" si="842"/>
        <v>0.99998626710299976</v>
      </c>
      <c r="Z1399" s="51">
        <f t="shared" si="819"/>
        <v>0.1443710241260911</v>
      </c>
      <c r="AA1399" s="51">
        <f t="shared" si="820"/>
        <v>0.15374307733951445</v>
      </c>
      <c r="AB1399" s="51">
        <f t="shared" si="821"/>
        <v>0.95538355503892203</v>
      </c>
      <c r="AC1399" s="51">
        <f t="shared" si="822"/>
        <v>0.11039868671905768</v>
      </c>
      <c r="AD1399" s="78">
        <f t="shared" si="823"/>
        <v>1.3638963432235851</v>
      </c>
      <c r="AE1399" s="51">
        <f t="shared" si="843"/>
        <v>1.3638963432235851</v>
      </c>
      <c r="AF1399" s="50">
        <f t="shared" si="824"/>
        <v>0</v>
      </c>
      <c r="AG1399" s="50">
        <f t="shared" si="844"/>
        <v>5.2355504189116608E-4</v>
      </c>
      <c r="AH1399" s="48">
        <f t="shared" si="845"/>
        <v>45838</v>
      </c>
      <c r="AI1399" s="55">
        <f t="shared" si="825"/>
        <v>2025</v>
      </c>
      <c r="AJ1399" s="55">
        <f t="shared" si="826"/>
        <v>8</v>
      </c>
      <c r="AK1399" s="53">
        <f t="shared" si="827"/>
        <v>0</v>
      </c>
      <c r="AL1399" s="51">
        <f t="shared" si="846"/>
        <v>1.3543604727015923</v>
      </c>
      <c r="AM1399" s="52" t="str">
        <f t="shared" si="828"/>
        <v/>
      </c>
      <c r="AN1399" s="51">
        <f t="shared" si="847"/>
        <v>1.3638963432235851</v>
      </c>
      <c r="AO1399" s="52">
        <f t="shared" si="829"/>
        <v>0</v>
      </c>
      <c r="AP1399" s="56">
        <f t="shared" si="830"/>
        <v>1</v>
      </c>
      <c r="AQ1399" s="53" t="b">
        <f t="shared" si="831"/>
        <v>1</v>
      </c>
    </row>
    <row r="1400" spans="1:43">
      <c r="A1400" s="48">
        <f>净值底稿!A1361</f>
        <v>45877</v>
      </c>
      <c r="B1400" s="49">
        <f>净值底稿!X1361</f>
        <v>1.8720002761618761</v>
      </c>
      <c r="C1400" s="49">
        <f>净值底稿!U1361</f>
        <v>1.6390802764179206</v>
      </c>
      <c r="D1400" s="49">
        <f>净值底稿!V1361</f>
        <v>1.7621</v>
      </c>
      <c r="E1400" s="49">
        <f>净值底稿!W1361</f>
        <v>2.7292000000000001</v>
      </c>
      <c r="F1400" s="50">
        <f t="shared" si="832"/>
        <v>1.1814151649229832E-3</v>
      </c>
      <c r="G1400" s="50">
        <f t="shared" si="833"/>
        <v>-1.0024060372965105E-3</v>
      </c>
      <c r="H1400" s="50">
        <f t="shared" si="834"/>
        <v>5.6753688989719109E-5</v>
      </c>
      <c r="I1400" s="50">
        <f t="shared" si="835"/>
        <v>1.5045319437818616E-3</v>
      </c>
      <c r="J1400" s="51">
        <f t="shared" si="836"/>
        <v>0.14454158624336913</v>
      </c>
      <c r="K1400" s="51">
        <f t="shared" si="837"/>
        <v>0.15358896435059677</v>
      </c>
      <c r="L1400" s="51">
        <f t="shared" si="838"/>
        <v>0.95543777658007056</v>
      </c>
      <c r="M1400" s="51">
        <f t="shared" si="839"/>
        <v>0.11056478506977807</v>
      </c>
      <c r="N1400" s="51">
        <f t="shared" si="810"/>
        <v>1.3641331122438145</v>
      </c>
      <c r="O1400" s="52">
        <f t="shared" si="811"/>
        <v>0.21854945673416096</v>
      </c>
      <c r="P1400" s="53" t="b">
        <f t="shared" si="812"/>
        <v>0</v>
      </c>
      <c r="Q1400" s="53" t="b">
        <f t="shared" si="813"/>
        <v>0</v>
      </c>
      <c r="R1400" s="53" t="b">
        <f t="shared" si="814"/>
        <v>0</v>
      </c>
      <c r="S1400" s="53" t="b">
        <f t="shared" si="840"/>
        <v>0</v>
      </c>
      <c r="T1400" s="54" t="str">
        <f t="shared" si="841"/>
        <v>不调</v>
      </c>
      <c r="U1400" s="51">
        <f t="shared" si="815"/>
        <v>0.14454158624336913</v>
      </c>
      <c r="V1400" s="51">
        <f t="shared" si="816"/>
        <v>0.15358896435059677</v>
      </c>
      <c r="W1400" s="51">
        <f t="shared" si="817"/>
        <v>0.95543777658007056</v>
      </c>
      <c r="X1400" s="51">
        <f t="shared" si="818"/>
        <v>0.11056478506977807</v>
      </c>
      <c r="Y1400" s="51">
        <f t="shared" si="842"/>
        <v>0.99998626710299976</v>
      </c>
      <c r="Z1400" s="51">
        <f t="shared" si="819"/>
        <v>0.14453960126865301</v>
      </c>
      <c r="AA1400" s="51">
        <f t="shared" si="820"/>
        <v>0.15358685512916898</v>
      </c>
      <c r="AB1400" s="51">
        <f t="shared" si="821"/>
        <v>0.9554246556514947</v>
      </c>
      <c r="AC1400" s="51">
        <f t="shared" si="822"/>
        <v>0.11056326669497285</v>
      </c>
      <c r="AD1400" s="78">
        <f t="shared" si="823"/>
        <v>1.3641143787442895</v>
      </c>
      <c r="AE1400" s="51">
        <f t="shared" si="843"/>
        <v>1.3641143787442895</v>
      </c>
      <c r="AF1400" s="50">
        <f t="shared" si="824"/>
        <v>0</v>
      </c>
      <c r="AG1400" s="50">
        <f t="shared" si="844"/>
        <v>1.5986223717634473E-4</v>
      </c>
      <c r="AH1400" s="48">
        <f t="shared" si="845"/>
        <v>45838</v>
      </c>
      <c r="AI1400" s="55">
        <f t="shared" si="825"/>
        <v>2025</v>
      </c>
      <c r="AJ1400" s="55">
        <f t="shared" si="826"/>
        <v>8</v>
      </c>
      <c r="AK1400" s="53">
        <f t="shared" si="827"/>
        <v>0</v>
      </c>
      <c r="AL1400" s="51">
        <f t="shared" si="846"/>
        <v>1.3543604727015923</v>
      </c>
      <c r="AM1400" s="52" t="str">
        <f t="shared" si="828"/>
        <v/>
      </c>
      <c r="AN1400" s="51">
        <f t="shared" si="847"/>
        <v>1.3641143787442895</v>
      </c>
      <c r="AO1400" s="52">
        <f t="shared" si="829"/>
        <v>0</v>
      </c>
      <c r="AP1400" s="56">
        <f t="shared" si="830"/>
        <v>1</v>
      </c>
      <c r="AQ1400" s="53" t="b">
        <f t="shared" si="831"/>
        <v>1</v>
      </c>
    </row>
    <row r="1401" spans="1:43">
      <c r="A1401" s="48">
        <f>净值底稿!A1362</f>
        <v>45880</v>
      </c>
      <c r="B1401" s="49">
        <f>净值底稿!X1362</f>
        <v>1.8645637542480995</v>
      </c>
      <c r="C1401" s="49">
        <f>净值底稿!U1362</f>
        <v>1.6557888867885462</v>
      </c>
      <c r="D1401" s="49">
        <f>净值底稿!V1362</f>
        <v>1.7595000000000001</v>
      </c>
      <c r="E1401" s="49">
        <f>净值底稿!W1362</f>
        <v>2.7033999999999998</v>
      </c>
      <c r="F1401" s="50">
        <f t="shared" si="832"/>
        <v>-3.9725004362839433E-3</v>
      </c>
      <c r="G1401" s="50">
        <f t="shared" si="833"/>
        <v>1.0193893862929571E-2</v>
      </c>
      <c r="H1401" s="50">
        <f t="shared" si="834"/>
        <v>-1.4755121729753684E-3</v>
      </c>
      <c r="I1401" s="50">
        <f t="shared" si="835"/>
        <v>-9.4533196541112252E-3</v>
      </c>
      <c r="J1401" s="51">
        <f t="shared" si="836"/>
        <v>0.14396541763955298</v>
      </c>
      <c r="K1401" s="51">
        <f t="shared" si="837"/>
        <v>0.15515250322909688</v>
      </c>
      <c r="L1401" s="51">
        <f t="shared" si="838"/>
        <v>0.95401491494172008</v>
      </c>
      <c r="M1401" s="51">
        <f t="shared" si="839"/>
        <v>0.10951807679290253</v>
      </c>
      <c r="N1401" s="51">
        <f t="shared" si="810"/>
        <v>1.3626509126032724</v>
      </c>
      <c r="O1401" s="52">
        <f t="shared" si="811"/>
        <v>0.21951177524785193</v>
      </c>
      <c r="P1401" s="53" t="b">
        <f t="shared" si="812"/>
        <v>0</v>
      </c>
      <c r="Q1401" s="53" t="b">
        <f t="shared" si="813"/>
        <v>0</v>
      </c>
      <c r="R1401" s="53" t="b">
        <f t="shared" si="814"/>
        <v>0</v>
      </c>
      <c r="S1401" s="53" t="b">
        <f t="shared" si="840"/>
        <v>0</v>
      </c>
      <c r="T1401" s="54" t="str">
        <f t="shared" si="841"/>
        <v>不调</v>
      </c>
      <c r="U1401" s="51">
        <f t="shared" si="815"/>
        <v>0.14396541763955298</v>
      </c>
      <c r="V1401" s="51">
        <f t="shared" si="816"/>
        <v>0.15515250322909688</v>
      </c>
      <c r="W1401" s="51">
        <f t="shared" si="817"/>
        <v>0.95401491494172008</v>
      </c>
      <c r="X1401" s="51">
        <f t="shared" si="818"/>
        <v>0.10951807679290253</v>
      </c>
      <c r="Y1401" s="51">
        <f t="shared" si="842"/>
        <v>0.99995880187477393</v>
      </c>
      <c r="Z1401" s="51">
        <f t="shared" si="819"/>
        <v>0.14395948653424884</v>
      </c>
      <c r="AA1401" s="51">
        <f t="shared" si="820"/>
        <v>0.15514611123683972</v>
      </c>
      <c r="AB1401" s="51">
        <f t="shared" si="821"/>
        <v>0.95397561131578679</v>
      </c>
      <c r="AC1401" s="51">
        <f t="shared" si="822"/>
        <v>0.1095135648534603</v>
      </c>
      <c r="AD1401" s="78">
        <f t="shared" si="823"/>
        <v>1.3625947739403355</v>
      </c>
      <c r="AE1401" s="51">
        <f t="shared" si="843"/>
        <v>1.3641143787442895</v>
      </c>
      <c r="AF1401" s="50">
        <f t="shared" si="824"/>
        <v>-1.1139863545408524E-3</v>
      </c>
      <c r="AG1401" s="50">
        <f t="shared" si="844"/>
        <v>-1.1139863545408524E-3</v>
      </c>
      <c r="AH1401" s="48">
        <f t="shared" si="845"/>
        <v>45838</v>
      </c>
      <c r="AI1401" s="55">
        <f t="shared" si="825"/>
        <v>2025</v>
      </c>
      <c r="AJ1401" s="55">
        <f t="shared" si="826"/>
        <v>8</v>
      </c>
      <c r="AK1401" s="53">
        <f t="shared" si="827"/>
        <v>0</v>
      </c>
      <c r="AL1401" s="51">
        <f t="shared" si="846"/>
        <v>1.3543604727015923</v>
      </c>
      <c r="AM1401" s="52" t="str">
        <f t="shared" si="828"/>
        <v/>
      </c>
      <c r="AN1401" s="51">
        <f t="shared" si="847"/>
        <v>1.3641143787442895</v>
      </c>
      <c r="AO1401" s="52">
        <f t="shared" si="829"/>
        <v>-1.1139863545408524E-3</v>
      </c>
      <c r="AP1401" s="56">
        <f t="shared" si="830"/>
        <v>1</v>
      </c>
      <c r="AQ1401" s="53" t="b">
        <f t="shared" si="831"/>
        <v>1</v>
      </c>
    </row>
    <row r="1402" spans="1:43">
      <c r="A1402" s="48">
        <f>净值底稿!A1363</f>
        <v>45881</v>
      </c>
      <c r="B1402" s="49">
        <f>净值底稿!X1363</f>
        <v>1.8709057365741104</v>
      </c>
      <c r="C1402" s="49">
        <f>净值底稿!U1363</f>
        <v>1.6598736003518997</v>
      </c>
      <c r="D1402" s="49">
        <f>净值底稿!V1363</f>
        <v>1.7575000000000001</v>
      </c>
      <c r="E1402" s="49">
        <f>净值底稿!W1363</f>
        <v>2.6953</v>
      </c>
      <c r="F1402" s="50">
        <f t="shared" si="832"/>
        <v>3.4013223262341352E-3</v>
      </c>
      <c r="G1402" s="50">
        <f t="shared" si="833"/>
        <v>2.466928964160342E-3</v>
      </c>
      <c r="H1402" s="50">
        <f t="shared" si="834"/>
        <v>-1.1366865586814878E-3</v>
      </c>
      <c r="I1402" s="50">
        <f t="shared" si="835"/>
        <v>-2.9962269734408187E-3</v>
      </c>
      <c r="J1402" s="51">
        <f t="shared" si="836"/>
        <v>0.14444913914987098</v>
      </c>
      <c r="K1402" s="51">
        <f t="shared" si="837"/>
        <v>0.15552884567232672</v>
      </c>
      <c r="L1402" s="51">
        <f t="shared" si="838"/>
        <v>0.95289124006109416</v>
      </c>
      <c r="M1402" s="51">
        <f t="shared" si="839"/>
        <v>0.1091854373564887</v>
      </c>
      <c r="N1402" s="51">
        <f t="shared" si="810"/>
        <v>1.3620546622397807</v>
      </c>
      <c r="O1402" s="52">
        <f t="shared" si="811"/>
        <v>0.22023931427899521</v>
      </c>
      <c r="P1402" s="53" t="b">
        <f t="shared" si="812"/>
        <v>0</v>
      </c>
      <c r="Q1402" s="53" t="b">
        <f t="shared" si="813"/>
        <v>0</v>
      </c>
      <c r="R1402" s="53" t="b">
        <f t="shared" si="814"/>
        <v>0</v>
      </c>
      <c r="S1402" s="53" t="b">
        <f t="shared" si="840"/>
        <v>0</v>
      </c>
      <c r="T1402" s="54" t="str">
        <f t="shared" si="841"/>
        <v>不调</v>
      </c>
      <c r="U1402" s="51">
        <f t="shared" si="815"/>
        <v>0.14444913914987098</v>
      </c>
      <c r="V1402" s="51">
        <f t="shared" si="816"/>
        <v>0.15552884567232672</v>
      </c>
      <c r="W1402" s="51">
        <f t="shared" si="817"/>
        <v>0.95289124006109416</v>
      </c>
      <c r="X1402" s="51">
        <f t="shared" si="818"/>
        <v>0.1091854373564887</v>
      </c>
      <c r="Y1402" s="51">
        <f t="shared" si="842"/>
        <v>0.99998626710299976</v>
      </c>
      <c r="Z1402" s="51">
        <f t="shared" si="819"/>
        <v>0.14444715544472125</v>
      </c>
      <c r="AA1402" s="51">
        <f t="shared" si="820"/>
        <v>0.15552670981070854</v>
      </c>
      <c r="AB1402" s="51">
        <f t="shared" si="821"/>
        <v>0.95287815410384191</v>
      </c>
      <c r="AC1402" s="51">
        <f t="shared" si="822"/>
        <v>0.10918393792412355</v>
      </c>
      <c r="AD1402" s="78">
        <f t="shared" si="823"/>
        <v>1.3620359572833953</v>
      </c>
      <c r="AE1402" s="51">
        <f t="shared" si="843"/>
        <v>1.3641143787442895</v>
      </c>
      <c r="AF1402" s="50">
        <f t="shared" si="824"/>
        <v>-1.5236416339277081E-3</v>
      </c>
      <c r="AG1402" s="50">
        <f t="shared" si="844"/>
        <v>-4.101121387132256E-4</v>
      </c>
      <c r="AH1402" s="48">
        <f t="shared" si="845"/>
        <v>45838</v>
      </c>
      <c r="AI1402" s="55">
        <f t="shared" si="825"/>
        <v>2025</v>
      </c>
      <c r="AJ1402" s="55">
        <f t="shared" si="826"/>
        <v>8</v>
      </c>
      <c r="AK1402" s="53">
        <f t="shared" si="827"/>
        <v>0</v>
      </c>
      <c r="AL1402" s="51">
        <f t="shared" si="846"/>
        <v>1.3543604727015923</v>
      </c>
      <c r="AM1402" s="52" t="str">
        <f t="shared" si="828"/>
        <v/>
      </c>
      <c r="AN1402" s="51">
        <f t="shared" si="847"/>
        <v>1.3641143787442895</v>
      </c>
      <c r="AO1402" s="52">
        <f t="shared" si="829"/>
        <v>-1.5236416339277081E-3</v>
      </c>
      <c r="AP1402" s="56">
        <f t="shared" si="830"/>
        <v>1</v>
      </c>
      <c r="AQ1402" s="53" t="b">
        <f t="shared" si="831"/>
        <v>1</v>
      </c>
    </row>
    <row r="1403" spans="1:43">
      <c r="A1403" s="48">
        <f>净值底稿!A1364</f>
        <v>45882</v>
      </c>
      <c r="B1403" s="49">
        <f>净值底稿!X1364</f>
        <v>1.8656313042940231</v>
      </c>
      <c r="C1403" s="49">
        <f>净值底稿!U1364</f>
        <v>1.6743714234291485</v>
      </c>
      <c r="D1403" s="49">
        <f>净值底稿!V1364</f>
        <v>1.7574000000000001</v>
      </c>
      <c r="E1403" s="49">
        <f>净值底稿!W1364</f>
        <v>2.6999</v>
      </c>
      <c r="F1403" s="50">
        <f t="shared" si="832"/>
        <v>-2.8191865453068843E-3</v>
      </c>
      <c r="G1403" s="50">
        <f t="shared" si="833"/>
        <v>8.7342934270266959E-3</v>
      </c>
      <c r="H1403" s="50">
        <f t="shared" si="834"/>
        <v>-5.6899004267418896E-5</v>
      </c>
      <c r="I1403" s="50">
        <f t="shared" si="835"/>
        <v>1.7066745816791684E-3</v>
      </c>
      <c r="J1403" s="51">
        <f t="shared" si="836"/>
        <v>0.14403993196758363</v>
      </c>
      <c r="K1403" s="51">
        <f t="shared" si="837"/>
        <v>0.15688512572993529</v>
      </c>
      <c r="L1403" s="51">
        <f t="shared" si="838"/>
        <v>0.95282393628568518</v>
      </c>
      <c r="M1403" s="51">
        <f t="shared" si="839"/>
        <v>0.10937027937570629</v>
      </c>
      <c r="N1403" s="51">
        <f t="shared" si="810"/>
        <v>1.3631192733589104</v>
      </c>
      <c r="O1403" s="52">
        <f t="shared" si="811"/>
        <v>0.22076208852655929</v>
      </c>
      <c r="P1403" s="53" t="b">
        <f t="shared" si="812"/>
        <v>0</v>
      </c>
      <c r="Q1403" s="53" t="b">
        <f t="shared" si="813"/>
        <v>0</v>
      </c>
      <c r="R1403" s="53" t="b">
        <f t="shared" si="814"/>
        <v>0</v>
      </c>
      <c r="S1403" s="53" t="b">
        <f t="shared" si="840"/>
        <v>0</v>
      </c>
      <c r="T1403" s="54" t="str">
        <f t="shared" si="841"/>
        <v>不调</v>
      </c>
      <c r="U1403" s="51">
        <f t="shared" si="815"/>
        <v>0.14403993196758363</v>
      </c>
      <c r="V1403" s="51">
        <f t="shared" si="816"/>
        <v>0.15688512572993529</v>
      </c>
      <c r="W1403" s="51">
        <f t="shared" si="817"/>
        <v>0.95282393628568518</v>
      </c>
      <c r="X1403" s="51">
        <f t="shared" si="818"/>
        <v>0.10937027937570629</v>
      </c>
      <c r="Y1403" s="51">
        <f t="shared" si="842"/>
        <v>0.99998626710299976</v>
      </c>
      <c r="Z1403" s="51">
        <f t="shared" si="819"/>
        <v>0.144037953882034</v>
      </c>
      <c r="AA1403" s="51">
        <f t="shared" si="820"/>
        <v>0.15688297124266276</v>
      </c>
      <c r="AB1403" s="51">
        <f t="shared" si="821"/>
        <v>0.95281085125270881</v>
      </c>
      <c r="AC1403" s="51">
        <f t="shared" si="822"/>
        <v>0.10936877740492473</v>
      </c>
      <c r="AD1403" s="78">
        <f t="shared" si="823"/>
        <v>1.3631005537823304</v>
      </c>
      <c r="AE1403" s="51">
        <f t="shared" si="843"/>
        <v>1.3641143787442895</v>
      </c>
      <c r="AF1403" s="50">
        <f t="shared" si="824"/>
        <v>-7.4321111026798281E-4</v>
      </c>
      <c r="AG1403" s="50">
        <f t="shared" si="844"/>
        <v>7.8162143461946165E-4</v>
      </c>
      <c r="AH1403" s="48">
        <f t="shared" si="845"/>
        <v>45838</v>
      </c>
      <c r="AI1403" s="55">
        <f t="shared" si="825"/>
        <v>2025</v>
      </c>
      <c r="AJ1403" s="55">
        <f t="shared" si="826"/>
        <v>8</v>
      </c>
      <c r="AK1403" s="53">
        <f t="shared" si="827"/>
        <v>0</v>
      </c>
      <c r="AL1403" s="51">
        <f t="shared" si="846"/>
        <v>1.3543604727015923</v>
      </c>
      <c r="AM1403" s="52" t="str">
        <f t="shared" si="828"/>
        <v/>
      </c>
      <c r="AN1403" s="51">
        <f t="shared" si="847"/>
        <v>1.3641143787442895</v>
      </c>
      <c r="AO1403" s="52">
        <f t="shared" si="829"/>
        <v>-7.4321111026798281E-4</v>
      </c>
      <c r="AP1403" s="56">
        <f t="shared" si="830"/>
        <v>1</v>
      </c>
      <c r="AQ1403" s="53" t="b">
        <f t="shared" si="831"/>
        <v>1</v>
      </c>
    </row>
    <row r="1404" spans="1:43">
      <c r="A1404" s="48">
        <f>净值底稿!A1365</f>
        <v>45883</v>
      </c>
      <c r="B1404" s="49">
        <f>净值底稿!X1365</f>
        <v>1.8636170434708723</v>
      </c>
      <c r="C1404" s="49">
        <f>净值底稿!U1365</f>
        <v>1.6580706286217008</v>
      </c>
      <c r="D1404" s="49">
        <f>净值底稿!V1365</f>
        <v>1.756</v>
      </c>
      <c r="E1404" s="49">
        <f>净值底稿!W1365</f>
        <v>2.7006999999999999</v>
      </c>
      <c r="F1404" s="50">
        <f t="shared" si="832"/>
        <v>-1.079667144582519E-3</v>
      </c>
      <c r="G1404" s="50">
        <f t="shared" si="833"/>
        <v>-9.7354712218291617E-3</v>
      </c>
      <c r="H1404" s="50">
        <f t="shared" si="834"/>
        <v>-7.966313872767028E-4</v>
      </c>
      <c r="I1404" s="50">
        <f t="shared" si="835"/>
        <v>2.9630727063967299E-4</v>
      </c>
      <c r="J1404" s="51">
        <f t="shared" si="836"/>
        <v>0.14388244083565468</v>
      </c>
      <c r="K1404" s="51">
        <f t="shared" si="837"/>
        <v>0.15535564159093476</v>
      </c>
      <c r="L1404" s="51">
        <f t="shared" si="838"/>
        <v>0.95205181222246305</v>
      </c>
      <c r="M1404" s="51">
        <f t="shared" si="839"/>
        <v>0.10940118416885078</v>
      </c>
      <c r="N1404" s="51">
        <f t="shared" si="810"/>
        <v>1.3606910788179032</v>
      </c>
      <c r="O1404" s="52">
        <f t="shared" si="811"/>
        <v>0.21991625217867361</v>
      </c>
      <c r="P1404" s="53" t="b">
        <f t="shared" si="812"/>
        <v>0</v>
      </c>
      <c r="Q1404" s="53" t="b">
        <f t="shared" si="813"/>
        <v>0</v>
      </c>
      <c r="R1404" s="53" t="b">
        <f t="shared" si="814"/>
        <v>0</v>
      </c>
      <c r="S1404" s="53" t="b">
        <f t="shared" si="840"/>
        <v>0</v>
      </c>
      <c r="T1404" s="54" t="str">
        <f t="shared" si="841"/>
        <v>不调</v>
      </c>
      <c r="U1404" s="51">
        <f t="shared" si="815"/>
        <v>0.14388244083565468</v>
      </c>
      <c r="V1404" s="51">
        <f t="shared" si="816"/>
        <v>0.15535564159093476</v>
      </c>
      <c r="W1404" s="51">
        <f t="shared" si="817"/>
        <v>0.95205181222246305</v>
      </c>
      <c r="X1404" s="51">
        <f t="shared" si="818"/>
        <v>0.10940118416885078</v>
      </c>
      <c r="Y1404" s="51">
        <f t="shared" si="842"/>
        <v>0.99998626710299976</v>
      </c>
      <c r="Z1404" s="51">
        <f t="shared" si="819"/>
        <v>0.14388046491291454</v>
      </c>
      <c r="AA1404" s="51">
        <f t="shared" si="820"/>
        <v>0.15535350810791038</v>
      </c>
      <c r="AB1404" s="51">
        <f t="shared" si="821"/>
        <v>0.95203873779298687</v>
      </c>
      <c r="AC1404" s="51">
        <f t="shared" si="822"/>
        <v>0.10939968177365689</v>
      </c>
      <c r="AD1404" s="78">
        <f t="shared" si="823"/>
        <v>1.3606723925874686</v>
      </c>
      <c r="AE1404" s="51">
        <f t="shared" si="843"/>
        <v>1.3641143787442895</v>
      </c>
      <c r="AF1404" s="50">
        <f t="shared" si="824"/>
        <v>-2.5232386744499236E-3</v>
      </c>
      <c r="AG1404" s="50">
        <f t="shared" si="844"/>
        <v>-1.7813514843963985E-3</v>
      </c>
      <c r="AH1404" s="48">
        <f t="shared" si="845"/>
        <v>45838</v>
      </c>
      <c r="AI1404" s="55">
        <f t="shared" si="825"/>
        <v>2025</v>
      </c>
      <c r="AJ1404" s="55">
        <f t="shared" si="826"/>
        <v>8</v>
      </c>
      <c r="AK1404" s="53">
        <f t="shared" si="827"/>
        <v>0</v>
      </c>
      <c r="AL1404" s="51">
        <f t="shared" si="846"/>
        <v>1.3543604727015923</v>
      </c>
      <c r="AM1404" s="52" t="str">
        <f t="shared" si="828"/>
        <v/>
      </c>
      <c r="AN1404" s="51">
        <f t="shared" si="847"/>
        <v>1.3641143787442895</v>
      </c>
      <c r="AO1404" s="52">
        <f t="shared" si="829"/>
        <v>-2.5232386744499236E-3</v>
      </c>
      <c r="AP1404" s="56">
        <f t="shared" si="830"/>
        <v>1</v>
      </c>
      <c r="AQ1404" s="53" t="b">
        <f t="shared" si="831"/>
        <v>1</v>
      </c>
    </row>
    <row r="1405" spans="1:43">
      <c r="A1405" s="48">
        <f>净值底稿!A1366</f>
        <v>45884</v>
      </c>
      <c r="B1405" s="49">
        <f>净值底稿!X1366</f>
        <v>1.8624341321755942</v>
      </c>
      <c r="C1405" s="49">
        <f>净值底稿!U1366</f>
        <v>1.6813614272453021</v>
      </c>
      <c r="D1405" s="49">
        <f>净值底稿!V1366</f>
        <v>1.7547999999999999</v>
      </c>
      <c r="E1405" s="49">
        <f>净值底稿!W1366</f>
        <v>2.6949000000000001</v>
      </c>
      <c r="F1405" s="50">
        <f t="shared" si="832"/>
        <v>-6.3473947044134782E-4</v>
      </c>
      <c r="G1405" s="50">
        <f t="shared" si="833"/>
        <v>1.4046927930303044E-2</v>
      </c>
      <c r="H1405" s="50">
        <f t="shared" si="834"/>
        <v>-6.8337129840556621E-4</v>
      </c>
      <c r="I1405" s="50">
        <f t="shared" si="835"/>
        <v>-2.1475913652015954E-3</v>
      </c>
      <c r="J1405" s="51">
        <f t="shared" si="836"/>
        <v>0.14378913830280884</v>
      </c>
      <c r="K1405" s="51">
        <f t="shared" si="837"/>
        <v>0.15753574764002196</v>
      </c>
      <c r="L1405" s="51">
        <f t="shared" si="838"/>
        <v>0.95138814184460885</v>
      </c>
      <c r="M1405" s="51">
        <f t="shared" si="839"/>
        <v>0.10916473596172398</v>
      </c>
      <c r="N1405" s="51">
        <f t="shared" si="810"/>
        <v>1.3618777637491637</v>
      </c>
      <c r="O1405" s="52">
        <f t="shared" si="811"/>
        <v>0.22125692478692241</v>
      </c>
      <c r="P1405" s="53" t="b">
        <f t="shared" si="812"/>
        <v>0</v>
      </c>
      <c r="Q1405" s="53" t="b">
        <f t="shared" si="813"/>
        <v>0</v>
      </c>
      <c r="R1405" s="53" t="b">
        <f t="shared" si="814"/>
        <v>0</v>
      </c>
      <c r="S1405" s="53" t="b">
        <f t="shared" si="840"/>
        <v>0</v>
      </c>
      <c r="T1405" s="54" t="str">
        <f t="shared" si="841"/>
        <v>不调</v>
      </c>
      <c r="U1405" s="51">
        <f t="shared" si="815"/>
        <v>0.14378913830280884</v>
      </c>
      <c r="V1405" s="51">
        <f t="shared" si="816"/>
        <v>0.15753574764002196</v>
      </c>
      <c r="W1405" s="51">
        <f t="shared" si="817"/>
        <v>0.95138814184460885</v>
      </c>
      <c r="X1405" s="51">
        <f t="shared" si="818"/>
        <v>0.10916473596172398</v>
      </c>
      <c r="Y1405" s="51">
        <f t="shared" si="842"/>
        <v>0.99998626710299976</v>
      </c>
      <c r="Z1405" s="51">
        <f t="shared" si="819"/>
        <v>0.14378716366138278</v>
      </c>
      <c r="AA1405" s="51">
        <f t="shared" si="820"/>
        <v>0.15753358421782576</v>
      </c>
      <c r="AB1405" s="51">
        <f t="shared" si="821"/>
        <v>0.95137507652924969</v>
      </c>
      <c r="AC1405" s="51">
        <f t="shared" si="822"/>
        <v>0.10916323681364895</v>
      </c>
      <c r="AD1405" s="78">
        <f t="shared" si="823"/>
        <v>1.3618590612221073</v>
      </c>
      <c r="AE1405" s="51">
        <f t="shared" si="843"/>
        <v>1.3641143787442895</v>
      </c>
      <c r="AF1405" s="50">
        <f t="shared" si="824"/>
        <v>-1.6533199541949317E-3</v>
      </c>
      <c r="AG1405" s="50">
        <f t="shared" si="844"/>
        <v>8.7211928536445882E-4</v>
      </c>
      <c r="AH1405" s="48">
        <f t="shared" si="845"/>
        <v>45838</v>
      </c>
      <c r="AI1405" s="55">
        <f t="shared" si="825"/>
        <v>2025</v>
      </c>
      <c r="AJ1405" s="55">
        <f t="shared" si="826"/>
        <v>8</v>
      </c>
      <c r="AK1405" s="53">
        <f t="shared" si="827"/>
        <v>0</v>
      </c>
      <c r="AL1405" s="51">
        <f t="shared" si="846"/>
        <v>1.3543604727015923</v>
      </c>
      <c r="AM1405" s="52" t="str">
        <f t="shared" si="828"/>
        <v/>
      </c>
      <c r="AN1405" s="51">
        <f t="shared" si="847"/>
        <v>1.3641143787442895</v>
      </c>
      <c r="AO1405" s="52">
        <f t="shared" si="829"/>
        <v>-1.6533199541949317E-3</v>
      </c>
      <c r="AP1405" s="56">
        <f t="shared" si="830"/>
        <v>1</v>
      </c>
      <c r="AQ1405" s="53" t="b">
        <f t="shared" si="831"/>
        <v>1</v>
      </c>
    </row>
    <row r="1406" spans="1:43">
      <c r="A1406" s="48">
        <f>净值底稿!A1367</f>
        <v>45887</v>
      </c>
      <c r="B1406" s="49">
        <f>净值底稿!X1367</f>
        <v>1.8677010370312153</v>
      </c>
      <c r="C1406" s="49">
        <f>净值底稿!U1367</f>
        <v>1.703881428110424</v>
      </c>
      <c r="D1406" s="49">
        <f>净值底稿!V1367</f>
        <v>1.7486999999999999</v>
      </c>
      <c r="E1406" s="49">
        <f>净值底稿!W1367</f>
        <v>2.698</v>
      </c>
      <c r="F1406" s="50">
        <f t="shared" si="832"/>
        <v>2.8279683907364017E-3</v>
      </c>
      <c r="G1406" s="50">
        <f t="shared" si="833"/>
        <v>1.339390835319576E-2</v>
      </c>
      <c r="H1406" s="50">
        <f t="shared" si="834"/>
        <v>-3.4761796216092877E-3</v>
      </c>
      <c r="I1406" s="50">
        <f t="shared" si="835"/>
        <v>1.15032097665968E-3</v>
      </c>
      <c r="J1406" s="51">
        <f t="shared" si="836"/>
        <v>0.14419378921521081</v>
      </c>
      <c r="K1406" s="51">
        <f t="shared" si="837"/>
        <v>0.15964357460738976</v>
      </c>
      <c r="L1406" s="51">
        <f t="shared" si="838"/>
        <v>0.94806792587571176</v>
      </c>
      <c r="M1406" s="51">
        <f t="shared" si="839"/>
        <v>0.10928880957483576</v>
      </c>
      <c r="N1406" s="51">
        <f t="shared" si="810"/>
        <v>1.3611940992731479</v>
      </c>
      <c r="O1406" s="52">
        <f t="shared" si="811"/>
        <v>0.22321384142411727</v>
      </c>
      <c r="P1406" s="53" t="b">
        <f t="shared" si="812"/>
        <v>0</v>
      </c>
      <c r="Q1406" s="53" t="b">
        <f t="shared" si="813"/>
        <v>0</v>
      </c>
      <c r="R1406" s="53" t="b">
        <f t="shared" si="814"/>
        <v>0</v>
      </c>
      <c r="S1406" s="53" t="b">
        <f t="shared" si="840"/>
        <v>0</v>
      </c>
      <c r="T1406" s="54" t="str">
        <f t="shared" si="841"/>
        <v>不调</v>
      </c>
      <c r="U1406" s="51">
        <f t="shared" si="815"/>
        <v>0.14419378921521081</v>
      </c>
      <c r="V1406" s="51">
        <f t="shared" si="816"/>
        <v>0.15964357460738976</v>
      </c>
      <c r="W1406" s="51">
        <f t="shared" si="817"/>
        <v>0.94806792587571176</v>
      </c>
      <c r="X1406" s="51">
        <f t="shared" si="818"/>
        <v>0.10928880957483576</v>
      </c>
      <c r="Y1406" s="51">
        <f t="shared" si="842"/>
        <v>0.99995880187477393</v>
      </c>
      <c r="Z1406" s="51">
        <f t="shared" si="819"/>
        <v>0.1441878487014259</v>
      </c>
      <c r="AA1406" s="51">
        <f t="shared" si="820"/>
        <v>0.15963699759141153</v>
      </c>
      <c r="AB1406" s="51">
        <f t="shared" si="821"/>
        <v>0.94802886725457869</v>
      </c>
      <c r="AC1406" s="51">
        <f t="shared" si="822"/>
        <v>0.10928430708077309</v>
      </c>
      <c r="AD1406" s="78">
        <f t="shared" si="823"/>
        <v>1.3611380206281893</v>
      </c>
      <c r="AE1406" s="51">
        <f t="shared" si="843"/>
        <v>1.3641143787442895</v>
      </c>
      <c r="AF1406" s="50">
        <f t="shared" si="824"/>
        <v>-2.1818977664028738E-3</v>
      </c>
      <c r="AG1406" s="50">
        <f t="shared" si="844"/>
        <v>-5.2945316769481554E-4</v>
      </c>
      <c r="AH1406" s="48">
        <f t="shared" si="845"/>
        <v>45838</v>
      </c>
      <c r="AI1406" s="55">
        <f t="shared" si="825"/>
        <v>2025</v>
      </c>
      <c r="AJ1406" s="55">
        <f t="shared" si="826"/>
        <v>8</v>
      </c>
      <c r="AK1406" s="53">
        <f t="shared" si="827"/>
        <v>0</v>
      </c>
      <c r="AL1406" s="51">
        <f t="shared" si="846"/>
        <v>1.3543604727015923</v>
      </c>
      <c r="AM1406" s="52" t="str">
        <f t="shared" si="828"/>
        <v/>
      </c>
      <c r="AN1406" s="51">
        <f t="shared" si="847"/>
        <v>1.3641143787442895</v>
      </c>
      <c r="AO1406" s="52">
        <f t="shared" si="829"/>
        <v>-2.1818977664028738E-3</v>
      </c>
      <c r="AP1406" s="56">
        <f t="shared" si="830"/>
        <v>1</v>
      </c>
      <c r="AQ1406" s="53" t="b">
        <f t="shared" si="831"/>
        <v>1</v>
      </c>
    </row>
    <row r="1407" spans="1:43">
      <c r="A1407" s="48">
        <f>净值底稿!A1368</f>
        <v>45888</v>
      </c>
      <c r="B1407" s="49">
        <f>净值底稿!X1368</f>
        <v>1.8672392599822236</v>
      </c>
      <c r="C1407" s="49">
        <f>净值底稿!U1368</f>
        <v>1.7064704772664827</v>
      </c>
      <c r="D1407" s="49">
        <f>净值底稿!V1368</f>
        <v>1.7493000000000001</v>
      </c>
      <c r="E1407" s="49">
        <f>净值底稿!W1368</f>
        <v>2.6930999999999998</v>
      </c>
      <c r="F1407" s="50">
        <f t="shared" si="832"/>
        <v>-2.4724355763361405E-4</v>
      </c>
      <c r="G1407" s="50">
        <f t="shared" si="833"/>
        <v>1.5195007782495829E-3</v>
      </c>
      <c r="H1407" s="50">
        <f t="shared" si="834"/>
        <v>3.4311202607661961E-4</v>
      </c>
      <c r="I1407" s="50">
        <f t="shared" si="835"/>
        <v>-1.8161601186064136E-3</v>
      </c>
      <c r="J1407" s="51">
        <f t="shared" si="836"/>
        <v>0.14415219918474542</v>
      </c>
      <c r="K1407" s="51">
        <f t="shared" si="837"/>
        <v>0.15987956613348911</v>
      </c>
      <c r="L1407" s="51">
        <f t="shared" si="838"/>
        <v>0.94835414736000156</v>
      </c>
      <c r="M1407" s="51">
        <f t="shared" si="839"/>
        <v>0.10908582928066346</v>
      </c>
      <c r="N1407" s="51">
        <f t="shared" si="810"/>
        <v>1.3614717419588995</v>
      </c>
      <c r="O1407" s="52">
        <f t="shared" si="811"/>
        <v>0.2233111095503095</v>
      </c>
      <c r="P1407" s="53" t="b">
        <f t="shared" si="812"/>
        <v>0</v>
      </c>
      <c r="Q1407" s="53" t="b">
        <f t="shared" si="813"/>
        <v>0</v>
      </c>
      <c r="R1407" s="53" t="b">
        <f t="shared" si="814"/>
        <v>0</v>
      </c>
      <c r="S1407" s="53" t="b">
        <f t="shared" si="840"/>
        <v>0</v>
      </c>
      <c r="T1407" s="54" t="str">
        <f t="shared" si="841"/>
        <v>不调</v>
      </c>
      <c r="U1407" s="51">
        <f t="shared" si="815"/>
        <v>0.14415219918474542</v>
      </c>
      <c r="V1407" s="51">
        <f t="shared" si="816"/>
        <v>0.15987956613348911</v>
      </c>
      <c r="W1407" s="51">
        <f t="shared" si="817"/>
        <v>0.94835414736000156</v>
      </c>
      <c r="X1407" s="51">
        <f t="shared" si="818"/>
        <v>0.10908582928066346</v>
      </c>
      <c r="Y1407" s="51">
        <f t="shared" si="842"/>
        <v>0.99998626710299976</v>
      </c>
      <c r="Z1407" s="51">
        <f t="shared" si="819"/>
        <v>0.14415021955744167</v>
      </c>
      <c r="AA1407" s="51">
        <f t="shared" si="820"/>
        <v>0.15987737052387496</v>
      </c>
      <c r="AB1407" s="51">
        <f t="shared" si="821"/>
        <v>0.94834112371017609</v>
      </c>
      <c r="AC1407" s="51">
        <f t="shared" si="822"/>
        <v>0.10908433121620577</v>
      </c>
      <c r="AD1407" s="78">
        <f t="shared" si="823"/>
        <v>1.3614530450076985</v>
      </c>
      <c r="AE1407" s="51">
        <f t="shared" si="843"/>
        <v>1.3641143787442895</v>
      </c>
      <c r="AF1407" s="50">
        <f t="shared" si="824"/>
        <v>-1.9509608417447311E-3</v>
      </c>
      <c r="AG1407" s="50">
        <f t="shared" si="844"/>
        <v>2.3144190723867197E-4</v>
      </c>
      <c r="AH1407" s="48">
        <f t="shared" si="845"/>
        <v>45838</v>
      </c>
      <c r="AI1407" s="55">
        <f t="shared" si="825"/>
        <v>2025</v>
      </c>
      <c r="AJ1407" s="55">
        <f t="shared" si="826"/>
        <v>8</v>
      </c>
      <c r="AK1407" s="53">
        <f t="shared" si="827"/>
        <v>0</v>
      </c>
      <c r="AL1407" s="51">
        <f t="shared" si="846"/>
        <v>1.3543604727015923</v>
      </c>
      <c r="AM1407" s="52" t="str">
        <f t="shared" si="828"/>
        <v/>
      </c>
      <c r="AN1407" s="51">
        <f t="shared" si="847"/>
        <v>1.3641143787442895</v>
      </c>
      <c r="AO1407" s="52">
        <f t="shared" si="829"/>
        <v>-1.9509608417447311E-3</v>
      </c>
      <c r="AP1407" s="56">
        <f t="shared" si="830"/>
        <v>1</v>
      </c>
      <c r="AQ1407" s="53" t="b">
        <f t="shared" si="831"/>
        <v>1</v>
      </c>
    </row>
    <row r="1408" spans="1:43">
      <c r="A1408" s="48">
        <f>净值底稿!A1369</f>
        <v>45889</v>
      </c>
      <c r="B1408" s="49">
        <f>净值底稿!X1369</f>
        <v>1.8811448302918063</v>
      </c>
      <c r="C1408" s="49">
        <f>净值底稿!U1369</f>
        <v>1.7240827718659633</v>
      </c>
      <c r="D1408" s="49">
        <f>净值底稿!V1369</f>
        <v>1.7483</v>
      </c>
      <c r="E1408" s="49">
        <f>净值底稿!W1369</f>
        <v>2.6833</v>
      </c>
      <c r="F1408" s="50">
        <f t="shared" si="832"/>
        <v>7.4471282859140953E-3</v>
      </c>
      <c r="G1408" s="50">
        <f t="shared" si="833"/>
        <v>1.0320890302006891E-2</v>
      </c>
      <c r="H1408" s="50">
        <f t="shared" si="834"/>
        <v>-5.7165723432239801E-4</v>
      </c>
      <c r="I1408" s="50">
        <f t="shared" si="835"/>
        <v>-3.6389291151460723E-3</v>
      </c>
      <c r="J1408" s="51">
        <f t="shared" si="836"/>
        <v>0.14522372473492862</v>
      </c>
      <c r="K1408" s="51">
        <f t="shared" si="837"/>
        <v>0.1615274473268252</v>
      </c>
      <c r="L1408" s="51">
        <f t="shared" si="838"/>
        <v>0.94779899764620179</v>
      </c>
      <c r="M1408" s="51">
        <f t="shared" si="839"/>
        <v>0.10868738106733689</v>
      </c>
      <c r="N1408" s="51">
        <f t="shared" si="810"/>
        <v>1.3632375507752927</v>
      </c>
      <c r="O1408" s="52">
        <f t="shared" si="811"/>
        <v>0.22501666850894772</v>
      </c>
      <c r="P1408" s="53" t="b">
        <f t="shared" si="812"/>
        <v>0</v>
      </c>
      <c r="Q1408" s="53" t="b">
        <f t="shared" si="813"/>
        <v>0</v>
      </c>
      <c r="R1408" s="53" t="b">
        <f t="shared" si="814"/>
        <v>0</v>
      </c>
      <c r="S1408" s="53" t="b">
        <f t="shared" si="840"/>
        <v>0</v>
      </c>
      <c r="T1408" s="54" t="str">
        <f t="shared" si="841"/>
        <v>不调</v>
      </c>
      <c r="U1408" s="51">
        <f t="shared" si="815"/>
        <v>0.14522372473492862</v>
      </c>
      <c r="V1408" s="51">
        <f t="shared" si="816"/>
        <v>0.1615274473268252</v>
      </c>
      <c r="W1408" s="51">
        <f t="shared" si="817"/>
        <v>0.94779899764620179</v>
      </c>
      <c r="X1408" s="51">
        <f t="shared" si="818"/>
        <v>0.10868738106733689</v>
      </c>
      <c r="Y1408" s="51">
        <f t="shared" si="842"/>
        <v>0.99998626710299976</v>
      </c>
      <c r="Z1408" s="51">
        <f t="shared" si="819"/>
        <v>0.14522173039247485</v>
      </c>
      <c r="AA1408" s="51">
        <f t="shared" si="820"/>
        <v>0.16152522908702835</v>
      </c>
      <c r="AB1408" s="51">
        <f t="shared" si="821"/>
        <v>0.94778598162019023</v>
      </c>
      <c r="AC1408" s="51">
        <f t="shared" si="822"/>
        <v>0.10868588847472746</v>
      </c>
      <c r="AD1408" s="78">
        <f t="shared" si="823"/>
        <v>1.363218829574421</v>
      </c>
      <c r="AE1408" s="51">
        <f t="shared" si="843"/>
        <v>1.3641143787442895</v>
      </c>
      <c r="AF1408" s="50">
        <f t="shared" si="824"/>
        <v>-6.5650592342036962E-4</v>
      </c>
      <c r="AG1408" s="50">
        <f t="shared" si="844"/>
        <v>1.2969852858293329E-3</v>
      </c>
      <c r="AH1408" s="48">
        <f t="shared" si="845"/>
        <v>45838</v>
      </c>
      <c r="AI1408" s="55">
        <f t="shared" si="825"/>
        <v>2025</v>
      </c>
      <c r="AJ1408" s="55">
        <f t="shared" si="826"/>
        <v>8</v>
      </c>
      <c r="AK1408" s="53">
        <f t="shared" si="827"/>
        <v>0</v>
      </c>
      <c r="AL1408" s="51">
        <f t="shared" si="846"/>
        <v>1.3543604727015923</v>
      </c>
      <c r="AM1408" s="52" t="str">
        <f t="shared" si="828"/>
        <v/>
      </c>
      <c r="AN1408" s="51">
        <f t="shared" si="847"/>
        <v>1.3641143787442895</v>
      </c>
      <c r="AO1408" s="52">
        <f t="shared" si="829"/>
        <v>-6.5650592342036962E-4</v>
      </c>
      <c r="AP1408" s="56">
        <f t="shared" si="830"/>
        <v>1</v>
      </c>
      <c r="AQ1408" s="53" t="b">
        <f t="shared" si="831"/>
        <v>1</v>
      </c>
    </row>
    <row r="1409" spans="1:43">
      <c r="A1409" s="48">
        <f>净值底稿!A1370</f>
        <v>45890</v>
      </c>
      <c r="B1409" s="49">
        <f>净值底稿!X1370</f>
        <v>1.8900142702146698</v>
      </c>
      <c r="C1409" s="49">
        <f>净值底稿!U1370</f>
        <v>1.7192474623462983</v>
      </c>
      <c r="D1409" s="49">
        <f>净值底稿!V1370</f>
        <v>1.7485999999999999</v>
      </c>
      <c r="E1409" s="49">
        <f>净值底稿!W1370</f>
        <v>2.6898</v>
      </c>
      <c r="F1409" s="50">
        <f t="shared" si="832"/>
        <v>4.7149160341299901E-3</v>
      </c>
      <c r="G1409" s="50">
        <f t="shared" si="833"/>
        <v>-2.8045692460760829E-3</v>
      </c>
      <c r="H1409" s="50">
        <f t="shared" si="834"/>
        <v>1.7159526397070302E-4</v>
      </c>
      <c r="I1409" s="50">
        <f t="shared" si="835"/>
        <v>2.4223903402527114E-3</v>
      </c>
      <c r="J1409" s="51">
        <f t="shared" si="836"/>
        <v>0.14590643865760644</v>
      </c>
      <c r="K1409" s="51">
        <f t="shared" si="837"/>
        <v>0.16107222039706548</v>
      </c>
      <c r="L1409" s="51">
        <f t="shared" si="838"/>
        <v>0.94794861720589407</v>
      </c>
      <c r="M1409" s="51">
        <f t="shared" si="839"/>
        <v>0.10894916812109043</v>
      </c>
      <c r="N1409" s="51">
        <f t="shared" si="810"/>
        <v>1.3638764443816562</v>
      </c>
      <c r="O1409" s="52">
        <f t="shared" si="811"/>
        <v>0.2250780562412657</v>
      </c>
      <c r="P1409" s="53" t="b">
        <f t="shared" si="812"/>
        <v>0</v>
      </c>
      <c r="Q1409" s="53" t="b">
        <f t="shared" si="813"/>
        <v>0</v>
      </c>
      <c r="R1409" s="53" t="b">
        <f t="shared" si="814"/>
        <v>0</v>
      </c>
      <c r="S1409" s="53" t="b">
        <f t="shared" si="840"/>
        <v>0</v>
      </c>
      <c r="T1409" s="54" t="str">
        <f t="shared" si="841"/>
        <v>不调</v>
      </c>
      <c r="U1409" s="51">
        <f t="shared" si="815"/>
        <v>0.14590643865760644</v>
      </c>
      <c r="V1409" s="51">
        <f t="shared" si="816"/>
        <v>0.16107222039706548</v>
      </c>
      <c r="W1409" s="51">
        <f t="shared" si="817"/>
        <v>0.94794861720589407</v>
      </c>
      <c r="X1409" s="51">
        <f t="shared" si="818"/>
        <v>0.10894916812109043</v>
      </c>
      <c r="Y1409" s="51">
        <f t="shared" si="842"/>
        <v>0.99998626710299976</v>
      </c>
      <c r="Z1409" s="51">
        <f t="shared" si="819"/>
        <v>0.14590443493951269</v>
      </c>
      <c r="AA1409" s="51">
        <f t="shared" si="820"/>
        <v>0.16107000840885316</v>
      </c>
      <c r="AB1409" s="51">
        <f t="shared" si="821"/>
        <v>0.94793559912517245</v>
      </c>
      <c r="AC1409" s="51">
        <f t="shared" si="822"/>
        <v>0.10894767193338636</v>
      </c>
      <c r="AD1409" s="78">
        <f t="shared" si="823"/>
        <v>1.3638577144069246</v>
      </c>
      <c r="AE1409" s="51">
        <f t="shared" si="843"/>
        <v>1.3641143787442895</v>
      </c>
      <c r="AF1409" s="50">
        <f t="shared" si="824"/>
        <v>-1.8815455753873334E-4</v>
      </c>
      <c r="AG1409" s="50">
        <f t="shared" si="844"/>
        <v>4.6865904331960806E-4</v>
      </c>
      <c r="AH1409" s="48">
        <f t="shared" si="845"/>
        <v>45838</v>
      </c>
      <c r="AI1409" s="55">
        <f t="shared" si="825"/>
        <v>2025</v>
      </c>
      <c r="AJ1409" s="55">
        <f t="shared" si="826"/>
        <v>8</v>
      </c>
      <c r="AK1409" s="53">
        <f t="shared" si="827"/>
        <v>0</v>
      </c>
      <c r="AL1409" s="51">
        <f t="shared" si="846"/>
        <v>1.3543604727015923</v>
      </c>
      <c r="AM1409" s="52" t="str">
        <f t="shared" si="828"/>
        <v/>
      </c>
      <c r="AN1409" s="51">
        <f t="shared" si="847"/>
        <v>1.3641143787442895</v>
      </c>
      <c r="AO1409" s="52">
        <f t="shared" si="829"/>
        <v>-1.8815455753873334E-4</v>
      </c>
      <c r="AP1409" s="56">
        <f t="shared" si="830"/>
        <v>1</v>
      </c>
      <c r="AQ1409" s="53" t="b">
        <f t="shared" si="831"/>
        <v>1</v>
      </c>
    </row>
    <row r="1410" spans="1:43">
      <c r="A1410" s="48">
        <f>净值底稿!A1371</f>
        <v>45891</v>
      </c>
      <c r="B1410" s="49">
        <f>净值底稿!X1371</f>
        <v>1.8880927799920491</v>
      </c>
      <c r="C1410" s="49">
        <f>净值底稿!U1371</f>
        <v>1.738919569344213</v>
      </c>
      <c r="D1410" s="49">
        <f>净值底稿!V1371</f>
        <v>1.7482</v>
      </c>
      <c r="E1410" s="49">
        <f>净值底稿!W1371</f>
        <v>2.6890000000000001</v>
      </c>
      <c r="F1410" s="50">
        <f t="shared" si="832"/>
        <v>-1.0166538173294049E-3</v>
      </c>
      <c r="G1410" s="50">
        <f t="shared" si="833"/>
        <v>1.1442277757425234E-2</v>
      </c>
      <c r="H1410" s="50">
        <f t="shared" si="834"/>
        <v>-2.2875443211711755E-4</v>
      </c>
      <c r="I1410" s="50">
        <f t="shared" si="835"/>
        <v>-2.974198825190788E-4</v>
      </c>
      <c r="J1410" s="51">
        <f t="shared" si="836"/>
        <v>0.14575610063876615</v>
      </c>
      <c r="K1410" s="51">
        <f t="shared" si="837"/>
        <v>0.16291301618345808</v>
      </c>
      <c r="L1410" s="51">
        <f t="shared" si="838"/>
        <v>0.94771875465551092</v>
      </c>
      <c r="M1410" s="51">
        <f t="shared" si="839"/>
        <v>0.10891526872959921</v>
      </c>
      <c r="N1410" s="51">
        <f t="shared" si="810"/>
        <v>1.3653031402073341</v>
      </c>
      <c r="O1410" s="52">
        <f t="shared" si="811"/>
        <v>0.226081012877001</v>
      </c>
      <c r="P1410" s="53" t="b">
        <f t="shared" si="812"/>
        <v>0</v>
      </c>
      <c r="Q1410" s="53" t="b">
        <f t="shared" si="813"/>
        <v>0</v>
      </c>
      <c r="R1410" s="53" t="b">
        <f t="shared" si="814"/>
        <v>0</v>
      </c>
      <c r="S1410" s="53" t="b">
        <f t="shared" si="840"/>
        <v>0</v>
      </c>
      <c r="T1410" s="54" t="str">
        <f t="shared" si="841"/>
        <v>不调</v>
      </c>
      <c r="U1410" s="51">
        <f t="shared" si="815"/>
        <v>0.14575610063876615</v>
      </c>
      <c r="V1410" s="51">
        <f t="shared" si="816"/>
        <v>0.16291301618345808</v>
      </c>
      <c r="W1410" s="51">
        <f t="shared" si="817"/>
        <v>0.94771875465551092</v>
      </c>
      <c r="X1410" s="51">
        <f t="shared" si="818"/>
        <v>0.10891526872959921</v>
      </c>
      <c r="Y1410" s="51">
        <f t="shared" si="842"/>
        <v>0.99998626710299976</v>
      </c>
      <c r="Z1410" s="51">
        <f t="shared" si="819"/>
        <v>0.14575409898524891</v>
      </c>
      <c r="AA1410" s="51">
        <f t="shared" si="820"/>
        <v>0.16291077891578684</v>
      </c>
      <c r="AB1410" s="51">
        <f t="shared" si="821"/>
        <v>0.94770573973146799</v>
      </c>
      <c r="AC1410" s="51">
        <f t="shared" si="822"/>
        <v>0.10891377300743199</v>
      </c>
      <c r="AD1410" s="78">
        <f t="shared" si="823"/>
        <v>1.3652843906399359</v>
      </c>
      <c r="AE1410" s="51">
        <f t="shared" si="843"/>
        <v>1.3652843906399359</v>
      </c>
      <c r="AF1410" s="50">
        <f t="shared" si="824"/>
        <v>0</v>
      </c>
      <c r="AG1410" s="50">
        <f t="shared" si="844"/>
        <v>1.0460594370957921E-3</v>
      </c>
      <c r="AH1410" s="48">
        <f t="shared" si="845"/>
        <v>45838</v>
      </c>
      <c r="AI1410" s="55">
        <f t="shared" si="825"/>
        <v>2025</v>
      </c>
      <c r="AJ1410" s="55">
        <f t="shared" si="826"/>
        <v>8</v>
      </c>
      <c r="AK1410" s="53">
        <f t="shared" si="827"/>
        <v>0</v>
      </c>
      <c r="AL1410" s="51">
        <f t="shared" si="846"/>
        <v>1.3543604727015923</v>
      </c>
      <c r="AM1410" s="52" t="str">
        <f t="shared" si="828"/>
        <v/>
      </c>
      <c r="AN1410" s="51">
        <f t="shared" si="847"/>
        <v>1.3652843906399359</v>
      </c>
      <c r="AO1410" s="52">
        <f t="shared" si="829"/>
        <v>0</v>
      </c>
      <c r="AP1410" s="56">
        <f t="shared" si="830"/>
        <v>1</v>
      </c>
      <c r="AQ1410" s="53" t="b">
        <f t="shared" si="831"/>
        <v>1</v>
      </c>
    </row>
    <row r="1411" spans="1:43">
      <c r="A1411" s="48">
        <f>净值底稿!A1372</f>
        <v>45894</v>
      </c>
      <c r="B1411" s="49">
        <f>净值底稿!X1372</f>
        <v>1.902688606563681</v>
      </c>
      <c r="C1411" s="49">
        <f>净值底稿!U1372</f>
        <v>1.759969094868449</v>
      </c>
      <c r="D1411" s="49">
        <f>净值底稿!V1372</f>
        <v>1.7499</v>
      </c>
      <c r="E1411" s="49">
        <f>净值底稿!W1372</f>
        <v>2.7025999999999999</v>
      </c>
      <c r="F1411" s="50">
        <f t="shared" si="832"/>
        <v>7.7304604552819178E-3</v>
      </c>
      <c r="G1411" s="50">
        <f t="shared" si="833"/>
        <v>1.2104944872277423E-2</v>
      </c>
      <c r="H1411" s="50">
        <f t="shared" si="834"/>
        <v>9.72428783891921E-4</v>
      </c>
      <c r="I1411" s="50">
        <f t="shared" si="835"/>
        <v>5.0576422461880988E-3</v>
      </c>
      <c r="J1411" s="51">
        <f t="shared" si="836"/>
        <v>0.14688084528364961</v>
      </c>
      <c r="K1411" s="51">
        <f t="shared" si="837"/>
        <v>0.16488280491366222</v>
      </c>
      <c r="L1411" s="51">
        <f t="shared" si="838"/>
        <v>0.94862731607144246</v>
      </c>
      <c r="M1411" s="51">
        <f t="shared" si="839"/>
        <v>0.10946461990698612</v>
      </c>
      <c r="N1411" s="51">
        <f t="shared" si="810"/>
        <v>1.3698555861757404</v>
      </c>
      <c r="O1411" s="52">
        <f t="shared" si="811"/>
        <v>0.22758869865083375</v>
      </c>
      <c r="P1411" s="53" t="b">
        <f t="shared" si="812"/>
        <v>0</v>
      </c>
      <c r="Q1411" s="53" t="b">
        <f t="shared" si="813"/>
        <v>0</v>
      </c>
      <c r="R1411" s="53" t="b">
        <f t="shared" si="814"/>
        <v>0</v>
      </c>
      <c r="S1411" s="53" t="b">
        <f t="shared" si="840"/>
        <v>0</v>
      </c>
      <c r="T1411" s="54" t="str">
        <f t="shared" si="841"/>
        <v>不调</v>
      </c>
      <c r="U1411" s="51">
        <f t="shared" si="815"/>
        <v>0.14688084528364961</v>
      </c>
      <c r="V1411" s="51">
        <f t="shared" si="816"/>
        <v>0.16488280491366222</v>
      </c>
      <c r="W1411" s="51">
        <f t="shared" si="817"/>
        <v>0.94862731607144246</v>
      </c>
      <c r="X1411" s="51">
        <f t="shared" si="818"/>
        <v>0.10946461990698612</v>
      </c>
      <c r="Y1411" s="51">
        <f t="shared" si="842"/>
        <v>0.99995880187477393</v>
      </c>
      <c r="Z1411" s="51">
        <f t="shared" si="819"/>
        <v>0.14687479406819232</v>
      </c>
      <c r="AA1411" s="51">
        <f t="shared" si="820"/>
        <v>0.16487601205121777</v>
      </c>
      <c r="AB1411" s="51">
        <f t="shared" si="821"/>
        <v>0.94858823440448203</v>
      </c>
      <c r="AC1411" s="51">
        <f t="shared" si="822"/>
        <v>0.10946011016986737</v>
      </c>
      <c r="AD1411" s="78">
        <f t="shared" si="823"/>
        <v>1.3697991506937595</v>
      </c>
      <c r="AE1411" s="51">
        <f t="shared" si="843"/>
        <v>1.3697991506937595</v>
      </c>
      <c r="AF1411" s="50">
        <f t="shared" si="824"/>
        <v>0</v>
      </c>
      <c r="AG1411" s="50">
        <f t="shared" si="844"/>
        <v>3.3068275626497723E-3</v>
      </c>
      <c r="AH1411" s="48">
        <f t="shared" si="845"/>
        <v>45838</v>
      </c>
      <c r="AI1411" s="55">
        <f t="shared" si="825"/>
        <v>2025</v>
      </c>
      <c r="AJ1411" s="55">
        <f t="shared" si="826"/>
        <v>8</v>
      </c>
      <c r="AK1411" s="53">
        <f t="shared" si="827"/>
        <v>0</v>
      </c>
      <c r="AL1411" s="51">
        <f t="shared" si="846"/>
        <v>1.3543604727015923</v>
      </c>
      <c r="AM1411" s="52" t="str">
        <f t="shared" si="828"/>
        <v/>
      </c>
      <c r="AN1411" s="51">
        <f t="shared" si="847"/>
        <v>1.3697991506937595</v>
      </c>
      <c r="AO1411" s="52">
        <f t="shared" si="829"/>
        <v>0</v>
      </c>
      <c r="AP1411" s="56">
        <f t="shared" si="830"/>
        <v>1</v>
      </c>
      <c r="AQ1411" s="53" t="b">
        <f t="shared" si="831"/>
        <v>1</v>
      </c>
    </row>
    <row r="1412" spans="1:43">
      <c r="A1412" s="48">
        <f>净值底稿!A1373</f>
        <v>45895</v>
      </c>
      <c r="B1412" s="49">
        <f>净值底稿!X1373</f>
        <v>1.900554884616618</v>
      </c>
      <c r="C1412" s="49">
        <f>净值底稿!U1373</f>
        <v>1.762939391867</v>
      </c>
      <c r="D1412" s="49">
        <f>净值底稿!V1373</f>
        <v>1.7511000000000001</v>
      </c>
      <c r="E1412" s="49">
        <f>净值底稿!W1373</f>
        <v>2.7071000000000001</v>
      </c>
      <c r="F1412" s="50">
        <f t="shared" si="832"/>
        <v>-1.1214246722781596E-3</v>
      </c>
      <c r="G1412" s="50">
        <f t="shared" si="833"/>
        <v>1.6876983847111671E-3</v>
      </c>
      <c r="H1412" s="50">
        <f t="shared" si="834"/>
        <v>6.8575347162691536E-4</v>
      </c>
      <c r="I1412" s="50">
        <f t="shared" si="835"/>
        <v>1.6650632724044545E-3</v>
      </c>
      <c r="J1412" s="51">
        <f t="shared" si="836"/>
        <v>0.14671008505038846</v>
      </c>
      <c r="K1412" s="51">
        <f t="shared" si="837"/>
        <v>0.16515427303043423</v>
      </c>
      <c r="L1412" s="51">
        <f t="shared" si="838"/>
        <v>0.94923873207936937</v>
      </c>
      <c r="M1412" s="51">
        <f t="shared" si="839"/>
        <v>0.10964236817910455</v>
      </c>
      <c r="N1412" s="51">
        <f t="shared" si="810"/>
        <v>1.3707454583392966</v>
      </c>
      <c r="O1412" s="52">
        <f t="shared" si="811"/>
        <v>0.22751442011608533</v>
      </c>
      <c r="P1412" s="53" t="b">
        <f t="shared" si="812"/>
        <v>0</v>
      </c>
      <c r="Q1412" s="53" t="b">
        <f t="shared" si="813"/>
        <v>0</v>
      </c>
      <c r="R1412" s="53" t="b">
        <f t="shared" si="814"/>
        <v>0</v>
      </c>
      <c r="S1412" s="53" t="b">
        <f t="shared" si="840"/>
        <v>0</v>
      </c>
      <c r="T1412" s="54" t="str">
        <f t="shared" si="841"/>
        <v>不调</v>
      </c>
      <c r="U1412" s="51">
        <f t="shared" si="815"/>
        <v>0.14671008505038846</v>
      </c>
      <c r="V1412" s="51">
        <f t="shared" si="816"/>
        <v>0.16515427303043423</v>
      </c>
      <c r="W1412" s="51">
        <f t="shared" si="817"/>
        <v>0.94923873207936937</v>
      </c>
      <c r="X1412" s="51">
        <f t="shared" si="818"/>
        <v>0.10964236817910455</v>
      </c>
      <c r="Y1412" s="51">
        <f t="shared" si="842"/>
        <v>0.99998626710299976</v>
      </c>
      <c r="Z1412" s="51">
        <f t="shared" si="819"/>
        <v>0.14670807029590158</v>
      </c>
      <c r="AA1412" s="51">
        <f t="shared" si="820"/>
        <v>0.16515200498381355</v>
      </c>
      <c r="AB1412" s="51">
        <f t="shared" si="821"/>
        <v>0.94922569628163311</v>
      </c>
      <c r="AC1412" s="51">
        <f t="shared" si="822"/>
        <v>0.10964086247175549</v>
      </c>
      <c r="AD1412" s="78">
        <f t="shared" si="823"/>
        <v>1.3707266340331037</v>
      </c>
      <c r="AE1412" s="51">
        <f t="shared" si="843"/>
        <v>1.3707266340331037</v>
      </c>
      <c r="AF1412" s="50">
        <f t="shared" si="824"/>
        <v>0</v>
      </c>
      <c r="AG1412" s="50">
        <f t="shared" si="844"/>
        <v>6.7709440385810282E-4</v>
      </c>
      <c r="AH1412" s="48">
        <f t="shared" si="845"/>
        <v>45838</v>
      </c>
      <c r="AI1412" s="55">
        <f t="shared" si="825"/>
        <v>2025</v>
      </c>
      <c r="AJ1412" s="55">
        <f t="shared" si="826"/>
        <v>8</v>
      </c>
      <c r="AK1412" s="53">
        <f t="shared" si="827"/>
        <v>0</v>
      </c>
      <c r="AL1412" s="51">
        <f t="shared" si="846"/>
        <v>1.3543604727015923</v>
      </c>
      <c r="AM1412" s="52" t="str">
        <f t="shared" si="828"/>
        <v/>
      </c>
      <c r="AN1412" s="51">
        <f t="shared" si="847"/>
        <v>1.3707266340331037</v>
      </c>
      <c r="AO1412" s="52">
        <f t="shared" si="829"/>
        <v>0</v>
      </c>
      <c r="AP1412" s="56">
        <f t="shared" si="830"/>
        <v>1</v>
      </c>
      <c r="AQ1412" s="53" t="b">
        <f t="shared" si="831"/>
        <v>1</v>
      </c>
    </row>
    <row r="1413" spans="1:43">
      <c r="A1413" s="48">
        <f>净值底稿!A1374</f>
        <v>45896</v>
      </c>
      <c r="B1413" s="49">
        <f>净值底稿!X1374</f>
        <v>1.8697716156412398</v>
      </c>
      <c r="C1413" s="49">
        <f>净值底稿!U1374</f>
        <v>1.7338084441109221</v>
      </c>
      <c r="D1413" s="49">
        <f>净值底稿!V1374</f>
        <v>1.7518</v>
      </c>
      <c r="E1413" s="49">
        <f>净值底稿!W1374</f>
        <v>2.7105000000000001</v>
      </c>
      <c r="F1413" s="50">
        <f t="shared" si="832"/>
        <v>-1.6196990270863854E-2</v>
      </c>
      <c r="G1413" s="50">
        <f t="shared" si="833"/>
        <v>-1.6524077850020413E-2</v>
      </c>
      <c r="H1413" s="50">
        <f t="shared" si="834"/>
        <v>3.9974872937009742E-4</v>
      </c>
      <c r="I1413" s="50">
        <f t="shared" si="835"/>
        <v>1.255956558679161E-3</v>
      </c>
      <c r="J1413" s="51">
        <f t="shared" si="836"/>
        <v>0.14433184110866165</v>
      </c>
      <c r="K1413" s="51">
        <f t="shared" si="837"/>
        <v>0.16242302039637405</v>
      </c>
      <c r="L1413" s="51">
        <f t="shared" si="838"/>
        <v>0.94960514804760709</v>
      </c>
      <c r="M1413" s="51">
        <f t="shared" si="839"/>
        <v>0.10977856663207614</v>
      </c>
      <c r="N1413" s="51">
        <f t="shared" si="810"/>
        <v>1.3661385761847189</v>
      </c>
      <c r="O1413" s="52">
        <f t="shared" si="811"/>
        <v>0.22454154128472445</v>
      </c>
      <c r="P1413" s="53" t="b">
        <f t="shared" si="812"/>
        <v>0</v>
      </c>
      <c r="Q1413" s="53" t="b">
        <f t="shared" si="813"/>
        <v>0</v>
      </c>
      <c r="R1413" s="53" t="b">
        <f t="shared" si="814"/>
        <v>0</v>
      </c>
      <c r="S1413" s="53" t="b">
        <f t="shared" si="840"/>
        <v>0</v>
      </c>
      <c r="T1413" s="54" t="str">
        <f t="shared" si="841"/>
        <v>不调</v>
      </c>
      <c r="U1413" s="51">
        <f t="shared" si="815"/>
        <v>0.14433184110866165</v>
      </c>
      <c r="V1413" s="51">
        <f t="shared" si="816"/>
        <v>0.16242302039637405</v>
      </c>
      <c r="W1413" s="51">
        <f t="shared" si="817"/>
        <v>0.94960514804760709</v>
      </c>
      <c r="X1413" s="51">
        <f t="shared" si="818"/>
        <v>0.10977856663207614</v>
      </c>
      <c r="Y1413" s="51">
        <f t="shared" si="842"/>
        <v>0.99998626710299976</v>
      </c>
      <c r="Z1413" s="51">
        <f t="shared" si="819"/>
        <v>0.14432985901435386</v>
      </c>
      <c r="AA1413" s="51">
        <f t="shared" si="820"/>
        <v>0.16242078985776448</v>
      </c>
      <c r="AB1413" s="51">
        <f t="shared" si="821"/>
        <v>0.94959210721791809</v>
      </c>
      <c r="AC1413" s="51">
        <f t="shared" si="822"/>
        <v>0.10977705905432775</v>
      </c>
      <c r="AD1413" s="78">
        <f t="shared" si="823"/>
        <v>1.3661198151443641</v>
      </c>
      <c r="AE1413" s="51">
        <f t="shared" si="843"/>
        <v>1.3707266340331037</v>
      </c>
      <c r="AF1413" s="50">
        <f t="shared" si="824"/>
        <v>-3.3608589592987181E-3</v>
      </c>
      <c r="AG1413" s="50">
        <f t="shared" si="844"/>
        <v>-3.3608589592987181E-3</v>
      </c>
      <c r="AH1413" s="48">
        <f t="shared" si="845"/>
        <v>45838</v>
      </c>
      <c r="AI1413" s="55">
        <f t="shared" si="825"/>
        <v>2025</v>
      </c>
      <c r="AJ1413" s="55">
        <f t="shared" si="826"/>
        <v>8</v>
      </c>
      <c r="AK1413" s="53">
        <f t="shared" si="827"/>
        <v>0</v>
      </c>
      <c r="AL1413" s="51">
        <f t="shared" si="846"/>
        <v>1.3543604727015923</v>
      </c>
      <c r="AM1413" s="52" t="str">
        <f t="shared" si="828"/>
        <v/>
      </c>
      <c r="AN1413" s="51">
        <f t="shared" si="847"/>
        <v>1.3707266340331037</v>
      </c>
      <c r="AO1413" s="52">
        <f t="shared" si="829"/>
        <v>-3.3608589592987181E-3</v>
      </c>
      <c r="AP1413" s="56">
        <f t="shared" si="830"/>
        <v>1</v>
      </c>
      <c r="AQ1413" s="53" t="b">
        <f t="shared" si="831"/>
        <v>1</v>
      </c>
    </row>
    <row r="1414" spans="1:43">
      <c r="A1414" s="48">
        <f>净值底稿!A1375</f>
        <v>45897</v>
      </c>
      <c r="B1414" s="49">
        <f>净值底稿!X1375</f>
        <v>1.8748483417471993</v>
      </c>
      <c r="C1414" s="49">
        <f>净值底稿!U1375</f>
        <v>1.7549728417118935</v>
      </c>
      <c r="D1414" s="49">
        <f>净值底稿!V1375</f>
        <v>1.7499</v>
      </c>
      <c r="E1414" s="49">
        <f>净值底稿!W1375</f>
        <v>2.7164999999999999</v>
      </c>
      <c r="F1414" s="50">
        <f t="shared" si="832"/>
        <v>2.715158398753692E-3</v>
      </c>
      <c r="G1414" s="50">
        <f t="shared" si="833"/>
        <v>1.2206883449471517E-2</v>
      </c>
      <c r="H1414" s="50">
        <f t="shared" si="834"/>
        <v>-1.0845986984815426E-3</v>
      </c>
      <c r="I1414" s="50">
        <f t="shared" si="835"/>
        <v>2.2136137244050946E-3</v>
      </c>
      <c r="J1414" s="51">
        <f t="shared" si="836"/>
        <v>0.14472173744324762</v>
      </c>
      <c r="K1414" s="51">
        <f t="shared" si="837"/>
        <v>0.16440344150932931</v>
      </c>
      <c r="L1414" s="51">
        <f t="shared" si="838"/>
        <v>0.94856218085434119</v>
      </c>
      <c r="M1414" s="51">
        <f t="shared" si="839"/>
        <v>0.11002006305887524</v>
      </c>
      <c r="N1414" s="51">
        <f t="shared" si="810"/>
        <v>1.3677074228657935</v>
      </c>
      <c r="O1414" s="52">
        <f t="shared" si="811"/>
        <v>0.22601703681980376</v>
      </c>
      <c r="P1414" s="53" t="b">
        <f t="shared" si="812"/>
        <v>0</v>
      </c>
      <c r="Q1414" s="53" t="b">
        <f t="shared" si="813"/>
        <v>0</v>
      </c>
      <c r="R1414" s="53" t="b">
        <f t="shared" si="814"/>
        <v>0</v>
      </c>
      <c r="S1414" s="53" t="b">
        <f t="shared" si="840"/>
        <v>0</v>
      </c>
      <c r="T1414" s="54" t="str">
        <f t="shared" si="841"/>
        <v>不调</v>
      </c>
      <c r="U1414" s="51">
        <f t="shared" si="815"/>
        <v>0.14472173744324762</v>
      </c>
      <c r="V1414" s="51">
        <f t="shared" si="816"/>
        <v>0.16440344150932931</v>
      </c>
      <c r="W1414" s="51">
        <f t="shared" si="817"/>
        <v>0.94856218085434119</v>
      </c>
      <c r="X1414" s="51">
        <f t="shared" si="818"/>
        <v>0.11002006305887524</v>
      </c>
      <c r="Y1414" s="51">
        <f t="shared" si="842"/>
        <v>0.99998626710299976</v>
      </c>
      <c r="Z1414" s="51">
        <f t="shared" si="819"/>
        <v>0.14471974999453363</v>
      </c>
      <c r="AA1414" s="51">
        <f t="shared" si="820"/>
        <v>0.16440118377380059</v>
      </c>
      <c r="AB1414" s="51">
        <f t="shared" si="821"/>
        <v>0.94854915434761322</v>
      </c>
      <c r="AC1414" s="51">
        <f t="shared" si="822"/>
        <v>0.11001855216468129</v>
      </c>
      <c r="AD1414" s="78">
        <f t="shared" si="823"/>
        <v>1.3676886402806288</v>
      </c>
      <c r="AE1414" s="51">
        <f t="shared" si="843"/>
        <v>1.3707266340331037</v>
      </c>
      <c r="AF1414" s="50">
        <f t="shared" si="824"/>
        <v>-2.2163381647705149E-3</v>
      </c>
      <c r="AG1414" s="50">
        <f t="shared" si="844"/>
        <v>1.1483803388789848E-3</v>
      </c>
      <c r="AH1414" s="48">
        <f t="shared" si="845"/>
        <v>45838</v>
      </c>
      <c r="AI1414" s="55">
        <f t="shared" si="825"/>
        <v>2025</v>
      </c>
      <c r="AJ1414" s="55">
        <f t="shared" si="826"/>
        <v>8</v>
      </c>
      <c r="AK1414" s="53">
        <f t="shared" si="827"/>
        <v>0</v>
      </c>
      <c r="AL1414" s="51">
        <f t="shared" si="846"/>
        <v>1.3543604727015923</v>
      </c>
      <c r="AM1414" s="52" t="str">
        <f t="shared" si="828"/>
        <v/>
      </c>
      <c r="AN1414" s="51">
        <f t="shared" si="847"/>
        <v>1.3707266340331037</v>
      </c>
      <c r="AO1414" s="52">
        <f t="shared" si="829"/>
        <v>-2.2163381647705149E-3</v>
      </c>
      <c r="AP1414" s="56">
        <f t="shared" si="830"/>
        <v>1</v>
      </c>
      <c r="AQ1414" s="53" t="b">
        <f t="shared" si="831"/>
        <v>1</v>
      </c>
    </row>
    <row r="1415" spans="1:43">
      <c r="A1415" s="48">
        <f>净值底稿!A1376</f>
        <v>45898</v>
      </c>
      <c r="B1415" s="49">
        <f>净值底稿!X1376</f>
        <v>1.8694198034377965</v>
      </c>
      <c r="C1415" s="49">
        <f>净值底稿!U1376</f>
        <v>1.7589871490286579</v>
      </c>
      <c r="D1415" s="49">
        <f>净值底稿!V1376</f>
        <v>1.7504</v>
      </c>
      <c r="E1415" s="49">
        <f>净值底稿!W1376</f>
        <v>2.7227999999999999</v>
      </c>
      <c r="F1415" s="50">
        <f t="shared" si="832"/>
        <v>-2.8954546287962568E-3</v>
      </c>
      <c r="G1415" s="50">
        <f t="shared" si="833"/>
        <v>2.287389993367972E-3</v>
      </c>
      <c r="H1415" s="50">
        <f t="shared" si="834"/>
        <v>2.8573061317782589E-4</v>
      </c>
      <c r="I1415" s="50">
        <f t="shared" si="835"/>
        <v>2.3191606847046131E-3</v>
      </c>
      <c r="J1415" s="51">
        <f t="shared" si="836"/>
        <v>0.14430072052453372</v>
      </c>
      <c r="K1415" s="51">
        <f t="shared" si="837"/>
        <v>0.16477723339646264</v>
      </c>
      <c r="L1415" s="51">
        <f t="shared" si="838"/>
        <v>0.94882018387911427</v>
      </c>
      <c r="M1415" s="51">
        <f t="shared" si="839"/>
        <v>0.11027370286544974</v>
      </c>
      <c r="N1415" s="51">
        <f t="shared" si="810"/>
        <v>1.3681718406655603</v>
      </c>
      <c r="O1415" s="52">
        <f t="shared" si="811"/>
        <v>0.22590579979386391</v>
      </c>
      <c r="P1415" s="53" t="b">
        <f t="shared" si="812"/>
        <v>0</v>
      </c>
      <c r="Q1415" s="53" t="b">
        <f t="shared" si="813"/>
        <v>0</v>
      </c>
      <c r="R1415" s="53" t="b">
        <f t="shared" si="814"/>
        <v>0</v>
      </c>
      <c r="S1415" s="53" t="b">
        <f t="shared" si="840"/>
        <v>0</v>
      </c>
      <c r="T1415" s="54" t="str">
        <f t="shared" si="841"/>
        <v>不调</v>
      </c>
      <c r="U1415" s="51">
        <f t="shared" si="815"/>
        <v>0.14430072052453372</v>
      </c>
      <c r="V1415" s="51">
        <f t="shared" si="816"/>
        <v>0.16477723339646264</v>
      </c>
      <c r="W1415" s="51">
        <f t="shared" si="817"/>
        <v>0.94882018387911427</v>
      </c>
      <c r="X1415" s="51">
        <f t="shared" si="818"/>
        <v>0.11027370286544974</v>
      </c>
      <c r="Y1415" s="51">
        <f t="shared" si="842"/>
        <v>0.99998626710299976</v>
      </c>
      <c r="Z1415" s="51">
        <f t="shared" si="819"/>
        <v>0.14429873885760169</v>
      </c>
      <c r="AA1415" s="51">
        <f t="shared" si="820"/>
        <v>0.16477497052768841</v>
      </c>
      <c r="AB1415" s="51">
        <f t="shared" si="821"/>
        <v>0.94880715382925729</v>
      </c>
      <c r="AC1415" s="51">
        <f t="shared" si="822"/>
        <v>0.11027218848804646</v>
      </c>
      <c r="AD1415" s="78">
        <f t="shared" si="823"/>
        <v>1.3681530517025939</v>
      </c>
      <c r="AE1415" s="51">
        <f t="shared" si="843"/>
        <v>1.3707266340331037</v>
      </c>
      <c r="AF1415" s="50">
        <f t="shared" si="824"/>
        <v>-1.8775314250205621E-3</v>
      </c>
      <c r="AG1415" s="50">
        <f t="shared" si="844"/>
        <v>3.3955931802576167E-4</v>
      </c>
      <c r="AH1415" s="48">
        <f t="shared" si="845"/>
        <v>45838</v>
      </c>
      <c r="AI1415" s="55">
        <f t="shared" si="825"/>
        <v>2025</v>
      </c>
      <c r="AJ1415" s="55">
        <f t="shared" si="826"/>
        <v>8</v>
      </c>
      <c r="AK1415" s="53">
        <f t="shared" si="827"/>
        <v>1</v>
      </c>
      <c r="AL1415" s="51">
        <f t="shared" si="846"/>
        <v>1.3543604727015923</v>
      </c>
      <c r="AM1415" s="52">
        <f t="shared" si="828"/>
        <v>1.0183831615735883E-2</v>
      </c>
      <c r="AN1415" s="51">
        <f t="shared" si="847"/>
        <v>1.3707266340331037</v>
      </c>
      <c r="AO1415" s="52">
        <f t="shared" si="829"/>
        <v>-1.8775314250205621E-3</v>
      </c>
      <c r="AP1415" s="56">
        <f t="shared" si="830"/>
        <v>1</v>
      </c>
      <c r="AQ1415" s="53" t="b">
        <f t="shared" si="831"/>
        <v>1</v>
      </c>
    </row>
    <row r="1416" spans="1:43">
      <c r="A1416" s="48">
        <f>净值底稿!A1377</f>
        <v>45901</v>
      </c>
      <c r="B1416" s="49">
        <f>净值底稿!X1377</f>
        <v>1.8700688568219814</v>
      </c>
      <c r="C1416" s="49">
        <f>净值底稿!U1377</f>
        <v>1.7705455692144509</v>
      </c>
      <c r="D1416" s="49">
        <f>净值底稿!V1377</f>
        <v>1.7511000000000001</v>
      </c>
      <c r="E1416" s="49">
        <f>净值底稿!W1377</f>
        <v>2.7677</v>
      </c>
      <c r="F1416" s="50">
        <f t="shared" si="832"/>
        <v>3.4719509389558034E-4</v>
      </c>
      <c r="G1416" s="50">
        <f t="shared" si="833"/>
        <v>6.5710657364244085E-3</v>
      </c>
      <c r="H1416" s="50">
        <f t="shared" si="834"/>
        <v>3.999085923218626E-4</v>
      </c>
      <c r="I1416" s="50">
        <f t="shared" si="835"/>
        <v>1.6490377552519586E-2</v>
      </c>
      <c r="J1416" s="51">
        <f t="shared" si="836"/>
        <v>0.14434883867178838</v>
      </c>
      <c r="K1416" s="51">
        <f t="shared" si="837"/>
        <v>0.16585771769074326</v>
      </c>
      <c r="L1416" s="51">
        <f t="shared" si="838"/>
        <v>0.94918658996253003</v>
      </c>
      <c r="M1416" s="51">
        <f t="shared" si="839"/>
        <v>0.11209061850975695</v>
      </c>
      <c r="N1416" s="51">
        <f t="shared" si="810"/>
        <v>1.3714837648348186</v>
      </c>
      <c r="O1416" s="52">
        <f t="shared" si="811"/>
        <v>0.2261831778955786</v>
      </c>
      <c r="P1416" s="53" t="b">
        <f t="shared" si="812"/>
        <v>0</v>
      </c>
      <c r="Q1416" s="53" t="b">
        <f t="shared" si="813"/>
        <v>0</v>
      </c>
      <c r="R1416" s="53" t="b">
        <f t="shared" si="814"/>
        <v>0</v>
      </c>
      <c r="S1416" s="53" t="b">
        <f t="shared" si="840"/>
        <v>0</v>
      </c>
      <c r="T1416" s="54" t="str">
        <f t="shared" si="841"/>
        <v>不调</v>
      </c>
      <c r="U1416" s="51">
        <f t="shared" si="815"/>
        <v>0.14434883867178838</v>
      </c>
      <c r="V1416" s="51">
        <f t="shared" si="816"/>
        <v>0.16585771769074326</v>
      </c>
      <c r="W1416" s="51">
        <f t="shared" si="817"/>
        <v>0.94918658996253003</v>
      </c>
      <c r="X1416" s="51">
        <f t="shared" si="818"/>
        <v>0.11209061850975695</v>
      </c>
      <c r="Y1416" s="51">
        <f t="shared" si="842"/>
        <v>0.99995880187477393</v>
      </c>
      <c r="Z1416" s="51">
        <f t="shared" si="819"/>
        <v>0.14434289177025655</v>
      </c>
      <c r="AA1416" s="51">
        <f t="shared" si="820"/>
        <v>0.16585088466372011</v>
      </c>
      <c r="AB1416" s="51">
        <f t="shared" si="821"/>
        <v>0.94914748525453385</v>
      </c>
      <c r="AC1416" s="51">
        <f t="shared" si="822"/>
        <v>0.11208600058641892</v>
      </c>
      <c r="AD1416" s="78">
        <f t="shared" si="823"/>
        <v>1.3714272622749293</v>
      </c>
      <c r="AE1416" s="51">
        <f t="shared" si="843"/>
        <v>1.3714272622749293</v>
      </c>
      <c r="AF1416" s="50">
        <f t="shared" si="824"/>
        <v>0</v>
      </c>
      <c r="AG1416" s="50">
        <f t="shared" si="844"/>
        <v>2.3931610343308485E-3</v>
      </c>
      <c r="AH1416" s="48">
        <f t="shared" si="845"/>
        <v>45838</v>
      </c>
      <c r="AI1416" s="55">
        <f t="shared" si="825"/>
        <v>2025</v>
      </c>
      <c r="AJ1416" s="55">
        <f t="shared" si="826"/>
        <v>9</v>
      </c>
      <c r="AK1416" s="53">
        <f t="shared" si="827"/>
        <v>0</v>
      </c>
      <c r="AL1416" s="51">
        <f t="shared" si="846"/>
        <v>1.3681530517025939</v>
      </c>
      <c r="AM1416" s="52" t="str">
        <f t="shared" si="828"/>
        <v/>
      </c>
      <c r="AN1416" s="51">
        <f t="shared" si="847"/>
        <v>1.3714272622749293</v>
      </c>
      <c r="AO1416" s="52">
        <f t="shared" si="829"/>
        <v>0</v>
      </c>
      <c r="AP1416" s="56">
        <f t="shared" si="830"/>
        <v>1</v>
      </c>
      <c r="AQ1416" s="53" t="b">
        <f t="shared" si="831"/>
        <v>1</v>
      </c>
    </row>
    <row r="1417" spans="1:43">
      <c r="A1417" s="48">
        <f>净值底稿!A1378</f>
        <v>45902</v>
      </c>
      <c r="B1417" s="49">
        <f>净值底稿!X1378</f>
        <v>1.8788251480721985</v>
      </c>
      <c r="C1417" s="49">
        <f>净值底稿!U1378</f>
        <v>1.7387904054803855</v>
      </c>
      <c r="D1417" s="49">
        <f>净值底稿!V1378</f>
        <v>1.7516</v>
      </c>
      <c r="E1417" s="49">
        <f>净值底稿!W1378</f>
        <v>2.7873999999999999</v>
      </c>
      <c r="F1417" s="50">
        <f t="shared" si="832"/>
        <v>4.6823362777654864E-3</v>
      </c>
      <c r="G1417" s="50">
        <f t="shared" si="833"/>
        <v>-1.7935242270072926E-2</v>
      </c>
      <c r="H1417" s="50">
        <f t="shared" si="834"/>
        <v>2.8553480669279985E-4</v>
      </c>
      <c r="I1417" s="50">
        <f t="shared" si="835"/>
        <v>7.1178234635256299E-3</v>
      </c>
      <c r="J1417" s="51">
        <f t="shared" si="836"/>
        <v>0.14501875372883</v>
      </c>
      <c r="K1417" s="51">
        <f t="shared" si="837"/>
        <v>0.16287630886657037</v>
      </c>
      <c r="L1417" s="51">
        <f t="shared" si="838"/>
        <v>0.94941849989825899</v>
      </c>
      <c r="M1417" s="51">
        <f t="shared" si="839"/>
        <v>0.11288380895132567</v>
      </c>
      <c r="N1417" s="51">
        <f t="shared" si="810"/>
        <v>1.3701973714449851</v>
      </c>
      <c r="O1417" s="52">
        <f t="shared" si="811"/>
        <v>0.22470854857260442</v>
      </c>
      <c r="P1417" s="53" t="b">
        <f t="shared" si="812"/>
        <v>0</v>
      </c>
      <c r="Q1417" s="53" t="b">
        <f t="shared" si="813"/>
        <v>0</v>
      </c>
      <c r="R1417" s="53" t="b">
        <f t="shared" si="814"/>
        <v>0</v>
      </c>
      <c r="S1417" s="53" t="b">
        <f t="shared" si="840"/>
        <v>0</v>
      </c>
      <c r="T1417" s="54" t="str">
        <f t="shared" si="841"/>
        <v>不调</v>
      </c>
      <c r="U1417" s="51">
        <f t="shared" si="815"/>
        <v>0.14501875372883</v>
      </c>
      <c r="V1417" s="51">
        <f t="shared" si="816"/>
        <v>0.16287630886657037</v>
      </c>
      <c r="W1417" s="51">
        <f t="shared" si="817"/>
        <v>0.94941849989825899</v>
      </c>
      <c r="X1417" s="51">
        <f t="shared" si="818"/>
        <v>0.11288380895132567</v>
      </c>
      <c r="Y1417" s="51">
        <f t="shared" si="842"/>
        <v>0.99998626710299976</v>
      </c>
      <c r="Z1417" s="51">
        <f t="shared" si="819"/>
        <v>0.14501676220122192</v>
      </c>
      <c r="AA1417" s="51">
        <f t="shared" si="820"/>
        <v>0.16287407210299693</v>
      </c>
      <c r="AB1417" s="51">
        <f t="shared" si="821"/>
        <v>0.94940546163178974</v>
      </c>
      <c r="AC1417" s="51">
        <f t="shared" si="822"/>
        <v>0.11288225872960435</v>
      </c>
      <c r="AD1417" s="78">
        <f t="shared" si="823"/>
        <v>1.3701785546656129</v>
      </c>
      <c r="AE1417" s="51">
        <f t="shared" si="843"/>
        <v>1.3714272622749293</v>
      </c>
      <c r="AF1417" s="50">
        <f t="shared" si="824"/>
        <v>-9.1051683429788088E-4</v>
      </c>
      <c r="AG1417" s="50">
        <f t="shared" si="844"/>
        <v>-9.1051683429788088E-4</v>
      </c>
      <c r="AH1417" s="48">
        <f t="shared" si="845"/>
        <v>45838</v>
      </c>
      <c r="AI1417" s="55">
        <f t="shared" si="825"/>
        <v>2025</v>
      </c>
      <c r="AJ1417" s="55">
        <f t="shared" si="826"/>
        <v>9</v>
      </c>
      <c r="AK1417" s="53">
        <f t="shared" si="827"/>
        <v>0</v>
      </c>
      <c r="AL1417" s="51">
        <f t="shared" si="846"/>
        <v>1.3681530517025939</v>
      </c>
      <c r="AM1417" s="52" t="str">
        <f t="shared" si="828"/>
        <v/>
      </c>
      <c r="AN1417" s="51">
        <f t="shared" si="847"/>
        <v>1.3714272622749293</v>
      </c>
      <c r="AO1417" s="52">
        <f t="shared" si="829"/>
        <v>-9.1051683429788088E-4</v>
      </c>
      <c r="AP1417" s="56">
        <f t="shared" si="830"/>
        <v>1</v>
      </c>
      <c r="AQ1417" s="53" t="b">
        <f t="shared" si="831"/>
        <v>1</v>
      </c>
    </row>
    <row r="1418" spans="1:43">
      <c r="A1418" s="48">
        <f>净值底稿!A1379</f>
        <v>45903</v>
      </c>
      <c r="B1418" s="49">
        <f>净值底稿!X1379</f>
        <v>1.8607600264074617</v>
      </c>
      <c r="C1418" s="49">
        <f>净值底稿!U1379</f>
        <v>1.7157471620427995</v>
      </c>
      <c r="D1418" s="49">
        <f>净值底稿!V1379</f>
        <v>1.7531000000000001</v>
      </c>
      <c r="E1418" s="49">
        <f>净值底稿!W1379</f>
        <v>2.8187000000000002</v>
      </c>
      <c r="F1418" s="50">
        <f t="shared" si="832"/>
        <v>-9.6151159586471691E-3</v>
      </c>
      <c r="G1418" s="50">
        <f t="shared" si="833"/>
        <v>-1.3252456055058426E-2</v>
      </c>
      <c r="H1418" s="50">
        <f t="shared" si="834"/>
        <v>8.5635989952037583E-4</v>
      </c>
      <c r="I1418" s="50">
        <f t="shared" si="835"/>
        <v>1.1229102389323398E-2</v>
      </c>
      <c r="J1418" s="51">
        <f t="shared" si="836"/>
        <v>0.1436224092167096</v>
      </c>
      <c r="K1418" s="51">
        <f t="shared" si="837"/>
        <v>0.16071559061994353</v>
      </c>
      <c r="L1418" s="51">
        <f t="shared" si="838"/>
        <v>0.95021849439751682</v>
      </c>
      <c r="M1418" s="51">
        <f t="shared" si="839"/>
        <v>0.11414982517081718</v>
      </c>
      <c r="N1418" s="51">
        <f t="shared" si="810"/>
        <v>1.3687063194049873</v>
      </c>
      <c r="O1418" s="52">
        <f t="shared" si="811"/>
        <v>0.22235449308728028</v>
      </c>
      <c r="P1418" s="53" t="b">
        <f t="shared" si="812"/>
        <v>0</v>
      </c>
      <c r="Q1418" s="53" t="b">
        <f t="shared" si="813"/>
        <v>0</v>
      </c>
      <c r="R1418" s="53" t="b">
        <f t="shared" si="814"/>
        <v>0</v>
      </c>
      <c r="S1418" s="53" t="b">
        <f t="shared" si="840"/>
        <v>0</v>
      </c>
      <c r="T1418" s="54" t="str">
        <f t="shared" si="841"/>
        <v>不调</v>
      </c>
      <c r="U1418" s="51">
        <f t="shared" si="815"/>
        <v>0.1436224092167096</v>
      </c>
      <c r="V1418" s="51">
        <f t="shared" si="816"/>
        <v>0.16071559061994353</v>
      </c>
      <c r="W1418" s="51">
        <f t="shared" si="817"/>
        <v>0.95021849439751682</v>
      </c>
      <c r="X1418" s="51">
        <f t="shared" si="818"/>
        <v>0.11414982517081718</v>
      </c>
      <c r="Y1418" s="51">
        <f t="shared" si="842"/>
        <v>0.99998626710299976</v>
      </c>
      <c r="Z1418" s="51">
        <f t="shared" si="819"/>
        <v>0.1436204368649569</v>
      </c>
      <c r="AA1418" s="51">
        <f t="shared" si="820"/>
        <v>0.16071338352929121</v>
      </c>
      <c r="AB1418" s="51">
        <f t="shared" si="821"/>
        <v>0.95020544514480554</v>
      </c>
      <c r="AC1418" s="51">
        <f t="shared" si="822"/>
        <v>0.1141482575630255</v>
      </c>
      <c r="AD1418" s="78">
        <f t="shared" si="823"/>
        <v>1.3686875231020792</v>
      </c>
      <c r="AE1418" s="51">
        <f t="shared" si="843"/>
        <v>1.3714272622749293</v>
      </c>
      <c r="AF1418" s="50">
        <f t="shared" si="824"/>
        <v>-1.9977283872171236E-3</v>
      </c>
      <c r="AG1418" s="50">
        <f t="shared" si="844"/>
        <v>-1.0882023795049101E-3</v>
      </c>
      <c r="AH1418" s="48">
        <f t="shared" si="845"/>
        <v>45838</v>
      </c>
      <c r="AI1418" s="55">
        <f t="shared" si="825"/>
        <v>2025</v>
      </c>
      <c r="AJ1418" s="55">
        <f t="shared" si="826"/>
        <v>9</v>
      </c>
      <c r="AK1418" s="53">
        <f t="shared" si="827"/>
        <v>0</v>
      </c>
      <c r="AL1418" s="51">
        <f t="shared" si="846"/>
        <v>1.3681530517025939</v>
      </c>
      <c r="AM1418" s="52" t="str">
        <f t="shared" si="828"/>
        <v/>
      </c>
      <c r="AN1418" s="51">
        <f t="shared" si="847"/>
        <v>1.3714272622749293</v>
      </c>
      <c r="AO1418" s="52">
        <f t="shared" si="829"/>
        <v>-1.9977283872171236E-3</v>
      </c>
      <c r="AP1418" s="56">
        <f t="shared" si="830"/>
        <v>1</v>
      </c>
      <c r="AQ1418" s="53" t="b">
        <f t="shared" si="831"/>
        <v>1</v>
      </c>
    </row>
    <row r="1419" spans="1:43">
      <c r="A1419" s="48">
        <f>净值底稿!A1380</f>
        <v>45904</v>
      </c>
      <c r="B1419" s="49">
        <f>净值底稿!X1380</f>
        <v>1.8606623771151658</v>
      </c>
      <c r="C1419" s="49">
        <f>净值底稿!U1380</f>
        <v>1.6854131320879526</v>
      </c>
      <c r="D1419" s="49">
        <f>净值底稿!V1380</f>
        <v>1.7538</v>
      </c>
      <c r="E1419" s="49">
        <f>净值底稿!W1380</f>
        <v>2.82</v>
      </c>
      <c r="F1419" s="50">
        <f t="shared" si="832"/>
        <v>-5.2478176073234017E-5</v>
      </c>
      <c r="G1419" s="50">
        <f t="shared" si="833"/>
        <v>-1.767977859787373E-2</v>
      </c>
      <c r="H1419" s="50">
        <f t="shared" si="834"/>
        <v>3.9929268153549025E-4</v>
      </c>
      <c r="I1419" s="50">
        <f t="shared" si="835"/>
        <v>4.6120552027506534E-4</v>
      </c>
      <c r="J1419" s="51">
        <f t="shared" si="836"/>
        <v>0.14361289992638337</v>
      </c>
      <c r="K1419" s="51">
        <f t="shared" si="837"/>
        <v>0.15787200649077818</v>
      </c>
      <c r="L1419" s="51">
        <f t="shared" si="838"/>
        <v>0.95058485522500702</v>
      </c>
      <c r="M1419" s="51">
        <f t="shared" si="839"/>
        <v>0.11420090336954335</v>
      </c>
      <c r="N1419" s="51">
        <f t="shared" si="810"/>
        <v>1.3662706650117118</v>
      </c>
      <c r="O1419" s="52">
        <f t="shared" si="811"/>
        <v>0.22066265062829052</v>
      </c>
      <c r="P1419" s="53" t="b">
        <f t="shared" si="812"/>
        <v>0</v>
      </c>
      <c r="Q1419" s="53" t="b">
        <f t="shared" si="813"/>
        <v>0</v>
      </c>
      <c r="R1419" s="53" t="b">
        <f t="shared" si="814"/>
        <v>0</v>
      </c>
      <c r="S1419" s="53" t="b">
        <f t="shared" si="840"/>
        <v>0</v>
      </c>
      <c r="T1419" s="54" t="str">
        <f t="shared" si="841"/>
        <v>不调</v>
      </c>
      <c r="U1419" s="51">
        <f t="shared" si="815"/>
        <v>0.14361289992638337</v>
      </c>
      <c r="V1419" s="51">
        <f t="shared" si="816"/>
        <v>0.15787200649077818</v>
      </c>
      <c r="W1419" s="51">
        <f t="shared" si="817"/>
        <v>0.95058485522500702</v>
      </c>
      <c r="X1419" s="51">
        <f t="shared" si="818"/>
        <v>0.11420090336954335</v>
      </c>
      <c r="Y1419" s="51">
        <f t="shared" si="842"/>
        <v>0.99998626710299976</v>
      </c>
      <c r="Z1419" s="51">
        <f t="shared" si="819"/>
        <v>0.14361092770522077</v>
      </c>
      <c r="AA1419" s="51">
        <f t="shared" si="820"/>
        <v>0.15786983845077382</v>
      </c>
      <c r="AB1419" s="51">
        <f t="shared" si="821"/>
        <v>0.95057180094110028</v>
      </c>
      <c r="AC1419" s="51">
        <f t="shared" si="822"/>
        <v>0.11419933506030004</v>
      </c>
      <c r="AD1419" s="78">
        <f t="shared" si="823"/>
        <v>1.3662519021573951</v>
      </c>
      <c r="AE1419" s="51">
        <f t="shared" si="843"/>
        <v>1.3714272622749293</v>
      </c>
      <c r="AF1419" s="50">
        <f t="shared" si="824"/>
        <v>-3.7737036880463037E-3</v>
      </c>
      <c r="AG1419" s="50">
        <f t="shared" si="844"/>
        <v>-1.779530319063527E-3</v>
      </c>
      <c r="AH1419" s="48">
        <f t="shared" si="845"/>
        <v>45838</v>
      </c>
      <c r="AI1419" s="55">
        <f t="shared" si="825"/>
        <v>2025</v>
      </c>
      <c r="AJ1419" s="55">
        <f t="shared" si="826"/>
        <v>9</v>
      </c>
      <c r="AK1419" s="53">
        <f t="shared" si="827"/>
        <v>0</v>
      </c>
      <c r="AL1419" s="51">
        <f t="shared" si="846"/>
        <v>1.3681530517025939</v>
      </c>
      <c r="AM1419" s="52" t="str">
        <f t="shared" si="828"/>
        <v/>
      </c>
      <c r="AN1419" s="51">
        <f t="shared" si="847"/>
        <v>1.3714272622749293</v>
      </c>
      <c r="AO1419" s="52">
        <f t="shared" si="829"/>
        <v>-3.7737036880463037E-3</v>
      </c>
      <c r="AP1419" s="56">
        <f t="shared" si="830"/>
        <v>1</v>
      </c>
      <c r="AQ1419" s="53" t="b">
        <f t="shared" si="831"/>
        <v>1</v>
      </c>
    </row>
    <row r="1420" spans="1:43">
      <c r="A1420" s="48">
        <f>净值底稿!A1381</f>
        <v>45905</v>
      </c>
      <c r="B1420" s="49">
        <f>净值底稿!X1381</f>
        <v>1.8587003884344881</v>
      </c>
      <c r="C1420" s="49">
        <f>净值底稿!U1381</f>
        <v>1.7300194646047975</v>
      </c>
      <c r="D1420" s="49">
        <f>净值底稿!V1381</f>
        <v>1.7521</v>
      </c>
      <c r="E1420" s="49">
        <f>净值底稿!W1381</f>
        <v>2.8275999999999999</v>
      </c>
      <c r="F1420" s="50">
        <f t="shared" si="832"/>
        <v>-1.0544571142022674E-3</v>
      </c>
      <c r="G1420" s="50">
        <f t="shared" si="833"/>
        <v>2.6466111879397181E-2</v>
      </c>
      <c r="H1420" s="50">
        <f t="shared" si="834"/>
        <v>-9.6932375413394389E-4</v>
      </c>
      <c r="I1420" s="50">
        <f t="shared" si="835"/>
        <v>2.6950354609929228E-3</v>
      </c>
      <c r="J1420" s="51">
        <f t="shared" si="836"/>
        <v>0.14345949614082482</v>
      </c>
      <c r="K1420" s="51">
        <f t="shared" si="837"/>
        <v>0.16204803925759437</v>
      </c>
      <c r="L1420" s="51">
        <f t="shared" si="838"/>
        <v>0.94965038911443822</v>
      </c>
      <c r="M1420" s="51">
        <f t="shared" si="839"/>
        <v>0.11450710631790936</v>
      </c>
      <c r="N1420" s="51">
        <f t="shared" si="810"/>
        <v>1.3696650308307667</v>
      </c>
      <c r="O1420" s="52">
        <f t="shared" si="811"/>
        <v>0.22305273809401002</v>
      </c>
      <c r="P1420" s="53" t="b">
        <f t="shared" si="812"/>
        <v>0</v>
      </c>
      <c r="Q1420" s="53" t="b">
        <f t="shared" si="813"/>
        <v>0</v>
      </c>
      <c r="R1420" s="53" t="b">
        <f t="shared" si="814"/>
        <v>0</v>
      </c>
      <c r="S1420" s="53" t="b">
        <f t="shared" si="840"/>
        <v>0</v>
      </c>
      <c r="T1420" s="54" t="str">
        <f t="shared" si="841"/>
        <v>不调</v>
      </c>
      <c r="U1420" s="51">
        <f t="shared" si="815"/>
        <v>0.14345949614082482</v>
      </c>
      <c r="V1420" s="51">
        <f t="shared" si="816"/>
        <v>0.16204803925759437</v>
      </c>
      <c r="W1420" s="51">
        <f t="shared" si="817"/>
        <v>0.94965038911443822</v>
      </c>
      <c r="X1420" s="51">
        <f t="shared" si="818"/>
        <v>0.11450710631790936</v>
      </c>
      <c r="Y1420" s="51">
        <f t="shared" si="842"/>
        <v>0.99998626710299976</v>
      </c>
      <c r="Z1420" s="51">
        <f t="shared" si="819"/>
        <v>0.1434575260263406</v>
      </c>
      <c r="AA1420" s="51">
        <f t="shared" si="820"/>
        <v>0.16204581386856215</v>
      </c>
      <c r="AB1420" s="51">
        <f t="shared" si="821"/>
        <v>0.94963734766345831</v>
      </c>
      <c r="AC1420" s="51">
        <f t="shared" si="822"/>
        <v>0.1145055338036125</v>
      </c>
      <c r="AD1420" s="78">
        <f t="shared" si="823"/>
        <v>1.3696462213619736</v>
      </c>
      <c r="AE1420" s="51">
        <f t="shared" si="843"/>
        <v>1.3714272622749293</v>
      </c>
      <c r="AF1420" s="50">
        <f t="shared" si="824"/>
        <v>-1.2986769054024183E-3</v>
      </c>
      <c r="AG1420" s="50">
        <f t="shared" si="844"/>
        <v>2.4844021803143157E-3</v>
      </c>
      <c r="AH1420" s="48">
        <f t="shared" si="845"/>
        <v>45838</v>
      </c>
      <c r="AI1420" s="55">
        <f t="shared" si="825"/>
        <v>2025</v>
      </c>
      <c r="AJ1420" s="55">
        <f t="shared" si="826"/>
        <v>9</v>
      </c>
      <c r="AK1420" s="53">
        <f t="shared" si="827"/>
        <v>0</v>
      </c>
      <c r="AL1420" s="51">
        <f t="shared" si="846"/>
        <v>1.3681530517025939</v>
      </c>
      <c r="AM1420" s="52" t="str">
        <f t="shared" si="828"/>
        <v/>
      </c>
      <c r="AN1420" s="51">
        <f t="shared" si="847"/>
        <v>1.3714272622749293</v>
      </c>
      <c r="AO1420" s="52">
        <f t="shared" si="829"/>
        <v>-1.2986769054024183E-3</v>
      </c>
      <c r="AP1420" s="56">
        <f t="shared" si="830"/>
        <v>1</v>
      </c>
      <c r="AQ1420" s="53" t="b">
        <f t="shared" si="831"/>
        <v>1</v>
      </c>
    </row>
    <row r="1421" spans="1:43">
      <c r="A1421" s="48">
        <f>净值底稿!A1382</f>
        <v>45908</v>
      </c>
      <c r="B1421" s="49">
        <f>净值底稿!X1382</f>
        <v>1.8651158160499866</v>
      </c>
      <c r="C1421" s="49">
        <f>净值底稿!U1382</f>
        <v>1.7467931683645723</v>
      </c>
      <c r="D1421" s="49">
        <f>净值底稿!V1382</f>
        <v>1.7501</v>
      </c>
      <c r="E1421" s="49">
        <f>净值底稿!W1382</f>
        <v>2.8601999999999999</v>
      </c>
      <c r="F1421" s="50">
        <f t="shared" si="832"/>
        <v>3.4515662962237847E-3</v>
      </c>
      <c r="G1421" s="50">
        <f t="shared" si="833"/>
        <v>9.6956734319786353E-3</v>
      </c>
      <c r="H1421" s="50">
        <f t="shared" si="834"/>
        <v>-1.1414873580275486E-3</v>
      </c>
      <c r="I1421" s="50">
        <f t="shared" si="835"/>
        <v>1.1529212052624027E-2</v>
      </c>
      <c r="J1421" s="51">
        <f t="shared" si="836"/>
        <v>0.14395267918811278</v>
      </c>
      <c r="K1421" s="51">
        <f t="shared" si="837"/>
        <v>0.16361695716085092</v>
      </c>
      <c r="L1421" s="51">
        <f t="shared" si="838"/>
        <v>0.94855334863638963</v>
      </c>
      <c r="M1421" s="51">
        <f t="shared" si="839"/>
        <v>0.11582569238403326</v>
      </c>
      <c r="N1421" s="51">
        <f t="shared" si="810"/>
        <v>1.3719486773693865</v>
      </c>
      <c r="O1421" s="52">
        <f t="shared" si="811"/>
        <v>0.22418450589471503</v>
      </c>
      <c r="P1421" s="53" t="b">
        <f t="shared" si="812"/>
        <v>0</v>
      </c>
      <c r="Q1421" s="53" t="b">
        <f t="shared" si="813"/>
        <v>0</v>
      </c>
      <c r="R1421" s="53" t="b">
        <f t="shared" si="814"/>
        <v>0</v>
      </c>
      <c r="S1421" s="53" t="b">
        <f t="shared" si="840"/>
        <v>0</v>
      </c>
      <c r="T1421" s="54" t="str">
        <f t="shared" si="841"/>
        <v>不调</v>
      </c>
      <c r="U1421" s="51">
        <f t="shared" si="815"/>
        <v>0.14395267918811278</v>
      </c>
      <c r="V1421" s="51">
        <f t="shared" si="816"/>
        <v>0.16361695716085092</v>
      </c>
      <c r="W1421" s="51">
        <f t="shared" si="817"/>
        <v>0.94855334863638963</v>
      </c>
      <c r="X1421" s="51">
        <f t="shared" si="818"/>
        <v>0.11582569238403326</v>
      </c>
      <c r="Y1421" s="51">
        <f t="shared" si="842"/>
        <v>0.99995880187477393</v>
      </c>
      <c r="Z1421" s="51">
        <f t="shared" si="819"/>
        <v>0.14394674860760895</v>
      </c>
      <c r="AA1421" s="51">
        <f t="shared" si="820"/>
        <v>0.1636102164489607</v>
      </c>
      <c r="AB1421" s="51">
        <f t="shared" si="821"/>
        <v>0.94851427001674893</v>
      </c>
      <c r="AC1421" s="51">
        <f t="shared" si="822"/>
        <v>0.11582092058265403</v>
      </c>
      <c r="AD1421" s="78">
        <f t="shared" si="823"/>
        <v>1.3718921556559724</v>
      </c>
      <c r="AE1421" s="51">
        <f t="shared" si="843"/>
        <v>1.3718921556559724</v>
      </c>
      <c r="AF1421" s="50">
        <f t="shared" si="824"/>
        <v>0</v>
      </c>
      <c r="AG1421" s="50">
        <f t="shared" si="844"/>
        <v>1.639791545414937E-3</v>
      </c>
      <c r="AH1421" s="48">
        <f t="shared" si="845"/>
        <v>45838</v>
      </c>
      <c r="AI1421" s="55">
        <f t="shared" si="825"/>
        <v>2025</v>
      </c>
      <c r="AJ1421" s="55">
        <f t="shared" si="826"/>
        <v>9</v>
      </c>
      <c r="AK1421" s="53">
        <f t="shared" si="827"/>
        <v>0</v>
      </c>
      <c r="AL1421" s="51">
        <f t="shared" si="846"/>
        <v>1.3681530517025939</v>
      </c>
      <c r="AM1421" s="52" t="str">
        <f t="shared" si="828"/>
        <v/>
      </c>
      <c r="AN1421" s="51">
        <f t="shared" si="847"/>
        <v>1.3718921556559724</v>
      </c>
      <c r="AO1421" s="52">
        <f t="shared" si="829"/>
        <v>0</v>
      </c>
      <c r="AP1421" s="56">
        <f t="shared" si="830"/>
        <v>1</v>
      </c>
      <c r="AQ1421" s="53" t="b">
        <f t="shared" si="831"/>
        <v>1</v>
      </c>
    </row>
    <row r="1422" spans="1:43">
      <c r="A1422" s="48">
        <f>净值底稿!A1383</f>
        <v>45909</v>
      </c>
      <c r="B1422" s="49">
        <f>净值底稿!X1383</f>
        <v>1.8698819581332706</v>
      </c>
      <c r="C1422" s="49">
        <f>净值底稿!U1383</f>
        <v>1.7298838159603347</v>
      </c>
      <c r="D1422" s="49">
        <f>净值底稿!V1383</f>
        <v>1.7485999999999999</v>
      </c>
      <c r="E1422" s="49">
        <f>净值底稿!W1383</f>
        <v>2.8965999999999998</v>
      </c>
      <c r="F1422" s="50">
        <f t="shared" si="832"/>
        <v>2.5554134720588983E-3</v>
      </c>
      <c r="G1422" s="50">
        <f t="shared" si="833"/>
        <v>-9.6802258621545567E-3</v>
      </c>
      <c r="H1422" s="50">
        <f t="shared" si="834"/>
        <v>-8.5709388034971301E-4</v>
      </c>
      <c r="I1422" s="50">
        <f t="shared" si="835"/>
        <v>1.2726382770435585E-2</v>
      </c>
      <c r="J1422" s="51">
        <f t="shared" si="836"/>
        <v>0.14431459206825992</v>
      </c>
      <c r="K1422" s="51">
        <f t="shared" si="837"/>
        <v>0.16202643260037877</v>
      </c>
      <c r="L1422" s="51">
        <f t="shared" si="838"/>
        <v>0.94770130424049315</v>
      </c>
      <c r="M1422" s="51">
        <f t="shared" si="839"/>
        <v>0.1172949019508131</v>
      </c>
      <c r="N1422" s="51">
        <f t="shared" si="810"/>
        <v>1.371337230859945</v>
      </c>
      <c r="O1422" s="52">
        <f t="shared" si="811"/>
        <v>0.22338854205579819</v>
      </c>
      <c r="P1422" s="53" t="b">
        <f t="shared" si="812"/>
        <v>0</v>
      </c>
      <c r="Q1422" s="53" t="b">
        <f t="shared" si="813"/>
        <v>0</v>
      </c>
      <c r="R1422" s="53" t="b">
        <f t="shared" si="814"/>
        <v>0</v>
      </c>
      <c r="S1422" s="53" t="b">
        <f t="shared" si="840"/>
        <v>0</v>
      </c>
      <c r="T1422" s="54" t="str">
        <f t="shared" si="841"/>
        <v>不调</v>
      </c>
      <c r="U1422" s="51">
        <f t="shared" si="815"/>
        <v>0.14431459206825992</v>
      </c>
      <c r="V1422" s="51">
        <f t="shared" si="816"/>
        <v>0.16202643260037877</v>
      </c>
      <c r="W1422" s="51">
        <f t="shared" si="817"/>
        <v>0.94770130424049315</v>
      </c>
      <c r="X1422" s="51">
        <f t="shared" si="818"/>
        <v>0.1172949019508131</v>
      </c>
      <c r="Y1422" s="51">
        <f t="shared" si="842"/>
        <v>0.99998626710299976</v>
      </c>
      <c r="Z1422" s="51">
        <f t="shared" si="819"/>
        <v>0.14431261021083142</v>
      </c>
      <c r="AA1422" s="51">
        <f t="shared" si="820"/>
        <v>0.16202420750806856</v>
      </c>
      <c r="AB1422" s="51">
        <f t="shared" si="821"/>
        <v>0.94768828955609496</v>
      </c>
      <c r="AC1422" s="51">
        <f t="shared" si="822"/>
        <v>0.11729329115200596</v>
      </c>
      <c r="AD1422" s="78">
        <f t="shared" si="823"/>
        <v>1.371318398427001</v>
      </c>
      <c r="AE1422" s="51">
        <f t="shared" si="843"/>
        <v>1.3718921556559724</v>
      </c>
      <c r="AF1422" s="50">
        <f t="shared" si="824"/>
        <v>-4.1822327404239523E-4</v>
      </c>
      <c r="AG1422" s="50">
        <f t="shared" si="844"/>
        <v>-4.1822327404239523E-4</v>
      </c>
      <c r="AH1422" s="48">
        <f t="shared" si="845"/>
        <v>45838</v>
      </c>
      <c r="AI1422" s="55">
        <f t="shared" si="825"/>
        <v>2025</v>
      </c>
      <c r="AJ1422" s="55">
        <f t="shared" si="826"/>
        <v>9</v>
      </c>
      <c r="AK1422" s="53">
        <f t="shared" si="827"/>
        <v>0</v>
      </c>
      <c r="AL1422" s="51">
        <f t="shared" si="846"/>
        <v>1.3681530517025939</v>
      </c>
      <c r="AM1422" s="52" t="str">
        <f t="shared" si="828"/>
        <v/>
      </c>
      <c r="AN1422" s="51">
        <f t="shared" si="847"/>
        <v>1.3718921556559724</v>
      </c>
      <c r="AO1422" s="52">
        <f t="shared" si="829"/>
        <v>-4.1822327404239523E-4</v>
      </c>
      <c r="AP1422" s="56">
        <f t="shared" si="830"/>
        <v>1</v>
      </c>
      <c r="AQ1422" s="53" t="b">
        <f t="shared" si="831"/>
        <v>1</v>
      </c>
    </row>
    <row r="1423" spans="1:43">
      <c r="A1423" s="48">
        <f>净值底稿!A1384</f>
        <v>45910</v>
      </c>
      <c r="B1423" s="49">
        <f>净值底稿!X1384</f>
        <v>1.867531086094194</v>
      </c>
      <c r="C1423" s="49">
        <f>净值底稿!U1384</f>
        <v>1.7336224335646246</v>
      </c>
      <c r="D1423" s="49">
        <f>净值底稿!V1384</f>
        <v>1.7458</v>
      </c>
      <c r="E1423" s="49">
        <f>净值底稿!W1384</f>
        <v>2.8896999999999999</v>
      </c>
      <c r="F1423" s="50">
        <f t="shared" si="832"/>
        <v>-1.2572301844248068E-3</v>
      </c>
      <c r="G1423" s="50">
        <f t="shared" si="833"/>
        <v>2.1611957807781135E-3</v>
      </c>
      <c r="H1423" s="50">
        <f t="shared" si="834"/>
        <v>-1.6012810248198228E-3</v>
      </c>
      <c r="I1423" s="50">
        <f t="shared" si="835"/>
        <v>-2.3821031554235317E-3</v>
      </c>
      <c r="J1423" s="51">
        <f t="shared" si="836"/>
        <v>0.14413117604128123</v>
      </c>
      <c r="K1423" s="51">
        <f t="shared" si="837"/>
        <v>0.16237437354171891</v>
      </c>
      <c r="L1423" s="51">
        <f t="shared" si="838"/>
        <v>0.94617077428058483</v>
      </c>
      <c r="M1423" s="51">
        <f t="shared" si="839"/>
        <v>0.11701388643304275</v>
      </c>
      <c r="N1423" s="51">
        <f t="shared" si="810"/>
        <v>1.3696902102966277</v>
      </c>
      <c r="O1423" s="52">
        <f t="shared" si="811"/>
        <v>0.22377727991252971</v>
      </c>
      <c r="P1423" s="53" t="b">
        <f t="shared" si="812"/>
        <v>0</v>
      </c>
      <c r="Q1423" s="53" t="b">
        <f t="shared" si="813"/>
        <v>0</v>
      </c>
      <c r="R1423" s="53" t="b">
        <f t="shared" si="814"/>
        <v>0</v>
      </c>
      <c r="S1423" s="53" t="b">
        <f t="shared" si="840"/>
        <v>0</v>
      </c>
      <c r="T1423" s="54" t="str">
        <f t="shared" si="841"/>
        <v>不调</v>
      </c>
      <c r="U1423" s="51">
        <f t="shared" si="815"/>
        <v>0.14413117604128123</v>
      </c>
      <c r="V1423" s="51">
        <f t="shared" si="816"/>
        <v>0.16237437354171891</v>
      </c>
      <c r="W1423" s="51">
        <f t="shared" si="817"/>
        <v>0.94617077428058483</v>
      </c>
      <c r="X1423" s="51">
        <f t="shared" si="818"/>
        <v>0.11701388643304275</v>
      </c>
      <c r="Y1423" s="51">
        <f t="shared" si="842"/>
        <v>0.99998626710299976</v>
      </c>
      <c r="Z1423" s="51">
        <f t="shared" si="819"/>
        <v>0.14412919670268612</v>
      </c>
      <c r="AA1423" s="51">
        <f t="shared" si="820"/>
        <v>0.16237214367117159</v>
      </c>
      <c r="AB1423" s="51">
        <f t="shared" si="821"/>
        <v>0.94615778061479694</v>
      </c>
      <c r="AC1423" s="51">
        <f t="shared" si="822"/>
        <v>0.11701227949339277</v>
      </c>
      <c r="AD1423" s="78">
        <f t="shared" si="823"/>
        <v>1.3696714004820474</v>
      </c>
      <c r="AE1423" s="51">
        <f t="shared" si="843"/>
        <v>1.3718921556559724</v>
      </c>
      <c r="AF1423" s="50">
        <f t="shared" si="824"/>
        <v>-1.6187534601531661E-3</v>
      </c>
      <c r="AG1423" s="50">
        <f t="shared" si="844"/>
        <v>-1.2010324858492405E-3</v>
      </c>
      <c r="AH1423" s="48">
        <f t="shared" si="845"/>
        <v>45838</v>
      </c>
      <c r="AI1423" s="55">
        <f t="shared" si="825"/>
        <v>2025</v>
      </c>
      <c r="AJ1423" s="55">
        <f t="shared" si="826"/>
        <v>9</v>
      </c>
      <c r="AK1423" s="53">
        <f t="shared" si="827"/>
        <v>0</v>
      </c>
      <c r="AL1423" s="51">
        <f t="shared" si="846"/>
        <v>1.3681530517025939</v>
      </c>
      <c r="AM1423" s="52" t="str">
        <f t="shared" si="828"/>
        <v/>
      </c>
      <c r="AN1423" s="51">
        <f t="shared" si="847"/>
        <v>1.3718921556559724</v>
      </c>
      <c r="AO1423" s="52">
        <f t="shared" si="829"/>
        <v>-1.6187534601531661E-3</v>
      </c>
      <c r="AP1423" s="56">
        <f t="shared" si="830"/>
        <v>1</v>
      </c>
      <c r="AQ1423" s="53" t="b">
        <f t="shared" si="831"/>
        <v>1</v>
      </c>
    </row>
    <row r="1424" spans="1:43">
      <c r="A1424" s="48">
        <f>净值底稿!A1385</f>
        <v>45911</v>
      </c>
      <c r="B1424" s="49">
        <f>净值底稿!X1385</f>
        <v>1.8764518655810523</v>
      </c>
      <c r="C1424" s="49">
        <f>净值底稿!U1385</f>
        <v>1.7706354865644796</v>
      </c>
      <c r="D1424" s="49">
        <f>净值底稿!V1385</f>
        <v>1.7454000000000001</v>
      </c>
      <c r="E1424" s="49">
        <f>净值底稿!W1385</f>
        <v>2.8793000000000002</v>
      </c>
      <c r="F1424" s="50">
        <f t="shared" si="832"/>
        <v>4.7767769721656084E-3</v>
      </c>
      <c r="G1424" s="50">
        <f t="shared" si="833"/>
        <v>2.1350123465897708E-2</v>
      </c>
      <c r="H1424" s="50">
        <f t="shared" si="834"/>
        <v>-2.2912131973873429E-4</v>
      </c>
      <c r="I1424" s="50">
        <f t="shared" si="835"/>
        <v>-3.5989895144823425E-3</v>
      </c>
      <c r="J1424" s="51">
        <f t="shared" si="836"/>
        <v>0.14481766973051224</v>
      </c>
      <c r="K1424" s="51">
        <f t="shared" si="837"/>
        <v>0.16583880898597358</v>
      </c>
      <c r="L1424" s="51">
        <f t="shared" si="838"/>
        <v>0.94594099569542145</v>
      </c>
      <c r="M1424" s="51">
        <f t="shared" si="839"/>
        <v>0.11659115352643037</v>
      </c>
      <c r="N1424" s="51">
        <f t="shared" si="810"/>
        <v>1.3731886279383376</v>
      </c>
      <c r="O1424" s="52">
        <f t="shared" si="811"/>
        <v>0.22623001122787897</v>
      </c>
      <c r="P1424" s="53" t="b">
        <f t="shared" si="812"/>
        <v>0</v>
      </c>
      <c r="Q1424" s="53" t="b">
        <f t="shared" si="813"/>
        <v>0</v>
      </c>
      <c r="R1424" s="53" t="b">
        <f t="shared" si="814"/>
        <v>0</v>
      </c>
      <c r="S1424" s="53" t="b">
        <f t="shared" si="840"/>
        <v>0</v>
      </c>
      <c r="T1424" s="54" t="str">
        <f t="shared" si="841"/>
        <v>不调</v>
      </c>
      <c r="U1424" s="51">
        <f t="shared" si="815"/>
        <v>0.14481766973051224</v>
      </c>
      <c r="V1424" s="51">
        <f t="shared" si="816"/>
        <v>0.16583880898597358</v>
      </c>
      <c r="W1424" s="51">
        <f t="shared" si="817"/>
        <v>0.94594099569542145</v>
      </c>
      <c r="X1424" s="51">
        <f t="shared" si="818"/>
        <v>0.11659115352643037</v>
      </c>
      <c r="Y1424" s="51">
        <f t="shared" si="842"/>
        <v>0.99998626710299976</v>
      </c>
      <c r="Z1424" s="51">
        <f t="shared" si="819"/>
        <v>0.14481568096437003</v>
      </c>
      <c r="AA1424" s="51">
        <f t="shared" si="820"/>
        <v>0.16583653153869113</v>
      </c>
      <c r="AB1424" s="51">
        <f t="shared" si="821"/>
        <v>0.94592800518515929</v>
      </c>
      <c r="AC1424" s="51">
        <f t="shared" si="822"/>
        <v>0.11658955239212786</v>
      </c>
      <c r="AD1424" s="78">
        <f t="shared" si="823"/>
        <v>1.3731697700803482</v>
      </c>
      <c r="AE1424" s="51">
        <f t="shared" si="843"/>
        <v>1.3731697700803482</v>
      </c>
      <c r="AF1424" s="50">
        <f t="shared" si="824"/>
        <v>0</v>
      </c>
      <c r="AG1424" s="50">
        <f t="shared" si="844"/>
        <v>2.5541670776432213E-3</v>
      </c>
      <c r="AH1424" s="48">
        <f t="shared" si="845"/>
        <v>45838</v>
      </c>
      <c r="AI1424" s="55">
        <f t="shared" si="825"/>
        <v>2025</v>
      </c>
      <c r="AJ1424" s="55">
        <f t="shared" si="826"/>
        <v>9</v>
      </c>
      <c r="AK1424" s="53">
        <f t="shared" si="827"/>
        <v>0</v>
      </c>
      <c r="AL1424" s="51">
        <f t="shared" si="846"/>
        <v>1.3681530517025939</v>
      </c>
      <c r="AM1424" s="52" t="str">
        <f t="shared" si="828"/>
        <v/>
      </c>
      <c r="AN1424" s="51">
        <f t="shared" si="847"/>
        <v>1.3731697700803482</v>
      </c>
      <c r="AO1424" s="52">
        <f t="shared" si="829"/>
        <v>0</v>
      </c>
      <c r="AP1424" s="56">
        <f t="shared" si="830"/>
        <v>1</v>
      </c>
      <c r="AQ1424" s="53" t="b">
        <f t="shared" si="831"/>
        <v>1</v>
      </c>
    </row>
    <row r="1425" spans="1:43">
      <c r="A1425" s="48">
        <f>净值底稿!A1386</f>
        <v>45912</v>
      </c>
      <c r="B1425" s="49">
        <f>净值底稿!X1386</f>
        <v>1.8646128338546992</v>
      </c>
      <c r="C1425" s="49">
        <f>净值底稿!U1386</f>
        <v>1.7692180376925943</v>
      </c>
      <c r="D1425" s="49">
        <f>净值底稿!V1386</f>
        <v>1.746</v>
      </c>
      <c r="E1425" s="49">
        <f>净值底稿!W1386</f>
        <v>2.8919000000000001</v>
      </c>
      <c r="F1425" s="50">
        <f t="shared" si="832"/>
        <v>-6.3092648116965799E-3</v>
      </c>
      <c r="G1425" s="50">
        <f t="shared" si="833"/>
        <v>-8.0053115541889319E-4</v>
      </c>
      <c r="H1425" s="50">
        <f t="shared" si="834"/>
        <v>3.4376074252318034E-4</v>
      </c>
      <c r="I1425" s="50">
        <f t="shared" si="835"/>
        <v>4.3760636265759434E-3</v>
      </c>
      <c r="J1425" s="51">
        <f t="shared" si="836"/>
        <v>0.14390200048427965</v>
      </c>
      <c r="K1425" s="51">
        <f t="shared" si="837"/>
        <v>0.16570377422848781</v>
      </c>
      <c r="L1425" s="51">
        <f t="shared" si="838"/>
        <v>0.94625317809859522</v>
      </c>
      <c r="M1425" s="51">
        <f t="shared" si="839"/>
        <v>0.11709975569158981</v>
      </c>
      <c r="N1425" s="51">
        <f t="shared" si="810"/>
        <v>1.3729587085029524</v>
      </c>
      <c r="O1425" s="52">
        <f t="shared" si="811"/>
        <v>0.22550261183772641</v>
      </c>
      <c r="P1425" s="53" t="b">
        <f t="shared" si="812"/>
        <v>0</v>
      </c>
      <c r="Q1425" s="53" t="b">
        <f t="shared" si="813"/>
        <v>0</v>
      </c>
      <c r="R1425" s="53" t="b">
        <f t="shared" si="814"/>
        <v>0</v>
      </c>
      <c r="S1425" s="53" t="b">
        <f t="shared" si="840"/>
        <v>0</v>
      </c>
      <c r="T1425" s="54" t="str">
        <f t="shared" si="841"/>
        <v>不调</v>
      </c>
      <c r="U1425" s="51">
        <f t="shared" si="815"/>
        <v>0.14390200048427965</v>
      </c>
      <c r="V1425" s="51">
        <f t="shared" si="816"/>
        <v>0.16570377422848781</v>
      </c>
      <c r="W1425" s="51">
        <f t="shared" si="817"/>
        <v>0.94625317809859522</v>
      </c>
      <c r="X1425" s="51">
        <f t="shared" si="818"/>
        <v>0.11709975569158981</v>
      </c>
      <c r="Y1425" s="51">
        <f t="shared" si="842"/>
        <v>0.99998626710299976</v>
      </c>
      <c r="Z1425" s="51">
        <f t="shared" si="819"/>
        <v>0.14390002429292886</v>
      </c>
      <c r="AA1425" s="51">
        <f t="shared" si="820"/>
        <v>0.16570149863562378</v>
      </c>
      <c r="AB1425" s="51">
        <f t="shared" si="821"/>
        <v>0.94624018330116422</v>
      </c>
      <c r="AC1425" s="51">
        <f t="shared" si="822"/>
        <v>0.11709814757270615</v>
      </c>
      <c r="AD1425" s="78">
        <f t="shared" si="823"/>
        <v>1.3729398538024231</v>
      </c>
      <c r="AE1425" s="51">
        <f t="shared" si="843"/>
        <v>1.3731697700803482</v>
      </c>
      <c r="AF1425" s="50">
        <f t="shared" si="824"/>
        <v>-1.674347068619797E-4</v>
      </c>
      <c r="AG1425" s="50">
        <f t="shared" si="844"/>
        <v>-1.674347068619797E-4</v>
      </c>
      <c r="AH1425" s="48">
        <f t="shared" si="845"/>
        <v>45838</v>
      </c>
      <c r="AI1425" s="55">
        <f t="shared" si="825"/>
        <v>2025</v>
      </c>
      <c r="AJ1425" s="55">
        <f t="shared" si="826"/>
        <v>9</v>
      </c>
      <c r="AK1425" s="53">
        <f t="shared" si="827"/>
        <v>0</v>
      </c>
      <c r="AL1425" s="51">
        <f t="shared" si="846"/>
        <v>1.3681530517025939</v>
      </c>
      <c r="AM1425" s="52" t="str">
        <f t="shared" si="828"/>
        <v/>
      </c>
      <c r="AN1425" s="51">
        <f t="shared" si="847"/>
        <v>1.3731697700803482</v>
      </c>
      <c r="AO1425" s="52">
        <f t="shared" si="829"/>
        <v>-1.674347068619797E-4</v>
      </c>
      <c r="AP1425" s="56">
        <f t="shared" si="830"/>
        <v>1</v>
      </c>
      <c r="AQ1425" s="53" t="b">
        <f t="shared" si="831"/>
        <v>1</v>
      </c>
    </row>
    <row r="1426" spans="1:43">
      <c r="A1426" s="48">
        <f>净值底稿!A1387</f>
        <v>45915</v>
      </c>
      <c r="B1426" s="49">
        <f>净值底稿!X1387</f>
        <v>1.8533840603003948</v>
      </c>
      <c r="C1426" s="49">
        <f>净值底稿!U1387</f>
        <v>1.7656008061754436</v>
      </c>
      <c r="D1426" s="49">
        <f>净值底稿!V1387</f>
        <v>1.7464999999999999</v>
      </c>
      <c r="E1426" s="49">
        <f>净值底稿!W1387</f>
        <v>2.8845000000000001</v>
      </c>
      <c r="F1426" s="50">
        <f t="shared" si="832"/>
        <v>-6.0220402597418454E-3</v>
      </c>
      <c r="G1426" s="50">
        <f t="shared" si="833"/>
        <v>-2.0445368745326542E-3</v>
      </c>
      <c r="H1426" s="50">
        <f t="shared" si="834"/>
        <v>2.8636884306987298E-4</v>
      </c>
      <c r="I1426" s="50">
        <f t="shared" si="835"/>
        <v>-2.5588713302673316E-3</v>
      </c>
      <c r="J1426" s="51">
        <f t="shared" si="836"/>
        <v>0.14303345255325903</v>
      </c>
      <c r="K1426" s="51">
        <f t="shared" si="837"/>
        <v>0.16536271581149792</v>
      </c>
      <c r="L1426" s="51">
        <f t="shared" si="838"/>
        <v>0.94651115700772237</v>
      </c>
      <c r="M1426" s="51">
        <f t="shared" si="839"/>
        <v>0.11679850848005494</v>
      </c>
      <c r="N1426" s="51">
        <f t="shared" si="810"/>
        <v>1.3717058338525343</v>
      </c>
      <c r="O1426" s="52">
        <f t="shared" si="811"/>
        <v>0.22482675275835501</v>
      </c>
      <c r="P1426" s="53" t="b">
        <f t="shared" si="812"/>
        <v>0</v>
      </c>
      <c r="Q1426" s="53" t="b">
        <f t="shared" si="813"/>
        <v>0</v>
      </c>
      <c r="R1426" s="53" t="b">
        <f t="shared" si="814"/>
        <v>0</v>
      </c>
      <c r="S1426" s="53" t="b">
        <f t="shared" si="840"/>
        <v>0</v>
      </c>
      <c r="T1426" s="54" t="str">
        <f t="shared" si="841"/>
        <v>不调</v>
      </c>
      <c r="U1426" s="51">
        <f t="shared" si="815"/>
        <v>0.14303345255325903</v>
      </c>
      <c r="V1426" s="51">
        <f t="shared" si="816"/>
        <v>0.16536271581149792</v>
      </c>
      <c r="W1426" s="51">
        <f t="shared" si="817"/>
        <v>0.94651115700772237</v>
      </c>
      <c r="X1426" s="51">
        <f t="shared" si="818"/>
        <v>0.11679850848005494</v>
      </c>
      <c r="Y1426" s="51">
        <f t="shared" si="842"/>
        <v>0.99995880187477393</v>
      </c>
      <c r="Z1426" s="51">
        <f t="shared" si="819"/>
        <v>0.14302755984316923</v>
      </c>
      <c r="AA1426" s="51">
        <f t="shared" si="820"/>
        <v>0.16535590317762419</v>
      </c>
      <c r="AB1426" s="51">
        <f t="shared" si="821"/>
        <v>0.94647216252254807</v>
      </c>
      <c r="AC1426" s="51">
        <f t="shared" si="822"/>
        <v>0.11679369660047635</v>
      </c>
      <c r="AD1426" s="78">
        <f t="shared" si="823"/>
        <v>1.371649322143818</v>
      </c>
      <c r="AE1426" s="51">
        <f t="shared" si="843"/>
        <v>1.3731697700803482</v>
      </c>
      <c r="AF1426" s="50">
        <f t="shared" si="824"/>
        <v>-1.1072541572491046E-3</v>
      </c>
      <c r="AG1426" s="50">
        <f t="shared" si="844"/>
        <v>-9.3997683513302732E-4</v>
      </c>
      <c r="AH1426" s="48">
        <f t="shared" si="845"/>
        <v>45838</v>
      </c>
      <c r="AI1426" s="55">
        <f t="shared" si="825"/>
        <v>2025</v>
      </c>
      <c r="AJ1426" s="55">
        <f t="shared" si="826"/>
        <v>9</v>
      </c>
      <c r="AK1426" s="53">
        <f t="shared" si="827"/>
        <v>0</v>
      </c>
      <c r="AL1426" s="51">
        <f t="shared" si="846"/>
        <v>1.3681530517025939</v>
      </c>
      <c r="AM1426" s="52" t="str">
        <f t="shared" si="828"/>
        <v/>
      </c>
      <c r="AN1426" s="51">
        <f t="shared" si="847"/>
        <v>1.3731697700803482</v>
      </c>
      <c r="AO1426" s="52">
        <f t="shared" si="829"/>
        <v>-1.1072541572491046E-3</v>
      </c>
      <c r="AP1426" s="56">
        <f t="shared" si="830"/>
        <v>1</v>
      </c>
      <c r="AQ1426" s="53" t="b">
        <f t="shared" si="831"/>
        <v>1</v>
      </c>
    </row>
    <row r="1427" spans="1:43">
      <c r="A1427" s="48">
        <f>净值底稿!A1388</f>
        <v>45916</v>
      </c>
      <c r="B1427" s="49">
        <f>净值底稿!X1388</f>
        <v>1.848421334046803</v>
      </c>
      <c r="C1427" s="49">
        <f>净值底稿!U1388</f>
        <v>1.7783414144932628</v>
      </c>
      <c r="D1427" s="49">
        <f>净值底稿!V1388</f>
        <v>1.7471000000000001</v>
      </c>
      <c r="E1427" s="49">
        <f>净值底稿!W1388</f>
        <v>2.9196</v>
      </c>
      <c r="F1427" s="50">
        <f t="shared" si="832"/>
        <v>-2.6776567036987942E-3</v>
      </c>
      <c r="G1427" s="50">
        <f t="shared" si="833"/>
        <v>7.2160186341425625E-3</v>
      </c>
      <c r="H1427" s="50">
        <f t="shared" si="834"/>
        <v>3.4354423131977008E-4</v>
      </c>
      <c r="I1427" s="50">
        <f t="shared" si="835"/>
        <v>1.2168486739469575E-2</v>
      </c>
      <c r="J1427" s="51">
        <f t="shared" si="836"/>
        <v>0.14264458113874148</v>
      </c>
      <c r="K1427" s="51">
        <f t="shared" si="837"/>
        <v>0.16654911445621939</v>
      </c>
      <c r="L1427" s="51">
        <f t="shared" si="838"/>
        <v>0.94679731757408747</v>
      </c>
      <c r="M1427" s="51">
        <f t="shared" si="839"/>
        <v>0.11821489914881288</v>
      </c>
      <c r="N1427" s="51">
        <f t="shared" si="810"/>
        <v>1.3742059123178612</v>
      </c>
      <c r="O1427" s="52">
        <f t="shared" si="811"/>
        <v>0.22499808276435559</v>
      </c>
      <c r="P1427" s="53" t="b">
        <f t="shared" si="812"/>
        <v>0</v>
      </c>
      <c r="Q1427" s="53" t="b">
        <f t="shared" si="813"/>
        <v>0</v>
      </c>
      <c r="R1427" s="53" t="b">
        <f t="shared" si="814"/>
        <v>0</v>
      </c>
      <c r="S1427" s="53" t="b">
        <f t="shared" si="840"/>
        <v>0</v>
      </c>
      <c r="T1427" s="54" t="str">
        <f t="shared" si="841"/>
        <v>不调</v>
      </c>
      <c r="U1427" s="51">
        <f t="shared" si="815"/>
        <v>0.14264458113874148</v>
      </c>
      <c r="V1427" s="51">
        <f t="shared" si="816"/>
        <v>0.16654911445621939</v>
      </c>
      <c r="W1427" s="51">
        <f t="shared" si="817"/>
        <v>0.94679731757408747</v>
      </c>
      <c r="X1427" s="51">
        <f t="shared" si="818"/>
        <v>0.11821489914881288</v>
      </c>
      <c r="Y1427" s="51">
        <f t="shared" si="842"/>
        <v>0.99998626710299976</v>
      </c>
      <c r="Z1427" s="51">
        <f t="shared" si="819"/>
        <v>0.14264262221540105</v>
      </c>
      <c r="AA1427" s="51">
        <f t="shared" si="820"/>
        <v>0.16654682725438508</v>
      </c>
      <c r="AB1427" s="51">
        <f t="shared" si="821"/>
        <v>0.94678431530404517</v>
      </c>
      <c r="AC1427" s="51">
        <f t="shared" si="822"/>
        <v>0.11821327571577897</v>
      </c>
      <c r="AD1427" s="78">
        <f t="shared" si="823"/>
        <v>1.3741870404896104</v>
      </c>
      <c r="AE1427" s="51">
        <f t="shared" si="843"/>
        <v>1.3741870404896104</v>
      </c>
      <c r="AF1427" s="50">
        <f t="shared" si="824"/>
        <v>0</v>
      </c>
      <c r="AG1427" s="50">
        <f t="shared" si="844"/>
        <v>1.8501218240141171E-3</v>
      </c>
      <c r="AH1427" s="48">
        <f t="shared" si="845"/>
        <v>45838</v>
      </c>
      <c r="AI1427" s="55">
        <f t="shared" si="825"/>
        <v>2025</v>
      </c>
      <c r="AJ1427" s="55">
        <f t="shared" si="826"/>
        <v>9</v>
      </c>
      <c r="AK1427" s="53">
        <f t="shared" si="827"/>
        <v>0</v>
      </c>
      <c r="AL1427" s="51">
        <f t="shared" si="846"/>
        <v>1.3681530517025939</v>
      </c>
      <c r="AM1427" s="52" t="str">
        <f t="shared" si="828"/>
        <v/>
      </c>
      <c r="AN1427" s="51">
        <f t="shared" si="847"/>
        <v>1.3741870404896104</v>
      </c>
      <c r="AO1427" s="52">
        <f t="shared" si="829"/>
        <v>0</v>
      </c>
      <c r="AP1427" s="56">
        <f t="shared" si="830"/>
        <v>1</v>
      </c>
      <c r="AQ1427" s="53" t="b">
        <f t="shared" si="831"/>
        <v>1</v>
      </c>
    </row>
    <row r="1428" spans="1:43">
      <c r="A1428" s="48">
        <f>净值底稿!A1389</f>
        <v>45917</v>
      </c>
      <c r="B1428" s="49">
        <f>净值底稿!X1389</f>
        <v>1.8537531738357571</v>
      </c>
      <c r="C1428" s="49">
        <f>净值底稿!U1389</f>
        <v>1.7915867297687584</v>
      </c>
      <c r="D1428" s="49">
        <f>净值底稿!V1389</f>
        <v>1.7481</v>
      </c>
      <c r="E1428" s="49">
        <f>净值底稿!W1389</f>
        <v>2.8976999999999999</v>
      </c>
      <c r="F1428" s="50">
        <f t="shared" si="832"/>
        <v>2.8845370320851327E-3</v>
      </c>
      <c r="G1428" s="50">
        <f t="shared" si="833"/>
        <v>7.448128445723734E-3</v>
      </c>
      <c r="H1428" s="50">
        <f t="shared" si="834"/>
        <v>5.7237708202162452E-4</v>
      </c>
      <c r="I1428" s="50">
        <f t="shared" si="835"/>
        <v>-7.5010275380189562E-3</v>
      </c>
      <c r="J1428" s="51">
        <f t="shared" si="836"/>
        <v>0.14305408014153512</v>
      </c>
      <c r="K1428" s="51">
        <f t="shared" si="837"/>
        <v>0.16778728941600349</v>
      </c>
      <c r="L1428" s="51">
        <f t="shared" si="838"/>
        <v>0.94732623294774276</v>
      </c>
      <c r="M1428" s="51">
        <f t="shared" si="839"/>
        <v>0.11732655467927548</v>
      </c>
      <c r="N1428" s="51">
        <f t="shared" si="810"/>
        <v>1.3754941571845569</v>
      </c>
      <c r="O1428" s="52">
        <f t="shared" si="811"/>
        <v>0.22598523442206922</v>
      </c>
      <c r="P1428" s="53" t="b">
        <f t="shared" si="812"/>
        <v>0</v>
      </c>
      <c r="Q1428" s="53" t="b">
        <f t="shared" si="813"/>
        <v>0</v>
      </c>
      <c r="R1428" s="53" t="b">
        <f t="shared" si="814"/>
        <v>0</v>
      </c>
      <c r="S1428" s="53" t="b">
        <f t="shared" si="840"/>
        <v>0</v>
      </c>
      <c r="T1428" s="54" t="str">
        <f t="shared" si="841"/>
        <v>不调</v>
      </c>
      <c r="U1428" s="51">
        <f t="shared" si="815"/>
        <v>0.14305408014153512</v>
      </c>
      <c r="V1428" s="51">
        <f t="shared" si="816"/>
        <v>0.16778728941600349</v>
      </c>
      <c r="W1428" s="51">
        <f t="shared" si="817"/>
        <v>0.94732623294774276</v>
      </c>
      <c r="X1428" s="51">
        <f t="shared" si="818"/>
        <v>0.11732655467927548</v>
      </c>
      <c r="Y1428" s="51">
        <f t="shared" si="842"/>
        <v>0.99998626710299976</v>
      </c>
      <c r="Z1428" s="51">
        <f t="shared" si="819"/>
        <v>0.14305211559458708</v>
      </c>
      <c r="AA1428" s="51">
        <f t="shared" si="820"/>
        <v>0.16778498521044</v>
      </c>
      <c r="AB1428" s="51">
        <f t="shared" si="821"/>
        <v>0.94731322341416002</v>
      </c>
      <c r="AC1428" s="51">
        <f t="shared" si="822"/>
        <v>0.11732494344578467</v>
      </c>
      <c r="AD1428" s="78">
        <f t="shared" si="823"/>
        <v>1.3754752676649717</v>
      </c>
      <c r="AE1428" s="51">
        <f t="shared" si="843"/>
        <v>1.3754752676649717</v>
      </c>
      <c r="AF1428" s="50">
        <f t="shared" si="824"/>
        <v>0</v>
      </c>
      <c r="AG1428" s="50">
        <f t="shared" si="844"/>
        <v>9.3744675026363744E-4</v>
      </c>
      <c r="AH1428" s="48">
        <f t="shared" si="845"/>
        <v>45838</v>
      </c>
      <c r="AI1428" s="55">
        <f t="shared" si="825"/>
        <v>2025</v>
      </c>
      <c r="AJ1428" s="55">
        <f t="shared" si="826"/>
        <v>9</v>
      </c>
      <c r="AK1428" s="53">
        <f t="shared" si="827"/>
        <v>0</v>
      </c>
      <c r="AL1428" s="51">
        <f t="shared" si="846"/>
        <v>1.3681530517025939</v>
      </c>
      <c r="AM1428" s="52" t="str">
        <f t="shared" si="828"/>
        <v/>
      </c>
      <c r="AN1428" s="51">
        <f t="shared" si="847"/>
        <v>1.3754752676649717</v>
      </c>
      <c r="AO1428" s="52">
        <f t="shared" si="829"/>
        <v>0</v>
      </c>
      <c r="AP1428" s="56">
        <f t="shared" si="830"/>
        <v>1</v>
      </c>
      <c r="AQ1428" s="53" t="b">
        <f t="shared" si="831"/>
        <v>1</v>
      </c>
    </row>
    <row r="1429" spans="1:43">
      <c r="A1429" s="48">
        <f>净值底稿!A1390</f>
        <v>45918</v>
      </c>
      <c r="B1429" s="49">
        <f>净值底稿!X1390</f>
        <v>1.8231053209823045</v>
      </c>
      <c r="C1429" s="49">
        <f>净值底稿!U1390</f>
        <v>1.7751227378157752</v>
      </c>
      <c r="D1429" s="49">
        <f>净值底稿!V1390</f>
        <v>1.7473000000000001</v>
      </c>
      <c r="E1429" s="49">
        <f>净值底稿!W1390</f>
        <v>2.8723999999999998</v>
      </c>
      <c r="F1429" s="50">
        <f t="shared" si="832"/>
        <v>-1.6532866017991199E-2</v>
      </c>
      <c r="G1429" s="50">
        <f t="shared" si="833"/>
        <v>-9.1896148142982526E-3</v>
      </c>
      <c r="H1429" s="50">
        <f t="shared" si="834"/>
        <v>-4.5763972312795609E-4</v>
      </c>
      <c r="I1429" s="50">
        <f t="shared" si="835"/>
        <v>-8.7310625668634012E-3</v>
      </c>
      <c r="J1429" s="51">
        <f t="shared" si="836"/>
        <v>0.14068705413387159</v>
      </c>
      <c r="K1429" s="51">
        <f t="shared" si="837"/>
        <v>0.16624310582473331</v>
      </c>
      <c r="L1429" s="51">
        <f t="shared" si="838"/>
        <v>0.94687969525288129</v>
      </c>
      <c r="M1429" s="51">
        <f t="shared" si="839"/>
        <v>0.11630057202390581</v>
      </c>
      <c r="N1429" s="51">
        <f t="shared" si="810"/>
        <v>1.3701104272353921</v>
      </c>
      <c r="O1429" s="52">
        <f t="shared" si="811"/>
        <v>0.22401855635675175</v>
      </c>
      <c r="P1429" s="53" t="b">
        <f t="shared" si="812"/>
        <v>0</v>
      </c>
      <c r="Q1429" s="53" t="b">
        <f t="shared" si="813"/>
        <v>0</v>
      </c>
      <c r="R1429" s="53" t="b">
        <f t="shared" si="814"/>
        <v>0</v>
      </c>
      <c r="S1429" s="53" t="b">
        <f t="shared" si="840"/>
        <v>0</v>
      </c>
      <c r="T1429" s="54" t="str">
        <f t="shared" si="841"/>
        <v>不调</v>
      </c>
      <c r="U1429" s="51">
        <f t="shared" si="815"/>
        <v>0.14068705413387159</v>
      </c>
      <c r="V1429" s="51">
        <f t="shared" si="816"/>
        <v>0.16624310582473331</v>
      </c>
      <c r="W1429" s="51">
        <f t="shared" si="817"/>
        <v>0.94687969525288129</v>
      </c>
      <c r="X1429" s="51">
        <f t="shared" si="818"/>
        <v>0.11630057202390581</v>
      </c>
      <c r="Y1429" s="51">
        <f t="shared" si="842"/>
        <v>0.99998626710299976</v>
      </c>
      <c r="Z1429" s="51">
        <f t="shared" si="819"/>
        <v>0.1406851220930479</v>
      </c>
      <c r="AA1429" s="51">
        <f t="shared" si="820"/>
        <v>0.16624082282528402</v>
      </c>
      <c r="AB1429" s="51">
        <f t="shared" si="821"/>
        <v>0.94686669185155481</v>
      </c>
      <c r="AC1429" s="51">
        <f t="shared" si="822"/>
        <v>0.11629897488012914</v>
      </c>
      <c r="AD1429" s="78">
        <f t="shared" si="823"/>
        <v>1.3700916116500159</v>
      </c>
      <c r="AE1429" s="51">
        <f t="shared" si="843"/>
        <v>1.3754752676649717</v>
      </c>
      <c r="AF1429" s="50">
        <f t="shared" si="824"/>
        <v>-3.9140333101701508E-3</v>
      </c>
      <c r="AG1429" s="50">
        <f t="shared" si="844"/>
        <v>-3.9140333101701508E-3</v>
      </c>
      <c r="AH1429" s="48">
        <f t="shared" si="845"/>
        <v>45838</v>
      </c>
      <c r="AI1429" s="55">
        <f t="shared" si="825"/>
        <v>2025</v>
      </c>
      <c r="AJ1429" s="55">
        <f t="shared" si="826"/>
        <v>9</v>
      </c>
      <c r="AK1429" s="53">
        <f t="shared" si="827"/>
        <v>0</v>
      </c>
      <c r="AL1429" s="51">
        <f t="shared" si="846"/>
        <v>1.3681530517025939</v>
      </c>
      <c r="AM1429" s="52" t="str">
        <f t="shared" si="828"/>
        <v/>
      </c>
      <c r="AN1429" s="51">
        <f t="shared" si="847"/>
        <v>1.3754752676649717</v>
      </c>
      <c r="AO1429" s="52">
        <f t="shared" si="829"/>
        <v>-3.9140333101701508E-3</v>
      </c>
      <c r="AP1429" s="56">
        <f t="shared" si="830"/>
        <v>1</v>
      </c>
      <c r="AQ1429" s="53" t="b">
        <f t="shared" si="831"/>
        <v>1</v>
      </c>
    </row>
    <row r="1430" spans="1:43">
      <c r="A1430" s="48">
        <f>净值底稿!A1391</f>
        <v>45919</v>
      </c>
      <c r="B1430" s="49">
        <f>净值底稿!X1391</f>
        <v>1.8318547308866324</v>
      </c>
      <c r="C1430" s="49">
        <f>净值底稿!U1391</f>
        <v>1.7688408345537163</v>
      </c>
      <c r="D1430" s="49">
        <f>净值底稿!V1391</f>
        <v>1.7457</v>
      </c>
      <c r="E1430" s="49">
        <f>净值底稿!W1391</f>
        <v>2.8786999999999998</v>
      </c>
      <c r="F1430" s="50">
        <f t="shared" si="832"/>
        <v>4.7991796215116622E-3</v>
      </c>
      <c r="G1430" s="50">
        <f t="shared" si="833"/>
        <v>-3.5388557243025698E-3</v>
      </c>
      <c r="H1430" s="50">
        <f t="shared" si="834"/>
        <v>-9.1569850626682658E-4</v>
      </c>
      <c r="I1430" s="50">
        <f t="shared" si="835"/>
        <v>2.193287842918723E-3</v>
      </c>
      <c r="J1430" s="51">
        <f t="shared" si="836"/>
        <v>0.14136029526404673</v>
      </c>
      <c r="K1430" s="51">
        <f t="shared" si="837"/>
        <v>0.16565252053781598</v>
      </c>
      <c r="L1430" s="51">
        <f t="shared" si="838"/>
        <v>0.94599964743619258</v>
      </c>
      <c r="M1430" s="51">
        <f t="shared" si="839"/>
        <v>0.11655405200787763</v>
      </c>
      <c r="N1430" s="51">
        <f t="shared" si="810"/>
        <v>1.3695665152459329</v>
      </c>
      <c r="O1430" s="52">
        <f t="shared" si="811"/>
        <v>0.22416787529792406</v>
      </c>
      <c r="P1430" s="53" t="b">
        <f t="shared" si="812"/>
        <v>0</v>
      </c>
      <c r="Q1430" s="53" t="b">
        <f t="shared" si="813"/>
        <v>0</v>
      </c>
      <c r="R1430" s="53" t="b">
        <f t="shared" si="814"/>
        <v>0</v>
      </c>
      <c r="S1430" s="53" t="b">
        <f t="shared" si="840"/>
        <v>0</v>
      </c>
      <c r="T1430" s="54" t="str">
        <f t="shared" si="841"/>
        <v>不调</v>
      </c>
      <c r="U1430" s="51">
        <f t="shared" si="815"/>
        <v>0.14136029526404673</v>
      </c>
      <c r="V1430" s="51">
        <f t="shared" si="816"/>
        <v>0.16565252053781598</v>
      </c>
      <c r="W1430" s="51">
        <f t="shared" si="817"/>
        <v>0.94599964743619258</v>
      </c>
      <c r="X1430" s="51">
        <f t="shared" si="818"/>
        <v>0.11655405200787763</v>
      </c>
      <c r="Y1430" s="51">
        <f t="shared" si="842"/>
        <v>0.99998626710299976</v>
      </c>
      <c r="Z1430" s="51">
        <f t="shared" si="819"/>
        <v>0.14135835397767194</v>
      </c>
      <c r="AA1430" s="51">
        <f t="shared" si="820"/>
        <v>0.16565024564881362</v>
      </c>
      <c r="AB1430" s="51">
        <f t="shared" si="821"/>
        <v>0.94598665612047206</v>
      </c>
      <c r="AC1430" s="51">
        <f t="shared" si="822"/>
        <v>0.11655245138308645</v>
      </c>
      <c r="AD1430" s="78">
        <f t="shared" si="823"/>
        <v>1.3695477071300441</v>
      </c>
      <c r="AE1430" s="51">
        <f t="shared" si="843"/>
        <v>1.3754752676649717</v>
      </c>
      <c r="AF1430" s="50">
        <f t="shared" si="824"/>
        <v>-4.3094635536342629E-3</v>
      </c>
      <c r="AG1430" s="50">
        <f t="shared" si="844"/>
        <v>-3.9698405226840094E-4</v>
      </c>
      <c r="AH1430" s="48">
        <f t="shared" si="845"/>
        <v>45838</v>
      </c>
      <c r="AI1430" s="55">
        <f t="shared" si="825"/>
        <v>2025</v>
      </c>
      <c r="AJ1430" s="55">
        <f t="shared" si="826"/>
        <v>9</v>
      </c>
      <c r="AK1430" s="53">
        <f t="shared" si="827"/>
        <v>0</v>
      </c>
      <c r="AL1430" s="51">
        <f t="shared" si="846"/>
        <v>1.3681530517025939</v>
      </c>
      <c r="AM1430" s="52" t="str">
        <f t="shared" si="828"/>
        <v/>
      </c>
      <c r="AN1430" s="51">
        <f t="shared" si="847"/>
        <v>1.3754752676649717</v>
      </c>
      <c r="AO1430" s="52">
        <f t="shared" si="829"/>
        <v>-4.3094635536342629E-3</v>
      </c>
      <c r="AP1430" s="56">
        <f t="shared" si="830"/>
        <v>1</v>
      </c>
      <c r="AQ1430" s="53" t="b">
        <f t="shared" si="831"/>
        <v>1</v>
      </c>
    </row>
    <row r="1431" spans="1:43">
      <c r="A1431" s="48">
        <f>净值底稿!A1392</f>
        <v>45922</v>
      </c>
      <c r="B1431" s="49">
        <f>净值底稿!X1392</f>
        <v>1.8209824258214884</v>
      </c>
      <c r="C1431" s="49">
        <f>净值底稿!U1392</f>
        <v>1.7770755804006995</v>
      </c>
      <c r="D1431" s="49">
        <f>净值底稿!V1392</f>
        <v>1.7461</v>
      </c>
      <c r="E1431" s="49">
        <f>净值底稿!W1392</f>
        <v>2.9220000000000002</v>
      </c>
      <c r="F1431" s="50">
        <f t="shared" si="832"/>
        <v>-5.9351349655776264E-3</v>
      </c>
      <c r="G1431" s="50">
        <f t="shared" si="833"/>
        <v>4.6554476163824798E-3</v>
      </c>
      <c r="H1431" s="50">
        <f t="shared" si="834"/>
        <v>2.2913444463545929E-4</v>
      </c>
      <c r="I1431" s="50">
        <f t="shared" si="835"/>
        <v>1.5041511793518092E-2</v>
      </c>
      <c r="J1431" s="51">
        <f t="shared" si="836"/>
        <v>0.14051937306830256</v>
      </c>
      <c r="K1431" s="51">
        <f t="shared" si="837"/>
        <v>0.16642142169007257</v>
      </c>
      <c r="L1431" s="51">
        <f t="shared" si="838"/>
        <v>0.94620341424755483</v>
      </c>
      <c r="M1431" s="51">
        <f t="shared" si="839"/>
        <v>0.1183055764551286</v>
      </c>
      <c r="N1431" s="51">
        <f t="shared" si="810"/>
        <v>1.3714497854610586</v>
      </c>
      <c r="O1431" s="52">
        <f t="shared" si="811"/>
        <v>0.22380753419651214</v>
      </c>
      <c r="P1431" s="53" t="b">
        <f t="shared" si="812"/>
        <v>0</v>
      </c>
      <c r="Q1431" s="53" t="b">
        <f t="shared" si="813"/>
        <v>0</v>
      </c>
      <c r="R1431" s="53" t="b">
        <f t="shared" si="814"/>
        <v>0</v>
      </c>
      <c r="S1431" s="53" t="b">
        <f t="shared" si="840"/>
        <v>0</v>
      </c>
      <c r="T1431" s="54" t="str">
        <f t="shared" si="841"/>
        <v>不调</v>
      </c>
      <c r="U1431" s="51">
        <f t="shared" si="815"/>
        <v>0.14051937306830256</v>
      </c>
      <c r="V1431" s="51">
        <f t="shared" si="816"/>
        <v>0.16642142169007257</v>
      </c>
      <c r="W1431" s="51">
        <f t="shared" si="817"/>
        <v>0.94620341424755483</v>
      </c>
      <c r="X1431" s="51">
        <f t="shared" si="818"/>
        <v>0.1183055764551286</v>
      </c>
      <c r="Y1431" s="51">
        <f t="shared" si="842"/>
        <v>0.99995880187477393</v>
      </c>
      <c r="Z1431" s="51">
        <f t="shared" si="819"/>
        <v>0.14051358393357422</v>
      </c>
      <c r="AA1431" s="51">
        <f t="shared" si="820"/>
        <v>0.16641456543950148</v>
      </c>
      <c r="AB1431" s="51">
        <f t="shared" si="821"/>
        <v>0.94616443244080528</v>
      </c>
      <c r="AC1431" s="51">
        <f t="shared" si="822"/>
        <v>0.11830070248717485</v>
      </c>
      <c r="AD1431" s="78">
        <f t="shared" si="823"/>
        <v>1.3713932843010559</v>
      </c>
      <c r="AE1431" s="51">
        <f t="shared" si="843"/>
        <v>1.3754752676649717</v>
      </c>
      <c r="AF1431" s="50">
        <f t="shared" si="824"/>
        <v>-2.9676893942597316E-3</v>
      </c>
      <c r="AG1431" s="50">
        <f t="shared" si="844"/>
        <v>1.3475815127894641E-3</v>
      </c>
      <c r="AH1431" s="48">
        <f t="shared" si="845"/>
        <v>45838</v>
      </c>
      <c r="AI1431" s="55">
        <f t="shared" si="825"/>
        <v>2025</v>
      </c>
      <c r="AJ1431" s="55">
        <f t="shared" si="826"/>
        <v>9</v>
      </c>
      <c r="AK1431" s="53">
        <f t="shared" si="827"/>
        <v>0</v>
      </c>
      <c r="AL1431" s="51">
        <f t="shared" si="846"/>
        <v>1.3681530517025939</v>
      </c>
      <c r="AM1431" s="52" t="str">
        <f t="shared" si="828"/>
        <v/>
      </c>
      <c r="AN1431" s="51">
        <f t="shared" si="847"/>
        <v>1.3754752676649717</v>
      </c>
      <c r="AO1431" s="52">
        <f t="shared" si="829"/>
        <v>-2.9676893942597316E-3</v>
      </c>
      <c r="AP1431" s="56">
        <f t="shared" si="830"/>
        <v>1</v>
      </c>
      <c r="AQ1431" s="53" t="b">
        <f t="shared" si="831"/>
        <v>1</v>
      </c>
    </row>
    <row r="1432" spans="1:43">
      <c r="A1432" s="48">
        <f>净值底稿!A1393</f>
        <v>45923</v>
      </c>
      <c r="B1432" s="49">
        <f>净值底稿!X1393</f>
        <v>1.8291623867087596</v>
      </c>
      <c r="C1432" s="49">
        <f>净值底稿!U1393</f>
        <v>1.7625661305834455</v>
      </c>
      <c r="D1432" s="49">
        <f>净值底稿!V1393</f>
        <v>1.7442</v>
      </c>
      <c r="E1432" s="49">
        <f>净值底稿!W1393</f>
        <v>2.9607000000000001</v>
      </c>
      <c r="F1432" s="50">
        <f t="shared" si="832"/>
        <v>4.492059215552846E-3</v>
      </c>
      <c r="G1432" s="50">
        <f t="shared" si="833"/>
        <v>-8.1647905003467969E-3</v>
      </c>
      <c r="H1432" s="50">
        <f t="shared" si="834"/>
        <v>-1.0881392818280489E-3</v>
      </c>
      <c r="I1432" s="50">
        <f t="shared" si="835"/>
        <v>1.3244353182751523E-2</v>
      </c>
      <c r="J1432" s="51">
        <f t="shared" si="836"/>
        <v>0.14114477927319338</v>
      </c>
      <c r="K1432" s="51">
        <f t="shared" si="837"/>
        <v>0.1650558253764817</v>
      </c>
      <c r="L1432" s="51">
        <f t="shared" si="838"/>
        <v>0.94513487375479788</v>
      </c>
      <c r="M1432" s="51">
        <f t="shared" si="839"/>
        <v>0.1198675187726826</v>
      </c>
      <c r="N1432" s="51">
        <f t="shared" si="810"/>
        <v>1.3712029971771555</v>
      </c>
      <c r="O1432" s="52">
        <f t="shared" si="811"/>
        <v>0.22330800419780211</v>
      </c>
      <c r="P1432" s="53" t="b">
        <f t="shared" si="812"/>
        <v>0</v>
      </c>
      <c r="Q1432" s="53" t="b">
        <f t="shared" si="813"/>
        <v>0</v>
      </c>
      <c r="R1432" s="53" t="b">
        <f t="shared" si="814"/>
        <v>0</v>
      </c>
      <c r="S1432" s="53" t="b">
        <f t="shared" si="840"/>
        <v>0</v>
      </c>
      <c r="T1432" s="54" t="str">
        <f t="shared" si="841"/>
        <v>不调</v>
      </c>
      <c r="U1432" s="51">
        <f t="shared" si="815"/>
        <v>0.14114477927319338</v>
      </c>
      <c r="V1432" s="51">
        <f t="shared" si="816"/>
        <v>0.1650558253764817</v>
      </c>
      <c r="W1432" s="51">
        <f t="shared" si="817"/>
        <v>0.94513487375479788</v>
      </c>
      <c r="X1432" s="51">
        <f t="shared" si="818"/>
        <v>0.1198675187726826</v>
      </c>
      <c r="Y1432" s="51">
        <f t="shared" si="842"/>
        <v>0.99998626710299976</v>
      </c>
      <c r="Z1432" s="51">
        <f t="shared" si="819"/>
        <v>0.1411428409464775</v>
      </c>
      <c r="AA1432" s="51">
        <f t="shared" si="820"/>
        <v>0.16505355868183252</v>
      </c>
      <c r="AB1432" s="51">
        <f t="shared" si="821"/>
        <v>0.94512189431492521</v>
      </c>
      <c r="AC1432" s="51">
        <f t="shared" si="822"/>
        <v>0.11986587264439362</v>
      </c>
      <c r="AD1432" s="78">
        <f t="shared" si="823"/>
        <v>1.3711841665876288</v>
      </c>
      <c r="AE1432" s="51">
        <f t="shared" si="843"/>
        <v>1.3754752676649717</v>
      </c>
      <c r="AF1432" s="50">
        <f t="shared" si="824"/>
        <v>-3.1197224539177837E-3</v>
      </c>
      <c r="AG1432" s="50">
        <f t="shared" si="844"/>
        <v>-1.5248558952485336E-4</v>
      </c>
      <c r="AH1432" s="48">
        <f t="shared" si="845"/>
        <v>45838</v>
      </c>
      <c r="AI1432" s="55">
        <f t="shared" si="825"/>
        <v>2025</v>
      </c>
      <c r="AJ1432" s="55">
        <f t="shared" si="826"/>
        <v>9</v>
      </c>
      <c r="AK1432" s="53">
        <f t="shared" si="827"/>
        <v>0</v>
      </c>
      <c r="AL1432" s="51">
        <f t="shared" si="846"/>
        <v>1.3681530517025939</v>
      </c>
      <c r="AM1432" s="52" t="str">
        <f t="shared" si="828"/>
        <v/>
      </c>
      <c r="AN1432" s="51">
        <f t="shared" si="847"/>
        <v>1.3754752676649717</v>
      </c>
      <c r="AO1432" s="52">
        <f t="shared" si="829"/>
        <v>-3.1197224539177837E-3</v>
      </c>
      <c r="AP1432" s="56">
        <f t="shared" si="830"/>
        <v>1</v>
      </c>
      <c r="AQ1432" s="53" t="b">
        <f t="shared" si="831"/>
        <v>1</v>
      </c>
    </row>
    <row r="1433" spans="1:43">
      <c r="A1433" s="48">
        <f>净值底稿!A1394</f>
        <v>45924</v>
      </c>
      <c r="B1433" s="49">
        <f>净值底稿!X1394</f>
        <v>1.8309398835888948</v>
      </c>
      <c r="C1433" s="49">
        <f>净值底稿!U1394</f>
        <v>1.790415564948034</v>
      </c>
      <c r="D1433" s="49">
        <f>净值底稿!V1394</f>
        <v>1.7416</v>
      </c>
      <c r="E1433" s="49">
        <f>净值底稿!W1394</f>
        <v>2.9813000000000001</v>
      </c>
      <c r="F1433" s="50">
        <f t="shared" si="832"/>
        <v>9.7175455446230075E-4</v>
      </c>
      <c r="G1433" s="50">
        <f t="shared" si="833"/>
        <v>1.5800504662693005E-2</v>
      </c>
      <c r="H1433" s="50">
        <f t="shared" si="834"/>
        <v>-1.4906547414287319E-3</v>
      </c>
      <c r="I1433" s="50">
        <f t="shared" si="835"/>
        <v>6.9578140304658032E-3</v>
      </c>
      <c r="J1433" s="51">
        <f t="shared" si="836"/>
        <v>0.14127999714499698</v>
      </c>
      <c r="K1433" s="51">
        <f t="shared" si="837"/>
        <v>0.16766148820537891</v>
      </c>
      <c r="L1433" s="51">
        <f t="shared" si="838"/>
        <v>0.94371304388193655</v>
      </c>
      <c r="M1433" s="51">
        <f t="shared" si="839"/>
        <v>0.1206998770948528</v>
      </c>
      <c r="N1433" s="51">
        <f t="shared" si="810"/>
        <v>1.3733544063271652</v>
      </c>
      <c r="O1433" s="52">
        <f t="shared" si="811"/>
        <v>0.22495394045925449</v>
      </c>
      <c r="P1433" s="53" t="b">
        <f t="shared" si="812"/>
        <v>0</v>
      </c>
      <c r="Q1433" s="53" t="b">
        <f t="shared" si="813"/>
        <v>0</v>
      </c>
      <c r="R1433" s="53" t="b">
        <f t="shared" si="814"/>
        <v>0</v>
      </c>
      <c r="S1433" s="53" t="b">
        <f t="shared" si="840"/>
        <v>0</v>
      </c>
      <c r="T1433" s="54" t="str">
        <f t="shared" si="841"/>
        <v>不调</v>
      </c>
      <c r="U1433" s="51">
        <f t="shared" si="815"/>
        <v>0.14127999714499698</v>
      </c>
      <c r="V1433" s="51">
        <f t="shared" si="816"/>
        <v>0.16766148820537891</v>
      </c>
      <c r="W1433" s="51">
        <f t="shared" si="817"/>
        <v>0.94371304388193655</v>
      </c>
      <c r="X1433" s="51">
        <f t="shared" si="818"/>
        <v>0.1206998770948528</v>
      </c>
      <c r="Y1433" s="51">
        <f t="shared" si="842"/>
        <v>0.99998626710299976</v>
      </c>
      <c r="Z1433" s="51">
        <f t="shared" si="819"/>
        <v>0.14127805696134799</v>
      </c>
      <c r="AA1433" s="51">
        <f t="shared" si="820"/>
        <v>0.16765918572743047</v>
      </c>
      <c r="AB1433" s="51">
        <f t="shared" si="821"/>
        <v>0.94370008396790717</v>
      </c>
      <c r="AC1433" s="51">
        <f t="shared" si="822"/>
        <v>0.12069821953587272</v>
      </c>
      <c r="AD1433" s="78">
        <f t="shared" si="823"/>
        <v>1.3733355461925585</v>
      </c>
      <c r="AE1433" s="51">
        <f t="shared" si="843"/>
        <v>1.3754752676649717</v>
      </c>
      <c r="AF1433" s="50">
        <f t="shared" si="824"/>
        <v>-1.5556233708554634E-3</v>
      </c>
      <c r="AG1433" s="50">
        <f t="shared" si="844"/>
        <v>1.5689939085890003E-3</v>
      </c>
      <c r="AH1433" s="48">
        <f t="shared" si="845"/>
        <v>45838</v>
      </c>
      <c r="AI1433" s="55">
        <f t="shared" si="825"/>
        <v>2025</v>
      </c>
      <c r="AJ1433" s="55">
        <f t="shared" si="826"/>
        <v>9</v>
      </c>
      <c r="AK1433" s="53">
        <f t="shared" si="827"/>
        <v>0</v>
      </c>
      <c r="AL1433" s="51">
        <f t="shared" si="846"/>
        <v>1.3681530517025939</v>
      </c>
      <c r="AM1433" s="52" t="str">
        <f t="shared" si="828"/>
        <v/>
      </c>
      <c r="AN1433" s="51">
        <f t="shared" si="847"/>
        <v>1.3754752676649717</v>
      </c>
      <c r="AO1433" s="52">
        <f t="shared" si="829"/>
        <v>-1.5556233708554634E-3</v>
      </c>
      <c r="AP1433" s="56">
        <f t="shared" si="830"/>
        <v>1</v>
      </c>
      <c r="AQ1433" s="53" t="b">
        <f t="shared" si="831"/>
        <v>1</v>
      </c>
    </row>
    <row r="1434" spans="1:43">
      <c r="A1434" s="48">
        <f>净值底稿!A1395</f>
        <v>45925</v>
      </c>
      <c r="B1434" s="49">
        <f>净值底稿!X1395</f>
        <v>1.8202408723892778</v>
      </c>
      <c r="C1434" s="49">
        <f>净值底稿!U1395</f>
        <v>1.792392692984131</v>
      </c>
      <c r="D1434" s="49">
        <f>净值底稿!V1395</f>
        <v>1.7403999999999999</v>
      </c>
      <c r="E1434" s="49">
        <f>净值底稿!W1395</f>
        <v>2.9649000000000001</v>
      </c>
      <c r="F1434" s="50">
        <f t="shared" si="832"/>
        <v>-5.8434530240530913E-3</v>
      </c>
      <c r="G1434" s="50">
        <f t="shared" si="833"/>
        <v>1.1042844325106493E-3</v>
      </c>
      <c r="H1434" s="50">
        <f t="shared" si="834"/>
        <v>-6.8902158934314173E-4</v>
      </c>
      <c r="I1434" s="50">
        <f t="shared" si="835"/>
        <v>-5.5009559588099499E-3</v>
      </c>
      <c r="J1434" s="51">
        <f t="shared" si="836"/>
        <v>0.14045250527216485</v>
      </c>
      <c r="K1434" s="51">
        <f t="shared" si="837"/>
        <v>0.16784432915619668</v>
      </c>
      <c r="L1434" s="51">
        <f t="shared" si="838"/>
        <v>0.94304985423618837</v>
      </c>
      <c r="M1434" s="51">
        <f t="shared" si="839"/>
        <v>0.12003426394589911</v>
      </c>
      <c r="N1434" s="51">
        <f t="shared" si="810"/>
        <v>1.371380952610449</v>
      </c>
      <c r="O1434" s="52">
        <f t="shared" si="811"/>
        <v>0.22480758088517477</v>
      </c>
      <c r="P1434" s="53" t="b">
        <f t="shared" si="812"/>
        <v>0</v>
      </c>
      <c r="Q1434" s="53" t="b">
        <f t="shared" si="813"/>
        <v>0</v>
      </c>
      <c r="R1434" s="53" t="b">
        <f t="shared" si="814"/>
        <v>0</v>
      </c>
      <c r="S1434" s="53" t="b">
        <f t="shared" si="840"/>
        <v>0</v>
      </c>
      <c r="T1434" s="54" t="str">
        <f t="shared" si="841"/>
        <v>不调</v>
      </c>
      <c r="U1434" s="51">
        <f t="shared" si="815"/>
        <v>0.14045250527216485</v>
      </c>
      <c r="V1434" s="51">
        <f t="shared" si="816"/>
        <v>0.16784432915619668</v>
      </c>
      <c r="W1434" s="51">
        <f t="shared" si="817"/>
        <v>0.94304985423618837</v>
      </c>
      <c r="X1434" s="51">
        <f t="shared" si="818"/>
        <v>0.12003426394589911</v>
      </c>
      <c r="Y1434" s="51">
        <f t="shared" si="842"/>
        <v>0.99998626710299976</v>
      </c>
      <c r="Z1434" s="51">
        <f t="shared" si="819"/>
        <v>0.14045057645237652</v>
      </c>
      <c r="AA1434" s="51">
        <f t="shared" si="820"/>
        <v>0.16784202416731231</v>
      </c>
      <c r="AB1434" s="51">
        <f t="shared" si="821"/>
        <v>0.94303690342967406</v>
      </c>
      <c r="AC1434" s="51">
        <f t="shared" si="822"/>
        <v>0.12003261552771584</v>
      </c>
      <c r="AD1434" s="78">
        <f t="shared" si="823"/>
        <v>1.3713621195770787</v>
      </c>
      <c r="AE1434" s="51">
        <f t="shared" si="843"/>
        <v>1.3754752676649717</v>
      </c>
      <c r="AF1434" s="50">
        <f t="shared" si="824"/>
        <v>-2.9903468165412006E-3</v>
      </c>
      <c r="AG1434" s="50">
        <f t="shared" si="844"/>
        <v>-1.4369588123972488E-3</v>
      </c>
      <c r="AH1434" s="48">
        <f t="shared" si="845"/>
        <v>45838</v>
      </c>
      <c r="AI1434" s="55">
        <f t="shared" si="825"/>
        <v>2025</v>
      </c>
      <c r="AJ1434" s="55">
        <f t="shared" si="826"/>
        <v>9</v>
      </c>
      <c r="AK1434" s="53">
        <f t="shared" si="827"/>
        <v>0</v>
      </c>
      <c r="AL1434" s="51">
        <f t="shared" si="846"/>
        <v>1.3681530517025939</v>
      </c>
      <c r="AM1434" s="52" t="str">
        <f t="shared" si="828"/>
        <v/>
      </c>
      <c r="AN1434" s="51">
        <f t="shared" si="847"/>
        <v>1.3754752676649717</v>
      </c>
      <c r="AO1434" s="52">
        <f t="shared" si="829"/>
        <v>-2.9903468165412006E-3</v>
      </c>
      <c r="AP1434" s="56">
        <f t="shared" si="830"/>
        <v>1</v>
      </c>
      <c r="AQ1434" s="53" t="b">
        <f t="shared" si="831"/>
        <v>1</v>
      </c>
    </row>
    <row r="1435" spans="1:43">
      <c r="A1435" s="48">
        <f>净值底稿!A1396</f>
        <v>45926</v>
      </c>
      <c r="B1435" s="49">
        <f>净值底稿!X1396</f>
        <v>1.8201206752849601</v>
      </c>
      <c r="C1435" s="49">
        <f>净值底稿!U1396</f>
        <v>1.7725188649549808</v>
      </c>
      <c r="D1435" s="49">
        <f>净值底稿!V1396</f>
        <v>1.7404999999999999</v>
      </c>
      <c r="E1435" s="49">
        <f>净值底稿!W1396</f>
        <v>2.9691000000000001</v>
      </c>
      <c r="F1435" s="50">
        <f t="shared" si="832"/>
        <v>-6.6033625626626957E-5</v>
      </c>
      <c r="G1435" s="50">
        <f t="shared" si="833"/>
        <v>-1.1087876059158952E-2</v>
      </c>
      <c r="H1435" s="50">
        <f t="shared" si="834"/>
        <v>5.7458055619408199E-5</v>
      </c>
      <c r="I1435" s="50">
        <f t="shared" si="835"/>
        <v>1.4165739148030987E-3</v>
      </c>
      <c r="J1435" s="51">
        <f t="shared" si="836"/>
        <v>0.14044130199159202</v>
      </c>
      <c r="K1435" s="51">
        <f t="shared" si="837"/>
        <v>0.16598101260582679</v>
      </c>
      <c r="L1435" s="51">
        <f t="shared" si="838"/>
        <v>0.94309108849652246</v>
      </c>
      <c r="M1435" s="51">
        <f t="shared" si="839"/>
        <v>0.12020265059979798</v>
      </c>
      <c r="N1435" s="51">
        <f t="shared" si="810"/>
        <v>1.3697160536937392</v>
      </c>
      <c r="O1435" s="52">
        <f t="shared" si="811"/>
        <v>0.22371228969032228</v>
      </c>
      <c r="P1435" s="53" t="b">
        <f t="shared" si="812"/>
        <v>0</v>
      </c>
      <c r="Q1435" s="53" t="b">
        <f t="shared" si="813"/>
        <v>0</v>
      </c>
      <c r="R1435" s="53" t="b">
        <f t="shared" si="814"/>
        <v>0</v>
      </c>
      <c r="S1435" s="53" t="b">
        <f t="shared" si="840"/>
        <v>0</v>
      </c>
      <c r="T1435" s="54" t="str">
        <f t="shared" si="841"/>
        <v>不调</v>
      </c>
      <c r="U1435" s="51">
        <f t="shared" si="815"/>
        <v>0.14044130199159202</v>
      </c>
      <c r="V1435" s="51">
        <f t="shared" si="816"/>
        <v>0.16598101260582679</v>
      </c>
      <c r="W1435" s="51">
        <f t="shared" si="817"/>
        <v>0.94309108849652246</v>
      </c>
      <c r="X1435" s="51">
        <f t="shared" si="818"/>
        <v>0.12020265059979798</v>
      </c>
      <c r="Y1435" s="51">
        <f t="shared" si="842"/>
        <v>0.99998626710299976</v>
      </c>
      <c r="Z1435" s="51">
        <f t="shared" si="819"/>
        <v>0.1404393733256572</v>
      </c>
      <c r="AA1435" s="51">
        <f t="shared" si="820"/>
        <v>0.16597873320567669</v>
      </c>
      <c r="AB1435" s="51">
        <f t="shared" si="821"/>
        <v>0.94307813712374233</v>
      </c>
      <c r="AC1435" s="51">
        <f t="shared" si="822"/>
        <v>0.12020099986917814</v>
      </c>
      <c r="AD1435" s="78">
        <f t="shared" si="823"/>
        <v>1.3696972435242545</v>
      </c>
      <c r="AE1435" s="51">
        <f t="shared" si="843"/>
        <v>1.3754752676649717</v>
      </c>
      <c r="AF1435" s="50">
        <f t="shared" si="824"/>
        <v>-4.2007473900466108E-3</v>
      </c>
      <c r="AG1435" s="50">
        <f t="shared" si="844"/>
        <v>-1.2140309470831667E-3</v>
      </c>
      <c r="AH1435" s="48">
        <f t="shared" si="845"/>
        <v>45838</v>
      </c>
      <c r="AI1435" s="55">
        <f t="shared" si="825"/>
        <v>2025</v>
      </c>
      <c r="AJ1435" s="55">
        <f t="shared" si="826"/>
        <v>9</v>
      </c>
      <c r="AK1435" s="53">
        <f t="shared" si="827"/>
        <v>0</v>
      </c>
      <c r="AL1435" s="51">
        <f t="shared" si="846"/>
        <v>1.3681530517025939</v>
      </c>
      <c r="AM1435" s="52" t="str">
        <f t="shared" si="828"/>
        <v/>
      </c>
      <c r="AN1435" s="51">
        <f t="shared" si="847"/>
        <v>1.3754752676649717</v>
      </c>
      <c r="AO1435" s="52">
        <f t="shared" si="829"/>
        <v>-4.2007473900466108E-3</v>
      </c>
      <c r="AP1435" s="56">
        <f t="shared" si="830"/>
        <v>1</v>
      </c>
      <c r="AQ1435" s="53" t="b">
        <f t="shared" si="831"/>
        <v>1</v>
      </c>
    </row>
    <row r="1436" spans="1:43">
      <c r="A1436" s="48">
        <f>净值底稿!A1397</f>
        <v>45929</v>
      </c>
      <c r="B1436" s="49">
        <f>净值底稿!X1397</f>
        <v>1.8212755118432731</v>
      </c>
      <c r="C1436" s="49">
        <f>净值底稿!U1397</f>
        <v>1.7925981009135645</v>
      </c>
      <c r="D1436" s="49">
        <f>净值底稿!V1397</f>
        <v>1.7403999999999999</v>
      </c>
      <c r="E1436" s="49">
        <f>净值底稿!W1397</f>
        <v>3.0019999999999998</v>
      </c>
      <c r="F1436" s="50">
        <f t="shared" si="832"/>
        <v>6.3448351199690833E-4</v>
      </c>
      <c r="G1436" s="50">
        <f t="shared" si="833"/>
        <v>1.1328080256620465E-2</v>
      </c>
      <c r="H1436" s="50">
        <f t="shared" si="834"/>
        <v>-5.7454754380903417E-5</v>
      </c>
      <c r="I1436" s="50">
        <f t="shared" si="835"/>
        <v>1.1080798895288124E-2</v>
      </c>
      <c r="J1436" s="51">
        <f t="shared" si="836"/>
        <v>0.14052847979246752</v>
      </c>
      <c r="K1436" s="51">
        <f t="shared" si="837"/>
        <v>0.16785895361632278</v>
      </c>
      <c r="L1436" s="51">
        <f t="shared" si="838"/>
        <v>0.94302395280101192</v>
      </c>
      <c r="M1436" s="51">
        <f t="shared" si="839"/>
        <v>0.12153292297574106</v>
      </c>
      <c r="N1436" s="51">
        <f t="shared" si="810"/>
        <v>1.3729443091855433</v>
      </c>
      <c r="O1436" s="52">
        <f t="shared" si="811"/>
        <v>0.22461758379094893</v>
      </c>
      <c r="P1436" s="53" t="b">
        <f t="shared" si="812"/>
        <v>0</v>
      </c>
      <c r="Q1436" s="53" t="b">
        <f t="shared" si="813"/>
        <v>0</v>
      </c>
      <c r="R1436" s="53" t="b">
        <f t="shared" si="814"/>
        <v>0</v>
      </c>
      <c r="S1436" s="53" t="b">
        <f t="shared" si="840"/>
        <v>0</v>
      </c>
      <c r="T1436" s="54" t="str">
        <f t="shared" si="841"/>
        <v>不调</v>
      </c>
      <c r="U1436" s="51">
        <f t="shared" si="815"/>
        <v>0.14052847979246752</v>
      </c>
      <c r="V1436" s="51">
        <f t="shared" si="816"/>
        <v>0.16785895361632278</v>
      </c>
      <c r="W1436" s="51">
        <f t="shared" si="817"/>
        <v>0.94302395280101192</v>
      </c>
      <c r="X1436" s="51">
        <f t="shared" si="818"/>
        <v>0.12153292297574106</v>
      </c>
      <c r="Y1436" s="51">
        <f t="shared" si="842"/>
        <v>0.99995880187477393</v>
      </c>
      <c r="Z1436" s="51">
        <f t="shared" si="819"/>
        <v>0.1405226902825592</v>
      </c>
      <c r="AA1436" s="51">
        <f t="shared" si="820"/>
        <v>0.16785203814213137</v>
      </c>
      <c r="AB1436" s="51">
        <f t="shared" si="821"/>
        <v>0.94298510198211327</v>
      </c>
      <c r="AC1436" s="51">
        <f t="shared" si="822"/>
        <v>0.12152791604716122</v>
      </c>
      <c r="AD1436" s="78">
        <f t="shared" si="823"/>
        <v>1.3728877464539651</v>
      </c>
      <c r="AE1436" s="51">
        <f t="shared" si="843"/>
        <v>1.3754752676649717</v>
      </c>
      <c r="AF1436" s="50">
        <f t="shared" si="824"/>
        <v>-1.881183378454554E-3</v>
      </c>
      <c r="AG1436" s="50">
        <f t="shared" si="844"/>
        <v>2.3293490184015386E-3</v>
      </c>
      <c r="AH1436" s="48">
        <f t="shared" si="845"/>
        <v>45838</v>
      </c>
      <c r="AI1436" s="55">
        <f t="shared" si="825"/>
        <v>2025</v>
      </c>
      <c r="AJ1436" s="55">
        <f t="shared" si="826"/>
        <v>9</v>
      </c>
      <c r="AK1436" s="53">
        <f t="shared" si="827"/>
        <v>0</v>
      </c>
      <c r="AL1436" s="51">
        <f t="shared" si="846"/>
        <v>1.3681530517025939</v>
      </c>
      <c r="AM1436" s="52" t="str">
        <f t="shared" si="828"/>
        <v/>
      </c>
      <c r="AN1436" s="51">
        <f t="shared" si="847"/>
        <v>1.3754752676649717</v>
      </c>
      <c r="AO1436" s="52">
        <f t="shared" si="829"/>
        <v>-1.881183378454554E-3</v>
      </c>
      <c r="AP1436" s="56">
        <f t="shared" si="830"/>
        <v>1</v>
      </c>
      <c r="AQ1436" s="53" t="b">
        <f t="shared" si="831"/>
        <v>1</v>
      </c>
    </row>
    <row r="1437" spans="1:43">
      <c r="A1437" s="48">
        <f>净值底稿!A1398</f>
        <v>45930</v>
      </c>
      <c r="B1437" s="49">
        <f>净值底稿!X1398</f>
        <v>1.8114816826310216</v>
      </c>
      <c r="C1437" s="49">
        <f>净值底稿!U1398</f>
        <v>1.8056763439363421</v>
      </c>
      <c r="D1437" s="49">
        <f>净值底稿!V1398</f>
        <v>1.7415</v>
      </c>
      <c r="E1437" s="49">
        <f>净值底稿!W1398</f>
        <v>3.0333999999999999</v>
      </c>
      <c r="F1437" s="50">
        <f t="shared" si="832"/>
        <v>-5.3774561556254596E-3</v>
      </c>
      <c r="G1437" s="50">
        <f t="shared" si="833"/>
        <v>7.2956916645803283E-3</v>
      </c>
      <c r="H1437" s="50">
        <f t="shared" si="834"/>
        <v>6.3203861181349019E-4</v>
      </c>
      <c r="I1437" s="50">
        <f t="shared" si="835"/>
        <v>1.0459693537641535E-2</v>
      </c>
      <c r="J1437" s="51">
        <f t="shared" si="836"/>
        <v>0.13976703567669421</v>
      </c>
      <c r="K1437" s="51">
        <f t="shared" si="837"/>
        <v>0.16907663485768773</v>
      </c>
      <c r="L1437" s="51">
        <f t="shared" si="838"/>
        <v>0.94358110497693082</v>
      </c>
      <c r="M1437" s="51">
        <f t="shared" si="839"/>
        <v>0.12279906080528276</v>
      </c>
      <c r="N1437" s="51">
        <f t="shared" si="810"/>
        <v>1.3752238363165954</v>
      </c>
      <c r="O1437" s="52">
        <f t="shared" si="811"/>
        <v>0.22457701966655114</v>
      </c>
      <c r="P1437" s="53" t="b">
        <f t="shared" si="812"/>
        <v>0</v>
      </c>
      <c r="Q1437" s="53" t="b">
        <f t="shared" si="813"/>
        <v>1</v>
      </c>
      <c r="R1437" s="53" t="b">
        <f t="shared" si="814"/>
        <v>0</v>
      </c>
      <c r="S1437" s="53" t="b">
        <f t="shared" si="840"/>
        <v>1</v>
      </c>
      <c r="T1437" s="54" t="str">
        <f t="shared" si="841"/>
        <v>季度</v>
      </c>
      <c r="U1437" s="51">
        <f t="shared" si="815"/>
        <v>0.15442183526719097</v>
      </c>
      <c r="V1437" s="51">
        <f t="shared" si="816"/>
        <v>0.15442183526719097</v>
      </c>
      <c r="W1437" s="51">
        <f t="shared" si="817"/>
        <v>0.94358110497693082</v>
      </c>
      <c r="X1437" s="51">
        <f t="shared" si="818"/>
        <v>0.12279906080528276</v>
      </c>
      <c r="Y1437" s="51">
        <f t="shared" si="842"/>
        <v>0.99998626710299976</v>
      </c>
      <c r="Z1437" s="51">
        <f t="shared" si="819"/>
        <v>0.15441971460803267</v>
      </c>
      <c r="AA1437" s="51">
        <f t="shared" si="820"/>
        <v>0.15441971460803267</v>
      </c>
      <c r="AB1437" s="51">
        <f t="shared" si="821"/>
        <v>0.94356814687480484</v>
      </c>
      <c r="AC1437" s="51">
        <f t="shared" si="822"/>
        <v>0.12279737441842899</v>
      </c>
      <c r="AD1437" s="78">
        <f t="shared" si="823"/>
        <v>1.3752049505092991</v>
      </c>
      <c r="AE1437" s="51">
        <f t="shared" si="843"/>
        <v>1.3754752676649717</v>
      </c>
      <c r="AF1437" s="50">
        <f t="shared" si="824"/>
        <v>-1.9652636585132388E-4</v>
      </c>
      <c r="AG1437" s="50">
        <f t="shared" si="844"/>
        <v>1.6878321343600788E-3</v>
      </c>
      <c r="AH1437" s="48">
        <f t="shared" si="845"/>
        <v>45930</v>
      </c>
      <c r="AI1437" s="55">
        <f t="shared" si="825"/>
        <v>2025</v>
      </c>
      <c r="AJ1437" s="55">
        <f t="shared" si="826"/>
        <v>9</v>
      </c>
      <c r="AK1437" s="53">
        <f t="shared" si="827"/>
        <v>1</v>
      </c>
      <c r="AL1437" s="51">
        <f t="shared" si="846"/>
        <v>1.3681530517025939</v>
      </c>
      <c r="AM1437" s="52">
        <f t="shared" si="828"/>
        <v>5.1543201237094216E-3</v>
      </c>
      <c r="AN1437" s="51">
        <f t="shared" si="847"/>
        <v>1.3754752676649717</v>
      </c>
      <c r="AO1437" s="52">
        <f t="shared" si="829"/>
        <v>-1.9652636585132388E-4</v>
      </c>
      <c r="AP1437" s="56">
        <f t="shared" si="830"/>
        <v>1</v>
      </c>
      <c r="AQ1437" s="53" t="b">
        <f t="shared" si="831"/>
        <v>1</v>
      </c>
    </row>
    <row r="1438" spans="1:43">
      <c r="A1438" s="48">
        <f>净值底稿!A1399</f>
        <v>45939</v>
      </c>
      <c r="B1438" s="49">
        <f>净值底稿!X1399</f>
        <v>1.8174596620340226</v>
      </c>
      <c r="C1438" s="49">
        <f>净值底稿!U1399</f>
        <v>1.8270322832670993</v>
      </c>
      <c r="D1438" s="49">
        <f>净值底稿!V1399</f>
        <v>1.7432000000000001</v>
      </c>
      <c r="E1438" s="49">
        <f>净值底稿!W1399</f>
        <v>3.1703999999999999</v>
      </c>
      <c r="F1438" s="50">
        <f t="shared" si="832"/>
        <v>3.3000496004567115E-3</v>
      </c>
      <c r="G1438" s="50">
        <f t="shared" si="833"/>
        <v>1.1827113647732368E-2</v>
      </c>
      <c r="H1438" s="50">
        <f t="shared" si="834"/>
        <v>9.7616996841809467E-4</v>
      </c>
      <c r="I1438" s="50">
        <f t="shared" si="835"/>
        <v>4.5163842552910838E-2</v>
      </c>
      <c r="J1438" s="51">
        <f t="shared" si="836"/>
        <v>0.15492930732552754</v>
      </c>
      <c r="K1438" s="51">
        <f t="shared" si="837"/>
        <v>0.15624605412215226</v>
      </c>
      <c r="L1438" s="51">
        <f t="shared" si="838"/>
        <v>0.94448922976293992</v>
      </c>
      <c r="M1438" s="51">
        <f t="shared" si="839"/>
        <v>0.12834337570257376</v>
      </c>
      <c r="N1438" s="51">
        <f t="shared" si="810"/>
        <v>1.3840079669131935</v>
      </c>
      <c r="O1438" s="52">
        <f t="shared" si="811"/>
        <v>0.22483639465002953</v>
      </c>
      <c r="P1438" s="53" t="b">
        <f t="shared" si="812"/>
        <v>0</v>
      </c>
      <c r="Q1438" s="53" t="b">
        <f t="shared" si="813"/>
        <v>0</v>
      </c>
      <c r="R1438" s="53" t="b">
        <f t="shared" si="814"/>
        <v>0</v>
      </c>
      <c r="S1438" s="53" t="b">
        <f t="shared" si="840"/>
        <v>0</v>
      </c>
      <c r="T1438" s="54" t="str">
        <f t="shared" si="841"/>
        <v>不调</v>
      </c>
      <c r="U1438" s="51">
        <f t="shared" si="815"/>
        <v>0.15492930732552754</v>
      </c>
      <c r="V1438" s="51">
        <f t="shared" si="816"/>
        <v>0.15624605412215226</v>
      </c>
      <c r="W1438" s="51">
        <f t="shared" si="817"/>
        <v>0.94448922976293992</v>
      </c>
      <c r="X1438" s="51">
        <f t="shared" si="818"/>
        <v>0.12834337570257376</v>
      </c>
      <c r="Y1438" s="51">
        <f t="shared" si="842"/>
        <v>0.99987641071610844</v>
      </c>
      <c r="Z1438" s="51">
        <f t="shared" si="819"/>
        <v>0.15491015972338137</v>
      </c>
      <c r="AA1438" s="51">
        <f t="shared" si="820"/>
        <v>0.15622674378421242</v>
      </c>
      <c r="AB1438" s="51">
        <f t="shared" si="821"/>
        <v>0.94437250101539028</v>
      </c>
      <c r="AC1438" s="51">
        <f t="shared" si="822"/>
        <v>0.12832751383667845</v>
      </c>
      <c r="AD1438" s="78">
        <f t="shared" si="823"/>
        <v>1.3838369183596624</v>
      </c>
      <c r="AE1438" s="51">
        <f t="shared" si="843"/>
        <v>1.3838369183596624</v>
      </c>
      <c r="AF1438" s="50">
        <f t="shared" si="824"/>
        <v>0</v>
      </c>
      <c r="AG1438" s="50">
        <f t="shared" si="844"/>
        <v>6.2768592035438164E-3</v>
      </c>
      <c r="AH1438" s="48">
        <f t="shared" si="845"/>
        <v>45930</v>
      </c>
      <c r="AI1438" s="55">
        <f t="shared" si="825"/>
        <v>2025</v>
      </c>
      <c r="AJ1438" s="55">
        <f t="shared" si="826"/>
        <v>10</v>
      </c>
      <c r="AK1438" s="53">
        <f t="shared" si="827"/>
        <v>0</v>
      </c>
      <c r="AL1438" s="51">
        <f t="shared" si="846"/>
        <v>1.3752049505092991</v>
      </c>
      <c r="AM1438" s="52" t="str">
        <f t="shared" si="828"/>
        <v/>
      </c>
      <c r="AN1438" s="51">
        <f t="shared" si="847"/>
        <v>1.3838369183596624</v>
      </c>
      <c r="AO1438" s="52">
        <f t="shared" si="829"/>
        <v>0</v>
      </c>
      <c r="AP1438" s="56">
        <f t="shared" si="830"/>
        <v>1</v>
      </c>
      <c r="AQ1438" s="53" t="b">
        <f t="shared" si="831"/>
        <v>1</v>
      </c>
    </row>
    <row r="1439" spans="1:43">
      <c r="A1439" s="48">
        <f>净值底稿!A1400</f>
        <v>45940</v>
      </c>
      <c r="B1439" s="49">
        <f>净值底稿!X1400</f>
        <v>1.8271739093006814</v>
      </c>
      <c r="C1439" s="49">
        <f>净值底稿!U1400</f>
        <v>1.806578566139428</v>
      </c>
      <c r="D1439" s="49">
        <f>净值底稿!V1400</f>
        <v>1.7430000000000001</v>
      </c>
      <c r="E1439" s="49">
        <f>净值底稿!W1400</f>
        <v>3.1244999999999998</v>
      </c>
      <c r="F1439" s="50">
        <f t="shared" si="832"/>
        <v>5.3449589388889773E-3</v>
      </c>
      <c r="G1439" s="50">
        <f t="shared" si="833"/>
        <v>-1.1195049652377276E-2</v>
      </c>
      <c r="H1439" s="50">
        <f t="shared" si="834"/>
        <v>-1.1473152822394361E-4</v>
      </c>
      <c r="I1439" s="50">
        <f t="shared" si="835"/>
        <v>-1.4477668433005353E-2</v>
      </c>
      <c r="J1439" s="51">
        <f t="shared" si="836"/>
        <v>0.15573814816631959</v>
      </c>
      <c r="K1439" s="51">
        <f t="shared" si="837"/>
        <v>0.15447777763051893</v>
      </c>
      <c r="L1439" s="51">
        <f t="shared" si="838"/>
        <v>0.94426415171513611</v>
      </c>
      <c r="M1439" s="51">
        <f t="shared" si="839"/>
        <v>0.12646963064051911</v>
      </c>
      <c r="N1439" s="51">
        <f t="shared" si="810"/>
        <v>1.3809497081524937</v>
      </c>
      <c r="O1439" s="52">
        <f t="shared" si="811"/>
        <v>0.22463955346488435</v>
      </c>
      <c r="P1439" s="53" t="b">
        <f t="shared" si="812"/>
        <v>0</v>
      </c>
      <c r="Q1439" s="53" t="b">
        <f t="shared" si="813"/>
        <v>0</v>
      </c>
      <c r="R1439" s="53" t="b">
        <f t="shared" si="814"/>
        <v>0</v>
      </c>
      <c r="S1439" s="53" t="b">
        <f t="shared" si="840"/>
        <v>0</v>
      </c>
      <c r="T1439" s="54" t="str">
        <f t="shared" si="841"/>
        <v>不调</v>
      </c>
      <c r="U1439" s="51">
        <f t="shared" si="815"/>
        <v>0.15573814816631959</v>
      </c>
      <c r="V1439" s="51">
        <f t="shared" si="816"/>
        <v>0.15447777763051893</v>
      </c>
      <c r="W1439" s="51">
        <f t="shared" si="817"/>
        <v>0.94426415171513611</v>
      </c>
      <c r="X1439" s="51">
        <f t="shared" si="818"/>
        <v>0.12646963064051911</v>
      </c>
      <c r="Y1439" s="51">
        <f t="shared" si="842"/>
        <v>0.99998626710299976</v>
      </c>
      <c r="Z1439" s="51">
        <f t="shared" si="819"/>
        <v>0.1557360094303718</v>
      </c>
      <c r="AA1439" s="51">
        <f t="shared" si="820"/>
        <v>0.15447565620310991</v>
      </c>
      <c r="AB1439" s="51">
        <f t="shared" si="821"/>
        <v>0.94425118423279963</v>
      </c>
      <c r="AC1439" s="51">
        <f t="shared" si="822"/>
        <v>0.12646789384610788</v>
      </c>
      <c r="AD1439" s="78">
        <f t="shared" si="823"/>
        <v>1.3809307437123892</v>
      </c>
      <c r="AE1439" s="51">
        <f t="shared" si="843"/>
        <v>1.3838369183596624</v>
      </c>
      <c r="AF1439" s="50">
        <f t="shared" si="824"/>
        <v>-2.1000846333236733E-3</v>
      </c>
      <c r="AG1439" s="50">
        <f t="shared" si="844"/>
        <v>-2.1000846333236733E-3</v>
      </c>
      <c r="AH1439" s="48">
        <f t="shared" si="845"/>
        <v>45930</v>
      </c>
      <c r="AI1439" s="55">
        <f t="shared" si="825"/>
        <v>2025</v>
      </c>
      <c r="AJ1439" s="55">
        <f t="shared" si="826"/>
        <v>10</v>
      </c>
      <c r="AK1439" s="53">
        <f t="shared" si="827"/>
        <v>0</v>
      </c>
      <c r="AL1439" s="51">
        <f t="shared" si="846"/>
        <v>1.3752049505092991</v>
      </c>
      <c r="AM1439" s="52" t="str">
        <f t="shared" si="828"/>
        <v/>
      </c>
      <c r="AN1439" s="51">
        <f t="shared" si="847"/>
        <v>1.3838369183596624</v>
      </c>
      <c r="AO1439" s="52">
        <f t="shared" si="829"/>
        <v>-2.1000846333236733E-3</v>
      </c>
      <c r="AP1439" s="56">
        <f t="shared" si="830"/>
        <v>1</v>
      </c>
      <c r="AQ1439" s="53" t="b">
        <f t="shared" si="831"/>
        <v>1</v>
      </c>
    </row>
    <row r="1440" spans="1:43">
      <c r="A1440" s="48">
        <f>净值底稿!A1401</f>
        <v>45943</v>
      </c>
      <c r="B1440" s="49">
        <f>净值底稿!X1401</f>
        <v>1.8317640936481221</v>
      </c>
      <c r="C1440" s="49">
        <f>净值底稿!U1401</f>
        <v>1.8002805872668159</v>
      </c>
      <c r="D1440" s="49">
        <f>净值底稿!V1401</f>
        <v>1.7446999999999999</v>
      </c>
      <c r="E1440" s="49">
        <f>净值底稿!W1401</f>
        <v>3.2204000000000002</v>
      </c>
      <c r="F1440" s="50">
        <f t="shared" si="832"/>
        <v>2.5121770424127998E-3</v>
      </c>
      <c r="G1440" s="50">
        <f t="shared" si="833"/>
        <v>-3.4861361640476929E-3</v>
      </c>
      <c r="H1440" s="50">
        <f t="shared" si="834"/>
        <v>9.7532989099247125E-4</v>
      </c>
      <c r="I1440" s="50">
        <f t="shared" si="835"/>
        <v>3.0692910865738554E-2</v>
      </c>
      <c r="J1440" s="51">
        <f t="shared" si="836"/>
        <v>0.15612724585793977</v>
      </c>
      <c r="K1440" s="51">
        <f t="shared" si="837"/>
        <v>0.15393713303155523</v>
      </c>
      <c r="L1440" s="51">
        <f t="shared" si="838"/>
        <v>0.94517214063738697</v>
      </c>
      <c r="M1440" s="51">
        <f t="shared" si="839"/>
        <v>0.13034956163930414</v>
      </c>
      <c r="N1440" s="51">
        <f t="shared" si="810"/>
        <v>1.3855860811661862</v>
      </c>
      <c r="O1440" s="52">
        <f t="shared" si="811"/>
        <v>0.22377850290508663</v>
      </c>
      <c r="P1440" s="53" t="b">
        <f t="shared" si="812"/>
        <v>0</v>
      </c>
      <c r="Q1440" s="53" t="b">
        <f t="shared" si="813"/>
        <v>0</v>
      </c>
      <c r="R1440" s="53" t="b">
        <f t="shared" si="814"/>
        <v>0</v>
      </c>
      <c r="S1440" s="53" t="b">
        <f t="shared" si="840"/>
        <v>0</v>
      </c>
      <c r="T1440" s="54" t="str">
        <f t="shared" si="841"/>
        <v>不调</v>
      </c>
      <c r="U1440" s="51">
        <f t="shared" si="815"/>
        <v>0.15612724585793977</v>
      </c>
      <c r="V1440" s="51">
        <f t="shared" si="816"/>
        <v>0.15393713303155523</v>
      </c>
      <c r="W1440" s="51">
        <f t="shared" si="817"/>
        <v>0.94517214063738697</v>
      </c>
      <c r="X1440" s="51">
        <f t="shared" si="818"/>
        <v>0.13034956163930414</v>
      </c>
      <c r="Y1440" s="51">
        <f t="shared" si="842"/>
        <v>0.99995880187477393</v>
      </c>
      <c r="Z1440" s="51">
        <f t="shared" si="819"/>
        <v>0.1561208137081137</v>
      </c>
      <c r="AA1440" s="51">
        <f t="shared" si="820"/>
        <v>0.15393079111027166</v>
      </c>
      <c r="AB1440" s="51">
        <f t="shared" si="821"/>
        <v>0.94513320131717682</v>
      </c>
      <c r="AC1440" s="51">
        <f t="shared" si="822"/>
        <v>0.13034419148174056</v>
      </c>
      <c r="AD1440" s="78">
        <f t="shared" si="823"/>
        <v>1.3855289976173026</v>
      </c>
      <c r="AE1440" s="51">
        <f t="shared" si="843"/>
        <v>1.3855289976173026</v>
      </c>
      <c r="AF1440" s="50">
        <f t="shared" si="824"/>
        <v>0</v>
      </c>
      <c r="AG1440" s="50">
        <f t="shared" si="844"/>
        <v>3.3298222418829404E-3</v>
      </c>
      <c r="AH1440" s="48">
        <f t="shared" si="845"/>
        <v>45930</v>
      </c>
      <c r="AI1440" s="55">
        <f t="shared" si="825"/>
        <v>2025</v>
      </c>
      <c r="AJ1440" s="55">
        <f t="shared" si="826"/>
        <v>10</v>
      </c>
      <c r="AK1440" s="53">
        <f t="shared" si="827"/>
        <v>0</v>
      </c>
      <c r="AL1440" s="51">
        <f t="shared" si="846"/>
        <v>1.3752049505092991</v>
      </c>
      <c r="AM1440" s="52" t="str">
        <f t="shared" si="828"/>
        <v/>
      </c>
      <c r="AN1440" s="51">
        <f t="shared" si="847"/>
        <v>1.3855289976173026</v>
      </c>
      <c r="AO1440" s="52">
        <f t="shared" si="829"/>
        <v>0</v>
      </c>
      <c r="AP1440" s="56">
        <f t="shared" si="830"/>
        <v>1</v>
      </c>
      <c r="AQ1440" s="53" t="b">
        <f t="shared" si="831"/>
        <v>1</v>
      </c>
    </row>
    <row r="1441" spans="1:43">
      <c r="A1441" s="48">
        <f>净值底稿!A1402</f>
        <v>45944</v>
      </c>
      <c r="B1441" s="49">
        <f>净值底稿!X1402</f>
        <v>1.8536664141381012</v>
      </c>
      <c r="C1441" s="49">
        <f>净值底稿!U1402</f>
        <v>1.7695985640645828</v>
      </c>
      <c r="D1441" s="49">
        <f>净值底稿!V1402</f>
        <v>1.7445999999999999</v>
      </c>
      <c r="E1441" s="49">
        <f>净值底稿!W1402</f>
        <v>3.2703000000000002</v>
      </c>
      <c r="F1441" s="50">
        <f t="shared" si="832"/>
        <v>1.1956954809807741E-2</v>
      </c>
      <c r="G1441" s="50">
        <f t="shared" si="833"/>
        <v>-1.7042911765667856E-2</v>
      </c>
      <c r="H1441" s="50">
        <f t="shared" si="834"/>
        <v>-5.7316444087796015E-5</v>
      </c>
      <c r="I1441" s="50">
        <f t="shared" si="835"/>
        <v>1.5494969568997652E-2</v>
      </c>
      <c r="J1441" s="51">
        <f t="shared" si="836"/>
        <v>0.15798754322249203</v>
      </c>
      <c r="K1441" s="51">
        <f t="shared" si="837"/>
        <v>0.15130736221935986</v>
      </c>
      <c r="L1441" s="51">
        <f t="shared" si="838"/>
        <v>0.94507902964288804</v>
      </c>
      <c r="M1441" s="51">
        <f t="shared" si="839"/>
        <v>0.13236387076224573</v>
      </c>
      <c r="N1441" s="51">
        <f t="shared" si="810"/>
        <v>1.3867378058469857</v>
      </c>
      <c r="O1441" s="52">
        <f t="shared" si="811"/>
        <v>0.22303776830613059</v>
      </c>
      <c r="P1441" s="53" t="b">
        <f t="shared" si="812"/>
        <v>0</v>
      </c>
      <c r="Q1441" s="53" t="b">
        <f t="shared" si="813"/>
        <v>0</v>
      </c>
      <c r="R1441" s="53" t="b">
        <f t="shared" si="814"/>
        <v>0</v>
      </c>
      <c r="S1441" s="53" t="b">
        <f t="shared" si="840"/>
        <v>0</v>
      </c>
      <c r="T1441" s="54" t="str">
        <f t="shared" si="841"/>
        <v>不调</v>
      </c>
      <c r="U1441" s="51">
        <f t="shared" si="815"/>
        <v>0.15798754322249203</v>
      </c>
      <c r="V1441" s="51">
        <f t="shared" si="816"/>
        <v>0.15130736221935986</v>
      </c>
      <c r="W1441" s="51">
        <f t="shared" si="817"/>
        <v>0.94507902964288804</v>
      </c>
      <c r="X1441" s="51">
        <f t="shared" si="818"/>
        <v>0.13236387076224573</v>
      </c>
      <c r="Y1441" s="51">
        <f t="shared" si="842"/>
        <v>0.99998626710299976</v>
      </c>
      <c r="Z1441" s="51">
        <f t="shared" si="819"/>
        <v>0.15798537359583364</v>
      </c>
      <c r="AA1441" s="51">
        <f t="shared" si="820"/>
        <v>0.15130528433093912</v>
      </c>
      <c r="AB1441" s="51">
        <f t="shared" si="821"/>
        <v>0.94506605096991692</v>
      </c>
      <c r="AC1441" s="51">
        <f t="shared" si="822"/>
        <v>0.13236205302284201</v>
      </c>
      <c r="AD1441" s="78">
        <f t="shared" si="823"/>
        <v>1.3867187619195318</v>
      </c>
      <c r="AE1441" s="51">
        <f t="shared" si="843"/>
        <v>1.3867187619195318</v>
      </c>
      <c r="AF1441" s="50">
        <f t="shared" si="824"/>
        <v>0</v>
      </c>
      <c r="AG1441" s="50">
        <f t="shared" si="844"/>
        <v>8.5870761584572186E-4</v>
      </c>
      <c r="AH1441" s="48">
        <f t="shared" si="845"/>
        <v>45930</v>
      </c>
      <c r="AI1441" s="55">
        <f t="shared" si="825"/>
        <v>2025</v>
      </c>
      <c r="AJ1441" s="55">
        <f t="shared" si="826"/>
        <v>10</v>
      </c>
      <c r="AK1441" s="53">
        <f t="shared" si="827"/>
        <v>0</v>
      </c>
      <c r="AL1441" s="51">
        <f t="shared" si="846"/>
        <v>1.3752049505092991</v>
      </c>
      <c r="AM1441" s="52" t="str">
        <f t="shared" si="828"/>
        <v/>
      </c>
      <c r="AN1441" s="51">
        <f t="shared" si="847"/>
        <v>1.3867187619195318</v>
      </c>
      <c r="AO1441" s="52">
        <f t="shared" si="829"/>
        <v>0</v>
      </c>
      <c r="AP1441" s="56">
        <f t="shared" si="830"/>
        <v>1</v>
      </c>
      <c r="AQ1441" s="53" t="b">
        <f t="shared" si="831"/>
        <v>1</v>
      </c>
    </row>
    <row r="1442" spans="1:43">
      <c r="A1442" s="48">
        <f>净值底稿!A1403</f>
        <v>45945</v>
      </c>
      <c r="B1442" s="49">
        <f>净值底稿!X1403</f>
        <v>1.863739980582704</v>
      </c>
      <c r="C1442" s="49">
        <f>净值底稿!U1403</f>
        <v>1.798004716767845</v>
      </c>
      <c r="D1442" s="49">
        <f>净值底稿!V1403</f>
        <v>1.7443</v>
      </c>
      <c r="E1442" s="49">
        <f>净值底稿!W1403</f>
        <v>3.3302</v>
      </c>
      <c r="F1442" s="50">
        <f t="shared" si="832"/>
        <v>5.4344009082598621E-3</v>
      </c>
      <c r="G1442" s="50">
        <f t="shared" si="833"/>
        <v>1.6052314507995602E-2</v>
      </c>
      <c r="H1442" s="50">
        <f t="shared" si="834"/>
        <v>-1.719591883526661E-4</v>
      </c>
      <c r="I1442" s="50">
        <f t="shared" si="835"/>
        <v>1.8316362413234311E-2</v>
      </c>
      <c r="J1442" s="51">
        <f t="shared" si="836"/>
        <v>0.15884392945359463</v>
      </c>
      <c r="K1442" s="51">
        <f t="shared" si="837"/>
        <v>0.15373408434174105</v>
      </c>
      <c r="L1442" s="51">
        <f t="shared" si="838"/>
        <v>0.94490353817885242</v>
      </c>
      <c r="M1442" s="51">
        <f t="shared" si="839"/>
        <v>0.13478644435576811</v>
      </c>
      <c r="N1442" s="51">
        <f t="shared" si="810"/>
        <v>1.392267996329956</v>
      </c>
      <c r="O1442" s="52">
        <f t="shared" si="811"/>
        <v>0.22450994680571346</v>
      </c>
      <c r="P1442" s="53" t="b">
        <f t="shared" si="812"/>
        <v>0</v>
      </c>
      <c r="Q1442" s="53" t="b">
        <f t="shared" si="813"/>
        <v>0</v>
      </c>
      <c r="R1442" s="53" t="b">
        <f t="shared" si="814"/>
        <v>0</v>
      </c>
      <c r="S1442" s="53" t="b">
        <f t="shared" si="840"/>
        <v>0</v>
      </c>
      <c r="T1442" s="54" t="str">
        <f t="shared" si="841"/>
        <v>不调</v>
      </c>
      <c r="U1442" s="51">
        <f t="shared" si="815"/>
        <v>0.15884392945359463</v>
      </c>
      <c r="V1442" s="51">
        <f t="shared" si="816"/>
        <v>0.15373408434174105</v>
      </c>
      <c r="W1442" s="51">
        <f t="shared" si="817"/>
        <v>0.94490353817885242</v>
      </c>
      <c r="X1442" s="51">
        <f t="shared" si="818"/>
        <v>0.13478644435576811</v>
      </c>
      <c r="Y1442" s="51">
        <f t="shared" si="842"/>
        <v>0.99998626710299976</v>
      </c>
      <c r="Z1442" s="51">
        <f t="shared" si="819"/>
        <v>0.15884174806627233</v>
      </c>
      <c r="AA1442" s="51">
        <f t="shared" si="820"/>
        <v>0.15373197312739537</v>
      </c>
      <c r="AB1442" s="51">
        <f t="shared" si="821"/>
        <v>0.94489056191588749</v>
      </c>
      <c r="AC1442" s="51">
        <f t="shared" si="822"/>
        <v>0.13478459334741075</v>
      </c>
      <c r="AD1442" s="78">
        <f t="shared" si="823"/>
        <v>1.3922488764569658</v>
      </c>
      <c r="AE1442" s="51">
        <f t="shared" si="843"/>
        <v>1.3922488764569658</v>
      </c>
      <c r="AF1442" s="50">
        <f t="shared" si="824"/>
        <v>0</v>
      </c>
      <c r="AG1442" s="50">
        <f t="shared" si="844"/>
        <v>3.9879135476461602E-3</v>
      </c>
      <c r="AH1442" s="48">
        <f t="shared" si="845"/>
        <v>45930</v>
      </c>
      <c r="AI1442" s="55">
        <f t="shared" si="825"/>
        <v>2025</v>
      </c>
      <c r="AJ1442" s="55">
        <f t="shared" si="826"/>
        <v>10</v>
      </c>
      <c r="AK1442" s="53">
        <f t="shared" si="827"/>
        <v>0</v>
      </c>
      <c r="AL1442" s="51">
        <f t="shared" si="846"/>
        <v>1.3752049505092991</v>
      </c>
      <c r="AM1442" s="52" t="str">
        <f t="shared" si="828"/>
        <v/>
      </c>
      <c r="AN1442" s="51">
        <f t="shared" si="847"/>
        <v>1.3922488764569658</v>
      </c>
      <c r="AO1442" s="52">
        <f t="shared" si="829"/>
        <v>0</v>
      </c>
      <c r="AP1442" s="56">
        <f t="shared" si="830"/>
        <v>1</v>
      </c>
      <c r="AQ1442" s="53" t="b">
        <f t="shared" si="831"/>
        <v>1</v>
      </c>
    </row>
    <row r="1443" spans="1:43">
      <c r="A1443" s="48">
        <f>净值底稿!A1404</f>
        <v>45946</v>
      </c>
      <c r="B1443" s="49">
        <f>净值底稿!X1404</f>
        <v>1.8722432413483847</v>
      </c>
      <c r="C1443" s="49">
        <f>净值底稿!U1404</f>
        <v>1.7852847189415222</v>
      </c>
      <c r="D1443" s="49">
        <f>净值底稿!V1404</f>
        <v>1.7452000000000001</v>
      </c>
      <c r="E1443" s="49">
        <f>净值底稿!W1404</f>
        <v>3.3616000000000001</v>
      </c>
      <c r="F1443" s="50">
        <f t="shared" si="832"/>
        <v>4.5624716185044267E-3</v>
      </c>
      <c r="G1443" s="50">
        <f t="shared" si="833"/>
        <v>-7.0745074847127221E-3</v>
      </c>
      <c r="H1443" s="50">
        <f t="shared" si="834"/>
        <v>5.1596629020234097E-4</v>
      </c>
      <c r="I1443" s="50">
        <f t="shared" si="835"/>
        <v>9.4288631313435012E-3</v>
      </c>
      <c r="J1443" s="51">
        <f t="shared" si="836"/>
        <v>0.15956645903365832</v>
      </c>
      <c r="K1443" s="51">
        <f t="shared" si="837"/>
        <v>0.15264439513286596</v>
      </c>
      <c r="L1443" s="51">
        <f t="shared" si="838"/>
        <v>0.94537809359376646</v>
      </c>
      <c r="M1443" s="51">
        <f t="shared" si="839"/>
        <v>0.13605545883029727</v>
      </c>
      <c r="N1443" s="51">
        <f t="shared" si="810"/>
        <v>1.3936444065905882</v>
      </c>
      <c r="O1443" s="52">
        <f t="shared" si="811"/>
        <v>0.22402476032628504</v>
      </c>
      <c r="P1443" s="53" t="b">
        <f t="shared" si="812"/>
        <v>0</v>
      </c>
      <c r="Q1443" s="53" t="b">
        <f t="shared" si="813"/>
        <v>0</v>
      </c>
      <c r="R1443" s="53" t="b">
        <f t="shared" si="814"/>
        <v>0</v>
      </c>
      <c r="S1443" s="53" t="b">
        <f t="shared" si="840"/>
        <v>0</v>
      </c>
      <c r="T1443" s="54" t="str">
        <f t="shared" si="841"/>
        <v>不调</v>
      </c>
      <c r="U1443" s="51">
        <f t="shared" si="815"/>
        <v>0.15956645903365832</v>
      </c>
      <c r="V1443" s="51">
        <f t="shared" si="816"/>
        <v>0.15264439513286596</v>
      </c>
      <c r="W1443" s="51">
        <f t="shared" si="817"/>
        <v>0.94537809359376646</v>
      </c>
      <c r="X1443" s="51">
        <f t="shared" si="818"/>
        <v>0.13605545883029727</v>
      </c>
      <c r="Y1443" s="51">
        <f t="shared" si="842"/>
        <v>0.99998626710299976</v>
      </c>
      <c r="Z1443" s="51">
        <f t="shared" si="819"/>
        <v>0.15956426772391172</v>
      </c>
      <c r="AA1443" s="51">
        <f t="shared" si="820"/>
        <v>0.15264229888310993</v>
      </c>
      <c r="AB1443" s="51">
        <f t="shared" si="821"/>
        <v>0.94536511081378083</v>
      </c>
      <c r="AC1443" s="51">
        <f t="shared" si="822"/>
        <v>0.13605359039469483</v>
      </c>
      <c r="AD1443" s="78">
        <f t="shared" si="823"/>
        <v>1.3936252678154974</v>
      </c>
      <c r="AE1443" s="51">
        <f t="shared" si="843"/>
        <v>1.3936252678154974</v>
      </c>
      <c r="AF1443" s="50">
        <f t="shared" si="824"/>
        <v>0</v>
      </c>
      <c r="AG1443" s="50">
        <f t="shared" si="844"/>
        <v>9.8861014133788672E-4</v>
      </c>
      <c r="AH1443" s="48">
        <f t="shared" si="845"/>
        <v>45930</v>
      </c>
      <c r="AI1443" s="55">
        <f t="shared" si="825"/>
        <v>2025</v>
      </c>
      <c r="AJ1443" s="55">
        <f t="shared" si="826"/>
        <v>10</v>
      </c>
      <c r="AK1443" s="53">
        <f t="shared" si="827"/>
        <v>0</v>
      </c>
      <c r="AL1443" s="51">
        <f t="shared" si="846"/>
        <v>1.3752049505092991</v>
      </c>
      <c r="AM1443" s="52" t="str">
        <f t="shared" si="828"/>
        <v/>
      </c>
      <c r="AN1443" s="51">
        <f t="shared" si="847"/>
        <v>1.3936252678154974</v>
      </c>
      <c r="AO1443" s="52">
        <f t="shared" si="829"/>
        <v>0</v>
      </c>
      <c r="AP1443" s="56">
        <f t="shared" si="830"/>
        <v>1</v>
      </c>
      <c r="AQ1443" s="53" t="b">
        <f t="shared" si="831"/>
        <v>1</v>
      </c>
    </row>
    <row r="1444" spans="1:43">
      <c r="A1444" s="48">
        <f>净值底稿!A1405</f>
        <v>45947</v>
      </c>
      <c r="B1444" s="49">
        <f>净值底稿!X1405</f>
        <v>1.8627411494843646</v>
      </c>
      <c r="C1444" s="49">
        <f>净值底稿!U1405</f>
        <v>1.7400640083506245</v>
      </c>
      <c r="D1444" s="49">
        <f>净值底稿!V1405</f>
        <v>1.7471000000000001</v>
      </c>
      <c r="E1444" s="49">
        <f>净值底稿!W1405</f>
        <v>3.4573</v>
      </c>
      <c r="F1444" s="50">
        <f t="shared" si="832"/>
        <v>-5.0752443134347569E-3</v>
      </c>
      <c r="G1444" s="50">
        <f t="shared" si="833"/>
        <v>-2.5329691175370983E-2</v>
      </c>
      <c r="H1444" s="50">
        <f t="shared" si="834"/>
        <v>1.088700435480261E-3</v>
      </c>
      <c r="I1444" s="50">
        <f t="shared" si="835"/>
        <v>2.8468586387434547E-2</v>
      </c>
      <c r="J1444" s="51">
        <f t="shared" si="836"/>
        <v>0.15875444008151857</v>
      </c>
      <c r="K1444" s="51">
        <f t="shared" si="837"/>
        <v>0.14877591659210207</v>
      </c>
      <c r="L1444" s="51">
        <f t="shared" si="838"/>
        <v>0.94639433022161168</v>
      </c>
      <c r="M1444" s="51">
        <f t="shared" si="839"/>
        <v>0.13992684378616685</v>
      </c>
      <c r="N1444" s="51">
        <f t="shared" si="810"/>
        <v>1.3938515306813992</v>
      </c>
      <c r="O1444" s="52">
        <f t="shared" si="811"/>
        <v>0.22063351074650045</v>
      </c>
      <c r="P1444" s="53" t="b">
        <f t="shared" si="812"/>
        <v>0</v>
      </c>
      <c r="Q1444" s="53" t="b">
        <f t="shared" si="813"/>
        <v>0</v>
      </c>
      <c r="R1444" s="53" t="b">
        <f t="shared" si="814"/>
        <v>0</v>
      </c>
      <c r="S1444" s="53" t="b">
        <f t="shared" si="840"/>
        <v>0</v>
      </c>
      <c r="T1444" s="54" t="str">
        <f t="shared" si="841"/>
        <v>不调</v>
      </c>
      <c r="U1444" s="51">
        <f t="shared" si="815"/>
        <v>0.15875444008151857</v>
      </c>
      <c r="V1444" s="51">
        <f t="shared" si="816"/>
        <v>0.14877591659210207</v>
      </c>
      <c r="W1444" s="51">
        <f t="shared" si="817"/>
        <v>0.94639433022161168</v>
      </c>
      <c r="X1444" s="51">
        <f t="shared" si="818"/>
        <v>0.13992684378616685</v>
      </c>
      <c r="Y1444" s="51">
        <f t="shared" si="842"/>
        <v>0.99998626710299976</v>
      </c>
      <c r="Z1444" s="51">
        <f t="shared" si="819"/>
        <v>0.1587522599231446</v>
      </c>
      <c r="AA1444" s="51">
        <f t="shared" si="820"/>
        <v>0.14877387346776338</v>
      </c>
      <c r="AB1444" s="51">
        <f t="shared" si="821"/>
        <v>0.94638133348575315</v>
      </c>
      <c r="AC1444" s="51">
        <f t="shared" si="822"/>
        <v>0.13992492218523356</v>
      </c>
      <c r="AD1444" s="78">
        <f t="shared" si="823"/>
        <v>1.3938323890618949</v>
      </c>
      <c r="AE1444" s="51">
        <f t="shared" si="843"/>
        <v>1.3938323890618949</v>
      </c>
      <c r="AF1444" s="50">
        <f t="shared" si="824"/>
        <v>0</v>
      </c>
      <c r="AG1444" s="50">
        <f t="shared" si="844"/>
        <v>1.4862047293529024E-4</v>
      </c>
      <c r="AH1444" s="48">
        <f t="shared" si="845"/>
        <v>45930</v>
      </c>
      <c r="AI1444" s="55">
        <f t="shared" si="825"/>
        <v>2025</v>
      </c>
      <c r="AJ1444" s="55">
        <f t="shared" si="826"/>
        <v>10</v>
      </c>
      <c r="AK1444" s="53">
        <f t="shared" si="827"/>
        <v>0</v>
      </c>
      <c r="AL1444" s="51">
        <f t="shared" si="846"/>
        <v>1.3752049505092991</v>
      </c>
      <c r="AM1444" s="52" t="str">
        <f t="shared" si="828"/>
        <v/>
      </c>
      <c r="AN1444" s="51">
        <f t="shared" si="847"/>
        <v>1.3938323890618949</v>
      </c>
      <c r="AO1444" s="52">
        <f t="shared" si="829"/>
        <v>0</v>
      </c>
      <c r="AP1444" s="56">
        <f t="shared" si="830"/>
        <v>1</v>
      </c>
      <c r="AQ1444" s="53" t="b">
        <f t="shared" si="831"/>
        <v>1</v>
      </c>
    </row>
    <row r="1445" spans="1:43">
      <c r="A1445" s="48">
        <f>净值底稿!A1406</f>
        <v>45950</v>
      </c>
      <c r="B1445" s="49">
        <f>净值底稿!X1406</f>
        <v>1.8643437192159982</v>
      </c>
      <c r="C1445" s="49">
        <f>净值底稿!U1406</f>
        <v>1.7581700859055718</v>
      </c>
      <c r="D1445" s="49">
        <f>净值底稿!V1406</f>
        <v>1.7464</v>
      </c>
      <c r="E1445" s="49">
        <f>净值底稿!W1406</f>
        <v>3.3843000000000001</v>
      </c>
      <c r="F1445" s="50">
        <f t="shared" si="832"/>
        <v>8.6032873224350936E-4</v>
      </c>
      <c r="G1445" s="50">
        <f t="shared" si="833"/>
        <v>1.040540892062336E-2</v>
      </c>
      <c r="H1445" s="50">
        <f t="shared" si="834"/>
        <v>-4.0066395741522598E-4</v>
      </c>
      <c r="I1445" s="50">
        <f t="shared" si="835"/>
        <v>-2.1114742718306156E-2</v>
      </c>
      <c r="J1445" s="51">
        <f t="shared" si="836"/>
        <v>0.15888883905366508</v>
      </c>
      <c r="K1445" s="51">
        <f t="shared" si="837"/>
        <v>0.15032192645790055</v>
      </c>
      <c r="L1445" s="51">
        <f t="shared" si="838"/>
        <v>0.94600215259545484</v>
      </c>
      <c r="M1445" s="51">
        <f t="shared" si="839"/>
        <v>0.13697044345341333</v>
      </c>
      <c r="N1445" s="51">
        <f t="shared" si="810"/>
        <v>1.3921833615604338</v>
      </c>
      <c r="O1445" s="52">
        <f t="shared" si="811"/>
        <v>0.22210491379884445</v>
      </c>
      <c r="P1445" s="53" t="b">
        <f t="shared" si="812"/>
        <v>0</v>
      </c>
      <c r="Q1445" s="53" t="b">
        <f t="shared" si="813"/>
        <v>0</v>
      </c>
      <c r="R1445" s="53" t="b">
        <f t="shared" si="814"/>
        <v>0</v>
      </c>
      <c r="S1445" s="53" t="b">
        <f t="shared" si="840"/>
        <v>0</v>
      </c>
      <c r="T1445" s="54" t="str">
        <f t="shared" si="841"/>
        <v>不调</v>
      </c>
      <c r="U1445" s="51">
        <f t="shared" si="815"/>
        <v>0.15888883905366508</v>
      </c>
      <c r="V1445" s="51">
        <f t="shared" si="816"/>
        <v>0.15032192645790055</v>
      </c>
      <c r="W1445" s="51">
        <f t="shared" si="817"/>
        <v>0.94600215259545484</v>
      </c>
      <c r="X1445" s="51">
        <f t="shared" si="818"/>
        <v>0.13697044345341333</v>
      </c>
      <c r="Y1445" s="51">
        <f t="shared" si="842"/>
        <v>0.99995880187477393</v>
      </c>
      <c r="Z1445" s="51">
        <f t="shared" si="819"/>
        <v>0.15888229313137672</v>
      </c>
      <c r="AA1445" s="51">
        <f t="shared" si="820"/>
        <v>0.15031573347635011</v>
      </c>
      <c r="AB1445" s="51">
        <f t="shared" si="821"/>
        <v>0.94596317908030803</v>
      </c>
      <c r="AC1445" s="51">
        <f t="shared" si="822"/>
        <v>0.13696480052793167</v>
      </c>
      <c r="AD1445" s="78">
        <f t="shared" si="823"/>
        <v>1.3921260062159664</v>
      </c>
      <c r="AE1445" s="51">
        <f t="shared" si="843"/>
        <v>1.3938323890618949</v>
      </c>
      <c r="AF1445" s="50">
        <f t="shared" si="824"/>
        <v>-1.2242381934294277E-3</v>
      </c>
      <c r="AG1445" s="50">
        <f t="shared" si="844"/>
        <v>-1.2242381934294277E-3</v>
      </c>
      <c r="AH1445" s="48">
        <f t="shared" si="845"/>
        <v>45930</v>
      </c>
      <c r="AI1445" s="55">
        <f t="shared" si="825"/>
        <v>2025</v>
      </c>
      <c r="AJ1445" s="55">
        <f t="shared" si="826"/>
        <v>10</v>
      </c>
      <c r="AK1445" s="53">
        <f t="shared" si="827"/>
        <v>0</v>
      </c>
      <c r="AL1445" s="51">
        <f t="shared" si="846"/>
        <v>1.3752049505092991</v>
      </c>
      <c r="AM1445" s="52" t="str">
        <f t="shared" si="828"/>
        <v/>
      </c>
      <c r="AN1445" s="51">
        <f t="shared" si="847"/>
        <v>1.3938323890618949</v>
      </c>
      <c r="AO1445" s="52">
        <f t="shared" si="829"/>
        <v>-1.2242381934294277E-3</v>
      </c>
      <c r="AP1445" s="56">
        <f t="shared" si="830"/>
        <v>1</v>
      </c>
      <c r="AQ1445" s="53" t="b">
        <f t="shared" si="831"/>
        <v>1</v>
      </c>
    </row>
    <row r="1446" spans="1:43">
      <c r="A1446" s="48">
        <f>净值底稿!A1407</f>
        <v>45951</v>
      </c>
      <c r="B1446" s="49">
        <f>净值底稿!X1407</f>
        <v>1.8715504208132374</v>
      </c>
      <c r="C1446" s="49">
        <f>净值底稿!U1407</f>
        <v>1.7883776671691114</v>
      </c>
      <c r="D1446" s="49">
        <f>净值底稿!V1407</f>
        <v>1.7468999999999999</v>
      </c>
      <c r="E1446" s="49">
        <f>净值底稿!W1407</f>
        <v>3.4283000000000001</v>
      </c>
      <c r="F1446" s="50">
        <f t="shared" si="832"/>
        <v>3.8655434204319938E-3</v>
      </c>
      <c r="G1446" s="50">
        <f t="shared" si="833"/>
        <v>1.7181262214446491E-2</v>
      </c>
      <c r="H1446" s="50">
        <f t="shared" si="834"/>
        <v>2.8630325240497356E-4</v>
      </c>
      <c r="I1446" s="50">
        <f t="shared" si="835"/>
        <v>1.3001211476523888E-2</v>
      </c>
      <c r="J1446" s="51">
        <f t="shared" si="836"/>
        <v>0.15949645953421387</v>
      </c>
      <c r="K1446" s="51">
        <f t="shared" si="837"/>
        <v>0.15289834750816414</v>
      </c>
      <c r="L1446" s="51">
        <f t="shared" si="838"/>
        <v>0.94623401141513408</v>
      </c>
      <c r="M1446" s="51">
        <f t="shared" si="839"/>
        <v>0.13874550886443521</v>
      </c>
      <c r="N1446" s="51">
        <f t="shared" si="810"/>
        <v>1.3973743273219472</v>
      </c>
      <c r="O1446" s="52">
        <f t="shared" si="811"/>
        <v>0.22355842735502324</v>
      </c>
      <c r="P1446" s="53" t="b">
        <f t="shared" si="812"/>
        <v>0</v>
      </c>
      <c r="Q1446" s="53" t="b">
        <f t="shared" si="813"/>
        <v>0</v>
      </c>
      <c r="R1446" s="53" t="b">
        <f t="shared" si="814"/>
        <v>0</v>
      </c>
      <c r="S1446" s="53" t="b">
        <f t="shared" si="840"/>
        <v>0</v>
      </c>
      <c r="T1446" s="54" t="str">
        <f t="shared" si="841"/>
        <v>不调</v>
      </c>
      <c r="U1446" s="51">
        <f t="shared" si="815"/>
        <v>0.15949645953421387</v>
      </c>
      <c r="V1446" s="51">
        <f t="shared" si="816"/>
        <v>0.15289834750816414</v>
      </c>
      <c r="W1446" s="51">
        <f t="shared" si="817"/>
        <v>0.94623401141513408</v>
      </c>
      <c r="X1446" s="51">
        <f t="shared" si="818"/>
        <v>0.13874550886443521</v>
      </c>
      <c r="Y1446" s="51">
        <f t="shared" si="842"/>
        <v>0.99998626710299976</v>
      </c>
      <c r="Z1446" s="51">
        <f t="shared" si="819"/>
        <v>0.15949426918576318</v>
      </c>
      <c r="AA1446" s="51">
        <f t="shared" si="820"/>
        <v>0.1528962477709063</v>
      </c>
      <c r="AB1446" s="51">
        <f t="shared" si="821"/>
        <v>0.9462210168809172</v>
      </c>
      <c r="AC1446" s="51">
        <f t="shared" si="822"/>
        <v>0.13874360348665274</v>
      </c>
      <c r="AD1446" s="78">
        <f t="shared" si="823"/>
        <v>1.3973551373242394</v>
      </c>
      <c r="AE1446" s="51">
        <f t="shared" si="843"/>
        <v>1.3973551373242394</v>
      </c>
      <c r="AF1446" s="50">
        <f t="shared" si="824"/>
        <v>0</v>
      </c>
      <c r="AG1446" s="50">
        <f t="shared" si="844"/>
        <v>3.756219684801998E-3</v>
      </c>
      <c r="AH1446" s="48">
        <f t="shared" si="845"/>
        <v>45930</v>
      </c>
      <c r="AI1446" s="55">
        <f t="shared" si="825"/>
        <v>2025</v>
      </c>
      <c r="AJ1446" s="55">
        <f t="shared" si="826"/>
        <v>10</v>
      </c>
      <c r="AK1446" s="53">
        <f t="shared" si="827"/>
        <v>0</v>
      </c>
      <c r="AL1446" s="51">
        <f t="shared" si="846"/>
        <v>1.3752049505092991</v>
      </c>
      <c r="AM1446" s="52" t="str">
        <f t="shared" si="828"/>
        <v/>
      </c>
      <c r="AN1446" s="51">
        <f t="shared" si="847"/>
        <v>1.3973551373242394</v>
      </c>
      <c r="AO1446" s="52">
        <f t="shared" si="829"/>
        <v>0</v>
      </c>
      <c r="AP1446" s="56">
        <f t="shared" si="830"/>
        <v>1</v>
      </c>
      <c r="AQ1446" s="53" t="b">
        <f t="shared" si="831"/>
        <v>1</v>
      </c>
    </row>
    <row r="1447" spans="1:43">
      <c r="A1447" s="48">
        <f>净值底稿!A1408</f>
        <v>45952</v>
      </c>
      <c r="B1447" s="49">
        <f>净值底稿!X1408</f>
        <v>1.8785814871680062</v>
      </c>
      <c r="C1447" s="49">
        <f>净值底稿!U1408</f>
        <v>1.7824493702134259</v>
      </c>
      <c r="D1447" s="49">
        <f>净值底稿!V1408</f>
        <v>1.7472000000000001</v>
      </c>
      <c r="E1447" s="49">
        <f>净值底稿!W1408</f>
        <v>3.2986</v>
      </c>
      <c r="F1447" s="50">
        <f t="shared" si="832"/>
        <v>3.7568137500210153E-3</v>
      </c>
      <c r="G1447" s="50">
        <f t="shared" si="833"/>
        <v>-3.3149021398090062E-3</v>
      </c>
      <c r="H1447" s="50">
        <f t="shared" si="834"/>
        <v>1.7173278378845858E-4</v>
      </c>
      <c r="I1447" s="50">
        <f t="shared" si="835"/>
        <v>-3.7832161712802348E-2</v>
      </c>
      <c r="J1447" s="51">
        <f t="shared" si="836"/>
        <v>0.16009345944928979</v>
      </c>
      <c r="K1447" s="51">
        <f t="shared" si="837"/>
        <v>0.15238941167200176</v>
      </c>
      <c r="L1447" s="51">
        <f t="shared" si="838"/>
        <v>0.94638351405022525</v>
      </c>
      <c r="M1447" s="51">
        <f t="shared" si="839"/>
        <v>0.13349463304292877</v>
      </c>
      <c r="N1447" s="51">
        <f t="shared" si="810"/>
        <v>1.3923610182144455</v>
      </c>
      <c r="O1447" s="52">
        <f t="shared" si="811"/>
        <v>0.22442661567904101</v>
      </c>
      <c r="P1447" s="53" t="b">
        <f t="shared" si="812"/>
        <v>0</v>
      </c>
      <c r="Q1447" s="53" t="b">
        <f t="shared" si="813"/>
        <v>0</v>
      </c>
      <c r="R1447" s="53" t="b">
        <f t="shared" si="814"/>
        <v>0</v>
      </c>
      <c r="S1447" s="53" t="b">
        <f t="shared" si="840"/>
        <v>0</v>
      </c>
      <c r="T1447" s="54" t="str">
        <f t="shared" si="841"/>
        <v>不调</v>
      </c>
      <c r="U1447" s="51">
        <f t="shared" si="815"/>
        <v>0.16009345944928979</v>
      </c>
      <c r="V1447" s="51">
        <f t="shared" si="816"/>
        <v>0.15238941167200176</v>
      </c>
      <c r="W1447" s="51">
        <f t="shared" si="817"/>
        <v>0.94638351405022525</v>
      </c>
      <c r="X1447" s="51">
        <f t="shared" si="818"/>
        <v>0.13349463304292877</v>
      </c>
      <c r="Y1447" s="51">
        <f t="shared" si="842"/>
        <v>0.99998626710299976</v>
      </c>
      <c r="Z1447" s="51">
        <f t="shared" si="819"/>
        <v>0.16009126090230077</v>
      </c>
      <c r="AA1447" s="51">
        <f t="shared" si="820"/>
        <v>0.15238731892390733</v>
      </c>
      <c r="AB1447" s="51">
        <f t="shared" si="821"/>
        <v>0.94637051746290413</v>
      </c>
      <c r="AC1447" s="51">
        <f t="shared" si="822"/>
        <v>0.1334927997748831</v>
      </c>
      <c r="AD1447" s="78">
        <f t="shared" si="823"/>
        <v>1.3923418970639954</v>
      </c>
      <c r="AE1447" s="51">
        <f t="shared" si="843"/>
        <v>1.3973551373242394</v>
      </c>
      <c r="AF1447" s="50">
        <f t="shared" si="824"/>
        <v>-3.587663669984309E-3</v>
      </c>
      <c r="AG1447" s="50">
        <f t="shared" si="844"/>
        <v>-3.587663669984309E-3</v>
      </c>
      <c r="AH1447" s="48">
        <f t="shared" si="845"/>
        <v>45930</v>
      </c>
      <c r="AI1447" s="55">
        <f t="shared" si="825"/>
        <v>2025</v>
      </c>
      <c r="AJ1447" s="55">
        <f t="shared" si="826"/>
        <v>10</v>
      </c>
      <c r="AK1447" s="53">
        <f t="shared" si="827"/>
        <v>0</v>
      </c>
      <c r="AL1447" s="51">
        <f t="shared" si="846"/>
        <v>1.3752049505092991</v>
      </c>
      <c r="AM1447" s="52" t="str">
        <f t="shared" si="828"/>
        <v/>
      </c>
      <c r="AN1447" s="51">
        <f t="shared" si="847"/>
        <v>1.3973551373242394</v>
      </c>
      <c r="AO1447" s="52">
        <f t="shared" si="829"/>
        <v>-3.587663669984309E-3</v>
      </c>
      <c r="AP1447" s="56">
        <f t="shared" si="830"/>
        <v>1</v>
      </c>
      <c r="AQ1447" s="53" t="b">
        <f t="shared" si="831"/>
        <v>1</v>
      </c>
    </row>
    <row r="1448" spans="1:43">
      <c r="A1448" s="48">
        <f>净值底稿!A1409</f>
        <v>45953</v>
      </c>
      <c r="B1448" s="49">
        <f>净值底稿!X1409</f>
        <v>1.8863814473216218</v>
      </c>
      <c r="C1448" s="49">
        <f>净值底稿!U1409</f>
        <v>1.7843119340649845</v>
      </c>
      <c r="D1448" s="49">
        <f>净值底稿!V1409</f>
        <v>1.7474000000000001</v>
      </c>
      <c r="E1448" s="49">
        <f>净值底稿!W1409</f>
        <v>3.2719999999999998</v>
      </c>
      <c r="F1448" s="50">
        <f t="shared" si="832"/>
        <v>4.152047812083115E-3</v>
      </c>
      <c r="G1448" s="50">
        <f t="shared" si="833"/>
        <v>1.0449462872179627E-3</v>
      </c>
      <c r="H1448" s="50">
        <f t="shared" si="834"/>
        <v>1.1446886446875304E-4</v>
      </c>
      <c r="I1448" s="50">
        <f t="shared" si="835"/>
        <v>-8.0640271630388893E-3</v>
      </c>
      <c r="J1448" s="51">
        <f t="shared" si="836"/>
        <v>0.1607559674718638</v>
      </c>
      <c r="K1448" s="51">
        <f t="shared" si="837"/>
        <v>0.15254655548703597</v>
      </c>
      <c r="L1448" s="51">
        <f t="shared" si="838"/>
        <v>0.94647884742140476</v>
      </c>
      <c r="M1448" s="51">
        <f t="shared" si="839"/>
        <v>0.13241631021142833</v>
      </c>
      <c r="N1448" s="51">
        <f t="shared" si="810"/>
        <v>1.3921976805917329</v>
      </c>
      <c r="O1448" s="52">
        <f t="shared" si="811"/>
        <v>0.22504169294818477</v>
      </c>
      <c r="P1448" s="53" t="b">
        <f t="shared" si="812"/>
        <v>0</v>
      </c>
      <c r="Q1448" s="53" t="b">
        <f t="shared" si="813"/>
        <v>0</v>
      </c>
      <c r="R1448" s="53" t="b">
        <f t="shared" si="814"/>
        <v>0</v>
      </c>
      <c r="S1448" s="53" t="b">
        <f t="shared" si="840"/>
        <v>0</v>
      </c>
      <c r="T1448" s="54" t="str">
        <f t="shared" si="841"/>
        <v>不调</v>
      </c>
      <c r="U1448" s="51">
        <f t="shared" si="815"/>
        <v>0.1607559674718638</v>
      </c>
      <c r="V1448" s="51">
        <f t="shared" si="816"/>
        <v>0.15254655548703597</v>
      </c>
      <c r="W1448" s="51">
        <f t="shared" si="817"/>
        <v>0.94647884742140476</v>
      </c>
      <c r="X1448" s="51">
        <f t="shared" si="818"/>
        <v>0.13241631021142833</v>
      </c>
      <c r="Y1448" s="51">
        <f t="shared" si="842"/>
        <v>0.99998626710299976</v>
      </c>
      <c r="Z1448" s="51">
        <f t="shared" si="819"/>
        <v>0.16075375982672033</v>
      </c>
      <c r="AA1448" s="51">
        <f t="shared" si="820"/>
        <v>0.15254446058090174</v>
      </c>
      <c r="AB1448" s="51">
        <f t="shared" si="821"/>
        <v>0.94646584952488022</v>
      </c>
      <c r="AC1448" s="51">
        <f t="shared" si="822"/>
        <v>0.13241449175187905</v>
      </c>
      <c r="AD1448" s="78">
        <f t="shared" si="823"/>
        <v>1.3921785616843814</v>
      </c>
      <c r="AE1448" s="51">
        <f t="shared" si="843"/>
        <v>1.3973551373242394</v>
      </c>
      <c r="AF1448" s="50">
        <f t="shared" si="824"/>
        <v>-3.7045526234444903E-3</v>
      </c>
      <c r="AG1448" s="50">
        <f t="shared" si="844"/>
        <v>-1.1730982164537274E-4</v>
      </c>
      <c r="AH1448" s="48">
        <f t="shared" si="845"/>
        <v>45930</v>
      </c>
      <c r="AI1448" s="55">
        <f t="shared" si="825"/>
        <v>2025</v>
      </c>
      <c r="AJ1448" s="55">
        <f t="shared" si="826"/>
        <v>10</v>
      </c>
      <c r="AK1448" s="53">
        <f t="shared" si="827"/>
        <v>0</v>
      </c>
      <c r="AL1448" s="51">
        <f t="shared" si="846"/>
        <v>1.3752049505092991</v>
      </c>
      <c r="AM1448" s="52" t="str">
        <f t="shared" si="828"/>
        <v/>
      </c>
      <c r="AN1448" s="51">
        <f t="shared" si="847"/>
        <v>1.3973551373242394</v>
      </c>
      <c r="AO1448" s="52">
        <f t="shared" si="829"/>
        <v>-3.7045526234444903E-3</v>
      </c>
      <c r="AP1448" s="56">
        <f t="shared" si="830"/>
        <v>1</v>
      </c>
      <c r="AQ1448" s="53" t="b">
        <f t="shared" si="831"/>
        <v>1</v>
      </c>
    </row>
    <row r="1449" spans="1:43">
      <c r="A1449" s="48">
        <f>净值底稿!A1410</f>
        <v>45954</v>
      </c>
      <c r="B1449" s="49">
        <f>净值底稿!X1410</f>
        <v>1.8789079205418808</v>
      </c>
      <c r="C1449" s="49">
        <f>净值底稿!U1410</f>
        <v>1.8055967987905299</v>
      </c>
      <c r="D1449" s="49">
        <f>净值底稿!V1410</f>
        <v>1.7468999999999999</v>
      </c>
      <c r="E1449" s="49">
        <f>净值底稿!W1410</f>
        <v>3.2557999999999998</v>
      </c>
      <c r="F1449" s="50">
        <f t="shared" si="832"/>
        <v>-3.9618322107399795E-3</v>
      </c>
      <c r="G1449" s="50">
        <f t="shared" si="833"/>
        <v>1.1928892207235808E-2</v>
      </c>
      <c r="H1449" s="50">
        <f t="shared" si="834"/>
        <v>-2.8613940711919028E-4</v>
      </c>
      <c r="I1449" s="50">
        <f t="shared" si="835"/>
        <v>-4.9511002444987406E-3</v>
      </c>
      <c r="J1449" s="51">
        <f t="shared" si="836"/>
        <v>0.16011688040304126</v>
      </c>
      <c r="K1449" s="51">
        <f t="shared" si="837"/>
        <v>0.15436414700798223</v>
      </c>
      <c r="L1449" s="51">
        <f t="shared" si="838"/>
        <v>0.94619502834783864</v>
      </c>
      <c r="M1449" s="51">
        <f t="shared" si="839"/>
        <v>0.13175889432939114</v>
      </c>
      <c r="N1449" s="51">
        <f t="shared" si="810"/>
        <v>1.3924349500882531</v>
      </c>
      <c r="O1449" s="52">
        <f t="shared" si="811"/>
        <v>0.22584970837674789</v>
      </c>
      <c r="P1449" s="53" t="b">
        <f t="shared" si="812"/>
        <v>0</v>
      </c>
      <c r="Q1449" s="53" t="b">
        <f t="shared" si="813"/>
        <v>0</v>
      </c>
      <c r="R1449" s="53" t="b">
        <f t="shared" si="814"/>
        <v>0</v>
      </c>
      <c r="S1449" s="53" t="b">
        <f t="shared" si="840"/>
        <v>0</v>
      </c>
      <c r="T1449" s="54" t="str">
        <f t="shared" si="841"/>
        <v>不调</v>
      </c>
      <c r="U1449" s="51">
        <f t="shared" si="815"/>
        <v>0.16011688040304126</v>
      </c>
      <c r="V1449" s="51">
        <f t="shared" si="816"/>
        <v>0.15436414700798223</v>
      </c>
      <c r="W1449" s="51">
        <f t="shared" si="817"/>
        <v>0.94619502834783864</v>
      </c>
      <c r="X1449" s="51">
        <f t="shared" si="818"/>
        <v>0.13175889432939114</v>
      </c>
      <c r="Y1449" s="51">
        <f t="shared" si="842"/>
        <v>0.99998626710299976</v>
      </c>
      <c r="Z1449" s="51">
        <f t="shared" si="819"/>
        <v>0.16011468153441469</v>
      </c>
      <c r="AA1449" s="51">
        <f t="shared" si="820"/>
        <v>0.15436202714105085</v>
      </c>
      <c r="AB1449" s="51">
        <f t="shared" si="821"/>
        <v>0.94618203434897219</v>
      </c>
      <c r="AC1449" s="51">
        <f t="shared" si="822"/>
        <v>0.13175708489806645</v>
      </c>
      <c r="AD1449" s="78">
        <f t="shared" si="823"/>
        <v>1.3924158279225043</v>
      </c>
      <c r="AE1449" s="51">
        <f t="shared" si="843"/>
        <v>1.3973551373242394</v>
      </c>
      <c r="AF1449" s="50">
        <f t="shared" si="824"/>
        <v>-3.5347559613180257E-3</v>
      </c>
      <c r="AG1449" s="50">
        <f t="shared" si="844"/>
        <v>1.7042802170141869E-4</v>
      </c>
      <c r="AH1449" s="48">
        <f t="shared" si="845"/>
        <v>45930</v>
      </c>
      <c r="AI1449" s="55">
        <f t="shared" si="825"/>
        <v>2025</v>
      </c>
      <c r="AJ1449" s="55">
        <f t="shared" si="826"/>
        <v>10</v>
      </c>
      <c r="AK1449" s="53">
        <f t="shared" si="827"/>
        <v>0</v>
      </c>
      <c r="AL1449" s="51">
        <f t="shared" si="846"/>
        <v>1.3752049505092991</v>
      </c>
      <c r="AM1449" s="52" t="str">
        <f t="shared" si="828"/>
        <v/>
      </c>
      <c r="AN1449" s="51">
        <f t="shared" si="847"/>
        <v>1.3973551373242394</v>
      </c>
      <c r="AO1449" s="52">
        <f t="shared" si="829"/>
        <v>-3.5347559613180257E-3</v>
      </c>
      <c r="AP1449" s="56">
        <f t="shared" si="830"/>
        <v>1</v>
      </c>
      <c r="AQ1449" s="53" t="b">
        <f t="shared" si="831"/>
        <v>1</v>
      </c>
    </row>
    <row r="1450" spans="1:43">
      <c r="A1450" s="48">
        <f>净值底稿!A1411</f>
        <v>45957</v>
      </c>
      <c r="B1450" s="49">
        <f>净值底稿!X1411</f>
        <v>1.8818639152617849</v>
      </c>
      <c r="C1450" s="49">
        <f>净值底稿!U1411</f>
        <v>1.8255087374504586</v>
      </c>
      <c r="D1450" s="49">
        <f>净值底稿!V1411</f>
        <v>1.7475000000000001</v>
      </c>
      <c r="E1450" s="49">
        <f>净值底稿!W1411</f>
        <v>3.2385000000000002</v>
      </c>
      <c r="F1450" s="50">
        <f t="shared" si="832"/>
        <v>1.5732515082758081E-3</v>
      </c>
      <c r="G1450" s="50">
        <f t="shared" si="833"/>
        <v>1.102789873867005E-2</v>
      </c>
      <c r="H1450" s="50">
        <f t="shared" si="834"/>
        <v>3.4346556757691715E-4</v>
      </c>
      <c r="I1450" s="50">
        <f t="shared" si="835"/>
        <v>-5.3135942011178772E-3</v>
      </c>
      <c r="J1450" s="51">
        <f t="shared" si="836"/>
        <v>0.16036658219863581</v>
      </c>
      <c r="K1450" s="51">
        <f t="shared" si="837"/>
        <v>0.15606431594545819</v>
      </c>
      <c r="L1450" s="51">
        <f t="shared" si="838"/>
        <v>0.94650701529843095</v>
      </c>
      <c r="M1450" s="51">
        <f t="shared" si="839"/>
        <v>0.1310569812157959</v>
      </c>
      <c r="N1450" s="51">
        <f t="shared" si="810"/>
        <v>1.3939948946583209</v>
      </c>
      <c r="O1450" s="52">
        <f t="shared" si="811"/>
        <v>0.22699573675386642</v>
      </c>
      <c r="P1450" s="53" t="b">
        <f t="shared" si="812"/>
        <v>0</v>
      </c>
      <c r="Q1450" s="53" t="b">
        <f t="shared" si="813"/>
        <v>0</v>
      </c>
      <c r="R1450" s="53" t="b">
        <f t="shared" si="814"/>
        <v>0</v>
      </c>
      <c r="S1450" s="53" t="b">
        <f t="shared" si="840"/>
        <v>0</v>
      </c>
      <c r="T1450" s="54" t="str">
        <f t="shared" si="841"/>
        <v>不调</v>
      </c>
      <c r="U1450" s="51">
        <f t="shared" si="815"/>
        <v>0.16036658219863581</v>
      </c>
      <c r="V1450" s="51">
        <f t="shared" si="816"/>
        <v>0.15606431594545819</v>
      </c>
      <c r="W1450" s="51">
        <f t="shared" si="817"/>
        <v>0.94650701529843095</v>
      </c>
      <c r="X1450" s="51">
        <f t="shared" si="818"/>
        <v>0.1310569812157959</v>
      </c>
      <c r="Y1450" s="51">
        <f t="shared" si="842"/>
        <v>0.99995880187477393</v>
      </c>
      <c r="Z1450" s="51">
        <f t="shared" si="819"/>
        <v>0.16035997539610031</v>
      </c>
      <c r="AA1450" s="51">
        <f t="shared" si="820"/>
        <v>0.15605788638822654</v>
      </c>
      <c r="AB1450" s="51">
        <f t="shared" si="821"/>
        <v>0.94646802098388738</v>
      </c>
      <c r="AC1450" s="51">
        <f t="shared" si="822"/>
        <v>0.13105158191387201</v>
      </c>
      <c r="AD1450" s="78">
        <f t="shared" si="823"/>
        <v>1.3939374646820863</v>
      </c>
      <c r="AE1450" s="51">
        <f t="shared" si="843"/>
        <v>1.3973551373242394</v>
      </c>
      <c r="AF1450" s="50">
        <f t="shared" si="824"/>
        <v>-2.4458153484857581E-3</v>
      </c>
      <c r="AG1450" s="50">
        <f t="shared" si="844"/>
        <v>1.092803406186782E-3</v>
      </c>
      <c r="AH1450" s="48">
        <f t="shared" si="845"/>
        <v>45930</v>
      </c>
      <c r="AI1450" s="55">
        <f t="shared" si="825"/>
        <v>2025</v>
      </c>
      <c r="AJ1450" s="55">
        <f t="shared" si="826"/>
        <v>10</v>
      </c>
      <c r="AK1450" s="53">
        <f t="shared" si="827"/>
        <v>0</v>
      </c>
      <c r="AL1450" s="51">
        <f t="shared" si="846"/>
        <v>1.3752049505092991</v>
      </c>
      <c r="AM1450" s="52" t="str">
        <f t="shared" si="828"/>
        <v/>
      </c>
      <c r="AN1450" s="51">
        <f t="shared" si="847"/>
        <v>1.3973551373242394</v>
      </c>
      <c r="AO1450" s="52">
        <f t="shared" si="829"/>
        <v>-2.4458153484857581E-3</v>
      </c>
      <c r="AP1450" s="56">
        <f t="shared" si="830"/>
        <v>1</v>
      </c>
      <c r="AQ1450" s="53" t="b">
        <f t="shared" si="831"/>
        <v>1</v>
      </c>
    </row>
    <row r="1451" spans="1:43">
      <c r="A1451" s="48">
        <f>净值底稿!A1412</f>
        <v>45958</v>
      </c>
      <c r="B1451" s="49">
        <f>净值底稿!X1412</f>
        <v>1.8792560982161566</v>
      </c>
      <c r="C1451" s="49">
        <f>净值底稿!U1412</f>
        <v>1.8227849528816906</v>
      </c>
      <c r="D1451" s="49">
        <f>净值底稿!V1412</f>
        <v>1.7502</v>
      </c>
      <c r="E1451" s="49">
        <f>净值底稿!W1412</f>
        <v>3.1236000000000002</v>
      </c>
      <c r="F1451" s="50">
        <f t="shared" si="832"/>
        <v>-1.3857628197655458E-3</v>
      </c>
      <c r="G1451" s="50">
        <f t="shared" si="833"/>
        <v>-1.4920687657579146E-3</v>
      </c>
      <c r="H1451" s="50">
        <f t="shared" si="834"/>
        <v>1.5450643776824258E-3</v>
      </c>
      <c r="I1451" s="50">
        <f t="shared" si="835"/>
        <v>-3.5479388605835993E-2</v>
      </c>
      <c r="J1451" s="51">
        <f t="shared" si="836"/>
        <v>0.16013775450441786</v>
      </c>
      <c r="K1451" s="51">
        <f t="shared" si="837"/>
        <v>0.15582503729029648</v>
      </c>
      <c r="L1451" s="51">
        <f t="shared" si="838"/>
        <v>0.94793037500772515</v>
      </c>
      <c r="M1451" s="51">
        <f t="shared" si="839"/>
        <v>0.1264019519117402</v>
      </c>
      <c r="N1451" s="51">
        <f t="shared" ref="N1451:N1514" si="848">SUM(J1451:M1451)</f>
        <v>1.3902951187141794</v>
      </c>
      <c r="O1451" s="52">
        <f t="shared" ref="O1451:O1514" si="849">IFERROR((J1451+K1451)/N1451,0)</f>
        <v>0.227263109495007</v>
      </c>
      <c r="P1451" s="53" t="b">
        <f t="shared" ref="P1451:P1514" si="850">AND(MONTH(A1451)=12,OR(A1452="",YEAR(A1451)&lt;&gt;YEAR(A1452)))</f>
        <v>0</v>
      </c>
      <c r="Q1451" s="53" t="b">
        <f t="shared" ref="Q1451:Q1514" si="851">AND(MOD(MONTH(A1451),3)=0,OR(A1452="",MONTH(A1451)&lt;&gt;MONTH(A1452)))</f>
        <v>0</v>
      </c>
      <c r="R1451" s="53" t="b">
        <f t="shared" ref="R1451:R1514" si="852">OR(O1451&gt;$E$7,O1451&lt;$E$6)</f>
        <v>0</v>
      </c>
      <c r="S1451" s="53" t="b">
        <f t="shared" si="840"/>
        <v>0</v>
      </c>
      <c r="T1451" s="54" t="str">
        <f t="shared" si="841"/>
        <v>不调</v>
      </c>
      <c r="U1451" s="51">
        <f t="shared" ref="U1451:U1514" si="853">IF(OR(T1451="年末+季度",T1451="季度+动态"),N1451*$E$5/2,IF(T1451="季度",(J1451+K1451)/2,IF(T1451="动态",N1451*$E$5*IF(J1451+K1451=0,0.5,J1451/(J1451+K1451)),J1451)))</f>
        <v>0.16013775450441786</v>
      </c>
      <c r="V1451" s="51">
        <f t="shared" ref="V1451:V1514" si="854">IF(OR(T1451="年末+季度",T1451="季度+动态"),N1451*$E$5/2,IF(T1451="季度",(J1451+K1451)/2,IF(T1451="动态",N1451*$E$5*IF(J1451+K1451=0,0.5,K1451/(J1451+K1451)),K1451)))</f>
        <v>0.15582503729029648</v>
      </c>
      <c r="W1451" s="51">
        <f t="shared" ref="W1451:W1514" si="855">IF(OR(T1451="年末+季度",T1451="季度+动态",T1451="动态"),N1451*(1-$E$5)*IF(L1451+M1451=0,$B$7/($B$7+$B$8),L1451/(L1451+M1451)),L1451)</f>
        <v>0.94793037500772515</v>
      </c>
      <c r="X1451" s="51">
        <f t="shared" ref="X1451:X1514" si="856">IF(OR(T1451="年末+季度",T1451="季度+动态",T1451="动态"),N1451*(1-$E$5)*IF(L1451+M1451=0,$B$8/($B$7+$B$8),M1451/(L1451+M1451)),M1451)</f>
        <v>0.1264019519117402</v>
      </c>
      <c r="Y1451" s="51">
        <f t="shared" si="842"/>
        <v>0.99998626710299976</v>
      </c>
      <c r="Z1451" s="51">
        <f t="shared" ref="Z1451:Z1514" si="857">U1451*Y1451</f>
        <v>0.1601355553491294</v>
      </c>
      <c r="AA1451" s="51">
        <f t="shared" ref="AA1451:AA1514" si="858">V1451*Y1451</f>
        <v>0.15582289736110932</v>
      </c>
      <c r="AB1451" s="51">
        <f t="shared" ref="AB1451:AB1514" si="859">W1451*Y1451</f>
        <v>0.94791735717752179</v>
      </c>
      <c r="AC1451" s="51">
        <f t="shared" ref="AC1451:AC1514" si="860">X1451*Y1451</f>
        <v>0.12640021604675397</v>
      </c>
      <c r="AD1451" s="78">
        <f t="shared" ref="AD1451:AD1514" si="861">SUM(Z1451:AC1451)</f>
        <v>1.3902760259345144</v>
      </c>
      <c r="AE1451" s="51">
        <f t="shared" si="843"/>
        <v>1.3973551373242394</v>
      </c>
      <c r="AF1451" s="50">
        <f t="shared" ref="AF1451:AF1514" si="862">AD1451/AE1451-1</f>
        <v>-5.0660789091030445E-3</v>
      </c>
      <c r="AG1451" s="50">
        <f t="shared" si="844"/>
        <v>-2.6266879543316302E-3</v>
      </c>
      <c r="AH1451" s="48">
        <f t="shared" si="845"/>
        <v>45930</v>
      </c>
      <c r="AI1451" s="55">
        <f t="shared" ref="AI1451:AI1514" si="863">YEAR(A1451)</f>
        <v>2025</v>
      </c>
      <c r="AJ1451" s="55">
        <f t="shared" ref="AJ1451:AJ1514" si="864">MONTH(A1451)</f>
        <v>10</v>
      </c>
      <c r="AK1451" s="53">
        <f t="shared" ref="AK1451:AK1514" si="865">IF(MONTH(A1451)&lt;&gt;MONTH(A1452),1,0)</f>
        <v>0</v>
      </c>
      <c r="AL1451" s="51">
        <f t="shared" si="846"/>
        <v>1.3752049505092991</v>
      </c>
      <c r="AM1451" s="52" t="str">
        <f t="shared" ref="AM1451:AM1514" si="866">IF(AK1451,AD1451/AL1451-1,"")</f>
        <v/>
      </c>
      <c r="AN1451" s="51">
        <f t="shared" si="847"/>
        <v>1.3973551373242394</v>
      </c>
      <c r="AO1451" s="52">
        <f t="shared" ref="AO1451:AO1514" si="867">AD1451/AN1451-1</f>
        <v>-5.0660789091030445E-3</v>
      </c>
      <c r="AP1451" s="56">
        <f t="shared" ref="AP1451:AP1514" si="868">IFERROR(SUM(Z1451:AC1451)/AD1451,0)</f>
        <v>1</v>
      </c>
      <c r="AQ1451" s="53" t="b">
        <f t="shared" ref="AQ1451:AQ1514" si="869">AND(B1451&gt;0,C1451&gt;0,D1451&gt;0,E1451&gt;0)</f>
        <v>1</v>
      </c>
    </row>
    <row r="1452" spans="1:43">
      <c r="A1452" s="48">
        <f>净值底稿!A1413</f>
        <v>45959</v>
      </c>
      <c r="B1452" s="49">
        <f>净值底稿!X1413</f>
        <v>1.8703508562711244</v>
      </c>
      <c r="C1452" s="49">
        <f>净值底稿!U1413</f>
        <v>1.8387163729343348</v>
      </c>
      <c r="D1452" s="49">
        <f>净值底稿!V1413</f>
        <v>1.7509999999999999</v>
      </c>
      <c r="E1452" s="49">
        <f>净值底稿!W1413</f>
        <v>3.1747999999999998</v>
      </c>
      <c r="F1452" s="50">
        <f t="shared" ref="F1452:F1515" si="870">IFERROR(B1452/B1451-1,0)</f>
        <v>-4.7387058919139413E-3</v>
      </c>
      <c r="G1452" s="50">
        <f t="shared" ref="G1452:G1515" si="871">IFERROR(C1452/C1451-1,0)</f>
        <v>8.7401533721560565E-3</v>
      </c>
      <c r="H1452" s="50">
        <f t="shared" ref="H1452:H1515" si="872">IFERROR(D1452/D1451-1,0)</f>
        <v>4.5709061821508357E-4</v>
      </c>
      <c r="I1452" s="50">
        <f t="shared" ref="I1452:I1515" si="873">IFERROR(E1452/E1451-1,0)</f>
        <v>1.6391343321808138E-2</v>
      </c>
      <c r="J1452" s="51">
        <f t="shared" ref="J1452:J1515" si="874">Z1451*(1+F1452)</f>
        <v>0.15937672004949158</v>
      </c>
      <c r="K1452" s="51">
        <f t="shared" ref="K1452:K1515" si="875">AA1451*(1+G1452)</f>
        <v>0.15718481338293916</v>
      </c>
      <c r="L1452" s="51">
        <f t="shared" ref="L1452:L1515" si="876">AB1451*(1+H1452)</f>
        <v>0.94835064130833091</v>
      </c>
      <c r="M1452" s="51">
        <f t="shared" ref="M1452:M1515" si="877">AC1451*(1+I1452)</f>
        <v>0.12847208538392704</v>
      </c>
      <c r="N1452" s="51">
        <f t="shared" si="848"/>
        <v>1.3933842601246886</v>
      </c>
      <c r="O1452" s="52">
        <f t="shared" si="849"/>
        <v>0.22718896896689711</v>
      </c>
      <c r="P1452" s="53" t="b">
        <f t="shared" si="850"/>
        <v>0</v>
      </c>
      <c r="Q1452" s="53" t="b">
        <f t="shared" si="851"/>
        <v>0</v>
      </c>
      <c r="R1452" s="53" t="b">
        <f t="shared" si="852"/>
        <v>0</v>
      </c>
      <c r="S1452" s="53" t="b">
        <f t="shared" ref="S1452:S1515" si="878">AND(OR(P1452,Q1452,R1452),A1452-AH1451&gt;$E$8)</f>
        <v>0</v>
      </c>
      <c r="T1452" s="54" t="str">
        <f t="shared" ref="T1452:T1515" si="879">IF(NOT(OR(P1452,Q1452,R1452)),"不调",IF(NOT(S1452),"间隔规则跳过",IF(P1452,"年末+季度",IF(AND(Q1452,R1452),"季度+动态",IF(Q1452,"季度","动态")))))</f>
        <v>不调</v>
      </c>
      <c r="U1452" s="51">
        <f t="shared" si="853"/>
        <v>0.15937672004949158</v>
      </c>
      <c r="V1452" s="51">
        <f t="shared" si="854"/>
        <v>0.15718481338293916</v>
      </c>
      <c r="W1452" s="51">
        <f t="shared" si="855"/>
        <v>0.94835064130833091</v>
      </c>
      <c r="X1452" s="51">
        <f t="shared" si="856"/>
        <v>0.12847208538392704</v>
      </c>
      <c r="Y1452" s="51">
        <f t="shared" ref="Y1452:Y1515" si="880">POWER(1-$H$5,(A1452-A1451)/$H$8)</f>
        <v>0.99998626710299976</v>
      </c>
      <c r="Z1452" s="51">
        <f t="shared" si="857"/>
        <v>0.15937453134541091</v>
      </c>
      <c r="AA1452" s="51">
        <f t="shared" si="858"/>
        <v>0.15718265478008697</v>
      </c>
      <c r="AB1452" s="51">
        <f t="shared" si="859"/>
        <v>0.9483376177066537</v>
      </c>
      <c r="AC1452" s="51">
        <f t="shared" si="860"/>
        <v>0.12847032109001105</v>
      </c>
      <c r="AD1452" s="78">
        <f t="shared" si="861"/>
        <v>1.3933651249221626</v>
      </c>
      <c r="AE1452" s="51">
        <f t="shared" ref="AE1452:AE1515" si="881">MAX(AE1451,AD1452)</f>
        <v>1.3973551373242394</v>
      </c>
      <c r="AF1452" s="50">
        <f t="shared" si="862"/>
        <v>-2.8554032511142191E-3</v>
      </c>
      <c r="AG1452" s="50">
        <f t="shared" ref="AG1452:AG1515" si="882">AD1452/AD1451-1</f>
        <v>2.2219321415484217E-3</v>
      </c>
      <c r="AH1452" s="48">
        <f t="shared" ref="AH1452:AH1515" si="883">IF(OR(T1452="年末+季度",T1452="季度+动态",T1452="季度",T1452="动态"),A1452,AH1451)</f>
        <v>45930</v>
      </c>
      <c r="AI1452" s="55">
        <f t="shared" si="863"/>
        <v>2025</v>
      </c>
      <c r="AJ1452" s="55">
        <f t="shared" si="864"/>
        <v>10</v>
      </c>
      <c r="AK1452" s="53">
        <f t="shared" si="865"/>
        <v>0</v>
      </c>
      <c r="AL1452" s="51">
        <f t="shared" ref="AL1452:AL1515" si="884">IF(AK1451,AD1451,AL1451)</f>
        <v>1.3752049505092991</v>
      </c>
      <c r="AM1452" s="52" t="str">
        <f t="shared" si="866"/>
        <v/>
      </c>
      <c r="AN1452" s="51">
        <f t="shared" ref="AN1452:AN1515" si="885">IF(AI1452&lt;&gt;AI1451,AD1452,MAX(AN1451,AD1452))</f>
        <v>1.3973551373242394</v>
      </c>
      <c r="AO1452" s="52">
        <f t="shared" si="867"/>
        <v>-2.8554032511142191E-3</v>
      </c>
      <c r="AP1452" s="56">
        <f t="shared" si="868"/>
        <v>1</v>
      </c>
      <c r="AQ1452" s="53" t="b">
        <f t="shared" si="869"/>
        <v>1</v>
      </c>
    </row>
    <row r="1453" spans="1:43">
      <c r="A1453" s="48">
        <f>净值底稿!A1414</f>
        <v>45960</v>
      </c>
      <c r="B1453" s="49">
        <f>净值底稿!X1414</f>
        <v>1.8705983732927247</v>
      </c>
      <c r="C1453" s="49">
        <f>净值底稿!U1414</f>
        <v>1.8173277359357138</v>
      </c>
      <c r="D1453" s="49">
        <f>净值底稿!V1414</f>
        <v>1.7521</v>
      </c>
      <c r="E1453" s="49">
        <f>净值底稿!W1414</f>
        <v>3.1556999999999999</v>
      </c>
      <c r="F1453" s="50">
        <f t="shared" si="870"/>
        <v>1.3233721404226628E-4</v>
      </c>
      <c r="G1453" s="50">
        <f t="shared" si="871"/>
        <v>-1.1632374254919808E-2</v>
      </c>
      <c r="H1453" s="50">
        <f t="shared" si="872"/>
        <v>6.2821245002853132E-4</v>
      </c>
      <c r="I1453" s="50">
        <f t="shared" si="873"/>
        <v>-6.0161270001259926E-3</v>
      </c>
      <c r="J1453" s="51">
        <f t="shared" si="874"/>
        <v>0.15939562252687844</v>
      </c>
      <c r="K1453" s="51">
        <f t="shared" si="875"/>
        <v>0.15535424731330313</v>
      </c>
      <c r="L1453" s="51">
        <f t="shared" si="876"/>
        <v>0.94893337520492738</v>
      </c>
      <c r="M1453" s="51">
        <f t="shared" si="877"/>
        <v>0.12769742732258657</v>
      </c>
      <c r="N1453" s="51">
        <f t="shared" si="848"/>
        <v>1.3913806723676956</v>
      </c>
      <c r="O1453" s="52">
        <f t="shared" si="849"/>
        <v>0.22621405923698479</v>
      </c>
      <c r="P1453" s="53" t="b">
        <f t="shared" si="850"/>
        <v>0</v>
      </c>
      <c r="Q1453" s="53" t="b">
        <f t="shared" si="851"/>
        <v>0</v>
      </c>
      <c r="R1453" s="53" t="b">
        <f t="shared" si="852"/>
        <v>0</v>
      </c>
      <c r="S1453" s="53" t="b">
        <f t="shared" si="878"/>
        <v>0</v>
      </c>
      <c r="T1453" s="54" t="str">
        <f t="shared" si="879"/>
        <v>不调</v>
      </c>
      <c r="U1453" s="51">
        <f t="shared" si="853"/>
        <v>0.15939562252687844</v>
      </c>
      <c r="V1453" s="51">
        <f t="shared" si="854"/>
        <v>0.15535424731330313</v>
      </c>
      <c r="W1453" s="51">
        <f t="shared" si="855"/>
        <v>0.94893337520492738</v>
      </c>
      <c r="X1453" s="51">
        <f t="shared" si="856"/>
        <v>0.12769742732258657</v>
      </c>
      <c r="Y1453" s="51">
        <f t="shared" si="880"/>
        <v>0.99998626710299976</v>
      </c>
      <c r="Z1453" s="51">
        <f t="shared" si="857"/>
        <v>0.15939343356321201</v>
      </c>
      <c r="AA1453" s="51">
        <f t="shared" si="858"/>
        <v>0.15535211384942624</v>
      </c>
      <c r="AB1453" s="51">
        <f t="shared" si="859"/>
        <v>0.9489203436006256</v>
      </c>
      <c r="AC1453" s="51">
        <f t="shared" si="860"/>
        <v>0.12769567366696996</v>
      </c>
      <c r="AD1453" s="78">
        <f t="shared" si="861"/>
        <v>1.3913615646802338</v>
      </c>
      <c r="AE1453" s="51">
        <f t="shared" si="881"/>
        <v>1.3973551373242394</v>
      </c>
      <c r="AF1453" s="50">
        <f t="shared" si="862"/>
        <v>-4.2892264707184991E-3</v>
      </c>
      <c r="AG1453" s="50">
        <f t="shared" si="882"/>
        <v>-1.4379290869941386E-3</v>
      </c>
      <c r="AH1453" s="48">
        <f t="shared" si="883"/>
        <v>45930</v>
      </c>
      <c r="AI1453" s="55">
        <f t="shared" si="863"/>
        <v>2025</v>
      </c>
      <c r="AJ1453" s="55">
        <f t="shared" si="864"/>
        <v>10</v>
      </c>
      <c r="AK1453" s="53">
        <f t="shared" si="865"/>
        <v>0</v>
      </c>
      <c r="AL1453" s="51">
        <f t="shared" si="884"/>
        <v>1.3752049505092991</v>
      </c>
      <c r="AM1453" s="52" t="str">
        <f t="shared" si="866"/>
        <v/>
      </c>
      <c r="AN1453" s="51">
        <f t="shared" si="885"/>
        <v>1.3973551373242394</v>
      </c>
      <c r="AO1453" s="52">
        <f t="shared" si="867"/>
        <v>-4.2892264707184991E-3</v>
      </c>
      <c r="AP1453" s="56">
        <f t="shared" si="868"/>
        <v>1</v>
      </c>
      <c r="AQ1453" s="53" t="b">
        <f t="shared" si="869"/>
        <v>1</v>
      </c>
    </row>
    <row r="1454" spans="1:43">
      <c r="A1454" s="48">
        <f>净值底稿!A1415</f>
        <v>45961</v>
      </c>
      <c r="B1454" s="49">
        <f>净值底稿!X1415</f>
        <v>1.8694031114813365</v>
      </c>
      <c r="C1454" s="49">
        <f>净值底稿!U1415</f>
        <v>1.8158052833013765</v>
      </c>
      <c r="D1454" s="49">
        <f>净值底稿!V1415</f>
        <v>1.7538</v>
      </c>
      <c r="E1454" s="49">
        <f>净值底稿!W1415</f>
        <v>3.2050000000000001</v>
      </c>
      <c r="F1454" s="50">
        <f t="shared" si="870"/>
        <v>-6.3897297701820399E-4</v>
      </c>
      <c r="G1454" s="50">
        <f t="shared" si="871"/>
        <v>-8.3774247442136573E-4</v>
      </c>
      <c r="H1454" s="50">
        <f t="shared" si="872"/>
        <v>9.7026425432344965E-4</v>
      </c>
      <c r="I1454" s="50">
        <f t="shared" si="873"/>
        <v>1.5622524321069919E-2</v>
      </c>
      <c r="J1454" s="51">
        <f t="shared" si="874"/>
        <v>0.15929158546645097</v>
      </c>
      <c r="K1454" s="51">
        <f t="shared" si="875"/>
        <v>0.15522196878516342</v>
      </c>
      <c r="L1454" s="51">
        <f t="shared" si="876"/>
        <v>0.94984104709022166</v>
      </c>
      <c r="M1454" s="51">
        <f t="shared" si="877"/>
        <v>0.1296906024345276</v>
      </c>
      <c r="N1454" s="51">
        <f t="shared" si="848"/>
        <v>1.3940452037763638</v>
      </c>
      <c r="O1454" s="52">
        <f t="shared" si="849"/>
        <v>0.22561216336430184</v>
      </c>
      <c r="P1454" s="53" t="b">
        <f t="shared" si="850"/>
        <v>0</v>
      </c>
      <c r="Q1454" s="53" t="b">
        <f t="shared" si="851"/>
        <v>0</v>
      </c>
      <c r="R1454" s="53" t="b">
        <f t="shared" si="852"/>
        <v>0</v>
      </c>
      <c r="S1454" s="53" t="b">
        <f t="shared" si="878"/>
        <v>0</v>
      </c>
      <c r="T1454" s="54" t="str">
        <f t="shared" si="879"/>
        <v>不调</v>
      </c>
      <c r="U1454" s="51">
        <f t="shared" si="853"/>
        <v>0.15929158546645097</v>
      </c>
      <c r="V1454" s="51">
        <f t="shared" si="854"/>
        <v>0.15522196878516342</v>
      </c>
      <c r="W1454" s="51">
        <f t="shared" si="855"/>
        <v>0.94984104709022166</v>
      </c>
      <c r="X1454" s="51">
        <f t="shared" si="856"/>
        <v>0.1296906024345276</v>
      </c>
      <c r="Y1454" s="51">
        <f t="shared" si="880"/>
        <v>0.99998626710299976</v>
      </c>
      <c r="Z1454" s="51">
        <f t="shared" si="857"/>
        <v>0.15928939793151475</v>
      </c>
      <c r="AA1454" s="51">
        <f t="shared" si="858"/>
        <v>0.15521983713785392</v>
      </c>
      <c r="AB1454" s="51">
        <f t="shared" si="859"/>
        <v>0.94982800302095538</v>
      </c>
      <c r="AC1454" s="51">
        <f t="shared" si="860"/>
        <v>0.12968882140684246</v>
      </c>
      <c r="AD1454" s="78">
        <f t="shared" si="861"/>
        <v>1.3940260594971665</v>
      </c>
      <c r="AE1454" s="51">
        <f t="shared" si="881"/>
        <v>1.3973551373242394</v>
      </c>
      <c r="AF1454" s="50">
        <f t="shared" si="862"/>
        <v>-2.3824135598397023E-3</v>
      </c>
      <c r="AG1454" s="50">
        <f t="shared" si="882"/>
        <v>1.9150268949286176E-3</v>
      </c>
      <c r="AH1454" s="48">
        <f t="shared" si="883"/>
        <v>45930</v>
      </c>
      <c r="AI1454" s="55">
        <f t="shared" si="863"/>
        <v>2025</v>
      </c>
      <c r="AJ1454" s="55">
        <f t="shared" si="864"/>
        <v>10</v>
      </c>
      <c r="AK1454" s="53">
        <f t="shared" si="865"/>
        <v>1</v>
      </c>
      <c r="AL1454" s="51">
        <f t="shared" si="884"/>
        <v>1.3752049505092991</v>
      </c>
      <c r="AM1454" s="52">
        <f t="shared" si="866"/>
        <v>1.3686039292468477E-2</v>
      </c>
      <c r="AN1454" s="51">
        <f t="shared" si="885"/>
        <v>1.3973551373242394</v>
      </c>
      <c r="AO1454" s="52">
        <f t="shared" si="867"/>
        <v>-2.3824135598397023E-3</v>
      </c>
      <c r="AP1454" s="56">
        <f t="shared" si="868"/>
        <v>1</v>
      </c>
      <c r="AQ1454" s="53" t="b">
        <f t="shared" si="869"/>
        <v>1</v>
      </c>
    </row>
    <row r="1455" spans="1:43">
      <c r="A1455" s="48">
        <f>净值底稿!A1416</f>
        <v>45964</v>
      </c>
      <c r="B1455" s="49">
        <f>净值底稿!X1416</f>
        <v>1.8881101748048097</v>
      </c>
      <c r="C1455" s="49">
        <f>净值底稿!U1416</f>
        <v>1.8202436035827678</v>
      </c>
      <c r="D1455" s="49">
        <f>净值底稿!V1416</f>
        <v>1.7543</v>
      </c>
      <c r="E1455" s="49">
        <f>净值底稿!W1416</f>
        <v>3.2</v>
      </c>
      <c r="F1455" s="50">
        <f t="shared" si="870"/>
        <v>1.0006971320727809E-2</v>
      </c>
      <c r="G1455" s="50">
        <f t="shared" si="871"/>
        <v>2.4442710472358797E-3</v>
      </c>
      <c r="H1455" s="50">
        <f t="shared" si="872"/>
        <v>2.8509522180408808E-4</v>
      </c>
      <c r="I1455" s="50">
        <f t="shared" si="873"/>
        <v>-1.5600624024960652E-3</v>
      </c>
      <c r="J1455" s="51">
        <f t="shared" si="874"/>
        <v>0.16088340236831142</v>
      </c>
      <c r="K1455" s="51">
        <f t="shared" si="875"/>
        <v>0.15559923649172663</v>
      </c>
      <c r="L1455" s="51">
        <f t="shared" si="876"/>
        <v>0.95009879444615242</v>
      </c>
      <c r="M1455" s="51">
        <f t="shared" si="877"/>
        <v>0.12948649875254162</v>
      </c>
      <c r="N1455" s="51">
        <f t="shared" si="848"/>
        <v>1.3960679320587321</v>
      </c>
      <c r="O1455" s="52">
        <f t="shared" si="849"/>
        <v>0.22669572990859566</v>
      </c>
      <c r="P1455" s="53" t="b">
        <f t="shared" si="850"/>
        <v>0</v>
      </c>
      <c r="Q1455" s="53" t="b">
        <f t="shared" si="851"/>
        <v>0</v>
      </c>
      <c r="R1455" s="53" t="b">
        <f t="shared" si="852"/>
        <v>0</v>
      </c>
      <c r="S1455" s="53" t="b">
        <f t="shared" si="878"/>
        <v>0</v>
      </c>
      <c r="T1455" s="54" t="str">
        <f t="shared" si="879"/>
        <v>不调</v>
      </c>
      <c r="U1455" s="51">
        <f t="shared" si="853"/>
        <v>0.16088340236831142</v>
      </c>
      <c r="V1455" s="51">
        <f t="shared" si="854"/>
        <v>0.15559923649172663</v>
      </c>
      <c r="W1455" s="51">
        <f t="shared" si="855"/>
        <v>0.95009879444615242</v>
      </c>
      <c r="X1455" s="51">
        <f t="shared" si="856"/>
        <v>0.12948649875254162</v>
      </c>
      <c r="Y1455" s="51">
        <f t="shared" si="880"/>
        <v>0.99995880187477393</v>
      </c>
      <c r="Z1455" s="51">
        <f t="shared" si="857"/>
        <v>0.16087677427375385</v>
      </c>
      <c r="AA1455" s="51">
        <f t="shared" si="858"/>
        <v>0.15559282609489655</v>
      </c>
      <c r="AB1455" s="51">
        <f t="shared" si="859"/>
        <v>0.95005965215704169</v>
      </c>
      <c r="AC1455" s="51">
        <f t="shared" si="860"/>
        <v>0.12948116415155092</v>
      </c>
      <c r="AD1455" s="78">
        <f t="shared" si="861"/>
        <v>1.3960104166772431</v>
      </c>
      <c r="AE1455" s="51">
        <f t="shared" si="881"/>
        <v>1.3973551373242394</v>
      </c>
      <c r="AF1455" s="50">
        <f t="shared" si="862"/>
        <v>-9.6233277502477677E-4</v>
      </c>
      <c r="AG1455" s="50">
        <f t="shared" si="882"/>
        <v>1.4234720840100579E-3</v>
      </c>
      <c r="AH1455" s="48">
        <f t="shared" si="883"/>
        <v>45930</v>
      </c>
      <c r="AI1455" s="55">
        <f t="shared" si="863"/>
        <v>2025</v>
      </c>
      <c r="AJ1455" s="55">
        <f t="shared" si="864"/>
        <v>11</v>
      </c>
      <c r="AK1455" s="53">
        <f t="shared" si="865"/>
        <v>0</v>
      </c>
      <c r="AL1455" s="51">
        <f t="shared" si="884"/>
        <v>1.3940260594971665</v>
      </c>
      <c r="AM1455" s="52" t="str">
        <f t="shared" si="866"/>
        <v/>
      </c>
      <c r="AN1455" s="51">
        <f t="shared" si="885"/>
        <v>1.3973551373242394</v>
      </c>
      <c r="AO1455" s="52">
        <f t="shared" si="867"/>
        <v>-9.6233277502477677E-4</v>
      </c>
      <c r="AP1455" s="56">
        <f t="shared" si="868"/>
        <v>1</v>
      </c>
      <c r="AQ1455" s="53" t="b">
        <f t="shared" si="869"/>
        <v>1</v>
      </c>
    </row>
    <row r="1456" spans="1:43">
      <c r="A1456" s="48">
        <f>净值底稿!A1417</f>
        <v>45965</v>
      </c>
      <c r="B1456" s="49">
        <f>净值底稿!X1417</f>
        <v>1.8997924735638971</v>
      </c>
      <c r="C1456" s="49">
        <f>净值底稿!U1417</f>
        <v>1.7985438171741053</v>
      </c>
      <c r="D1456" s="49">
        <f>净值底稿!V1417</f>
        <v>1.7542</v>
      </c>
      <c r="E1456" s="49">
        <f>净值底稿!W1417</f>
        <v>3.1880999999999999</v>
      </c>
      <c r="F1456" s="50">
        <f t="shared" si="870"/>
        <v>6.1872971794640907E-3</v>
      </c>
      <c r="G1456" s="50">
        <f t="shared" si="871"/>
        <v>-1.1921363913023009E-2</v>
      </c>
      <c r="H1456" s="50">
        <f t="shared" si="872"/>
        <v>-5.7002793136806673E-5</v>
      </c>
      <c r="I1456" s="50">
        <f t="shared" si="873"/>
        <v>-3.7187500000001039E-3</v>
      </c>
      <c r="J1456" s="51">
        <f t="shared" si="874"/>
        <v>0.16187216668545912</v>
      </c>
      <c r="K1456" s="51">
        <f t="shared" si="875"/>
        <v>0.15373794739276359</v>
      </c>
      <c r="L1456" s="51">
        <f t="shared" si="876"/>
        <v>0.95000549610322216</v>
      </c>
      <c r="M1456" s="51">
        <f t="shared" si="877"/>
        <v>0.12899965607236233</v>
      </c>
      <c r="N1456" s="51">
        <f t="shared" si="848"/>
        <v>1.3946152662538072</v>
      </c>
      <c r="O1456" s="52">
        <f t="shared" si="849"/>
        <v>0.22630622345473778</v>
      </c>
      <c r="P1456" s="53" t="b">
        <f t="shared" si="850"/>
        <v>0</v>
      </c>
      <c r="Q1456" s="53" t="b">
        <f t="shared" si="851"/>
        <v>0</v>
      </c>
      <c r="R1456" s="53" t="b">
        <f t="shared" si="852"/>
        <v>0</v>
      </c>
      <c r="S1456" s="53" t="b">
        <f t="shared" si="878"/>
        <v>0</v>
      </c>
      <c r="T1456" s="54" t="str">
        <f t="shared" si="879"/>
        <v>不调</v>
      </c>
      <c r="U1456" s="51">
        <f t="shared" si="853"/>
        <v>0.16187216668545912</v>
      </c>
      <c r="V1456" s="51">
        <f t="shared" si="854"/>
        <v>0.15373794739276359</v>
      </c>
      <c r="W1456" s="51">
        <f t="shared" si="855"/>
        <v>0.95000549610322216</v>
      </c>
      <c r="X1456" s="51">
        <f t="shared" si="856"/>
        <v>0.12899965607236233</v>
      </c>
      <c r="Y1456" s="51">
        <f t="shared" si="880"/>
        <v>0.99998626710299976</v>
      </c>
      <c r="Z1456" s="51">
        <f t="shared" si="857"/>
        <v>0.16186994371166682</v>
      </c>
      <c r="AA1456" s="51">
        <f t="shared" si="858"/>
        <v>0.15373583612536701</v>
      </c>
      <c r="AB1456" s="51">
        <f t="shared" si="859"/>
        <v>0.94999244977559449</v>
      </c>
      <c r="AC1456" s="51">
        <f t="shared" si="860"/>
        <v>0.12899788453337241</v>
      </c>
      <c r="AD1456" s="78">
        <f t="shared" si="861"/>
        <v>1.3945961141460006</v>
      </c>
      <c r="AE1456" s="51">
        <f t="shared" si="881"/>
        <v>1.3973551373242394</v>
      </c>
      <c r="AF1456" s="50">
        <f t="shared" si="862"/>
        <v>-1.9744609688285841E-3</v>
      </c>
      <c r="AG1456" s="50">
        <f t="shared" si="882"/>
        <v>-1.0131031361562126E-3</v>
      </c>
      <c r="AH1456" s="48">
        <f t="shared" si="883"/>
        <v>45930</v>
      </c>
      <c r="AI1456" s="55">
        <f t="shared" si="863"/>
        <v>2025</v>
      </c>
      <c r="AJ1456" s="55">
        <f t="shared" si="864"/>
        <v>11</v>
      </c>
      <c r="AK1456" s="53">
        <f t="shared" si="865"/>
        <v>0</v>
      </c>
      <c r="AL1456" s="51">
        <f t="shared" si="884"/>
        <v>1.3940260594971665</v>
      </c>
      <c r="AM1456" s="52" t="str">
        <f t="shared" si="866"/>
        <v/>
      </c>
      <c r="AN1456" s="51">
        <f t="shared" si="885"/>
        <v>1.3973551373242394</v>
      </c>
      <c r="AO1456" s="52">
        <f t="shared" si="867"/>
        <v>-1.9744609688285841E-3</v>
      </c>
      <c r="AP1456" s="56">
        <f t="shared" si="868"/>
        <v>1</v>
      </c>
      <c r="AQ1456" s="53" t="b">
        <f t="shared" si="869"/>
        <v>1</v>
      </c>
    </row>
    <row r="1457" spans="1:43">
      <c r="A1457" s="48">
        <f>净值底稿!A1418</f>
        <v>45966</v>
      </c>
      <c r="B1457" s="49">
        <f>净值底稿!X1418</f>
        <v>1.9010718329267162</v>
      </c>
      <c r="C1457" s="49">
        <f>净值底稿!U1418</f>
        <v>1.8073030605543432</v>
      </c>
      <c r="D1457" s="49">
        <f>净值底稿!V1418</f>
        <v>1.7547999999999999</v>
      </c>
      <c r="E1457" s="49">
        <f>净值底稿!W1418</f>
        <v>3.1657000000000002</v>
      </c>
      <c r="F1457" s="50">
        <f t="shared" si="870"/>
        <v>6.7342058704911167E-4</v>
      </c>
      <c r="G1457" s="50">
        <f t="shared" si="871"/>
        <v>4.8701862565687648E-3</v>
      </c>
      <c r="H1457" s="50">
        <f t="shared" si="872"/>
        <v>3.4203625584305897E-4</v>
      </c>
      <c r="I1457" s="50">
        <f t="shared" si="873"/>
        <v>-7.0261284150433534E-3</v>
      </c>
      <c r="J1457" s="51">
        <f t="shared" si="874"/>
        <v>0.16197895026418674</v>
      </c>
      <c r="K1457" s="51">
        <f t="shared" si="875"/>
        <v>0.15448455828160687</v>
      </c>
      <c r="L1457" s="51">
        <f t="shared" si="876"/>
        <v>0.95031738163619495</v>
      </c>
      <c r="M1457" s="51">
        <f t="shared" si="877"/>
        <v>0.12809152883137201</v>
      </c>
      <c r="N1457" s="51">
        <f t="shared" si="848"/>
        <v>1.3948724190133606</v>
      </c>
      <c r="O1457" s="52">
        <f t="shared" si="849"/>
        <v>0.22687631085976934</v>
      </c>
      <c r="P1457" s="53" t="b">
        <f t="shared" si="850"/>
        <v>0</v>
      </c>
      <c r="Q1457" s="53" t="b">
        <f t="shared" si="851"/>
        <v>0</v>
      </c>
      <c r="R1457" s="53" t="b">
        <f t="shared" si="852"/>
        <v>0</v>
      </c>
      <c r="S1457" s="53" t="b">
        <f t="shared" si="878"/>
        <v>0</v>
      </c>
      <c r="T1457" s="54" t="str">
        <f t="shared" si="879"/>
        <v>不调</v>
      </c>
      <c r="U1457" s="51">
        <f t="shared" si="853"/>
        <v>0.16197895026418674</v>
      </c>
      <c r="V1457" s="51">
        <f t="shared" si="854"/>
        <v>0.15448455828160687</v>
      </c>
      <c r="W1457" s="51">
        <f t="shared" si="855"/>
        <v>0.95031738163619495</v>
      </c>
      <c r="X1457" s="51">
        <f t="shared" si="856"/>
        <v>0.12809152883137201</v>
      </c>
      <c r="Y1457" s="51">
        <f t="shared" si="880"/>
        <v>0.99998626710299976</v>
      </c>
      <c r="Z1457" s="51">
        <f t="shared" si="857"/>
        <v>0.16197672582394657</v>
      </c>
      <c r="AA1457" s="51">
        <f t="shared" si="858"/>
        <v>0.15448243676107987</v>
      </c>
      <c r="AB1457" s="51">
        <f t="shared" si="859"/>
        <v>0.9503043310254754</v>
      </c>
      <c r="AC1457" s="51">
        <f t="shared" si="860"/>
        <v>0.12808976976359995</v>
      </c>
      <c r="AD1457" s="78">
        <f t="shared" si="861"/>
        <v>1.3948532633741018</v>
      </c>
      <c r="AE1457" s="51">
        <f t="shared" si="881"/>
        <v>1.3973551373242394</v>
      </c>
      <c r="AF1457" s="50">
        <f t="shared" si="862"/>
        <v>-1.79043528972056E-3</v>
      </c>
      <c r="AG1457" s="50">
        <f t="shared" si="882"/>
        <v>1.8438974947132536E-4</v>
      </c>
      <c r="AH1457" s="48">
        <f t="shared" si="883"/>
        <v>45930</v>
      </c>
      <c r="AI1457" s="55">
        <f t="shared" si="863"/>
        <v>2025</v>
      </c>
      <c r="AJ1457" s="55">
        <f t="shared" si="864"/>
        <v>11</v>
      </c>
      <c r="AK1457" s="53">
        <f t="shared" si="865"/>
        <v>0</v>
      </c>
      <c r="AL1457" s="51">
        <f t="shared" si="884"/>
        <v>1.3940260594971665</v>
      </c>
      <c r="AM1457" s="52" t="str">
        <f t="shared" si="866"/>
        <v/>
      </c>
      <c r="AN1457" s="51">
        <f t="shared" si="885"/>
        <v>1.3973551373242394</v>
      </c>
      <c r="AO1457" s="52">
        <f t="shared" si="867"/>
        <v>-1.79043528972056E-3</v>
      </c>
      <c r="AP1457" s="56">
        <f t="shared" si="868"/>
        <v>1</v>
      </c>
      <c r="AQ1457" s="53" t="b">
        <f t="shared" si="869"/>
        <v>1</v>
      </c>
    </row>
    <row r="1458" spans="1:43">
      <c r="A1458" s="48">
        <f>净值底稿!A1419</f>
        <v>45967</v>
      </c>
      <c r="B1458" s="49">
        <f>净值底稿!X1419</f>
        <v>1.9045685017993059</v>
      </c>
      <c r="C1458" s="49">
        <f>净值底稿!U1419</f>
        <v>1.826602284291585</v>
      </c>
      <c r="D1458" s="49">
        <f>净值底稿!V1419</f>
        <v>1.7539</v>
      </c>
      <c r="E1458" s="49">
        <f>净值底稿!W1419</f>
        <v>3.1924999999999999</v>
      </c>
      <c r="F1458" s="50">
        <f t="shared" si="870"/>
        <v>1.83931443937424E-3</v>
      </c>
      <c r="G1458" s="50">
        <f t="shared" si="871"/>
        <v>1.0678465697569361E-2</v>
      </c>
      <c r="H1458" s="50">
        <f t="shared" si="872"/>
        <v>-5.1287896056528837E-4</v>
      </c>
      <c r="I1458" s="50">
        <f t="shared" si="873"/>
        <v>8.4657421739267047E-3</v>
      </c>
      <c r="J1458" s="51">
        <f t="shared" si="874"/>
        <v>0.16227465195459712</v>
      </c>
      <c r="K1458" s="51">
        <f t="shared" si="875"/>
        <v>0.15613207216290997</v>
      </c>
      <c r="L1458" s="51">
        <f t="shared" si="876"/>
        <v>0.94981693992795835</v>
      </c>
      <c r="M1458" s="51">
        <f t="shared" si="877"/>
        <v>0.12917414472953623</v>
      </c>
      <c r="N1458" s="51">
        <f t="shared" si="848"/>
        <v>1.3973978087750016</v>
      </c>
      <c r="O1458" s="52">
        <f t="shared" si="849"/>
        <v>0.2278568938050872</v>
      </c>
      <c r="P1458" s="53" t="b">
        <f t="shared" si="850"/>
        <v>0</v>
      </c>
      <c r="Q1458" s="53" t="b">
        <f t="shared" si="851"/>
        <v>0</v>
      </c>
      <c r="R1458" s="53" t="b">
        <f t="shared" si="852"/>
        <v>0</v>
      </c>
      <c r="S1458" s="53" t="b">
        <f t="shared" si="878"/>
        <v>0</v>
      </c>
      <c r="T1458" s="54" t="str">
        <f t="shared" si="879"/>
        <v>不调</v>
      </c>
      <c r="U1458" s="51">
        <f t="shared" si="853"/>
        <v>0.16227465195459712</v>
      </c>
      <c r="V1458" s="51">
        <f t="shared" si="854"/>
        <v>0.15613207216290997</v>
      </c>
      <c r="W1458" s="51">
        <f t="shared" si="855"/>
        <v>0.94981693992795835</v>
      </c>
      <c r="X1458" s="51">
        <f t="shared" si="856"/>
        <v>0.12917414472953623</v>
      </c>
      <c r="Y1458" s="51">
        <f t="shared" si="880"/>
        <v>0.99998626710299976</v>
      </c>
      <c r="Z1458" s="51">
        <f t="shared" si="857"/>
        <v>0.16227242345351608</v>
      </c>
      <c r="AA1458" s="51">
        <f t="shared" si="858"/>
        <v>0.15612992801724454</v>
      </c>
      <c r="AB1458" s="51">
        <f t="shared" si="859"/>
        <v>0.94980389618975325</v>
      </c>
      <c r="AC1458" s="51">
        <f t="shared" si="860"/>
        <v>0.12917237079431157</v>
      </c>
      <c r="AD1458" s="78">
        <f t="shared" si="861"/>
        <v>1.3973786184548254</v>
      </c>
      <c r="AE1458" s="51">
        <f t="shared" si="881"/>
        <v>1.3973786184548254</v>
      </c>
      <c r="AF1458" s="50">
        <f t="shared" si="862"/>
        <v>0</v>
      </c>
      <c r="AG1458" s="50">
        <f t="shared" si="882"/>
        <v>1.8104808204806311E-3</v>
      </c>
      <c r="AH1458" s="48">
        <f t="shared" si="883"/>
        <v>45930</v>
      </c>
      <c r="AI1458" s="55">
        <f t="shared" si="863"/>
        <v>2025</v>
      </c>
      <c r="AJ1458" s="55">
        <f t="shared" si="864"/>
        <v>11</v>
      </c>
      <c r="AK1458" s="53">
        <f t="shared" si="865"/>
        <v>0</v>
      </c>
      <c r="AL1458" s="51">
        <f t="shared" si="884"/>
        <v>1.3940260594971665</v>
      </c>
      <c r="AM1458" s="52" t="str">
        <f t="shared" si="866"/>
        <v/>
      </c>
      <c r="AN1458" s="51">
        <f t="shared" si="885"/>
        <v>1.3973786184548254</v>
      </c>
      <c r="AO1458" s="52">
        <f t="shared" si="867"/>
        <v>0</v>
      </c>
      <c r="AP1458" s="56">
        <f t="shared" si="868"/>
        <v>1</v>
      </c>
      <c r="AQ1458" s="53" t="b">
        <f t="shared" si="869"/>
        <v>1</v>
      </c>
    </row>
    <row r="1459" spans="1:43">
      <c r="A1459" s="48">
        <f>净值底稿!A1420</f>
        <v>45968</v>
      </c>
      <c r="B1459" s="49">
        <f>净值底稿!X1420</f>
        <v>1.9048558239096547</v>
      </c>
      <c r="C1459" s="49">
        <f>净值底稿!U1420</f>
        <v>1.8213555744791918</v>
      </c>
      <c r="D1459" s="49">
        <f>净值底稿!V1420</f>
        <v>1.7534000000000001</v>
      </c>
      <c r="E1459" s="49">
        <f>净值底稿!W1420</f>
        <v>3.1936</v>
      </c>
      <c r="F1459" s="50">
        <f t="shared" si="870"/>
        <v>1.5085942567960586E-4</v>
      </c>
      <c r="G1459" s="50">
        <f t="shared" si="871"/>
        <v>-2.8723876333199838E-3</v>
      </c>
      <c r="H1459" s="50">
        <f t="shared" si="872"/>
        <v>-2.8507896687379741E-4</v>
      </c>
      <c r="I1459" s="50">
        <f t="shared" si="873"/>
        <v>3.4455755677376132E-4</v>
      </c>
      <c r="J1459" s="51">
        <f t="shared" si="874"/>
        <v>0.16229690377812192</v>
      </c>
      <c r="K1459" s="51">
        <f t="shared" si="875"/>
        <v>0.15568146234281666</v>
      </c>
      <c r="L1459" s="51">
        <f t="shared" si="876"/>
        <v>0.94953312707629478</v>
      </c>
      <c r="M1459" s="51">
        <f t="shared" si="877"/>
        <v>0.12921687811079513</v>
      </c>
      <c r="N1459" s="51">
        <f t="shared" si="848"/>
        <v>1.3967283713080285</v>
      </c>
      <c r="O1459" s="52">
        <f t="shared" si="849"/>
        <v>0.22765941657156541</v>
      </c>
      <c r="P1459" s="53" t="b">
        <f t="shared" si="850"/>
        <v>0</v>
      </c>
      <c r="Q1459" s="53" t="b">
        <f t="shared" si="851"/>
        <v>0</v>
      </c>
      <c r="R1459" s="53" t="b">
        <f t="shared" si="852"/>
        <v>0</v>
      </c>
      <c r="S1459" s="53" t="b">
        <f t="shared" si="878"/>
        <v>0</v>
      </c>
      <c r="T1459" s="54" t="str">
        <f t="shared" si="879"/>
        <v>不调</v>
      </c>
      <c r="U1459" s="51">
        <f t="shared" si="853"/>
        <v>0.16229690377812192</v>
      </c>
      <c r="V1459" s="51">
        <f t="shared" si="854"/>
        <v>0.15568146234281666</v>
      </c>
      <c r="W1459" s="51">
        <f t="shared" si="855"/>
        <v>0.94953312707629478</v>
      </c>
      <c r="X1459" s="51">
        <f t="shared" si="856"/>
        <v>0.12921687811079513</v>
      </c>
      <c r="Y1459" s="51">
        <f t="shared" si="880"/>
        <v>0.99998626710299976</v>
      </c>
      <c r="Z1459" s="51">
        <f t="shared" si="857"/>
        <v>0.16229467497145889</v>
      </c>
      <c r="AA1459" s="51">
        <f t="shared" si="858"/>
        <v>0.15567932438532944</v>
      </c>
      <c r="AB1459" s="51">
        <f t="shared" si="859"/>
        <v>0.94952008723566228</v>
      </c>
      <c r="AC1459" s="51">
        <f t="shared" si="860"/>
        <v>0.12921510358871735</v>
      </c>
      <c r="AD1459" s="78">
        <f t="shared" si="861"/>
        <v>1.3967091901811681</v>
      </c>
      <c r="AE1459" s="51">
        <f t="shared" si="881"/>
        <v>1.3973786184548254</v>
      </c>
      <c r="AF1459" s="50">
        <f t="shared" si="862"/>
        <v>-4.7906005202613677E-4</v>
      </c>
      <c r="AG1459" s="50">
        <f t="shared" si="882"/>
        <v>-4.7906005202613677E-4</v>
      </c>
      <c r="AH1459" s="48">
        <f t="shared" si="883"/>
        <v>45930</v>
      </c>
      <c r="AI1459" s="55">
        <f t="shared" si="863"/>
        <v>2025</v>
      </c>
      <c r="AJ1459" s="55">
        <f t="shared" si="864"/>
        <v>11</v>
      </c>
      <c r="AK1459" s="53">
        <f t="shared" si="865"/>
        <v>0</v>
      </c>
      <c r="AL1459" s="51">
        <f t="shared" si="884"/>
        <v>1.3940260594971665</v>
      </c>
      <c r="AM1459" s="52" t="str">
        <f t="shared" si="866"/>
        <v/>
      </c>
      <c r="AN1459" s="51">
        <f t="shared" si="885"/>
        <v>1.3973786184548254</v>
      </c>
      <c r="AO1459" s="52">
        <f t="shared" si="867"/>
        <v>-4.7906005202613677E-4</v>
      </c>
      <c r="AP1459" s="56">
        <f t="shared" si="868"/>
        <v>1</v>
      </c>
      <c r="AQ1459" s="53" t="b">
        <f t="shared" si="869"/>
        <v>1</v>
      </c>
    </row>
    <row r="1460" spans="1:43">
      <c r="A1460" s="48">
        <f>净值底稿!A1421</f>
        <v>45971</v>
      </c>
      <c r="B1460" s="49">
        <f>净值底稿!X1421</f>
        <v>1.9214389742177516</v>
      </c>
      <c r="C1460" s="49">
        <f>净值底稿!U1421</f>
        <v>1.8251463595622037</v>
      </c>
      <c r="D1460" s="49">
        <f>净值底稿!V1421</f>
        <v>1.7539</v>
      </c>
      <c r="E1460" s="49">
        <f>净值底稿!W1421</f>
        <v>3.2498999999999998</v>
      </c>
      <c r="F1460" s="50">
        <f t="shared" si="870"/>
        <v>8.7057246537749489E-3</v>
      </c>
      <c r="G1460" s="50">
        <f t="shared" si="871"/>
        <v>2.0812987513960657E-3</v>
      </c>
      <c r="H1460" s="50">
        <f t="shared" si="872"/>
        <v>2.8516026006619732E-4</v>
      </c>
      <c r="I1460" s="50">
        <f t="shared" si="873"/>
        <v>1.7629008016031955E-2</v>
      </c>
      <c r="J1460" s="51">
        <f t="shared" si="874"/>
        <v>0.16370756772453432</v>
      </c>
      <c r="K1460" s="51">
        <f t="shared" si="875"/>
        <v>0.15600333956879081</v>
      </c>
      <c r="L1460" s="51">
        <f t="shared" si="876"/>
        <v>0.94979085263067653</v>
      </c>
      <c r="M1460" s="51">
        <f t="shared" si="877"/>
        <v>0.13149303768567525</v>
      </c>
      <c r="N1460" s="51">
        <f t="shared" si="848"/>
        <v>1.400994797609677</v>
      </c>
      <c r="O1460" s="52">
        <f t="shared" si="849"/>
        <v>0.22820277979533077</v>
      </c>
      <c r="P1460" s="53" t="b">
        <f t="shared" si="850"/>
        <v>0</v>
      </c>
      <c r="Q1460" s="53" t="b">
        <f t="shared" si="851"/>
        <v>0</v>
      </c>
      <c r="R1460" s="53" t="b">
        <f t="shared" si="852"/>
        <v>0</v>
      </c>
      <c r="S1460" s="53" t="b">
        <f t="shared" si="878"/>
        <v>0</v>
      </c>
      <c r="T1460" s="54" t="str">
        <f t="shared" si="879"/>
        <v>不调</v>
      </c>
      <c r="U1460" s="51">
        <f t="shared" si="853"/>
        <v>0.16370756772453432</v>
      </c>
      <c r="V1460" s="51">
        <f t="shared" si="854"/>
        <v>0.15600333956879081</v>
      </c>
      <c r="W1460" s="51">
        <f t="shared" si="855"/>
        <v>0.94979085263067653</v>
      </c>
      <c r="X1460" s="51">
        <f t="shared" si="856"/>
        <v>0.13149303768567525</v>
      </c>
      <c r="Y1460" s="51">
        <f t="shared" si="880"/>
        <v>0.99995880187477393</v>
      </c>
      <c r="Z1460" s="51">
        <f t="shared" si="857"/>
        <v>0.16370082327965874</v>
      </c>
      <c r="AA1460" s="51">
        <f t="shared" si="858"/>
        <v>0.15599691252367157</v>
      </c>
      <c r="AB1460" s="51">
        <f t="shared" si="859"/>
        <v>0.94975172302819122</v>
      </c>
      <c r="AC1460" s="51">
        <f t="shared" si="860"/>
        <v>0.13148762041904233</v>
      </c>
      <c r="AD1460" s="78">
        <f t="shared" si="861"/>
        <v>1.4009370792505638</v>
      </c>
      <c r="AE1460" s="51">
        <f t="shared" si="881"/>
        <v>1.4009370792505638</v>
      </c>
      <c r="AF1460" s="50">
        <f t="shared" si="862"/>
        <v>0</v>
      </c>
      <c r="AG1460" s="50">
        <f t="shared" si="882"/>
        <v>3.0270360495352477E-3</v>
      </c>
      <c r="AH1460" s="48">
        <f t="shared" si="883"/>
        <v>45930</v>
      </c>
      <c r="AI1460" s="55">
        <f t="shared" si="863"/>
        <v>2025</v>
      </c>
      <c r="AJ1460" s="55">
        <f t="shared" si="864"/>
        <v>11</v>
      </c>
      <c r="AK1460" s="53">
        <f t="shared" si="865"/>
        <v>0</v>
      </c>
      <c r="AL1460" s="51">
        <f t="shared" si="884"/>
        <v>1.3940260594971665</v>
      </c>
      <c r="AM1460" s="52" t="str">
        <f t="shared" si="866"/>
        <v/>
      </c>
      <c r="AN1460" s="51">
        <f t="shared" si="885"/>
        <v>1.4009370792505638</v>
      </c>
      <c r="AO1460" s="52">
        <f t="shared" si="867"/>
        <v>0</v>
      </c>
      <c r="AP1460" s="56">
        <f t="shared" si="868"/>
        <v>1</v>
      </c>
      <c r="AQ1460" s="53" t="b">
        <f t="shared" si="869"/>
        <v>1</v>
      </c>
    </row>
    <row r="1461" spans="1:43">
      <c r="A1461" s="48">
        <f>净值底稿!A1422</f>
        <v>45972</v>
      </c>
      <c r="B1461" s="49">
        <f>净值底稿!X1422</f>
        <v>1.9244189746390188</v>
      </c>
      <c r="C1461" s="49">
        <f>净值底稿!U1422</f>
        <v>1.8185777837883221</v>
      </c>
      <c r="D1461" s="49">
        <f>净值底稿!V1422</f>
        <v>1.7542</v>
      </c>
      <c r="E1461" s="49">
        <f>净值底稿!W1422</f>
        <v>3.2924000000000002</v>
      </c>
      <c r="F1461" s="50">
        <f t="shared" si="870"/>
        <v>1.5509211904480846E-3</v>
      </c>
      <c r="G1461" s="50">
        <f t="shared" si="871"/>
        <v>-3.5989309785858792E-3</v>
      </c>
      <c r="H1461" s="50">
        <f t="shared" si="872"/>
        <v>1.7104738012418963E-4</v>
      </c>
      <c r="I1461" s="50">
        <f t="shared" si="873"/>
        <v>1.3077325456168021E-2</v>
      </c>
      <c r="J1461" s="51">
        <f t="shared" si="874"/>
        <v>0.16395471035537695</v>
      </c>
      <c r="K1461" s="51">
        <f t="shared" si="875"/>
        <v>0.15543549040262639</v>
      </c>
      <c r="L1461" s="51">
        <f t="shared" si="876"/>
        <v>0.94991417557218361</v>
      </c>
      <c r="M1461" s="51">
        <f t="shared" si="877"/>
        <v>0.13320712682471922</v>
      </c>
      <c r="N1461" s="51">
        <f t="shared" si="848"/>
        <v>1.4025115031549062</v>
      </c>
      <c r="O1461" s="52">
        <f t="shared" si="849"/>
        <v>0.22772733060623387</v>
      </c>
      <c r="P1461" s="53" t="b">
        <f t="shared" si="850"/>
        <v>0</v>
      </c>
      <c r="Q1461" s="53" t="b">
        <f t="shared" si="851"/>
        <v>0</v>
      </c>
      <c r="R1461" s="53" t="b">
        <f t="shared" si="852"/>
        <v>0</v>
      </c>
      <c r="S1461" s="53" t="b">
        <f t="shared" si="878"/>
        <v>0</v>
      </c>
      <c r="T1461" s="54" t="str">
        <f t="shared" si="879"/>
        <v>不调</v>
      </c>
      <c r="U1461" s="51">
        <f t="shared" si="853"/>
        <v>0.16395471035537695</v>
      </c>
      <c r="V1461" s="51">
        <f t="shared" si="854"/>
        <v>0.15543549040262639</v>
      </c>
      <c r="W1461" s="51">
        <f t="shared" si="855"/>
        <v>0.94991417557218361</v>
      </c>
      <c r="X1461" s="51">
        <f t="shared" si="856"/>
        <v>0.13320712682471922</v>
      </c>
      <c r="Y1461" s="51">
        <f t="shared" si="880"/>
        <v>0.99998626710299976</v>
      </c>
      <c r="Z1461" s="51">
        <f t="shared" si="857"/>
        <v>0.16395245878222695</v>
      </c>
      <c r="AA1461" s="51">
        <f t="shared" si="858"/>
        <v>0.15543335582304652</v>
      </c>
      <c r="AB1461" s="51">
        <f t="shared" si="859"/>
        <v>0.94990113049865144</v>
      </c>
      <c r="AC1461" s="51">
        <f t="shared" si="860"/>
        <v>0.13320529750496685</v>
      </c>
      <c r="AD1461" s="78">
        <f t="shared" si="861"/>
        <v>1.4024922426088919</v>
      </c>
      <c r="AE1461" s="51">
        <f t="shared" si="881"/>
        <v>1.4024922426088919</v>
      </c>
      <c r="AF1461" s="50">
        <f t="shared" si="862"/>
        <v>0</v>
      </c>
      <c r="AG1461" s="50">
        <f t="shared" si="882"/>
        <v>1.1100879413943332E-3</v>
      </c>
      <c r="AH1461" s="48">
        <f t="shared" si="883"/>
        <v>45930</v>
      </c>
      <c r="AI1461" s="55">
        <f t="shared" si="863"/>
        <v>2025</v>
      </c>
      <c r="AJ1461" s="55">
        <f t="shared" si="864"/>
        <v>11</v>
      </c>
      <c r="AK1461" s="53">
        <f t="shared" si="865"/>
        <v>0</v>
      </c>
      <c r="AL1461" s="51">
        <f t="shared" si="884"/>
        <v>1.3940260594971665</v>
      </c>
      <c r="AM1461" s="52" t="str">
        <f t="shared" si="866"/>
        <v/>
      </c>
      <c r="AN1461" s="51">
        <f t="shared" si="885"/>
        <v>1.4024922426088919</v>
      </c>
      <c r="AO1461" s="52">
        <f t="shared" si="867"/>
        <v>0</v>
      </c>
      <c r="AP1461" s="56">
        <f t="shared" si="868"/>
        <v>1</v>
      </c>
      <c r="AQ1461" s="53" t="b">
        <f t="shared" si="869"/>
        <v>1</v>
      </c>
    </row>
    <row r="1462" spans="1:43">
      <c r="A1462" s="48">
        <f>净值底稿!A1423</f>
        <v>45973</v>
      </c>
      <c r="B1462" s="49">
        <f>净值底稿!X1423</f>
        <v>1.9357133367192461</v>
      </c>
      <c r="C1462" s="49">
        <f>净值底稿!U1423</f>
        <v>1.8113358959238741</v>
      </c>
      <c r="D1462" s="49">
        <f>净值底稿!V1423</f>
        <v>1.7547999999999999</v>
      </c>
      <c r="E1462" s="49">
        <f>净值底稿!W1423</f>
        <v>3.2856999999999998</v>
      </c>
      <c r="F1462" s="50">
        <f t="shared" si="870"/>
        <v>5.8689725205738341E-3</v>
      </c>
      <c r="G1462" s="50">
        <f t="shared" si="871"/>
        <v>-3.9821710839127444E-3</v>
      </c>
      <c r="H1462" s="50">
        <f t="shared" si="872"/>
        <v>3.4203625584305897E-4</v>
      </c>
      <c r="I1462" s="50">
        <f t="shared" si="873"/>
        <v>-2.0349896731868267E-3</v>
      </c>
      <c r="J1462" s="51">
        <f t="shared" si="874"/>
        <v>0.16491469125750036</v>
      </c>
      <c r="K1462" s="51">
        <f t="shared" si="875"/>
        <v>0.15481439360801247</v>
      </c>
      <c r="L1462" s="51">
        <f t="shared" si="876"/>
        <v>0.95022603112474824</v>
      </c>
      <c r="M1462" s="51">
        <f t="shared" si="877"/>
        <v>0.13293422610013045</v>
      </c>
      <c r="N1462" s="51">
        <f t="shared" si="848"/>
        <v>1.4028893420903916</v>
      </c>
      <c r="O1462" s="52">
        <f t="shared" si="849"/>
        <v>0.22790755854563466</v>
      </c>
      <c r="P1462" s="53" t="b">
        <f t="shared" si="850"/>
        <v>0</v>
      </c>
      <c r="Q1462" s="53" t="b">
        <f t="shared" si="851"/>
        <v>0</v>
      </c>
      <c r="R1462" s="53" t="b">
        <f t="shared" si="852"/>
        <v>0</v>
      </c>
      <c r="S1462" s="53" t="b">
        <f t="shared" si="878"/>
        <v>0</v>
      </c>
      <c r="T1462" s="54" t="str">
        <f t="shared" si="879"/>
        <v>不调</v>
      </c>
      <c r="U1462" s="51">
        <f t="shared" si="853"/>
        <v>0.16491469125750036</v>
      </c>
      <c r="V1462" s="51">
        <f t="shared" si="854"/>
        <v>0.15481439360801247</v>
      </c>
      <c r="W1462" s="51">
        <f t="shared" si="855"/>
        <v>0.95022603112474824</v>
      </c>
      <c r="X1462" s="51">
        <f t="shared" si="856"/>
        <v>0.13293422610013045</v>
      </c>
      <c r="Y1462" s="51">
        <f t="shared" si="880"/>
        <v>0.99998626710299976</v>
      </c>
      <c r="Z1462" s="51">
        <f t="shared" si="857"/>
        <v>0.16491242650103149</v>
      </c>
      <c r="AA1462" s="51">
        <f t="shared" si="858"/>
        <v>0.1548122675578909</v>
      </c>
      <c r="AB1462" s="51">
        <f t="shared" si="859"/>
        <v>0.95021298176853586</v>
      </c>
      <c r="AC1462" s="51">
        <f t="shared" si="860"/>
        <v>0.1329324005280956</v>
      </c>
      <c r="AD1462" s="78">
        <f t="shared" si="861"/>
        <v>1.4028700763555539</v>
      </c>
      <c r="AE1462" s="51">
        <f t="shared" si="881"/>
        <v>1.4028700763555539</v>
      </c>
      <c r="AF1462" s="50">
        <f t="shared" si="862"/>
        <v>0</v>
      </c>
      <c r="AG1462" s="50">
        <f t="shared" si="882"/>
        <v>2.6940166596522985E-4</v>
      </c>
      <c r="AH1462" s="48">
        <f t="shared" si="883"/>
        <v>45930</v>
      </c>
      <c r="AI1462" s="55">
        <f t="shared" si="863"/>
        <v>2025</v>
      </c>
      <c r="AJ1462" s="55">
        <f t="shared" si="864"/>
        <v>11</v>
      </c>
      <c r="AK1462" s="53">
        <f t="shared" si="865"/>
        <v>0</v>
      </c>
      <c r="AL1462" s="51">
        <f t="shared" si="884"/>
        <v>1.3940260594971665</v>
      </c>
      <c r="AM1462" s="52" t="str">
        <f t="shared" si="866"/>
        <v/>
      </c>
      <c r="AN1462" s="51">
        <f t="shared" si="885"/>
        <v>1.4028700763555539</v>
      </c>
      <c r="AO1462" s="52">
        <f t="shared" si="867"/>
        <v>0</v>
      </c>
      <c r="AP1462" s="56">
        <f t="shared" si="868"/>
        <v>1</v>
      </c>
      <c r="AQ1462" s="53" t="b">
        <f t="shared" si="869"/>
        <v>1</v>
      </c>
    </row>
    <row r="1463" spans="1:43">
      <c r="A1463" s="48">
        <f>净值底稿!A1424</f>
        <v>45974</v>
      </c>
      <c r="B1463" s="49">
        <f>净值底稿!X1424</f>
        <v>1.9351597282788002</v>
      </c>
      <c r="C1463" s="49">
        <f>净值底稿!U1424</f>
        <v>1.8340543621076164</v>
      </c>
      <c r="D1463" s="49">
        <f>净值底稿!V1424</f>
        <v>1.7544999999999999</v>
      </c>
      <c r="E1463" s="49">
        <f>净值底稿!W1424</f>
        <v>3.3338000000000001</v>
      </c>
      <c r="F1463" s="50">
        <f t="shared" si="870"/>
        <v>-2.8599712051580184E-4</v>
      </c>
      <c r="G1463" s="50">
        <f t="shared" si="871"/>
        <v>1.2542381694564009E-2</v>
      </c>
      <c r="H1463" s="50">
        <f t="shared" si="872"/>
        <v>-1.7095965352176279E-4</v>
      </c>
      <c r="I1463" s="50">
        <f t="shared" si="873"/>
        <v>1.4639194083452711E-2</v>
      </c>
      <c r="J1463" s="51">
        <f t="shared" si="874"/>
        <v>0.16486526202191493</v>
      </c>
      <c r="K1463" s="51">
        <f t="shared" si="875"/>
        <v>0.15675398210860295</v>
      </c>
      <c r="L1463" s="51">
        <f t="shared" si="876"/>
        <v>0.9500505336864008</v>
      </c>
      <c r="M1463" s="51">
        <f t="shared" si="877"/>
        <v>0.13487842373940567</v>
      </c>
      <c r="N1463" s="51">
        <f t="shared" si="848"/>
        <v>1.4065482015563242</v>
      </c>
      <c r="O1463" s="52">
        <f t="shared" si="849"/>
        <v>0.22865852999182759</v>
      </c>
      <c r="P1463" s="53" t="b">
        <f t="shared" si="850"/>
        <v>0</v>
      </c>
      <c r="Q1463" s="53" t="b">
        <f t="shared" si="851"/>
        <v>0</v>
      </c>
      <c r="R1463" s="53" t="b">
        <f t="shared" si="852"/>
        <v>0</v>
      </c>
      <c r="S1463" s="53" t="b">
        <f t="shared" si="878"/>
        <v>0</v>
      </c>
      <c r="T1463" s="54" t="str">
        <f t="shared" si="879"/>
        <v>不调</v>
      </c>
      <c r="U1463" s="51">
        <f t="shared" si="853"/>
        <v>0.16486526202191493</v>
      </c>
      <c r="V1463" s="51">
        <f t="shared" si="854"/>
        <v>0.15675398210860295</v>
      </c>
      <c r="W1463" s="51">
        <f t="shared" si="855"/>
        <v>0.9500505336864008</v>
      </c>
      <c r="X1463" s="51">
        <f t="shared" si="856"/>
        <v>0.13487842373940567</v>
      </c>
      <c r="Y1463" s="51">
        <f t="shared" si="880"/>
        <v>0.99998626710299976</v>
      </c>
      <c r="Z1463" s="51">
        <f t="shared" si="857"/>
        <v>0.16486299794425266</v>
      </c>
      <c r="AA1463" s="51">
        <f t="shared" si="858"/>
        <v>0.15675182942231228</v>
      </c>
      <c r="AB1463" s="51">
        <f t="shared" si="859"/>
        <v>0.95003748674027666</v>
      </c>
      <c r="AC1463" s="51">
        <f t="shared" si="860"/>
        <v>0.13487657146790491</v>
      </c>
      <c r="AD1463" s="78">
        <f t="shared" si="861"/>
        <v>1.4065288855747466</v>
      </c>
      <c r="AE1463" s="51">
        <f t="shared" si="881"/>
        <v>1.4065288855747466</v>
      </c>
      <c r="AF1463" s="50">
        <f t="shared" si="862"/>
        <v>0</v>
      </c>
      <c r="AG1463" s="50">
        <f t="shared" si="882"/>
        <v>2.6080884330341725E-3</v>
      </c>
      <c r="AH1463" s="48">
        <f t="shared" si="883"/>
        <v>45930</v>
      </c>
      <c r="AI1463" s="55">
        <f t="shared" si="863"/>
        <v>2025</v>
      </c>
      <c r="AJ1463" s="55">
        <f t="shared" si="864"/>
        <v>11</v>
      </c>
      <c r="AK1463" s="53">
        <f t="shared" si="865"/>
        <v>0</v>
      </c>
      <c r="AL1463" s="51">
        <f t="shared" si="884"/>
        <v>1.3940260594971665</v>
      </c>
      <c r="AM1463" s="52" t="str">
        <f t="shared" si="866"/>
        <v/>
      </c>
      <c r="AN1463" s="51">
        <f t="shared" si="885"/>
        <v>1.4065288855747466</v>
      </c>
      <c r="AO1463" s="52">
        <f t="shared" si="867"/>
        <v>0</v>
      </c>
      <c r="AP1463" s="56">
        <f t="shared" si="868"/>
        <v>1</v>
      </c>
      <c r="AQ1463" s="53" t="b">
        <f t="shared" si="869"/>
        <v>1</v>
      </c>
    </row>
    <row r="1464" spans="1:43">
      <c r="A1464" s="48">
        <f>净值底稿!A1425</f>
        <v>45975</v>
      </c>
      <c r="B1464" s="49">
        <f>净值底稿!X1425</f>
        <v>1.9279351582320357</v>
      </c>
      <c r="C1464" s="49">
        <f>净值底稿!U1425</f>
        <v>1.814475644177554</v>
      </c>
      <c r="D1464" s="49">
        <f>净值底稿!V1425</f>
        <v>1.7545999999999999</v>
      </c>
      <c r="E1464" s="49">
        <f>净值底稿!W1425</f>
        <v>3.2985000000000002</v>
      </c>
      <c r="F1464" s="50">
        <f t="shared" si="870"/>
        <v>-3.7333197571191024E-3</v>
      </c>
      <c r="G1464" s="50">
        <f t="shared" si="871"/>
        <v>-1.0675102294985028E-2</v>
      </c>
      <c r="H1464" s="50">
        <f t="shared" si="872"/>
        <v>5.6996295240807626E-5</v>
      </c>
      <c r="I1464" s="50">
        <f t="shared" si="873"/>
        <v>-1.0588517607534875E-2</v>
      </c>
      <c r="J1464" s="51">
        <f t="shared" si="874"/>
        <v>0.16424751165680951</v>
      </c>
      <c r="K1464" s="51">
        <f t="shared" si="875"/>
        <v>0.15507848760830306</v>
      </c>
      <c r="L1464" s="51">
        <f t="shared" si="876"/>
        <v>0.95009163535736074</v>
      </c>
      <c r="M1464" s="51">
        <f t="shared" si="877"/>
        <v>0.13344842851607305</v>
      </c>
      <c r="N1464" s="51">
        <f t="shared" si="848"/>
        <v>1.4028660631385463</v>
      </c>
      <c r="O1464" s="52">
        <f t="shared" si="849"/>
        <v>0.22762401034258686</v>
      </c>
      <c r="P1464" s="53" t="b">
        <f t="shared" si="850"/>
        <v>0</v>
      </c>
      <c r="Q1464" s="53" t="b">
        <f t="shared" si="851"/>
        <v>0</v>
      </c>
      <c r="R1464" s="53" t="b">
        <f t="shared" si="852"/>
        <v>0</v>
      </c>
      <c r="S1464" s="53" t="b">
        <f t="shared" si="878"/>
        <v>0</v>
      </c>
      <c r="T1464" s="54" t="str">
        <f t="shared" si="879"/>
        <v>不调</v>
      </c>
      <c r="U1464" s="51">
        <f t="shared" si="853"/>
        <v>0.16424751165680951</v>
      </c>
      <c r="V1464" s="51">
        <f t="shared" si="854"/>
        <v>0.15507848760830306</v>
      </c>
      <c r="W1464" s="51">
        <f t="shared" si="855"/>
        <v>0.95009163535736074</v>
      </c>
      <c r="X1464" s="51">
        <f t="shared" si="856"/>
        <v>0.13344842851607305</v>
      </c>
      <c r="Y1464" s="51">
        <f t="shared" si="880"/>
        <v>0.99998626710299976</v>
      </c>
      <c r="Z1464" s="51">
        <f t="shared" si="857"/>
        <v>0.16424525606264939</v>
      </c>
      <c r="AA1464" s="51">
        <f t="shared" si="858"/>
        <v>0.15507635793140578</v>
      </c>
      <c r="AB1464" s="51">
        <f t="shared" si="859"/>
        <v>0.95007858784679156</v>
      </c>
      <c r="AC1464" s="51">
        <f t="shared" si="860"/>
        <v>0.1334465958825494</v>
      </c>
      <c r="AD1464" s="78">
        <f t="shared" si="861"/>
        <v>1.4028467977233963</v>
      </c>
      <c r="AE1464" s="51">
        <f t="shared" si="881"/>
        <v>1.4065288855747466</v>
      </c>
      <c r="AF1464" s="50">
        <f t="shared" si="862"/>
        <v>-2.6178544138791837E-3</v>
      </c>
      <c r="AG1464" s="50">
        <f t="shared" si="882"/>
        <v>-2.6178544138791837E-3</v>
      </c>
      <c r="AH1464" s="48">
        <f t="shared" si="883"/>
        <v>45930</v>
      </c>
      <c r="AI1464" s="55">
        <f t="shared" si="863"/>
        <v>2025</v>
      </c>
      <c r="AJ1464" s="55">
        <f t="shared" si="864"/>
        <v>11</v>
      </c>
      <c r="AK1464" s="53">
        <f t="shared" si="865"/>
        <v>0</v>
      </c>
      <c r="AL1464" s="51">
        <f t="shared" si="884"/>
        <v>1.3940260594971665</v>
      </c>
      <c r="AM1464" s="52" t="str">
        <f t="shared" si="866"/>
        <v/>
      </c>
      <c r="AN1464" s="51">
        <f t="shared" si="885"/>
        <v>1.4065288855747466</v>
      </c>
      <c r="AO1464" s="52">
        <f t="shared" si="867"/>
        <v>-2.6178544138791837E-3</v>
      </c>
      <c r="AP1464" s="56">
        <f t="shared" si="868"/>
        <v>1</v>
      </c>
      <c r="AQ1464" s="53" t="b">
        <f t="shared" si="869"/>
        <v>1</v>
      </c>
    </row>
    <row r="1465" spans="1:43">
      <c r="A1465" s="48">
        <f>净值底稿!A1426</f>
        <v>45978</v>
      </c>
      <c r="B1465" s="49">
        <f>净值底稿!X1426</f>
        <v>1.9135985909595301</v>
      </c>
      <c r="C1465" s="49">
        <f>净值底稿!U1426</f>
        <v>1.812255727187557</v>
      </c>
      <c r="D1465" s="49">
        <f>净值底稿!V1426</f>
        <v>1.7554000000000001</v>
      </c>
      <c r="E1465" s="49">
        <f>净值底稿!W1426</f>
        <v>3.2391000000000001</v>
      </c>
      <c r="F1465" s="50">
        <f t="shared" si="870"/>
        <v>-7.436228968225489E-3</v>
      </c>
      <c r="G1465" s="50">
        <f t="shared" si="871"/>
        <v>-1.2234482160841109E-3</v>
      </c>
      <c r="H1465" s="50">
        <f t="shared" si="872"/>
        <v>4.559443747862435E-4</v>
      </c>
      <c r="I1465" s="50">
        <f t="shared" si="873"/>
        <v>-1.8008185538881394E-2</v>
      </c>
      <c r="J1465" s="51">
        <f t="shared" si="874"/>
        <v>0.16302389073162271</v>
      </c>
      <c r="K1465" s="51">
        <f t="shared" si="875"/>
        <v>0.15488663003793779</v>
      </c>
      <c r="L1465" s="51">
        <f t="shared" si="876"/>
        <v>0.9505117708345252</v>
      </c>
      <c r="M1465" s="51">
        <f t="shared" si="877"/>
        <v>0.13104346482436433</v>
      </c>
      <c r="N1465" s="51">
        <f t="shared" si="848"/>
        <v>1.3994657564284501</v>
      </c>
      <c r="O1465" s="52">
        <f t="shared" si="849"/>
        <v>0.22716563039090995</v>
      </c>
      <c r="P1465" s="53" t="b">
        <f t="shared" si="850"/>
        <v>0</v>
      </c>
      <c r="Q1465" s="53" t="b">
        <f t="shared" si="851"/>
        <v>0</v>
      </c>
      <c r="R1465" s="53" t="b">
        <f t="shared" si="852"/>
        <v>0</v>
      </c>
      <c r="S1465" s="53" t="b">
        <f t="shared" si="878"/>
        <v>0</v>
      </c>
      <c r="T1465" s="54" t="str">
        <f t="shared" si="879"/>
        <v>不调</v>
      </c>
      <c r="U1465" s="51">
        <f t="shared" si="853"/>
        <v>0.16302389073162271</v>
      </c>
      <c r="V1465" s="51">
        <f t="shared" si="854"/>
        <v>0.15488663003793779</v>
      </c>
      <c r="W1465" s="51">
        <f t="shared" si="855"/>
        <v>0.9505117708345252</v>
      </c>
      <c r="X1465" s="51">
        <f t="shared" si="856"/>
        <v>0.13104346482436433</v>
      </c>
      <c r="Y1465" s="51">
        <f t="shared" si="880"/>
        <v>0.99995880187477393</v>
      </c>
      <c r="Z1465" s="51">
        <f t="shared" si="857"/>
        <v>0.16301717445295752</v>
      </c>
      <c r="AA1465" s="51">
        <f t="shared" si="858"/>
        <v>0.15488024899915764</v>
      </c>
      <c r="AB1465" s="51">
        <f t="shared" si="859"/>
        <v>0.95047261153156148</v>
      </c>
      <c r="AC1465" s="51">
        <f t="shared" si="860"/>
        <v>0.13103806607929044</v>
      </c>
      <c r="AD1465" s="78">
        <f t="shared" si="861"/>
        <v>1.3994081010629671</v>
      </c>
      <c r="AE1465" s="51">
        <f t="shared" si="881"/>
        <v>1.4065288855747466</v>
      </c>
      <c r="AF1465" s="50">
        <f t="shared" si="862"/>
        <v>-5.0626649653695566E-3</v>
      </c>
      <c r="AG1465" s="50">
        <f t="shared" si="882"/>
        <v>-2.4512275082422263E-3</v>
      </c>
      <c r="AH1465" s="48">
        <f t="shared" si="883"/>
        <v>45930</v>
      </c>
      <c r="AI1465" s="55">
        <f t="shared" si="863"/>
        <v>2025</v>
      </c>
      <c r="AJ1465" s="55">
        <f t="shared" si="864"/>
        <v>11</v>
      </c>
      <c r="AK1465" s="53">
        <f t="shared" si="865"/>
        <v>0</v>
      </c>
      <c r="AL1465" s="51">
        <f t="shared" si="884"/>
        <v>1.3940260594971665</v>
      </c>
      <c r="AM1465" s="52" t="str">
        <f t="shared" si="866"/>
        <v/>
      </c>
      <c r="AN1465" s="51">
        <f t="shared" si="885"/>
        <v>1.4065288855747466</v>
      </c>
      <c r="AO1465" s="52">
        <f t="shared" si="867"/>
        <v>-5.0626649653695566E-3</v>
      </c>
      <c r="AP1465" s="56">
        <f t="shared" si="868"/>
        <v>1</v>
      </c>
      <c r="AQ1465" s="53" t="b">
        <f t="shared" si="869"/>
        <v>1</v>
      </c>
    </row>
    <row r="1466" spans="1:43">
      <c r="A1466" s="48">
        <f>净值底稿!A1427</f>
        <v>45979</v>
      </c>
      <c r="B1466" s="49">
        <f>净值底稿!X1427</f>
        <v>1.9005987848569004</v>
      </c>
      <c r="C1466" s="49">
        <f>净值底稿!U1427</f>
        <v>1.7968657411353586</v>
      </c>
      <c r="D1466" s="49">
        <f>净值底稿!V1427</f>
        <v>1.7557</v>
      </c>
      <c r="E1466" s="49">
        <f>净值底稿!W1427</f>
        <v>3.1907999999999999</v>
      </c>
      <c r="F1466" s="50">
        <f t="shared" si="870"/>
        <v>-6.7933819370713522E-3</v>
      </c>
      <c r="G1466" s="50">
        <f t="shared" si="871"/>
        <v>-8.4921712875931643E-3</v>
      </c>
      <c r="H1466" s="50">
        <f t="shared" si="872"/>
        <v>1.7090121909535405E-4</v>
      </c>
      <c r="I1466" s="50">
        <f t="shared" si="873"/>
        <v>-1.4911549504492028E-2</v>
      </c>
      <c r="J1466" s="51">
        <f t="shared" si="874"/>
        <v>0.16190973652459639</v>
      </c>
      <c r="K1466" s="51">
        <f t="shared" si="875"/>
        <v>0.15356497939559172</v>
      </c>
      <c r="L1466" s="51">
        <f t="shared" si="876"/>
        <v>0.95063504845958902</v>
      </c>
      <c r="M1466" s="51">
        <f t="shared" si="877"/>
        <v>0.12908408546997621</v>
      </c>
      <c r="N1466" s="51">
        <f t="shared" si="848"/>
        <v>1.3951938498497534</v>
      </c>
      <c r="O1466" s="52">
        <f t="shared" si="849"/>
        <v>0.22611532867218501</v>
      </c>
      <c r="P1466" s="53" t="b">
        <f t="shared" si="850"/>
        <v>0</v>
      </c>
      <c r="Q1466" s="53" t="b">
        <f t="shared" si="851"/>
        <v>0</v>
      </c>
      <c r="R1466" s="53" t="b">
        <f t="shared" si="852"/>
        <v>0</v>
      </c>
      <c r="S1466" s="53" t="b">
        <f t="shared" si="878"/>
        <v>0</v>
      </c>
      <c r="T1466" s="54" t="str">
        <f t="shared" si="879"/>
        <v>不调</v>
      </c>
      <c r="U1466" s="51">
        <f t="shared" si="853"/>
        <v>0.16190973652459639</v>
      </c>
      <c r="V1466" s="51">
        <f t="shared" si="854"/>
        <v>0.15356497939559172</v>
      </c>
      <c r="W1466" s="51">
        <f t="shared" si="855"/>
        <v>0.95063504845958902</v>
      </c>
      <c r="X1466" s="51">
        <f t="shared" si="856"/>
        <v>0.12908408546997621</v>
      </c>
      <c r="Y1466" s="51">
        <f t="shared" si="880"/>
        <v>0.99998626710299976</v>
      </c>
      <c r="Z1466" s="51">
        <f t="shared" si="857"/>
        <v>0.16190751303486137</v>
      </c>
      <c r="AA1466" s="51">
        <f t="shared" si="858"/>
        <v>0.15356287050354683</v>
      </c>
      <c r="AB1466" s="51">
        <f t="shared" si="859"/>
        <v>0.95062199348638365</v>
      </c>
      <c r="AC1466" s="51">
        <f t="shared" si="860"/>
        <v>0.12908231277152607</v>
      </c>
      <c r="AD1466" s="78">
        <f t="shared" si="861"/>
        <v>1.395174689796318</v>
      </c>
      <c r="AE1466" s="51">
        <f t="shared" si="881"/>
        <v>1.4065288855747466</v>
      </c>
      <c r="AF1466" s="50">
        <f t="shared" si="862"/>
        <v>-8.0724938498429877E-3</v>
      </c>
      <c r="AG1466" s="50">
        <f t="shared" si="882"/>
        <v>-3.0251441759080455E-3</v>
      </c>
      <c r="AH1466" s="48">
        <f t="shared" si="883"/>
        <v>45930</v>
      </c>
      <c r="AI1466" s="55">
        <f t="shared" si="863"/>
        <v>2025</v>
      </c>
      <c r="AJ1466" s="55">
        <f t="shared" si="864"/>
        <v>11</v>
      </c>
      <c r="AK1466" s="53">
        <f t="shared" si="865"/>
        <v>0</v>
      </c>
      <c r="AL1466" s="51">
        <f t="shared" si="884"/>
        <v>1.3940260594971665</v>
      </c>
      <c r="AM1466" s="52" t="str">
        <f t="shared" si="866"/>
        <v/>
      </c>
      <c r="AN1466" s="51">
        <f t="shared" si="885"/>
        <v>1.4065288855747466</v>
      </c>
      <c r="AO1466" s="52">
        <f t="shared" si="867"/>
        <v>-8.0724938498429877E-3</v>
      </c>
      <c r="AP1466" s="56">
        <f t="shared" si="868"/>
        <v>1</v>
      </c>
      <c r="AQ1466" s="53" t="b">
        <f t="shared" si="869"/>
        <v>1</v>
      </c>
    </row>
    <row r="1467" spans="1:43">
      <c r="A1467" s="48">
        <f>净值底稿!A1428</f>
        <v>45980</v>
      </c>
      <c r="B1467" s="49">
        <f>净值底稿!X1428</f>
        <v>1.9047036935576485</v>
      </c>
      <c r="C1467" s="49">
        <f>净值底稿!U1428</f>
        <v>1.7848151386129925</v>
      </c>
      <c r="D1467" s="49">
        <f>净值底稿!V1428</f>
        <v>1.7555000000000001</v>
      </c>
      <c r="E1467" s="49">
        <f>净值底稿!W1428</f>
        <v>3.2517999999999998</v>
      </c>
      <c r="F1467" s="50">
        <f t="shared" si="870"/>
        <v>2.1597976034994915E-3</v>
      </c>
      <c r="G1467" s="50">
        <f t="shared" si="871"/>
        <v>-6.7064568300756466E-3</v>
      </c>
      <c r="H1467" s="50">
        <f t="shared" si="872"/>
        <v>-1.1391467790622389E-4</v>
      </c>
      <c r="I1467" s="50">
        <f t="shared" si="873"/>
        <v>1.9117462705277699E-2</v>
      </c>
      <c r="J1467" s="51">
        <f t="shared" si="874"/>
        <v>0.16225720049350262</v>
      </c>
      <c r="K1467" s="51">
        <f t="shared" si="875"/>
        <v>0.1525330077418123</v>
      </c>
      <c r="L1467" s="51">
        <f t="shared" si="876"/>
        <v>0.95051370368818511</v>
      </c>
      <c r="M1467" s="51">
        <f t="shared" si="877"/>
        <v>0.1315500390718467</v>
      </c>
      <c r="N1467" s="51">
        <f t="shared" si="848"/>
        <v>1.3968539509953468</v>
      </c>
      <c r="O1467" s="52">
        <f t="shared" si="849"/>
        <v>0.22535656502314144</v>
      </c>
      <c r="P1467" s="53" t="b">
        <f t="shared" si="850"/>
        <v>0</v>
      </c>
      <c r="Q1467" s="53" t="b">
        <f t="shared" si="851"/>
        <v>0</v>
      </c>
      <c r="R1467" s="53" t="b">
        <f t="shared" si="852"/>
        <v>0</v>
      </c>
      <c r="S1467" s="53" t="b">
        <f t="shared" si="878"/>
        <v>0</v>
      </c>
      <c r="T1467" s="54" t="str">
        <f t="shared" si="879"/>
        <v>不调</v>
      </c>
      <c r="U1467" s="51">
        <f t="shared" si="853"/>
        <v>0.16225720049350262</v>
      </c>
      <c r="V1467" s="51">
        <f t="shared" si="854"/>
        <v>0.1525330077418123</v>
      </c>
      <c r="W1467" s="51">
        <f t="shared" si="855"/>
        <v>0.95051370368818511</v>
      </c>
      <c r="X1467" s="51">
        <f t="shared" si="856"/>
        <v>0.1315500390718467</v>
      </c>
      <c r="Y1467" s="51">
        <f t="shared" si="880"/>
        <v>0.99998626710299976</v>
      </c>
      <c r="Z1467" s="51">
        <f t="shared" si="857"/>
        <v>0.16225497223208069</v>
      </c>
      <c r="AA1467" s="51">
        <f t="shared" si="858"/>
        <v>0.15253091302172786</v>
      </c>
      <c r="AB1467" s="51">
        <f t="shared" si="859"/>
        <v>0.95050065038139508</v>
      </c>
      <c r="AC1467" s="51">
        <f t="shared" si="860"/>
        <v>0.13154823250870976</v>
      </c>
      <c r="AD1467" s="78">
        <f t="shared" si="861"/>
        <v>1.3968347681439135</v>
      </c>
      <c r="AE1467" s="51">
        <f t="shared" si="881"/>
        <v>1.4065288855747466</v>
      </c>
      <c r="AF1467" s="50">
        <f t="shared" si="862"/>
        <v>-6.8922277603078452E-3</v>
      </c>
      <c r="AG1467" s="50">
        <f t="shared" si="882"/>
        <v>1.1898713184352872E-3</v>
      </c>
      <c r="AH1467" s="48">
        <f t="shared" si="883"/>
        <v>45930</v>
      </c>
      <c r="AI1467" s="55">
        <f t="shared" si="863"/>
        <v>2025</v>
      </c>
      <c r="AJ1467" s="55">
        <f t="shared" si="864"/>
        <v>11</v>
      </c>
      <c r="AK1467" s="53">
        <f t="shared" si="865"/>
        <v>0</v>
      </c>
      <c r="AL1467" s="51">
        <f t="shared" si="884"/>
        <v>1.3940260594971665</v>
      </c>
      <c r="AM1467" s="52" t="str">
        <f t="shared" si="866"/>
        <v/>
      </c>
      <c r="AN1467" s="51">
        <f t="shared" si="885"/>
        <v>1.4065288855747466</v>
      </c>
      <c r="AO1467" s="52">
        <f t="shared" si="867"/>
        <v>-6.8922277603078452E-3</v>
      </c>
      <c r="AP1467" s="56">
        <f t="shared" si="868"/>
        <v>1</v>
      </c>
      <c r="AQ1467" s="53" t="b">
        <f t="shared" si="869"/>
        <v>1</v>
      </c>
    </row>
    <row r="1468" spans="1:43">
      <c r="A1468" s="48">
        <f>净值底稿!A1429</f>
        <v>45981</v>
      </c>
      <c r="B1468" s="49">
        <f>净值底稿!X1429</f>
        <v>1.9094694546864515</v>
      </c>
      <c r="C1468" s="49">
        <f>净值底稿!U1429</f>
        <v>1.7744067997687749</v>
      </c>
      <c r="D1468" s="49">
        <f>净值底稿!V1429</f>
        <v>1.7556</v>
      </c>
      <c r="E1468" s="49">
        <f>净值底稿!W1429</f>
        <v>3.2351999999999999</v>
      </c>
      <c r="F1468" s="50">
        <f t="shared" si="870"/>
        <v>2.5021010590373649E-3</v>
      </c>
      <c r="G1468" s="50">
        <f t="shared" si="871"/>
        <v>-5.8316060969239025E-3</v>
      </c>
      <c r="H1468" s="50">
        <f t="shared" si="872"/>
        <v>5.6963827969269687E-5</v>
      </c>
      <c r="I1468" s="50">
        <f t="shared" si="873"/>
        <v>-5.104864997847347E-3</v>
      </c>
      <c r="J1468" s="51">
        <f t="shared" si="874"/>
        <v>0.16266095056993665</v>
      </c>
      <c r="K1468" s="51">
        <f t="shared" si="875"/>
        <v>0.15164141281938098</v>
      </c>
      <c r="L1468" s="51">
        <f t="shared" si="876"/>
        <v>0.95055479453692804</v>
      </c>
      <c r="M1468" s="51">
        <f t="shared" si="877"/>
        <v>0.13087669654104736</v>
      </c>
      <c r="N1468" s="51">
        <f t="shared" si="848"/>
        <v>1.3957338544672928</v>
      </c>
      <c r="O1468" s="52">
        <f t="shared" si="849"/>
        <v>0.22518789121818417</v>
      </c>
      <c r="P1468" s="53" t="b">
        <f t="shared" si="850"/>
        <v>0</v>
      </c>
      <c r="Q1468" s="53" t="b">
        <f t="shared" si="851"/>
        <v>0</v>
      </c>
      <c r="R1468" s="53" t="b">
        <f t="shared" si="852"/>
        <v>0</v>
      </c>
      <c r="S1468" s="53" t="b">
        <f t="shared" si="878"/>
        <v>0</v>
      </c>
      <c r="T1468" s="54" t="str">
        <f t="shared" si="879"/>
        <v>不调</v>
      </c>
      <c r="U1468" s="51">
        <f t="shared" si="853"/>
        <v>0.16266095056993665</v>
      </c>
      <c r="V1468" s="51">
        <f t="shared" si="854"/>
        <v>0.15164141281938098</v>
      </c>
      <c r="W1468" s="51">
        <f t="shared" si="855"/>
        <v>0.95055479453692804</v>
      </c>
      <c r="X1468" s="51">
        <f t="shared" si="856"/>
        <v>0.13087669654104736</v>
      </c>
      <c r="Y1468" s="51">
        <f t="shared" si="880"/>
        <v>0.99998626710299976</v>
      </c>
      <c r="Z1468" s="51">
        <f t="shared" si="857"/>
        <v>0.16265871676385651</v>
      </c>
      <c r="AA1468" s="51">
        <f t="shared" si="858"/>
        <v>0.15163933034347776</v>
      </c>
      <c r="AB1468" s="51">
        <f t="shared" si="859"/>
        <v>0.95054174066584163</v>
      </c>
      <c r="AC1468" s="51">
        <f t="shared" si="860"/>
        <v>0.13087489922485404</v>
      </c>
      <c r="AD1468" s="78">
        <f t="shared" si="861"/>
        <v>1.3957146869980299</v>
      </c>
      <c r="AE1468" s="51">
        <f t="shared" si="881"/>
        <v>1.4065288855747466</v>
      </c>
      <c r="AF1468" s="50">
        <f t="shared" si="862"/>
        <v>-7.6885719785966256E-3</v>
      </c>
      <c r="AG1468" s="50">
        <f t="shared" si="882"/>
        <v>-8.0187089513239496E-4</v>
      </c>
      <c r="AH1468" s="48">
        <f t="shared" si="883"/>
        <v>45930</v>
      </c>
      <c r="AI1468" s="55">
        <f t="shared" si="863"/>
        <v>2025</v>
      </c>
      <c r="AJ1468" s="55">
        <f t="shared" si="864"/>
        <v>11</v>
      </c>
      <c r="AK1468" s="53">
        <f t="shared" si="865"/>
        <v>0</v>
      </c>
      <c r="AL1468" s="51">
        <f t="shared" si="884"/>
        <v>1.3940260594971665</v>
      </c>
      <c r="AM1468" s="52" t="str">
        <f t="shared" si="866"/>
        <v/>
      </c>
      <c r="AN1468" s="51">
        <f t="shared" si="885"/>
        <v>1.4065288855747466</v>
      </c>
      <c r="AO1468" s="52">
        <f t="shared" si="867"/>
        <v>-7.6885719785966256E-3</v>
      </c>
      <c r="AP1468" s="56">
        <f t="shared" si="868"/>
        <v>1</v>
      </c>
      <c r="AQ1468" s="53" t="b">
        <f t="shared" si="869"/>
        <v>1</v>
      </c>
    </row>
    <row r="1469" spans="1:43">
      <c r="A1469" s="48">
        <f>净值底稿!A1430</f>
        <v>45982</v>
      </c>
      <c r="B1469" s="49">
        <f>净值底稿!X1430</f>
        <v>1.8877848059595321</v>
      </c>
      <c r="C1469" s="49">
        <f>净值底稿!U1430</f>
        <v>1.7179003073040502</v>
      </c>
      <c r="D1469" s="49">
        <f>净值底稿!V1430</f>
        <v>1.7552000000000001</v>
      </c>
      <c r="E1469" s="49">
        <f>净值底稿!W1430</f>
        <v>3.2161</v>
      </c>
      <c r="F1469" s="50">
        <f t="shared" si="870"/>
        <v>-1.1356373716111645E-2</v>
      </c>
      <c r="G1469" s="50">
        <f t="shared" si="871"/>
        <v>-3.1845286251206972E-2</v>
      </c>
      <c r="H1469" s="50">
        <f t="shared" si="872"/>
        <v>-2.2784233310546576E-4</v>
      </c>
      <c r="I1469" s="50">
        <f t="shared" si="873"/>
        <v>-5.9038081107813944E-3</v>
      </c>
      <c r="J1469" s="51">
        <f t="shared" si="874"/>
        <v>0.16081150358810301</v>
      </c>
      <c r="K1469" s="51">
        <f t="shared" si="875"/>
        <v>0.14681033246174838</v>
      </c>
      <c r="L1469" s="51">
        <f t="shared" si="876"/>
        <v>0.95032516701793424</v>
      </c>
      <c r="M1469" s="51">
        <f t="shared" si="877"/>
        <v>0.13010223893331266</v>
      </c>
      <c r="N1469" s="51">
        <f t="shared" si="848"/>
        <v>1.3880492420010984</v>
      </c>
      <c r="O1469" s="52">
        <f t="shared" si="849"/>
        <v>0.22162170241623744</v>
      </c>
      <c r="P1469" s="53" t="b">
        <f t="shared" si="850"/>
        <v>0</v>
      </c>
      <c r="Q1469" s="53" t="b">
        <f t="shared" si="851"/>
        <v>0</v>
      </c>
      <c r="R1469" s="53" t="b">
        <f t="shared" si="852"/>
        <v>0</v>
      </c>
      <c r="S1469" s="53" t="b">
        <f t="shared" si="878"/>
        <v>0</v>
      </c>
      <c r="T1469" s="54" t="str">
        <f t="shared" si="879"/>
        <v>不调</v>
      </c>
      <c r="U1469" s="51">
        <f t="shared" si="853"/>
        <v>0.16081150358810301</v>
      </c>
      <c r="V1469" s="51">
        <f t="shared" si="854"/>
        <v>0.14681033246174838</v>
      </c>
      <c r="W1469" s="51">
        <f t="shared" si="855"/>
        <v>0.95032516701793424</v>
      </c>
      <c r="X1469" s="51">
        <f t="shared" si="856"/>
        <v>0.13010223893331266</v>
      </c>
      <c r="Y1469" s="51">
        <f t="shared" si="880"/>
        <v>0.99998626710299976</v>
      </c>
      <c r="Z1469" s="51">
        <f t="shared" si="857"/>
        <v>0.16080929518028778</v>
      </c>
      <c r="AA1469" s="51">
        <f t="shared" si="858"/>
        <v>0.14680831633057412</v>
      </c>
      <c r="AB1469" s="51">
        <f t="shared" si="859"/>
        <v>0.95031211630029888</v>
      </c>
      <c r="AC1469" s="51">
        <f t="shared" si="860"/>
        <v>0.13010045225266589</v>
      </c>
      <c r="AD1469" s="78">
        <f t="shared" si="861"/>
        <v>1.3880301800638266</v>
      </c>
      <c r="AE1469" s="51">
        <f t="shared" si="881"/>
        <v>1.4065288855747466</v>
      </c>
      <c r="AF1469" s="50">
        <f t="shared" si="862"/>
        <v>-1.3152026738050937E-2</v>
      </c>
      <c r="AG1469" s="50">
        <f t="shared" si="882"/>
        <v>-5.5057863944467655E-3</v>
      </c>
      <c r="AH1469" s="48">
        <f t="shared" si="883"/>
        <v>45930</v>
      </c>
      <c r="AI1469" s="55">
        <f t="shared" si="863"/>
        <v>2025</v>
      </c>
      <c r="AJ1469" s="55">
        <f t="shared" si="864"/>
        <v>11</v>
      </c>
      <c r="AK1469" s="53">
        <f t="shared" si="865"/>
        <v>0</v>
      </c>
      <c r="AL1469" s="51">
        <f t="shared" si="884"/>
        <v>1.3940260594971665</v>
      </c>
      <c r="AM1469" s="52" t="str">
        <f t="shared" si="866"/>
        <v/>
      </c>
      <c r="AN1469" s="51">
        <f t="shared" si="885"/>
        <v>1.4065288855747466</v>
      </c>
      <c r="AO1469" s="52">
        <f t="shared" si="867"/>
        <v>-1.3152026738050937E-2</v>
      </c>
      <c r="AP1469" s="56">
        <f t="shared" si="868"/>
        <v>1</v>
      </c>
      <c r="AQ1469" s="53" t="b">
        <f t="shared" si="869"/>
        <v>1</v>
      </c>
    </row>
    <row r="1470" spans="1:43">
      <c r="A1470" s="48">
        <f>净值底稿!A1431</f>
        <v>45985</v>
      </c>
      <c r="B1470" s="49">
        <f>净值底稿!X1431</f>
        <v>1.8787817619291354</v>
      </c>
      <c r="C1470" s="49">
        <f>净值底稿!U1431</f>
        <v>1.7363561880419118</v>
      </c>
      <c r="D1470" s="49">
        <f>净值底稿!V1431</f>
        <v>1.7554000000000001</v>
      </c>
      <c r="E1470" s="49">
        <f>净值底稿!W1431</f>
        <v>3.2202999999999999</v>
      </c>
      <c r="F1470" s="50">
        <f t="shared" si="870"/>
        <v>-4.7691050388662948E-3</v>
      </c>
      <c r="G1470" s="50">
        <f t="shared" si="871"/>
        <v>1.074327809325859E-2</v>
      </c>
      <c r="H1470" s="50">
        <f t="shared" si="872"/>
        <v>1.1394712853229905E-4</v>
      </c>
      <c r="I1470" s="50">
        <f t="shared" si="873"/>
        <v>1.3059295419919348E-3</v>
      </c>
      <c r="J1470" s="51">
        <f t="shared" si="874"/>
        <v>0.16004237876034694</v>
      </c>
      <c r="K1470" s="51">
        <f t="shared" si="875"/>
        <v>0.14838551889931656</v>
      </c>
      <c r="L1470" s="51">
        <f t="shared" si="876"/>
        <v>0.95042040163716079</v>
      </c>
      <c r="M1470" s="51">
        <f t="shared" si="877"/>
        <v>0.13027035427668915</v>
      </c>
      <c r="N1470" s="51">
        <f t="shared" si="848"/>
        <v>1.3891186535735134</v>
      </c>
      <c r="O1470" s="52">
        <f t="shared" si="849"/>
        <v>0.2220313555406023</v>
      </c>
      <c r="P1470" s="53" t="b">
        <f t="shared" si="850"/>
        <v>0</v>
      </c>
      <c r="Q1470" s="53" t="b">
        <f t="shared" si="851"/>
        <v>0</v>
      </c>
      <c r="R1470" s="53" t="b">
        <f t="shared" si="852"/>
        <v>0</v>
      </c>
      <c r="S1470" s="53" t="b">
        <f t="shared" si="878"/>
        <v>0</v>
      </c>
      <c r="T1470" s="54" t="str">
        <f t="shared" si="879"/>
        <v>不调</v>
      </c>
      <c r="U1470" s="51">
        <f t="shared" si="853"/>
        <v>0.16004237876034694</v>
      </c>
      <c r="V1470" s="51">
        <f t="shared" si="854"/>
        <v>0.14838551889931656</v>
      </c>
      <c r="W1470" s="51">
        <f t="shared" si="855"/>
        <v>0.95042040163716079</v>
      </c>
      <c r="X1470" s="51">
        <f t="shared" si="856"/>
        <v>0.13027035427668915</v>
      </c>
      <c r="Y1470" s="51">
        <f t="shared" si="880"/>
        <v>0.99995880187477393</v>
      </c>
      <c r="Z1470" s="51">
        <f t="shared" si="857"/>
        <v>0.16003578531438528</v>
      </c>
      <c r="AA1470" s="51">
        <f t="shared" si="858"/>
        <v>0.14837940569412722</v>
      </c>
      <c r="AB1470" s="51">
        <f t="shared" si="859"/>
        <v>0.95038124609843677</v>
      </c>
      <c r="AC1470" s="51">
        <f t="shared" si="860"/>
        <v>0.13026498738232042</v>
      </c>
      <c r="AD1470" s="78">
        <f t="shared" si="861"/>
        <v>1.3890614244892698</v>
      </c>
      <c r="AE1470" s="51">
        <f t="shared" si="881"/>
        <v>1.4065288855747466</v>
      </c>
      <c r="AF1470" s="50">
        <f t="shared" si="862"/>
        <v>-1.2418842772887073E-2</v>
      </c>
      <c r="AG1470" s="50">
        <f t="shared" si="882"/>
        <v>7.4295533357626731E-4</v>
      </c>
      <c r="AH1470" s="48">
        <f t="shared" si="883"/>
        <v>45930</v>
      </c>
      <c r="AI1470" s="55">
        <f t="shared" si="863"/>
        <v>2025</v>
      </c>
      <c r="AJ1470" s="55">
        <f t="shared" si="864"/>
        <v>11</v>
      </c>
      <c r="AK1470" s="53">
        <f t="shared" si="865"/>
        <v>0</v>
      </c>
      <c r="AL1470" s="51">
        <f t="shared" si="884"/>
        <v>1.3940260594971665</v>
      </c>
      <c r="AM1470" s="52" t="str">
        <f t="shared" si="866"/>
        <v/>
      </c>
      <c r="AN1470" s="51">
        <f t="shared" si="885"/>
        <v>1.4065288855747466</v>
      </c>
      <c r="AO1470" s="52">
        <f t="shared" si="867"/>
        <v>-1.2418842772887073E-2</v>
      </c>
      <c r="AP1470" s="56">
        <f t="shared" si="868"/>
        <v>1</v>
      </c>
      <c r="AQ1470" s="53" t="b">
        <f t="shared" si="869"/>
        <v>1</v>
      </c>
    </row>
    <row r="1471" spans="1:43">
      <c r="A1471" s="48">
        <f>净值底稿!A1432</f>
        <v>45986</v>
      </c>
      <c r="B1471" s="49">
        <f>净值底稿!X1432</f>
        <v>1.8892479239345892</v>
      </c>
      <c r="C1471" s="49">
        <f>净值底稿!U1432</f>
        <v>1.7601665607352555</v>
      </c>
      <c r="D1471" s="49">
        <f>净值底稿!V1432</f>
        <v>1.7544</v>
      </c>
      <c r="E1471" s="49">
        <f>净值底稿!W1432</f>
        <v>3.2736999999999998</v>
      </c>
      <c r="F1471" s="50">
        <f t="shared" si="870"/>
        <v>5.5707172687833317E-3</v>
      </c>
      <c r="G1471" s="50">
        <f t="shared" si="871"/>
        <v>1.3712838907893987E-2</v>
      </c>
      <c r="H1471" s="50">
        <f t="shared" si="872"/>
        <v>-5.6967073031799487E-4</v>
      </c>
      <c r="I1471" s="50">
        <f t="shared" si="873"/>
        <v>1.65823059963357E-2</v>
      </c>
      <c r="J1471" s="51">
        <f t="shared" si="874"/>
        <v>0.16092729942725942</v>
      </c>
      <c r="K1471" s="51">
        <f t="shared" si="875"/>
        <v>0.15041410858165982</v>
      </c>
      <c r="L1471" s="51">
        <f t="shared" si="876"/>
        <v>0.94983984171989133</v>
      </c>
      <c r="M1471" s="51">
        <f t="shared" si="877"/>
        <v>0.13242508126370287</v>
      </c>
      <c r="N1471" s="51">
        <f t="shared" si="848"/>
        <v>1.3936063309925135</v>
      </c>
      <c r="O1471" s="52">
        <f t="shared" si="849"/>
        <v>0.22340699886687854</v>
      </c>
      <c r="P1471" s="53" t="b">
        <f t="shared" si="850"/>
        <v>0</v>
      </c>
      <c r="Q1471" s="53" t="b">
        <f t="shared" si="851"/>
        <v>0</v>
      </c>
      <c r="R1471" s="53" t="b">
        <f t="shared" si="852"/>
        <v>0</v>
      </c>
      <c r="S1471" s="53" t="b">
        <f t="shared" si="878"/>
        <v>0</v>
      </c>
      <c r="T1471" s="54" t="str">
        <f t="shared" si="879"/>
        <v>不调</v>
      </c>
      <c r="U1471" s="51">
        <f t="shared" si="853"/>
        <v>0.16092729942725942</v>
      </c>
      <c r="V1471" s="51">
        <f t="shared" si="854"/>
        <v>0.15041410858165982</v>
      </c>
      <c r="W1471" s="51">
        <f t="shared" si="855"/>
        <v>0.94983984171989133</v>
      </c>
      <c r="X1471" s="51">
        <f t="shared" si="856"/>
        <v>0.13242508126370287</v>
      </c>
      <c r="Y1471" s="51">
        <f t="shared" si="880"/>
        <v>0.99998626710299976</v>
      </c>
      <c r="Z1471" s="51">
        <f t="shared" si="857"/>
        <v>0.16092508942923187</v>
      </c>
      <c r="AA1471" s="51">
        <f t="shared" si="858"/>
        <v>0.15041204296019928</v>
      </c>
      <c r="AB1471" s="51">
        <f t="shared" si="859"/>
        <v>0.94982679766717826</v>
      </c>
      <c r="AC1471" s="51">
        <f t="shared" si="860"/>
        <v>0.13242326268370161</v>
      </c>
      <c r="AD1471" s="78">
        <f t="shared" si="861"/>
        <v>1.393587192740311</v>
      </c>
      <c r="AE1471" s="51">
        <f t="shared" si="881"/>
        <v>1.4065288855747466</v>
      </c>
      <c r="AF1471" s="50">
        <f t="shared" si="862"/>
        <v>-9.2011568103326224E-3</v>
      </c>
      <c r="AG1471" s="50">
        <f t="shared" si="882"/>
        <v>3.2581483952052182E-3</v>
      </c>
      <c r="AH1471" s="48">
        <f t="shared" si="883"/>
        <v>45930</v>
      </c>
      <c r="AI1471" s="55">
        <f t="shared" si="863"/>
        <v>2025</v>
      </c>
      <c r="AJ1471" s="55">
        <f t="shared" si="864"/>
        <v>11</v>
      </c>
      <c r="AK1471" s="53">
        <f t="shared" si="865"/>
        <v>0</v>
      </c>
      <c r="AL1471" s="51">
        <f t="shared" si="884"/>
        <v>1.3940260594971665</v>
      </c>
      <c r="AM1471" s="52" t="str">
        <f t="shared" si="866"/>
        <v/>
      </c>
      <c r="AN1471" s="51">
        <f t="shared" si="885"/>
        <v>1.4065288855747466</v>
      </c>
      <c r="AO1471" s="52">
        <f t="shared" si="867"/>
        <v>-9.2011568103326224E-3</v>
      </c>
      <c r="AP1471" s="56">
        <f t="shared" si="868"/>
        <v>1</v>
      </c>
      <c r="AQ1471" s="53" t="b">
        <f t="shared" si="869"/>
        <v>1</v>
      </c>
    </row>
    <row r="1472" spans="1:43">
      <c r="A1472" s="48">
        <f>净值底稿!A1433</f>
        <v>45987</v>
      </c>
      <c r="B1472" s="49">
        <f>净值底稿!X1433</f>
        <v>1.8812243953149446</v>
      </c>
      <c r="C1472" s="49">
        <f>净值底稿!U1433</f>
        <v>1.76057919048098</v>
      </c>
      <c r="D1472" s="49">
        <f>净值底稿!V1433</f>
        <v>1.7521</v>
      </c>
      <c r="E1472" s="49">
        <f>净值底稿!W1433</f>
        <v>3.2732999999999999</v>
      </c>
      <c r="F1472" s="50">
        <f t="shared" si="870"/>
        <v>-4.2469431978703343E-3</v>
      </c>
      <c r="G1472" s="50">
        <f t="shared" si="871"/>
        <v>2.3442653378902278E-4</v>
      </c>
      <c r="H1472" s="50">
        <f t="shared" si="872"/>
        <v>-1.3109895120838599E-3</v>
      </c>
      <c r="I1472" s="50">
        <f t="shared" si="873"/>
        <v>-1.2218590585577616E-4</v>
      </c>
      <c r="J1472" s="51">
        <f t="shared" si="874"/>
        <v>0.16024164971531371</v>
      </c>
      <c r="K1472" s="51">
        <f t="shared" si="875"/>
        <v>0.15044730353407057</v>
      </c>
      <c r="L1472" s="51">
        <f t="shared" si="876"/>
        <v>0.94858158469714038</v>
      </c>
      <c r="M1472" s="51">
        <f t="shared" si="877"/>
        <v>0.13240708242739421</v>
      </c>
      <c r="N1472" s="51">
        <f t="shared" si="848"/>
        <v>1.3916776203739187</v>
      </c>
      <c r="O1472" s="52">
        <f t="shared" si="849"/>
        <v>0.22324779007792606</v>
      </c>
      <c r="P1472" s="53" t="b">
        <f t="shared" si="850"/>
        <v>0</v>
      </c>
      <c r="Q1472" s="53" t="b">
        <f t="shared" si="851"/>
        <v>0</v>
      </c>
      <c r="R1472" s="53" t="b">
        <f t="shared" si="852"/>
        <v>0</v>
      </c>
      <c r="S1472" s="53" t="b">
        <f t="shared" si="878"/>
        <v>0</v>
      </c>
      <c r="T1472" s="54" t="str">
        <f t="shared" si="879"/>
        <v>不调</v>
      </c>
      <c r="U1472" s="51">
        <f t="shared" si="853"/>
        <v>0.16024164971531371</v>
      </c>
      <c r="V1472" s="51">
        <f t="shared" si="854"/>
        <v>0.15044730353407057</v>
      </c>
      <c r="W1472" s="51">
        <f t="shared" si="855"/>
        <v>0.94858158469714038</v>
      </c>
      <c r="X1472" s="51">
        <f t="shared" si="856"/>
        <v>0.13240708242739421</v>
      </c>
      <c r="Y1472" s="51">
        <f t="shared" si="880"/>
        <v>0.99998626710299976</v>
      </c>
      <c r="Z1472" s="51">
        <f t="shared" si="857"/>
        <v>0.16023944913324303</v>
      </c>
      <c r="AA1472" s="51">
        <f t="shared" si="858"/>
        <v>0.15044523745674718</v>
      </c>
      <c r="AB1472" s="51">
        <f t="shared" si="859"/>
        <v>0.94856855792394146</v>
      </c>
      <c r="AC1472" s="51">
        <f t="shared" si="860"/>
        <v>0.13240526409456913</v>
      </c>
      <c r="AD1472" s="78">
        <f t="shared" si="861"/>
        <v>1.3916585086085009</v>
      </c>
      <c r="AE1472" s="51">
        <f t="shared" si="881"/>
        <v>1.4065288855747466</v>
      </c>
      <c r="AF1472" s="50">
        <f t="shared" si="862"/>
        <v>-1.0572393584486695E-2</v>
      </c>
      <c r="AG1472" s="50">
        <f t="shared" si="882"/>
        <v>-1.3839709074948692E-3</v>
      </c>
      <c r="AH1472" s="48">
        <f t="shared" si="883"/>
        <v>45930</v>
      </c>
      <c r="AI1472" s="55">
        <f t="shared" si="863"/>
        <v>2025</v>
      </c>
      <c r="AJ1472" s="55">
        <f t="shared" si="864"/>
        <v>11</v>
      </c>
      <c r="AK1472" s="53">
        <f t="shared" si="865"/>
        <v>0</v>
      </c>
      <c r="AL1472" s="51">
        <f t="shared" si="884"/>
        <v>1.3940260594971665</v>
      </c>
      <c r="AM1472" s="52" t="str">
        <f t="shared" si="866"/>
        <v/>
      </c>
      <c r="AN1472" s="51">
        <f t="shared" si="885"/>
        <v>1.4065288855747466</v>
      </c>
      <c r="AO1472" s="52">
        <f t="shared" si="867"/>
        <v>-1.0572393584486695E-2</v>
      </c>
      <c r="AP1472" s="56">
        <f t="shared" si="868"/>
        <v>1</v>
      </c>
      <c r="AQ1472" s="53" t="b">
        <f t="shared" si="869"/>
        <v>1</v>
      </c>
    </row>
    <row r="1473" spans="1:43">
      <c r="A1473" s="48">
        <f>净值底稿!A1434</f>
        <v>45988</v>
      </c>
      <c r="B1473" s="49">
        <f>净值底稿!X1434</f>
        <v>1.884557538098599</v>
      </c>
      <c r="C1473" s="49">
        <f>净值底稿!U1434</f>
        <v>1.7652313461620439</v>
      </c>
      <c r="D1473" s="49">
        <f>净值底稿!V1434</f>
        <v>1.7509999999999999</v>
      </c>
      <c r="E1473" s="49">
        <f>净值底稿!W1434</f>
        <v>3.2816999999999998</v>
      </c>
      <c r="F1473" s="50">
        <f t="shared" si="870"/>
        <v>1.7717943653907664E-3</v>
      </c>
      <c r="G1473" s="50">
        <f t="shared" si="871"/>
        <v>2.6424006975755976E-3</v>
      </c>
      <c r="H1473" s="50">
        <f t="shared" si="872"/>
        <v>-6.2781804691514065E-4</v>
      </c>
      <c r="I1473" s="50">
        <f t="shared" si="873"/>
        <v>2.5662175785903241E-3</v>
      </c>
      <c r="J1473" s="51">
        <f t="shared" si="874"/>
        <v>0.16052336048633065</v>
      </c>
      <c r="K1473" s="51">
        <f t="shared" si="875"/>
        <v>0.15084277405714983</v>
      </c>
      <c r="L1473" s="51">
        <f t="shared" si="876"/>
        <v>0.94797302946454054</v>
      </c>
      <c r="M1473" s="51">
        <f t="shared" si="877"/>
        <v>0.1327450448107865</v>
      </c>
      <c r="N1473" s="51">
        <f t="shared" si="848"/>
        <v>1.3920842088188077</v>
      </c>
      <c r="O1473" s="52">
        <f t="shared" si="849"/>
        <v>0.22366903709630945</v>
      </c>
      <c r="P1473" s="53" t="b">
        <f t="shared" si="850"/>
        <v>0</v>
      </c>
      <c r="Q1473" s="53" t="b">
        <f t="shared" si="851"/>
        <v>0</v>
      </c>
      <c r="R1473" s="53" t="b">
        <f t="shared" si="852"/>
        <v>0</v>
      </c>
      <c r="S1473" s="53" t="b">
        <f t="shared" si="878"/>
        <v>0</v>
      </c>
      <c r="T1473" s="54" t="str">
        <f t="shared" si="879"/>
        <v>不调</v>
      </c>
      <c r="U1473" s="51">
        <f t="shared" si="853"/>
        <v>0.16052336048633065</v>
      </c>
      <c r="V1473" s="51">
        <f t="shared" si="854"/>
        <v>0.15084277405714983</v>
      </c>
      <c r="W1473" s="51">
        <f t="shared" si="855"/>
        <v>0.94797302946454054</v>
      </c>
      <c r="X1473" s="51">
        <f t="shared" si="856"/>
        <v>0.1327450448107865</v>
      </c>
      <c r="Y1473" s="51">
        <f t="shared" si="880"/>
        <v>0.99998626710299976</v>
      </c>
      <c r="Z1473" s="51">
        <f t="shared" si="857"/>
        <v>0.16052115603555495</v>
      </c>
      <c r="AA1473" s="51">
        <f t="shared" si="858"/>
        <v>0.15084070254887047</v>
      </c>
      <c r="AB1473" s="51">
        <f t="shared" si="859"/>
        <v>0.94796001104856786</v>
      </c>
      <c r="AC1473" s="51">
        <f t="shared" si="860"/>
        <v>0.13274322183675882</v>
      </c>
      <c r="AD1473" s="78">
        <f t="shared" si="861"/>
        <v>1.3920650914697521</v>
      </c>
      <c r="AE1473" s="51">
        <f t="shared" si="881"/>
        <v>1.4065288855747466</v>
      </c>
      <c r="AF1473" s="50">
        <f t="shared" si="862"/>
        <v>-1.0283325321885806E-2</v>
      </c>
      <c r="AG1473" s="50">
        <f t="shared" si="882"/>
        <v>2.9215706204954728E-4</v>
      </c>
      <c r="AH1473" s="48">
        <f t="shared" si="883"/>
        <v>45930</v>
      </c>
      <c r="AI1473" s="55">
        <f t="shared" si="863"/>
        <v>2025</v>
      </c>
      <c r="AJ1473" s="55">
        <f t="shared" si="864"/>
        <v>11</v>
      </c>
      <c r="AK1473" s="53">
        <f t="shared" si="865"/>
        <v>0</v>
      </c>
      <c r="AL1473" s="51">
        <f t="shared" si="884"/>
        <v>1.3940260594971665</v>
      </c>
      <c r="AM1473" s="52" t="str">
        <f t="shared" si="866"/>
        <v/>
      </c>
      <c r="AN1473" s="51">
        <f t="shared" si="885"/>
        <v>1.4065288855747466</v>
      </c>
      <c r="AO1473" s="52">
        <f t="shared" si="867"/>
        <v>-1.0283325321885806E-2</v>
      </c>
      <c r="AP1473" s="56">
        <f t="shared" si="868"/>
        <v>1</v>
      </c>
      <c r="AQ1473" s="53" t="b">
        <f t="shared" si="869"/>
        <v>1</v>
      </c>
    </row>
    <row r="1474" spans="1:43">
      <c r="A1474" s="48">
        <f>净值底稿!A1435</f>
        <v>45989</v>
      </c>
      <c r="B1474" s="49">
        <f>净值底稿!X1435</f>
        <v>1.8832554052962056</v>
      </c>
      <c r="C1474" s="49">
        <f>净值底稿!U1435</f>
        <v>1.7831436264211833</v>
      </c>
      <c r="D1474" s="49">
        <f>净值底稿!V1435</f>
        <v>1.7516</v>
      </c>
      <c r="E1474" s="49">
        <f>净值底稿!W1435</f>
        <v>3.2966000000000002</v>
      </c>
      <c r="F1474" s="50">
        <f t="shared" si="870"/>
        <v>-6.9094881746467607E-4</v>
      </c>
      <c r="G1474" s="50">
        <f t="shared" si="871"/>
        <v>1.0147270666864161E-2</v>
      </c>
      <c r="H1474" s="50">
        <f t="shared" si="872"/>
        <v>3.4266133637927965E-4</v>
      </c>
      <c r="I1474" s="50">
        <f t="shared" si="873"/>
        <v>4.5403297071640036E-3</v>
      </c>
      <c r="J1474" s="51">
        <f t="shared" si="874"/>
        <v>0.16041024413261412</v>
      </c>
      <c r="K1474" s="51">
        <f t="shared" si="875"/>
        <v>0.1523713239852138</v>
      </c>
      <c r="L1474" s="51">
        <f t="shared" si="876"/>
        <v>0.94828484029278792</v>
      </c>
      <c r="M1474" s="51">
        <f t="shared" si="877"/>
        <v>0.13334591983028893</v>
      </c>
      <c r="N1474" s="51">
        <f t="shared" si="848"/>
        <v>1.3944123282409047</v>
      </c>
      <c r="O1474" s="52">
        <f t="shared" si="849"/>
        <v>0.22431067323709894</v>
      </c>
      <c r="P1474" s="53" t="b">
        <f t="shared" si="850"/>
        <v>0</v>
      </c>
      <c r="Q1474" s="53" t="b">
        <f t="shared" si="851"/>
        <v>0</v>
      </c>
      <c r="R1474" s="53" t="b">
        <f t="shared" si="852"/>
        <v>0</v>
      </c>
      <c r="S1474" s="53" t="b">
        <f t="shared" si="878"/>
        <v>0</v>
      </c>
      <c r="T1474" s="54" t="str">
        <f t="shared" si="879"/>
        <v>不调</v>
      </c>
      <c r="U1474" s="51">
        <f t="shared" si="853"/>
        <v>0.16041024413261412</v>
      </c>
      <c r="V1474" s="51">
        <f t="shared" si="854"/>
        <v>0.1523713239852138</v>
      </c>
      <c r="W1474" s="51">
        <f t="shared" si="855"/>
        <v>0.94828484029278792</v>
      </c>
      <c r="X1474" s="51">
        <f t="shared" si="856"/>
        <v>0.13334591983028893</v>
      </c>
      <c r="Y1474" s="51">
        <f t="shared" si="880"/>
        <v>0.99998626710299976</v>
      </c>
      <c r="Z1474" s="51">
        <f t="shared" si="857"/>
        <v>0.16040804123525365</v>
      </c>
      <c r="AA1474" s="51">
        <f t="shared" si="858"/>
        <v>0.15236923148551573</v>
      </c>
      <c r="AB1474" s="51">
        <f t="shared" si="859"/>
        <v>0.94827181759474932</v>
      </c>
      <c r="AC1474" s="51">
        <f t="shared" si="860"/>
        <v>0.1333440886045065</v>
      </c>
      <c r="AD1474" s="78">
        <f t="shared" si="861"/>
        <v>1.3943931789200252</v>
      </c>
      <c r="AE1474" s="51">
        <f t="shared" si="881"/>
        <v>1.4065288855747466</v>
      </c>
      <c r="AF1474" s="50">
        <f t="shared" si="862"/>
        <v>-8.628124725474362E-3</v>
      </c>
      <c r="AG1474" s="50">
        <f t="shared" si="882"/>
        <v>1.6723984133637515E-3</v>
      </c>
      <c r="AH1474" s="48">
        <f t="shared" si="883"/>
        <v>45930</v>
      </c>
      <c r="AI1474" s="55">
        <f t="shared" si="863"/>
        <v>2025</v>
      </c>
      <c r="AJ1474" s="55">
        <f t="shared" si="864"/>
        <v>11</v>
      </c>
      <c r="AK1474" s="53">
        <f t="shared" si="865"/>
        <v>1</v>
      </c>
      <c r="AL1474" s="51">
        <f t="shared" si="884"/>
        <v>1.3940260594971665</v>
      </c>
      <c r="AM1474" s="52">
        <f t="shared" si="866"/>
        <v>2.6335190820692134E-4</v>
      </c>
      <c r="AN1474" s="51">
        <f t="shared" si="885"/>
        <v>1.4065288855747466</v>
      </c>
      <c r="AO1474" s="52">
        <f t="shared" si="867"/>
        <v>-8.628124725474362E-3</v>
      </c>
      <c r="AP1474" s="56">
        <f t="shared" si="868"/>
        <v>1</v>
      </c>
      <c r="AQ1474" s="53" t="b">
        <f t="shared" si="869"/>
        <v>1</v>
      </c>
    </row>
    <row r="1475" spans="1:43">
      <c r="A1475" s="48">
        <f>净值底稿!A1436</f>
        <v>45992</v>
      </c>
      <c r="B1475" s="49">
        <f>净值底稿!X1436</f>
        <v>1.8955912273002486</v>
      </c>
      <c r="C1475" s="49">
        <f>净值底稿!U1436</f>
        <v>1.7971636103305912</v>
      </c>
      <c r="D1475" s="49">
        <f>净值底稿!V1436</f>
        <v>1.7519</v>
      </c>
      <c r="E1475" s="49">
        <f>净值底稿!W1436</f>
        <v>3.3319999999999999</v>
      </c>
      <c r="F1475" s="50">
        <f t="shared" si="870"/>
        <v>6.5502650194717571E-3</v>
      </c>
      <c r="G1475" s="50">
        <f t="shared" si="871"/>
        <v>7.8625096159787855E-3</v>
      </c>
      <c r="H1475" s="50">
        <f t="shared" si="872"/>
        <v>1.7127197990407517E-4</v>
      </c>
      <c r="I1475" s="50">
        <f t="shared" si="873"/>
        <v>1.073833646787592E-2</v>
      </c>
      <c r="J1475" s="51">
        <f t="shared" si="874"/>
        <v>0.1614587564165989</v>
      </c>
      <c r="K1475" s="51">
        <f t="shared" si="875"/>
        <v>0.1535672360332499</v>
      </c>
      <c r="L1475" s="51">
        <f t="shared" si="876"/>
        <v>0.94843422998643601</v>
      </c>
      <c r="M1475" s="51">
        <f t="shared" si="877"/>
        <v>0.13477598229394394</v>
      </c>
      <c r="N1475" s="51">
        <f t="shared" si="848"/>
        <v>1.3982362047302286</v>
      </c>
      <c r="O1475" s="52">
        <f t="shared" si="849"/>
        <v>0.22530241413011398</v>
      </c>
      <c r="P1475" s="53" t="b">
        <f t="shared" si="850"/>
        <v>0</v>
      </c>
      <c r="Q1475" s="53" t="b">
        <f t="shared" si="851"/>
        <v>0</v>
      </c>
      <c r="R1475" s="53" t="b">
        <f t="shared" si="852"/>
        <v>0</v>
      </c>
      <c r="S1475" s="53" t="b">
        <f t="shared" si="878"/>
        <v>0</v>
      </c>
      <c r="T1475" s="54" t="str">
        <f t="shared" si="879"/>
        <v>不调</v>
      </c>
      <c r="U1475" s="51">
        <f t="shared" si="853"/>
        <v>0.1614587564165989</v>
      </c>
      <c r="V1475" s="51">
        <f t="shared" si="854"/>
        <v>0.1535672360332499</v>
      </c>
      <c r="W1475" s="51">
        <f t="shared" si="855"/>
        <v>0.94843422998643601</v>
      </c>
      <c r="X1475" s="51">
        <f t="shared" si="856"/>
        <v>0.13477598229394394</v>
      </c>
      <c r="Y1475" s="51">
        <f t="shared" si="880"/>
        <v>0.99995880187477393</v>
      </c>
      <c r="Z1475" s="51">
        <f t="shared" si="857"/>
        <v>0.16145210461853321</v>
      </c>
      <c r="AA1475" s="51">
        <f t="shared" si="858"/>
        <v>0.15356090935102917</v>
      </c>
      <c r="AB1475" s="51">
        <f t="shared" si="859"/>
        <v>0.9483951562742603</v>
      </c>
      <c r="AC1475" s="51">
        <f t="shared" si="860"/>
        <v>0.13477042977614792</v>
      </c>
      <c r="AD1475" s="78">
        <f t="shared" si="861"/>
        <v>1.3981786000199705</v>
      </c>
      <c r="AE1475" s="51">
        <f t="shared" si="881"/>
        <v>1.4065288855747466</v>
      </c>
      <c r="AF1475" s="50">
        <f t="shared" si="862"/>
        <v>-5.9368034602175213E-3</v>
      </c>
      <c r="AG1475" s="50">
        <f t="shared" si="882"/>
        <v>2.7147444186992331E-3</v>
      </c>
      <c r="AH1475" s="48">
        <f t="shared" si="883"/>
        <v>45930</v>
      </c>
      <c r="AI1475" s="55">
        <f t="shared" si="863"/>
        <v>2025</v>
      </c>
      <c r="AJ1475" s="55">
        <f t="shared" si="864"/>
        <v>12</v>
      </c>
      <c r="AK1475" s="53">
        <f t="shared" si="865"/>
        <v>0</v>
      </c>
      <c r="AL1475" s="51">
        <f t="shared" si="884"/>
        <v>1.3943931789200252</v>
      </c>
      <c r="AM1475" s="52" t="str">
        <f t="shared" si="866"/>
        <v/>
      </c>
      <c r="AN1475" s="51">
        <f t="shared" si="885"/>
        <v>1.4065288855747466</v>
      </c>
      <c r="AO1475" s="52">
        <f t="shared" si="867"/>
        <v>-5.9368034602175213E-3</v>
      </c>
      <c r="AP1475" s="56">
        <f t="shared" si="868"/>
        <v>1</v>
      </c>
      <c r="AQ1475" s="53" t="b">
        <f t="shared" si="869"/>
        <v>1</v>
      </c>
    </row>
    <row r="1476" spans="1:43">
      <c r="A1476" s="48">
        <f>净值底稿!A1437</f>
        <v>45993</v>
      </c>
      <c r="B1476" s="49">
        <f>净值底稿!X1437</f>
        <v>1.8931090016000174</v>
      </c>
      <c r="C1476" s="49">
        <f>净值底稿!U1437</f>
        <v>1.7850417410534991</v>
      </c>
      <c r="D1476" s="49">
        <f>净值底稿!V1437</f>
        <v>1.7507999999999999</v>
      </c>
      <c r="E1476" s="49">
        <f>净值底稿!W1437</f>
        <v>3.3203</v>
      </c>
      <c r="F1476" s="50">
        <f t="shared" si="870"/>
        <v>-1.3094730891778372E-3</v>
      </c>
      <c r="G1476" s="50">
        <f t="shared" si="871"/>
        <v>-6.7450004036428979E-3</v>
      </c>
      <c r="H1476" s="50">
        <f t="shared" si="872"/>
        <v>-6.2788971973293251E-4</v>
      </c>
      <c r="I1476" s="50">
        <f t="shared" si="873"/>
        <v>-3.5114045618246381E-3</v>
      </c>
      <c r="J1476" s="51">
        <f t="shared" si="874"/>
        <v>0.16124068743234413</v>
      </c>
      <c r="K1476" s="51">
        <f t="shared" si="875"/>
        <v>0.1525251409554727</v>
      </c>
      <c r="L1476" s="51">
        <f t="shared" si="876"/>
        <v>0.94779966870539123</v>
      </c>
      <c r="M1476" s="51">
        <f t="shared" si="877"/>
        <v>0.13429719627423289</v>
      </c>
      <c r="N1476" s="51">
        <f t="shared" si="848"/>
        <v>1.395862693367441</v>
      </c>
      <c r="O1476" s="52">
        <f t="shared" si="849"/>
        <v>0.22478273105134308</v>
      </c>
      <c r="P1476" s="53" t="b">
        <f t="shared" si="850"/>
        <v>0</v>
      </c>
      <c r="Q1476" s="53" t="b">
        <f t="shared" si="851"/>
        <v>0</v>
      </c>
      <c r="R1476" s="53" t="b">
        <f t="shared" si="852"/>
        <v>0</v>
      </c>
      <c r="S1476" s="53" t="b">
        <f t="shared" si="878"/>
        <v>0</v>
      </c>
      <c r="T1476" s="54" t="str">
        <f t="shared" si="879"/>
        <v>不调</v>
      </c>
      <c r="U1476" s="51">
        <f t="shared" si="853"/>
        <v>0.16124068743234413</v>
      </c>
      <c r="V1476" s="51">
        <f t="shared" si="854"/>
        <v>0.1525251409554727</v>
      </c>
      <c r="W1476" s="51">
        <f t="shared" si="855"/>
        <v>0.94779966870539123</v>
      </c>
      <c r="X1476" s="51">
        <f t="shared" si="856"/>
        <v>0.13429719627423289</v>
      </c>
      <c r="Y1476" s="51">
        <f t="shared" si="880"/>
        <v>0.99998626710299976</v>
      </c>
      <c r="Z1476" s="51">
        <f t="shared" si="857"/>
        <v>0.16123847313059136</v>
      </c>
      <c r="AA1476" s="51">
        <f t="shared" si="858"/>
        <v>0.15252304634342201</v>
      </c>
      <c r="AB1476" s="51">
        <f t="shared" si="859"/>
        <v>0.94778665267016404</v>
      </c>
      <c r="AC1476" s="51">
        <f t="shared" si="860"/>
        <v>0.13429535198466905</v>
      </c>
      <c r="AD1476" s="78">
        <f t="shared" si="861"/>
        <v>1.3958435241288465</v>
      </c>
      <c r="AE1476" s="51">
        <f t="shared" si="881"/>
        <v>1.4065288855747466</v>
      </c>
      <c r="AF1476" s="50">
        <f t="shared" si="862"/>
        <v>-7.5969726292068884E-3</v>
      </c>
      <c r="AG1476" s="50">
        <f t="shared" si="882"/>
        <v>-1.6700841302325076E-3</v>
      </c>
      <c r="AH1476" s="48">
        <f t="shared" si="883"/>
        <v>45930</v>
      </c>
      <c r="AI1476" s="55">
        <f t="shared" si="863"/>
        <v>2025</v>
      </c>
      <c r="AJ1476" s="55">
        <f t="shared" si="864"/>
        <v>12</v>
      </c>
      <c r="AK1476" s="53">
        <f t="shared" si="865"/>
        <v>0</v>
      </c>
      <c r="AL1476" s="51">
        <f t="shared" si="884"/>
        <v>1.3943931789200252</v>
      </c>
      <c r="AM1476" s="52" t="str">
        <f t="shared" si="866"/>
        <v/>
      </c>
      <c r="AN1476" s="51">
        <f t="shared" si="885"/>
        <v>1.4065288855747466</v>
      </c>
      <c r="AO1476" s="52">
        <f t="shared" si="867"/>
        <v>-7.5969726292068884E-3</v>
      </c>
      <c r="AP1476" s="56">
        <f t="shared" si="868"/>
        <v>1</v>
      </c>
      <c r="AQ1476" s="53" t="b">
        <f t="shared" si="869"/>
        <v>1</v>
      </c>
    </row>
    <row r="1477" spans="1:43">
      <c r="A1477" s="48">
        <f>净值底稿!A1438</f>
        <v>45994</v>
      </c>
      <c r="B1477" s="49">
        <f>净值底稿!X1438</f>
        <v>1.8877998663983167</v>
      </c>
      <c r="C1477" s="49">
        <f>净值底稿!U1438</f>
        <v>1.7727409184454148</v>
      </c>
      <c r="D1477" s="49">
        <f>净值底稿!V1438</f>
        <v>1.7496</v>
      </c>
      <c r="E1477" s="49">
        <f>净值底稿!W1438</f>
        <v>3.3041</v>
      </c>
      <c r="F1477" s="50">
        <f t="shared" si="870"/>
        <v>-2.8044529909336813E-3</v>
      </c>
      <c r="G1477" s="50">
        <f t="shared" si="871"/>
        <v>-6.8910560045640779E-3</v>
      </c>
      <c r="H1477" s="50">
        <f t="shared" si="872"/>
        <v>-6.8540095956126645E-4</v>
      </c>
      <c r="I1477" s="50">
        <f t="shared" si="873"/>
        <v>-4.8790771918200138E-3</v>
      </c>
      <c r="J1477" s="51">
        <f t="shared" si="874"/>
        <v>0.1607862874123667</v>
      </c>
      <c r="K1477" s="51">
        <f t="shared" si="875"/>
        <v>0.15147200148908277</v>
      </c>
      <c r="L1477" s="51">
        <f t="shared" si="876"/>
        <v>0.9471370387889646</v>
      </c>
      <c r="M1477" s="51">
        <f t="shared" si="877"/>
        <v>0.13364011459583322</v>
      </c>
      <c r="N1477" s="51">
        <f t="shared" si="848"/>
        <v>1.3930354422862472</v>
      </c>
      <c r="O1477" s="52">
        <f t="shared" si="849"/>
        <v>0.22415674391526733</v>
      </c>
      <c r="P1477" s="53" t="b">
        <f t="shared" si="850"/>
        <v>0</v>
      </c>
      <c r="Q1477" s="53" t="b">
        <f t="shared" si="851"/>
        <v>0</v>
      </c>
      <c r="R1477" s="53" t="b">
        <f t="shared" si="852"/>
        <v>0</v>
      </c>
      <c r="S1477" s="53" t="b">
        <f t="shared" si="878"/>
        <v>0</v>
      </c>
      <c r="T1477" s="54" t="str">
        <f t="shared" si="879"/>
        <v>不调</v>
      </c>
      <c r="U1477" s="51">
        <f t="shared" si="853"/>
        <v>0.1607862874123667</v>
      </c>
      <c r="V1477" s="51">
        <f t="shared" si="854"/>
        <v>0.15147200148908277</v>
      </c>
      <c r="W1477" s="51">
        <f t="shared" si="855"/>
        <v>0.9471370387889646</v>
      </c>
      <c r="X1477" s="51">
        <f t="shared" si="856"/>
        <v>0.13364011459583322</v>
      </c>
      <c r="Y1477" s="51">
        <f t="shared" si="880"/>
        <v>0.99998626710299976</v>
      </c>
      <c r="Z1477" s="51">
        <f t="shared" si="857"/>
        <v>0.1607840793508426</v>
      </c>
      <c r="AA1477" s="51">
        <f t="shared" si="858"/>
        <v>0.1514699213396879</v>
      </c>
      <c r="AB1477" s="51">
        <f t="shared" si="859"/>
        <v>0.94712403185356575</v>
      </c>
      <c r="AC1477" s="51">
        <f t="shared" si="860"/>
        <v>0.13363827932990438</v>
      </c>
      <c r="AD1477" s="78">
        <f t="shared" si="861"/>
        <v>1.3930163118740007</v>
      </c>
      <c r="AE1477" s="51">
        <f t="shared" si="881"/>
        <v>1.4065288855747466</v>
      </c>
      <c r="AF1477" s="50">
        <f t="shared" si="862"/>
        <v>-9.6070360440726477E-3</v>
      </c>
      <c r="AG1477" s="50">
        <f t="shared" si="882"/>
        <v>-2.0254507084598306E-3</v>
      </c>
      <c r="AH1477" s="48">
        <f t="shared" si="883"/>
        <v>45930</v>
      </c>
      <c r="AI1477" s="55">
        <f t="shared" si="863"/>
        <v>2025</v>
      </c>
      <c r="AJ1477" s="55">
        <f t="shared" si="864"/>
        <v>12</v>
      </c>
      <c r="AK1477" s="53">
        <f t="shared" si="865"/>
        <v>0</v>
      </c>
      <c r="AL1477" s="51">
        <f t="shared" si="884"/>
        <v>1.3943931789200252</v>
      </c>
      <c r="AM1477" s="52" t="str">
        <f t="shared" si="866"/>
        <v/>
      </c>
      <c r="AN1477" s="51">
        <f t="shared" si="885"/>
        <v>1.4065288855747466</v>
      </c>
      <c r="AO1477" s="52">
        <f t="shared" si="867"/>
        <v>-9.6070360440726477E-3</v>
      </c>
      <c r="AP1477" s="56">
        <f t="shared" si="868"/>
        <v>1</v>
      </c>
      <c r="AQ1477" s="53" t="b">
        <f t="shared" si="869"/>
        <v>1</v>
      </c>
    </row>
    <row r="1478" spans="1:43">
      <c r="A1478" s="48">
        <f>净值底稿!A1439</f>
        <v>45995</v>
      </c>
      <c r="B1478" s="49">
        <f>净值底稿!X1439</f>
        <v>1.8809604770925978</v>
      </c>
      <c r="C1478" s="49">
        <f>净值底稿!U1439</f>
        <v>1.7693107506943777</v>
      </c>
      <c r="D1478" s="49">
        <f>净值底稿!V1439</f>
        <v>1.7465999999999999</v>
      </c>
      <c r="E1478" s="49">
        <f>净值底稿!W1439</f>
        <v>3.3008999999999999</v>
      </c>
      <c r="F1478" s="50">
        <f t="shared" si="870"/>
        <v>-3.6229419375728433E-3</v>
      </c>
      <c r="G1478" s="50">
        <f t="shared" si="871"/>
        <v>-1.9349515292088615E-3</v>
      </c>
      <c r="H1478" s="50">
        <f t="shared" si="872"/>
        <v>-1.7146776406036235E-3</v>
      </c>
      <c r="I1478" s="50">
        <f t="shared" si="873"/>
        <v>-9.6849368965834515E-4</v>
      </c>
      <c r="J1478" s="51">
        <f t="shared" si="874"/>
        <v>0.16020156796686838</v>
      </c>
      <c r="K1478" s="51">
        <f t="shared" si="875"/>
        <v>0.15117683438376253</v>
      </c>
      <c r="L1478" s="51">
        <f t="shared" si="876"/>
        <v>0.94550001945326811</v>
      </c>
      <c r="M1478" s="51">
        <f t="shared" si="877"/>
        <v>0.13350885149967656</v>
      </c>
      <c r="N1478" s="51">
        <f t="shared" si="848"/>
        <v>1.3903872733035756</v>
      </c>
      <c r="O1478" s="52">
        <f t="shared" si="849"/>
        <v>0.22395084328612444</v>
      </c>
      <c r="P1478" s="53" t="b">
        <f t="shared" si="850"/>
        <v>0</v>
      </c>
      <c r="Q1478" s="53" t="b">
        <f t="shared" si="851"/>
        <v>0</v>
      </c>
      <c r="R1478" s="53" t="b">
        <f t="shared" si="852"/>
        <v>0</v>
      </c>
      <c r="S1478" s="53" t="b">
        <f t="shared" si="878"/>
        <v>0</v>
      </c>
      <c r="T1478" s="54" t="str">
        <f t="shared" si="879"/>
        <v>不调</v>
      </c>
      <c r="U1478" s="51">
        <f t="shared" si="853"/>
        <v>0.16020156796686838</v>
      </c>
      <c r="V1478" s="51">
        <f t="shared" si="854"/>
        <v>0.15117683438376253</v>
      </c>
      <c r="W1478" s="51">
        <f t="shared" si="855"/>
        <v>0.94550001945326811</v>
      </c>
      <c r="X1478" s="51">
        <f t="shared" si="856"/>
        <v>0.13350885149967656</v>
      </c>
      <c r="Y1478" s="51">
        <f t="shared" si="880"/>
        <v>0.99998626710299976</v>
      </c>
      <c r="Z1478" s="51">
        <f t="shared" si="857"/>
        <v>0.1601993679352362</v>
      </c>
      <c r="AA1478" s="51">
        <f t="shared" si="858"/>
        <v>0.15117475828786711</v>
      </c>
      <c r="AB1478" s="51">
        <f t="shared" si="859"/>
        <v>0.9454870349988872</v>
      </c>
      <c r="AC1478" s="51">
        <f t="shared" si="860"/>
        <v>0.1335070180363703</v>
      </c>
      <c r="AD1478" s="78">
        <f t="shared" si="861"/>
        <v>1.3903681792583609</v>
      </c>
      <c r="AE1478" s="51">
        <f t="shared" si="881"/>
        <v>1.4065288855747466</v>
      </c>
      <c r="AF1478" s="50">
        <f t="shared" si="862"/>
        <v>-1.1489779187707216E-2</v>
      </c>
      <c r="AG1478" s="50">
        <f t="shared" si="882"/>
        <v>-1.9010061785115218E-3</v>
      </c>
      <c r="AH1478" s="48">
        <f t="shared" si="883"/>
        <v>45930</v>
      </c>
      <c r="AI1478" s="55">
        <f t="shared" si="863"/>
        <v>2025</v>
      </c>
      <c r="AJ1478" s="55">
        <f t="shared" si="864"/>
        <v>12</v>
      </c>
      <c r="AK1478" s="53">
        <f t="shared" si="865"/>
        <v>0</v>
      </c>
      <c r="AL1478" s="51">
        <f t="shared" si="884"/>
        <v>1.3943931789200252</v>
      </c>
      <c r="AM1478" s="52" t="str">
        <f t="shared" si="866"/>
        <v/>
      </c>
      <c r="AN1478" s="51">
        <f t="shared" si="885"/>
        <v>1.4065288855747466</v>
      </c>
      <c r="AO1478" s="52">
        <f t="shared" si="867"/>
        <v>-1.1489779187707216E-2</v>
      </c>
      <c r="AP1478" s="56">
        <f t="shared" si="868"/>
        <v>1</v>
      </c>
      <c r="AQ1478" s="53" t="b">
        <f t="shared" si="869"/>
        <v>1</v>
      </c>
    </row>
    <row r="1479" spans="1:43">
      <c r="A1479" s="48">
        <f>净值底稿!A1440</f>
        <v>45996</v>
      </c>
      <c r="B1479" s="49">
        <f>净值底稿!X1440</f>
        <v>1.8761587726385129</v>
      </c>
      <c r="C1479" s="49">
        <f>净值底稿!U1440</f>
        <v>1.7931234765292432</v>
      </c>
      <c r="D1479" s="49">
        <f>净值底稿!V1440</f>
        <v>1.7473000000000001</v>
      </c>
      <c r="E1479" s="49">
        <f>净值底稿!W1440</f>
        <v>3.3243999999999998</v>
      </c>
      <c r="F1479" s="50">
        <f t="shared" si="870"/>
        <v>-2.552793911707707E-3</v>
      </c>
      <c r="G1479" s="50">
        <f t="shared" si="871"/>
        <v>1.3458758347294264E-2</v>
      </c>
      <c r="H1479" s="50">
        <f t="shared" si="872"/>
        <v>4.0077865567389459E-4</v>
      </c>
      <c r="I1479" s="50">
        <f t="shared" si="873"/>
        <v>7.1192705019842428E-3</v>
      </c>
      <c r="J1479" s="51">
        <f t="shared" si="874"/>
        <v>0.1597904119641117</v>
      </c>
      <c r="K1479" s="51">
        <f t="shared" si="875"/>
        <v>0.15320938282787414</v>
      </c>
      <c r="L1479" s="51">
        <f t="shared" si="876"/>
        <v>0.94586596602173112</v>
      </c>
      <c r="M1479" s="51">
        <f t="shared" si="877"/>
        <v>0.13445749061168452</v>
      </c>
      <c r="N1479" s="51">
        <f t="shared" si="848"/>
        <v>1.3933232514254015</v>
      </c>
      <c r="O1479" s="52">
        <f t="shared" si="849"/>
        <v>0.22464262652028513</v>
      </c>
      <c r="P1479" s="53" t="b">
        <f t="shared" si="850"/>
        <v>0</v>
      </c>
      <c r="Q1479" s="53" t="b">
        <f t="shared" si="851"/>
        <v>0</v>
      </c>
      <c r="R1479" s="53" t="b">
        <f t="shared" si="852"/>
        <v>0</v>
      </c>
      <c r="S1479" s="53" t="b">
        <f t="shared" si="878"/>
        <v>0</v>
      </c>
      <c r="T1479" s="54" t="str">
        <f t="shared" si="879"/>
        <v>不调</v>
      </c>
      <c r="U1479" s="51">
        <f t="shared" si="853"/>
        <v>0.1597904119641117</v>
      </c>
      <c r="V1479" s="51">
        <f t="shared" si="854"/>
        <v>0.15320938282787414</v>
      </c>
      <c r="W1479" s="51">
        <f t="shared" si="855"/>
        <v>0.94586596602173112</v>
      </c>
      <c r="X1479" s="51">
        <f t="shared" si="856"/>
        <v>0.13445749061168452</v>
      </c>
      <c r="Y1479" s="51">
        <f t="shared" si="880"/>
        <v>0.99998626710299976</v>
      </c>
      <c r="Z1479" s="51">
        <f t="shared" si="857"/>
        <v>0.15978821757884257</v>
      </c>
      <c r="AA1479" s="51">
        <f t="shared" si="858"/>
        <v>0.15320727881920029</v>
      </c>
      <c r="AB1479" s="51">
        <f t="shared" si="859"/>
        <v>0.94585297654184375</v>
      </c>
      <c r="AC1479" s="51">
        <f t="shared" si="860"/>
        <v>0.13445564412081504</v>
      </c>
      <c r="AD1479" s="78">
        <f t="shared" si="861"/>
        <v>1.3933041170607017</v>
      </c>
      <c r="AE1479" s="51">
        <f t="shared" si="881"/>
        <v>1.4065288855747466</v>
      </c>
      <c r="AF1479" s="50">
        <f t="shared" si="862"/>
        <v>-9.402415158108135E-3</v>
      </c>
      <c r="AG1479" s="50">
        <f t="shared" si="882"/>
        <v>2.1116261477638343E-3</v>
      </c>
      <c r="AH1479" s="48">
        <f t="shared" si="883"/>
        <v>45930</v>
      </c>
      <c r="AI1479" s="55">
        <f t="shared" si="863"/>
        <v>2025</v>
      </c>
      <c r="AJ1479" s="55">
        <f t="shared" si="864"/>
        <v>12</v>
      </c>
      <c r="AK1479" s="53">
        <f t="shared" si="865"/>
        <v>0</v>
      </c>
      <c r="AL1479" s="51">
        <f t="shared" si="884"/>
        <v>1.3943931789200252</v>
      </c>
      <c r="AM1479" s="52" t="str">
        <f t="shared" si="866"/>
        <v/>
      </c>
      <c r="AN1479" s="51">
        <f t="shared" si="885"/>
        <v>1.4065288855747466</v>
      </c>
      <c r="AO1479" s="52">
        <f t="shared" si="867"/>
        <v>-9.402415158108135E-3</v>
      </c>
      <c r="AP1479" s="56">
        <f t="shared" si="868"/>
        <v>1</v>
      </c>
      <c r="AQ1479" s="53" t="b">
        <f t="shared" si="869"/>
        <v>1</v>
      </c>
    </row>
    <row r="1480" spans="1:43">
      <c r="A1480" s="48">
        <f>净值底稿!A1441</f>
        <v>45999</v>
      </c>
      <c r="B1480" s="49">
        <f>净值底稿!X1441</f>
        <v>1.8716930515896302</v>
      </c>
      <c r="C1480" s="49">
        <f>净值底稿!U1441</f>
        <v>1.8111691749344092</v>
      </c>
      <c r="D1480" s="49">
        <f>净值底稿!V1441</f>
        <v>1.7470000000000001</v>
      </c>
      <c r="E1480" s="49">
        <f>净值底稿!W1441</f>
        <v>3.3167</v>
      </c>
      <c r="F1480" s="50">
        <f t="shared" si="870"/>
        <v>-2.3802468714321234E-3</v>
      </c>
      <c r="G1480" s="50">
        <f t="shared" si="871"/>
        <v>1.0063834778458736E-2</v>
      </c>
      <c r="H1480" s="50">
        <f t="shared" si="872"/>
        <v>-1.716934699249606E-4</v>
      </c>
      <c r="I1480" s="50">
        <f t="shared" si="873"/>
        <v>-2.316207435928197E-3</v>
      </c>
      <c r="J1480" s="51">
        <f t="shared" si="874"/>
        <v>0.15940788217385882</v>
      </c>
      <c r="K1480" s="51">
        <f t="shared" si="875"/>
        <v>0.15474913156009398</v>
      </c>
      <c r="L1480" s="51">
        <f t="shared" si="876"/>
        <v>0.94569057976226245</v>
      </c>
      <c r="M1480" s="51">
        <f t="shared" si="877"/>
        <v>0.13414421695809989</v>
      </c>
      <c r="N1480" s="51">
        <f t="shared" si="848"/>
        <v>1.3939918104543152</v>
      </c>
      <c r="O1480" s="52">
        <f t="shared" si="849"/>
        <v>0.22536503541693406</v>
      </c>
      <c r="P1480" s="53" t="b">
        <f t="shared" si="850"/>
        <v>0</v>
      </c>
      <c r="Q1480" s="53" t="b">
        <f t="shared" si="851"/>
        <v>0</v>
      </c>
      <c r="R1480" s="53" t="b">
        <f t="shared" si="852"/>
        <v>0</v>
      </c>
      <c r="S1480" s="53" t="b">
        <f t="shared" si="878"/>
        <v>0</v>
      </c>
      <c r="T1480" s="54" t="str">
        <f t="shared" si="879"/>
        <v>不调</v>
      </c>
      <c r="U1480" s="51">
        <f t="shared" si="853"/>
        <v>0.15940788217385882</v>
      </c>
      <c r="V1480" s="51">
        <f t="shared" si="854"/>
        <v>0.15474913156009398</v>
      </c>
      <c r="W1480" s="51">
        <f t="shared" si="855"/>
        <v>0.94569057976226245</v>
      </c>
      <c r="X1480" s="51">
        <f t="shared" si="856"/>
        <v>0.13414421695809989</v>
      </c>
      <c r="Y1480" s="51">
        <f t="shared" si="880"/>
        <v>0.99995880187477393</v>
      </c>
      <c r="Z1480" s="51">
        <f t="shared" si="857"/>
        <v>0.15940131486796699</v>
      </c>
      <c r="AA1480" s="51">
        <f t="shared" si="858"/>
        <v>0.15474275618599334</v>
      </c>
      <c r="AB1480" s="51">
        <f t="shared" si="859"/>
        <v>0.94565161908333228</v>
      </c>
      <c r="AC1480" s="51">
        <f t="shared" si="860"/>
        <v>0.13413869046785129</v>
      </c>
      <c r="AD1480" s="78">
        <f t="shared" si="861"/>
        <v>1.3939343806051439</v>
      </c>
      <c r="AE1480" s="51">
        <f t="shared" si="881"/>
        <v>1.4065288855747466</v>
      </c>
      <c r="AF1480" s="50">
        <f t="shared" si="862"/>
        <v>-8.9543166150166664E-3</v>
      </c>
      <c r="AG1480" s="50">
        <f t="shared" si="882"/>
        <v>4.5235174196700534E-4</v>
      </c>
      <c r="AH1480" s="48">
        <f t="shared" si="883"/>
        <v>45930</v>
      </c>
      <c r="AI1480" s="55">
        <f t="shared" si="863"/>
        <v>2025</v>
      </c>
      <c r="AJ1480" s="55">
        <f t="shared" si="864"/>
        <v>12</v>
      </c>
      <c r="AK1480" s="53">
        <f t="shared" si="865"/>
        <v>0</v>
      </c>
      <c r="AL1480" s="51">
        <f t="shared" si="884"/>
        <v>1.3943931789200252</v>
      </c>
      <c r="AM1480" s="52" t="str">
        <f t="shared" si="866"/>
        <v/>
      </c>
      <c r="AN1480" s="51">
        <f t="shared" si="885"/>
        <v>1.4065288855747466</v>
      </c>
      <c r="AO1480" s="52">
        <f t="shared" si="867"/>
        <v>-8.9543166150166664E-3</v>
      </c>
      <c r="AP1480" s="56">
        <f t="shared" si="868"/>
        <v>1</v>
      </c>
      <c r="AQ1480" s="53" t="b">
        <f t="shared" si="869"/>
        <v>1</v>
      </c>
    </row>
    <row r="1481" spans="1:43">
      <c r="A1481" s="48">
        <f>净值底稿!A1442</f>
        <v>46000</v>
      </c>
      <c r="B1481" s="49">
        <f>净值底稿!X1442</f>
        <v>1.8615409378731858</v>
      </c>
      <c r="C1481" s="49">
        <f>净值底稿!U1442</f>
        <v>1.8027861854299094</v>
      </c>
      <c r="D1481" s="49">
        <f>净值底稿!V1442</f>
        <v>1.7482</v>
      </c>
      <c r="E1481" s="49">
        <f>净值底稿!W1442</f>
        <v>3.2930000000000001</v>
      </c>
      <c r="F1481" s="50">
        <f t="shared" si="870"/>
        <v>-5.4240270368168808E-3</v>
      </c>
      <c r="G1481" s="50">
        <f t="shared" si="871"/>
        <v>-4.6284961231207733E-3</v>
      </c>
      <c r="H1481" s="50">
        <f t="shared" si="872"/>
        <v>6.8689181453907011E-4</v>
      </c>
      <c r="I1481" s="50">
        <f t="shared" si="873"/>
        <v>-7.1456568275695131E-3</v>
      </c>
      <c r="J1481" s="51">
        <f t="shared" si="874"/>
        <v>0.15853671782641898</v>
      </c>
      <c r="K1481" s="51">
        <f t="shared" si="875"/>
        <v>0.15402652993890545</v>
      </c>
      <c r="L1481" s="51">
        <f t="shared" si="876"/>
        <v>0.94630117943988623</v>
      </c>
      <c r="M1481" s="51">
        <f t="shared" si="877"/>
        <v>0.13318018141846846</v>
      </c>
      <c r="N1481" s="51">
        <f t="shared" si="848"/>
        <v>1.3920446086236793</v>
      </c>
      <c r="O1481" s="52">
        <f t="shared" si="849"/>
        <v>0.22453536749397499</v>
      </c>
      <c r="P1481" s="53" t="b">
        <f t="shared" si="850"/>
        <v>0</v>
      </c>
      <c r="Q1481" s="53" t="b">
        <f t="shared" si="851"/>
        <v>0</v>
      </c>
      <c r="R1481" s="53" t="b">
        <f t="shared" si="852"/>
        <v>0</v>
      </c>
      <c r="S1481" s="53" t="b">
        <f t="shared" si="878"/>
        <v>0</v>
      </c>
      <c r="T1481" s="54" t="str">
        <f t="shared" si="879"/>
        <v>不调</v>
      </c>
      <c r="U1481" s="51">
        <f t="shared" si="853"/>
        <v>0.15853671782641898</v>
      </c>
      <c r="V1481" s="51">
        <f t="shared" si="854"/>
        <v>0.15402652993890545</v>
      </c>
      <c r="W1481" s="51">
        <f t="shared" si="855"/>
        <v>0.94630117943988623</v>
      </c>
      <c r="X1481" s="51">
        <f t="shared" si="856"/>
        <v>0.13318018141846846</v>
      </c>
      <c r="Y1481" s="51">
        <f t="shared" si="880"/>
        <v>0.99998626710299976</v>
      </c>
      <c r="Z1481" s="51">
        <f t="shared" si="857"/>
        <v>0.15853454065800232</v>
      </c>
      <c r="AA1481" s="51">
        <f t="shared" si="858"/>
        <v>0.1540244147084345</v>
      </c>
      <c r="AB1481" s="51">
        <f t="shared" si="859"/>
        <v>0.94628818398325776</v>
      </c>
      <c r="AC1481" s="51">
        <f t="shared" si="860"/>
        <v>0.13317835246875456</v>
      </c>
      <c r="AD1481" s="78">
        <f t="shared" si="861"/>
        <v>1.3920254918184494</v>
      </c>
      <c r="AE1481" s="51">
        <f t="shared" si="881"/>
        <v>1.4065288855747466</v>
      </c>
      <c r="AF1481" s="50">
        <f t="shared" si="862"/>
        <v>-1.03114794904271E-2</v>
      </c>
      <c r="AG1481" s="50">
        <f t="shared" si="882"/>
        <v>-1.3694251417099013E-3</v>
      </c>
      <c r="AH1481" s="48">
        <f t="shared" si="883"/>
        <v>45930</v>
      </c>
      <c r="AI1481" s="55">
        <f t="shared" si="863"/>
        <v>2025</v>
      </c>
      <c r="AJ1481" s="55">
        <f t="shared" si="864"/>
        <v>12</v>
      </c>
      <c r="AK1481" s="53">
        <f t="shared" si="865"/>
        <v>0</v>
      </c>
      <c r="AL1481" s="51">
        <f t="shared" si="884"/>
        <v>1.3943931789200252</v>
      </c>
      <c r="AM1481" s="52" t="str">
        <f t="shared" si="866"/>
        <v/>
      </c>
      <c r="AN1481" s="51">
        <f t="shared" si="885"/>
        <v>1.4065288855747466</v>
      </c>
      <c r="AO1481" s="52">
        <f t="shared" si="867"/>
        <v>-1.03114794904271E-2</v>
      </c>
      <c r="AP1481" s="56">
        <f t="shared" si="868"/>
        <v>1</v>
      </c>
      <c r="AQ1481" s="53" t="b">
        <f t="shared" si="869"/>
        <v>1</v>
      </c>
    </row>
    <row r="1482" spans="1:43">
      <c r="A1482" s="48">
        <f>净值底稿!A1443</f>
        <v>46001</v>
      </c>
      <c r="B1482" s="49">
        <f>净值底稿!X1443</f>
        <v>1.8561053040007709</v>
      </c>
      <c r="C1482" s="49">
        <f>净值底稿!U1443</f>
        <v>1.8055118875645986</v>
      </c>
      <c r="D1482" s="49">
        <f>净值底稿!V1443</f>
        <v>1.7488999999999999</v>
      </c>
      <c r="E1482" s="49">
        <f>净值底稿!W1443</f>
        <v>3.3058999999999998</v>
      </c>
      <c r="F1482" s="50">
        <f t="shared" si="870"/>
        <v>-2.9199647248290272E-3</v>
      </c>
      <c r="G1482" s="50">
        <f t="shared" si="871"/>
        <v>1.5119386628976716E-3</v>
      </c>
      <c r="H1482" s="50">
        <f t="shared" si="872"/>
        <v>4.0041185219075182E-4</v>
      </c>
      <c r="I1482" s="50">
        <f t="shared" si="873"/>
        <v>3.9174005466138251E-3</v>
      </c>
      <c r="J1482" s="51">
        <f t="shared" si="874"/>
        <v>0.15807162539161398</v>
      </c>
      <c r="K1482" s="51">
        <f t="shared" si="875"/>
        <v>0.15425729017606238</v>
      </c>
      <c r="L1482" s="51">
        <f t="shared" si="876"/>
        <v>0.94666708898771268</v>
      </c>
      <c r="M1482" s="51">
        <f t="shared" si="877"/>
        <v>0.13370006541951279</v>
      </c>
      <c r="N1482" s="51">
        <f t="shared" si="848"/>
        <v>1.392696069974902</v>
      </c>
      <c r="O1482" s="52">
        <f t="shared" si="849"/>
        <v>0.22426207864096645</v>
      </c>
      <c r="P1482" s="53" t="b">
        <f t="shared" si="850"/>
        <v>0</v>
      </c>
      <c r="Q1482" s="53" t="b">
        <f t="shared" si="851"/>
        <v>0</v>
      </c>
      <c r="R1482" s="53" t="b">
        <f t="shared" si="852"/>
        <v>0</v>
      </c>
      <c r="S1482" s="53" t="b">
        <f t="shared" si="878"/>
        <v>0</v>
      </c>
      <c r="T1482" s="54" t="str">
        <f t="shared" si="879"/>
        <v>不调</v>
      </c>
      <c r="U1482" s="51">
        <f t="shared" si="853"/>
        <v>0.15807162539161398</v>
      </c>
      <c r="V1482" s="51">
        <f t="shared" si="854"/>
        <v>0.15425729017606238</v>
      </c>
      <c r="W1482" s="51">
        <f t="shared" si="855"/>
        <v>0.94666708898771268</v>
      </c>
      <c r="X1482" s="51">
        <f t="shared" si="856"/>
        <v>0.13370006541951279</v>
      </c>
      <c r="Y1482" s="51">
        <f t="shared" si="880"/>
        <v>0.99998626710299976</v>
      </c>
      <c r="Z1482" s="51">
        <f t="shared" si="857"/>
        <v>0.15806945461026381</v>
      </c>
      <c r="AA1482" s="51">
        <f t="shared" si="858"/>
        <v>0.15425517177658485</v>
      </c>
      <c r="AB1482" s="51">
        <f t="shared" si="859"/>
        <v>0.94665408850608612</v>
      </c>
      <c r="AC1482" s="51">
        <f t="shared" si="860"/>
        <v>0.13369822933028547</v>
      </c>
      <c r="AD1482" s="78">
        <f t="shared" si="861"/>
        <v>1.3926769442232203</v>
      </c>
      <c r="AE1482" s="51">
        <f t="shared" si="881"/>
        <v>1.4065288855747466</v>
      </c>
      <c r="AF1482" s="50">
        <f t="shared" si="862"/>
        <v>-9.8483163009240871E-3</v>
      </c>
      <c r="AG1482" s="50">
        <f t="shared" si="882"/>
        <v>4.6798884689946973E-4</v>
      </c>
      <c r="AH1482" s="48">
        <f t="shared" si="883"/>
        <v>45930</v>
      </c>
      <c r="AI1482" s="55">
        <f t="shared" si="863"/>
        <v>2025</v>
      </c>
      <c r="AJ1482" s="55">
        <f t="shared" si="864"/>
        <v>12</v>
      </c>
      <c r="AK1482" s="53">
        <f t="shared" si="865"/>
        <v>0</v>
      </c>
      <c r="AL1482" s="51">
        <f t="shared" si="884"/>
        <v>1.3943931789200252</v>
      </c>
      <c r="AM1482" s="52" t="str">
        <f t="shared" si="866"/>
        <v/>
      </c>
      <c r="AN1482" s="51">
        <f t="shared" si="885"/>
        <v>1.4065288855747466</v>
      </c>
      <c r="AO1482" s="52">
        <f t="shared" si="867"/>
        <v>-9.8483163009240871E-3</v>
      </c>
      <c r="AP1482" s="56">
        <f t="shared" si="868"/>
        <v>1</v>
      </c>
      <c r="AQ1482" s="53" t="b">
        <f t="shared" si="869"/>
        <v>1</v>
      </c>
    </row>
    <row r="1483" spans="1:43">
      <c r="A1483" s="48">
        <f>净值底稿!A1444</f>
        <v>46002</v>
      </c>
      <c r="B1483" s="49">
        <f>净值底稿!X1444</f>
        <v>1.8503150197823368</v>
      </c>
      <c r="C1483" s="49">
        <f>净值底稿!U1444</f>
        <v>1.7831914215370603</v>
      </c>
      <c r="D1483" s="49">
        <f>净值底稿!V1444</f>
        <v>1.7504999999999999</v>
      </c>
      <c r="E1483" s="49">
        <f>净值底稿!W1444</f>
        <v>3.3113999999999999</v>
      </c>
      <c r="F1483" s="50">
        <f t="shared" si="870"/>
        <v>-3.1195882076050507E-3</v>
      </c>
      <c r="G1483" s="50">
        <f t="shared" si="871"/>
        <v>-1.2362403250440912E-2</v>
      </c>
      <c r="H1483" s="50">
        <f t="shared" si="872"/>
        <v>9.148607696265465E-4</v>
      </c>
      <c r="I1483" s="50">
        <f t="shared" si="873"/>
        <v>1.663692186696597E-3</v>
      </c>
      <c r="J1483" s="51">
        <f t="shared" si="874"/>
        <v>0.15757634300367906</v>
      </c>
      <c r="K1483" s="51">
        <f t="shared" si="875"/>
        <v>0.15234820713961666</v>
      </c>
      <c r="L1483" s="51">
        <f t="shared" si="876"/>
        <v>0.94752014519406691</v>
      </c>
      <c r="M1483" s="51">
        <f t="shared" si="877"/>
        <v>0.13392066202979744</v>
      </c>
      <c r="N1483" s="51">
        <f t="shared" si="848"/>
        <v>1.39136535736716</v>
      </c>
      <c r="O1483" s="52">
        <f t="shared" si="849"/>
        <v>0.22274850275829555</v>
      </c>
      <c r="P1483" s="53" t="b">
        <f t="shared" si="850"/>
        <v>0</v>
      </c>
      <c r="Q1483" s="53" t="b">
        <f t="shared" si="851"/>
        <v>0</v>
      </c>
      <c r="R1483" s="53" t="b">
        <f t="shared" si="852"/>
        <v>0</v>
      </c>
      <c r="S1483" s="53" t="b">
        <f t="shared" si="878"/>
        <v>0</v>
      </c>
      <c r="T1483" s="54" t="str">
        <f t="shared" si="879"/>
        <v>不调</v>
      </c>
      <c r="U1483" s="51">
        <f t="shared" si="853"/>
        <v>0.15757634300367906</v>
      </c>
      <c r="V1483" s="51">
        <f t="shared" si="854"/>
        <v>0.15234820713961666</v>
      </c>
      <c r="W1483" s="51">
        <f t="shared" si="855"/>
        <v>0.94752014519406691</v>
      </c>
      <c r="X1483" s="51">
        <f t="shared" si="856"/>
        <v>0.13392066202979744</v>
      </c>
      <c r="Y1483" s="51">
        <f t="shared" si="880"/>
        <v>0.99998626710299976</v>
      </c>
      <c r="Z1483" s="51">
        <f t="shared" si="857"/>
        <v>0.15757417902399093</v>
      </c>
      <c r="AA1483" s="51">
        <f t="shared" si="858"/>
        <v>0.15234611495737985</v>
      </c>
      <c r="AB1483" s="51">
        <f t="shared" si="859"/>
        <v>0.94750713299750733</v>
      </c>
      <c r="AC1483" s="51">
        <f t="shared" si="860"/>
        <v>0.13391882291113957</v>
      </c>
      <c r="AD1483" s="78">
        <f t="shared" si="861"/>
        <v>1.3913462498900178</v>
      </c>
      <c r="AE1483" s="51">
        <f t="shared" si="881"/>
        <v>1.4065288855747466</v>
      </c>
      <c r="AF1483" s="50">
        <f t="shared" si="862"/>
        <v>-1.0794400200693222E-2</v>
      </c>
      <c r="AG1483" s="50">
        <f t="shared" si="882"/>
        <v>-9.5549390597882145E-4</v>
      </c>
      <c r="AH1483" s="48">
        <f t="shared" si="883"/>
        <v>45930</v>
      </c>
      <c r="AI1483" s="55">
        <f t="shared" si="863"/>
        <v>2025</v>
      </c>
      <c r="AJ1483" s="55">
        <f t="shared" si="864"/>
        <v>12</v>
      </c>
      <c r="AK1483" s="53">
        <f t="shared" si="865"/>
        <v>0</v>
      </c>
      <c r="AL1483" s="51">
        <f t="shared" si="884"/>
        <v>1.3943931789200252</v>
      </c>
      <c r="AM1483" s="52" t="str">
        <f t="shared" si="866"/>
        <v/>
      </c>
      <c r="AN1483" s="51">
        <f t="shared" si="885"/>
        <v>1.4065288855747466</v>
      </c>
      <c r="AO1483" s="52">
        <f t="shared" si="867"/>
        <v>-1.0794400200693222E-2</v>
      </c>
      <c r="AP1483" s="56">
        <f t="shared" si="868"/>
        <v>1</v>
      </c>
      <c r="AQ1483" s="53" t="b">
        <f t="shared" si="869"/>
        <v>1</v>
      </c>
    </row>
    <row r="1484" spans="1:43">
      <c r="A1484" s="48">
        <f>净值底稿!A1445</f>
        <v>46003</v>
      </c>
      <c r="B1484" s="49">
        <f>净值底稿!X1445</f>
        <v>1.8470491711194146</v>
      </c>
      <c r="C1484" s="49">
        <f>净值底稿!U1445</f>
        <v>1.79499640356185</v>
      </c>
      <c r="D1484" s="49">
        <f>净值底稿!V1445</f>
        <v>1.7498</v>
      </c>
      <c r="E1484" s="49">
        <f>净值底稿!W1445</f>
        <v>3.351</v>
      </c>
      <c r="F1484" s="50">
        <f t="shared" si="870"/>
        <v>-1.7650230517538557E-3</v>
      </c>
      <c r="G1484" s="50">
        <f t="shared" si="871"/>
        <v>6.6201428978467369E-3</v>
      </c>
      <c r="H1484" s="50">
        <f t="shared" si="872"/>
        <v>-3.9988574692939594E-4</v>
      </c>
      <c r="I1484" s="50">
        <f t="shared" si="873"/>
        <v>1.1958688168146381E-2</v>
      </c>
      <c r="J1484" s="51">
        <f t="shared" si="874"/>
        <v>0.15729605696565241</v>
      </c>
      <c r="K1484" s="51">
        <f t="shared" si="875"/>
        <v>0.15335466800832948</v>
      </c>
      <c r="L1484" s="51">
        <f t="shared" si="876"/>
        <v>0.94712823839990767</v>
      </c>
      <c r="M1484" s="51">
        <f t="shared" si="877"/>
        <v>0.1355203163541791</v>
      </c>
      <c r="N1484" s="51">
        <f t="shared" si="848"/>
        <v>1.3932992797280688</v>
      </c>
      <c r="O1484" s="52">
        <f t="shared" si="849"/>
        <v>0.22296051501197345</v>
      </c>
      <c r="P1484" s="53" t="b">
        <f t="shared" si="850"/>
        <v>0</v>
      </c>
      <c r="Q1484" s="53" t="b">
        <f t="shared" si="851"/>
        <v>0</v>
      </c>
      <c r="R1484" s="53" t="b">
        <f t="shared" si="852"/>
        <v>0</v>
      </c>
      <c r="S1484" s="53" t="b">
        <f t="shared" si="878"/>
        <v>0</v>
      </c>
      <c r="T1484" s="54" t="str">
        <f t="shared" si="879"/>
        <v>不调</v>
      </c>
      <c r="U1484" s="51">
        <f t="shared" si="853"/>
        <v>0.15729605696565241</v>
      </c>
      <c r="V1484" s="51">
        <f t="shared" si="854"/>
        <v>0.15335466800832948</v>
      </c>
      <c r="W1484" s="51">
        <f t="shared" si="855"/>
        <v>0.94712823839990767</v>
      </c>
      <c r="X1484" s="51">
        <f t="shared" si="856"/>
        <v>0.1355203163541791</v>
      </c>
      <c r="Y1484" s="51">
        <f t="shared" si="880"/>
        <v>0.99998626710299976</v>
      </c>
      <c r="Z1484" s="51">
        <f t="shared" si="857"/>
        <v>0.15729389683510356</v>
      </c>
      <c r="AA1484" s="51">
        <f t="shared" si="858"/>
        <v>0.1533525620044692</v>
      </c>
      <c r="AB1484" s="51">
        <f t="shared" si="859"/>
        <v>0.9471152315853637</v>
      </c>
      <c r="AC1484" s="51">
        <f t="shared" si="860"/>
        <v>0.13551845526763318</v>
      </c>
      <c r="AD1484" s="78">
        <f t="shared" si="861"/>
        <v>1.3932801456925696</v>
      </c>
      <c r="AE1484" s="51">
        <f t="shared" si="881"/>
        <v>1.4065288855747466</v>
      </c>
      <c r="AF1484" s="50">
        <f t="shared" si="862"/>
        <v>-9.4194580844055853E-3</v>
      </c>
      <c r="AG1484" s="50">
        <f t="shared" si="882"/>
        <v>1.3899457469372933E-3</v>
      </c>
      <c r="AH1484" s="48">
        <f t="shared" si="883"/>
        <v>45930</v>
      </c>
      <c r="AI1484" s="55">
        <f t="shared" si="863"/>
        <v>2025</v>
      </c>
      <c r="AJ1484" s="55">
        <f t="shared" si="864"/>
        <v>12</v>
      </c>
      <c r="AK1484" s="53">
        <f t="shared" si="865"/>
        <v>0</v>
      </c>
      <c r="AL1484" s="51">
        <f t="shared" si="884"/>
        <v>1.3943931789200252</v>
      </c>
      <c r="AM1484" s="52" t="str">
        <f t="shared" si="866"/>
        <v/>
      </c>
      <c r="AN1484" s="51">
        <f t="shared" si="885"/>
        <v>1.4065288855747466</v>
      </c>
      <c r="AO1484" s="52">
        <f t="shared" si="867"/>
        <v>-9.4194580844055853E-3</v>
      </c>
      <c r="AP1484" s="56">
        <f t="shared" si="868"/>
        <v>1</v>
      </c>
      <c r="AQ1484" s="53" t="b">
        <f t="shared" si="869"/>
        <v>1</v>
      </c>
    </row>
    <row r="1485" spans="1:43">
      <c r="A1485" s="48">
        <f>净值底稿!A1446</f>
        <v>46006</v>
      </c>
      <c r="B1485" s="49">
        <f>净值底稿!X1446</f>
        <v>1.8514283840661836</v>
      </c>
      <c r="C1485" s="49">
        <f>净值底稿!U1446</f>
        <v>1.7862368388552203</v>
      </c>
      <c r="D1485" s="49">
        <f>净值底稿!V1446</f>
        <v>1.7484</v>
      </c>
      <c r="E1485" s="49">
        <f>净值底稿!W1446</f>
        <v>3.3948</v>
      </c>
      <c r="F1485" s="50">
        <f t="shared" si="870"/>
        <v>2.3709238580340575E-3</v>
      </c>
      <c r="G1485" s="50">
        <f t="shared" si="871"/>
        <v>-4.8799901154386038E-3</v>
      </c>
      <c r="H1485" s="50">
        <f t="shared" si="872"/>
        <v>-8.0009143902159963E-4</v>
      </c>
      <c r="I1485" s="50">
        <f t="shared" si="873"/>
        <v>1.3070725156669738E-2</v>
      </c>
      <c r="J1485" s="51">
        <f t="shared" si="874"/>
        <v>0.15766682868783305</v>
      </c>
      <c r="K1485" s="51">
        <f t="shared" si="875"/>
        <v>0.15260420301771022</v>
      </c>
      <c r="L1485" s="51">
        <f t="shared" si="876"/>
        <v>0.94635745279680528</v>
      </c>
      <c r="M1485" s="51">
        <f t="shared" si="877"/>
        <v>0.13728977975009285</v>
      </c>
      <c r="N1485" s="51">
        <f t="shared" si="848"/>
        <v>1.3939182642524415</v>
      </c>
      <c r="O1485" s="52">
        <f t="shared" si="849"/>
        <v>0.22258911419884556</v>
      </c>
      <c r="P1485" s="53" t="b">
        <f t="shared" si="850"/>
        <v>0</v>
      </c>
      <c r="Q1485" s="53" t="b">
        <f t="shared" si="851"/>
        <v>0</v>
      </c>
      <c r="R1485" s="53" t="b">
        <f t="shared" si="852"/>
        <v>0</v>
      </c>
      <c r="S1485" s="53" t="b">
        <f t="shared" si="878"/>
        <v>0</v>
      </c>
      <c r="T1485" s="54" t="str">
        <f t="shared" si="879"/>
        <v>不调</v>
      </c>
      <c r="U1485" s="51">
        <f t="shared" si="853"/>
        <v>0.15766682868783305</v>
      </c>
      <c r="V1485" s="51">
        <f t="shared" si="854"/>
        <v>0.15260420301771022</v>
      </c>
      <c r="W1485" s="51">
        <f t="shared" si="855"/>
        <v>0.94635745279680528</v>
      </c>
      <c r="X1485" s="51">
        <f t="shared" si="856"/>
        <v>0.13728977975009285</v>
      </c>
      <c r="Y1485" s="51">
        <f t="shared" si="880"/>
        <v>0.99995880187477393</v>
      </c>
      <c r="Z1485" s="51">
        <f t="shared" si="857"/>
        <v>0.15766033311008076</v>
      </c>
      <c r="AA1485" s="51">
        <f t="shared" si="858"/>
        <v>0.15259791601064426</v>
      </c>
      <c r="AB1485" s="51">
        <f t="shared" si="859"/>
        <v>0.9463184646439563</v>
      </c>
      <c r="AC1485" s="51">
        <f t="shared" si="860"/>
        <v>0.13728412366855444</v>
      </c>
      <c r="AD1485" s="78">
        <f t="shared" si="861"/>
        <v>1.3938608374332357</v>
      </c>
      <c r="AE1485" s="51">
        <f t="shared" si="881"/>
        <v>1.4065288855747466</v>
      </c>
      <c r="AF1485" s="50">
        <f t="shared" si="862"/>
        <v>-9.0066036122211646E-3</v>
      </c>
      <c r="AG1485" s="50">
        <f t="shared" si="882"/>
        <v>4.1678031690994821E-4</v>
      </c>
      <c r="AH1485" s="48">
        <f t="shared" si="883"/>
        <v>45930</v>
      </c>
      <c r="AI1485" s="55">
        <f t="shared" si="863"/>
        <v>2025</v>
      </c>
      <c r="AJ1485" s="55">
        <f t="shared" si="864"/>
        <v>12</v>
      </c>
      <c r="AK1485" s="53">
        <f t="shared" si="865"/>
        <v>0</v>
      </c>
      <c r="AL1485" s="51">
        <f t="shared" si="884"/>
        <v>1.3943931789200252</v>
      </c>
      <c r="AM1485" s="52" t="str">
        <f t="shared" si="866"/>
        <v/>
      </c>
      <c r="AN1485" s="51">
        <f t="shared" si="885"/>
        <v>1.4065288855747466</v>
      </c>
      <c r="AO1485" s="52">
        <f t="shared" si="867"/>
        <v>-9.0066036122211646E-3</v>
      </c>
      <c r="AP1485" s="56">
        <f t="shared" si="868"/>
        <v>1</v>
      </c>
      <c r="AQ1485" s="53" t="b">
        <f t="shared" si="869"/>
        <v>1</v>
      </c>
    </row>
    <row r="1486" spans="1:43">
      <c r="A1486" s="48">
        <f>净值底稿!A1447</f>
        <v>46007</v>
      </c>
      <c r="B1486" s="49">
        <f>净值底稿!X1447</f>
        <v>1.8423897792046835</v>
      </c>
      <c r="C1486" s="49">
        <f>净值底稿!U1447</f>
        <v>1.7600142071496556</v>
      </c>
      <c r="D1486" s="49">
        <f>净值底稿!V1447</f>
        <v>1.7484</v>
      </c>
      <c r="E1486" s="49">
        <f>净值底稿!W1447</f>
        <v>3.3546999999999998</v>
      </c>
      <c r="F1486" s="50">
        <f t="shared" si="870"/>
        <v>-4.8819629964023115E-3</v>
      </c>
      <c r="G1486" s="50">
        <f t="shared" si="871"/>
        <v>-1.4680377839688119E-2</v>
      </c>
      <c r="H1486" s="50">
        <f t="shared" si="872"/>
        <v>0</v>
      </c>
      <c r="I1486" s="50">
        <f t="shared" si="873"/>
        <v>-1.1812183339224736E-2</v>
      </c>
      <c r="J1486" s="51">
        <f t="shared" si="874"/>
        <v>0.15689064119783688</v>
      </c>
      <c r="K1486" s="51">
        <f t="shared" si="875"/>
        <v>0.15035772094605901</v>
      </c>
      <c r="L1486" s="51">
        <f t="shared" si="876"/>
        <v>0.9463184646439563</v>
      </c>
      <c r="M1486" s="51">
        <f t="shared" si="877"/>
        <v>0.13566249843021669</v>
      </c>
      <c r="N1486" s="51">
        <f t="shared" si="848"/>
        <v>1.3892293252180687</v>
      </c>
      <c r="O1486" s="52">
        <f t="shared" si="849"/>
        <v>0.22116461016662373</v>
      </c>
      <c r="P1486" s="53" t="b">
        <f t="shared" si="850"/>
        <v>0</v>
      </c>
      <c r="Q1486" s="53" t="b">
        <f t="shared" si="851"/>
        <v>0</v>
      </c>
      <c r="R1486" s="53" t="b">
        <f t="shared" si="852"/>
        <v>0</v>
      </c>
      <c r="S1486" s="53" t="b">
        <f t="shared" si="878"/>
        <v>0</v>
      </c>
      <c r="T1486" s="54" t="str">
        <f t="shared" si="879"/>
        <v>不调</v>
      </c>
      <c r="U1486" s="51">
        <f t="shared" si="853"/>
        <v>0.15689064119783688</v>
      </c>
      <c r="V1486" s="51">
        <f t="shared" si="854"/>
        <v>0.15035772094605901</v>
      </c>
      <c r="W1486" s="51">
        <f t="shared" si="855"/>
        <v>0.9463184646439563</v>
      </c>
      <c r="X1486" s="51">
        <f t="shared" si="856"/>
        <v>0.13566249843021669</v>
      </c>
      <c r="Y1486" s="51">
        <f t="shared" si="880"/>
        <v>0.99998626710299976</v>
      </c>
      <c r="Z1486" s="51">
        <f t="shared" si="857"/>
        <v>0.15688848663482102</v>
      </c>
      <c r="AA1486" s="51">
        <f t="shared" si="858"/>
        <v>0.15035565609896406</v>
      </c>
      <c r="AB1486" s="51">
        <f t="shared" si="859"/>
        <v>0.94630546894995193</v>
      </c>
      <c r="AC1486" s="51">
        <f t="shared" si="860"/>
        <v>0.13566063539109896</v>
      </c>
      <c r="AD1486" s="78">
        <f t="shared" si="861"/>
        <v>1.389210247074836</v>
      </c>
      <c r="AE1486" s="51">
        <f t="shared" si="881"/>
        <v>1.4065288855747466</v>
      </c>
      <c r="AF1486" s="50">
        <f t="shared" si="862"/>
        <v>-1.2313034362485764E-2</v>
      </c>
      <c r="AG1486" s="50">
        <f t="shared" si="882"/>
        <v>-3.3364811131100236E-3</v>
      </c>
      <c r="AH1486" s="48">
        <f t="shared" si="883"/>
        <v>45930</v>
      </c>
      <c r="AI1486" s="55">
        <f t="shared" si="863"/>
        <v>2025</v>
      </c>
      <c r="AJ1486" s="55">
        <f t="shared" si="864"/>
        <v>12</v>
      </c>
      <c r="AK1486" s="53">
        <f t="shared" si="865"/>
        <v>0</v>
      </c>
      <c r="AL1486" s="51">
        <f t="shared" si="884"/>
        <v>1.3943931789200252</v>
      </c>
      <c r="AM1486" s="52" t="str">
        <f t="shared" si="866"/>
        <v/>
      </c>
      <c r="AN1486" s="51">
        <f t="shared" si="885"/>
        <v>1.4065288855747466</v>
      </c>
      <c r="AO1486" s="52">
        <f t="shared" si="867"/>
        <v>-1.2313034362485764E-2</v>
      </c>
      <c r="AP1486" s="56">
        <f t="shared" si="868"/>
        <v>1</v>
      </c>
      <c r="AQ1486" s="53" t="b">
        <f t="shared" si="869"/>
        <v>1</v>
      </c>
    </row>
    <row r="1487" spans="1:43">
      <c r="A1487" s="48">
        <f>净值底稿!A1448</f>
        <v>46008</v>
      </c>
      <c r="B1487" s="49">
        <f>净值底稿!X1448</f>
        <v>1.8470976486579629</v>
      </c>
      <c r="C1487" s="49">
        <f>净值底稿!U1448</f>
        <v>1.7893397214848346</v>
      </c>
      <c r="D1487" s="49">
        <f>净值底稿!V1448</f>
        <v>1.7499</v>
      </c>
      <c r="E1487" s="49">
        <f>净值底稿!W1448</f>
        <v>3.3807999999999998</v>
      </c>
      <c r="F1487" s="50">
        <f t="shared" si="870"/>
        <v>2.5553058893497127E-3</v>
      </c>
      <c r="G1487" s="50">
        <f t="shared" si="871"/>
        <v>1.6662089553624471E-2</v>
      </c>
      <c r="H1487" s="50">
        <f t="shared" si="872"/>
        <v>8.5792724776934115E-4</v>
      </c>
      <c r="I1487" s="50">
        <f t="shared" si="873"/>
        <v>7.7801293707335795E-3</v>
      </c>
      <c r="J1487" s="51">
        <f t="shared" si="874"/>
        <v>0.15728938470869014</v>
      </c>
      <c r="K1487" s="51">
        <f t="shared" si="875"/>
        <v>0.15286089550577897</v>
      </c>
      <c r="L1487" s="51">
        <f t="shared" si="876"/>
        <v>0.94711733019647726</v>
      </c>
      <c r="M1487" s="51">
        <f t="shared" si="877"/>
        <v>0.13671609268495763</v>
      </c>
      <c r="N1487" s="51">
        <f t="shared" si="848"/>
        <v>1.3939837030959039</v>
      </c>
      <c r="O1487" s="52">
        <f t="shared" si="849"/>
        <v>0.22249204171157463</v>
      </c>
      <c r="P1487" s="53" t="b">
        <f t="shared" si="850"/>
        <v>0</v>
      </c>
      <c r="Q1487" s="53" t="b">
        <f t="shared" si="851"/>
        <v>0</v>
      </c>
      <c r="R1487" s="53" t="b">
        <f t="shared" si="852"/>
        <v>0</v>
      </c>
      <c r="S1487" s="53" t="b">
        <f t="shared" si="878"/>
        <v>0</v>
      </c>
      <c r="T1487" s="54" t="str">
        <f t="shared" si="879"/>
        <v>不调</v>
      </c>
      <c r="U1487" s="51">
        <f t="shared" si="853"/>
        <v>0.15728938470869014</v>
      </c>
      <c r="V1487" s="51">
        <f t="shared" si="854"/>
        <v>0.15286089550577897</v>
      </c>
      <c r="W1487" s="51">
        <f t="shared" si="855"/>
        <v>0.94711733019647726</v>
      </c>
      <c r="X1487" s="51">
        <f t="shared" si="856"/>
        <v>0.13671609268495763</v>
      </c>
      <c r="Y1487" s="51">
        <f t="shared" si="880"/>
        <v>0.99998626710299976</v>
      </c>
      <c r="Z1487" s="51">
        <f t="shared" si="857"/>
        <v>0.15728722466977071</v>
      </c>
      <c r="AA1487" s="51">
        <f t="shared" si="858"/>
        <v>0.15285879628284563</v>
      </c>
      <c r="AB1487" s="51">
        <f t="shared" si="859"/>
        <v>0.94710432353173457</v>
      </c>
      <c r="AC1487" s="51">
        <f t="shared" si="860"/>
        <v>0.13671421517693852</v>
      </c>
      <c r="AD1487" s="78">
        <f t="shared" si="861"/>
        <v>1.3939645596612893</v>
      </c>
      <c r="AE1487" s="51">
        <f t="shared" si="881"/>
        <v>1.4065288855747466</v>
      </c>
      <c r="AF1487" s="50">
        <f t="shared" si="862"/>
        <v>-8.9328602080740449E-3</v>
      </c>
      <c r="AG1487" s="50">
        <f t="shared" si="882"/>
        <v>3.4223132146224966E-3</v>
      </c>
      <c r="AH1487" s="48">
        <f t="shared" si="883"/>
        <v>45930</v>
      </c>
      <c r="AI1487" s="55">
        <f t="shared" si="863"/>
        <v>2025</v>
      </c>
      <c r="AJ1487" s="55">
        <f t="shared" si="864"/>
        <v>12</v>
      </c>
      <c r="AK1487" s="53">
        <f t="shared" si="865"/>
        <v>0</v>
      </c>
      <c r="AL1487" s="51">
        <f t="shared" si="884"/>
        <v>1.3943931789200252</v>
      </c>
      <c r="AM1487" s="52" t="str">
        <f t="shared" si="866"/>
        <v/>
      </c>
      <c r="AN1487" s="51">
        <f t="shared" si="885"/>
        <v>1.4065288855747466</v>
      </c>
      <c r="AO1487" s="52">
        <f t="shared" si="867"/>
        <v>-8.9328602080740449E-3</v>
      </c>
      <c r="AP1487" s="56">
        <f t="shared" si="868"/>
        <v>1</v>
      </c>
      <c r="AQ1487" s="53" t="b">
        <f t="shared" si="869"/>
        <v>1</v>
      </c>
    </row>
    <row r="1488" spans="1:43">
      <c r="A1488" s="48">
        <f>净值底稿!A1449</f>
        <v>46009</v>
      </c>
      <c r="B1488" s="49">
        <f>净值底稿!X1449</f>
        <v>1.8610279083608934</v>
      </c>
      <c r="C1488" s="49">
        <f>净值底稿!U1449</f>
        <v>1.7839888067951295</v>
      </c>
      <c r="D1488" s="49">
        <f>净值底稿!V1449</f>
        <v>1.7504999999999999</v>
      </c>
      <c r="E1488" s="49">
        <f>净值底稿!W1449</f>
        <v>3.3902000000000001</v>
      </c>
      <c r="F1488" s="50">
        <f t="shared" si="870"/>
        <v>7.5417018223435939E-3</v>
      </c>
      <c r="G1488" s="50">
        <f t="shared" si="871"/>
        <v>-2.99044090144307E-3</v>
      </c>
      <c r="H1488" s="50">
        <f t="shared" si="872"/>
        <v>3.4287673581334666E-4</v>
      </c>
      <c r="I1488" s="50">
        <f t="shared" si="873"/>
        <v>2.7804070042594109E-3</v>
      </c>
      <c r="J1488" s="51">
        <f t="shared" si="874"/>
        <v>0.1584734380186941</v>
      </c>
      <c r="K1488" s="51">
        <f t="shared" si="875"/>
        <v>0.15240168108629606</v>
      </c>
      <c r="L1488" s="51">
        <f t="shared" si="876"/>
        <v>0.94742906357066181</v>
      </c>
      <c r="M1488" s="51">
        <f t="shared" si="877"/>
        <v>0.13709433633839832</v>
      </c>
      <c r="N1488" s="51">
        <f t="shared" si="848"/>
        <v>1.3953985190140503</v>
      </c>
      <c r="O1488" s="52">
        <f t="shared" si="849"/>
        <v>0.22278590300113393</v>
      </c>
      <c r="P1488" s="53" t="b">
        <f t="shared" si="850"/>
        <v>0</v>
      </c>
      <c r="Q1488" s="53" t="b">
        <f t="shared" si="851"/>
        <v>0</v>
      </c>
      <c r="R1488" s="53" t="b">
        <f t="shared" si="852"/>
        <v>0</v>
      </c>
      <c r="S1488" s="53" t="b">
        <f t="shared" si="878"/>
        <v>0</v>
      </c>
      <c r="T1488" s="54" t="str">
        <f t="shared" si="879"/>
        <v>不调</v>
      </c>
      <c r="U1488" s="51">
        <f t="shared" si="853"/>
        <v>0.1584734380186941</v>
      </c>
      <c r="V1488" s="51">
        <f t="shared" si="854"/>
        <v>0.15240168108629606</v>
      </c>
      <c r="W1488" s="51">
        <f t="shared" si="855"/>
        <v>0.94742906357066181</v>
      </c>
      <c r="X1488" s="51">
        <f t="shared" si="856"/>
        <v>0.13709433633839832</v>
      </c>
      <c r="Y1488" s="51">
        <f t="shared" si="880"/>
        <v>0.99998626710299976</v>
      </c>
      <c r="Z1488" s="51">
        <f t="shared" si="857"/>
        <v>0.15847126171929252</v>
      </c>
      <c r="AA1488" s="51">
        <f t="shared" si="858"/>
        <v>0.15239958816970706</v>
      </c>
      <c r="AB1488" s="51">
        <f t="shared" si="859"/>
        <v>0.94741605262491679</v>
      </c>
      <c r="AC1488" s="51">
        <f t="shared" si="860"/>
        <v>0.13709245363599806</v>
      </c>
      <c r="AD1488" s="78">
        <f t="shared" si="861"/>
        <v>1.3953793561499146</v>
      </c>
      <c r="AE1488" s="51">
        <f t="shared" si="881"/>
        <v>1.4065288855747466</v>
      </c>
      <c r="AF1488" s="50">
        <f t="shared" si="862"/>
        <v>-7.9269821894031312E-3</v>
      </c>
      <c r="AG1488" s="50">
        <f t="shared" si="882"/>
        <v>1.0149443748908027E-3</v>
      </c>
      <c r="AH1488" s="48">
        <f t="shared" si="883"/>
        <v>45930</v>
      </c>
      <c r="AI1488" s="55">
        <f t="shared" si="863"/>
        <v>2025</v>
      </c>
      <c r="AJ1488" s="55">
        <f t="shared" si="864"/>
        <v>12</v>
      </c>
      <c r="AK1488" s="53">
        <f t="shared" si="865"/>
        <v>0</v>
      </c>
      <c r="AL1488" s="51">
        <f t="shared" si="884"/>
        <v>1.3943931789200252</v>
      </c>
      <c r="AM1488" s="52" t="str">
        <f t="shared" si="866"/>
        <v/>
      </c>
      <c r="AN1488" s="51">
        <f t="shared" si="885"/>
        <v>1.4065288855747466</v>
      </c>
      <c r="AO1488" s="52">
        <f t="shared" si="867"/>
        <v>-7.9269821894031312E-3</v>
      </c>
      <c r="AP1488" s="56">
        <f t="shared" si="868"/>
        <v>1</v>
      </c>
      <c r="AQ1488" s="53" t="b">
        <f t="shared" si="869"/>
        <v>1</v>
      </c>
    </row>
    <row r="1489" spans="1:43">
      <c r="A1489" s="48">
        <f>净值底稿!A1450</f>
        <v>46010</v>
      </c>
      <c r="B1489" s="49">
        <f>净值底稿!X1450</f>
        <v>1.86084787560669</v>
      </c>
      <c r="C1489" s="49">
        <f>净值底稿!U1450</f>
        <v>1.7990950873723108</v>
      </c>
      <c r="D1489" s="49">
        <f>净值底稿!V1450</f>
        <v>1.7517</v>
      </c>
      <c r="E1489" s="49">
        <f>净值底稿!W1450</f>
        <v>3.3898000000000001</v>
      </c>
      <c r="F1489" s="50">
        <f t="shared" si="870"/>
        <v>-9.6738341963886754E-5</v>
      </c>
      <c r="G1489" s="50">
        <f t="shared" si="871"/>
        <v>8.467699191633038E-3</v>
      </c>
      <c r="H1489" s="50">
        <f t="shared" si="872"/>
        <v>6.8551842330766277E-4</v>
      </c>
      <c r="I1489" s="50">
        <f t="shared" si="873"/>
        <v>-1.1798713940180949E-4</v>
      </c>
      <c r="J1489" s="51">
        <f t="shared" si="874"/>
        <v>0.15845593147218487</v>
      </c>
      <c r="K1489" s="51">
        <f t="shared" si="875"/>
        <v>0.15369006203925689</v>
      </c>
      <c r="L1489" s="51">
        <f t="shared" si="876"/>
        <v>0.9480655237835286</v>
      </c>
      <c r="M1489" s="51">
        <f t="shared" si="877"/>
        <v>0.13707627848955997</v>
      </c>
      <c r="N1489" s="51">
        <f t="shared" si="848"/>
        <v>1.3972877957845304</v>
      </c>
      <c r="O1489" s="52">
        <f t="shared" si="849"/>
        <v>0.22339420300753593</v>
      </c>
      <c r="P1489" s="53" t="b">
        <f t="shared" si="850"/>
        <v>0</v>
      </c>
      <c r="Q1489" s="53" t="b">
        <f t="shared" si="851"/>
        <v>0</v>
      </c>
      <c r="R1489" s="53" t="b">
        <f t="shared" si="852"/>
        <v>0</v>
      </c>
      <c r="S1489" s="53" t="b">
        <f t="shared" si="878"/>
        <v>0</v>
      </c>
      <c r="T1489" s="54" t="str">
        <f t="shared" si="879"/>
        <v>不调</v>
      </c>
      <c r="U1489" s="51">
        <f t="shared" si="853"/>
        <v>0.15845593147218487</v>
      </c>
      <c r="V1489" s="51">
        <f t="shared" si="854"/>
        <v>0.15369006203925689</v>
      </c>
      <c r="W1489" s="51">
        <f t="shared" si="855"/>
        <v>0.9480655237835286</v>
      </c>
      <c r="X1489" s="51">
        <f t="shared" si="856"/>
        <v>0.13707627848955997</v>
      </c>
      <c r="Y1489" s="51">
        <f t="shared" si="880"/>
        <v>0.99998626710299976</v>
      </c>
      <c r="Z1489" s="51">
        <f t="shared" si="857"/>
        <v>0.15845375541319889</v>
      </c>
      <c r="AA1489" s="51">
        <f t="shared" si="858"/>
        <v>0.15368795142946495</v>
      </c>
      <c r="AB1489" s="51">
        <f t="shared" si="859"/>
        <v>0.94805250409734099</v>
      </c>
      <c r="AC1489" s="51">
        <f t="shared" si="860"/>
        <v>0.13707439603514629</v>
      </c>
      <c r="AD1489" s="78">
        <f t="shared" si="861"/>
        <v>1.3972686069751512</v>
      </c>
      <c r="AE1489" s="51">
        <f t="shared" si="881"/>
        <v>1.4065288855747466</v>
      </c>
      <c r="AF1489" s="50">
        <f t="shared" si="862"/>
        <v>-6.5837813176594651E-3</v>
      </c>
      <c r="AG1489" s="50">
        <f t="shared" si="882"/>
        <v>1.3539334783119195E-3</v>
      </c>
      <c r="AH1489" s="48">
        <f t="shared" si="883"/>
        <v>45930</v>
      </c>
      <c r="AI1489" s="55">
        <f t="shared" si="863"/>
        <v>2025</v>
      </c>
      <c r="AJ1489" s="55">
        <f t="shared" si="864"/>
        <v>12</v>
      </c>
      <c r="AK1489" s="53">
        <f t="shared" si="865"/>
        <v>0</v>
      </c>
      <c r="AL1489" s="51">
        <f t="shared" si="884"/>
        <v>1.3943931789200252</v>
      </c>
      <c r="AM1489" s="52" t="str">
        <f t="shared" si="866"/>
        <v/>
      </c>
      <c r="AN1489" s="51">
        <f t="shared" si="885"/>
        <v>1.4065288855747466</v>
      </c>
      <c r="AO1489" s="52">
        <f t="shared" si="867"/>
        <v>-6.5837813176594651E-3</v>
      </c>
      <c r="AP1489" s="56">
        <f t="shared" si="868"/>
        <v>1</v>
      </c>
      <c r="AQ1489" s="53" t="b">
        <f t="shared" si="869"/>
        <v>1</v>
      </c>
    </row>
    <row r="1490" spans="1:43">
      <c r="A1490" s="48">
        <f>净值底稿!A1451</f>
        <v>46013</v>
      </c>
      <c r="B1490" s="49">
        <f>净值底稿!X1451</f>
        <v>1.8523983204669143</v>
      </c>
      <c r="C1490" s="49">
        <f>净值底稿!U1451</f>
        <v>1.8168274567029714</v>
      </c>
      <c r="D1490" s="49">
        <f>净值底稿!V1451</f>
        <v>1.7513000000000001</v>
      </c>
      <c r="E1490" s="49">
        <f>净值底稿!W1451</f>
        <v>3.4477000000000002</v>
      </c>
      <c r="F1490" s="50">
        <f t="shared" si="870"/>
        <v>-4.5407017148141327E-3</v>
      </c>
      <c r="G1490" s="50">
        <f t="shared" si="871"/>
        <v>9.8562713305829774E-3</v>
      </c>
      <c r="H1490" s="50">
        <f t="shared" si="872"/>
        <v>-2.2834960324258358E-4</v>
      </c>
      <c r="I1490" s="50">
        <f t="shared" si="873"/>
        <v>1.7080653725883632E-2</v>
      </c>
      <c r="J1490" s="51">
        <f t="shared" si="874"/>
        <v>0.15773426417427544</v>
      </c>
      <c r="K1490" s="51">
        <f t="shared" si="875"/>
        <v>0.15520274157899522</v>
      </c>
      <c r="L1490" s="51">
        <f t="shared" si="876"/>
        <v>0.94783601668417727</v>
      </c>
      <c r="M1490" s="51">
        <f t="shared" si="877"/>
        <v>0.13941571632850727</v>
      </c>
      <c r="N1490" s="51">
        <f t="shared" si="848"/>
        <v>1.4001887387659551</v>
      </c>
      <c r="O1490" s="52">
        <f t="shared" si="849"/>
        <v>0.2234963023835452</v>
      </c>
      <c r="P1490" s="53" t="b">
        <f t="shared" si="850"/>
        <v>0</v>
      </c>
      <c r="Q1490" s="53" t="b">
        <f t="shared" si="851"/>
        <v>0</v>
      </c>
      <c r="R1490" s="53" t="b">
        <f t="shared" si="852"/>
        <v>0</v>
      </c>
      <c r="S1490" s="53" t="b">
        <f t="shared" si="878"/>
        <v>0</v>
      </c>
      <c r="T1490" s="54" t="str">
        <f t="shared" si="879"/>
        <v>不调</v>
      </c>
      <c r="U1490" s="51">
        <f t="shared" si="853"/>
        <v>0.15773426417427544</v>
      </c>
      <c r="V1490" s="51">
        <f t="shared" si="854"/>
        <v>0.15520274157899522</v>
      </c>
      <c r="W1490" s="51">
        <f t="shared" si="855"/>
        <v>0.94783601668417727</v>
      </c>
      <c r="X1490" s="51">
        <f t="shared" si="856"/>
        <v>0.13941571632850727</v>
      </c>
      <c r="Y1490" s="51">
        <f t="shared" si="880"/>
        <v>0.99995880187477393</v>
      </c>
      <c r="Z1490" s="51">
        <f t="shared" si="857"/>
        <v>0.15772776581830755</v>
      </c>
      <c r="AA1490" s="51">
        <f t="shared" si="858"/>
        <v>0.15519634751701222</v>
      </c>
      <c r="AB1490" s="51">
        <f t="shared" si="859"/>
        <v>0.94779696761726817</v>
      </c>
      <c r="AC1490" s="51">
        <f t="shared" si="860"/>
        <v>0.13940997266236749</v>
      </c>
      <c r="AD1490" s="78">
        <f t="shared" si="861"/>
        <v>1.4001310536149554</v>
      </c>
      <c r="AE1490" s="51">
        <f t="shared" si="881"/>
        <v>1.4065288855747466</v>
      </c>
      <c r="AF1490" s="50">
        <f t="shared" si="862"/>
        <v>-4.5486673081562845E-3</v>
      </c>
      <c r="AG1490" s="50">
        <f t="shared" si="882"/>
        <v>2.0486015541427705E-3</v>
      </c>
      <c r="AH1490" s="48">
        <f t="shared" si="883"/>
        <v>45930</v>
      </c>
      <c r="AI1490" s="55">
        <f t="shared" si="863"/>
        <v>2025</v>
      </c>
      <c r="AJ1490" s="55">
        <f t="shared" si="864"/>
        <v>12</v>
      </c>
      <c r="AK1490" s="53">
        <f t="shared" si="865"/>
        <v>0</v>
      </c>
      <c r="AL1490" s="51">
        <f t="shared" si="884"/>
        <v>1.3943931789200252</v>
      </c>
      <c r="AM1490" s="52" t="str">
        <f t="shared" si="866"/>
        <v/>
      </c>
      <c r="AN1490" s="51">
        <f t="shared" si="885"/>
        <v>1.4065288855747466</v>
      </c>
      <c r="AO1490" s="52">
        <f t="shared" si="867"/>
        <v>-4.5486673081562845E-3</v>
      </c>
      <c r="AP1490" s="56">
        <f t="shared" si="868"/>
        <v>1</v>
      </c>
      <c r="AQ1490" s="53" t="b">
        <f t="shared" si="869"/>
        <v>1</v>
      </c>
    </row>
    <row r="1491" spans="1:43">
      <c r="A1491" s="48">
        <f>净值底稿!A1452</f>
        <v>46014</v>
      </c>
      <c r="B1491" s="49">
        <f>净值底稿!X1452</f>
        <v>1.8542940816403961</v>
      </c>
      <c r="C1491" s="49">
        <f>净值底稿!U1452</f>
        <v>1.8188641983295502</v>
      </c>
      <c r="D1491" s="49">
        <f>净值底稿!V1452</f>
        <v>1.7525999999999999</v>
      </c>
      <c r="E1491" s="49">
        <f>净值底稿!W1452</f>
        <v>3.4982000000000002</v>
      </c>
      <c r="F1491" s="50">
        <f t="shared" si="870"/>
        <v>1.0234090327851941E-3</v>
      </c>
      <c r="G1491" s="50">
        <f t="shared" si="871"/>
        <v>1.1210429581876014E-3</v>
      </c>
      <c r="H1491" s="50">
        <f t="shared" si="872"/>
        <v>7.4230571575384374E-4</v>
      </c>
      <c r="I1491" s="50">
        <f t="shared" si="873"/>
        <v>1.4647446123502661E-2</v>
      </c>
      <c r="J1491" s="51">
        <f t="shared" si="874"/>
        <v>0.15788918583856704</v>
      </c>
      <c r="K1491" s="51">
        <f t="shared" si="875"/>
        <v>0.15537032928953259</v>
      </c>
      <c r="L1491" s="51">
        <f t="shared" si="876"/>
        <v>0.94850052272370466</v>
      </c>
      <c r="M1491" s="51">
        <f t="shared" si="877"/>
        <v>0.1414519727260185</v>
      </c>
      <c r="N1491" s="51">
        <f t="shared" si="848"/>
        <v>1.403212010577823</v>
      </c>
      <c r="O1491" s="52">
        <f t="shared" si="849"/>
        <v>0.223244607918588</v>
      </c>
      <c r="P1491" s="53" t="b">
        <f t="shared" si="850"/>
        <v>0</v>
      </c>
      <c r="Q1491" s="53" t="b">
        <f t="shared" si="851"/>
        <v>0</v>
      </c>
      <c r="R1491" s="53" t="b">
        <f t="shared" si="852"/>
        <v>0</v>
      </c>
      <c r="S1491" s="53" t="b">
        <f t="shared" si="878"/>
        <v>0</v>
      </c>
      <c r="T1491" s="54" t="str">
        <f t="shared" si="879"/>
        <v>不调</v>
      </c>
      <c r="U1491" s="51">
        <f t="shared" si="853"/>
        <v>0.15788918583856704</v>
      </c>
      <c r="V1491" s="51">
        <f t="shared" si="854"/>
        <v>0.15537032928953259</v>
      </c>
      <c r="W1491" s="51">
        <f t="shared" si="855"/>
        <v>0.94850052272370466</v>
      </c>
      <c r="X1491" s="51">
        <f t="shared" si="856"/>
        <v>0.1414519727260185</v>
      </c>
      <c r="Y1491" s="51">
        <f t="shared" si="880"/>
        <v>0.99998626710299976</v>
      </c>
      <c r="Z1491" s="51">
        <f t="shared" si="857"/>
        <v>0.15788701756264045</v>
      </c>
      <c r="AA1491" s="51">
        <f t="shared" si="858"/>
        <v>0.15536819560480356</v>
      </c>
      <c r="AB1491" s="51">
        <f t="shared" si="859"/>
        <v>0.94848749706372137</v>
      </c>
      <c r="AC1491" s="51">
        <f t="shared" si="860"/>
        <v>0.14145003018064659</v>
      </c>
      <c r="AD1491" s="78">
        <f t="shared" si="861"/>
        <v>1.4031927404118119</v>
      </c>
      <c r="AE1491" s="51">
        <f t="shared" si="881"/>
        <v>1.4065288855747466</v>
      </c>
      <c r="AF1491" s="50">
        <f t="shared" si="862"/>
        <v>-2.3718995017806277E-3</v>
      </c>
      <c r="AG1491" s="50">
        <f t="shared" si="882"/>
        <v>2.1867144428742158E-3</v>
      </c>
      <c r="AH1491" s="48">
        <f t="shared" si="883"/>
        <v>45930</v>
      </c>
      <c r="AI1491" s="55">
        <f t="shared" si="863"/>
        <v>2025</v>
      </c>
      <c r="AJ1491" s="55">
        <f t="shared" si="864"/>
        <v>12</v>
      </c>
      <c r="AK1491" s="53">
        <f t="shared" si="865"/>
        <v>0</v>
      </c>
      <c r="AL1491" s="51">
        <f t="shared" si="884"/>
        <v>1.3943931789200252</v>
      </c>
      <c r="AM1491" s="52" t="str">
        <f t="shared" si="866"/>
        <v/>
      </c>
      <c r="AN1491" s="51">
        <f t="shared" si="885"/>
        <v>1.4065288855747466</v>
      </c>
      <c r="AO1491" s="52">
        <f t="shared" si="867"/>
        <v>-2.3718995017806277E-3</v>
      </c>
      <c r="AP1491" s="56">
        <f t="shared" si="868"/>
        <v>1</v>
      </c>
      <c r="AQ1491" s="53" t="b">
        <f t="shared" si="869"/>
        <v>1</v>
      </c>
    </row>
    <row r="1492" spans="1:43">
      <c r="A1492" s="48">
        <f>净值底稿!A1453</f>
        <v>46015</v>
      </c>
      <c r="B1492" s="49">
        <f>净值底稿!X1453</f>
        <v>1.8574004934659218</v>
      </c>
      <c r="C1492" s="49">
        <f>净值底稿!U1453</f>
        <v>1.8398017290725921</v>
      </c>
      <c r="D1492" s="49">
        <f>净值底稿!V1453</f>
        <v>1.7531000000000001</v>
      </c>
      <c r="E1492" s="49">
        <f>净值底稿!W1453</f>
        <v>3.5017</v>
      </c>
      <c r="F1492" s="50">
        <f t="shared" si="870"/>
        <v>1.6752530552099909E-3</v>
      </c>
      <c r="G1492" s="50">
        <f t="shared" si="871"/>
        <v>1.1511321605137459E-2</v>
      </c>
      <c r="H1492" s="50">
        <f t="shared" si="872"/>
        <v>2.8529042565339502E-4</v>
      </c>
      <c r="I1492" s="50">
        <f t="shared" si="873"/>
        <v>1.0005145503402257E-3</v>
      </c>
      <c r="J1492" s="51">
        <f t="shared" si="874"/>
        <v>0.15815151827119026</v>
      </c>
      <c r="K1492" s="51">
        <f t="shared" si="875"/>
        <v>0.15715668887162035</v>
      </c>
      <c r="L1492" s="51">
        <f t="shared" si="876"/>
        <v>0.94875809146548562</v>
      </c>
      <c r="M1492" s="51">
        <f t="shared" si="877"/>
        <v>0.14159155299398837</v>
      </c>
      <c r="N1492" s="51">
        <f t="shared" si="848"/>
        <v>1.4056578516022846</v>
      </c>
      <c r="O1492" s="52">
        <f t="shared" si="849"/>
        <v>0.2243136242460399</v>
      </c>
      <c r="P1492" s="53" t="b">
        <f t="shared" si="850"/>
        <v>0</v>
      </c>
      <c r="Q1492" s="53" t="b">
        <f t="shared" si="851"/>
        <v>0</v>
      </c>
      <c r="R1492" s="53" t="b">
        <f t="shared" si="852"/>
        <v>0</v>
      </c>
      <c r="S1492" s="53" t="b">
        <f t="shared" si="878"/>
        <v>0</v>
      </c>
      <c r="T1492" s="54" t="str">
        <f t="shared" si="879"/>
        <v>不调</v>
      </c>
      <c r="U1492" s="51">
        <f t="shared" si="853"/>
        <v>0.15815151827119026</v>
      </c>
      <c r="V1492" s="51">
        <f t="shared" si="854"/>
        <v>0.15715668887162035</v>
      </c>
      <c r="W1492" s="51">
        <f t="shared" si="855"/>
        <v>0.94875809146548562</v>
      </c>
      <c r="X1492" s="51">
        <f t="shared" si="856"/>
        <v>0.14159155299398837</v>
      </c>
      <c r="Y1492" s="51">
        <f t="shared" si="880"/>
        <v>0.99998626710299976</v>
      </c>
      <c r="Z1492" s="51">
        <f t="shared" si="857"/>
        <v>0.15814934639267941</v>
      </c>
      <c r="AA1492" s="51">
        <f t="shared" si="858"/>
        <v>0.15715453065499918</v>
      </c>
      <c r="AB1492" s="51">
        <f t="shared" si="859"/>
        <v>0.94874506226833732</v>
      </c>
      <c r="AC1492" s="51">
        <f t="shared" si="860"/>
        <v>0.14158960853177499</v>
      </c>
      <c r="AD1492" s="78">
        <f t="shared" si="861"/>
        <v>1.4056385478477909</v>
      </c>
      <c r="AE1492" s="51">
        <f t="shared" si="881"/>
        <v>1.4065288855747466</v>
      </c>
      <c r="AF1492" s="50">
        <f t="shared" si="862"/>
        <v>-6.3300351388939635E-4</v>
      </c>
      <c r="AG1492" s="50">
        <f t="shared" si="882"/>
        <v>1.7430302805452325E-3</v>
      </c>
      <c r="AH1492" s="48">
        <f t="shared" si="883"/>
        <v>45930</v>
      </c>
      <c r="AI1492" s="55">
        <f t="shared" si="863"/>
        <v>2025</v>
      </c>
      <c r="AJ1492" s="55">
        <f t="shared" si="864"/>
        <v>12</v>
      </c>
      <c r="AK1492" s="53">
        <f t="shared" si="865"/>
        <v>0</v>
      </c>
      <c r="AL1492" s="51">
        <f t="shared" si="884"/>
        <v>1.3943931789200252</v>
      </c>
      <c r="AM1492" s="52" t="str">
        <f t="shared" si="866"/>
        <v/>
      </c>
      <c r="AN1492" s="51">
        <f t="shared" si="885"/>
        <v>1.4065288855747466</v>
      </c>
      <c r="AO1492" s="52">
        <f t="shared" si="867"/>
        <v>-6.3300351388939635E-4</v>
      </c>
      <c r="AP1492" s="56">
        <f t="shared" si="868"/>
        <v>1</v>
      </c>
      <c r="AQ1492" s="53" t="b">
        <f t="shared" si="869"/>
        <v>1</v>
      </c>
    </row>
    <row r="1493" spans="1:43">
      <c r="A1493" s="48">
        <f>净值底稿!A1454</f>
        <v>46016</v>
      </c>
      <c r="B1493" s="49">
        <f>净值底稿!X1454</f>
        <v>1.8613256294023595</v>
      </c>
      <c r="C1493" s="49">
        <f>净值底稿!U1454</f>
        <v>1.8530733929934731</v>
      </c>
      <c r="D1493" s="49">
        <f>净值底稿!V1454</f>
        <v>1.7533000000000001</v>
      </c>
      <c r="E1493" s="49">
        <f>净值底稿!W1454</f>
        <v>3.4845999999999999</v>
      </c>
      <c r="F1493" s="50">
        <f t="shared" si="870"/>
        <v>2.1132415708113861E-3</v>
      </c>
      <c r="G1493" s="50">
        <f t="shared" si="871"/>
        <v>7.2136381389156234E-3</v>
      </c>
      <c r="H1493" s="50">
        <f t="shared" si="872"/>
        <v>1.1408362329579091E-4</v>
      </c>
      <c r="I1493" s="50">
        <f t="shared" si="873"/>
        <v>-4.8833423765599626E-3</v>
      </c>
      <c r="J1493" s="51">
        <f t="shared" si="874"/>
        <v>0.15848355416587306</v>
      </c>
      <c r="K1493" s="51">
        <f t="shared" si="875"/>
        <v>0.15828818657103547</v>
      </c>
      <c r="L1493" s="51">
        <f t="shared" si="876"/>
        <v>0.9488532985426249</v>
      </c>
      <c r="M1493" s="51">
        <f t="shared" si="877"/>
        <v>0.14089817799635124</v>
      </c>
      <c r="N1493" s="51">
        <f t="shared" si="848"/>
        <v>1.4065232172758846</v>
      </c>
      <c r="O1493" s="52">
        <f t="shared" si="849"/>
        <v>0.22521614776499976</v>
      </c>
      <c r="P1493" s="53" t="b">
        <f t="shared" si="850"/>
        <v>0</v>
      </c>
      <c r="Q1493" s="53" t="b">
        <f t="shared" si="851"/>
        <v>0</v>
      </c>
      <c r="R1493" s="53" t="b">
        <f t="shared" si="852"/>
        <v>0</v>
      </c>
      <c r="S1493" s="53" t="b">
        <f t="shared" si="878"/>
        <v>0</v>
      </c>
      <c r="T1493" s="54" t="str">
        <f t="shared" si="879"/>
        <v>不调</v>
      </c>
      <c r="U1493" s="51">
        <f t="shared" si="853"/>
        <v>0.15848355416587306</v>
      </c>
      <c r="V1493" s="51">
        <f t="shared" si="854"/>
        <v>0.15828818657103547</v>
      </c>
      <c r="W1493" s="51">
        <f t="shared" si="855"/>
        <v>0.9488532985426249</v>
      </c>
      <c r="X1493" s="51">
        <f t="shared" si="856"/>
        <v>0.14089817799635124</v>
      </c>
      <c r="Y1493" s="51">
        <f t="shared" si="880"/>
        <v>0.99998626710299976</v>
      </c>
      <c r="Z1493" s="51">
        <f t="shared" si="857"/>
        <v>0.15848137772754747</v>
      </c>
      <c r="AA1493" s="51">
        <f t="shared" si="858"/>
        <v>0.15828601281567292</v>
      </c>
      <c r="AB1493" s="51">
        <f t="shared" si="859"/>
        <v>0.94884026803800769</v>
      </c>
      <c r="AC1493" s="51">
        <f t="shared" si="860"/>
        <v>0.14089624305618528</v>
      </c>
      <c r="AD1493" s="78">
        <f t="shared" si="861"/>
        <v>1.4065039016374135</v>
      </c>
      <c r="AE1493" s="51">
        <f t="shared" si="881"/>
        <v>1.4065288855747466</v>
      </c>
      <c r="AF1493" s="50">
        <f t="shared" si="862"/>
        <v>-1.7762832736245571E-5</v>
      </c>
      <c r="AG1493" s="50">
        <f t="shared" si="882"/>
        <v>6.1563037734524428E-4</v>
      </c>
      <c r="AH1493" s="48">
        <f t="shared" si="883"/>
        <v>45930</v>
      </c>
      <c r="AI1493" s="55">
        <f t="shared" si="863"/>
        <v>2025</v>
      </c>
      <c r="AJ1493" s="55">
        <f t="shared" si="864"/>
        <v>12</v>
      </c>
      <c r="AK1493" s="53">
        <f t="shared" si="865"/>
        <v>0</v>
      </c>
      <c r="AL1493" s="51">
        <f t="shared" si="884"/>
        <v>1.3943931789200252</v>
      </c>
      <c r="AM1493" s="52" t="str">
        <f t="shared" si="866"/>
        <v/>
      </c>
      <c r="AN1493" s="51">
        <f t="shared" si="885"/>
        <v>1.4065288855747466</v>
      </c>
      <c r="AO1493" s="52">
        <f t="shared" si="867"/>
        <v>-1.7762832736245571E-5</v>
      </c>
      <c r="AP1493" s="56">
        <f t="shared" si="868"/>
        <v>1</v>
      </c>
      <c r="AQ1493" s="53" t="b">
        <f t="shared" si="869"/>
        <v>1</v>
      </c>
    </row>
    <row r="1494" spans="1:43">
      <c r="A1494" s="48">
        <f>净值底稿!A1455</f>
        <v>46017</v>
      </c>
      <c r="B1494" s="49">
        <f>净值底稿!X1455</f>
        <v>1.8586671518518108</v>
      </c>
      <c r="C1494" s="49">
        <f>净值底稿!U1455</f>
        <v>1.8563199954569152</v>
      </c>
      <c r="D1494" s="49">
        <f>净值底稿!V1455</f>
        <v>1.7539</v>
      </c>
      <c r="E1494" s="49">
        <f>净值底稿!W1455</f>
        <v>3.4994999999999998</v>
      </c>
      <c r="F1494" s="50">
        <f t="shared" si="870"/>
        <v>-1.4282710711946978E-3</v>
      </c>
      <c r="G1494" s="50">
        <f t="shared" si="871"/>
        <v>1.7520096482512848E-3</v>
      </c>
      <c r="H1494" s="50">
        <f t="shared" si="872"/>
        <v>3.4221182912208548E-4</v>
      </c>
      <c r="I1494" s="50">
        <f t="shared" si="873"/>
        <v>4.2759570682431303E-3</v>
      </c>
      <c r="J1494" s="51">
        <f t="shared" si="874"/>
        <v>0.15825502336041614</v>
      </c>
      <c r="K1494" s="51">
        <f t="shared" si="875"/>
        <v>0.15856333143730922</v>
      </c>
      <c r="L1494" s="51">
        <f t="shared" si="876"/>
        <v>0.94916497240167763</v>
      </c>
      <c r="M1494" s="51">
        <f t="shared" si="877"/>
        <v>0.14149870934257028</v>
      </c>
      <c r="N1494" s="51">
        <f t="shared" si="848"/>
        <v>1.4074820365419733</v>
      </c>
      <c r="O1494" s="52">
        <f t="shared" si="849"/>
        <v>0.22509584248486239</v>
      </c>
      <c r="P1494" s="53" t="b">
        <f t="shared" si="850"/>
        <v>0</v>
      </c>
      <c r="Q1494" s="53" t="b">
        <f t="shared" si="851"/>
        <v>0</v>
      </c>
      <c r="R1494" s="53" t="b">
        <f t="shared" si="852"/>
        <v>0</v>
      </c>
      <c r="S1494" s="53" t="b">
        <f t="shared" si="878"/>
        <v>0</v>
      </c>
      <c r="T1494" s="54" t="str">
        <f t="shared" si="879"/>
        <v>不调</v>
      </c>
      <c r="U1494" s="51">
        <f t="shared" si="853"/>
        <v>0.15825502336041614</v>
      </c>
      <c r="V1494" s="51">
        <f t="shared" si="854"/>
        <v>0.15856333143730922</v>
      </c>
      <c r="W1494" s="51">
        <f t="shared" si="855"/>
        <v>0.94916497240167763</v>
      </c>
      <c r="X1494" s="51">
        <f t="shared" si="856"/>
        <v>0.14149870934257028</v>
      </c>
      <c r="Y1494" s="51">
        <f t="shared" si="880"/>
        <v>0.99998626710299976</v>
      </c>
      <c r="Z1494" s="51">
        <f t="shared" si="857"/>
        <v>0.15825285006048057</v>
      </c>
      <c r="AA1494" s="51">
        <f t="shared" si="858"/>
        <v>0.15856115390341058</v>
      </c>
      <c r="AB1494" s="51">
        <f t="shared" si="859"/>
        <v>0.94915193761687544</v>
      </c>
      <c r="AC1494" s="51">
        <f t="shared" si="860"/>
        <v>0.14149676615536921</v>
      </c>
      <c r="AD1494" s="78">
        <f t="shared" si="861"/>
        <v>1.4074627077361359</v>
      </c>
      <c r="AE1494" s="51">
        <f t="shared" si="881"/>
        <v>1.4074627077361359</v>
      </c>
      <c r="AF1494" s="50">
        <f t="shared" si="862"/>
        <v>0</v>
      </c>
      <c r="AG1494" s="50">
        <f t="shared" si="882"/>
        <v>6.8169458869338229E-4</v>
      </c>
      <c r="AH1494" s="48">
        <f t="shared" si="883"/>
        <v>45930</v>
      </c>
      <c r="AI1494" s="55">
        <f t="shared" si="863"/>
        <v>2025</v>
      </c>
      <c r="AJ1494" s="55">
        <f t="shared" si="864"/>
        <v>12</v>
      </c>
      <c r="AK1494" s="53">
        <f t="shared" si="865"/>
        <v>0</v>
      </c>
      <c r="AL1494" s="51">
        <f t="shared" si="884"/>
        <v>1.3943931789200252</v>
      </c>
      <c r="AM1494" s="52" t="str">
        <f t="shared" si="866"/>
        <v/>
      </c>
      <c r="AN1494" s="51">
        <f t="shared" si="885"/>
        <v>1.4074627077361359</v>
      </c>
      <c r="AO1494" s="52">
        <f t="shared" si="867"/>
        <v>0</v>
      </c>
      <c r="AP1494" s="56">
        <f t="shared" si="868"/>
        <v>1</v>
      </c>
      <c r="AQ1494" s="53" t="b">
        <f t="shared" si="869"/>
        <v>1</v>
      </c>
    </row>
    <row r="1495" spans="1:43">
      <c r="A1495" s="48">
        <f>净值底稿!A1456</f>
        <v>46020</v>
      </c>
      <c r="B1495" s="49">
        <f>净值底稿!X1456</f>
        <v>1.8572577681346951</v>
      </c>
      <c r="C1495" s="49">
        <f>净值底稿!U1456</f>
        <v>1.8506870191786537</v>
      </c>
      <c r="D1495" s="49">
        <f>净值底稿!V1456</f>
        <v>1.7515000000000001</v>
      </c>
      <c r="E1495" s="49">
        <f>净值底稿!W1456</f>
        <v>3.4893999999999998</v>
      </c>
      <c r="F1495" s="50">
        <f t="shared" si="870"/>
        <v>-7.5827655086679879E-4</v>
      </c>
      <c r="G1495" s="50">
        <f t="shared" si="871"/>
        <v>-3.0344855908719381E-3</v>
      </c>
      <c r="H1495" s="50">
        <f t="shared" si="872"/>
        <v>-1.3683790409942942E-3</v>
      </c>
      <c r="I1495" s="50">
        <f t="shared" si="873"/>
        <v>-2.8861265895128163E-3</v>
      </c>
      <c r="J1495" s="51">
        <f t="shared" si="874"/>
        <v>0.15813285063517185</v>
      </c>
      <c r="K1495" s="51">
        <f t="shared" si="875"/>
        <v>0.15808000236661865</v>
      </c>
      <c r="L1495" s="51">
        <f t="shared" si="876"/>
        <v>0.9478531379987214</v>
      </c>
      <c r="M1495" s="51">
        <f t="shared" si="877"/>
        <v>0.14108838857623812</v>
      </c>
      <c r="N1495" s="51">
        <f t="shared" si="848"/>
        <v>1.40515437957675</v>
      </c>
      <c r="O1495" s="52">
        <f t="shared" si="849"/>
        <v>0.22503780196524578</v>
      </c>
      <c r="P1495" s="53" t="b">
        <f t="shared" si="850"/>
        <v>0</v>
      </c>
      <c r="Q1495" s="53" t="b">
        <f t="shared" si="851"/>
        <v>0</v>
      </c>
      <c r="R1495" s="53" t="b">
        <f t="shared" si="852"/>
        <v>0</v>
      </c>
      <c r="S1495" s="53" t="b">
        <f t="shared" si="878"/>
        <v>0</v>
      </c>
      <c r="T1495" s="54" t="str">
        <f t="shared" si="879"/>
        <v>不调</v>
      </c>
      <c r="U1495" s="51">
        <f t="shared" si="853"/>
        <v>0.15813285063517185</v>
      </c>
      <c r="V1495" s="51">
        <f t="shared" si="854"/>
        <v>0.15808000236661865</v>
      </c>
      <c r="W1495" s="51">
        <f t="shared" si="855"/>
        <v>0.9478531379987214</v>
      </c>
      <c r="X1495" s="51">
        <f t="shared" si="856"/>
        <v>0.14108838857623812</v>
      </c>
      <c r="Y1495" s="51">
        <f t="shared" si="880"/>
        <v>0.99995880187477393</v>
      </c>
      <c r="Z1495" s="51">
        <f t="shared" si="857"/>
        <v>0.15812633585818903</v>
      </c>
      <c r="AA1495" s="51">
        <f t="shared" si="858"/>
        <v>0.1580734897668854</v>
      </c>
      <c r="AB1495" s="51">
        <f t="shared" si="859"/>
        <v>0.94781408822644619</v>
      </c>
      <c r="AC1495" s="51">
        <f t="shared" si="860"/>
        <v>0.14108257599913762</v>
      </c>
      <c r="AD1495" s="78">
        <f t="shared" si="861"/>
        <v>1.4050964898506582</v>
      </c>
      <c r="AE1495" s="51">
        <f t="shared" si="881"/>
        <v>1.4074627077361359</v>
      </c>
      <c r="AF1495" s="50">
        <f t="shared" si="862"/>
        <v>-1.68119401847866E-3</v>
      </c>
      <c r="AG1495" s="50">
        <f t="shared" si="882"/>
        <v>-1.68119401847866E-3</v>
      </c>
      <c r="AH1495" s="48">
        <f t="shared" si="883"/>
        <v>45930</v>
      </c>
      <c r="AI1495" s="55">
        <f t="shared" si="863"/>
        <v>2025</v>
      </c>
      <c r="AJ1495" s="55">
        <f t="shared" si="864"/>
        <v>12</v>
      </c>
      <c r="AK1495" s="53">
        <f t="shared" si="865"/>
        <v>0</v>
      </c>
      <c r="AL1495" s="51">
        <f t="shared" si="884"/>
        <v>1.3943931789200252</v>
      </c>
      <c r="AM1495" s="52" t="str">
        <f t="shared" si="866"/>
        <v/>
      </c>
      <c r="AN1495" s="51">
        <f t="shared" si="885"/>
        <v>1.4074627077361359</v>
      </c>
      <c r="AO1495" s="52">
        <f t="shared" si="867"/>
        <v>-1.68119401847866E-3</v>
      </c>
      <c r="AP1495" s="56">
        <f t="shared" si="868"/>
        <v>1</v>
      </c>
      <c r="AQ1495" s="53" t="b">
        <f t="shared" si="869"/>
        <v>1</v>
      </c>
    </row>
    <row r="1496" spans="1:43">
      <c r="A1496" s="48">
        <f>净值底稿!A1457</f>
        <v>46021</v>
      </c>
      <c r="B1496" s="49">
        <f>净值底稿!X1457</f>
        <v>1.8574162698110293</v>
      </c>
      <c r="C1496" s="49">
        <f>净值底稿!U1457</f>
        <v>1.8524329370463923</v>
      </c>
      <c r="D1496" s="49">
        <f>净值底稿!V1457</f>
        <v>1.7513000000000001</v>
      </c>
      <c r="E1496" s="49">
        <f>净值底稿!W1457</f>
        <v>3.4121000000000001</v>
      </c>
      <c r="F1496" s="50">
        <f t="shared" si="870"/>
        <v>8.5341775952540999E-5</v>
      </c>
      <c r="G1496" s="50">
        <f t="shared" si="871"/>
        <v>9.4338904938839896E-4</v>
      </c>
      <c r="H1496" s="50">
        <f t="shared" si="872"/>
        <v>-1.1418783899508345E-4</v>
      </c>
      <c r="I1496" s="50">
        <f t="shared" si="873"/>
        <v>-2.2152805639938045E-2</v>
      </c>
      <c r="J1496" s="51">
        <f t="shared" si="874"/>
        <v>0.15813983064051604</v>
      </c>
      <c r="K1496" s="51">
        <f t="shared" si="875"/>
        <v>0.1582226145661301</v>
      </c>
      <c r="L1496" s="51">
        <f t="shared" si="876"/>
        <v>0.94770585938394247</v>
      </c>
      <c r="M1496" s="51">
        <f t="shared" si="877"/>
        <v>0.13795720111384693</v>
      </c>
      <c r="N1496" s="51">
        <f t="shared" si="848"/>
        <v>1.4020255057044357</v>
      </c>
      <c r="O1496" s="52">
        <f t="shared" si="849"/>
        <v>0.22564671178909299</v>
      </c>
      <c r="P1496" s="53" t="b">
        <f t="shared" si="850"/>
        <v>0</v>
      </c>
      <c r="Q1496" s="53" t="b">
        <f t="shared" si="851"/>
        <v>0</v>
      </c>
      <c r="R1496" s="53" t="b">
        <f t="shared" si="852"/>
        <v>0</v>
      </c>
      <c r="S1496" s="53" t="b">
        <f t="shared" si="878"/>
        <v>0</v>
      </c>
      <c r="T1496" s="54" t="str">
        <f t="shared" si="879"/>
        <v>不调</v>
      </c>
      <c r="U1496" s="51">
        <f t="shared" si="853"/>
        <v>0.15813983064051604</v>
      </c>
      <c r="V1496" s="51">
        <f t="shared" si="854"/>
        <v>0.1582226145661301</v>
      </c>
      <c r="W1496" s="51">
        <f t="shared" si="855"/>
        <v>0.94770585938394247</v>
      </c>
      <c r="X1496" s="51">
        <f t="shared" si="856"/>
        <v>0.13795720111384693</v>
      </c>
      <c r="Y1496" s="51">
        <f t="shared" si="880"/>
        <v>0.99998626710299976</v>
      </c>
      <c r="Z1496" s="51">
        <f t="shared" si="857"/>
        <v>0.15813765892251022</v>
      </c>
      <c r="AA1496" s="51">
        <f t="shared" si="858"/>
        <v>0.15822044171126115</v>
      </c>
      <c r="AB1496" s="51">
        <f t="shared" si="859"/>
        <v>0.947692844636989</v>
      </c>
      <c r="AC1496" s="51">
        <f t="shared" si="860"/>
        <v>0.1379553065618136</v>
      </c>
      <c r="AD1496" s="78">
        <f t="shared" si="861"/>
        <v>1.402006251832574</v>
      </c>
      <c r="AE1496" s="51">
        <f t="shared" si="881"/>
        <v>1.4074627077361359</v>
      </c>
      <c r="AF1496" s="50">
        <f t="shared" si="862"/>
        <v>-3.8768031817613124E-3</v>
      </c>
      <c r="AG1496" s="50">
        <f t="shared" si="882"/>
        <v>-2.1993066244244686E-3</v>
      </c>
      <c r="AH1496" s="48">
        <f t="shared" si="883"/>
        <v>45930</v>
      </c>
      <c r="AI1496" s="55">
        <f t="shared" si="863"/>
        <v>2025</v>
      </c>
      <c r="AJ1496" s="55">
        <f t="shared" si="864"/>
        <v>12</v>
      </c>
      <c r="AK1496" s="53">
        <f t="shared" si="865"/>
        <v>0</v>
      </c>
      <c r="AL1496" s="51">
        <f t="shared" si="884"/>
        <v>1.3943931789200252</v>
      </c>
      <c r="AM1496" s="52" t="str">
        <f t="shared" si="866"/>
        <v/>
      </c>
      <c r="AN1496" s="51">
        <f t="shared" si="885"/>
        <v>1.4074627077361359</v>
      </c>
      <c r="AO1496" s="52">
        <f t="shared" si="867"/>
        <v>-3.8768031817613124E-3</v>
      </c>
      <c r="AP1496" s="56">
        <f t="shared" si="868"/>
        <v>1</v>
      </c>
      <c r="AQ1496" s="53" t="b">
        <f t="shared" si="869"/>
        <v>1</v>
      </c>
    </row>
    <row r="1497" spans="1:43">
      <c r="A1497" s="48">
        <f>净值底稿!A1458</f>
        <v>46022</v>
      </c>
      <c r="B1497" s="49">
        <f>净值底稿!X1458</f>
        <v>1.8579897287711544</v>
      </c>
      <c r="C1497" s="49">
        <f>净值底稿!U1458</f>
        <v>1.8492078131281686</v>
      </c>
      <c r="D1497" s="49">
        <f>净值底稿!V1458</f>
        <v>1.7513000000000001</v>
      </c>
      <c r="E1497" s="49">
        <f>净值底稿!W1458</f>
        <v>3.3881000000000001</v>
      </c>
      <c r="F1497" s="50">
        <f t="shared" si="870"/>
        <v>3.0874014050907839E-4</v>
      </c>
      <c r="G1497" s="50">
        <f t="shared" si="871"/>
        <v>-1.7410206079395696E-3</v>
      </c>
      <c r="H1497" s="50">
        <f t="shared" si="872"/>
        <v>0</v>
      </c>
      <c r="I1497" s="50">
        <f t="shared" si="873"/>
        <v>-7.0337915066968071E-3</v>
      </c>
      <c r="J1497" s="51">
        <f t="shared" si="874"/>
        <v>0.15818648236554572</v>
      </c>
      <c r="K1497" s="51">
        <f t="shared" si="875"/>
        <v>0.15794497666164453</v>
      </c>
      <c r="L1497" s="51">
        <f t="shared" si="876"/>
        <v>0.947692844636989</v>
      </c>
      <c r="M1497" s="51">
        <f t="shared" si="877"/>
        <v>0.13698495769821536</v>
      </c>
      <c r="N1497" s="51">
        <f t="shared" si="848"/>
        <v>1.4008092613623946</v>
      </c>
      <c r="O1497" s="52">
        <f t="shared" si="849"/>
        <v>0.2256777333979989</v>
      </c>
      <c r="P1497" s="53" t="b">
        <f t="shared" si="850"/>
        <v>1</v>
      </c>
      <c r="Q1497" s="53" t="b">
        <f t="shared" si="851"/>
        <v>1</v>
      </c>
      <c r="R1497" s="53" t="b">
        <f t="shared" si="852"/>
        <v>0</v>
      </c>
      <c r="S1497" s="53" t="b">
        <f t="shared" si="878"/>
        <v>1</v>
      </c>
      <c r="T1497" s="54" t="str">
        <f t="shared" si="879"/>
        <v>年末+季度</v>
      </c>
      <c r="U1497" s="51">
        <f t="shared" si="853"/>
        <v>0.14008092613623946</v>
      </c>
      <c r="V1497" s="51">
        <f t="shared" si="854"/>
        <v>0.14008092613623946</v>
      </c>
      <c r="W1497" s="51">
        <f t="shared" si="855"/>
        <v>0.97911981665804249</v>
      </c>
      <c r="X1497" s="51">
        <f t="shared" si="856"/>
        <v>0.14152759243187321</v>
      </c>
      <c r="Y1497" s="51">
        <f t="shared" si="880"/>
        <v>0.99998626710299976</v>
      </c>
      <c r="Z1497" s="51">
        <f t="shared" si="857"/>
        <v>0.14007900241930912</v>
      </c>
      <c r="AA1497" s="51">
        <f t="shared" si="858"/>
        <v>0.14007900241930912</v>
      </c>
      <c r="AB1497" s="51">
        <f t="shared" si="859"/>
        <v>0.97910637050644944</v>
      </c>
      <c r="AC1497" s="51">
        <f t="shared" si="860"/>
        <v>0.14152564884802366</v>
      </c>
      <c r="AD1497" s="78">
        <f t="shared" si="861"/>
        <v>1.4007900241930913</v>
      </c>
      <c r="AE1497" s="51">
        <f t="shared" si="881"/>
        <v>1.4074627077361359</v>
      </c>
      <c r="AF1497" s="50">
        <f t="shared" si="862"/>
        <v>-4.7409309720024551E-3</v>
      </c>
      <c r="AG1497" s="50">
        <f t="shared" si="882"/>
        <v>-8.6749088165116728E-4</v>
      </c>
      <c r="AH1497" s="48">
        <f t="shared" si="883"/>
        <v>46022</v>
      </c>
      <c r="AI1497" s="55">
        <f t="shared" si="863"/>
        <v>2025</v>
      </c>
      <c r="AJ1497" s="55">
        <f t="shared" si="864"/>
        <v>12</v>
      </c>
      <c r="AK1497" s="53">
        <f t="shared" si="865"/>
        <v>1</v>
      </c>
      <c r="AL1497" s="51">
        <f t="shared" si="884"/>
        <v>1.3943931789200252</v>
      </c>
      <c r="AM1497" s="52">
        <f t="shared" si="866"/>
        <v>4.587547737447073E-3</v>
      </c>
      <c r="AN1497" s="51">
        <f t="shared" si="885"/>
        <v>1.4074627077361359</v>
      </c>
      <c r="AO1497" s="52">
        <f t="shared" si="867"/>
        <v>-4.7409309720024551E-3</v>
      </c>
      <c r="AP1497" s="56">
        <f t="shared" si="868"/>
        <v>1</v>
      </c>
      <c r="AQ1497" s="53" t="b">
        <f t="shared" si="869"/>
        <v>1</v>
      </c>
    </row>
    <row r="1498" spans="1:43">
      <c r="A1498" s="48">
        <f>净值底稿!A1459</f>
        <v>46027</v>
      </c>
      <c r="B1498" s="49">
        <f>净值底稿!X1459</f>
        <v>1.8601877632830661</v>
      </c>
      <c r="C1498" s="49">
        <f>净值底稿!U1459</f>
        <v>1.8863683240675544</v>
      </c>
      <c r="D1498" s="49">
        <f>净值底稿!V1459</f>
        <v>1.7506999999999999</v>
      </c>
      <c r="E1498" s="49">
        <f>净值底稿!W1459</f>
        <v>3.4504999999999999</v>
      </c>
      <c r="F1498" s="50">
        <f t="shared" si="870"/>
        <v>1.1830175796319065E-3</v>
      </c>
      <c r="G1498" s="50">
        <f t="shared" si="871"/>
        <v>2.0095367689650923E-2</v>
      </c>
      <c r="H1498" s="50">
        <f t="shared" si="872"/>
        <v>-3.4260263804042346E-4</v>
      </c>
      <c r="I1498" s="50">
        <f t="shared" si="873"/>
        <v>1.8417402083763745E-2</v>
      </c>
      <c r="J1498" s="51">
        <f t="shared" si="874"/>
        <v>0.14024471834170846</v>
      </c>
      <c r="K1498" s="51">
        <f t="shared" si="875"/>
        <v>0.14289394147852463</v>
      </c>
      <c r="L1498" s="51">
        <f t="shared" si="876"/>
        <v>0.9787709260809917</v>
      </c>
      <c r="M1498" s="51">
        <f t="shared" si="877"/>
        <v>0.14413218362802327</v>
      </c>
      <c r="N1498" s="51">
        <f t="shared" si="848"/>
        <v>1.406041769529248</v>
      </c>
      <c r="O1498" s="52">
        <f t="shared" si="849"/>
        <v>0.20137286527058851</v>
      </c>
      <c r="P1498" s="53" t="b">
        <f t="shared" si="850"/>
        <v>0</v>
      </c>
      <c r="Q1498" s="53" t="b">
        <f t="shared" si="851"/>
        <v>0</v>
      </c>
      <c r="R1498" s="53" t="b">
        <f t="shared" si="852"/>
        <v>0</v>
      </c>
      <c r="S1498" s="53" t="b">
        <f t="shared" si="878"/>
        <v>0</v>
      </c>
      <c r="T1498" s="54" t="str">
        <f t="shared" si="879"/>
        <v>不调</v>
      </c>
      <c r="U1498" s="51">
        <f t="shared" si="853"/>
        <v>0.14024471834170846</v>
      </c>
      <c r="V1498" s="51">
        <f t="shared" si="854"/>
        <v>0.14289394147852463</v>
      </c>
      <c r="W1498" s="51">
        <f t="shared" si="855"/>
        <v>0.9787709260809917</v>
      </c>
      <c r="X1498" s="51">
        <f t="shared" si="856"/>
        <v>0.14413218362802327</v>
      </c>
      <c r="Y1498" s="51">
        <f t="shared" si="880"/>
        <v>0.99993133740089724</v>
      </c>
      <c r="Z1498" s="51">
        <f t="shared" si="857"/>
        <v>0.14023508877483667</v>
      </c>
      <c r="AA1498" s="51">
        <f t="shared" si="858"/>
        <v>0.14288413000910669</v>
      </c>
      <c r="AB1498" s="51">
        <f t="shared" si="859"/>
        <v>0.97870372112528081</v>
      </c>
      <c r="AC1498" s="51">
        <f t="shared" si="860"/>
        <v>0.14412228713768102</v>
      </c>
      <c r="AD1498" s="78">
        <f t="shared" si="861"/>
        <v>1.4059452270469053</v>
      </c>
      <c r="AE1498" s="51">
        <f t="shared" si="881"/>
        <v>1.4074627077361359</v>
      </c>
      <c r="AF1498" s="50">
        <f t="shared" si="862"/>
        <v>-1.0781675996740514E-3</v>
      </c>
      <c r="AG1498" s="50">
        <f t="shared" si="882"/>
        <v>3.6802109986353582E-3</v>
      </c>
      <c r="AH1498" s="48">
        <f t="shared" si="883"/>
        <v>46022</v>
      </c>
      <c r="AI1498" s="55">
        <f t="shared" si="863"/>
        <v>2026</v>
      </c>
      <c r="AJ1498" s="55">
        <f t="shared" si="864"/>
        <v>1</v>
      </c>
      <c r="AK1498" s="53">
        <f t="shared" si="865"/>
        <v>0</v>
      </c>
      <c r="AL1498" s="51">
        <f t="shared" si="884"/>
        <v>1.4007900241930913</v>
      </c>
      <c r="AM1498" s="52" t="str">
        <f t="shared" si="866"/>
        <v/>
      </c>
      <c r="AN1498" s="51">
        <f t="shared" si="885"/>
        <v>1.4059452270469053</v>
      </c>
      <c r="AO1498" s="52">
        <f t="shared" si="867"/>
        <v>0</v>
      </c>
      <c r="AP1498" s="56">
        <f t="shared" si="868"/>
        <v>1</v>
      </c>
      <c r="AQ1498" s="53" t="b">
        <f t="shared" si="869"/>
        <v>1</v>
      </c>
    </row>
    <row r="1499" spans="1:43">
      <c r="A1499" s="48">
        <f>净值底稿!A1460</f>
        <v>46028</v>
      </c>
      <c r="B1499" s="49">
        <f>净值底稿!X1460</f>
        <v>1.8674286931917843</v>
      </c>
      <c r="C1499" s="49">
        <f>净值底稿!U1460</f>
        <v>1.9121203588822775</v>
      </c>
      <c r="D1499" s="49">
        <f>净值底稿!V1460</f>
        <v>1.7488999999999999</v>
      </c>
      <c r="E1499" s="49">
        <f>净值底稿!W1460</f>
        <v>3.4828000000000001</v>
      </c>
      <c r="F1499" s="50">
        <f t="shared" si="870"/>
        <v>3.8925801210187849E-3</v>
      </c>
      <c r="G1499" s="50">
        <f t="shared" si="871"/>
        <v>1.3651647181603499E-2</v>
      </c>
      <c r="H1499" s="50">
        <f t="shared" si="872"/>
        <v>-1.028160164505687E-3</v>
      </c>
      <c r="I1499" s="50">
        <f t="shared" si="873"/>
        <v>9.3609621793944164E-3</v>
      </c>
      <c r="J1499" s="51">
        <f t="shared" si="874"/>
        <v>0.14078096509367091</v>
      </c>
      <c r="K1499" s="51">
        <f t="shared" si="875"/>
        <v>0.14483473373984138</v>
      </c>
      <c r="L1499" s="51">
        <f t="shared" si="876"/>
        <v>0.97769745694636634</v>
      </c>
      <c r="M1499" s="51">
        <f t="shared" si="877"/>
        <v>0.14547141041678469</v>
      </c>
      <c r="N1499" s="51">
        <f t="shared" si="848"/>
        <v>1.4087845661966634</v>
      </c>
      <c r="O1499" s="52">
        <f t="shared" si="849"/>
        <v>0.20273908849285402</v>
      </c>
      <c r="P1499" s="53" t="b">
        <f t="shared" si="850"/>
        <v>0</v>
      </c>
      <c r="Q1499" s="53" t="b">
        <f t="shared" si="851"/>
        <v>0</v>
      </c>
      <c r="R1499" s="53" t="b">
        <f t="shared" si="852"/>
        <v>0</v>
      </c>
      <c r="S1499" s="53" t="b">
        <f t="shared" si="878"/>
        <v>0</v>
      </c>
      <c r="T1499" s="54" t="str">
        <f t="shared" si="879"/>
        <v>不调</v>
      </c>
      <c r="U1499" s="51">
        <f t="shared" si="853"/>
        <v>0.14078096509367091</v>
      </c>
      <c r="V1499" s="51">
        <f t="shared" si="854"/>
        <v>0.14483473373984138</v>
      </c>
      <c r="W1499" s="51">
        <f t="shared" si="855"/>
        <v>0.97769745694636634</v>
      </c>
      <c r="X1499" s="51">
        <f t="shared" si="856"/>
        <v>0.14547141041678469</v>
      </c>
      <c r="Y1499" s="51">
        <f t="shared" si="880"/>
        <v>0.99998626710299976</v>
      </c>
      <c r="Z1499" s="51">
        <f t="shared" si="857"/>
        <v>0.14077903176317769</v>
      </c>
      <c r="AA1499" s="51">
        <f t="shared" si="858"/>
        <v>0.14483274473936086</v>
      </c>
      <c r="AB1499" s="51">
        <f t="shared" si="859"/>
        <v>0.97768403032789275</v>
      </c>
      <c r="AC1499" s="51">
        <f t="shared" si="860"/>
        <v>0.14546941267288896</v>
      </c>
      <c r="AD1499" s="78">
        <f t="shared" si="861"/>
        <v>1.4087652195033202</v>
      </c>
      <c r="AE1499" s="51">
        <f t="shared" si="881"/>
        <v>1.4087652195033202</v>
      </c>
      <c r="AF1499" s="50">
        <f t="shared" si="862"/>
        <v>0</v>
      </c>
      <c r="AG1499" s="50">
        <f t="shared" si="882"/>
        <v>2.0057626728020583E-3</v>
      </c>
      <c r="AH1499" s="48">
        <f t="shared" si="883"/>
        <v>46022</v>
      </c>
      <c r="AI1499" s="55">
        <f t="shared" si="863"/>
        <v>2026</v>
      </c>
      <c r="AJ1499" s="55">
        <f t="shared" si="864"/>
        <v>1</v>
      </c>
      <c r="AK1499" s="53">
        <f t="shared" si="865"/>
        <v>0</v>
      </c>
      <c r="AL1499" s="51">
        <f t="shared" si="884"/>
        <v>1.4007900241930913</v>
      </c>
      <c r="AM1499" s="52" t="str">
        <f t="shared" si="866"/>
        <v/>
      </c>
      <c r="AN1499" s="51">
        <f t="shared" si="885"/>
        <v>1.4087652195033202</v>
      </c>
      <c r="AO1499" s="52">
        <f t="shared" si="867"/>
        <v>0</v>
      </c>
      <c r="AP1499" s="56">
        <f t="shared" si="868"/>
        <v>1</v>
      </c>
      <c r="AQ1499" s="53" t="b">
        <f t="shared" si="869"/>
        <v>1</v>
      </c>
    </row>
    <row r="1500" spans="1:43">
      <c r="A1500" s="48">
        <f>净值底稿!A1461</f>
        <v>46029</v>
      </c>
      <c r="B1500" s="49">
        <f>净值底稿!X1461</f>
        <v>1.8578729895209891</v>
      </c>
      <c r="C1500" s="49">
        <f>净值底稿!U1461</f>
        <v>1.9205964141218186</v>
      </c>
      <c r="D1500" s="49">
        <f>净值底稿!V1461</f>
        <v>1.7478</v>
      </c>
      <c r="E1500" s="49">
        <f>净值底稿!W1461</f>
        <v>3.4723999999999999</v>
      </c>
      <c r="F1500" s="50">
        <f t="shared" si="870"/>
        <v>-5.1170380457540299E-3</v>
      </c>
      <c r="G1500" s="50">
        <f t="shared" si="871"/>
        <v>4.4328042427703718E-3</v>
      </c>
      <c r="H1500" s="50">
        <f t="shared" si="872"/>
        <v>-6.2896677911827847E-4</v>
      </c>
      <c r="I1500" s="50">
        <f t="shared" si="873"/>
        <v>-2.9861031354083689E-3</v>
      </c>
      <c r="J1500" s="51">
        <f t="shared" si="874"/>
        <v>0.14005866010160109</v>
      </c>
      <c r="K1500" s="51">
        <f t="shared" si="875"/>
        <v>0.14547475994473358</v>
      </c>
      <c r="L1500" s="51">
        <f t="shared" si="876"/>
        <v>0.977069099552342</v>
      </c>
      <c r="M1500" s="51">
        <f t="shared" si="877"/>
        <v>0.14503502600360044</v>
      </c>
      <c r="N1500" s="51">
        <f t="shared" si="848"/>
        <v>1.4076375456022772</v>
      </c>
      <c r="O1500" s="52">
        <f t="shared" si="849"/>
        <v>0.20284583978197684</v>
      </c>
      <c r="P1500" s="53" t="b">
        <f t="shared" si="850"/>
        <v>0</v>
      </c>
      <c r="Q1500" s="53" t="b">
        <f t="shared" si="851"/>
        <v>0</v>
      </c>
      <c r="R1500" s="53" t="b">
        <f t="shared" si="852"/>
        <v>0</v>
      </c>
      <c r="S1500" s="53" t="b">
        <f t="shared" si="878"/>
        <v>0</v>
      </c>
      <c r="T1500" s="54" t="str">
        <f t="shared" si="879"/>
        <v>不调</v>
      </c>
      <c r="U1500" s="51">
        <f t="shared" si="853"/>
        <v>0.14005866010160109</v>
      </c>
      <c r="V1500" s="51">
        <f t="shared" si="854"/>
        <v>0.14547475994473358</v>
      </c>
      <c r="W1500" s="51">
        <f t="shared" si="855"/>
        <v>0.977069099552342</v>
      </c>
      <c r="X1500" s="51">
        <f t="shared" si="856"/>
        <v>0.14503502600360044</v>
      </c>
      <c r="Y1500" s="51">
        <f t="shared" si="880"/>
        <v>0.99998626710299976</v>
      </c>
      <c r="Z1500" s="51">
        <f t="shared" si="857"/>
        <v>0.14005673669044794</v>
      </c>
      <c r="AA1500" s="51">
        <f t="shared" si="858"/>
        <v>0.14547276215483912</v>
      </c>
      <c r="AB1500" s="51">
        <f t="shared" si="859"/>
        <v>0.97705568156303568</v>
      </c>
      <c r="AC1500" s="51">
        <f t="shared" si="860"/>
        <v>0.14503303425252689</v>
      </c>
      <c r="AD1500" s="78">
        <f t="shared" si="861"/>
        <v>1.4076182146608498</v>
      </c>
      <c r="AE1500" s="51">
        <f t="shared" si="881"/>
        <v>1.4087652195033202</v>
      </c>
      <c r="AF1500" s="50">
        <f t="shared" si="862"/>
        <v>-8.1419162440343751E-4</v>
      </c>
      <c r="AG1500" s="50">
        <f t="shared" si="882"/>
        <v>-8.1419162440343751E-4</v>
      </c>
      <c r="AH1500" s="48">
        <f t="shared" si="883"/>
        <v>46022</v>
      </c>
      <c r="AI1500" s="55">
        <f t="shared" si="863"/>
        <v>2026</v>
      </c>
      <c r="AJ1500" s="55">
        <f t="shared" si="864"/>
        <v>1</v>
      </c>
      <c r="AK1500" s="53">
        <f t="shared" si="865"/>
        <v>0</v>
      </c>
      <c r="AL1500" s="51">
        <f t="shared" si="884"/>
        <v>1.4007900241930913</v>
      </c>
      <c r="AM1500" s="52" t="str">
        <f t="shared" si="866"/>
        <v/>
      </c>
      <c r="AN1500" s="51">
        <f t="shared" si="885"/>
        <v>1.4087652195033202</v>
      </c>
      <c r="AO1500" s="52">
        <f t="shared" si="867"/>
        <v>-8.1419162440343751E-4</v>
      </c>
      <c r="AP1500" s="56">
        <f t="shared" si="868"/>
        <v>1</v>
      </c>
      <c r="AQ1500" s="53" t="b">
        <f t="shared" si="869"/>
        <v>1</v>
      </c>
    </row>
    <row r="1501" spans="1:43">
      <c r="A1501" s="48">
        <f>净值底稿!A1462</f>
        <v>46030</v>
      </c>
      <c r="B1501" s="49">
        <f>净值底稿!X1462</f>
        <v>1.8482623699122287</v>
      </c>
      <c r="C1501" s="49">
        <f>净值底稿!U1462</f>
        <v>1.9267355242722966</v>
      </c>
      <c r="D1501" s="49">
        <f>净值底稿!V1462</f>
        <v>1.7488999999999999</v>
      </c>
      <c r="E1501" s="49">
        <f>净值底稿!W1462</f>
        <v>3.4599000000000002</v>
      </c>
      <c r="F1501" s="50">
        <f t="shared" si="870"/>
        <v>-5.1729152977449955E-3</v>
      </c>
      <c r="G1501" s="50">
        <f t="shared" si="871"/>
        <v>3.196460279389246E-3</v>
      </c>
      <c r="H1501" s="50">
        <f t="shared" si="872"/>
        <v>6.2936262730284298E-4</v>
      </c>
      <c r="I1501" s="50">
        <f t="shared" si="873"/>
        <v>-3.5998156894365696E-3</v>
      </c>
      <c r="J1501" s="51">
        <f t="shared" si="874"/>
        <v>0.13933223505466968</v>
      </c>
      <c r="K1501" s="51">
        <f t="shared" si="875"/>
        <v>0.14593776006080011</v>
      </c>
      <c r="L1501" s="51">
        <f t="shared" si="876"/>
        <v>0.97767060389380533</v>
      </c>
      <c r="M1501" s="51">
        <f t="shared" si="877"/>
        <v>0.14451094206033804</v>
      </c>
      <c r="N1501" s="51">
        <f t="shared" si="848"/>
        <v>1.4074515410696131</v>
      </c>
      <c r="O1501" s="52">
        <f t="shared" si="849"/>
        <v>0.20268548279727966</v>
      </c>
      <c r="P1501" s="53" t="b">
        <f t="shared" si="850"/>
        <v>0</v>
      </c>
      <c r="Q1501" s="53" t="b">
        <f t="shared" si="851"/>
        <v>0</v>
      </c>
      <c r="R1501" s="53" t="b">
        <f t="shared" si="852"/>
        <v>0</v>
      </c>
      <c r="S1501" s="53" t="b">
        <f t="shared" si="878"/>
        <v>0</v>
      </c>
      <c r="T1501" s="54" t="str">
        <f t="shared" si="879"/>
        <v>不调</v>
      </c>
      <c r="U1501" s="51">
        <f t="shared" si="853"/>
        <v>0.13933223505466968</v>
      </c>
      <c r="V1501" s="51">
        <f t="shared" si="854"/>
        <v>0.14593776006080011</v>
      </c>
      <c r="W1501" s="51">
        <f t="shared" si="855"/>
        <v>0.97767060389380533</v>
      </c>
      <c r="X1501" s="51">
        <f t="shared" si="856"/>
        <v>0.14451094206033804</v>
      </c>
      <c r="Y1501" s="51">
        <f t="shared" si="880"/>
        <v>0.99998626710299976</v>
      </c>
      <c r="Z1501" s="51">
        <f t="shared" si="857"/>
        <v>0.13933032161943687</v>
      </c>
      <c r="AA1501" s="51">
        <f t="shared" si="858"/>
        <v>0.14593575591257277</v>
      </c>
      <c r="AB1501" s="51">
        <f t="shared" si="859"/>
        <v>0.97765717764410187</v>
      </c>
      <c r="AC1501" s="51">
        <f t="shared" si="860"/>
        <v>0.14450895750645532</v>
      </c>
      <c r="AD1501" s="78">
        <f t="shared" si="861"/>
        <v>1.4074322126825669</v>
      </c>
      <c r="AE1501" s="51">
        <f t="shared" si="881"/>
        <v>1.4087652195033202</v>
      </c>
      <c r="AF1501" s="50">
        <f t="shared" si="862"/>
        <v>-9.4622354548423715E-4</v>
      </c>
      <c r="AG1501" s="50">
        <f t="shared" si="882"/>
        <v>-1.3213950796142626E-4</v>
      </c>
      <c r="AH1501" s="48">
        <f t="shared" si="883"/>
        <v>46022</v>
      </c>
      <c r="AI1501" s="55">
        <f t="shared" si="863"/>
        <v>2026</v>
      </c>
      <c r="AJ1501" s="55">
        <f t="shared" si="864"/>
        <v>1</v>
      </c>
      <c r="AK1501" s="53">
        <f t="shared" si="865"/>
        <v>0</v>
      </c>
      <c r="AL1501" s="51">
        <f t="shared" si="884"/>
        <v>1.4007900241930913</v>
      </c>
      <c r="AM1501" s="52" t="str">
        <f t="shared" si="866"/>
        <v/>
      </c>
      <c r="AN1501" s="51">
        <f t="shared" si="885"/>
        <v>1.4087652195033202</v>
      </c>
      <c r="AO1501" s="52">
        <f t="shared" si="867"/>
        <v>-9.4622354548423715E-4</v>
      </c>
      <c r="AP1501" s="56">
        <f t="shared" si="868"/>
        <v>1</v>
      </c>
      <c r="AQ1501" s="53" t="b">
        <f t="shared" si="869"/>
        <v>1</v>
      </c>
    </row>
    <row r="1502" spans="1:43">
      <c r="A1502" s="48">
        <f>净值底稿!A1463</f>
        <v>46031</v>
      </c>
      <c r="B1502" s="49">
        <f>净值底稿!X1463</f>
        <v>1.8512747460895689</v>
      </c>
      <c r="C1502" s="49">
        <f>净值底稿!U1463</f>
        <v>1.9538614352276165</v>
      </c>
      <c r="D1502" s="49">
        <f>净值底稿!V1463</f>
        <v>1.7497</v>
      </c>
      <c r="E1502" s="49">
        <f>净值底稿!W1463</f>
        <v>3.4839000000000002</v>
      </c>
      <c r="F1502" s="50">
        <f t="shared" si="870"/>
        <v>1.6298422920784095E-3</v>
      </c>
      <c r="G1502" s="50">
        <f t="shared" si="871"/>
        <v>1.4078689375681241E-2</v>
      </c>
      <c r="H1502" s="50">
        <f t="shared" si="872"/>
        <v>4.5743038481349529E-4</v>
      </c>
      <c r="I1502" s="50">
        <f t="shared" si="873"/>
        <v>6.9366166652216066E-3</v>
      </c>
      <c r="J1502" s="51">
        <f t="shared" si="874"/>
        <v>0.1395574080701811</v>
      </c>
      <c r="K1502" s="51">
        <f t="shared" si="875"/>
        <v>0.14799034008887113</v>
      </c>
      <c r="L1502" s="51">
        <f t="shared" si="876"/>
        <v>0.97810438774308728</v>
      </c>
      <c r="M1502" s="51">
        <f t="shared" si="877"/>
        <v>0.14551136074936841</v>
      </c>
      <c r="N1502" s="51">
        <f t="shared" si="848"/>
        <v>1.4111634966515079</v>
      </c>
      <c r="O1502" s="52">
        <f t="shared" si="849"/>
        <v>0.20376643021263133</v>
      </c>
      <c r="P1502" s="53" t="b">
        <f t="shared" si="850"/>
        <v>0</v>
      </c>
      <c r="Q1502" s="53" t="b">
        <f t="shared" si="851"/>
        <v>0</v>
      </c>
      <c r="R1502" s="53" t="b">
        <f t="shared" si="852"/>
        <v>0</v>
      </c>
      <c r="S1502" s="53" t="b">
        <f t="shared" si="878"/>
        <v>0</v>
      </c>
      <c r="T1502" s="54" t="str">
        <f t="shared" si="879"/>
        <v>不调</v>
      </c>
      <c r="U1502" s="51">
        <f t="shared" si="853"/>
        <v>0.1395574080701811</v>
      </c>
      <c r="V1502" s="51">
        <f t="shared" si="854"/>
        <v>0.14799034008887113</v>
      </c>
      <c r="W1502" s="51">
        <f t="shared" si="855"/>
        <v>0.97810438774308728</v>
      </c>
      <c r="X1502" s="51">
        <f t="shared" si="856"/>
        <v>0.14551136074936841</v>
      </c>
      <c r="Y1502" s="51">
        <f t="shared" si="880"/>
        <v>0.99998626710299976</v>
      </c>
      <c r="Z1502" s="51">
        <f t="shared" si="857"/>
        <v>0.13955549154267047</v>
      </c>
      <c r="AA1502" s="51">
        <f t="shared" si="858"/>
        <v>0.14798830775277366</v>
      </c>
      <c r="AB1502" s="51">
        <f t="shared" si="859"/>
        <v>0.9780909555362749</v>
      </c>
      <c r="AC1502" s="51">
        <f t="shared" si="860"/>
        <v>0.14550936245683888</v>
      </c>
      <c r="AD1502" s="78">
        <f t="shared" si="861"/>
        <v>1.4111441172885579</v>
      </c>
      <c r="AE1502" s="51">
        <f t="shared" si="881"/>
        <v>1.4111441172885579</v>
      </c>
      <c r="AF1502" s="50">
        <f t="shared" si="862"/>
        <v>0</v>
      </c>
      <c r="AG1502" s="50">
        <f t="shared" si="882"/>
        <v>2.6373594213224827E-3</v>
      </c>
      <c r="AH1502" s="48">
        <f t="shared" si="883"/>
        <v>46022</v>
      </c>
      <c r="AI1502" s="55">
        <f t="shared" si="863"/>
        <v>2026</v>
      </c>
      <c r="AJ1502" s="55">
        <f t="shared" si="864"/>
        <v>1</v>
      </c>
      <c r="AK1502" s="53">
        <f t="shared" si="865"/>
        <v>0</v>
      </c>
      <c r="AL1502" s="51">
        <f t="shared" si="884"/>
        <v>1.4007900241930913</v>
      </c>
      <c r="AM1502" s="52" t="str">
        <f t="shared" si="866"/>
        <v/>
      </c>
      <c r="AN1502" s="51">
        <f t="shared" si="885"/>
        <v>1.4111441172885579</v>
      </c>
      <c r="AO1502" s="52">
        <f t="shared" si="867"/>
        <v>0</v>
      </c>
      <c r="AP1502" s="56">
        <f t="shared" si="868"/>
        <v>1</v>
      </c>
      <c r="AQ1502" s="53" t="b">
        <f t="shared" si="869"/>
        <v>1</v>
      </c>
    </row>
    <row r="1503" spans="1:43">
      <c r="A1503" s="48">
        <f>净值底稿!A1464</f>
        <v>46034</v>
      </c>
      <c r="B1503" s="49">
        <f>净值底稿!X1464</f>
        <v>1.8554866748119381</v>
      </c>
      <c r="C1503" s="49">
        <f>净值底稿!U1464</f>
        <v>1.9877098340965478</v>
      </c>
      <c r="D1503" s="49">
        <f>净值底稿!V1464</f>
        <v>1.7506999999999999</v>
      </c>
      <c r="E1503" s="49">
        <f>净值底稿!W1464</f>
        <v>3.5535999999999999</v>
      </c>
      <c r="F1503" s="50">
        <f t="shared" si="870"/>
        <v>2.2751505314195786E-3</v>
      </c>
      <c r="G1503" s="50">
        <f t="shared" si="871"/>
        <v>1.7323848180148982E-2</v>
      </c>
      <c r="H1503" s="50">
        <f t="shared" si="872"/>
        <v>5.7152654740799669E-4</v>
      </c>
      <c r="I1503" s="50">
        <f t="shared" si="873"/>
        <v>2.0006314762191613E-2</v>
      </c>
      <c r="J1503" s="51">
        <f t="shared" si="874"/>
        <v>0.13987300129341629</v>
      </c>
      <c r="K1503" s="51">
        <f t="shared" si="875"/>
        <v>0.15055203472871989</v>
      </c>
      <c r="L1503" s="51">
        <f t="shared" si="876"/>
        <v>0.97864996048314357</v>
      </c>
      <c r="M1503" s="51">
        <f t="shared" si="877"/>
        <v>0.14842046856299623</v>
      </c>
      <c r="N1503" s="51">
        <f t="shared" si="848"/>
        <v>1.4174954650682761</v>
      </c>
      <c r="O1503" s="52">
        <f t="shared" si="849"/>
        <v>0.20488604244539674</v>
      </c>
      <c r="P1503" s="53" t="b">
        <f t="shared" si="850"/>
        <v>0</v>
      </c>
      <c r="Q1503" s="53" t="b">
        <f t="shared" si="851"/>
        <v>0</v>
      </c>
      <c r="R1503" s="53" t="b">
        <f t="shared" si="852"/>
        <v>0</v>
      </c>
      <c r="S1503" s="53" t="b">
        <f t="shared" si="878"/>
        <v>0</v>
      </c>
      <c r="T1503" s="54" t="str">
        <f t="shared" si="879"/>
        <v>不调</v>
      </c>
      <c r="U1503" s="51">
        <f t="shared" si="853"/>
        <v>0.13987300129341629</v>
      </c>
      <c r="V1503" s="51">
        <f t="shared" si="854"/>
        <v>0.15055203472871989</v>
      </c>
      <c r="W1503" s="51">
        <f t="shared" si="855"/>
        <v>0.97864996048314357</v>
      </c>
      <c r="X1503" s="51">
        <f t="shared" si="856"/>
        <v>0.14842046856299623</v>
      </c>
      <c r="Y1503" s="51">
        <f t="shared" si="880"/>
        <v>0.99995880187477393</v>
      </c>
      <c r="Z1503" s="51">
        <f t="shared" si="857"/>
        <v>0.13986723878799326</v>
      </c>
      <c r="AA1503" s="51">
        <f t="shared" si="858"/>
        <v>0.15054583226714011</v>
      </c>
      <c r="AB1503" s="51">
        <f t="shared" si="859"/>
        <v>0.97860964193951905</v>
      </c>
      <c r="AC1503" s="51">
        <f t="shared" si="860"/>
        <v>0.14841435391794627</v>
      </c>
      <c r="AD1503" s="78">
        <f t="shared" si="861"/>
        <v>1.4174370669125986</v>
      </c>
      <c r="AE1503" s="51">
        <f t="shared" si="881"/>
        <v>1.4174370669125986</v>
      </c>
      <c r="AF1503" s="50">
        <f t="shared" si="862"/>
        <v>0</v>
      </c>
      <c r="AG1503" s="50">
        <f t="shared" si="882"/>
        <v>4.4594662918853167E-3</v>
      </c>
      <c r="AH1503" s="48">
        <f t="shared" si="883"/>
        <v>46022</v>
      </c>
      <c r="AI1503" s="55">
        <f t="shared" si="863"/>
        <v>2026</v>
      </c>
      <c r="AJ1503" s="55">
        <f t="shared" si="864"/>
        <v>1</v>
      </c>
      <c r="AK1503" s="53">
        <f t="shared" si="865"/>
        <v>0</v>
      </c>
      <c r="AL1503" s="51">
        <f t="shared" si="884"/>
        <v>1.4007900241930913</v>
      </c>
      <c r="AM1503" s="52" t="str">
        <f t="shared" si="866"/>
        <v/>
      </c>
      <c r="AN1503" s="51">
        <f t="shared" si="885"/>
        <v>1.4174370669125986</v>
      </c>
      <c r="AO1503" s="52">
        <f t="shared" si="867"/>
        <v>0</v>
      </c>
      <c r="AP1503" s="56">
        <f t="shared" si="868"/>
        <v>1</v>
      </c>
      <c r="AQ1503" s="53" t="b">
        <f t="shared" si="869"/>
        <v>1</v>
      </c>
    </row>
    <row r="1504" spans="1:43">
      <c r="A1504" s="48">
        <f>净值底稿!A1465</f>
        <v>46035</v>
      </c>
      <c r="B1504" s="49">
        <f>净值底稿!X1465</f>
        <v>1.859552284298476</v>
      </c>
      <c r="C1504" s="49">
        <f>净值底稿!U1465</f>
        <v>1.9666904628330497</v>
      </c>
      <c r="D1504" s="49">
        <f>净值底稿!V1465</f>
        <v>1.7514000000000001</v>
      </c>
      <c r="E1504" s="49">
        <f>净值底稿!W1465</f>
        <v>3.5596999999999999</v>
      </c>
      <c r="F1504" s="50">
        <f t="shared" si="870"/>
        <v>2.1911283663353931E-3</v>
      </c>
      <c r="G1504" s="50">
        <f t="shared" si="871"/>
        <v>-1.0574667842830121E-2</v>
      </c>
      <c r="H1504" s="50">
        <f t="shared" si="872"/>
        <v>3.9984006397442151E-4</v>
      </c>
      <c r="I1504" s="50">
        <f t="shared" si="873"/>
        <v>1.7165691130121008E-3</v>
      </c>
      <c r="J1504" s="51">
        <f t="shared" si="874"/>
        <v>0.14017370586242264</v>
      </c>
      <c r="K1504" s="51">
        <f t="shared" si="875"/>
        <v>0.14895386009579267</v>
      </c>
      <c r="L1504" s="51">
        <f t="shared" si="876"/>
        <v>0.97900092928135818</v>
      </c>
      <c r="M1504" s="51">
        <f t="shared" si="877"/>
        <v>0.14866911741380948</v>
      </c>
      <c r="N1504" s="51">
        <f t="shared" si="848"/>
        <v>1.416797612653383</v>
      </c>
      <c r="O1504" s="52">
        <f t="shared" si="849"/>
        <v>0.2040711837569632</v>
      </c>
      <c r="P1504" s="53" t="b">
        <f t="shared" si="850"/>
        <v>0</v>
      </c>
      <c r="Q1504" s="53" t="b">
        <f t="shared" si="851"/>
        <v>0</v>
      </c>
      <c r="R1504" s="53" t="b">
        <f t="shared" si="852"/>
        <v>0</v>
      </c>
      <c r="S1504" s="53" t="b">
        <f t="shared" si="878"/>
        <v>0</v>
      </c>
      <c r="T1504" s="54" t="str">
        <f t="shared" si="879"/>
        <v>不调</v>
      </c>
      <c r="U1504" s="51">
        <f t="shared" si="853"/>
        <v>0.14017370586242264</v>
      </c>
      <c r="V1504" s="51">
        <f t="shared" si="854"/>
        <v>0.14895386009579267</v>
      </c>
      <c r="W1504" s="51">
        <f t="shared" si="855"/>
        <v>0.97900092928135818</v>
      </c>
      <c r="X1504" s="51">
        <f t="shared" si="856"/>
        <v>0.14866911741380948</v>
      </c>
      <c r="Y1504" s="51">
        <f t="shared" si="880"/>
        <v>0.99998626710299976</v>
      </c>
      <c r="Z1504" s="51">
        <f t="shared" si="857"/>
        <v>0.1401717808713579</v>
      </c>
      <c r="AA1504" s="51">
        <f t="shared" si="858"/>
        <v>0.1489518145277742</v>
      </c>
      <c r="AB1504" s="51">
        <f t="shared" si="859"/>
        <v>0.97898748476243325</v>
      </c>
      <c r="AC1504" s="51">
        <f t="shared" si="860"/>
        <v>0.14866707575613292</v>
      </c>
      <c r="AD1504" s="78">
        <f t="shared" si="861"/>
        <v>1.4167781559176982</v>
      </c>
      <c r="AE1504" s="51">
        <f t="shared" si="881"/>
        <v>1.4174370669125986</v>
      </c>
      <c r="AF1504" s="50">
        <f t="shared" si="862"/>
        <v>-4.648608465811499E-4</v>
      </c>
      <c r="AG1504" s="50">
        <f t="shared" si="882"/>
        <v>-4.648608465811499E-4</v>
      </c>
      <c r="AH1504" s="48">
        <f t="shared" si="883"/>
        <v>46022</v>
      </c>
      <c r="AI1504" s="55">
        <f t="shared" si="863"/>
        <v>2026</v>
      </c>
      <c r="AJ1504" s="55">
        <f t="shared" si="864"/>
        <v>1</v>
      </c>
      <c r="AK1504" s="53">
        <f t="shared" si="865"/>
        <v>0</v>
      </c>
      <c r="AL1504" s="51">
        <f t="shared" si="884"/>
        <v>1.4007900241930913</v>
      </c>
      <c r="AM1504" s="52" t="str">
        <f t="shared" si="866"/>
        <v/>
      </c>
      <c r="AN1504" s="51">
        <f t="shared" si="885"/>
        <v>1.4174370669125986</v>
      </c>
      <c r="AO1504" s="52">
        <f t="shared" si="867"/>
        <v>-4.648608465811499E-4</v>
      </c>
      <c r="AP1504" s="56">
        <f t="shared" si="868"/>
        <v>1</v>
      </c>
      <c r="AQ1504" s="53" t="b">
        <f t="shared" si="869"/>
        <v>1</v>
      </c>
    </row>
    <row r="1505" spans="1:43">
      <c r="A1505" s="48">
        <f>净值底稿!A1466</f>
        <v>46036</v>
      </c>
      <c r="B1505" s="49">
        <f>净值底稿!X1466</f>
        <v>1.8462602379084705</v>
      </c>
      <c r="C1505" s="49">
        <f>净值底稿!U1466</f>
        <v>1.9791993994474673</v>
      </c>
      <c r="D1505" s="49">
        <f>净值底稿!V1466</f>
        <v>1.7517</v>
      </c>
      <c r="E1505" s="49">
        <f>净值底稿!W1466</f>
        <v>3.6032999999999999</v>
      </c>
      <c r="F1505" s="50">
        <f t="shared" si="870"/>
        <v>-7.1479820719426712E-3</v>
      </c>
      <c r="G1505" s="50">
        <f t="shared" si="871"/>
        <v>6.3603992854057712E-3</v>
      </c>
      <c r="H1505" s="50">
        <f t="shared" si="872"/>
        <v>1.7129153819794851E-4</v>
      </c>
      <c r="I1505" s="50">
        <f t="shared" si="873"/>
        <v>1.2248223164873506E-2</v>
      </c>
      <c r="J1505" s="51">
        <f t="shared" si="874"/>
        <v>0.13916983549469716</v>
      </c>
      <c r="K1505" s="51">
        <f t="shared" si="875"/>
        <v>0.14989920754245656</v>
      </c>
      <c r="L1505" s="51">
        <f t="shared" si="876"/>
        <v>0.97915517703457478</v>
      </c>
      <c r="M1505" s="51">
        <f t="shared" si="877"/>
        <v>0.15048798327726318</v>
      </c>
      <c r="N1505" s="51">
        <f t="shared" si="848"/>
        <v>1.4187122033489916</v>
      </c>
      <c r="O1505" s="52">
        <f t="shared" si="849"/>
        <v>0.20375453341049829</v>
      </c>
      <c r="P1505" s="53" t="b">
        <f t="shared" si="850"/>
        <v>0</v>
      </c>
      <c r="Q1505" s="53" t="b">
        <f t="shared" si="851"/>
        <v>0</v>
      </c>
      <c r="R1505" s="53" t="b">
        <f t="shared" si="852"/>
        <v>0</v>
      </c>
      <c r="S1505" s="53" t="b">
        <f t="shared" si="878"/>
        <v>0</v>
      </c>
      <c r="T1505" s="54" t="str">
        <f t="shared" si="879"/>
        <v>不调</v>
      </c>
      <c r="U1505" s="51">
        <f t="shared" si="853"/>
        <v>0.13916983549469716</v>
      </c>
      <c r="V1505" s="51">
        <f t="shared" si="854"/>
        <v>0.14989920754245656</v>
      </c>
      <c r="W1505" s="51">
        <f t="shared" si="855"/>
        <v>0.97915517703457478</v>
      </c>
      <c r="X1505" s="51">
        <f t="shared" si="856"/>
        <v>0.15048798327726318</v>
      </c>
      <c r="Y1505" s="51">
        <f t="shared" si="880"/>
        <v>0.99998626710299976</v>
      </c>
      <c r="Z1505" s="51">
        <f t="shared" si="857"/>
        <v>0.13916792428968078</v>
      </c>
      <c r="AA1505" s="51">
        <f t="shared" si="858"/>
        <v>0.14989714899207895</v>
      </c>
      <c r="AB1505" s="51">
        <f t="shared" si="859"/>
        <v>0.97914173039738128</v>
      </c>
      <c r="AC1505" s="51">
        <f t="shared" si="860"/>
        <v>0.15048591664128905</v>
      </c>
      <c r="AD1505" s="78">
        <f t="shared" si="861"/>
        <v>1.41869272032043</v>
      </c>
      <c r="AE1505" s="51">
        <f t="shared" si="881"/>
        <v>1.41869272032043</v>
      </c>
      <c r="AF1505" s="50">
        <f t="shared" si="862"/>
        <v>0</v>
      </c>
      <c r="AG1505" s="50">
        <f t="shared" si="882"/>
        <v>1.3513508764479987E-3</v>
      </c>
      <c r="AH1505" s="48">
        <f t="shared" si="883"/>
        <v>46022</v>
      </c>
      <c r="AI1505" s="55">
        <f t="shared" si="863"/>
        <v>2026</v>
      </c>
      <c r="AJ1505" s="55">
        <f t="shared" si="864"/>
        <v>1</v>
      </c>
      <c r="AK1505" s="53">
        <f t="shared" si="865"/>
        <v>0</v>
      </c>
      <c r="AL1505" s="51">
        <f t="shared" si="884"/>
        <v>1.4007900241930913</v>
      </c>
      <c r="AM1505" s="52" t="str">
        <f t="shared" si="866"/>
        <v/>
      </c>
      <c r="AN1505" s="51">
        <f t="shared" si="885"/>
        <v>1.41869272032043</v>
      </c>
      <c r="AO1505" s="52">
        <f t="shared" si="867"/>
        <v>0</v>
      </c>
      <c r="AP1505" s="56">
        <f t="shared" si="868"/>
        <v>1</v>
      </c>
      <c r="AQ1505" s="53" t="b">
        <f t="shared" si="869"/>
        <v>1</v>
      </c>
    </row>
    <row r="1506" spans="1:43">
      <c r="A1506" s="48">
        <f>净值底稿!A1467</f>
        <v>46037</v>
      </c>
      <c r="B1506" s="49">
        <f>净值底稿!X1467</f>
        <v>1.8422467056578486</v>
      </c>
      <c r="C1506" s="49">
        <f>净值底稿!U1467</f>
        <v>1.9818233728032217</v>
      </c>
      <c r="D1506" s="49">
        <f>净值底稿!V1467</f>
        <v>1.7524999999999999</v>
      </c>
      <c r="E1506" s="49">
        <f>净值底稿!W1467</f>
        <v>3.5908000000000002</v>
      </c>
      <c r="F1506" s="50">
        <f t="shared" si="870"/>
        <v>-2.1738713580099489E-3</v>
      </c>
      <c r="G1506" s="50">
        <f t="shared" si="871"/>
        <v>1.3257751374051718E-3</v>
      </c>
      <c r="H1506" s="50">
        <f t="shared" si="872"/>
        <v>4.5669920648516715E-4</v>
      </c>
      <c r="I1506" s="50">
        <f t="shared" si="873"/>
        <v>-3.4690422668108845E-3</v>
      </c>
      <c r="J1506" s="51">
        <f t="shared" si="874"/>
        <v>0.13886539112511376</v>
      </c>
      <c r="K1506" s="51">
        <f t="shared" si="875"/>
        <v>0.15009587890538056</v>
      </c>
      <c r="L1506" s="51">
        <f t="shared" si="876"/>
        <v>0.97958890364869033</v>
      </c>
      <c r="M1506" s="51">
        <f t="shared" si="877"/>
        <v>0.14996387463590063</v>
      </c>
      <c r="N1506" s="51">
        <f t="shared" si="848"/>
        <v>1.4185140483150853</v>
      </c>
      <c r="O1506" s="52">
        <f t="shared" si="849"/>
        <v>0.20370702029614954</v>
      </c>
      <c r="P1506" s="53" t="b">
        <f t="shared" si="850"/>
        <v>0</v>
      </c>
      <c r="Q1506" s="53" t="b">
        <f t="shared" si="851"/>
        <v>0</v>
      </c>
      <c r="R1506" s="53" t="b">
        <f t="shared" si="852"/>
        <v>0</v>
      </c>
      <c r="S1506" s="53" t="b">
        <f t="shared" si="878"/>
        <v>0</v>
      </c>
      <c r="T1506" s="54" t="str">
        <f t="shared" si="879"/>
        <v>不调</v>
      </c>
      <c r="U1506" s="51">
        <f t="shared" si="853"/>
        <v>0.13886539112511376</v>
      </c>
      <c r="V1506" s="51">
        <f t="shared" si="854"/>
        <v>0.15009587890538056</v>
      </c>
      <c r="W1506" s="51">
        <f t="shared" si="855"/>
        <v>0.97958890364869033</v>
      </c>
      <c r="X1506" s="51">
        <f t="shared" si="856"/>
        <v>0.14996387463590063</v>
      </c>
      <c r="Y1506" s="51">
        <f t="shared" si="880"/>
        <v>0.99998626710299976</v>
      </c>
      <c r="Z1506" s="51">
        <f t="shared" si="857"/>
        <v>0.13886348410100055</v>
      </c>
      <c r="AA1506" s="51">
        <f t="shared" si="858"/>
        <v>0.1500938176541354</v>
      </c>
      <c r="AB1506" s="51">
        <f t="shared" si="859"/>
        <v>0.97957545105517396</v>
      </c>
      <c r="AC1506" s="51">
        <f t="shared" si="860"/>
        <v>0.14996181519745649</v>
      </c>
      <c r="AD1506" s="78">
        <f t="shared" si="861"/>
        <v>1.4184945680077663</v>
      </c>
      <c r="AE1506" s="51">
        <f t="shared" si="881"/>
        <v>1.41869272032043</v>
      </c>
      <c r="AF1506" s="50">
        <f t="shared" si="862"/>
        <v>-1.3967246735357985E-4</v>
      </c>
      <c r="AG1506" s="50">
        <f t="shared" si="882"/>
        <v>-1.3967246735357985E-4</v>
      </c>
      <c r="AH1506" s="48">
        <f t="shared" si="883"/>
        <v>46022</v>
      </c>
      <c r="AI1506" s="55">
        <f t="shared" si="863"/>
        <v>2026</v>
      </c>
      <c r="AJ1506" s="55">
        <f t="shared" si="864"/>
        <v>1</v>
      </c>
      <c r="AK1506" s="53">
        <f t="shared" si="865"/>
        <v>0</v>
      </c>
      <c r="AL1506" s="51">
        <f t="shared" si="884"/>
        <v>1.4007900241930913</v>
      </c>
      <c r="AM1506" s="52" t="str">
        <f t="shared" si="866"/>
        <v/>
      </c>
      <c r="AN1506" s="51">
        <f t="shared" si="885"/>
        <v>1.41869272032043</v>
      </c>
      <c r="AO1506" s="52">
        <f t="shared" si="867"/>
        <v>-1.3967246735357985E-4</v>
      </c>
      <c r="AP1506" s="56">
        <f t="shared" si="868"/>
        <v>1</v>
      </c>
      <c r="AQ1506" s="53" t="b">
        <f t="shared" si="869"/>
        <v>1</v>
      </c>
    </row>
    <row r="1507" spans="1:43">
      <c r="A1507" s="48">
        <f>净值底稿!A1468</f>
        <v>46038</v>
      </c>
      <c r="B1507" s="49">
        <f>净值底稿!X1468</f>
        <v>1.8281593391765689</v>
      </c>
      <c r="C1507" s="49">
        <f>净值底稿!U1468</f>
        <v>1.9881699347909947</v>
      </c>
      <c r="D1507" s="49">
        <f>净值底稿!V1468</f>
        <v>1.7535000000000001</v>
      </c>
      <c r="E1507" s="49">
        <f>净值底稿!W1468</f>
        <v>3.5855000000000001</v>
      </c>
      <c r="F1507" s="50">
        <f t="shared" si="870"/>
        <v>-7.6468403705187704E-3</v>
      </c>
      <c r="G1507" s="50">
        <f t="shared" si="871"/>
        <v>3.2023852755334037E-3</v>
      </c>
      <c r="H1507" s="50">
        <f t="shared" si="872"/>
        <v>5.7061340941522154E-4</v>
      </c>
      <c r="I1507" s="50">
        <f t="shared" si="873"/>
        <v>-1.4759942074189514E-3</v>
      </c>
      <c r="J1507" s="51">
        <f t="shared" si="874"/>
        <v>0.13780161720478612</v>
      </c>
      <c r="K1507" s="51">
        <f t="shared" si="875"/>
        <v>0.15057447588573961</v>
      </c>
      <c r="L1507" s="51">
        <f t="shared" si="876"/>
        <v>0.98013440994307999</v>
      </c>
      <c r="M1507" s="51">
        <f t="shared" si="877"/>
        <v>0.14974047242689101</v>
      </c>
      <c r="N1507" s="51">
        <f t="shared" si="848"/>
        <v>1.4182509754604966</v>
      </c>
      <c r="O1507" s="52">
        <f t="shared" si="849"/>
        <v>0.20333220147928466</v>
      </c>
      <c r="P1507" s="53" t="b">
        <f t="shared" si="850"/>
        <v>0</v>
      </c>
      <c r="Q1507" s="53" t="b">
        <f t="shared" si="851"/>
        <v>0</v>
      </c>
      <c r="R1507" s="53" t="b">
        <f t="shared" si="852"/>
        <v>0</v>
      </c>
      <c r="S1507" s="53" t="b">
        <f t="shared" si="878"/>
        <v>0</v>
      </c>
      <c r="T1507" s="54" t="str">
        <f t="shared" si="879"/>
        <v>不调</v>
      </c>
      <c r="U1507" s="51">
        <f t="shared" si="853"/>
        <v>0.13780161720478612</v>
      </c>
      <c r="V1507" s="51">
        <f t="shared" si="854"/>
        <v>0.15057447588573961</v>
      </c>
      <c r="W1507" s="51">
        <f t="shared" si="855"/>
        <v>0.98013440994307999</v>
      </c>
      <c r="X1507" s="51">
        <f t="shared" si="856"/>
        <v>0.14974047242689101</v>
      </c>
      <c r="Y1507" s="51">
        <f t="shared" si="880"/>
        <v>0.99998626710299976</v>
      </c>
      <c r="Z1507" s="51">
        <f t="shared" si="857"/>
        <v>0.13779972478937058</v>
      </c>
      <c r="AA1507" s="51">
        <f t="shared" si="858"/>
        <v>0.15057240806197139</v>
      </c>
      <c r="AB1507" s="51">
        <f t="shared" si="859"/>
        <v>0.98012094985818188</v>
      </c>
      <c r="AC1507" s="51">
        <f t="shared" si="860"/>
        <v>0.14973841605640639</v>
      </c>
      <c r="AD1507" s="78">
        <f t="shared" si="861"/>
        <v>1.4182314987659304</v>
      </c>
      <c r="AE1507" s="51">
        <f t="shared" si="881"/>
        <v>1.41869272032043</v>
      </c>
      <c r="AF1507" s="50">
        <f t="shared" si="862"/>
        <v>-3.2510320796985681E-4</v>
      </c>
      <c r="AG1507" s="50">
        <f t="shared" si="882"/>
        <v>-1.8545664380331672E-4</v>
      </c>
      <c r="AH1507" s="48">
        <f t="shared" si="883"/>
        <v>46022</v>
      </c>
      <c r="AI1507" s="55">
        <f t="shared" si="863"/>
        <v>2026</v>
      </c>
      <c r="AJ1507" s="55">
        <f t="shared" si="864"/>
        <v>1</v>
      </c>
      <c r="AK1507" s="53">
        <f t="shared" si="865"/>
        <v>0</v>
      </c>
      <c r="AL1507" s="51">
        <f t="shared" si="884"/>
        <v>1.4007900241930913</v>
      </c>
      <c r="AM1507" s="52" t="str">
        <f t="shared" si="866"/>
        <v/>
      </c>
      <c r="AN1507" s="51">
        <f t="shared" si="885"/>
        <v>1.41869272032043</v>
      </c>
      <c r="AO1507" s="52">
        <f t="shared" si="867"/>
        <v>-3.2510320796985681E-4</v>
      </c>
      <c r="AP1507" s="56">
        <f t="shared" si="868"/>
        <v>1</v>
      </c>
      <c r="AQ1507" s="53" t="b">
        <f t="shared" si="869"/>
        <v>1</v>
      </c>
    </row>
    <row r="1508" spans="1:43">
      <c r="A1508" s="48">
        <f>净值底稿!A1469</f>
        <v>46041</v>
      </c>
      <c r="B1508" s="49">
        <f>净值底稿!X1469</f>
        <v>1.833334380034308</v>
      </c>
      <c r="C1508" s="49">
        <f>净值底稿!U1469</f>
        <v>2.0030140889241692</v>
      </c>
      <c r="D1508" s="49">
        <f>净值底稿!V1469</f>
        <v>1.7539</v>
      </c>
      <c r="E1508" s="49">
        <f>净值底稿!W1469</f>
        <v>3.6293000000000002</v>
      </c>
      <c r="F1508" s="50">
        <f t="shared" si="870"/>
        <v>2.8307384082122411E-3</v>
      </c>
      <c r="G1508" s="50">
        <f t="shared" si="871"/>
        <v>7.466240120332035E-3</v>
      </c>
      <c r="H1508" s="50">
        <f t="shared" si="872"/>
        <v>2.2811519817511616E-4</v>
      </c>
      <c r="I1508" s="50">
        <f t="shared" si="873"/>
        <v>1.2215869474271335E-2</v>
      </c>
      <c r="J1508" s="51">
        <f t="shared" si="874"/>
        <v>0.13818979976297294</v>
      </c>
      <c r="K1508" s="51">
        <f t="shared" si="875"/>
        <v>0.1516966178160587</v>
      </c>
      <c r="L1508" s="51">
        <f t="shared" si="876"/>
        <v>0.98034453034289437</v>
      </c>
      <c r="M1508" s="51">
        <f t="shared" si="877"/>
        <v>0.1515676010022356</v>
      </c>
      <c r="N1508" s="51">
        <f t="shared" si="848"/>
        <v>1.4217985489241616</v>
      </c>
      <c r="O1508" s="52">
        <f t="shared" si="849"/>
        <v>0.20388712437383008</v>
      </c>
      <c r="P1508" s="53" t="b">
        <f t="shared" si="850"/>
        <v>0</v>
      </c>
      <c r="Q1508" s="53" t="b">
        <f t="shared" si="851"/>
        <v>0</v>
      </c>
      <c r="R1508" s="53" t="b">
        <f t="shared" si="852"/>
        <v>0</v>
      </c>
      <c r="S1508" s="53" t="b">
        <f t="shared" si="878"/>
        <v>0</v>
      </c>
      <c r="T1508" s="54" t="str">
        <f t="shared" si="879"/>
        <v>不调</v>
      </c>
      <c r="U1508" s="51">
        <f t="shared" si="853"/>
        <v>0.13818979976297294</v>
      </c>
      <c r="V1508" s="51">
        <f t="shared" si="854"/>
        <v>0.1516966178160587</v>
      </c>
      <c r="W1508" s="51">
        <f t="shared" si="855"/>
        <v>0.98034453034289437</v>
      </c>
      <c r="X1508" s="51">
        <f t="shared" si="856"/>
        <v>0.1515676010022356</v>
      </c>
      <c r="Y1508" s="51">
        <f t="shared" si="880"/>
        <v>0.99995880187477393</v>
      </c>
      <c r="Z1508" s="51">
        <f t="shared" si="857"/>
        <v>0.13818410660229732</v>
      </c>
      <c r="AA1508" s="51">
        <f t="shared" si="858"/>
        <v>0.15169036819980153</v>
      </c>
      <c r="AB1508" s="51">
        <f t="shared" si="859"/>
        <v>0.98030414198616866</v>
      </c>
      <c r="AC1508" s="51">
        <f t="shared" si="860"/>
        <v>0.15156135670122931</v>
      </c>
      <c r="AD1508" s="78">
        <f t="shared" si="861"/>
        <v>1.4217399734894969</v>
      </c>
      <c r="AE1508" s="51">
        <f t="shared" si="881"/>
        <v>1.4217399734894969</v>
      </c>
      <c r="AF1508" s="50">
        <f t="shared" si="862"/>
        <v>0</v>
      </c>
      <c r="AG1508" s="50">
        <f t="shared" si="882"/>
        <v>2.4738378231052849E-3</v>
      </c>
      <c r="AH1508" s="48">
        <f t="shared" si="883"/>
        <v>46022</v>
      </c>
      <c r="AI1508" s="55">
        <f t="shared" si="863"/>
        <v>2026</v>
      </c>
      <c r="AJ1508" s="55">
        <f t="shared" si="864"/>
        <v>1</v>
      </c>
      <c r="AK1508" s="53">
        <f t="shared" si="865"/>
        <v>0</v>
      </c>
      <c r="AL1508" s="51">
        <f t="shared" si="884"/>
        <v>1.4007900241930913</v>
      </c>
      <c r="AM1508" s="52" t="str">
        <f t="shared" si="866"/>
        <v/>
      </c>
      <c r="AN1508" s="51">
        <f t="shared" si="885"/>
        <v>1.4217399734894969</v>
      </c>
      <c r="AO1508" s="52">
        <f t="shared" si="867"/>
        <v>0</v>
      </c>
      <c r="AP1508" s="56">
        <f t="shared" si="868"/>
        <v>1</v>
      </c>
      <c r="AQ1508" s="53" t="b">
        <f t="shared" si="869"/>
        <v>1</v>
      </c>
    </row>
    <row r="1509" spans="1:43">
      <c r="A1509" s="48">
        <f>净值底稿!A1470</f>
        <v>46042</v>
      </c>
      <c r="B1509" s="49">
        <f>净值底稿!X1470</f>
        <v>1.854614913421202</v>
      </c>
      <c r="C1509" s="49">
        <f>净值底稿!U1470</f>
        <v>1.9921323650441365</v>
      </c>
      <c r="D1509" s="49">
        <f>净值底稿!V1470</f>
        <v>1.7554000000000001</v>
      </c>
      <c r="E1509" s="49">
        <f>净值底稿!W1470</f>
        <v>3.6655000000000002</v>
      </c>
      <c r="F1509" s="50">
        <f t="shared" si="870"/>
        <v>1.160755703850147E-2</v>
      </c>
      <c r="G1509" s="50">
        <f t="shared" si="871"/>
        <v>-5.4326746577590956E-3</v>
      </c>
      <c r="H1509" s="50">
        <f t="shared" si="872"/>
        <v>8.5523690062161428E-4</v>
      </c>
      <c r="I1509" s="50">
        <f t="shared" si="873"/>
        <v>9.9743752238723449E-3</v>
      </c>
      <c r="J1509" s="51">
        <f t="shared" si="874"/>
        <v>0.13978808650149785</v>
      </c>
      <c r="K1509" s="51">
        <f t="shared" si="875"/>
        <v>0.15086628378065631</v>
      </c>
      <c r="L1509" s="51">
        <f t="shared" si="876"/>
        <v>0.98114253426222742</v>
      </c>
      <c r="M1509" s="51">
        <f t="shared" si="877"/>
        <v>0.15307308654240653</v>
      </c>
      <c r="N1509" s="51">
        <f t="shared" si="848"/>
        <v>1.4248699910867881</v>
      </c>
      <c r="O1509" s="52">
        <f t="shared" si="849"/>
        <v>0.2039865897242063</v>
      </c>
      <c r="P1509" s="53" t="b">
        <f t="shared" si="850"/>
        <v>0</v>
      </c>
      <c r="Q1509" s="53" t="b">
        <f t="shared" si="851"/>
        <v>0</v>
      </c>
      <c r="R1509" s="53" t="b">
        <f t="shared" si="852"/>
        <v>0</v>
      </c>
      <c r="S1509" s="53" t="b">
        <f t="shared" si="878"/>
        <v>0</v>
      </c>
      <c r="T1509" s="54" t="str">
        <f t="shared" si="879"/>
        <v>不调</v>
      </c>
      <c r="U1509" s="51">
        <f t="shared" si="853"/>
        <v>0.13978808650149785</v>
      </c>
      <c r="V1509" s="51">
        <f t="shared" si="854"/>
        <v>0.15086628378065631</v>
      </c>
      <c r="W1509" s="51">
        <f t="shared" si="855"/>
        <v>0.98114253426222742</v>
      </c>
      <c r="X1509" s="51">
        <f t="shared" si="856"/>
        <v>0.15307308654240653</v>
      </c>
      <c r="Y1509" s="51">
        <f t="shared" si="880"/>
        <v>0.99998626710299976</v>
      </c>
      <c r="Z1509" s="51">
        <f t="shared" si="857"/>
        <v>0.13978616680610406</v>
      </c>
      <c r="AA1509" s="51">
        <f t="shared" si="858"/>
        <v>0.15086421194952035</v>
      </c>
      <c r="AB1509" s="51">
        <f t="shared" si="859"/>
        <v>0.98112906033286185</v>
      </c>
      <c r="AC1509" s="51">
        <f t="shared" si="860"/>
        <v>0.15307098440547554</v>
      </c>
      <c r="AD1509" s="78">
        <f t="shared" si="861"/>
        <v>1.4248504234939618</v>
      </c>
      <c r="AE1509" s="51">
        <f t="shared" si="881"/>
        <v>1.4248504234939618</v>
      </c>
      <c r="AF1509" s="50">
        <f t="shared" si="862"/>
        <v>0</v>
      </c>
      <c r="AG1509" s="50">
        <f t="shared" si="882"/>
        <v>2.1877769933067448E-3</v>
      </c>
      <c r="AH1509" s="48">
        <f t="shared" si="883"/>
        <v>46022</v>
      </c>
      <c r="AI1509" s="55">
        <f t="shared" si="863"/>
        <v>2026</v>
      </c>
      <c r="AJ1509" s="55">
        <f t="shared" si="864"/>
        <v>1</v>
      </c>
      <c r="AK1509" s="53">
        <f t="shared" si="865"/>
        <v>0</v>
      </c>
      <c r="AL1509" s="51">
        <f t="shared" si="884"/>
        <v>1.4007900241930913</v>
      </c>
      <c r="AM1509" s="52" t="str">
        <f t="shared" si="866"/>
        <v/>
      </c>
      <c r="AN1509" s="51">
        <f t="shared" si="885"/>
        <v>1.4248504234939618</v>
      </c>
      <c r="AO1509" s="52">
        <f t="shared" si="867"/>
        <v>0</v>
      </c>
      <c r="AP1509" s="56">
        <f t="shared" si="868"/>
        <v>1</v>
      </c>
      <c r="AQ1509" s="53" t="b">
        <f t="shared" si="869"/>
        <v>1</v>
      </c>
    </row>
    <row r="1510" spans="1:43">
      <c r="A1510" s="48">
        <f>净值底稿!A1471</f>
        <v>46043</v>
      </c>
      <c r="B1510" s="49">
        <f>净值底稿!X1471</f>
        <v>1.8427476531410811</v>
      </c>
      <c r="C1510" s="49">
        <f>净值底稿!U1471</f>
        <v>2.015079532315224</v>
      </c>
      <c r="D1510" s="49">
        <f>净值底稿!V1471</f>
        <v>1.7565</v>
      </c>
      <c r="E1510" s="49">
        <f>净值底稿!W1471</f>
        <v>3.7723</v>
      </c>
      <c r="F1510" s="50">
        <f t="shared" si="870"/>
        <v>-6.3987732408715692E-3</v>
      </c>
      <c r="G1510" s="50">
        <f t="shared" si="871"/>
        <v>1.1518896873390805E-2</v>
      </c>
      <c r="H1510" s="50">
        <f t="shared" si="872"/>
        <v>6.2663780334970554E-4</v>
      </c>
      <c r="I1510" s="50">
        <f t="shared" si="873"/>
        <v>2.9136543445641649E-2</v>
      </c>
      <c r="J1510" s="51">
        <f t="shared" si="874"/>
        <v>0.13889170682250115</v>
      </c>
      <c r="K1510" s="51">
        <f t="shared" si="875"/>
        <v>0.15260200124885226</v>
      </c>
      <c r="L1510" s="51">
        <f t="shared" si="876"/>
        <v>0.98174387289203136</v>
      </c>
      <c r="M1510" s="51">
        <f t="shared" si="877"/>
        <v>0.1575309437928728</v>
      </c>
      <c r="N1510" s="51">
        <f t="shared" si="848"/>
        <v>1.4307685247562576</v>
      </c>
      <c r="O1510" s="52">
        <f t="shared" si="849"/>
        <v>0.20373226208691697</v>
      </c>
      <c r="P1510" s="53" t="b">
        <f t="shared" si="850"/>
        <v>0</v>
      </c>
      <c r="Q1510" s="53" t="b">
        <f t="shared" si="851"/>
        <v>0</v>
      </c>
      <c r="R1510" s="53" t="b">
        <f t="shared" si="852"/>
        <v>0</v>
      </c>
      <c r="S1510" s="53" t="b">
        <f t="shared" si="878"/>
        <v>0</v>
      </c>
      <c r="T1510" s="54" t="str">
        <f t="shared" si="879"/>
        <v>不调</v>
      </c>
      <c r="U1510" s="51">
        <f t="shared" si="853"/>
        <v>0.13889170682250115</v>
      </c>
      <c r="V1510" s="51">
        <f t="shared" si="854"/>
        <v>0.15260200124885226</v>
      </c>
      <c r="W1510" s="51">
        <f t="shared" si="855"/>
        <v>0.98174387289203136</v>
      </c>
      <c r="X1510" s="51">
        <f t="shared" si="856"/>
        <v>0.1575309437928728</v>
      </c>
      <c r="Y1510" s="51">
        <f t="shared" si="880"/>
        <v>0.99998626710299976</v>
      </c>
      <c r="Z1510" s="51">
        <f t="shared" si="857"/>
        <v>0.13888979943699717</v>
      </c>
      <c r="AA1510" s="51">
        <f t="shared" si="858"/>
        <v>0.15259990558128708</v>
      </c>
      <c r="AB1510" s="51">
        <f t="shared" si="859"/>
        <v>0.98173039070454426</v>
      </c>
      <c r="AC1510" s="51">
        <f t="shared" si="860"/>
        <v>0.15752878043664734</v>
      </c>
      <c r="AD1510" s="78">
        <f t="shared" si="861"/>
        <v>1.430748876159476</v>
      </c>
      <c r="AE1510" s="51">
        <f t="shared" si="881"/>
        <v>1.430748876159476</v>
      </c>
      <c r="AF1510" s="50">
        <f t="shared" si="862"/>
        <v>0</v>
      </c>
      <c r="AG1510" s="50">
        <f t="shared" si="882"/>
        <v>4.1396995560067928E-3</v>
      </c>
      <c r="AH1510" s="48">
        <f t="shared" si="883"/>
        <v>46022</v>
      </c>
      <c r="AI1510" s="55">
        <f t="shared" si="863"/>
        <v>2026</v>
      </c>
      <c r="AJ1510" s="55">
        <f t="shared" si="864"/>
        <v>1</v>
      </c>
      <c r="AK1510" s="53">
        <f t="shared" si="865"/>
        <v>0</v>
      </c>
      <c r="AL1510" s="51">
        <f t="shared" si="884"/>
        <v>1.4007900241930913</v>
      </c>
      <c r="AM1510" s="52" t="str">
        <f t="shared" si="866"/>
        <v/>
      </c>
      <c r="AN1510" s="51">
        <f t="shared" si="885"/>
        <v>1.430748876159476</v>
      </c>
      <c r="AO1510" s="52">
        <f t="shared" si="867"/>
        <v>0</v>
      </c>
      <c r="AP1510" s="56">
        <f t="shared" si="868"/>
        <v>1</v>
      </c>
      <c r="AQ1510" s="53" t="b">
        <f t="shared" si="869"/>
        <v>1</v>
      </c>
    </row>
    <row r="1511" spans="1:43">
      <c r="A1511" s="48">
        <f>净值底稿!A1472</f>
        <v>46044</v>
      </c>
      <c r="B1511" s="49">
        <f>净值底稿!X1472</f>
        <v>1.8459930918951797</v>
      </c>
      <c r="C1511" s="49">
        <f>净值底稿!U1472</f>
        <v>2.0257070756003168</v>
      </c>
      <c r="D1511" s="49">
        <f>净值底稿!V1472</f>
        <v>1.7568999999999999</v>
      </c>
      <c r="E1511" s="49">
        <f>净值底稿!W1472</f>
        <v>3.7595000000000001</v>
      </c>
      <c r="F1511" s="50">
        <f t="shared" si="870"/>
        <v>1.7611954347447334E-3</v>
      </c>
      <c r="G1511" s="50">
        <f t="shared" si="871"/>
        <v>5.2740068640777515E-3</v>
      </c>
      <c r="H1511" s="50">
        <f t="shared" si="872"/>
        <v>2.27725590663308E-4</v>
      </c>
      <c r="I1511" s="50">
        <f t="shared" si="873"/>
        <v>-3.3931553694032113E-3</v>
      </c>
      <c r="J1511" s="51">
        <f t="shared" si="874"/>
        <v>0.13913441151769823</v>
      </c>
      <c r="K1511" s="51">
        <f t="shared" si="875"/>
        <v>0.15340471853078042</v>
      </c>
      <c r="L1511" s="51">
        <f t="shared" si="876"/>
        <v>0.98195395583763956</v>
      </c>
      <c r="M1511" s="51">
        <f t="shared" si="877"/>
        <v>0.15699426080947318</v>
      </c>
      <c r="N1511" s="51">
        <f t="shared" si="848"/>
        <v>1.4314873466955915</v>
      </c>
      <c r="O1511" s="52">
        <f t="shared" si="849"/>
        <v>0.20436026257847714</v>
      </c>
      <c r="P1511" s="53" t="b">
        <f t="shared" si="850"/>
        <v>0</v>
      </c>
      <c r="Q1511" s="53" t="b">
        <f t="shared" si="851"/>
        <v>0</v>
      </c>
      <c r="R1511" s="53" t="b">
        <f t="shared" si="852"/>
        <v>0</v>
      </c>
      <c r="S1511" s="53" t="b">
        <f t="shared" si="878"/>
        <v>0</v>
      </c>
      <c r="T1511" s="54" t="str">
        <f t="shared" si="879"/>
        <v>不调</v>
      </c>
      <c r="U1511" s="51">
        <f t="shared" si="853"/>
        <v>0.13913441151769823</v>
      </c>
      <c r="V1511" s="51">
        <f t="shared" si="854"/>
        <v>0.15340471853078042</v>
      </c>
      <c r="W1511" s="51">
        <f t="shared" si="855"/>
        <v>0.98195395583763956</v>
      </c>
      <c r="X1511" s="51">
        <f t="shared" si="856"/>
        <v>0.15699426080947318</v>
      </c>
      <c r="Y1511" s="51">
        <f t="shared" si="880"/>
        <v>0.99998626710299976</v>
      </c>
      <c r="Z1511" s="51">
        <f t="shared" si="857"/>
        <v>0.13913250079915568</v>
      </c>
      <c r="AA1511" s="51">
        <f t="shared" si="858"/>
        <v>0.15340261183958148</v>
      </c>
      <c r="AB1511" s="51">
        <f t="shared" si="859"/>
        <v>0.98194047076510504</v>
      </c>
      <c r="AC1511" s="51">
        <f t="shared" si="860"/>
        <v>0.15699210482345985</v>
      </c>
      <c r="AD1511" s="78">
        <f t="shared" si="861"/>
        <v>1.4314676882273021</v>
      </c>
      <c r="AE1511" s="51">
        <f t="shared" si="881"/>
        <v>1.4314676882273021</v>
      </c>
      <c r="AF1511" s="50">
        <f t="shared" si="862"/>
        <v>0</v>
      </c>
      <c r="AG1511" s="50">
        <f t="shared" si="882"/>
        <v>5.0240267862777799E-4</v>
      </c>
      <c r="AH1511" s="48">
        <f t="shared" si="883"/>
        <v>46022</v>
      </c>
      <c r="AI1511" s="55">
        <f t="shared" si="863"/>
        <v>2026</v>
      </c>
      <c r="AJ1511" s="55">
        <f t="shared" si="864"/>
        <v>1</v>
      </c>
      <c r="AK1511" s="53">
        <f t="shared" si="865"/>
        <v>0</v>
      </c>
      <c r="AL1511" s="51">
        <f t="shared" si="884"/>
        <v>1.4007900241930913</v>
      </c>
      <c r="AM1511" s="52" t="str">
        <f t="shared" si="866"/>
        <v/>
      </c>
      <c r="AN1511" s="51">
        <f t="shared" si="885"/>
        <v>1.4314676882273021</v>
      </c>
      <c r="AO1511" s="52">
        <f t="shared" si="867"/>
        <v>0</v>
      </c>
      <c r="AP1511" s="56">
        <f t="shared" si="868"/>
        <v>1</v>
      </c>
      <c r="AQ1511" s="53" t="b">
        <f t="shared" si="869"/>
        <v>1</v>
      </c>
    </row>
    <row r="1512" spans="1:43">
      <c r="A1512" s="48">
        <f>净值底稿!A1473</f>
        <v>46045</v>
      </c>
      <c r="B1512" s="49">
        <f>净值底稿!X1473</f>
        <v>1.8431182599756821</v>
      </c>
      <c r="C1512" s="49">
        <f>净值底稿!U1473</f>
        <v>2.0534277417186604</v>
      </c>
      <c r="D1512" s="49">
        <f>净值底稿!V1473</f>
        <v>1.7581</v>
      </c>
      <c r="E1512" s="49">
        <f>净值底稿!W1473</f>
        <v>3.8489</v>
      </c>
      <c r="F1512" s="50">
        <f t="shared" si="870"/>
        <v>-1.5573362284612147E-3</v>
      </c>
      <c r="G1512" s="50">
        <f t="shared" si="871"/>
        <v>1.3684439597530851E-2</v>
      </c>
      <c r="H1512" s="50">
        <f t="shared" si="872"/>
        <v>6.8302123057661923E-4</v>
      </c>
      <c r="I1512" s="50">
        <f t="shared" si="873"/>
        <v>2.3779757946535529E-2</v>
      </c>
      <c r="J1512" s="51">
        <f t="shared" si="874"/>
        <v>0.13891582471510475</v>
      </c>
      <c r="K1512" s="51">
        <f t="shared" si="875"/>
        <v>0.1555018406154037</v>
      </c>
      <c r="L1512" s="51">
        <f t="shared" si="876"/>
        <v>0.98261115695379997</v>
      </c>
      <c r="M1512" s="51">
        <f t="shared" si="877"/>
        <v>0.16072533907567885</v>
      </c>
      <c r="N1512" s="51">
        <f t="shared" si="848"/>
        <v>1.4377541613599873</v>
      </c>
      <c r="O1512" s="52">
        <f t="shared" si="849"/>
        <v>0.20477608289585167</v>
      </c>
      <c r="P1512" s="53" t="b">
        <f t="shared" si="850"/>
        <v>0</v>
      </c>
      <c r="Q1512" s="53" t="b">
        <f t="shared" si="851"/>
        <v>0</v>
      </c>
      <c r="R1512" s="53" t="b">
        <f t="shared" si="852"/>
        <v>0</v>
      </c>
      <c r="S1512" s="53" t="b">
        <f t="shared" si="878"/>
        <v>0</v>
      </c>
      <c r="T1512" s="54" t="str">
        <f t="shared" si="879"/>
        <v>不调</v>
      </c>
      <c r="U1512" s="51">
        <f t="shared" si="853"/>
        <v>0.13891582471510475</v>
      </c>
      <c r="V1512" s="51">
        <f t="shared" si="854"/>
        <v>0.1555018406154037</v>
      </c>
      <c r="W1512" s="51">
        <f t="shared" si="855"/>
        <v>0.98261115695379997</v>
      </c>
      <c r="X1512" s="51">
        <f t="shared" si="856"/>
        <v>0.16072533907567885</v>
      </c>
      <c r="Y1512" s="51">
        <f t="shared" si="880"/>
        <v>0.99998626710299976</v>
      </c>
      <c r="Z1512" s="51">
        <f t="shared" si="857"/>
        <v>0.13891391699839223</v>
      </c>
      <c r="AA1512" s="51">
        <f t="shared" si="858"/>
        <v>0.15549970512464317</v>
      </c>
      <c r="AB1512" s="51">
        <f t="shared" si="859"/>
        <v>0.98259766285599026</v>
      </c>
      <c r="AC1512" s="51">
        <f t="shared" si="860"/>
        <v>0.160723131851152</v>
      </c>
      <c r="AD1512" s="78">
        <f t="shared" si="861"/>
        <v>1.4377344168301776</v>
      </c>
      <c r="AE1512" s="51">
        <f t="shared" si="881"/>
        <v>1.4377344168301776</v>
      </c>
      <c r="AF1512" s="50">
        <f t="shared" si="862"/>
        <v>0</v>
      </c>
      <c r="AG1512" s="50">
        <f t="shared" si="882"/>
        <v>4.3778344802432034E-3</v>
      </c>
      <c r="AH1512" s="48">
        <f t="shared" si="883"/>
        <v>46022</v>
      </c>
      <c r="AI1512" s="55">
        <f t="shared" si="863"/>
        <v>2026</v>
      </c>
      <c r="AJ1512" s="55">
        <f t="shared" si="864"/>
        <v>1</v>
      </c>
      <c r="AK1512" s="53">
        <f t="shared" si="865"/>
        <v>0</v>
      </c>
      <c r="AL1512" s="51">
        <f t="shared" si="884"/>
        <v>1.4007900241930913</v>
      </c>
      <c r="AM1512" s="52" t="str">
        <f t="shared" si="866"/>
        <v/>
      </c>
      <c r="AN1512" s="51">
        <f t="shared" si="885"/>
        <v>1.4377344168301776</v>
      </c>
      <c r="AO1512" s="52">
        <f t="shared" si="867"/>
        <v>0</v>
      </c>
      <c r="AP1512" s="56">
        <f t="shared" si="868"/>
        <v>1</v>
      </c>
      <c r="AQ1512" s="53" t="b">
        <f t="shared" si="869"/>
        <v>1</v>
      </c>
    </row>
    <row r="1513" spans="1:43">
      <c r="A1513" s="48">
        <f>净值底稿!A1474</f>
        <v>46048</v>
      </c>
      <c r="B1513" s="49">
        <f>净值底稿!X1474</f>
        <v>1.8506232360398449</v>
      </c>
      <c r="C1513" s="49">
        <f>净值底稿!U1474</f>
        <v>2.0389717803000407</v>
      </c>
      <c r="D1513" s="49">
        <f>净值底稿!V1474</f>
        <v>1.7585</v>
      </c>
      <c r="E1513" s="49">
        <f>净值底稿!W1474</f>
        <v>3.9645000000000001</v>
      </c>
      <c r="F1513" s="50">
        <f t="shared" si="870"/>
        <v>4.0718906795822463E-3</v>
      </c>
      <c r="G1513" s="50">
        <f t="shared" si="871"/>
        <v>-7.0399172685378097E-3</v>
      </c>
      <c r="H1513" s="50">
        <f t="shared" si="872"/>
        <v>2.2751834366641077E-4</v>
      </c>
      <c r="I1513" s="50">
        <f t="shared" si="873"/>
        <v>3.0034555327496104E-2</v>
      </c>
      <c r="J1513" s="51">
        <f t="shared" si="874"/>
        <v>0.13947955928228226</v>
      </c>
      <c r="K1513" s="51">
        <f t="shared" si="875"/>
        <v>0.15440500006528365</v>
      </c>
      <c r="L1513" s="51">
        <f t="shared" si="876"/>
        <v>0.98282122184873377</v>
      </c>
      <c r="M1513" s="51">
        <f t="shared" si="877"/>
        <v>0.16555037964714386</v>
      </c>
      <c r="N1513" s="51">
        <f t="shared" si="848"/>
        <v>1.4422561608434434</v>
      </c>
      <c r="O1513" s="52">
        <f t="shared" si="849"/>
        <v>0.20376724144183914</v>
      </c>
      <c r="P1513" s="53" t="b">
        <f t="shared" si="850"/>
        <v>0</v>
      </c>
      <c r="Q1513" s="53" t="b">
        <f t="shared" si="851"/>
        <v>0</v>
      </c>
      <c r="R1513" s="53" t="b">
        <f t="shared" si="852"/>
        <v>0</v>
      </c>
      <c r="S1513" s="53" t="b">
        <f t="shared" si="878"/>
        <v>0</v>
      </c>
      <c r="T1513" s="54" t="str">
        <f t="shared" si="879"/>
        <v>不调</v>
      </c>
      <c r="U1513" s="51">
        <f t="shared" si="853"/>
        <v>0.13947955928228226</v>
      </c>
      <c r="V1513" s="51">
        <f t="shared" si="854"/>
        <v>0.15440500006528365</v>
      </c>
      <c r="W1513" s="51">
        <f t="shared" si="855"/>
        <v>0.98282122184873377</v>
      </c>
      <c r="X1513" s="51">
        <f t="shared" si="856"/>
        <v>0.16555037964714386</v>
      </c>
      <c r="Y1513" s="51">
        <f t="shared" si="880"/>
        <v>0.99995880187477393</v>
      </c>
      <c r="Z1513" s="51">
        <f t="shared" si="857"/>
        <v>0.13947381298593248</v>
      </c>
      <c r="AA1513" s="51">
        <f t="shared" si="858"/>
        <v>0.15439863886875543</v>
      </c>
      <c r="AB1513" s="51">
        <f t="shared" si="859"/>
        <v>0.98278073145696121</v>
      </c>
      <c r="AC1513" s="51">
        <f t="shared" si="860"/>
        <v>0.16554355928187195</v>
      </c>
      <c r="AD1513" s="78">
        <f t="shared" si="861"/>
        <v>1.4421967425935209</v>
      </c>
      <c r="AE1513" s="51">
        <f t="shared" si="881"/>
        <v>1.4421967425935209</v>
      </c>
      <c r="AF1513" s="50">
        <f t="shared" si="862"/>
        <v>0</v>
      </c>
      <c r="AG1513" s="50">
        <f t="shared" si="882"/>
        <v>3.103720486278494E-3</v>
      </c>
      <c r="AH1513" s="48">
        <f t="shared" si="883"/>
        <v>46022</v>
      </c>
      <c r="AI1513" s="55">
        <f t="shared" si="863"/>
        <v>2026</v>
      </c>
      <c r="AJ1513" s="55">
        <f t="shared" si="864"/>
        <v>1</v>
      </c>
      <c r="AK1513" s="53">
        <f t="shared" si="865"/>
        <v>0</v>
      </c>
      <c r="AL1513" s="51">
        <f t="shared" si="884"/>
        <v>1.4007900241930913</v>
      </c>
      <c r="AM1513" s="52" t="str">
        <f t="shared" si="866"/>
        <v/>
      </c>
      <c r="AN1513" s="51">
        <f t="shared" si="885"/>
        <v>1.4421967425935209</v>
      </c>
      <c r="AO1513" s="52">
        <f t="shared" si="867"/>
        <v>0</v>
      </c>
      <c r="AP1513" s="56">
        <f t="shared" si="868"/>
        <v>1</v>
      </c>
      <c r="AQ1513" s="53" t="b">
        <f t="shared" si="869"/>
        <v>1</v>
      </c>
    </row>
    <row r="1514" spans="1:43">
      <c r="A1514" s="48">
        <f>净值底稿!A1475</f>
        <v>46049</v>
      </c>
      <c r="B1514" s="49">
        <f>净值底稿!X1475</f>
        <v>1.8425825876775128</v>
      </c>
      <c r="C1514" s="49">
        <f>净值底稿!U1475</f>
        <v>2.0427384632801715</v>
      </c>
      <c r="D1514" s="49">
        <f>净值底稿!V1475</f>
        <v>1.7582</v>
      </c>
      <c r="E1514" s="49">
        <f>净值底稿!W1475</f>
        <v>3.9651000000000001</v>
      </c>
      <c r="F1514" s="50">
        <f t="shared" si="870"/>
        <v>-4.3448327059474323E-3</v>
      </c>
      <c r="G1514" s="50">
        <f t="shared" si="871"/>
        <v>1.847344341164181E-3</v>
      </c>
      <c r="H1514" s="50">
        <f t="shared" si="872"/>
        <v>-1.7059994313328719E-4</v>
      </c>
      <c r="I1514" s="50">
        <f t="shared" si="873"/>
        <v>1.51343170639473E-4</v>
      </c>
      <c r="J1514" s="51">
        <f t="shared" si="874"/>
        <v>0.13886782260164801</v>
      </c>
      <c r="K1514" s="51">
        <f t="shared" si="875"/>
        <v>0.15468386632055309</v>
      </c>
      <c r="L1514" s="51">
        <f t="shared" si="876"/>
        <v>0.98261306912006219</v>
      </c>
      <c r="M1514" s="51">
        <f t="shared" si="877"/>
        <v>0.16556861316901261</v>
      </c>
      <c r="N1514" s="51">
        <f t="shared" si="848"/>
        <v>1.4417333712112759</v>
      </c>
      <c r="O1514" s="52">
        <f t="shared" si="849"/>
        <v>0.20361024776417078</v>
      </c>
      <c r="P1514" s="53" t="b">
        <f t="shared" si="850"/>
        <v>0</v>
      </c>
      <c r="Q1514" s="53" t="b">
        <f t="shared" si="851"/>
        <v>0</v>
      </c>
      <c r="R1514" s="53" t="b">
        <f t="shared" si="852"/>
        <v>0</v>
      </c>
      <c r="S1514" s="53" t="b">
        <f t="shared" si="878"/>
        <v>0</v>
      </c>
      <c r="T1514" s="54" t="str">
        <f t="shared" si="879"/>
        <v>不调</v>
      </c>
      <c r="U1514" s="51">
        <f t="shared" si="853"/>
        <v>0.13886782260164801</v>
      </c>
      <c r="V1514" s="51">
        <f t="shared" si="854"/>
        <v>0.15468386632055309</v>
      </c>
      <c r="W1514" s="51">
        <f t="shared" si="855"/>
        <v>0.98261306912006219</v>
      </c>
      <c r="X1514" s="51">
        <f t="shared" si="856"/>
        <v>0.16556861316901261</v>
      </c>
      <c r="Y1514" s="51">
        <f t="shared" si="880"/>
        <v>0.99998626710299976</v>
      </c>
      <c r="Z1514" s="51">
        <f t="shared" si="857"/>
        <v>0.13886591554414357</v>
      </c>
      <c r="AA1514" s="51">
        <f t="shared" si="858"/>
        <v>0.1546817420629493</v>
      </c>
      <c r="AB1514" s="51">
        <f t="shared" si="859"/>
        <v>0.98259957499599282</v>
      </c>
      <c r="AC1514" s="51">
        <f t="shared" si="860"/>
        <v>0.16556633943230148</v>
      </c>
      <c r="AD1514" s="78">
        <f t="shared" si="861"/>
        <v>1.4417135720353871</v>
      </c>
      <c r="AE1514" s="51">
        <f t="shared" si="881"/>
        <v>1.4421967425935209</v>
      </c>
      <c r="AF1514" s="50">
        <f t="shared" si="862"/>
        <v>-3.3502402540785958E-4</v>
      </c>
      <c r="AG1514" s="50">
        <f t="shared" si="882"/>
        <v>-3.3502402540785958E-4</v>
      </c>
      <c r="AH1514" s="48">
        <f t="shared" si="883"/>
        <v>46022</v>
      </c>
      <c r="AI1514" s="55">
        <f t="shared" si="863"/>
        <v>2026</v>
      </c>
      <c r="AJ1514" s="55">
        <f t="shared" si="864"/>
        <v>1</v>
      </c>
      <c r="AK1514" s="53">
        <f t="shared" si="865"/>
        <v>0</v>
      </c>
      <c r="AL1514" s="51">
        <f t="shared" si="884"/>
        <v>1.4007900241930913</v>
      </c>
      <c r="AM1514" s="52" t="str">
        <f t="shared" si="866"/>
        <v/>
      </c>
      <c r="AN1514" s="51">
        <f t="shared" si="885"/>
        <v>1.4421967425935209</v>
      </c>
      <c r="AO1514" s="52">
        <f t="shared" si="867"/>
        <v>-3.3502402540785958E-4</v>
      </c>
      <c r="AP1514" s="56">
        <f t="shared" si="868"/>
        <v>1</v>
      </c>
      <c r="AQ1514" s="53" t="b">
        <f t="shared" si="869"/>
        <v>1</v>
      </c>
    </row>
    <row r="1515" spans="1:43">
      <c r="A1515" s="48">
        <f>净值底稿!A1476</f>
        <v>46050</v>
      </c>
      <c r="B1515" s="49">
        <f>净值底稿!X1476</f>
        <v>1.849138918539083</v>
      </c>
      <c r="C1515" s="49">
        <f>净值底稿!U1476</f>
        <v>2.0438851952258661</v>
      </c>
      <c r="D1515" s="49">
        <f>净值底稿!V1476</f>
        <v>1.7586999999999999</v>
      </c>
      <c r="E1515" s="49">
        <f>净值底稿!W1476</f>
        <v>4.0987999999999998</v>
      </c>
      <c r="F1515" s="50">
        <f t="shared" si="870"/>
        <v>3.5582290343001421E-3</v>
      </c>
      <c r="G1515" s="50">
        <f t="shared" si="871"/>
        <v>5.6136992880295722E-4</v>
      </c>
      <c r="H1515" s="50">
        <f t="shared" si="872"/>
        <v>2.8438175406653166E-4</v>
      </c>
      <c r="I1515" s="50">
        <f t="shared" si="873"/>
        <v>3.3719200020176032E-2</v>
      </c>
      <c r="J1515" s="51">
        <f t="shared" si="874"/>
        <v>0.1393600322767074</v>
      </c>
      <c r="K1515" s="51">
        <f t="shared" si="875"/>
        <v>0.15476857574147829</v>
      </c>
      <c r="L1515" s="51">
        <f t="shared" si="876"/>
        <v>0.98287900838667519</v>
      </c>
      <c r="M1515" s="51">
        <f t="shared" si="877"/>
        <v>0.1711491039482276</v>
      </c>
      <c r="N1515" s="51">
        <f t="shared" ref="N1515:N1578" si="886">SUM(J1515:M1515)</f>
        <v>1.4481567203530885</v>
      </c>
      <c r="O1515" s="52">
        <f t="shared" ref="O1515:O1578" si="887">IFERROR((J1515+K1515)/N1515,0)</f>
        <v>0.20310550915129646</v>
      </c>
      <c r="P1515" s="53" t="b">
        <f t="shared" ref="P1515:P1578" si="888">AND(MONTH(A1515)=12,OR(A1516="",YEAR(A1515)&lt;&gt;YEAR(A1516)))</f>
        <v>0</v>
      </c>
      <c r="Q1515" s="53" t="b">
        <f t="shared" ref="Q1515:Q1578" si="889">AND(MOD(MONTH(A1515),3)=0,OR(A1516="",MONTH(A1515)&lt;&gt;MONTH(A1516)))</f>
        <v>0</v>
      </c>
      <c r="R1515" s="53" t="b">
        <f t="shared" ref="R1515:R1578" si="890">OR(O1515&gt;$E$7,O1515&lt;$E$6)</f>
        <v>0</v>
      </c>
      <c r="S1515" s="53" t="b">
        <f t="shared" si="878"/>
        <v>0</v>
      </c>
      <c r="T1515" s="54" t="str">
        <f t="shared" si="879"/>
        <v>不调</v>
      </c>
      <c r="U1515" s="51">
        <f t="shared" ref="U1515:U1578" si="891">IF(OR(T1515="年末+季度",T1515="季度+动态"),N1515*$E$5/2,IF(T1515="季度",(J1515+K1515)/2,IF(T1515="动态",N1515*$E$5*IF(J1515+K1515=0,0.5,J1515/(J1515+K1515)),J1515)))</f>
        <v>0.1393600322767074</v>
      </c>
      <c r="V1515" s="51">
        <f t="shared" ref="V1515:V1578" si="892">IF(OR(T1515="年末+季度",T1515="季度+动态"),N1515*$E$5/2,IF(T1515="季度",(J1515+K1515)/2,IF(T1515="动态",N1515*$E$5*IF(J1515+K1515=0,0.5,K1515/(J1515+K1515)),K1515)))</f>
        <v>0.15476857574147829</v>
      </c>
      <c r="W1515" s="51">
        <f t="shared" ref="W1515:W1578" si="893">IF(OR(T1515="年末+季度",T1515="季度+动态",T1515="动态"),N1515*(1-$E$5)*IF(L1515+M1515=0,$B$7/($B$7+$B$8),L1515/(L1515+M1515)),L1515)</f>
        <v>0.98287900838667519</v>
      </c>
      <c r="X1515" s="51">
        <f t="shared" ref="X1515:X1578" si="894">IF(OR(T1515="年末+季度",T1515="季度+动态",T1515="动态"),N1515*(1-$E$5)*IF(L1515+M1515=0,$B$8/($B$7+$B$8),M1515/(L1515+M1515)),M1515)</f>
        <v>0.1711491039482276</v>
      </c>
      <c r="Y1515" s="51">
        <f t="shared" si="880"/>
        <v>0.99998626710299976</v>
      </c>
      <c r="Z1515" s="51">
        <f t="shared" ref="Z1515:Z1578" si="895">U1515*Y1515</f>
        <v>0.1393581184597382</v>
      </c>
      <c r="AA1515" s="51">
        <f t="shared" ref="AA1515:AA1578" si="896">V1515*Y1515</f>
        <v>0.15476645032056877</v>
      </c>
      <c r="AB1515" s="51">
        <f t="shared" ref="AB1515:AB1578" si="897">W1515*Y1515</f>
        <v>0.98286551061048932</v>
      </c>
      <c r="AC1515" s="51">
        <f t="shared" ref="AC1515:AC1578" si="898">X1515*Y1515</f>
        <v>0.17114675357521139</v>
      </c>
      <c r="AD1515" s="78">
        <f t="shared" ref="AD1515:AD1578" si="899">SUM(Z1515:AC1515)</f>
        <v>1.4481368329660076</v>
      </c>
      <c r="AE1515" s="51">
        <f t="shared" si="881"/>
        <v>1.4481368329660076</v>
      </c>
      <c r="AF1515" s="50">
        <f t="shared" ref="AF1515:AF1578" si="900">AD1515/AE1515-1</f>
        <v>0</v>
      </c>
      <c r="AG1515" s="50">
        <f t="shared" si="882"/>
        <v>4.4552961525861079E-3</v>
      </c>
      <c r="AH1515" s="48">
        <f t="shared" si="883"/>
        <v>46022</v>
      </c>
      <c r="AI1515" s="55">
        <f t="shared" ref="AI1515:AI1578" si="901">YEAR(A1515)</f>
        <v>2026</v>
      </c>
      <c r="AJ1515" s="55">
        <f t="shared" ref="AJ1515:AJ1578" si="902">MONTH(A1515)</f>
        <v>1</v>
      </c>
      <c r="AK1515" s="53">
        <f t="shared" ref="AK1515:AK1578" si="903">IF(MONTH(A1515)&lt;&gt;MONTH(A1516),1,0)</f>
        <v>0</v>
      </c>
      <c r="AL1515" s="51">
        <f t="shared" si="884"/>
        <v>1.4007900241930913</v>
      </c>
      <c r="AM1515" s="52" t="str">
        <f t="shared" ref="AM1515:AM1578" si="904">IF(AK1515,AD1515/AL1515-1,"")</f>
        <v/>
      </c>
      <c r="AN1515" s="51">
        <f t="shared" si="885"/>
        <v>1.4481368329660076</v>
      </c>
      <c r="AO1515" s="52">
        <f t="shared" ref="AO1515:AO1578" si="905">AD1515/AN1515-1</f>
        <v>0</v>
      </c>
      <c r="AP1515" s="56">
        <f t="shared" ref="AP1515:AP1578" si="906">IFERROR(SUM(Z1515:AC1515)/AD1515,0)</f>
        <v>1</v>
      </c>
      <c r="AQ1515" s="53" t="b">
        <f t="shared" ref="AQ1515:AQ1578" si="907">AND(B1515&gt;0,C1515&gt;0,D1515&gt;0,E1515&gt;0)</f>
        <v>1</v>
      </c>
    </row>
    <row r="1516" spans="1:43">
      <c r="A1516" s="48">
        <f>净值底稿!A1477</f>
        <v>46051</v>
      </c>
      <c r="B1516" s="49">
        <f>净值底稿!X1477</f>
        <v>1.8693205642609607</v>
      </c>
      <c r="C1516" s="49">
        <f>净值底稿!U1477</f>
        <v>2.0265218581450513</v>
      </c>
      <c r="D1516" s="49">
        <f>净值底稿!V1477</f>
        <v>1.7588999999999999</v>
      </c>
      <c r="E1516" s="49">
        <f>净值底稿!W1477</f>
        <v>4.2991999999999999</v>
      </c>
      <c r="F1516" s="50">
        <f t="shared" ref="F1516:F1579" si="908">IFERROR(B1516/B1515-1,0)</f>
        <v>1.0914077638808362E-2</v>
      </c>
      <c r="G1516" s="50">
        <f t="shared" ref="G1516:G1579" si="909">IFERROR(C1516/C1515-1,0)</f>
        <v>-8.4952604585484259E-3</v>
      </c>
      <c r="H1516" s="50">
        <f t="shared" ref="H1516:H1579" si="910">IFERROR(D1516/D1515-1,0)</f>
        <v>1.1372036163082022E-4</v>
      </c>
      <c r="I1516" s="50">
        <f t="shared" ref="I1516:I1579" si="911">IFERROR(E1516/E1515-1,0)</f>
        <v>4.8892358739143216E-2</v>
      </c>
      <c r="J1516" s="51">
        <f t="shared" ref="J1516:J1579" si="912">Z1515*(1+F1516)</f>
        <v>0.14087908378420602</v>
      </c>
      <c r="K1516" s="51">
        <f t="shared" ref="K1516:K1579" si="913">AA1515*(1+G1516)</f>
        <v>0.15345166901485055</v>
      </c>
      <c r="L1516" s="51">
        <f t="shared" ref="L1516:L1579" si="914">AB1515*(1+H1516)</f>
        <v>0.98297728243179039</v>
      </c>
      <c r="M1516" s="51">
        <f t="shared" ref="M1516:M1579" si="915">AC1515*(1+I1516)</f>
        <v>0.17951452204805038</v>
      </c>
      <c r="N1516" s="51">
        <f t="shared" si="886"/>
        <v>1.4568225572788973</v>
      </c>
      <c r="O1516" s="52">
        <f t="shared" si="887"/>
        <v>0.20203610338709854</v>
      </c>
      <c r="P1516" s="53" t="b">
        <f t="shared" si="888"/>
        <v>0</v>
      </c>
      <c r="Q1516" s="53" t="b">
        <f t="shared" si="889"/>
        <v>0</v>
      </c>
      <c r="R1516" s="53" t="b">
        <f t="shared" si="890"/>
        <v>0</v>
      </c>
      <c r="S1516" s="53" t="b">
        <f t="shared" ref="S1516:S1579" si="916">AND(OR(P1516,Q1516,R1516),A1516-AH1515&gt;$E$8)</f>
        <v>0</v>
      </c>
      <c r="T1516" s="54" t="str">
        <f t="shared" ref="T1516:T1579" si="917">IF(NOT(OR(P1516,Q1516,R1516)),"不调",IF(NOT(S1516),"间隔规则跳过",IF(P1516,"年末+季度",IF(AND(Q1516,R1516),"季度+动态",IF(Q1516,"季度","动态")))))</f>
        <v>不调</v>
      </c>
      <c r="U1516" s="51">
        <f t="shared" si="891"/>
        <v>0.14087908378420602</v>
      </c>
      <c r="V1516" s="51">
        <f t="shared" si="892"/>
        <v>0.15345166901485055</v>
      </c>
      <c r="W1516" s="51">
        <f t="shared" si="893"/>
        <v>0.98297728243179039</v>
      </c>
      <c r="X1516" s="51">
        <f t="shared" si="894"/>
        <v>0.17951452204805038</v>
      </c>
      <c r="Y1516" s="51">
        <f t="shared" ref="Y1516:Y1579" si="918">POWER(1-$H$5,(A1516-A1515)/$H$8)</f>
        <v>0.99998626710299976</v>
      </c>
      <c r="Z1516" s="51">
        <f t="shared" si="895"/>
        <v>0.14087714910625893</v>
      </c>
      <c r="AA1516" s="51">
        <f t="shared" si="896"/>
        <v>0.15344956167888546</v>
      </c>
      <c r="AB1516" s="51">
        <f t="shared" si="897"/>
        <v>0.98296378330601719</v>
      </c>
      <c r="AC1516" s="51">
        <f t="shared" si="898"/>
        <v>0.17951205679360904</v>
      </c>
      <c r="AD1516" s="78">
        <f t="shared" si="899"/>
        <v>1.4568025508847706</v>
      </c>
      <c r="AE1516" s="51">
        <f t="shared" ref="AE1516:AE1579" si="919">MAX(AE1515,AD1516)</f>
        <v>1.4568025508847706</v>
      </c>
      <c r="AF1516" s="50">
        <f t="shared" si="900"/>
        <v>0</v>
      </c>
      <c r="AG1516" s="50">
        <f t="shared" ref="AG1516:AG1579" si="920">AD1516/AD1515-1</f>
        <v>5.9840463425091528E-3</v>
      </c>
      <c r="AH1516" s="48">
        <f t="shared" ref="AH1516:AH1579" si="921">IF(OR(T1516="年末+季度",T1516="季度+动态",T1516="季度",T1516="动态"),A1516,AH1515)</f>
        <v>46022</v>
      </c>
      <c r="AI1516" s="55">
        <f t="shared" si="901"/>
        <v>2026</v>
      </c>
      <c r="AJ1516" s="55">
        <f t="shared" si="902"/>
        <v>1</v>
      </c>
      <c r="AK1516" s="53">
        <f t="shared" si="903"/>
        <v>0</v>
      </c>
      <c r="AL1516" s="51">
        <f t="shared" ref="AL1516:AL1579" si="922">IF(AK1515,AD1515,AL1515)</f>
        <v>1.4007900241930913</v>
      </c>
      <c r="AM1516" s="52" t="str">
        <f t="shared" si="904"/>
        <v/>
      </c>
      <c r="AN1516" s="51">
        <f t="shared" ref="AN1516:AN1579" si="923">IF(AI1516&lt;&gt;AI1515,AD1516,MAX(AN1515,AD1516))</f>
        <v>1.4568025508847706</v>
      </c>
      <c r="AO1516" s="52">
        <f t="shared" si="905"/>
        <v>0</v>
      </c>
      <c r="AP1516" s="56">
        <f t="shared" si="906"/>
        <v>1</v>
      </c>
      <c r="AQ1516" s="53" t="b">
        <f t="shared" si="907"/>
        <v>1</v>
      </c>
    </row>
    <row r="1517" spans="1:43">
      <c r="A1517" s="48">
        <f>净值底稿!A1478</f>
        <v>46052</v>
      </c>
      <c r="B1517" s="49">
        <f>净值底稿!X1478</f>
        <v>1.8635885215961374</v>
      </c>
      <c r="C1517" s="49">
        <f>净值底稿!U1478</f>
        <v>2.0129045752261825</v>
      </c>
      <c r="D1517" s="49">
        <f>净值底稿!V1478</f>
        <v>1.7586999999999999</v>
      </c>
      <c r="E1517" s="49">
        <f>净值底稿!W1478</f>
        <v>4.0397999999999996</v>
      </c>
      <c r="F1517" s="50">
        <f t="shared" si="908"/>
        <v>-3.0663775782563407E-3</v>
      </c>
      <c r="G1517" s="50">
        <f t="shared" si="909"/>
        <v>-6.7195341930992303E-3</v>
      </c>
      <c r="H1517" s="50">
        <f t="shared" si="910"/>
        <v>-1.137074307805408E-4</v>
      </c>
      <c r="I1517" s="50">
        <f t="shared" si="911"/>
        <v>-6.0336806847785751E-2</v>
      </c>
      <c r="J1517" s="51">
        <f t="shared" si="912"/>
        <v>0.14044516657495082</v>
      </c>
      <c r="K1517" s="51">
        <f t="shared" si="913"/>
        <v>0.15241845210226809</v>
      </c>
      <c r="L1517" s="51">
        <f t="shared" si="914"/>
        <v>0.98285201301966718</v>
      </c>
      <c r="M1517" s="51">
        <f t="shared" si="915"/>
        <v>0.1686808724960043</v>
      </c>
      <c r="N1517" s="51">
        <f t="shared" si="886"/>
        <v>1.4443965041928903</v>
      </c>
      <c r="O1517" s="52">
        <f t="shared" si="887"/>
        <v>0.20275846544011625</v>
      </c>
      <c r="P1517" s="53" t="b">
        <f t="shared" si="888"/>
        <v>0</v>
      </c>
      <c r="Q1517" s="53" t="b">
        <f t="shared" si="889"/>
        <v>0</v>
      </c>
      <c r="R1517" s="53" t="b">
        <f t="shared" si="890"/>
        <v>0</v>
      </c>
      <c r="S1517" s="53" t="b">
        <f t="shared" si="916"/>
        <v>0</v>
      </c>
      <c r="T1517" s="54" t="str">
        <f t="shared" si="917"/>
        <v>不调</v>
      </c>
      <c r="U1517" s="51">
        <f t="shared" si="891"/>
        <v>0.14044516657495082</v>
      </c>
      <c r="V1517" s="51">
        <f t="shared" si="892"/>
        <v>0.15241845210226809</v>
      </c>
      <c r="W1517" s="51">
        <f t="shared" si="893"/>
        <v>0.98285201301966718</v>
      </c>
      <c r="X1517" s="51">
        <f t="shared" si="894"/>
        <v>0.1686808724960043</v>
      </c>
      <c r="Y1517" s="51">
        <f t="shared" si="918"/>
        <v>0.99998626710299976</v>
      </c>
      <c r="Z1517" s="51">
        <f t="shared" si="895"/>
        <v>0.14044323785594406</v>
      </c>
      <c r="AA1517" s="51">
        <f t="shared" si="896"/>
        <v>0.15241635895536443</v>
      </c>
      <c r="AB1517" s="51">
        <f t="shared" si="897"/>
        <v>0.98283851561420588</v>
      </c>
      <c r="AC1517" s="51">
        <f t="shared" si="898"/>
        <v>0.1686785560189564</v>
      </c>
      <c r="AD1517" s="78">
        <f t="shared" si="899"/>
        <v>1.4443766684444708</v>
      </c>
      <c r="AE1517" s="51">
        <f t="shared" si="919"/>
        <v>1.4568025508847706</v>
      </c>
      <c r="AF1517" s="50">
        <f t="shared" si="900"/>
        <v>-8.529558403610138E-3</v>
      </c>
      <c r="AG1517" s="50">
        <f t="shared" si="920"/>
        <v>-8.529558403610138E-3</v>
      </c>
      <c r="AH1517" s="48">
        <f t="shared" si="921"/>
        <v>46022</v>
      </c>
      <c r="AI1517" s="55">
        <f t="shared" si="901"/>
        <v>2026</v>
      </c>
      <c r="AJ1517" s="55">
        <f t="shared" si="902"/>
        <v>1</v>
      </c>
      <c r="AK1517" s="53">
        <f t="shared" si="903"/>
        <v>1</v>
      </c>
      <c r="AL1517" s="51">
        <f t="shared" si="922"/>
        <v>1.4007900241930913</v>
      </c>
      <c r="AM1517" s="52">
        <f t="shared" si="904"/>
        <v>3.11157586066384E-2</v>
      </c>
      <c r="AN1517" s="51">
        <f t="shared" si="923"/>
        <v>1.4568025508847706</v>
      </c>
      <c r="AO1517" s="52">
        <f t="shared" si="905"/>
        <v>-8.529558403610138E-3</v>
      </c>
      <c r="AP1517" s="56">
        <f t="shared" si="906"/>
        <v>1</v>
      </c>
      <c r="AQ1517" s="53" t="b">
        <f t="shared" si="907"/>
        <v>1</v>
      </c>
    </row>
    <row r="1518" spans="1:43">
      <c r="A1518" s="48">
        <f>净值底稿!A1479</f>
        <v>46055</v>
      </c>
      <c r="B1518" s="49">
        <f>净值底稿!X1479</f>
        <v>1.8369157367746536</v>
      </c>
      <c r="C1518" s="49">
        <f>净值底稿!U1479</f>
        <v>1.9520103424707367</v>
      </c>
      <c r="D1518" s="49">
        <f>净值底稿!V1479</f>
        <v>1.7587999999999999</v>
      </c>
      <c r="E1518" s="49">
        <f>净值底稿!W1479</f>
        <v>3.5806</v>
      </c>
      <c r="F1518" s="50">
        <f t="shared" si="908"/>
        <v>-1.4312593425204745E-2</v>
      </c>
      <c r="G1518" s="50">
        <f t="shared" si="909"/>
        <v>-3.0251922274359799E-2</v>
      </c>
      <c r="H1518" s="50">
        <f t="shared" si="910"/>
        <v>5.6860180815299088E-5</v>
      </c>
      <c r="I1518" s="50">
        <f t="shared" si="911"/>
        <v>-0.1136689935145303</v>
      </c>
      <c r="J1518" s="51">
        <f t="shared" si="912"/>
        <v>0.13843313089319262</v>
      </c>
      <c r="K1518" s="51">
        <f t="shared" si="913"/>
        <v>0.14780547111090583</v>
      </c>
      <c r="L1518" s="51">
        <f t="shared" si="914"/>
        <v>0.9828943999899159</v>
      </c>
      <c r="M1518" s="51">
        <f t="shared" si="915"/>
        <v>0.1495050343287973</v>
      </c>
      <c r="N1518" s="51">
        <f t="shared" si="886"/>
        <v>1.4186380363228117</v>
      </c>
      <c r="O1518" s="52">
        <f t="shared" si="887"/>
        <v>0.20177000381721383</v>
      </c>
      <c r="P1518" s="53" t="b">
        <f t="shared" si="888"/>
        <v>0</v>
      </c>
      <c r="Q1518" s="53" t="b">
        <f t="shared" si="889"/>
        <v>0</v>
      </c>
      <c r="R1518" s="53" t="b">
        <f t="shared" si="890"/>
        <v>0</v>
      </c>
      <c r="S1518" s="53" t="b">
        <f t="shared" si="916"/>
        <v>0</v>
      </c>
      <c r="T1518" s="54" t="str">
        <f t="shared" si="917"/>
        <v>不调</v>
      </c>
      <c r="U1518" s="51">
        <f t="shared" si="891"/>
        <v>0.13843313089319262</v>
      </c>
      <c r="V1518" s="51">
        <f t="shared" si="892"/>
        <v>0.14780547111090583</v>
      </c>
      <c r="W1518" s="51">
        <f t="shared" si="893"/>
        <v>0.9828943999899159</v>
      </c>
      <c r="X1518" s="51">
        <f t="shared" si="894"/>
        <v>0.1495050343287973</v>
      </c>
      <c r="Y1518" s="51">
        <f t="shared" si="918"/>
        <v>0.99995880187477393</v>
      </c>
      <c r="Z1518" s="51">
        <f t="shared" si="895"/>
        <v>0.13842742770773064</v>
      </c>
      <c r="AA1518" s="51">
        <f t="shared" si="896"/>
        <v>0.14779938180259791</v>
      </c>
      <c r="AB1518" s="51">
        <f t="shared" si="897"/>
        <v>0.98285390658334115</v>
      </c>
      <c r="AC1518" s="51">
        <f t="shared" si="898"/>
        <v>0.14949887500167111</v>
      </c>
      <c r="AD1518" s="78">
        <f t="shared" si="899"/>
        <v>1.4185795910953407</v>
      </c>
      <c r="AE1518" s="51">
        <f t="shared" si="919"/>
        <v>1.4568025508847706</v>
      </c>
      <c r="AF1518" s="50">
        <f t="shared" si="900"/>
        <v>-2.623757060709131E-2</v>
      </c>
      <c r="AG1518" s="50">
        <f t="shared" si="920"/>
        <v>-1.7860353128600681E-2</v>
      </c>
      <c r="AH1518" s="48">
        <f t="shared" si="921"/>
        <v>46022</v>
      </c>
      <c r="AI1518" s="55">
        <f t="shared" si="901"/>
        <v>2026</v>
      </c>
      <c r="AJ1518" s="55">
        <f t="shared" si="902"/>
        <v>2</v>
      </c>
      <c r="AK1518" s="53">
        <f t="shared" si="903"/>
        <v>0</v>
      </c>
      <c r="AL1518" s="51">
        <f t="shared" si="922"/>
        <v>1.4443766684444708</v>
      </c>
      <c r="AM1518" s="52" t="str">
        <f t="shared" si="904"/>
        <v/>
      </c>
      <c r="AN1518" s="51">
        <f t="shared" si="923"/>
        <v>1.4568025508847706</v>
      </c>
      <c r="AO1518" s="52">
        <f t="shared" si="905"/>
        <v>-2.623757060709131E-2</v>
      </c>
      <c r="AP1518" s="56">
        <f t="shared" si="906"/>
        <v>1</v>
      </c>
      <c r="AQ1518" s="53" t="b">
        <f t="shared" si="907"/>
        <v>1</v>
      </c>
    </row>
    <row r="1519" spans="1:43">
      <c r="A1519" s="48">
        <f>净值底稿!A1480</f>
        <v>46056</v>
      </c>
      <c r="B1519" s="49">
        <f>净值底稿!X1480</f>
        <v>1.8375066967420535</v>
      </c>
      <c r="C1519" s="49">
        <f>净值底稿!U1480</f>
        <v>1.9972166915413778</v>
      </c>
      <c r="D1519" s="49">
        <f>净值底稿!V1480</f>
        <v>1.7585</v>
      </c>
      <c r="E1519" s="49">
        <f>净值底稿!W1480</f>
        <v>3.8065000000000002</v>
      </c>
      <c r="F1519" s="50">
        <f t="shared" si="908"/>
        <v>3.2171316058171584E-4</v>
      </c>
      <c r="G1519" s="50">
        <f t="shared" si="909"/>
        <v>2.3158867597710353E-2</v>
      </c>
      <c r="H1519" s="50">
        <f t="shared" si="910"/>
        <v>-1.7057084375704523E-4</v>
      </c>
      <c r="I1519" s="50">
        <f t="shared" si="911"/>
        <v>6.3089984918728748E-2</v>
      </c>
      <c r="J1519" s="51">
        <f t="shared" si="912"/>
        <v>0.1384719616330097</v>
      </c>
      <c r="K1519" s="51">
        <f t="shared" si="913"/>
        <v>0.15122224811678772</v>
      </c>
      <c r="L1519" s="51">
        <f t="shared" si="914"/>
        <v>0.98268626036320528</v>
      </c>
      <c r="M1519" s="51">
        <f t="shared" si="915"/>
        <v>0.15893075677089347</v>
      </c>
      <c r="N1519" s="51">
        <f t="shared" si="886"/>
        <v>1.4313112268838963</v>
      </c>
      <c r="O1519" s="52">
        <f t="shared" si="887"/>
        <v>0.20239777646437518</v>
      </c>
      <c r="P1519" s="53" t="b">
        <f t="shared" si="888"/>
        <v>0</v>
      </c>
      <c r="Q1519" s="53" t="b">
        <f t="shared" si="889"/>
        <v>0</v>
      </c>
      <c r="R1519" s="53" t="b">
        <f t="shared" si="890"/>
        <v>0</v>
      </c>
      <c r="S1519" s="53" t="b">
        <f t="shared" si="916"/>
        <v>0</v>
      </c>
      <c r="T1519" s="54" t="str">
        <f t="shared" si="917"/>
        <v>不调</v>
      </c>
      <c r="U1519" s="51">
        <f t="shared" si="891"/>
        <v>0.1384719616330097</v>
      </c>
      <c r="V1519" s="51">
        <f t="shared" si="892"/>
        <v>0.15122224811678772</v>
      </c>
      <c r="W1519" s="51">
        <f t="shared" si="893"/>
        <v>0.98268626036320528</v>
      </c>
      <c r="X1519" s="51">
        <f t="shared" si="894"/>
        <v>0.15893075677089347</v>
      </c>
      <c r="Y1519" s="51">
        <f t="shared" si="918"/>
        <v>0.99998626710299976</v>
      </c>
      <c r="Z1519" s="51">
        <f t="shared" si="895"/>
        <v>0.13847006001182319</v>
      </c>
      <c r="AA1519" s="51">
        <f t="shared" si="896"/>
        <v>0.15122017139723018</v>
      </c>
      <c r="AB1519" s="51">
        <f t="shared" si="897"/>
        <v>0.98267276523400815</v>
      </c>
      <c r="AC1519" s="51">
        <f t="shared" si="898"/>
        <v>0.15892857419118056</v>
      </c>
      <c r="AD1519" s="78">
        <f t="shared" si="899"/>
        <v>1.4312915708342422</v>
      </c>
      <c r="AE1519" s="51">
        <f t="shared" si="919"/>
        <v>1.4568025508847706</v>
      </c>
      <c r="AF1519" s="50">
        <f t="shared" si="900"/>
        <v>-1.7511625055183111E-2</v>
      </c>
      <c r="AG1519" s="50">
        <f t="shared" si="920"/>
        <v>8.9610620501638927E-3</v>
      </c>
      <c r="AH1519" s="48">
        <f t="shared" si="921"/>
        <v>46022</v>
      </c>
      <c r="AI1519" s="55">
        <f t="shared" si="901"/>
        <v>2026</v>
      </c>
      <c r="AJ1519" s="55">
        <f t="shared" si="902"/>
        <v>2</v>
      </c>
      <c r="AK1519" s="53">
        <f t="shared" si="903"/>
        <v>0</v>
      </c>
      <c r="AL1519" s="51">
        <f t="shared" si="922"/>
        <v>1.4443766684444708</v>
      </c>
      <c r="AM1519" s="52" t="str">
        <f t="shared" si="904"/>
        <v/>
      </c>
      <c r="AN1519" s="51">
        <f t="shared" si="923"/>
        <v>1.4568025508847706</v>
      </c>
      <c r="AO1519" s="52">
        <f t="shared" si="905"/>
        <v>-1.7511625055183111E-2</v>
      </c>
      <c r="AP1519" s="56">
        <f t="shared" si="906"/>
        <v>1</v>
      </c>
      <c r="AQ1519" s="53" t="b">
        <f t="shared" si="907"/>
        <v>1</v>
      </c>
    </row>
    <row r="1520" spans="1:43">
      <c r="A1520" s="48">
        <f>净值底稿!A1481</f>
        <v>46057</v>
      </c>
      <c r="B1520" s="49">
        <f>净值底稿!X1481</f>
        <v>1.8637609571917348</v>
      </c>
      <c r="C1520" s="49">
        <f>净值底稿!U1481</f>
        <v>2.0040334401464852</v>
      </c>
      <c r="D1520" s="49">
        <f>净值底稿!V1481</f>
        <v>1.7584</v>
      </c>
      <c r="E1520" s="49">
        <f>净值底稿!W1481</f>
        <v>3.9535</v>
      </c>
      <c r="F1520" s="50">
        <f t="shared" si="908"/>
        <v>1.4287980825447244E-2</v>
      </c>
      <c r="G1520" s="50">
        <f t="shared" si="909"/>
        <v>3.4131241912696009E-3</v>
      </c>
      <c r="H1520" s="50">
        <f t="shared" si="910"/>
        <v>-5.686664771109573E-5</v>
      </c>
      <c r="I1520" s="50">
        <f t="shared" si="911"/>
        <v>3.8618153159069912E-2</v>
      </c>
      <c r="J1520" s="51">
        <f t="shared" si="912"/>
        <v>0.14044851757417065</v>
      </c>
      <c r="K1520" s="51">
        <f t="shared" si="913"/>
        <v>0.15173630462243401</v>
      </c>
      <c r="L1520" s="51">
        <f t="shared" si="914"/>
        <v>0.98261688392805235</v>
      </c>
      <c r="M1520" s="51">
        <f t="shared" si="915"/>
        <v>0.16506610221064819</v>
      </c>
      <c r="N1520" s="51">
        <f t="shared" si="886"/>
        <v>1.4398678083353051</v>
      </c>
      <c r="O1520" s="52">
        <f t="shared" si="887"/>
        <v>0.20292475497067505</v>
      </c>
      <c r="P1520" s="53" t="b">
        <f t="shared" si="888"/>
        <v>0</v>
      </c>
      <c r="Q1520" s="53" t="b">
        <f t="shared" si="889"/>
        <v>0</v>
      </c>
      <c r="R1520" s="53" t="b">
        <f t="shared" si="890"/>
        <v>0</v>
      </c>
      <c r="S1520" s="53" t="b">
        <f t="shared" si="916"/>
        <v>0</v>
      </c>
      <c r="T1520" s="54" t="str">
        <f t="shared" si="917"/>
        <v>不调</v>
      </c>
      <c r="U1520" s="51">
        <f t="shared" si="891"/>
        <v>0.14044851757417065</v>
      </c>
      <c r="V1520" s="51">
        <f t="shared" si="892"/>
        <v>0.15173630462243401</v>
      </c>
      <c r="W1520" s="51">
        <f t="shared" si="893"/>
        <v>0.98261688392805235</v>
      </c>
      <c r="X1520" s="51">
        <f t="shared" si="894"/>
        <v>0.16506610221064819</v>
      </c>
      <c r="Y1520" s="51">
        <f t="shared" si="918"/>
        <v>0.99998626710299976</v>
      </c>
      <c r="Z1520" s="51">
        <f t="shared" si="895"/>
        <v>0.14044658880914496</v>
      </c>
      <c r="AA1520" s="51">
        <f t="shared" si="896"/>
        <v>0.15173422084339144</v>
      </c>
      <c r="AB1520" s="51">
        <f t="shared" si="897"/>
        <v>0.98260338975159467</v>
      </c>
      <c r="AC1520" s="51">
        <f t="shared" si="898"/>
        <v>0.1650638353748683</v>
      </c>
      <c r="AD1520" s="78">
        <f t="shared" si="899"/>
        <v>1.4398480347789995</v>
      </c>
      <c r="AE1520" s="51">
        <f t="shared" si="919"/>
        <v>1.4568025508847706</v>
      </c>
      <c r="AF1520" s="50">
        <f t="shared" si="900"/>
        <v>-1.1638170248585822E-2</v>
      </c>
      <c r="AG1520" s="50">
        <f t="shared" si="920"/>
        <v>5.9781417840460982E-3</v>
      </c>
      <c r="AH1520" s="48">
        <f t="shared" si="921"/>
        <v>46022</v>
      </c>
      <c r="AI1520" s="55">
        <f t="shared" si="901"/>
        <v>2026</v>
      </c>
      <c r="AJ1520" s="55">
        <f t="shared" si="902"/>
        <v>2</v>
      </c>
      <c r="AK1520" s="53">
        <f t="shared" si="903"/>
        <v>0</v>
      </c>
      <c r="AL1520" s="51">
        <f t="shared" si="922"/>
        <v>1.4443766684444708</v>
      </c>
      <c r="AM1520" s="52" t="str">
        <f t="shared" si="904"/>
        <v/>
      </c>
      <c r="AN1520" s="51">
        <f t="shared" si="923"/>
        <v>1.4568025508847706</v>
      </c>
      <c r="AO1520" s="52">
        <f t="shared" si="905"/>
        <v>-1.1638170248585822E-2</v>
      </c>
      <c r="AP1520" s="56">
        <f t="shared" si="906"/>
        <v>1</v>
      </c>
      <c r="AQ1520" s="53" t="b">
        <f t="shared" si="907"/>
        <v>1</v>
      </c>
    </row>
    <row r="1521" spans="1:43">
      <c r="A1521" s="48">
        <f>净值底稿!A1482</f>
        <v>46058</v>
      </c>
      <c r="B1521" s="49">
        <f>净值底稿!X1482</f>
        <v>1.8789842953493372</v>
      </c>
      <c r="C1521" s="49">
        <f>净值底稿!U1482</f>
        <v>1.9782809504948962</v>
      </c>
      <c r="D1521" s="49">
        <f>净值底稿!V1482</f>
        <v>1.7591000000000001</v>
      </c>
      <c r="E1521" s="49">
        <f>净值底稿!W1482</f>
        <v>3.8374999999999999</v>
      </c>
      <c r="F1521" s="50">
        <f t="shared" si="908"/>
        <v>8.1680743975560688E-3</v>
      </c>
      <c r="G1521" s="50">
        <f t="shared" si="909"/>
        <v>-1.2850329308729869E-2</v>
      </c>
      <c r="H1521" s="50">
        <f t="shared" si="910"/>
        <v>3.9808917197459159E-4</v>
      </c>
      <c r="I1521" s="50">
        <f t="shared" si="911"/>
        <v>-2.934109017326425E-2</v>
      </c>
      <c r="J1521" s="51">
        <f t="shared" si="912"/>
        <v>0.14159376699542101</v>
      </c>
      <c r="K1521" s="51">
        <f t="shared" si="913"/>
        <v>0.14978438613815032</v>
      </c>
      <c r="L1521" s="51">
        <f t="shared" si="914"/>
        <v>0.9829945535214003</v>
      </c>
      <c r="M1521" s="51">
        <f t="shared" si="915"/>
        <v>0.16022068249678945</v>
      </c>
      <c r="N1521" s="51">
        <f t="shared" si="886"/>
        <v>1.434593389151761</v>
      </c>
      <c r="O1521" s="52">
        <f t="shared" si="887"/>
        <v>0.20310852910444252</v>
      </c>
      <c r="P1521" s="53" t="b">
        <f t="shared" si="888"/>
        <v>0</v>
      </c>
      <c r="Q1521" s="53" t="b">
        <f t="shared" si="889"/>
        <v>0</v>
      </c>
      <c r="R1521" s="53" t="b">
        <f t="shared" si="890"/>
        <v>0</v>
      </c>
      <c r="S1521" s="53" t="b">
        <f t="shared" si="916"/>
        <v>0</v>
      </c>
      <c r="T1521" s="54" t="str">
        <f t="shared" si="917"/>
        <v>不调</v>
      </c>
      <c r="U1521" s="51">
        <f t="shared" si="891"/>
        <v>0.14159376699542101</v>
      </c>
      <c r="V1521" s="51">
        <f t="shared" si="892"/>
        <v>0.14978438613815032</v>
      </c>
      <c r="W1521" s="51">
        <f t="shared" si="893"/>
        <v>0.9829945535214003</v>
      </c>
      <c r="X1521" s="51">
        <f t="shared" si="894"/>
        <v>0.16022068249678945</v>
      </c>
      <c r="Y1521" s="51">
        <f t="shared" si="918"/>
        <v>0.99998626710299976</v>
      </c>
      <c r="Z1521" s="51">
        <f t="shared" si="895"/>
        <v>0.14159182250280297</v>
      </c>
      <c r="AA1521" s="51">
        <f t="shared" si="896"/>
        <v>0.14978232916460324</v>
      </c>
      <c r="AB1521" s="51">
        <f t="shared" si="897"/>
        <v>0.98298105415844494</v>
      </c>
      <c r="AC1521" s="51">
        <f t="shared" si="898"/>
        <v>0.16021848220265941</v>
      </c>
      <c r="AD1521" s="78">
        <f t="shared" si="899"/>
        <v>1.4345736880285105</v>
      </c>
      <c r="AE1521" s="51">
        <f t="shared" si="919"/>
        <v>1.4568025508847706</v>
      </c>
      <c r="AF1521" s="50">
        <f t="shared" si="900"/>
        <v>-1.5258665522489445E-2</v>
      </c>
      <c r="AG1521" s="50">
        <f t="shared" si="920"/>
        <v>-3.6631273739236025E-3</v>
      </c>
      <c r="AH1521" s="48">
        <f t="shared" si="921"/>
        <v>46022</v>
      </c>
      <c r="AI1521" s="55">
        <f t="shared" si="901"/>
        <v>2026</v>
      </c>
      <c r="AJ1521" s="55">
        <f t="shared" si="902"/>
        <v>2</v>
      </c>
      <c r="AK1521" s="53">
        <f t="shared" si="903"/>
        <v>0</v>
      </c>
      <c r="AL1521" s="51">
        <f t="shared" si="922"/>
        <v>1.4443766684444708</v>
      </c>
      <c r="AM1521" s="52" t="str">
        <f t="shared" si="904"/>
        <v/>
      </c>
      <c r="AN1521" s="51">
        <f t="shared" si="923"/>
        <v>1.4568025508847706</v>
      </c>
      <c r="AO1521" s="52">
        <f t="shared" si="905"/>
        <v>-1.5258665522489445E-2</v>
      </c>
      <c r="AP1521" s="56">
        <f t="shared" si="906"/>
        <v>1</v>
      </c>
      <c r="AQ1521" s="53" t="b">
        <f t="shared" si="907"/>
        <v>1</v>
      </c>
    </row>
    <row r="1522" spans="1:43">
      <c r="A1522" s="48">
        <f>净值底稿!A1483</f>
        <v>46059</v>
      </c>
      <c r="B1522" s="49">
        <f>净值底稿!X1483</f>
        <v>1.8739299911214482</v>
      </c>
      <c r="C1522" s="49">
        <f>净值底稿!U1483</f>
        <v>1.979821182827926</v>
      </c>
      <c r="D1522" s="49">
        <f>净值底稿!V1483</f>
        <v>1.7603</v>
      </c>
      <c r="E1522" s="49">
        <f>净值底稿!W1483</f>
        <v>3.7946</v>
      </c>
      <c r="F1522" s="50">
        <f t="shared" si="908"/>
        <v>-2.6899129707463887E-3</v>
      </c>
      <c r="G1522" s="50">
        <f t="shared" si="909"/>
        <v>7.7857107841250439E-4</v>
      </c>
      <c r="H1522" s="50">
        <f t="shared" si="910"/>
        <v>6.8216701722456641E-4</v>
      </c>
      <c r="I1522" s="50">
        <f t="shared" si="911"/>
        <v>-1.1179153094462491E-2</v>
      </c>
      <c r="J1522" s="51">
        <f t="shared" si="912"/>
        <v>0.14121095282290105</v>
      </c>
      <c r="K1522" s="51">
        <f t="shared" si="913"/>
        <v>0.14989894535414805</v>
      </c>
      <c r="L1522" s="51">
        <f t="shared" si="914"/>
        <v>0.98365161141214852</v>
      </c>
      <c r="M1522" s="51">
        <f t="shared" si="915"/>
        <v>0.15842737526155348</v>
      </c>
      <c r="N1522" s="51">
        <f t="shared" si="886"/>
        <v>1.4331888848507512</v>
      </c>
      <c r="O1522" s="52">
        <f t="shared" si="887"/>
        <v>0.20312039903056087</v>
      </c>
      <c r="P1522" s="53" t="b">
        <f t="shared" si="888"/>
        <v>0</v>
      </c>
      <c r="Q1522" s="53" t="b">
        <f t="shared" si="889"/>
        <v>0</v>
      </c>
      <c r="R1522" s="53" t="b">
        <f t="shared" si="890"/>
        <v>0</v>
      </c>
      <c r="S1522" s="53" t="b">
        <f t="shared" si="916"/>
        <v>0</v>
      </c>
      <c r="T1522" s="54" t="str">
        <f t="shared" si="917"/>
        <v>不调</v>
      </c>
      <c r="U1522" s="51">
        <f t="shared" si="891"/>
        <v>0.14121095282290105</v>
      </c>
      <c r="V1522" s="51">
        <f t="shared" si="892"/>
        <v>0.14989894535414805</v>
      </c>
      <c r="W1522" s="51">
        <f t="shared" si="893"/>
        <v>0.98365161141214852</v>
      </c>
      <c r="X1522" s="51">
        <f t="shared" si="894"/>
        <v>0.15842737526155348</v>
      </c>
      <c r="Y1522" s="51">
        <f t="shared" si="918"/>
        <v>0.99998626710299976</v>
      </c>
      <c r="Z1522" s="51">
        <f t="shared" si="895"/>
        <v>0.14120901358743063</v>
      </c>
      <c r="AA1522" s="51">
        <f t="shared" si="896"/>
        <v>0.14989688680737107</v>
      </c>
      <c r="AB1522" s="51">
        <f t="shared" si="897"/>
        <v>0.98363810302588484</v>
      </c>
      <c r="AC1522" s="51">
        <f t="shared" si="898"/>
        <v>0.15842519959472701</v>
      </c>
      <c r="AD1522" s="78">
        <f t="shared" si="899"/>
        <v>1.4331692030154135</v>
      </c>
      <c r="AE1522" s="51">
        <f t="shared" si="919"/>
        <v>1.4568025508847706</v>
      </c>
      <c r="AF1522" s="50">
        <f t="shared" si="900"/>
        <v>-1.6222752942740004E-2</v>
      </c>
      <c r="AG1522" s="50">
        <f t="shared" si="920"/>
        <v>-9.790260513052873E-4</v>
      </c>
      <c r="AH1522" s="48">
        <f t="shared" si="921"/>
        <v>46022</v>
      </c>
      <c r="AI1522" s="55">
        <f t="shared" si="901"/>
        <v>2026</v>
      </c>
      <c r="AJ1522" s="55">
        <f t="shared" si="902"/>
        <v>2</v>
      </c>
      <c r="AK1522" s="53">
        <f t="shared" si="903"/>
        <v>0</v>
      </c>
      <c r="AL1522" s="51">
        <f t="shared" si="922"/>
        <v>1.4443766684444708</v>
      </c>
      <c r="AM1522" s="52" t="str">
        <f t="shared" si="904"/>
        <v/>
      </c>
      <c r="AN1522" s="51">
        <f t="shared" si="923"/>
        <v>1.4568025508847706</v>
      </c>
      <c r="AO1522" s="52">
        <f t="shared" si="905"/>
        <v>-1.6222752942740004E-2</v>
      </c>
      <c r="AP1522" s="56">
        <f t="shared" si="906"/>
        <v>1</v>
      </c>
      <c r="AQ1522" s="53" t="b">
        <f t="shared" si="907"/>
        <v>1</v>
      </c>
    </row>
    <row r="1523" spans="1:43">
      <c r="A1523" s="48">
        <f>净值底稿!A1484</f>
        <v>46062</v>
      </c>
      <c r="B1523" s="49">
        <f>净值底稿!X1484</f>
        <v>1.8830808793369926</v>
      </c>
      <c r="C1523" s="49">
        <f>净值底稿!U1484</f>
        <v>2.0148526405147855</v>
      </c>
      <c r="D1523" s="49">
        <f>净值底稿!V1484</f>
        <v>1.7614000000000001</v>
      </c>
      <c r="E1523" s="49">
        <f>净值底稿!W1484</f>
        <v>3.8736999999999999</v>
      </c>
      <c r="F1523" s="50">
        <f t="shared" si="908"/>
        <v>4.8832604520450129E-3</v>
      </c>
      <c r="G1523" s="50">
        <f t="shared" si="909"/>
        <v>1.7694253395562409E-2</v>
      </c>
      <c r="H1523" s="50">
        <f t="shared" si="910"/>
        <v>6.2489348406535861E-4</v>
      </c>
      <c r="I1523" s="50">
        <f t="shared" si="911"/>
        <v>2.0845411901122546E-2</v>
      </c>
      <c r="J1523" s="51">
        <f t="shared" si="912"/>
        <v>0.14189857397895442</v>
      </c>
      <c r="K1523" s="51">
        <f t="shared" si="913"/>
        <v>0.15254920030574662</v>
      </c>
      <c r="L1523" s="51">
        <f t="shared" si="914"/>
        <v>0.98425277206714412</v>
      </c>
      <c r="M1523" s="51">
        <f t="shared" si="915"/>
        <v>0.16172763813579663</v>
      </c>
      <c r="N1523" s="51">
        <f t="shared" si="886"/>
        <v>1.4404281844876419</v>
      </c>
      <c r="O1523" s="52">
        <f t="shared" si="887"/>
        <v>0.20441683761515375</v>
      </c>
      <c r="P1523" s="53" t="b">
        <f t="shared" si="888"/>
        <v>0</v>
      </c>
      <c r="Q1523" s="53" t="b">
        <f t="shared" si="889"/>
        <v>0</v>
      </c>
      <c r="R1523" s="53" t="b">
        <f t="shared" si="890"/>
        <v>0</v>
      </c>
      <c r="S1523" s="53" t="b">
        <f t="shared" si="916"/>
        <v>0</v>
      </c>
      <c r="T1523" s="54" t="str">
        <f t="shared" si="917"/>
        <v>不调</v>
      </c>
      <c r="U1523" s="51">
        <f t="shared" si="891"/>
        <v>0.14189857397895442</v>
      </c>
      <c r="V1523" s="51">
        <f t="shared" si="892"/>
        <v>0.15254920030574662</v>
      </c>
      <c r="W1523" s="51">
        <f t="shared" si="893"/>
        <v>0.98425277206714412</v>
      </c>
      <c r="X1523" s="51">
        <f t="shared" si="894"/>
        <v>0.16172763813579663</v>
      </c>
      <c r="Y1523" s="51">
        <f t="shared" si="918"/>
        <v>0.99995880187477393</v>
      </c>
      <c r="Z1523" s="51">
        <f t="shared" si="895"/>
        <v>0.14189272802373423</v>
      </c>
      <c r="AA1523" s="51">
        <f t="shared" si="896"/>
        <v>0.1525429155646893</v>
      </c>
      <c r="AB1523" s="51">
        <f t="shared" si="897"/>
        <v>0.98421222269818642</v>
      </c>
      <c r="AC1523" s="51">
        <f t="shared" si="898"/>
        <v>0.16172097526030821</v>
      </c>
      <c r="AD1523" s="78">
        <f t="shared" si="899"/>
        <v>1.440368841546918</v>
      </c>
      <c r="AE1523" s="51">
        <f t="shared" si="919"/>
        <v>1.4568025508847706</v>
      </c>
      <c r="AF1523" s="50">
        <f t="shared" si="900"/>
        <v>-1.1280670347448063E-2</v>
      </c>
      <c r="AG1523" s="50">
        <f t="shared" si="920"/>
        <v>5.0235788742574172E-3</v>
      </c>
      <c r="AH1523" s="48">
        <f t="shared" si="921"/>
        <v>46022</v>
      </c>
      <c r="AI1523" s="55">
        <f t="shared" si="901"/>
        <v>2026</v>
      </c>
      <c r="AJ1523" s="55">
        <f t="shared" si="902"/>
        <v>2</v>
      </c>
      <c r="AK1523" s="53">
        <f t="shared" si="903"/>
        <v>0</v>
      </c>
      <c r="AL1523" s="51">
        <f t="shared" si="922"/>
        <v>1.4443766684444708</v>
      </c>
      <c r="AM1523" s="52" t="str">
        <f t="shared" si="904"/>
        <v/>
      </c>
      <c r="AN1523" s="51">
        <f t="shared" si="923"/>
        <v>1.4568025508847706</v>
      </c>
      <c r="AO1523" s="52">
        <f t="shared" si="905"/>
        <v>-1.1280670347448063E-2</v>
      </c>
      <c r="AP1523" s="56">
        <f t="shared" si="906"/>
        <v>1</v>
      </c>
      <c r="AQ1523" s="53" t="b">
        <f t="shared" si="907"/>
        <v>1</v>
      </c>
    </row>
    <row r="1524" spans="1:43">
      <c r="A1524" s="48">
        <f>净值底稿!A1485</f>
        <v>46063</v>
      </c>
      <c r="B1524" s="49">
        <f>净值底稿!X1485</f>
        <v>1.8868959325366044</v>
      </c>
      <c r="C1524" s="49">
        <f>净值底稿!U1485</f>
        <v>2.0182016527867672</v>
      </c>
      <c r="D1524" s="49">
        <f>净值底稿!V1485</f>
        <v>1.7615000000000001</v>
      </c>
      <c r="E1524" s="49">
        <f>净值底稿!W1485</f>
        <v>3.8767999999999998</v>
      </c>
      <c r="F1524" s="50">
        <f t="shared" si="908"/>
        <v>2.0259635374531015E-3</v>
      </c>
      <c r="G1524" s="50">
        <f t="shared" si="909"/>
        <v>1.662162385794197E-3</v>
      </c>
      <c r="H1524" s="50">
        <f t="shared" si="910"/>
        <v>5.6773021460232442E-5</v>
      </c>
      <c r="I1524" s="50">
        <f t="shared" si="911"/>
        <v>8.0026847716641036E-4</v>
      </c>
      <c r="J1524" s="51">
        <f t="shared" si="912"/>
        <v>0.14218019751694005</v>
      </c>
      <c r="K1524" s="51">
        <f t="shared" si="913"/>
        <v>0.15279646666116031</v>
      </c>
      <c r="L1524" s="51">
        <f t="shared" si="914"/>
        <v>0.98426809939982707</v>
      </c>
      <c r="M1524" s="51">
        <f t="shared" si="915"/>
        <v>0.16185039545890564</v>
      </c>
      <c r="N1524" s="51">
        <f t="shared" si="886"/>
        <v>1.4410951590368331</v>
      </c>
      <c r="O1524" s="52">
        <f t="shared" si="887"/>
        <v>0.20468923396790137</v>
      </c>
      <c r="P1524" s="53" t="b">
        <f t="shared" si="888"/>
        <v>0</v>
      </c>
      <c r="Q1524" s="53" t="b">
        <f t="shared" si="889"/>
        <v>0</v>
      </c>
      <c r="R1524" s="53" t="b">
        <f t="shared" si="890"/>
        <v>0</v>
      </c>
      <c r="S1524" s="53" t="b">
        <f t="shared" si="916"/>
        <v>0</v>
      </c>
      <c r="T1524" s="54" t="str">
        <f t="shared" si="917"/>
        <v>不调</v>
      </c>
      <c r="U1524" s="51">
        <f t="shared" si="891"/>
        <v>0.14218019751694005</v>
      </c>
      <c r="V1524" s="51">
        <f t="shared" si="892"/>
        <v>0.15279646666116031</v>
      </c>
      <c r="W1524" s="51">
        <f t="shared" si="893"/>
        <v>0.98426809939982707</v>
      </c>
      <c r="X1524" s="51">
        <f t="shared" si="894"/>
        <v>0.16185039545890564</v>
      </c>
      <c r="Y1524" s="51">
        <f t="shared" si="918"/>
        <v>0.99998626710299976</v>
      </c>
      <c r="Z1524" s="51">
        <f t="shared" si="895"/>
        <v>0.14217824497093209</v>
      </c>
      <c r="AA1524" s="51">
        <f t="shared" si="896"/>
        <v>0.15279436832302165</v>
      </c>
      <c r="AB1524" s="51">
        <f t="shared" si="897"/>
        <v>0.98425458254739739</v>
      </c>
      <c r="AC1524" s="51">
        <f t="shared" si="898"/>
        <v>0.16184817278409536</v>
      </c>
      <c r="AD1524" s="78">
        <f t="shared" si="899"/>
        <v>1.4410753686254467</v>
      </c>
      <c r="AE1524" s="51">
        <f t="shared" si="919"/>
        <v>1.4568025508847706</v>
      </c>
      <c r="AF1524" s="50">
        <f t="shared" si="900"/>
        <v>-1.0795685557917323E-2</v>
      </c>
      <c r="AG1524" s="50">
        <f t="shared" si="920"/>
        <v>4.9051816322953634E-4</v>
      </c>
      <c r="AH1524" s="48">
        <f t="shared" si="921"/>
        <v>46022</v>
      </c>
      <c r="AI1524" s="55">
        <f t="shared" si="901"/>
        <v>2026</v>
      </c>
      <c r="AJ1524" s="55">
        <f t="shared" si="902"/>
        <v>2</v>
      </c>
      <c r="AK1524" s="53">
        <f t="shared" si="903"/>
        <v>0</v>
      </c>
      <c r="AL1524" s="51">
        <f t="shared" si="922"/>
        <v>1.4443766684444708</v>
      </c>
      <c r="AM1524" s="52" t="str">
        <f t="shared" si="904"/>
        <v/>
      </c>
      <c r="AN1524" s="51">
        <f t="shared" si="923"/>
        <v>1.4568025508847706</v>
      </c>
      <c r="AO1524" s="52">
        <f t="shared" si="905"/>
        <v>-1.0795685557917323E-2</v>
      </c>
      <c r="AP1524" s="56">
        <f t="shared" si="906"/>
        <v>1</v>
      </c>
      <c r="AQ1524" s="53" t="b">
        <f t="shared" si="907"/>
        <v>1</v>
      </c>
    </row>
    <row r="1525" spans="1:43">
      <c r="A1525" s="48">
        <f>净值底稿!A1486</f>
        <v>46064</v>
      </c>
      <c r="B1525" s="49">
        <f>净值底稿!X1486</f>
        <v>1.8911564477366682</v>
      </c>
      <c r="C1525" s="49">
        <f>净值底稿!U1486</f>
        <v>2.020431251874411</v>
      </c>
      <c r="D1525" s="49">
        <f>净值底稿!V1486</f>
        <v>1.762</v>
      </c>
      <c r="E1525" s="49">
        <f>净值底稿!W1486</f>
        <v>3.8978999999999999</v>
      </c>
      <c r="F1525" s="50">
        <f t="shared" si="908"/>
        <v>2.257949220515032E-3</v>
      </c>
      <c r="G1525" s="50">
        <f t="shared" si="909"/>
        <v>1.1047454472972174E-3</v>
      </c>
      <c r="H1525" s="50">
        <f t="shared" si="910"/>
        <v>2.8384899233602212E-4</v>
      </c>
      <c r="I1525" s="50">
        <f t="shared" si="911"/>
        <v>5.4426330994634675E-3</v>
      </c>
      <c r="J1525" s="51">
        <f t="shared" si="912"/>
        <v>0.14249927622833841</v>
      </c>
      <c r="K1525" s="51">
        <f t="shared" si="913"/>
        <v>0.15296316720579917</v>
      </c>
      <c r="L1525" s="51">
        <f t="shared" si="914"/>
        <v>0.98453396221885559</v>
      </c>
      <c r="M1525" s="51">
        <f t="shared" si="915"/>
        <v>0.16272905300637774</v>
      </c>
      <c r="N1525" s="51">
        <f t="shared" si="886"/>
        <v>1.4427254586593707</v>
      </c>
      <c r="O1525" s="52">
        <f t="shared" si="887"/>
        <v>0.20479464173917833</v>
      </c>
      <c r="P1525" s="53" t="b">
        <f t="shared" si="888"/>
        <v>0</v>
      </c>
      <c r="Q1525" s="53" t="b">
        <f t="shared" si="889"/>
        <v>0</v>
      </c>
      <c r="R1525" s="53" t="b">
        <f t="shared" si="890"/>
        <v>0</v>
      </c>
      <c r="S1525" s="53" t="b">
        <f t="shared" si="916"/>
        <v>0</v>
      </c>
      <c r="T1525" s="54" t="str">
        <f t="shared" si="917"/>
        <v>不调</v>
      </c>
      <c r="U1525" s="51">
        <f t="shared" si="891"/>
        <v>0.14249927622833841</v>
      </c>
      <c r="V1525" s="51">
        <f t="shared" si="892"/>
        <v>0.15296316720579917</v>
      </c>
      <c r="W1525" s="51">
        <f t="shared" si="893"/>
        <v>0.98453396221885559</v>
      </c>
      <c r="X1525" s="51">
        <f t="shared" si="894"/>
        <v>0.16272905300637774</v>
      </c>
      <c r="Y1525" s="51">
        <f t="shared" si="918"/>
        <v>0.99998626710299976</v>
      </c>
      <c r="Z1525" s="51">
        <f t="shared" si="895"/>
        <v>0.14249731930045537</v>
      </c>
      <c r="AA1525" s="51">
        <f t="shared" si="896"/>
        <v>0.1529610665783791</v>
      </c>
      <c r="AB1525" s="51">
        <f t="shared" si="897"/>
        <v>0.98452044171535924</v>
      </c>
      <c r="AC1525" s="51">
        <f t="shared" si="898"/>
        <v>0.16272681826505386</v>
      </c>
      <c r="AD1525" s="78">
        <f t="shared" si="899"/>
        <v>1.4427056458592475</v>
      </c>
      <c r="AE1525" s="51">
        <f t="shared" si="919"/>
        <v>1.4568025508847706</v>
      </c>
      <c r="AF1525" s="50">
        <f t="shared" si="900"/>
        <v>-9.6766064947932939E-3</v>
      </c>
      <c r="AG1525" s="50">
        <f t="shared" si="920"/>
        <v>1.1312921373125562E-3</v>
      </c>
      <c r="AH1525" s="48">
        <f t="shared" si="921"/>
        <v>46022</v>
      </c>
      <c r="AI1525" s="55">
        <f t="shared" si="901"/>
        <v>2026</v>
      </c>
      <c r="AJ1525" s="55">
        <f t="shared" si="902"/>
        <v>2</v>
      </c>
      <c r="AK1525" s="53">
        <f t="shared" si="903"/>
        <v>0</v>
      </c>
      <c r="AL1525" s="51">
        <f t="shared" si="922"/>
        <v>1.4443766684444708</v>
      </c>
      <c r="AM1525" s="52" t="str">
        <f t="shared" si="904"/>
        <v/>
      </c>
      <c r="AN1525" s="51">
        <f t="shared" si="923"/>
        <v>1.4568025508847706</v>
      </c>
      <c r="AO1525" s="52">
        <f t="shared" si="905"/>
        <v>-9.6766064947932939E-3</v>
      </c>
      <c r="AP1525" s="56">
        <f t="shared" si="906"/>
        <v>1</v>
      </c>
      <c r="AQ1525" s="53" t="b">
        <f t="shared" si="907"/>
        <v>1</v>
      </c>
    </row>
    <row r="1526" spans="1:43">
      <c r="A1526" s="48">
        <f>净值底稿!A1487</f>
        <v>46065</v>
      </c>
      <c r="B1526" s="49">
        <f>净值底稿!X1487</f>
        <v>1.8778557156330087</v>
      </c>
      <c r="C1526" s="49">
        <f>净值底稿!U1487</f>
        <v>2.0342494436184846</v>
      </c>
      <c r="D1526" s="49">
        <f>净值底稿!V1487</f>
        <v>1.7625999999999999</v>
      </c>
      <c r="E1526" s="49">
        <f>净值底稿!W1487</f>
        <v>3.8967000000000001</v>
      </c>
      <c r="F1526" s="50">
        <f t="shared" si="908"/>
        <v>-7.0331209877310119E-3</v>
      </c>
      <c r="G1526" s="50">
        <f t="shared" si="909"/>
        <v>6.8392288682201929E-3</v>
      </c>
      <c r="H1526" s="50">
        <f t="shared" si="910"/>
        <v>3.4052213393875874E-4</v>
      </c>
      <c r="I1526" s="50">
        <f t="shared" si="911"/>
        <v>-3.078580774262818E-4</v>
      </c>
      <c r="J1526" s="51">
        <f t="shared" si="912"/>
        <v>0.14149511841338794</v>
      </c>
      <c r="K1526" s="51">
        <f t="shared" si="913"/>
        <v>0.15400720232063569</v>
      </c>
      <c r="L1526" s="51">
        <f t="shared" si="914"/>
        <v>0.98485569271707851</v>
      </c>
      <c r="M1526" s="51">
        <f t="shared" si="915"/>
        <v>0.16267672149963708</v>
      </c>
      <c r="N1526" s="51">
        <f t="shared" si="886"/>
        <v>1.4430347349507393</v>
      </c>
      <c r="O1526" s="52">
        <f t="shared" si="887"/>
        <v>0.20477838376088095</v>
      </c>
      <c r="P1526" s="53" t="b">
        <f t="shared" si="888"/>
        <v>0</v>
      </c>
      <c r="Q1526" s="53" t="b">
        <f t="shared" si="889"/>
        <v>0</v>
      </c>
      <c r="R1526" s="53" t="b">
        <f t="shared" si="890"/>
        <v>0</v>
      </c>
      <c r="S1526" s="53" t="b">
        <f t="shared" si="916"/>
        <v>0</v>
      </c>
      <c r="T1526" s="54" t="str">
        <f t="shared" si="917"/>
        <v>不调</v>
      </c>
      <c r="U1526" s="51">
        <f t="shared" si="891"/>
        <v>0.14149511841338794</v>
      </c>
      <c r="V1526" s="51">
        <f t="shared" si="892"/>
        <v>0.15400720232063569</v>
      </c>
      <c r="W1526" s="51">
        <f t="shared" si="893"/>
        <v>0.98485569271707851</v>
      </c>
      <c r="X1526" s="51">
        <f t="shared" si="894"/>
        <v>0.16267672149963708</v>
      </c>
      <c r="Y1526" s="51">
        <f t="shared" si="918"/>
        <v>0.99998626710299976</v>
      </c>
      <c r="Z1526" s="51">
        <f t="shared" si="895"/>
        <v>0.14149317527550073</v>
      </c>
      <c r="AA1526" s="51">
        <f t="shared" si="896"/>
        <v>0.15400508735558893</v>
      </c>
      <c r="AB1526" s="51">
        <f t="shared" si="897"/>
        <v>0.98484216779529032</v>
      </c>
      <c r="AC1526" s="51">
        <f t="shared" si="898"/>
        <v>0.16267448747697638</v>
      </c>
      <c r="AD1526" s="78">
        <f t="shared" si="899"/>
        <v>1.4430149179033565</v>
      </c>
      <c r="AE1526" s="51">
        <f t="shared" si="919"/>
        <v>1.4568025508847706</v>
      </c>
      <c r="AF1526" s="50">
        <f t="shared" si="900"/>
        <v>-9.4643113941833557E-3</v>
      </c>
      <c r="AG1526" s="50">
        <f t="shared" si="920"/>
        <v>2.1436946961195247E-4</v>
      </c>
      <c r="AH1526" s="48">
        <f t="shared" si="921"/>
        <v>46022</v>
      </c>
      <c r="AI1526" s="55">
        <f t="shared" si="901"/>
        <v>2026</v>
      </c>
      <c r="AJ1526" s="55">
        <f t="shared" si="902"/>
        <v>2</v>
      </c>
      <c r="AK1526" s="53">
        <f t="shared" si="903"/>
        <v>0</v>
      </c>
      <c r="AL1526" s="51">
        <f t="shared" si="922"/>
        <v>1.4443766684444708</v>
      </c>
      <c r="AM1526" s="52" t="str">
        <f t="shared" si="904"/>
        <v/>
      </c>
      <c r="AN1526" s="51">
        <f t="shared" si="923"/>
        <v>1.4568025508847706</v>
      </c>
      <c r="AO1526" s="52">
        <f t="shared" si="905"/>
        <v>-9.4643113941833557E-3</v>
      </c>
      <c r="AP1526" s="56">
        <f t="shared" si="906"/>
        <v>1</v>
      </c>
      <c r="AQ1526" s="53" t="b">
        <f t="shared" si="907"/>
        <v>1</v>
      </c>
    </row>
    <row r="1527" spans="1:43">
      <c r="A1527" s="48">
        <f>净值底稿!A1488</f>
        <v>46066</v>
      </c>
      <c r="B1527" s="49">
        <f>净值底稿!X1488</f>
        <v>1.8587462935076455</v>
      </c>
      <c r="C1527" s="49">
        <f>净值底稿!U1488</f>
        <v>2.0140077603603737</v>
      </c>
      <c r="D1527" s="49">
        <f>净值底稿!V1488</f>
        <v>1.7626999999999999</v>
      </c>
      <c r="E1527" s="49">
        <f>净值底稿!W1488</f>
        <v>3.8481000000000001</v>
      </c>
      <c r="F1527" s="50">
        <f t="shared" si="908"/>
        <v>-1.0176192966413034E-2</v>
      </c>
      <c r="G1527" s="50">
        <f t="shared" si="909"/>
        <v>-9.9504430597781024E-3</v>
      </c>
      <c r="H1527" s="50">
        <f t="shared" si="910"/>
        <v>5.6734369681121777E-5</v>
      </c>
      <c r="I1527" s="50">
        <f t="shared" si="911"/>
        <v>-1.2472091769959226E-2</v>
      </c>
      <c r="J1527" s="51">
        <f t="shared" si="912"/>
        <v>0.14005331342046673</v>
      </c>
      <c r="K1527" s="51">
        <f t="shared" si="913"/>
        <v>0.152472668502941</v>
      </c>
      <c r="L1527" s="51">
        <f t="shared" si="914"/>
        <v>0.98489804219491561</v>
      </c>
      <c r="M1527" s="51">
        <f t="shared" si="915"/>
        <v>0.16064559634053244</v>
      </c>
      <c r="N1527" s="51">
        <f t="shared" si="886"/>
        <v>1.4380696204588557</v>
      </c>
      <c r="O1527" s="52">
        <f t="shared" si="887"/>
        <v>0.20341573019953602</v>
      </c>
      <c r="P1527" s="53" t="b">
        <f t="shared" si="888"/>
        <v>0</v>
      </c>
      <c r="Q1527" s="53" t="b">
        <f t="shared" si="889"/>
        <v>0</v>
      </c>
      <c r="R1527" s="53" t="b">
        <f t="shared" si="890"/>
        <v>0</v>
      </c>
      <c r="S1527" s="53" t="b">
        <f t="shared" si="916"/>
        <v>0</v>
      </c>
      <c r="T1527" s="54" t="str">
        <f t="shared" si="917"/>
        <v>不调</v>
      </c>
      <c r="U1527" s="51">
        <f t="shared" si="891"/>
        <v>0.14005331342046673</v>
      </c>
      <c r="V1527" s="51">
        <f t="shared" si="892"/>
        <v>0.152472668502941</v>
      </c>
      <c r="W1527" s="51">
        <f t="shared" si="893"/>
        <v>0.98489804219491561</v>
      </c>
      <c r="X1527" s="51">
        <f t="shared" si="894"/>
        <v>0.16064559634053244</v>
      </c>
      <c r="Y1527" s="51">
        <f t="shared" si="918"/>
        <v>0.99998626710299976</v>
      </c>
      <c r="Z1527" s="51">
        <f t="shared" si="895"/>
        <v>0.14005139008273898</v>
      </c>
      <c r="AA1527" s="51">
        <f t="shared" si="896"/>
        <v>0.15247057461148911</v>
      </c>
      <c r="AB1527" s="51">
        <f t="shared" si="897"/>
        <v>0.98488451669154642</v>
      </c>
      <c r="AC1527" s="51">
        <f t="shared" si="898"/>
        <v>0.16064339021110435</v>
      </c>
      <c r="AD1527" s="78">
        <f t="shared" si="899"/>
        <v>1.4380498715968788</v>
      </c>
      <c r="AE1527" s="51">
        <f t="shared" si="919"/>
        <v>1.4568025508847706</v>
      </c>
      <c r="AF1527" s="50">
        <f t="shared" si="900"/>
        <v>-1.2872492072795061E-2</v>
      </c>
      <c r="AG1527" s="50">
        <f t="shared" si="920"/>
        <v>-3.4407449603442997E-3</v>
      </c>
      <c r="AH1527" s="48">
        <f t="shared" si="921"/>
        <v>46022</v>
      </c>
      <c r="AI1527" s="55">
        <f t="shared" si="901"/>
        <v>2026</v>
      </c>
      <c r="AJ1527" s="55">
        <f t="shared" si="902"/>
        <v>2</v>
      </c>
      <c r="AK1527" s="53">
        <f t="shared" si="903"/>
        <v>0</v>
      </c>
      <c r="AL1527" s="51">
        <f t="shared" si="922"/>
        <v>1.4443766684444708</v>
      </c>
      <c r="AM1527" s="52" t="str">
        <f t="shared" si="904"/>
        <v/>
      </c>
      <c r="AN1527" s="51">
        <f t="shared" si="923"/>
        <v>1.4568025508847706</v>
      </c>
      <c r="AO1527" s="52">
        <f t="shared" si="905"/>
        <v>-1.2872492072795061E-2</v>
      </c>
      <c r="AP1527" s="56">
        <f t="shared" si="906"/>
        <v>1</v>
      </c>
      <c r="AQ1527" s="53" t="b">
        <f t="shared" si="907"/>
        <v>1</v>
      </c>
    </row>
    <row r="1528" spans="1:43">
      <c r="A1528" s="48">
        <f>净值底稿!A1489</f>
        <v>46077</v>
      </c>
      <c r="B1528" s="49">
        <f>净值底稿!X1489</f>
        <v>1.8716285063494531</v>
      </c>
      <c r="C1528" s="49">
        <f>净值底稿!U1489</f>
        <v>2.0323694303951609</v>
      </c>
      <c r="D1528" s="49">
        <f>净值底稿!V1489</f>
        <v>1.7639</v>
      </c>
      <c r="E1528" s="49">
        <f>净值底稿!W1489</f>
        <v>3.9802</v>
      </c>
      <c r="F1528" s="50">
        <f t="shared" si="908"/>
        <v>6.9305923496947308E-3</v>
      </c>
      <c r="G1528" s="50">
        <f t="shared" si="909"/>
        <v>9.1169807764304167E-3</v>
      </c>
      <c r="H1528" s="50">
        <f t="shared" si="910"/>
        <v>6.8077381290065908E-4</v>
      </c>
      <c r="I1528" s="50">
        <f t="shared" si="911"/>
        <v>3.4328629713364922E-2</v>
      </c>
      <c r="J1528" s="51">
        <f t="shared" si="912"/>
        <v>0.14102202917541051</v>
      </c>
      <c r="K1528" s="51">
        <f t="shared" si="913"/>
        <v>0.15386064590919335</v>
      </c>
      <c r="L1528" s="51">
        <f t="shared" si="914"/>
        <v>0.98555500027924137</v>
      </c>
      <c r="M1528" s="51">
        <f t="shared" si="915"/>
        <v>0.16615805766956093</v>
      </c>
      <c r="N1528" s="51">
        <f t="shared" si="886"/>
        <v>1.4465957330334063</v>
      </c>
      <c r="O1528" s="52">
        <f t="shared" si="887"/>
        <v>0.20384594558858285</v>
      </c>
      <c r="P1528" s="53" t="b">
        <f t="shared" si="888"/>
        <v>0</v>
      </c>
      <c r="Q1528" s="53" t="b">
        <f t="shared" si="889"/>
        <v>0</v>
      </c>
      <c r="R1528" s="53" t="b">
        <f t="shared" si="890"/>
        <v>0</v>
      </c>
      <c r="S1528" s="53" t="b">
        <f t="shared" si="916"/>
        <v>0</v>
      </c>
      <c r="T1528" s="54" t="str">
        <f t="shared" si="917"/>
        <v>不调</v>
      </c>
      <c r="U1528" s="51">
        <f t="shared" si="891"/>
        <v>0.14102202917541051</v>
      </c>
      <c r="V1528" s="51">
        <f t="shared" si="892"/>
        <v>0.15386064590919335</v>
      </c>
      <c r="W1528" s="51">
        <f t="shared" si="893"/>
        <v>0.98555500027924137</v>
      </c>
      <c r="X1528" s="51">
        <f t="shared" si="894"/>
        <v>0.16615805766956093</v>
      </c>
      <c r="Y1528" s="51">
        <f t="shared" si="918"/>
        <v>0.99984894850515482</v>
      </c>
      <c r="Z1528" s="51">
        <f t="shared" si="895"/>
        <v>0.14100072758709747</v>
      </c>
      <c r="AA1528" s="51">
        <f t="shared" si="896"/>
        <v>0.15383740502863091</v>
      </c>
      <c r="AB1528" s="51">
        <f t="shared" si="897"/>
        <v>0.98540613072319705</v>
      </c>
      <c r="AC1528" s="51">
        <f t="shared" si="898"/>
        <v>0.16613295924656937</v>
      </c>
      <c r="AD1528" s="78">
        <f t="shared" si="899"/>
        <v>1.4463772225854949</v>
      </c>
      <c r="AE1528" s="51">
        <f t="shared" si="919"/>
        <v>1.4568025508847706</v>
      </c>
      <c r="AF1528" s="50">
        <f t="shared" si="900"/>
        <v>-7.1563083775106895E-3</v>
      </c>
      <c r="AG1528" s="50">
        <f t="shared" si="920"/>
        <v>5.7907247537729578E-3</v>
      </c>
      <c r="AH1528" s="48">
        <f t="shared" si="921"/>
        <v>46022</v>
      </c>
      <c r="AI1528" s="55">
        <f t="shared" si="901"/>
        <v>2026</v>
      </c>
      <c r="AJ1528" s="55">
        <f t="shared" si="902"/>
        <v>2</v>
      </c>
      <c r="AK1528" s="53">
        <f t="shared" si="903"/>
        <v>0</v>
      </c>
      <c r="AL1528" s="51">
        <f t="shared" si="922"/>
        <v>1.4443766684444708</v>
      </c>
      <c r="AM1528" s="52" t="str">
        <f t="shared" si="904"/>
        <v/>
      </c>
      <c r="AN1528" s="51">
        <f t="shared" si="923"/>
        <v>1.4568025508847706</v>
      </c>
      <c r="AO1528" s="52">
        <f t="shared" si="905"/>
        <v>-7.1563083775106895E-3</v>
      </c>
      <c r="AP1528" s="56">
        <f t="shared" si="906"/>
        <v>1</v>
      </c>
      <c r="AQ1528" s="53" t="b">
        <f t="shared" si="907"/>
        <v>1</v>
      </c>
    </row>
    <row r="1529" spans="1:43">
      <c r="A1529" s="48">
        <f>净值底稿!A1490</f>
        <v>46078</v>
      </c>
      <c r="B1529" s="49">
        <f>净值底稿!X1490</f>
        <v>1.8719954072287184</v>
      </c>
      <c r="C1529" s="49">
        <f>净值底稿!U1490</f>
        <v>2.0581974201245998</v>
      </c>
      <c r="D1529" s="49">
        <f>净值底稿!V1490</f>
        <v>1.7629999999999999</v>
      </c>
      <c r="E1529" s="49">
        <f>净值底稿!W1490</f>
        <v>3.9731000000000001</v>
      </c>
      <c r="F1529" s="50">
        <f t="shared" si="908"/>
        <v>1.9603296168035911E-4</v>
      </c>
      <c r="G1529" s="50">
        <f t="shared" si="909"/>
        <v>1.2708314415267097E-2</v>
      </c>
      <c r="H1529" s="50">
        <f t="shared" si="910"/>
        <v>-5.1023300640629099E-4</v>
      </c>
      <c r="I1529" s="50">
        <f t="shared" si="911"/>
        <v>-1.7838299582935147E-3</v>
      </c>
      <c r="J1529" s="51">
        <f t="shared" si="912"/>
        <v>0.14102836837732546</v>
      </c>
      <c r="K1529" s="51">
        <f t="shared" si="913"/>
        <v>0.15579241914056355</v>
      </c>
      <c r="L1529" s="51">
        <f t="shared" si="914"/>
        <v>0.98490334399058699</v>
      </c>
      <c r="M1529" s="51">
        <f t="shared" si="915"/>
        <v>0.16583660629680538</v>
      </c>
      <c r="N1529" s="51">
        <f t="shared" si="886"/>
        <v>1.4475607378052813</v>
      </c>
      <c r="O1529" s="52">
        <f t="shared" si="887"/>
        <v>0.20504893491924472</v>
      </c>
      <c r="P1529" s="53" t="b">
        <f t="shared" si="888"/>
        <v>0</v>
      </c>
      <c r="Q1529" s="53" t="b">
        <f t="shared" si="889"/>
        <v>0</v>
      </c>
      <c r="R1529" s="53" t="b">
        <f t="shared" si="890"/>
        <v>0</v>
      </c>
      <c r="S1529" s="53" t="b">
        <f t="shared" si="916"/>
        <v>0</v>
      </c>
      <c r="T1529" s="54" t="str">
        <f t="shared" si="917"/>
        <v>不调</v>
      </c>
      <c r="U1529" s="51">
        <f t="shared" si="891"/>
        <v>0.14102836837732546</v>
      </c>
      <c r="V1529" s="51">
        <f t="shared" si="892"/>
        <v>0.15579241914056355</v>
      </c>
      <c r="W1529" s="51">
        <f t="shared" si="893"/>
        <v>0.98490334399058699</v>
      </c>
      <c r="X1529" s="51">
        <f t="shared" si="894"/>
        <v>0.16583660629680538</v>
      </c>
      <c r="Y1529" s="51">
        <f t="shared" si="918"/>
        <v>0.99998626710299976</v>
      </c>
      <c r="Z1529" s="51">
        <f t="shared" si="895"/>
        <v>0.14102643164926842</v>
      </c>
      <c r="AA1529" s="51">
        <f t="shared" si="896"/>
        <v>0.15579027965931808</v>
      </c>
      <c r="AB1529" s="51">
        <f t="shared" si="897"/>
        <v>0.98488981841440881</v>
      </c>
      <c r="AC1529" s="51">
        <f t="shared" si="898"/>
        <v>0.16583432887977223</v>
      </c>
      <c r="AD1529" s="78">
        <f t="shared" si="899"/>
        <v>1.4475408586027676</v>
      </c>
      <c r="AE1529" s="51">
        <f t="shared" si="919"/>
        <v>1.4568025508847706</v>
      </c>
      <c r="AF1529" s="50">
        <f t="shared" si="900"/>
        <v>-6.3575480948863117E-3</v>
      </c>
      <c r="AG1529" s="50">
        <f t="shared" si="920"/>
        <v>8.0451765908806649E-4</v>
      </c>
      <c r="AH1529" s="48">
        <f t="shared" si="921"/>
        <v>46022</v>
      </c>
      <c r="AI1529" s="55">
        <f t="shared" si="901"/>
        <v>2026</v>
      </c>
      <c r="AJ1529" s="55">
        <f t="shared" si="902"/>
        <v>2</v>
      </c>
      <c r="AK1529" s="53">
        <f t="shared" si="903"/>
        <v>0</v>
      </c>
      <c r="AL1529" s="51">
        <f t="shared" si="922"/>
        <v>1.4443766684444708</v>
      </c>
      <c r="AM1529" s="52" t="str">
        <f t="shared" si="904"/>
        <v/>
      </c>
      <c r="AN1529" s="51">
        <f t="shared" si="923"/>
        <v>1.4568025508847706</v>
      </c>
      <c r="AO1529" s="52">
        <f t="shared" si="905"/>
        <v>-6.3575480948863117E-3</v>
      </c>
      <c r="AP1529" s="56">
        <f t="shared" si="906"/>
        <v>1</v>
      </c>
      <c r="AQ1529" s="53" t="b">
        <f t="shared" si="907"/>
        <v>1</v>
      </c>
    </row>
    <row r="1530" spans="1:43">
      <c r="A1530" s="48">
        <f>净值底稿!A1491</f>
        <v>46079</v>
      </c>
      <c r="B1530" s="49">
        <f>净值底稿!X1491</f>
        <v>1.868129088874614</v>
      </c>
      <c r="C1530" s="49">
        <f>净值底稿!U1491</f>
        <v>2.066227573294781</v>
      </c>
      <c r="D1530" s="49">
        <f>净值底稿!V1491</f>
        <v>1.7615000000000001</v>
      </c>
      <c r="E1530" s="49">
        <f>净值底稿!W1491</f>
        <v>3.9691000000000001</v>
      </c>
      <c r="F1530" s="50">
        <f t="shared" si="908"/>
        <v>-2.0653460682512614E-3</v>
      </c>
      <c r="G1530" s="50">
        <f t="shared" si="909"/>
        <v>3.9015466114493691E-3</v>
      </c>
      <c r="H1530" s="50">
        <f t="shared" si="910"/>
        <v>-8.5082246171286346E-4</v>
      </c>
      <c r="I1530" s="50">
        <f t="shared" si="911"/>
        <v>-1.0067705318265174E-3</v>
      </c>
      <c r="J1530" s="51">
        <f t="shared" si="912"/>
        <v>0.14073516326314212</v>
      </c>
      <c r="K1530" s="51">
        <f t="shared" si="913"/>
        <v>0.15639810269701965</v>
      </c>
      <c r="L1530" s="51">
        <f t="shared" si="914"/>
        <v>0.98405185203458956</v>
      </c>
      <c r="M1530" s="51">
        <f t="shared" si="915"/>
        <v>0.16566737176429086</v>
      </c>
      <c r="N1530" s="51">
        <f t="shared" si="886"/>
        <v>1.4468524897590422</v>
      </c>
      <c r="O1530" s="52">
        <f t="shared" si="887"/>
        <v>0.20536527950381875</v>
      </c>
      <c r="P1530" s="53" t="b">
        <f t="shared" si="888"/>
        <v>0</v>
      </c>
      <c r="Q1530" s="53" t="b">
        <f t="shared" si="889"/>
        <v>0</v>
      </c>
      <c r="R1530" s="53" t="b">
        <f t="shared" si="890"/>
        <v>0</v>
      </c>
      <c r="S1530" s="53" t="b">
        <f t="shared" si="916"/>
        <v>0</v>
      </c>
      <c r="T1530" s="54" t="str">
        <f t="shared" si="917"/>
        <v>不调</v>
      </c>
      <c r="U1530" s="51">
        <f t="shared" si="891"/>
        <v>0.14073516326314212</v>
      </c>
      <c r="V1530" s="51">
        <f t="shared" si="892"/>
        <v>0.15639810269701965</v>
      </c>
      <c r="W1530" s="51">
        <f t="shared" si="893"/>
        <v>0.98405185203458956</v>
      </c>
      <c r="X1530" s="51">
        <f t="shared" si="894"/>
        <v>0.16566737176429086</v>
      </c>
      <c r="Y1530" s="51">
        <f t="shared" si="918"/>
        <v>0.99998626710299976</v>
      </c>
      <c r="Z1530" s="51">
        <f t="shared" si="895"/>
        <v>0.14073323056164072</v>
      </c>
      <c r="AA1530" s="51">
        <f t="shared" si="896"/>
        <v>0.15639595489798427</v>
      </c>
      <c r="AB1530" s="51">
        <f t="shared" si="897"/>
        <v>0.9840383381518627</v>
      </c>
      <c r="AC1530" s="51">
        <f t="shared" si="898"/>
        <v>0.16566509667133811</v>
      </c>
      <c r="AD1530" s="78">
        <f t="shared" si="899"/>
        <v>1.4468326202828257</v>
      </c>
      <c r="AE1530" s="51">
        <f t="shared" si="919"/>
        <v>1.4568025508847706</v>
      </c>
      <c r="AF1530" s="50">
        <f t="shared" si="900"/>
        <v>-6.8437075401123204E-3</v>
      </c>
      <c r="AG1530" s="50">
        <f t="shared" si="920"/>
        <v>-4.8927000280019062E-4</v>
      </c>
      <c r="AH1530" s="48">
        <f t="shared" si="921"/>
        <v>46022</v>
      </c>
      <c r="AI1530" s="55">
        <f t="shared" si="901"/>
        <v>2026</v>
      </c>
      <c r="AJ1530" s="55">
        <f t="shared" si="902"/>
        <v>2</v>
      </c>
      <c r="AK1530" s="53">
        <f t="shared" si="903"/>
        <v>0</v>
      </c>
      <c r="AL1530" s="51">
        <f t="shared" si="922"/>
        <v>1.4443766684444708</v>
      </c>
      <c r="AM1530" s="52" t="str">
        <f t="shared" si="904"/>
        <v/>
      </c>
      <c r="AN1530" s="51">
        <f t="shared" si="923"/>
        <v>1.4568025508847706</v>
      </c>
      <c r="AO1530" s="52">
        <f t="shared" si="905"/>
        <v>-6.8437075401123204E-3</v>
      </c>
      <c r="AP1530" s="56">
        <f t="shared" si="906"/>
        <v>1</v>
      </c>
      <c r="AQ1530" s="53" t="b">
        <f t="shared" si="907"/>
        <v>1</v>
      </c>
    </row>
    <row r="1531" spans="1:43">
      <c r="A1531" s="48">
        <f>净值底稿!A1492</f>
        <v>46080</v>
      </c>
      <c r="B1531" s="49">
        <f>净值底稿!X1492</f>
        <v>1.8745378868714637</v>
      </c>
      <c r="C1531" s="49">
        <f>净值底稿!U1492</f>
        <v>2.0794242715818436</v>
      </c>
      <c r="D1531" s="49">
        <f>净值底稿!V1492</f>
        <v>1.7619</v>
      </c>
      <c r="E1531" s="49">
        <f>净值底稿!W1492</f>
        <v>3.964</v>
      </c>
      <c r="F1531" s="50">
        <f t="shared" si="908"/>
        <v>3.430596972669786E-3</v>
      </c>
      <c r="G1531" s="50">
        <f t="shared" si="909"/>
        <v>6.3868561515803002E-3</v>
      </c>
      <c r="H1531" s="50">
        <f t="shared" si="910"/>
        <v>2.2707919386877329E-4</v>
      </c>
      <c r="I1531" s="50">
        <f t="shared" si="911"/>
        <v>-1.2849260537654006E-3</v>
      </c>
      <c r="J1531" s="51">
        <f t="shared" si="912"/>
        <v>0.14121602955635953</v>
      </c>
      <c r="K1531" s="51">
        <f t="shared" si="913"/>
        <v>0.15739483336460675</v>
      </c>
      <c r="L1531" s="51">
        <f t="shared" si="914"/>
        <v>0.98426179278442616</v>
      </c>
      <c r="M1531" s="51">
        <f t="shared" si="915"/>
        <v>0.16545222927242553</v>
      </c>
      <c r="N1531" s="51">
        <f t="shared" si="886"/>
        <v>1.4483248849778181</v>
      </c>
      <c r="O1531" s="52">
        <f t="shared" si="887"/>
        <v>0.20617671215774191</v>
      </c>
      <c r="P1531" s="53" t="b">
        <f t="shared" si="888"/>
        <v>0</v>
      </c>
      <c r="Q1531" s="53" t="b">
        <f t="shared" si="889"/>
        <v>0</v>
      </c>
      <c r="R1531" s="53" t="b">
        <f t="shared" si="890"/>
        <v>0</v>
      </c>
      <c r="S1531" s="53" t="b">
        <f t="shared" si="916"/>
        <v>0</v>
      </c>
      <c r="T1531" s="54" t="str">
        <f t="shared" si="917"/>
        <v>不调</v>
      </c>
      <c r="U1531" s="51">
        <f t="shared" si="891"/>
        <v>0.14121602955635953</v>
      </c>
      <c r="V1531" s="51">
        <f t="shared" si="892"/>
        <v>0.15739483336460675</v>
      </c>
      <c r="W1531" s="51">
        <f t="shared" si="893"/>
        <v>0.98426179278442616</v>
      </c>
      <c r="X1531" s="51">
        <f t="shared" si="894"/>
        <v>0.16545222927242553</v>
      </c>
      <c r="Y1531" s="51">
        <f t="shared" si="918"/>
        <v>0.99998626710299976</v>
      </c>
      <c r="Z1531" s="51">
        <f t="shared" si="895"/>
        <v>0.14121409025117085</v>
      </c>
      <c r="AA1531" s="51">
        <f t="shared" si="896"/>
        <v>0.15739267187757178</v>
      </c>
      <c r="AB1531" s="51">
        <f t="shared" si="897"/>
        <v>0.98424827601860454</v>
      </c>
      <c r="AC1531" s="51">
        <f t="shared" si="898"/>
        <v>0.16544995713400248</v>
      </c>
      <c r="AD1531" s="78">
        <f t="shared" si="899"/>
        <v>1.4483049952813496</v>
      </c>
      <c r="AE1531" s="51">
        <f t="shared" si="919"/>
        <v>1.4568025508847706</v>
      </c>
      <c r="AF1531" s="50">
        <f t="shared" si="900"/>
        <v>-5.8330180697858669E-3</v>
      </c>
      <c r="AG1531" s="50">
        <f t="shared" si="920"/>
        <v>1.0176539966566533E-3</v>
      </c>
      <c r="AH1531" s="48">
        <f t="shared" si="921"/>
        <v>46022</v>
      </c>
      <c r="AI1531" s="55">
        <f t="shared" si="901"/>
        <v>2026</v>
      </c>
      <c r="AJ1531" s="55">
        <f t="shared" si="902"/>
        <v>2</v>
      </c>
      <c r="AK1531" s="53">
        <f t="shared" si="903"/>
        <v>1</v>
      </c>
      <c r="AL1531" s="51">
        <f t="shared" si="922"/>
        <v>1.4443766684444708</v>
      </c>
      <c r="AM1531" s="52">
        <f t="shared" si="904"/>
        <v>2.7197385022215137E-3</v>
      </c>
      <c r="AN1531" s="51">
        <f t="shared" si="923"/>
        <v>1.4568025508847706</v>
      </c>
      <c r="AO1531" s="52">
        <f t="shared" si="905"/>
        <v>-5.8330180697858669E-3</v>
      </c>
      <c r="AP1531" s="56">
        <f t="shared" si="906"/>
        <v>1</v>
      </c>
      <c r="AQ1531" s="53" t="b">
        <f t="shared" si="907"/>
        <v>1</v>
      </c>
    </row>
    <row r="1532" spans="1:43">
      <c r="A1532" s="48">
        <f>净值底稿!A1493</f>
        <v>46083</v>
      </c>
      <c r="B1532" s="49">
        <f>净值底稿!X1493</f>
        <v>1.8895180009796586</v>
      </c>
      <c r="C1532" s="49">
        <f>净值底稿!U1493</f>
        <v>2.0627607917979072</v>
      </c>
      <c r="D1532" s="49">
        <f>净值底稿!V1493</f>
        <v>1.7635000000000001</v>
      </c>
      <c r="E1532" s="49">
        <f>净值底稿!W1493</f>
        <v>4.1517999999999997</v>
      </c>
      <c r="F1532" s="50">
        <f t="shared" si="908"/>
        <v>7.9913637452246888E-3</v>
      </c>
      <c r="G1532" s="50">
        <f t="shared" si="909"/>
        <v>-8.0135064362119035E-3</v>
      </c>
      <c r="H1532" s="50">
        <f t="shared" si="910"/>
        <v>9.0811056246109523E-4</v>
      </c>
      <c r="I1532" s="50">
        <f t="shared" si="911"/>
        <v>4.7376387487386484E-2</v>
      </c>
      <c r="J1532" s="51">
        <f t="shared" si="912"/>
        <v>0.14234258341231895</v>
      </c>
      <c r="K1532" s="51">
        <f t="shared" si="913"/>
        <v>0.15613140468846826</v>
      </c>
      <c r="L1532" s="51">
        <f t="shared" si="914"/>
        <v>0.98514208227414113</v>
      </c>
      <c r="M1532" s="51">
        <f t="shared" si="915"/>
        <v>0.17328837841295447</v>
      </c>
      <c r="N1532" s="51">
        <f t="shared" si="886"/>
        <v>1.4569044487878828</v>
      </c>
      <c r="O1532" s="52">
        <f t="shared" si="887"/>
        <v>0.20486860915903712</v>
      </c>
      <c r="P1532" s="53" t="b">
        <f t="shared" si="888"/>
        <v>0</v>
      </c>
      <c r="Q1532" s="53" t="b">
        <f t="shared" si="889"/>
        <v>0</v>
      </c>
      <c r="R1532" s="53" t="b">
        <f t="shared" si="890"/>
        <v>0</v>
      </c>
      <c r="S1532" s="53" t="b">
        <f t="shared" si="916"/>
        <v>0</v>
      </c>
      <c r="T1532" s="54" t="str">
        <f t="shared" si="917"/>
        <v>不调</v>
      </c>
      <c r="U1532" s="51">
        <f t="shared" si="891"/>
        <v>0.14234258341231895</v>
      </c>
      <c r="V1532" s="51">
        <f t="shared" si="892"/>
        <v>0.15613140468846826</v>
      </c>
      <c r="W1532" s="51">
        <f t="shared" si="893"/>
        <v>0.98514208227414113</v>
      </c>
      <c r="X1532" s="51">
        <f t="shared" si="894"/>
        <v>0.17328837841295447</v>
      </c>
      <c r="Y1532" s="51">
        <f t="shared" si="918"/>
        <v>0.99995880187477393</v>
      </c>
      <c r="Z1532" s="51">
        <f t="shared" si="895"/>
        <v>0.14233671916474253</v>
      </c>
      <c r="AA1532" s="51">
        <f t="shared" si="896"/>
        <v>0.15612497236730619</v>
      </c>
      <c r="AB1532" s="51">
        <f t="shared" si="897"/>
        <v>0.98510149626727017</v>
      </c>
      <c r="AC1532" s="51">
        <f t="shared" si="898"/>
        <v>0.17328123925664038</v>
      </c>
      <c r="AD1532" s="78">
        <f t="shared" si="899"/>
        <v>1.4568444270559591</v>
      </c>
      <c r="AE1532" s="51">
        <f t="shared" si="919"/>
        <v>1.4568444270559591</v>
      </c>
      <c r="AF1532" s="50">
        <f t="shared" si="900"/>
        <v>0</v>
      </c>
      <c r="AG1532" s="50">
        <f t="shared" si="920"/>
        <v>5.8961557147363397E-3</v>
      </c>
      <c r="AH1532" s="48">
        <f t="shared" si="921"/>
        <v>46022</v>
      </c>
      <c r="AI1532" s="55">
        <f t="shared" si="901"/>
        <v>2026</v>
      </c>
      <c r="AJ1532" s="55">
        <f t="shared" si="902"/>
        <v>3</v>
      </c>
      <c r="AK1532" s="53">
        <f t="shared" si="903"/>
        <v>0</v>
      </c>
      <c r="AL1532" s="51">
        <f t="shared" si="922"/>
        <v>1.4483049952813496</v>
      </c>
      <c r="AM1532" s="52" t="str">
        <f t="shared" si="904"/>
        <v/>
      </c>
      <c r="AN1532" s="51">
        <f t="shared" si="923"/>
        <v>1.4568444270559591</v>
      </c>
      <c r="AO1532" s="52">
        <f t="shared" si="905"/>
        <v>0</v>
      </c>
      <c r="AP1532" s="56">
        <f t="shared" si="906"/>
        <v>1</v>
      </c>
      <c r="AQ1532" s="53" t="b">
        <f t="shared" si="907"/>
        <v>1</v>
      </c>
    </row>
    <row r="1533" spans="1:43">
      <c r="A1533" s="48">
        <f>净值底稿!A1494</f>
        <v>46084</v>
      </c>
      <c r="B1533" s="49">
        <f>净值底稿!X1494</f>
        <v>1.899125530719928</v>
      </c>
      <c r="C1533" s="49">
        <f>净值底稿!U1494</f>
        <v>1.9921100194482453</v>
      </c>
      <c r="D1533" s="49">
        <f>净值底稿!V1494</f>
        <v>1.7637</v>
      </c>
      <c r="E1533" s="49">
        <f>净值底稿!W1494</f>
        <v>4.0994999999999999</v>
      </c>
      <c r="F1533" s="50">
        <f t="shared" si="908"/>
        <v>5.0846457854798466E-3</v>
      </c>
      <c r="G1533" s="50">
        <f t="shared" si="909"/>
        <v>-3.4250589128215103E-2</v>
      </c>
      <c r="H1533" s="50">
        <f t="shared" si="910"/>
        <v>1.1341083073435065E-4</v>
      </c>
      <c r="I1533" s="50">
        <f t="shared" si="911"/>
        <v>-1.2596945902981771E-2</v>
      </c>
      <c r="J1533" s="51">
        <f t="shared" si="912"/>
        <v>0.14306045096396255</v>
      </c>
      <c r="K1533" s="51">
        <f t="shared" si="913"/>
        <v>0.15077760008609964</v>
      </c>
      <c r="L1533" s="51">
        <f t="shared" si="914"/>
        <v>0.98521321744631951</v>
      </c>
      <c r="M1533" s="51">
        <f t="shared" si="915"/>
        <v>0.17109842485972285</v>
      </c>
      <c r="N1533" s="51">
        <f t="shared" si="886"/>
        <v>1.4501496933561047</v>
      </c>
      <c r="O1533" s="52">
        <f t="shared" si="887"/>
        <v>0.20262601329799831</v>
      </c>
      <c r="P1533" s="53" t="b">
        <f t="shared" si="888"/>
        <v>0</v>
      </c>
      <c r="Q1533" s="53" t="b">
        <f t="shared" si="889"/>
        <v>0</v>
      </c>
      <c r="R1533" s="53" t="b">
        <f t="shared" si="890"/>
        <v>0</v>
      </c>
      <c r="S1533" s="53" t="b">
        <f t="shared" si="916"/>
        <v>0</v>
      </c>
      <c r="T1533" s="54" t="str">
        <f t="shared" si="917"/>
        <v>不调</v>
      </c>
      <c r="U1533" s="51">
        <f t="shared" si="891"/>
        <v>0.14306045096396255</v>
      </c>
      <c r="V1533" s="51">
        <f t="shared" si="892"/>
        <v>0.15077760008609964</v>
      </c>
      <c r="W1533" s="51">
        <f t="shared" si="893"/>
        <v>0.98521321744631951</v>
      </c>
      <c r="X1533" s="51">
        <f t="shared" si="894"/>
        <v>0.17109842485972285</v>
      </c>
      <c r="Y1533" s="51">
        <f t="shared" si="918"/>
        <v>0.99998626710299976</v>
      </c>
      <c r="Z1533" s="51">
        <f t="shared" si="895"/>
        <v>0.14305848632952467</v>
      </c>
      <c r="AA1533" s="51">
        <f t="shared" si="896"/>
        <v>0.15077552947284772</v>
      </c>
      <c r="AB1533" s="51">
        <f t="shared" si="897"/>
        <v>0.98519968761468102</v>
      </c>
      <c r="AC1533" s="51">
        <f t="shared" si="898"/>
        <v>0.17109607518267733</v>
      </c>
      <c r="AD1533" s="78">
        <f t="shared" si="899"/>
        <v>1.4501297785997307</v>
      </c>
      <c r="AE1533" s="51">
        <f t="shared" si="919"/>
        <v>1.4568444270559591</v>
      </c>
      <c r="AF1533" s="50">
        <f t="shared" si="900"/>
        <v>-4.6090360312511791E-3</v>
      </c>
      <c r="AG1533" s="50">
        <f t="shared" si="920"/>
        <v>-4.6090360312511791E-3</v>
      </c>
      <c r="AH1533" s="48">
        <f t="shared" si="921"/>
        <v>46022</v>
      </c>
      <c r="AI1533" s="55">
        <f t="shared" si="901"/>
        <v>2026</v>
      </c>
      <c r="AJ1533" s="55">
        <f t="shared" si="902"/>
        <v>3</v>
      </c>
      <c r="AK1533" s="53">
        <f t="shared" si="903"/>
        <v>0</v>
      </c>
      <c r="AL1533" s="51">
        <f t="shared" si="922"/>
        <v>1.4483049952813496</v>
      </c>
      <c r="AM1533" s="52" t="str">
        <f t="shared" si="904"/>
        <v/>
      </c>
      <c r="AN1533" s="51">
        <f t="shared" si="923"/>
        <v>1.4568444270559591</v>
      </c>
      <c r="AO1533" s="52">
        <f t="shared" si="905"/>
        <v>-4.6090360312511791E-3</v>
      </c>
      <c r="AP1533" s="56">
        <f t="shared" si="906"/>
        <v>1</v>
      </c>
      <c r="AQ1533" s="53" t="b">
        <f t="shared" si="907"/>
        <v>1</v>
      </c>
    </row>
    <row r="1534" spans="1:43">
      <c r="A1534" s="48">
        <f>净值底稿!A1495</f>
        <v>46085</v>
      </c>
      <c r="B1534" s="49">
        <f>净值底稿!X1495</f>
        <v>1.8777211512628933</v>
      </c>
      <c r="C1534" s="49">
        <f>净值底稿!U1495</f>
        <v>1.9790723051594954</v>
      </c>
      <c r="D1534" s="49">
        <f>净值底稿!V1495</f>
        <v>1.7645</v>
      </c>
      <c r="E1534" s="49">
        <f>净值底稿!W1495</f>
        <v>3.9984000000000002</v>
      </c>
      <c r="F1534" s="50">
        <f t="shared" si="908"/>
        <v>-1.127065015492712E-2</v>
      </c>
      <c r="G1534" s="50">
        <f t="shared" si="909"/>
        <v>-6.5446758268706828E-3</v>
      </c>
      <c r="H1534" s="50">
        <f t="shared" si="910"/>
        <v>4.5359188070537293E-4</v>
      </c>
      <c r="I1534" s="50">
        <f t="shared" si="911"/>
        <v>-2.4661544090742726E-2</v>
      </c>
      <c r="J1534" s="51">
        <f t="shared" si="912"/>
        <v>0.14144612417841118</v>
      </c>
      <c r="K1534" s="51">
        <f t="shared" si="913"/>
        <v>0.14978875250982315</v>
      </c>
      <c r="L1534" s="51">
        <f t="shared" si="914"/>
        <v>0.98564656619385649</v>
      </c>
      <c r="M1534" s="51">
        <f t="shared" si="915"/>
        <v>0.16687658178080669</v>
      </c>
      <c r="N1534" s="51">
        <f t="shared" si="886"/>
        <v>1.4437580246628976</v>
      </c>
      <c r="O1534" s="52">
        <f t="shared" si="887"/>
        <v>0.20172000550870334</v>
      </c>
      <c r="P1534" s="53" t="b">
        <f t="shared" si="888"/>
        <v>0</v>
      </c>
      <c r="Q1534" s="53" t="b">
        <f t="shared" si="889"/>
        <v>0</v>
      </c>
      <c r="R1534" s="53" t="b">
        <f t="shared" si="890"/>
        <v>0</v>
      </c>
      <c r="S1534" s="53" t="b">
        <f t="shared" si="916"/>
        <v>0</v>
      </c>
      <c r="T1534" s="54" t="str">
        <f t="shared" si="917"/>
        <v>不调</v>
      </c>
      <c r="U1534" s="51">
        <f t="shared" si="891"/>
        <v>0.14144612417841118</v>
      </c>
      <c r="V1534" s="51">
        <f t="shared" si="892"/>
        <v>0.14978875250982315</v>
      </c>
      <c r="W1534" s="51">
        <f t="shared" si="893"/>
        <v>0.98564656619385649</v>
      </c>
      <c r="X1534" s="51">
        <f t="shared" si="894"/>
        <v>0.16687658178080669</v>
      </c>
      <c r="Y1534" s="51">
        <f t="shared" si="918"/>
        <v>0.99998626710299976</v>
      </c>
      <c r="Z1534" s="51">
        <f t="shared" si="895"/>
        <v>0.14144418171335676</v>
      </c>
      <c r="AA1534" s="51">
        <f t="shared" si="896"/>
        <v>0.14978669547631315</v>
      </c>
      <c r="AB1534" s="51">
        <f t="shared" si="897"/>
        <v>0.9856330304110843</v>
      </c>
      <c r="AC1534" s="51">
        <f t="shared" si="898"/>
        <v>0.16687429008189736</v>
      </c>
      <c r="AD1534" s="78">
        <f t="shared" si="899"/>
        <v>1.4437381976826515</v>
      </c>
      <c r="AE1534" s="51">
        <f t="shared" si="919"/>
        <v>1.4568444270559591</v>
      </c>
      <c r="AF1534" s="50">
        <f t="shared" si="900"/>
        <v>-8.9963136282115164E-3</v>
      </c>
      <c r="AG1534" s="50">
        <f t="shared" si="920"/>
        <v>-4.4075923489075297E-3</v>
      </c>
      <c r="AH1534" s="48">
        <f t="shared" si="921"/>
        <v>46022</v>
      </c>
      <c r="AI1534" s="55">
        <f t="shared" si="901"/>
        <v>2026</v>
      </c>
      <c r="AJ1534" s="55">
        <f t="shared" si="902"/>
        <v>3</v>
      </c>
      <c r="AK1534" s="53">
        <f t="shared" si="903"/>
        <v>0</v>
      </c>
      <c r="AL1534" s="51">
        <f t="shared" si="922"/>
        <v>1.4483049952813496</v>
      </c>
      <c r="AM1534" s="52" t="str">
        <f t="shared" si="904"/>
        <v/>
      </c>
      <c r="AN1534" s="51">
        <f t="shared" si="923"/>
        <v>1.4568444270559591</v>
      </c>
      <c r="AO1534" s="52">
        <f t="shared" si="905"/>
        <v>-8.9963136282115164E-3</v>
      </c>
      <c r="AP1534" s="56">
        <f t="shared" si="906"/>
        <v>1</v>
      </c>
      <c r="AQ1534" s="53" t="b">
        <f t="shared" si="907"/>
        <v>1</v>
      </c>
    </row>
    <row r="1535" spans="1:43">
      <c r="A1535" s="48">
        <f>净值底稿!A1496</f>
        <v>46086</v>
      </c>
      <c r="B1535" s="49">
        <f>净值底稿!X1496</f>
        <v>1.8835435694594793</v>
      </c>
      <c r="C1535" s="49">
        <f>净值底稿!U1496</f>
        <v>1.9997477333311946</v>
      </c>
      <c r="D1535" s="49">
        <f>净值底稿!V1496</f>
        <v>1.7645999999999999</v>
      </c>
      <c r="E1535" s="49">
        <f>净值底稿!W1496</f>
        <v>3.9866000000000001</v>
      </c>
      <c r="F1535" s="50">
        <f t="shared" si="908"/>
        <v>3.100789588842856E-3</v>
      </c>
      <c r="G1535" s="50">
        <f t="shared" si="909"/>
        <v>1.0447030216024888E-2</v>
      </c>
      <c r="H1535" s="50">
        <f t="shared" si="910"/>
        <v>5.6673278549190798E-5</v>
      </c>
      <c r="I1535" s="50">
        <f t="shared" si="911"/>
        <v>-2.9511804721888968E-3</v>
      </c>
      <c r="J1535" s="51">
        <f t="shared" si="912"/>
        <v>0.14188277035941593</v>
      </c>
      <c r="K1535" s="51">
        <f t="shared" si="913"/>
        <v>0.15135152160991272</v>
      </c>
      <c r="L1535" s="51">
        <f t="shared" si="914"/>
        <v>0.98568888946636402</v>
      </c>
      <c r="M1535" s="51">
        <f t="shared" si="915"/>
        <v>0.16638181393569729</v>
      </c>
      <c r="N1535" s="51">
        <f t="shared" si="886"/>
        <v>1.4453049953713899</v>
      </c>
      <c r="O1535" s="52">
        <f t="shared" si="887"/>
        <v>0.20288748250951577</v>
      </c>
      <c r="P1535" s="53" t="b">
        <f t="shared" si="888"/>
        <v>0</v>
      </c>
      <c r="Q1535" s="53" t="b">
        <f t="shared" si="889"/>
        <v>0</v>
      </c>
      <c r="R1535" s="53" t="b">
        <f t="shared" si="890"/>
        <v>0</v>
      </c>
      <c r="S1535" s="53" t="b">
        <f t="shared" si="916"/>
        <v>0</v>
      </c>
      <c r="T1535" s="54" t="str">
        <f t="shared" si="917"/>
        <v>不调</v>
      </c>
      <c r="U1535" s="51">
        <f t="shared" si="891"/>
        <v>0.14188277035941593</v>
      </c>
      <c r="V1535" s="51">
        <f t="shared" si="892"/>
        <v>0.15135152160991272</v>
      </c>
      <c r="W1535" s="51">
        <f t="shared" si="893"/>
        <v>0.98568888946636402</v>
      </c>
      <c r="X1535" s="51">
        <f t="shared" si="894"/>
        <v>0.16638181393569729</v>
      </c>
      <c r="Y1535" s="51">
        <f t="shared" si="918"/>
        <v>0.99998626710299976</v>
      </c>
      <c r="Z1535" s="51">
        <f t="shared" si="895"/>
        <v>0.14188082189794449</v>
      </c>
      <c r="AA1535" s="51">
        <f t="shared" si="896"/>
        <v>0.15134944311505563</v>
      </c>
      <c r="AB1535" s="51">
        <f t="shared" si="897"/>
        <v>0.98567535310237064</v>
      </c>
      <c r="AC1535" s="51">
        <f t="shared" si="898"/>
        <v>0.16637952903138378</v>
      </c>
      <c r="AD1535" s="78">
        <f t="shared" si="899"/>
        <v>1.4452851471467547</v>
      </c>
      <c r="AE1535" s="51">
        <f t="shared" si="919"/>
        <v>1.4568444270559591</v>
      </c>
      <c r="AF1535" s="50">
        <f t="shared" si="900"/>
        <v>-7.9344641710054065E-3</v>
      </c>
      <c r="AG1535" s="50">
        <f t="shared" si="920"/>
        <v>1.0714889074667777E-3</v>
      </c>
      <c r="AH1535" s="48">
        <f t="shared" si="921"/>
        <v>46022</v>
      </c>
      <c r="AI1535" s="55">
        <f t="shared" si="901"/>
        <v>2026</v>
      </c>
      <c r="AJ1535" s="55">
        <f t="shared" si="902"/>
        <v>3</v>
      </c>
      <c r="AK1535" s="53">
        <f t="shared" si="903"/>
        <v>0</v>
      </c>
      <c r="AL1535" s="51">
        <f t="shared" si="922"/>
        <v>1.4483049952813496</v>
      </c>
      <c r="AM1535" s="52" t="str">
        <f t="shared" si="904"/>
        <v/>
      </c>
      <c r="AN1535" s="51">
        <f t="shared" si="923"/>
        <v>1.4568444270559591</v>
      </c>
      <c r="AO1535" s="52">
        <f t="shared" si="905"/>
        <v>-7.9344641710054065E-3</v>
      </c>
      <c r="AP1535" s="56">
        <f t="shared" si="906"/>
        <v>1</v>
      </c>
      <c r="AQ1535" s="53" t="b">
        <f t="shared" si="907"/>
        <v>1</v>
      </c>
    </row>
    <row r="1536" spans="1:43">
      <c r="A1536" s="48">
        <f>净值底稿!A1497</f>
        <v>46087</v>
      </c>
      <c r="B1536" s="49">
        <f>净值底稿!X1497</f>
        <v>1.8918568607522104</v>
      </c>
      <c r="C1536" s="49">
        <f>净值底稿!U1497</f>
        <v>2.0192127824974246</v>
      </c>
      <c r="D1536" s="49">
        <f>净值底稿!V1497</f>
        <v>1.7646999999999999</v>
      </c>
      <c r="E1536" s="49">
        <f>净值底稿!W1497</f>
        <v>3.9519000000000002</v>
      </c>
      <c r="F1536" s="50">
        <f t="shared" si="908"/>
        <v>4.4136442753572869E-3</v>
      </c>
      <c r="G1536" s="50">
        <f t="shared" si="909"/>
        <v>9.7337523337530651E-3</v>
      </c>
      <c r="H1536" s="50">
        <f t="shared" si="910"/>
        <v>5.6670066870712077E-5</v>
      </c>
      <c r="I1536" s="50">
        <f t="shared" si="911"/>
        <v>-8.7041589324236002E-3</v>
      </c>
      <c r="J1536" s="51">
        <f t="shared" si="912"/>
        <v>0.14250703337529733</v>
      </c>
      <c r="K1536" s="51">
        <f t="shared" si="913"/>
        <v>0.15282264111018903</v>
      </c>
      <c r="L1536" s="51">
        <f t="shared" si="914"/>
        <v>0.98573121139054376</v>
      </c>
      <c r="M1536" s="51">
        <f t="shared" si="915"/>
        <v>0.16493133516759284</v>
      </c>
      <c r="N1536" s="51">
        <f t="shared" si="886"/>
        <v>1.4459922210436229</v>
      </c>
      <c r="O1536" s="52">
        <f t="shared" si="887"/>
        <v>0.20424015439885054</v>
      </c>
      <c r="P1536" s="53" t="b">
        <f t="shared" si="888"/>
        <v>0</v>
      </c>
      <c r="Q1536" s="53" t="b">
        <f t="shared" si="889"/>
        <v>0</v>
      </c>
      <c r="R1536" s="53" t="b">
        <f t="shared" si="890"/>
        <v>0</v>
      </c>
      <c r="S1536" s="53" t="b">
        <f t="shared" si="916"/>
        <v>0</v>
      </c>
      <c r="T1536" s="54" t="str">
        <f t="shared" si="917"/>
        <v>不调</v>
      </c>
      <c r="U1536" s="51">
        <f t="shared" si="891"/>
        <v>0.14250703337529733</v>
      </c>
      <c r="V1536" s="51">
        <f t="shared" si="892"/>
        <v>0.15282264111018903</v>
      </c>
      <c r="W1536" s="51">
        <f t="shared" si="893"/>
        <v>0.98573121139054376</v>
      </c>
      <c r="X1536" s="51">
        <f t="shared" si="894"/>
        <v>0.16493133516759284</v>
      </c>
      <c r="Y1536" s="51">
        <f t="shared" si="918"/>
        <v>0.99998626710299976</v>
      </c>
      <c r="Z1536" s="51">
        <f t="shared" si="895"/>
        <v>0.14250507634088616</v>
      </c>
      <c r="AA1536" s="51">
        <f t="shared" si="896"/>
        <v>0.15282054241259937</v>
      </c>
      <c r="AB1536" s="51">
        <f t="shared" si="897"/>
        <v>0.98571767444534786</v>
      </c>
      <c r="AC1536" s="51">
        <f t="shared" si="898"/>
        <v>0.16492907018255487</v>
      </c>
      <c r="AD1536" s="78">
        <f t="shared" si="899"/>
        <v>1.4459723633813883</v>
      </c>
      <c r="AE1536" s="51">
        <f t="shared" si="919"/>
        <v>1.4568444270559591</v>
      </c>
      <c r="AF1536" s="50">
        <f t="shared" si="900"/>
        <v>-7.4627485767586599E-3</v>
      </c>
      <c r="AG1536" s="50">
        <f t="shared" si="920"/>
        <v>4.7548833943977797E-4</v>
      </c>
      <c r="AH1536" s="48">
        <f t="shared" si="921"/>
        <v>46022</v>
      </c>
      <c r="AI1536" s="55">
        <f t="shared" si="901"/>
        <v>2026</v>
      </c>
      <c r="AJ1536" s="55">
        <f t="shared" si="902"/>
        <v>3</v>
      </c>
      <c r="AK1536" s="53">
        <f t="shared" si="903"/>
        <v>0</v>
      </c>
      <c r="AL1536" s="51">
        <f t="shared" si="922"/>
        <v>1.4483049952813496</v>
      </c>
      <c r="AM1536" s="52" t="str">
        <f t="shared" si="904"/>
        <v/>
      </c>
      <c r="AN1536" s="51">
        <f t="shared" si="923"/>
        <v>1.4568444270559591</v>
      </c>
      <c r="AO1536" s="52">
        <f t="shared" si="905"/>
        <v>-7.4627485767586599E-3</v>
      </c>
      <c r="AP1536" s="56">
        <f t="shared" si="906"/>
        <v>1</v>
      </c>
      <c r="AQ1536" s="53" t="b">
        <f t="shared" si="907"/>
        <v>1</v>
      </c>
    </row>
    <row r="1537" spans="1:43">
      <c r="A1537" s="48">
        <f>净值底稿!A1498</f>
        <v>46090</v>
      </c>
      <c r="B1537" s="49">
        <f>净值底稿!X1498</f>
        <v>1.8897191737405012</v>
      </c>
      <c r="C1537" s="49">
        <f>净值底稿!U1498</f>
        <v>2.0031794030563881</v>
      </c>
      <c r="D1537" s="49">
        <f>净值底稿!V1498</f>
        <v>1.7627999999999999</v>
      </c>
      <c r="E1537" s="49">
        <f>净值底稿!W1498</f>
        <v>3.9542999999999999</v>
      </c>
      <c r="F1537" s="50">
        <f t="shared" si="908"/>
        <v>-1.129941200128215E-3</v>
      </c>
      <c r="G1537" s="50">
        <f t="shared" si="909"/>
        <v>-7.9404110255314464E-3</v>
      </c>
      <c r="H1537" s="50">
        <f t="shared" si="910"/>
        <v>-1.0766702555675689E-3</v>
      </c>
      <c r="I1537" s="50">
        <f t="shared" si="911"/>
        <v>6.0730281636667272E-4</v>
      </c>
      <c r="J1537" s="51">
        <f t="shared" si="912"/>
        <v>0.14234405398390118</v>
      </c>
      <c r="K1537" s="51">
        <f t="shared" si="913"/>
        <v>0.15160708449269866</v>
      </c>
      <c r="L1537" s="51">
        <f t="shared" si="914"/>
        <v>0.98465638154488533</v>
      </c>
      <c r="M1537" s="51">
        <f t="shared" si="915"/>
        <v>0.16502923207137749</v>
      </c>
      <c r="N1537" s="51">
        <f t="shared" si="886"/>
        <v>1.4436367520928626</v>
      </c>
      <c r="O1537" s="52">
        <f t="shared" si="887"/>
        <v>0.20361849201362758</v>
      </c>
      <c r="P1537" s="53" t="b">
        <f t="shared" si="888"/>
        <v>0</v>
      </c>
      <c r="Q1537" s="53" t="b">
        <f t="shared" si="889"/>
        <v>0</v>
      </c>
      <c r="R1537" s="53" t="b">
        <f t="shared" si="890"/>
        <v>0</v>
      </c>
      <c r="S1537" s="53" t="b">
        <f t="shared" si="916"/>
        <v>0</v>
      </c>
      <c r="T1537" s="54" t="str">
        <f t="shared" si="917"/>
        <v>不调</v>
      </c>
      <c r="U1537" s="51">
        <f t="shared" si="891"/>
        <v>0.14234405398390118</v>
      </c>
      <c r="V1537" s="51">
        <f t="shared" si="892"/>
        <v>0.15160708449269866</v>
      </c>
      <c r="W1537" s="51">
        <f t="shared" si="893"/>
        <v>0.98465638154488533</v>
      </c>
      <c r="X1537" s="51">
        <f t="shared" si="894"/>
        <v>0.16502923207137749</v>
      </c>
      <c r="Y1537" s="51">
        <f t="shared" si="918"/>
        <v>0.99995880187477393</v>
      </c>
      <c r="Z1537" s="51">
        <f t="shared" si="895"/>
        <v>0.14233818967573997</v>
      </c>
      <c r="AA1537" s="51">
        <f t="shared" si="896"/>
        <v>0.15160083856504658</v>
      </c>
      <c r="AB1537" s="51">
        <f t="shared" si="897"/>
        <v>0.98461581554797384</v>
      </c>
      <c r="AC1537" s="51">
        <f t="shared" si="898"/>
        <v>0.16502243317640863</v>
      </c>
      <c r="AD1537" s="78">
        <f t="shared" si="899"/>
        <v>1.4435772769651689</v>
      </c>
      <c r="AE1537" s="51">
        <f t="shared" si="919"/>
        <v>1.4568444270559591</v>
      </c>
      <c r="AF1537" s="50">
        <f t="shared" si="900"/>
        <v>-9.1067720371493799E-3</v>
      </c>
      <c r="AG1537" s="50">
        <f t="shared" si="920"/>
        <v>-1.6563846425242668E-3</v>
      </c>
      <c r="AH1537" s="48">
        <f t="shared" si="921"/>
        <v>46022</v>
      </c>
      <c r="AI1537" s="55">
        <f t="shared" si="901"/>
        <v>2026</v>
      </c>
      <c r="AJ1537" s="55">
        <f t="shared" si="902"/>
        <v>3</v>
      </c>
      <c r="AK1537" s="53">
        <f t="shared" si="903"/>
        <v>0</v>
      </c>
      <c r="AL1537" s="51">
        <f t="shared" si="922"/>
        <v>1.4483049952813496</v>
      </c>
      <c r="AM1537" s="52" t="str">
        <f t="shared" si="904"/>
        <v/>
      </c>
      <c r="AN1537" s="51">
        <f t="shared" si="923"/>
        <v>1.4568444270559591</v>
      </c>
      <c r="AO1537" s="52">
        <f t="shared" si="905"/>
        <v>-9.1067720371493799E-3</v>
      </c>
      <c r="AP1537" s="56">
        <f t="shared" si="906"/>
        <v>1</v>
      </c>
      <c r="AQ1537" s="53" t="b">
        <f t="shared" si="907"/>
        <v>1</v>
      </c>
    </row>
    <row r="1538" spans="1:43">
      <c r="A1538" s="48">
        <f>净值底稿!A1499</f>
        <v>46091</v>
      </c>
      <c r="B1538" s="49">
        <f>净值底稿!X1499</f>
        <v>1.8876007053793338</v>
      </c>
      <c r="C1538" s="49">
        <f>净值底稿!U1499</f>
        <v>2.0386145317753757</v>
      </c>
      <c r="D1538" s="49">
        <f>净值底稿!V1499</f>
        <v>1.7630999999999999</v>
      </c>
      <c r="E1538" s="49">
        <f>净值底稿!W1499</f>
        <v>3.9702999999999999</v>
      </c>
      <c r="F1538" s="50">
        <f t="shared" si="908"/>
        <v>-1.1210493022485446E-3</v>
      </c>
      <c r="G1538" s="50">
        <f t="shared" si="909"/>
        <v>1.7689443424249385E-2</v>
      </c>
      <c r="H1538" s="50">
        <f t="shared" si="910"/>
        <v>1.7018379850242127E-4</v>
      </c>
      <c r="I1538" s="50">
        <f t="shared" si="911"/>
        <v>4.0462281566902014E-3</v>
      </c>
      <c r="J1538" s="51">
        <f t="shared" si="912"/>
        <v>0.14217862154752064</v>
      </c>
      <c r="K1538" s="51">
        <f t="shared" si="913"/>
        <v>0.15428257302191173</v>
      </c>
      <c r="L1538" s="51">
        <f t="shared" si="914"/>
        <v>0.9847833812075294</v>
      </c>
      <c r="M1538" s="51">
        <f t="shared" si="915"/>
        <v>0.16569015159201256</v>
      </c>
      <c r="N1538" s="51">
        <f t="shared" si="886"/>
        <v>1.4469347273689743</v>
      </c>
      <c r="O1538" s="52">
        <f t="shared" si="887"/>
        <v>0.20488912800406756</v>
      </c>
      <c r="P1538" s="53" t="b">
        <f t="shared" si="888"/>
        <v>0</v>
      </c>
      <c r="Q1538" s="53" t="b">
        <f t="shared" si="889"/>
        <v>0</v>
      </c>
      <c r="R1538" s="53" t="b">
        <f t="shared" si="890"/>
        <v>0</v>
      </c>
      <c r="S1538" s="53" t="b">
        <f t="shared" si="916"/>
        <v>0</v>
      </c>
      <c r="T1538" s="54" t="str">
        <f t="shared" si="917"/>
        <v>不调</v>
      </c>
      <c r="U1538" s="51">
        <f t="shared" si="891"/>
        <v>0.14217862154752064</v>
      </c>
      <c r="V1538" s="51">
        <f t="shared" si="892"/>
        <v>0.15428257302191173</v>
      </c>
      <c r="W1538" s="51">
        <f t="shared" si="893"/>
        <v>0.9847833812075294</v>
      </c>
      <c r="X1538" s="51">
        <f t="shared" si="894"/>
        <v>0.16569015159201256</v>
      </c>
      <c r="Y1538" s="51">
        <f t="shared" si="918"/>
        <v>0.99998626710299976</v>
      </c>
      <c r="Z1538" s="51">
        <f t="shared" si="895"/>
        <v>0.14217666902315529</v>
      </c>
      <c r="AA1538" s="51">
        <f t="shared" si="896"/>
        <v>0.15428045427522749</v>
      </c>
      <c r="AB1538" s="51">
        <f t="shared" si="897"/>
        <v>0.98476985727878774</v>
      </c>
      <c r="AC1538" s="51">
        <f t="shared" si="898"/>
        <v>0.1656878761862268</v>
      </c>
      <c r="AD1538" s="78">
        <f t="shared" si="899"/>
        <v>1.4469148567633974</v>
      </c>
      <c r="AE1538" s="51">
        <f t="shared" si="919"/>
        <v>1.4568444270559591</v>
      </c>
      <c r="AF1538" s="50">
        <f t="shared" si="900"/>
        <v>-6.8158068961610141E-3</v>
      </c>
      <c r="AG1538" s="50">
        <f t="shared" si="920"/>
        <v>2.3120201817288244E-3</v>
      </c>
      <c r="AH1538" s="48">
        <f t="shared" si="921"/>
        <v>46022</v>
      </c>
      <c r="AI1538" s="55">
        <f t="shared" si="901"/>
        <v>2026</v>
      </c>
      <c r="AJ1538" s="55">
        <f t="shared" si="902"/>
        <v>3</v>
      </c>
      <c r="AK1538" s="53">
        <f t="shared" si="903"/>
        <v>0</v>
      </c>
      <c r="AL1538" s="51">
        <f t="shared" si="922"/>
        <v>1.4483049952813496</v>
      </c>
      <c r="AM1538" s="52" t="str">
        <f t="shared" si="904"/>
        <v/>
      </c>
      <c r="AN1538" s="51">
        <f t="shared" si="923"/>
        <v>1.4568444270559591</v>
      </c>
      <c r="AO1538" s="52">
        <f t="shared" si="905"/>
        <v>-6.8158068961610141E-3</v>
      </c>
      <c r="AP1538" s="56">
        <f t="shared" si="906"/>
        <v>1</v>
      </c>
      <c r="AQ1538" s="53" t="b">
        <f t="shared" si="907"/>
        <v>1</v>
      </c>
    </row>
    <row r="1539" spans="1:43">
      <c r="A1539" s="48">
        <f>净值底稿!A1500</f>
        <v>46092</v>
      </c>
      <c r="B1539" s="49">
        <f>净值底稿!X1500</f>
        <v>1.9054185771033048</v>
      </c>
      <c r="C1539" s="49">
        <f>净值底稿!U1500</f>
        <v>2.0421578404631315</v>
      </c>
      <c r="D1539" s="49">
        <f>净值底稿!V1500</f>
        <v>1.7628999999999999</v>
      </c>
      <c r="E1539" s="49">
        <f>净值底稿!W1500</f>
        <v>3.9897999999999998</v>
      </c>
      <c r="F1539" s="50">
        <f t="shared" si="908"/>
        <v>9.4394284094052594E-3</v>
      </c>
      <c r="G1539" s="50">
        <f t="shared" si="909"/>
        <v>1.7380964535116394E-3</v>
      </c>
      <c r="H1539" s="50">
        <f t="shared" si="910"/>
        <v>-1.1343656060347485E-4</v>
      </c>
      <c r="I1539" s="50">
        <f t="shared" si="911"/>
        <v>4.9114676472810093E-3</v>
      </c>
      <c r="J1539" s="51">
        <f t="shared" si="912"/>
        <v>0.14351873551188707</v>
      </c>
      <c r="K1539" s="51">
        <f t="shared" si="913"/>
        <v>0.15454860858564942</v>
      </c>
      <c r="L1539" s="51">
        <f t="shared" si="914"/>
        <v>0.9846581483731921</v>
      </c>
      <c r="M1539" s="51">
        <f t="shared" si="915"/>
        <v>0.16650164682966215</v>
      </c>
      <c r="N1539" s="51">
        <f t="shared" si="886"/>
        <v>1.4492271393003906</v>
      </c>
      <c r="O1539" s="52">
        <f t="shared" si="887"/>
        <v>0.20567331097693042</v>
      </c>
      <c r="P1539" s="53" t="b">
        <f t="shared" si="888"/>
        <v>0</v>
      </c>
      <c r="Q1539" s="53" t="b">
        <f t="shared" si="889"/>
        <v>0</v>
      </c>
      <c r="R1539" s="53" t="b">
        <f t="shared" si="890"/>
        <v>0</v>
      </c>
      <c r="S1539" s="53" t="b">
        <f t="shared" si="916"/>
        <v>0</v>
      </c>
      <c r="T1539" s="54" t="str">
        <f t="shared" si="917"/>
        <v>不调</v>
      </c>
      <c r="U1539" s="51">
        <f t="shared" si="891"/>
        <v>0.14351873551188707</v>
      </c>
      <c r="V1539" s="51">
        <f t="shared" si="892"/>
        <v>0.15454860858564942</v>
      </c>
      <c r="W1539" s="51">
        <f t="shared" si="893"/>
        <v>0.9846581483731921</v>
      </c>
      <c r="X1539" s="51">
        <f t="shared" si="894"/>
        <v>0.16650164682966215</v>
      </c>
      <c r="Y1539" s="51">
        <f t="shared" si="918"/>
        <v>0.99998626710299976</v>
      </c>
      <c r="Z1539" s="51">
        <f t="shared" si="895"/>
        <v>0.14351676458387469</v>
      </c>
      <c r="AA1539" s="51">
        <f t="shared" si="896"/>
        <v>0.15454648618552619</v>
      </c>
      <c r="AB1539" s="51">
        <f t="shared" si="897"/>
        <v>0.98464462616426007</v>
      </c>
      <c r="AC1539" s="51">
        <f t="shared" si="898"/>
        <v>0.16649936027969586</v>
      </c>
      <c r="AD1539" s="78">
        <f t="shared" si="899"/>
        <v>1.4492072372133569</v>
      </c>
      <c r="AE1539" s="51">
        <f t="shared" si="919"/>
        <v>1.4568444270559591</v>
      </c>
      <c r="AF1539" s="50">
        <f t="shared" si="900"/>
        <v>-5.2422823609489244E-3</v>
      </c>
      <c r="AG1539" s="50">
        <f t="shared" si="920"/>
        <v>1.584322974668595E-3</v>
      </c>
      <c r="AH1539" s="48">
        <f t="shared" si="921"/>
        <v>46022</v>
      </c>
      <c r="AI1539" s="55">
        <f t="shared" si="901"/>
        <v>2026</v>
      </c>
      <c r="AJ1539" s="55">
        <f t="shared" si="902"/>
        <v>3</v>
      </c>
      <c r="AK1539" s="53">
        <f t="shared" si="903"/>
        <v>0</v>
      </c>
      <c r="AL1539" s="51">
        <f t="shared" si="922"/>
        <v>1.4483049952813496</v>
      </c>
      <c r="AM1539" s="52" t="str">
        <f t="shared" si="904"/>
        <v/>
      </c>
      <c r="AN1539" s="51">
        <f t="shared" si="923"/>
        <v>1.4568444270559591</v>
      </c>
      <c r="AO1539" s="52">
        <f t="shared" si="905"/>
        <v>-5.2422823609489244E-3</v>
      </c>
      <c r="AP1539" s="56">
        <f t="shared" si="906"/>
        <v>1</v>
      </c>
      <c r="AQ1539" s="53" t="b">
        <f t="shared" si="907"/>
        <v>1</v>
      </c>
    </row>
    <row r="1540" spans="1:43">
      <c r="A1540" s="48">
        <f>净值底稿!A1501</f>
        <v>46093</v>
      </c>
      <c r="B1540" s="49">
        <f>净值底稿!X1501</f>
        <v>1.9131743037216897</v>
      </c>
      <c r="C1540" s="49">
        <f>净值底稿!U1501</f>
        <v>2.0295517762090811</v>
      </c>
      <c r="D1540" s="49">
        <f>净值底稿!V1501</f>
        <v>1.7637</v>
      </c>
      <c r="E1540" s="49">
        <f>净值底稿!W1501</f>
        <v>3.9752999999999998</v>
      </c>
      <c r="F1540" s="50">
        <f t="shared" si="908"/>
        <v>4.0703532082571048E-3</v>
      </c>
      <c r="G1540" s="50">
        <f t="shared" si="909"/>
        <v>-6.1729137700695658E-3</v>
      </c>
      <c r="H1540" s="50">
        <f t="shared" si="910"/>
        <v>4.5379771966658211E-4</v>
      </c>
      <c r="I1540" s="50">
        <f t="shared" si="911"/>
        <v>-3.6342673818235971E-3</v>
      </c>
      <c r="J1540" s="51">
        <f t="shared" si="912"/>
        <v>0.14410092850703735</v>
      </c>
      <c r="K1540" s="51">
        <f t="shared" si="913"/>
        <v>0.15359248405283568</v>
      </c>
      <c r="L1540" s="51">
        <f t="shared" si="914"/>
        <v>0.98509145565029532</v>
      </c>
      <c r="M1540" s="51">
        <f t="shared" si="915"/>
        <v>0.16589425708553687</v>
      </c>
      <c r="N1540" s="51">
        <f t="shared" si="886"/>
        <v>1.4486791252957052</v>
      </c>
      <c r="O1540" s="52">
        <f t="shared" si="887"/>
        <v>0.20549299521321374</v>
      </c>
      <c r="P1540" s="53" t="b">
        <f t="shared" si="888"/>
        <v>0</v>
      </c>
      <c r="Q1540" s="53" t="b">
        <f t="shared" si="889"/>
        <v>0</v>
      </c>
      <c r="R1540" s="53" t="b">
        <f t="shared" si="890"/>
        <v>0</v>
      </c>
      <c r="S1540" s="53" t="b">
        <f t="shared" si="916"/>
        <v>0</v>
      </c>
      <c r="T1540" s="54" t="str">
        <f t="shared" si="917"/>
        <v>不调</v>
      </c>
      <c r="U1540" s="51">
        <f t="shared" si="891"/>
        <v>0.14410092850703735</v>
      </c>
      <c r="V1540" s="51">
        <f t="shared" si="892"/>
        <v>0.15359248405283568</v>
      </c>
      <c r="W1540" s="51">
        <f t="shared" si="893"/>
        <v>0.98509145565029532</v>
      </c>
      <c r="X1540" s="51">
        <f t="shared" si="894"/>
        <v>0.16589425708553687</v>
      </c>
      <c r="Y1540" s="51">
        <f t="shared" si="918"/>
        <v>0.99998626710299976</v>
      </c>
      <c r="Z1540" s="51">
        <f t="shared" si="895"/>
        <v>0.14409894958382852</v>
      </c>
      <c r="AA1540" s="51">
        <f t="shared" si="896"/>
        <v>0.15359037478307216</v>
      </c>
      <c r="AB1540" s="51">
        <f t="shared" si="897"/>
        <v>0.98507792749079903</v>
      </c>
      <c r="AC1540" s="51">
        <f t="shared" si="898"/>
        <v>0.16589197887679138</v>
      </c>
      <c r="AD1540" s="78">
        <f t="shared" si="899"/>
        <v>1.4486592307344912</v>
      </c>
      <c r="AE1540" s="51">
        <f t="shared" si="919"/>
        <v>1.4568444270559591</v>
      </c>
      <c r="AF1540" s="50">
        <f t="shared" si="900"/>
        <v>-5.61844227801922E-3</v>
      </c>
      <c r="AG1540" s="50">
        <f t="shared" si="920"/>
        <v>-3.7814224549370667E-4</v>
      </c>
      <c r="AH1540" s="48">
        <f t="shared" si="921"/>
        <v>46022</v>
      </c>
      <c r="AI1540" s="55">
        <f t="shared" si="901"/>
        <v>2026</v>
      </c>
      <c r="AJ1540" s="55">
        <f t="shared" si="902"/>
        <v>3</v>
      </c>
      <c r="AK1540" s="53">
        <f t="shared" si="903"/>
        <v>0</v>
      </c>
      <c r="AL1540" s="51">
        <f t="shared" si="922"/>
        <v>1.4483049952813496</v>
      </c>
      <c r="AM1540" s="52" t="str">
        <f t="shared" si="904"/>
        <v/>
      </c>
      <c r="AN1540" s="51">
        <f t="shared" si="923"/>
        <v>1.4568444270559591</v>
      </c>
      <c r="AO1540" s="52">
        <f t="shared" si="905"/>
        <v>-5.61844227801922E-3</v>
      </c>
      <c r="AP1540" s="56">
        <f t="shared" si="906"/>
        <v>1</v>
      </c>
      <c r="AQ1540" s="53" t="b">
        <f t="shared" si="907"/>
        <v>1</v>
      </c>
    </row>
    <row r="1541" spans="1:43">
      <c r="A1541" s="48">
        <f>净值底稿!A1502</f>
        <v>46094</v>
      </c>
      <c r="B1541" s="49">
        <f>净值底稿!X1502</f>
        <v>1.913669193781784</v>
      </c>
      <c r="C1541" s="49">
        <f>净值底稿!U1502</f>
        <v>2.0084677478073361</v>
      </c>
      <c r="D1541" s="49">
        <f>净值底稿!V1502</f>
        <v>1.7637</v>
      </c>
      <c r="E1541" s="49">
        <f>净值底稿!W1502</f>
        <v>3.9239000000000002</v>
      </c>
      <c r="F1541" s="50">
        <f t="shared" si="908"/>
        <v>2.5867484166575139E-4</v>
      </c>
      <c r="G1541" s="50">
        <f t="shared" si="909"/>
        <v>-1.038851467052837E-2</v>
      </c>
      <c r="H1541" s="50">
        <f t="shared" si="910"/>
        <v>0</v>
      </c>
      <c r="I1541" s="50">
        <f t="shared" si="911"/>
        <v>-1.292984177294787E-2</v>
      </c>
      <c r="J1541" s="51">
        <f t="shared" si="912"/>
        <v>0.14413622435679632</v>
      </c>
      <c r="K1541" s="51">
        <f t="shared" si="913"/>
        <v>0.15199479892138626</v>
      </c>
      <c r="L1541" s="51">
        <f t="shared" si="914"/>
        <v>0.98507792749079903</v>
      </c>
      <c r="M1541" s="51">
        <f t="shared" si="915"/>
        <v>0.16374702183851325</v>
      </c>
      <c r="N1541" s="51">
        <f t="shared" si="886"/>
        <v>1.444955972607495</v>
      </c>
      <c r="O1541" s="52">
        <f t="shared" si="887"/>
        <v>0.20494120851571651</v>
      </c>
      <c r="P1541" s="53" t="b">
        <f t="shared" si="888"/>
        <v>0</v>
      </c>
      <c r="Q1541" s="53" t="b">
        <f t="shared" si="889"/>
        <v>0</v>
      </c>
      <c r="R1541" s="53" t="b">
        <f t="shared" si="890"/>
        <v>0</v>
      </c>
      <c r="S1541" s="53" t="b">
        <f t="shared" si="916"/>
        <v>0</v>
      </c>
      <c r="T1541" s="54" t="str">
        <f t="shared" si="917"/>
        <v>不调</v>
      </c>
      <c r="U1541" s="51">
        <f t="shared" si="891"/>
        <v>0.14413622435679632</v>
      </c>
      <c r="V1541" s="51">
        <f t="shared" si="892"/>
        <v>0.15199479892138626</v>
      </c>
      <c r="W1541" s="51">
        <f t="shared" si="893"/>
        <v>0.98507792749079903</v>
      </c>
      <c r="X1541" s="51">
        <f t="shared" si="894"/>
        <v>0.16374702183851325</v>
      </c>
      <c r="Y1541" s="51">
        <f t="shared" si="918"/>
        <v>0.99998626710299976</v>
      </c>
      <c r="Z1541" s="51">
        <f t="shared" si="895"/>
        <v>0.14413424494887322</v>
      </c>
      <c r="AA1541" s="51">
        <f t="shared" si="896"/>
        <v>0.1519927115924681</v>
      </c>
      <c r="AB1541" s="51">
        <f t="shared" si="897"/>
        <v>0.98506439951708358</v>
      </c>
      <c r="AC1541" s="51">
        <f t="shared" si="898"/>
        <v>0.16374477311752825</v>
      </c>
      <c r="AD1541" s="78">
        <f t="shared" si="899"/>
        <v>1.4449361291759533</v>
      </c>
      <c r="AE1541" s="51">
        <f t="shared" si="919"/>
        <v>1.4568444270559591</v>
      </c>
      <c r="AF1541" s="50">
        <f t="shared" si="900"/>
        <v>-8.1740353732007165E-3</v>
      </c>
      <c r="AG1541" s="50">
        <f t="shared" si="920"/>
        <v>-2.5700326754209968E-3</v>
      </c>
      <c r="AH1541" s="48">
        <f t="shared" si="921"/>
        <v>46022</v>
      </c>
      <c r="AI1541" s="55">
        <f t="shared" si="901"/>
        <v>2026</v>
      </c>
      <c r="AJ1541" s="55">
        <f t="shared" si="902"/>
        <v>3</v>
      </c>
      <c r="AK1541" s="53">
        <f t="shared" si="903"/>
        <v>0</v>
      </c>
      <c r="AL1541" s="51">
        <f t="shared" si="922"/>
        <v>1.4483049952813496</v>
      </c>
      <c r="AM1541" s="52" t="str">
        <f t="shared" si="904"/>
        <v/>
      </c>
      <c r="AN1541" s="51">
        <f t="shared" si="923"/>
        <v>1.4568444270559591</v>
      </c>
      <c r="AO1541" s="52">
        <f t="shared" si="905"/>
        <v>-8.1740353732007165E-3</v>
      </c>
      <c r="AP1541" s="56">
        <f t="shared" si="906"/>
        <v>1</v>
      </c>
      <c r="AQ1541" s="53" t="b">
        <f t="shared" si="907"/>
        <v>1</v>
      </c>
    </row>
    <row r="1542" spans="1:43">
      <c r="A1542" s="48">
        <f>净值底稿!A1503</f>
        <v>46097</v>
      </c>
      <c r="B1542" s="49">
        <f>净值底稿!X1503</f>
        <v>1.9122948489509979</v>
      </c>
      <c r="C1542" s="49">
        <f>净值底稿!U1503</f>
        <v>2.0065022716154091</v>
      </c>
      <c r="D1542" s="49">
        <f>净值底稿!V1503</f>
        <v>1.7626999999999999</v>
      </c>
      <c r="E1542" s="49">
        <f>净值底稿!W1503</f>
        <v>3.8666</v>
      </c>
      <c r="F1542" s="50">
        <f t="shared" si="908"/>
        <v>-7.181726263096877E-4</v>
      </c>
      <c r="G1542" s="50">
        <f t="shared" si="909"/>
        <v>-9.7859484877105274E-4</v>
      </c>
      <c r="H1542" s="50">
        <f t="shared" si="910"/>
        <v>-5.6698985088177167E-4</v>
      </c>
      <c r="I1542" s="50">
        <f t="shared" si="911"/>
        <v>-1.4602818624327885E-2</v>
      </c>
      <c r="J1542" s="51">
        <f t="shared" si="912"/>
        <v>0.14403073167963712</v>
      </c>
      <c r="K1542" s="51">
        <f t="shared" si="913"/>
        <v>0.15184397230785296</v>
      </c>
      <c r="L1542" s="51">
        <f t="shared" si="914"/>
        <v>0.98450587800009248</v>
      </c>
      <c r="M1542" s="51">
        <f t="shared" si="915"/>
        <v>0.16135363789501125</v>
      </c>
      <c r="N1542" s="51">
        <f t="shared" si="886"/>
        <v>1.441734219882594</v>
      </c>
      <c r="O1542" s="52">
        <f t="shared" si="887"/>
        <v>0.20522139233927891</v>
      </c>
      <c r="P1542" s="53" t="b">
        <f t="shared" si="888"/>
        <v>0</v>
      </c>
      <c r="Q1542" s="53" t="b">
        <f t="shared" si="889"/>
        <v>0</v>
      </c>
      <c r="R1542" s="53" t="b">
        <f t="shared" si="890"/>
        <v>0</v>
      </c>
      <c r="S1542" s="53" t="b">
        <f t="shared" si="916"/>
        <v>0</v>
      </c>
      <c r="T1542" s="54" t="str">
        <f t="shared" si="917"/>
        <v>不调</v>
      </c>
      <c r="U1542" s="51">
        <f t="shared" si="891"/>
        <v>0.14403073167963712</v>
      </c>
      <c r="V1542" s="51">
        <f t="shared" si="892"/>
        <v>0.15184397230785296</v>
      </c>
      <c r="W1542" s="51">
        <f t="shared" si="893"/>
        <v>0.98450587800009248</v>
      </c>
      <c r="X1542" s="51">
        <f t="shared" si="894"/>
        <v>0.16135363789501125</v>
      </c>
      <c r="Y1542" s="51">
        <f t="shared" si="918"/>
        <v>0.99995880187477393</v>
      </c>
      <c r="Z1542" s="51">
        <f t="shared" si="895"/>
        <v>0.14402479788351699</v>
      </c>
      <c r="AA1542" s="51">
        <f t="shared" si="896"/>
        <v>0.15183771662086701</v>
      </c>
      <c r="AB1542" s="51">
        <f t="shared" si="897"/>
        <v>0.9844653182036448</v>
      </c>
      <c r="AC1542" s="51">
        <f t="shared" si="898"/>
        <v>0.16134699042763156</v>
      </c>
      <c r="AD1542" s="78">
        <f t="shared" si="899"/>
        <v>1.4416748231356604</v>
      </c>
      <c r="AE1542" s="51">
        <f t="shared" si="919"/>
        <v>1.4568444270559591</v>
      </c>
      <c r="AF1542" s="50">
        <f t="shared" si="900"/>
        <v>-1.0412645055693392E-2</v>
      </c>
      <c r="AG1542" s="50">
        <f t="shared" si="920"/>
        <v>-2.2570589622897819E-3</v>
      </c>
      <c r="AH1542" s="48">
        <f t="shared" si="921"/>
        <v>46022</v>
      </c>
      <c r="AI1542" s="55">
        <f t="shared" si="901"/>
        <v>2026</v>
      </c>
      <c r="AJ1542" s="55">
        <f t="shared" si="902"/>
        <v>3</v>
      </c>
      <c r="AK1542" s="53">
        <f t="shared" si="903"/>
        <v>0</v>
      </c>
      <c r="AL1542" s="51">
        <f t="shared" si="922"/>
        <v>1.4483049952813496</v>
      </c>
      <c r="AM1542" s="52" t="str">
        <f t="shared" si="904"/>
        <v/>
      </c>
      <c r="AN1542" s="51">
        <f t="shared" si="923"/>
        <v>1.4568444270559591</v>
      </c>
      <c r="AO1542" s="52">
        <f t="shared" si="905"/>
        <v>-1.0412645055693392E-2</v>
      </c>
      <c r="AP1542" s="56">
        <f t="shared" si="906"/>
        <v>1</v>
      </c>
      <c r="AQ1542" s="53" t="b">
        <f t="shared" si="907"/>
        <v>1</v>
      </c>
    </row>
    <row r="1543" spans="1:43">
      <c r="A1543" s="48">
        <f>净值底稿!A1504</f>
        <v>46098</v>
      </c>
      <c r="B1543" s="49">
        <f>净值底稿!X1504</f>
        <v>1.9130291715252083</v>
      </c>
      <c r="C1543" s="49">
        <f>净值底稿!U1504</f>
        <v>1.9687396195728917</v>
      </c>
      <c r="D1543" s="49">
        <f>净值底稿!V1504</f>
        <v>1.7633000000000001</v>
      </c>
      <c r="E1543" s="49">
        <f>净值底稿!W1504</f>
        <v>3.87</v>
      </c>
      <c r="F1543" s="50">
        <f t="shared" si="908"/>
        <v>3.8400070711541723E-4</v>
      </c>
      <c r="G1543" s="50">
        <f t="shared" si="909"/>
        <v>-1.8820139192822882E-2</v>
      </c>
      <c r="H1543" s="50">
        <f t="shared" si="910"/>
        <v>3.4038690645044056E-4</v>
      </c>
      <c r="I1543" s="50">
        <f t="shared" si="911"/>
        <v>8.793255056120941E-4</v>
      </c>
      <c r="J1543" s="51">
        <f t="shared" si="912"/>
        <v>0.14408010350774642</v>
      </c>
      <c r="K1543" s="51">
        <f t="shared" si="913"/>
        <v>0.14898010965934189</v>
      </c>
      <c r="L1543" s="51">
        <f t="shared" si="914"/>
        <v>0.98480041730781587</v>
      </c>
      <c r="M1543" s="51">
        <f t="shared" si="915"/>
        <v>0.16148886695156833</v>
      </c>
      <c r="N1543" s="51">
        <f t="shared" si="886"/>
        <v>1.4393494974264727</v>
      </c>
      <c r="O1543" s="52">
        <f t="shared" si="887"/>
        <v>0.20360601347419369</v>
      </c>
      <c r="P1543" s="53" t="b">
        <f t="shared" si="888"/>
        <v>0</v>
      </c>
      <c r="Q1543" s="53" t="b">
        <f t="shared" si="889"/>
        <v>0</v>
      </c>
      <c r="R1543" s="53" t="b">
        <f t="shared" si="890"/>
        <v>0</v>
      </c>
      <c r="S1543" s="53" t="b">
        <f t="shared" si="916"/>
        <v>0</v>
      </c>
      <c r="T1543" s="54" t="str">
        <f t="shared" si="917"/>
        <v>不调</v>
      </c>
      <c r="U1543" s="51">
        <f t="shared" si="891"/>
        <v>0.14408010350774642</v>
      </c>
      <c r="V1543" s="51">
        <f t="shared" si="892"/>
        <v>0.14898010965934189</v>
      </c>
      <c r="W1543" s="51">
        <f t="shared" si="893"/>
        <v>0.98480041730781587</v>
      </c>
      <c r="X1543" s="51">
        <f t="shared" si="894"/>
        <v>0.16148886695156833</v>
      </c>
      <c r="Y1543" s="51">
        <f t="shared" si="918"/>
        <v>0.99998626710299976</v>
      </c>
      <c r="Z1543" s="51">
        <f t="shared" si="895"/>
        <v>0.14407812487052515</v>
      </c>
      <c r="AA1543" s="51">
        <f t="shared" si="896"/>
        <v>0.14897806373084085</v>
      </c>
      <c r="AB1543" s="51">
        <f t="shared" si="897"/>
        <v>0.98478689314511914</v>
      </c>
      <c r="AC1543" s="51">
        <f t="shared" si="898"/>
        <v>0.16148664924159181</v>
      </c>
      <c r="AD1543" s="78">
        <f t="shared" si="899"/>
        <v>1.439329730988077</v>
      </c>
      <c r="AE1543" s="51">
        <f t="shared" si="919"/>
        <v>1.4568444270559591</v>
      </c>
      <c r="AF1543" s="50">
        <f t="shared" si="900"/>
        <v>-1.2022351695627709E-2</v>
      </c>
      <c r="AG1543" s="50">
        <f t="shared" si="920"/>
        <v>-1.6266443097637806E-3</v>
      </c>
      <c r="AH1543" s="48">
        <f t="shared" si="921"/>
        <v>46022</v>
      </c>
      <c r="AI1543" s="55">
        <f t="shared" si="901"/>
        <v>2026</v>
      </c>
      <c r="AJ1543" s="55">
        <f t="shared" si="902"/>
        <v>3</v>
      </c>
      <c r="AK1543" s="53">
        <f t="shared" si="903"/>
        <v>0</v>
      </c>
      <c r="AL1543" s="51">
        <f t="shared" si="922"/>
        <v>1.4483049952813496</v>
      </c>
      <c r="AM1543" s="52" t="str">
        <f t="shared" si="904"/>
        <v/>
      </c>
      <c r="AN1543" s="51">
        <f t="shared" si="923"/>
        <v>1.4568444270559591</v>
      </c>
      <c r="AO1543" s="52">
        <f t="shared" si="905"/>
        <v>-1.2022351695627709E-2</v>
      </c>
      <c r="AP1543" s="56">
        <f t="shared" si="906"/>
        <v>1</v>
      </c>
      <c r="AQ1543" s="53" t="b">
        <f t="shared" si="907"/>
        <v>1</v>
      </c>
    </row>
    <row r="1544" spans="1:43">
      <c r="A1544" s="48">
        <f>净值底稿!A1505</f>
        <v>46099</v>
      </c>
      <c r="B1544" s="49">
        <f>净值底稿!X1505</f>
        <v>1.9081836483162118</v>
      </c>
      <c r="C1544" s="49">
        <f>净值底稿!U1505</f>
        <v>1.9905030143258997</v>
      </c>
      <c r="D1544" s="49">
        <f>净值底稿!V1505</f>
        <v>1.7644</v>
      </c>
      <c r="E1544" s="49">
        <f>净值底稿!W1505</f>
        <v>3.8557999999999999</v>
      </c>
      <c r="F1544" s="50">
        <f t="shared" si="908"/>
        <v>-2.5329060743665144E-3</v>
      </c>
      <c r="G1544" s="50">
        <f t="shared" si="909"/>
        <v>1.1054481017519935E-2</v>
      </c>
      <c r="H1544" s="50">
        <f t="shared" si="910"/>
        <v>6.2383031815338441E-4</v>
      </c>
      <c r="I1544" s="50">
        <f t="shared" si="911"/>
        <v>-3.6692506459948815E-3</v>
      </c>
      <c r="J1544" s="51">
        <f t="shared" si="912"/>
        <v>0.14371318851285728</v>
      </c>
      <c r="K1544" s="51">
        <f t="shared" si="913"/>
        <v>0.1506249389083803</v>
      </c>
      <c r="L1544" s="51">
        <f t="shared" si="914"/>
        <v>0.98540123306598315</v>
      </c>
      <c r="M1544" s="51">
        <f t="shared" si="915"/>
        <v>0.16089411424954256</v>
      </c>
      <c r="N1544" s="51">
        <f t="shared" si="886"/>
        <v>1.4406334747367633</v>
      </c>
      <c r="O1544" s="52">
        <f t="shared" si="887"/>
        <v>0.20431159804545002</v>
      </c>
      <c r="P1544" s="53" t="b">
        <f t="shared" si="888"/>
        <v>0</v>
      </c>
      <c r="Q1544" s="53" t="b">
        <f t="shared" si="889"/>
        <v>0</v>
      </c>
      <c r="R1544" s="53" t="b">
        <f t="shared" si="890"/>
        <v>0</v>
      </c>
      <c r="S1544" s="53" t="b">
        <f t="shared" si="916"/>
        <v>0</v>
      </c>
      <c r="T1544" s="54" t="str">
        <f t="shared" si="917"/>
        <v>不调</v>
      </c>
      <c r="U1544" s="51">
        <f t="shared" si="891"/>
        <v>0.14371318851285728</v>
      </c>
      <c r="V1544" s="51">
        <f t="shared" si="892"/>
        <v>0.1506249389083803</v>
      </c>
      <c r="W1544" s="51">
        <f t="shared" si="893"/>
        <v>0.98540123306598315</v>
      </c>
      <c r="X1544" s="51">
        <f t="shared" si="894"/>
        <v>0.16089411424954256</v>
      </c>
      <c r="Y1544" s="51">
        <f t="shared" si="918"/>
        <v>0.99998626710299976</v>
      </c>
      <c r="Z1544" s="51">
        <f t="shared" si="895"/>
        <v>0.14371121491444186</v>
      </c>
      <c r="AA1544" s="51">
        <f t="shared" si="896"/>
        <v>0.1506228703916086</v>
      </c>
      <c r="AB1544" s="51">
        <f t="shared" si="897"/>
        <v>0.9853877006523456</v>
      </c>
      <c r="AC1544" s="51">
        <f t="shared" si="898"/>
        <v>0.16089190470724363</v>
      </c>
      <c r="AD1544" s="78">
        <f t="shared" si="899"/>
        <v>1.4406136906656397</v>
      </c>
      <c r="AE1544" s="51">
        <f t="shared" si="919"/>
        <v>1.4568444270559591</v>
      </c>
      <c r="AF1544" s="50">
        <f t="shared" si="900"/>
        <v>-1.1141022396687239E-2</v>
      </c>
      <c r="AG1544" s="50">
        <f t="shared" si="920"/>
        <v>8.9205388447122225E-4</v>
      </c>
      <c r="AH1544" s="48">
        <f t="shared" si="921"/>
        <v>46022</v>
      </c>
      <c r="AI1544" s="55">
        <f t="shared" si="901"/>
        <v>2026</v>
      </c>
      <c r="AJ1544" s="55">
        <f t="shared" si="902"/>
        <v>3</v>
      </c>
      <c r="AK1544" s="53">
        <f t="shared" si="903"/>
        <v>0</v>
      </c>
      <c r="AL1544" s="51">
        <f t="shared" si="922"/>
        <v>1.4483049952813496</v>
      </c>
      <c r="AM1544" s="52" t="str">
        <f t="shared" si="904"/>
        <v/>
      </c>
      <c r="AN1544" s="51">
        <f t="shared" si="923"/>
        <v>1.4568444270559591</v>
      </c>
      <c r="AO1544" s="52">
        <f t="shared" si="905"/>
        <v>-1.1141022396687239E-2</v>
      </c>
      <c r="AP1544" s="56">
        <f t="shared" si="906"/>
        <v>1</v>
      </c>
      <c r="AQ1544" s="53" t="b">
        <f t="shared" si="907"/>
        <v>1</v>
      </c>
    </row>
    <row r="1545" spans="1:43">
      <c r="A1545" s="48">
        <f>净值底稿!A1506</f>
        <v>46100</v>
      </c>
      <c r="B1545" s="49">
        <f>净值底稿!X1506</f>
        <v>1.898026121614161</v>
      </c>
      <c r="C1545" s="49">
        <f>净值底稿!U1506</f>
        <v>1.942311095985324</v>
      </c>
      <c r="D1545" s="49">
        <f>净值底稿!V1506</f>
        <v>1.7644</v>
      </c>
      <c r="E1545" s="49">
        <f>净值底稿!W1506</f>
        <v>3.6844999999999999</v>
      </c>
      <c r="F1545" s="50">
        <f t="shared" si="908"/>
        <v>-5.3231389499714954E-3</v>
      </c>
      <c r="G1545" s="50">
        <f t="shared" si="909"/>
        <v>-2.4210924572197312E-2</v>
      </c>
      <c r="H1545" s="50">
        <f t="shared" si="910"/>
        <v>0</v>
      </c>
      <c r="I1545" s="50">
        <f t="shared" si="911"/>
        <v>-4.4426578142019779E-2</v>
      </c>
      <c r="J1545" s="51">
        <f t="shared" si="912"/>
        <v>0.14294622014878308</v>
      </c>
      <c r="K1545" s="51">
        <f t="shared" si="913"/>
        <v>0.14697615143770951</v>
      </c>
      <c r="L1545" s="51">
        <f t="shared" si="914"/>
        <v>0.9853877006523456</v>
      </c>
      <c r="M1545" s="51">
        <f t="shared" si="915"/>
        <v>0.15374402793034886</v>
      </c>
      <c r="N1545" s="51">
        <f t="shared" si="886"/>
        <v>1.429054100169187</v>
      </c>
      <c r="O1545" s="52">
        <f t="shared" si="887"/>
        <v>0.20287711399601205</v>
      </c>
      <c r="P1545" s="53" t="b">
        <f t="shared" si="888"/>
        <v>0</v>
      </c>
      <c r="Q1545" s="53" t="b">
        <f t="shared" si="889"/>
        <v>0</v>
      </c>
      <c r="R1545" s="53" t="b">
        <f t="shared" si="890"/>
        <v>0</v>
      </c>
      <c r="S1545" s="53" t="b">
        <f t="shared" si="916"/>
        <v>0</v>
      </c>
      <c r="T1545" s="54" t="str">
        <f t="shared" si="917"/>
        <v>不调</v>
      </c>
      <c r="U1545" s="51">
        <f t="shared" si="891"/>
        <v>0.14294622014878308</v>
      </c>
      <c r="V1545" s="51">
        <f t="shared" si="892"/>
        <v>0.14697615143770951</v>
      </c>
      <c r="W1545" s="51">
        <f t="shared" si="893"/>
        <v>0.9853877006523456</v>
      </c>
      <c r="X1545" s="51">
        <f t="shared" si="894"/>
        <v>0.15374402793034886</v>
      </c>
      <c r="Y1545" s="51">
        <f t="shared" si="918"/>
        <v>0.99998626710299976</v>
      </c>
      <c r="Z1545" s="51">
        <f t="shared" si="895"/>
        <v>0.14294425708306521</v>
      </c>
      <c r="AA1545" s="51">
        <f t="shared" si="896"/>
        <v>0.14697413302936033</v>
      </c>
      <c r="AB1545" s="51">
        <f t="shared" si="897"/>
        <v>0.98537416842454728</v>
      </c>
      <c r="AC1545" s="51">
        <f t="shared" si="898"/>
        <v>0.15374191657944888</v>
      </c>
      <c r="AD1545" s="78">
        <f t="shared" si="899"/>
        <v>1.4290344751164217</v>
      </c>
      <c r="AE1545" s="51">
        <f t="shared" si="919"/>
        <v>1.4568444270559591</v>
      </c>
      <c r="AF1545" s="50">
        <f t="shared" si="900"/>
        <v>-1.9089170691847124E-2</v>
      </c>
      <c r="AG1545" s="50">
        <f t="shared" si="920"/>
        <v>-8.0376964513421134E-3</v>
      </c>
      <c r="AH1545" s="48">
        <f t="shared" si="921"/>
        <v>46022</v>
      </c>
      <c r="AI1545" s="55">
        <f t="shared" si="901"/>
        <v>2026</v>
      </c>
      <c r="AJ1545" s="55">
        <f t="shared" si="902"/>
        <v>3</v>
      </c>
      <c r="AK1545" s="53">
        <f t="shared" si="903"/>
        <v>0</v>
      </c>
      <c r="AL1545" s="51">
        <f t="shared" si="922"/>
        <v>1.4483049952813496</v>
      </c>
      <c r="AM1545" s="52" t="str">
        <f t="shared" si="904"/>
        <v/>
      </c>
      <c r="AN1545" s="51">
        <f t="shared" si="923"/>
        <v>1.4568444270559591</v>
      </c>
      <c r="AO1545" s="52">
        <f t="shared" si="905"/>
        <v>-1.9089170691847124E-2</v>
      </c>
      <c r="AP1545" s="56">
        <f t="shared" si="906"/>
        <v>1</v>
      </c>
      <c r="AQ1545" s="53" t="b">
        <f t="shared" si="907"/>
        <v>1</v>
      </c>
    </row>
    <row r="1546" spans="1:43">
      <c r="A1546" s="48">
        <f>净值底稿!A1507</f>
        <v>46101</v>
      </c>
      <c r="B1546" s="49">
        <f>净值底稿!X1507</f>
        <v>1.8895038313907178</v>
      </c>
      <c r="C1546" s="49">
        <f>净值底稿!U1507</f>
        <v>1.9134049734143341</v>
      </c>
      <c r="D1546" s="49">
        <f>净值底稿!V1507</f>
        <v>1.7645</v>
      </c>
      <c r="E1546" s="49">
        <f>净值底稿!W1507</f>
        <v>3.6120999999999999</v>
      </c>
      <c r="F1546" s="50">
        <f t="shared" si="908"/>
        <v>-4.4900805770763386E-3</v>
      </c>
      <c r="G1546" s="50">
        <f t="shared" si="909"/>
        <v>-1.4882334055928315E-2</v>
      </c>
      <c r="H1546" s="50">
        <f t="shared" si="910"/>
        <v>5.6676490591600626E-5</v>
      </c>
      <c r="I1546" s="50">
        <f t="shared" si="911"/>
        <v>-1.9649884651920191E-2</v>
      </c>
      <c r="J1546" s="51">
        <f t="shared" si="912"/>
        <v>0.14230242585073194</v>
      </c>
      <c r="K1546" s="51">
        <f t="shared" si="913"/>
        <v>0.14478681488403694</v>
      </c>
      <c r="L1546" s="51">
        <f t="shared" si="914"/>
        <v>0.98543001597433322</v>
      </c>
      <c r="M1546" s="51">
        <f t="shared" si="915"/>
        <v>0.15072090565249757</v>
      </c>
      <c r="N1546" s="51">
        <f t="shared" si="886"/>
        <v>1.4232401623615998</v>
      </c>
      <c r="O1546" s="52">
        <f t="shared" si="887"/>
        <v>0.20171524689016518</v>
      </c>
      <c r="P1546" s="53" t="b">
        <f t="shared" si="888"/>
        <v>0</v>
      </c>
      <c r="Q1546" s="53" t="b">
        <f t="shared" si="889"/>
        <v>0</v>
      </c>
      <c r="R1546" s="53" t="b">
        <f t="shared" si="890"/>
        <v>0</v>
      </c>
      <c r="S1546" s="53" t="b">
        <f t="shared" si="916"/>
        <v>0</v>
      </c>
      <c r="T1546" s="54" t="str">
        <f t="shared" si="917"/>
        <v>不调</v>
      </c>
      <c r="U1546" s="51">
        <f t="shared" si="891"/>
        <v>0.14230242585073194</v>
      </c>
      <c r="V1546" s="51">
        <f t="shared" si="892"/>
        <v>0.14478681488403694</v>
      </c>
      <c r="W1546" s="51">
        <f t="shared" si="893"/>
        <v>0.98543001597433322</v>
      </c>
      <c r="X1546" s="51">
        <f t="shared" si="894"/>
        <v>0.15072090565249757</v>
      </c>
      <c r="Y1546" s="51">
        <f t="shared" si="918"/>
        <v>0.99998626710299976</v>
      </c>
      <c r="Z1546" s="51">
        <f t="shared" si="895"/>
        <v>0.14230047162617485</v>
      </c>
      <c r="AA1546" s="51">
        <f t="shared" si="896"/>
        <v>0.14478482654162114</v>
      </c>
      <c r="AB1546" s="51">
        <f t="shared" si="897"/>
        <v>0.98541648316542285</v>
      </c>
      <c r="AC1546" s="51">
        <f t="shared" si="898"/>
        <v>0.15071883581782447</v>
      </c>
      <c r="AD1546" s="78">
        <f t="shared" si="899"/>
        <v>1.4232206171510433</v>
      </c>
      <c r="AE1546" s="51">
        <f t="shared" si="919"/>
        <v>1.4568444270559591</v>
      </c>
      <c r="AF1546" s="50">
        <f t="shared" si="900"/>
        <v>-2.3079890536331304E-2</v>
      </c>
      <c r="AG1546" s="50">
        <f t="shared" si="920"/>
        <v>-4.0683818806434013E-3</v>
      </c>
      <c r="AH1546" s="48">
        <f t="shared" si="921"/>
        <v>46022</v>
      </c>
      <c r="AI1546" s="55">
        <f t="shared" si="901"/>
        <v>2026</v>
      </c>
      <c r="AJ1546" s="55">
        <f t="shared" si="902"/>
        <v>3</v>
      </c>
      <c r="AK1546" s="53">
        <f t="shared" si="903"/>
        <v>0</v>
      </c>
      <c r="AL1546" s="51">
        <f t="shared" si="922"/>
        <v>1.4483049952813496</v>
      </c>
      <c r="AM1546" s="52" t="str">
        <f t="shared" si="904"/>
        <v/>
      </c>
      <c r="AN1546" s="51">
        <f t="shared" si="923"/>
        <v>1.4568444270559591</v>
      </c>
      <c r="AO1546" s="52">
        <f t="shared" si="905"/>
        <v>-2.3079890536331304E-2</v>
      </c>
      <c r="AP1546" s="56">
        <f t="shared" si="906"/>
        <v>1</v>
      </c>
      <c r="AQ1546" s="53" t="b">
        <f t="shared" si="907"/>
        <v>1</v>
      </c>
    </row>
    <row r="1547" spans="1:43">
      <c r="A1547" s="48">
        <f>净值底稿!A1508</f>
        <v>46104</v>
      </c>
      <c r="B1547" s="49">
        <f>净值底稿!X1508</f>
        <v>1.8331521150239376</v>
      </c>
      <c r="C1547" s="49">
        <f>净值底稿!U1508</f>
        <v>1.8265911019021086</v>
      </c>
      <c r="D1547" s="49">
        <f>净值底稿!V1508</f>
        <v>1.7645</v>
      </c>
      <c r="E1547" s="49">
        <f>净值底稿!W1508</f>
        <v>3.2212000000000001</v>
      </c>
      <c r="F1547" s="50">
        <f t="shared" si="908"/>
        <v>-2.9823552316008861E-2</v>
      </c>
      <c r="G1547" s="50">
        <f t="shared" si="909"/>
        <v>-4.5371404756679556E-2</v>
      </c>
      <c r="H1547" s="50">
        <f t="shared" si="910"/>
        <v>0</v>
      </c>
      <c r="I1547" s="50">
        <f t="shared" si="911"/>
        <v>-0.10821959524930092</v>
      </c>
      <c r="J1547" s="51">
        <f t="shared" si="912"/>
        <v>0.13805656606603889</v>
      </c>
      <c r="K1547" s="51">
        <f t="shared" si="913"/>
        <v>0.1382157355739756</v>
      </c>
      <c r="L1547" s="51">
        <f t="shared" si="914"/>
        <v>0.98541648316542285</v>
      </c>
      <c r="M1547" s="51">
        <f t="shared" si="915"/>
        <v>0.13440810440917367</v>
      </c>
      <c r="N1547" s="51">
        <f t="shared" si="886"/>
        <v>1.3960968892146111</v>
      </c>
      <c r="O1547" s="52">
        <f t="shared" si="887"/>
        <v>0.19788906040427778</v>
      </c>
      <c r="P1547" s="53" t="b">
        <f t="shared" si="888"/>
        <v>0</v>
      </c>
      <c r="Q1547" s="53" t="b">
        <f t="shared" si="889"/>
        <v>0</v>
      </c>
      <c r="R1547" s="53" t="b">
        <f t="shared" si="890"/>
        <v>0</v>
      </c>
      <c r="S1547" s="53" t="b">
        <f t="shared" si="916"/>
        <v>0</v>
      </c>
      <c r="T1547" s="54" t="str">
        <f t="shared" si="917"/>
        <v>不调</v>
      </c>
      <c r="U1547" s="51">
        <f t="shared" si="891"/>
        <v>0.13805656606603889</v>
      </c>
      <c r="V1547" s="51">
        <f t="shared" si="892"/>
        <v>0.1382157355739756</v>
      </c>
      <c r="W1547" s="51">
        <f t="shared" si="893"/>
        <v>0.98541648316542285</v>
      </c>
      <c r="X1547" s="51">
        <f t="shared" si="894"/>
        <v>0.13440810440917367</v>
      </c>
      <c r="Y1547" s="51">
        <f t="shared" si="918"/>
        <v>0.99995880187477393</v>
      </c>
      <c r="Z1547" s="51">
        <f t="shared" si="895"/>
        <v>0.13805087839434182</v>
      </c>
      <c r="AA1547" s="51">
        <f t="shared" si="896"/>
        <v>0.1382100413447932</v>
      </c>
      <c r="AB1547" s="51">
        <f t="shared" si="897"/>
        <v>0.98537588585374958</v>
      </c>
      <c r="AC1547" s="51">
        <f t="shared" si="898"/>
        <v>0.13440256704725681</v>
      </c>
      <c r="AD1547" s="78">
        <f t="shared" si="899"/>
        <v>1.3960393726401414</v>
      </c>
      <c r="AE1547" s="51">
        <f t="shared" si="919"/>
        <v>1.4568444270559591</v>
      </c>
      <c r="AF1547" s="50">
        <f t="shared" si="900"/>
        <v>-4.1737506961326387E-2</v>
      </c>
      <c r="AG1547" s="50">
        <f t="shared" si="920"/>
        <v>-1.9098405534141549E-2</v>
      </c>
      <c r="AH1547" s="48">
        <f t="shared" si="921"/>
        <v>46022</v>
      </c>
      <c r="AI1547" s="55">
        <f t="shared" si="901"/>
        <v>2026</v>
      </c>
      <c r="AJ1547" s="55">
        <f t="shared" si="902"/>
        <v>3</v>
      </c>
      <c r="AK1547" s="53">
        <f t="shared" si="903"/>
        <v>0</v>
      </c>
      <c r="AL1547" s="51">
        <f t="shared" si="922"/>
        <v>1.4483049952813496</v>
      </c>
      <c r="AM1547" s="52" t="str">
        <f t="shared" si="904"/>
        <v/>
      </c>
      <c r="AN1547" s="51">
        <f t="shared" si="923"/>
        <v>1.4568444270559591</v>
      </c>
      <c r="AO1547" s="52">
        <f t="shared" si="905"/>
        <v>-4.1737506961326387E-2</v>
      </c>
      <c r="AP1547" s="56">
        <f t="shared" si="906"/>
        <v>1</v>
      </c>
      <c r="AQ1547" s="53" t="b">
        <f t="shared" si="907"/>
        <v>1</v>
      </c>
    </row>
    <row r="1548" spans="1:43">
      <c r="A1548" s="48">
        <f>净值底稿!A1509</f>
        <v>46105</v>
      </c>
      <c r="B1548" s="49">
        <f>净值底稿!X1509</f>
        <v>1.8647449539030923</v>
      </c>
      <c r="C1548" s="49">
        <f>净值底稿!U1509</f>
        <v>1.8755589989701036</v>
      </c>
      <c r="D1548" s="49">
        <f>净值底稿!V1509</f>
        <v>1.7650999999999999</v>
      </c>
      <c r="E1548" s="49">
        <f>净值底稿!W1509</f>
        <v>3.3988</v>
      </c>
      <c r="F1548" s="50">
        <f t="shared" si="908"/>
        <v>1.7234161104378476E-2</v>
      </c>
      <c r="G1548" s="50">
        <f t="shared" si="909"/>
        <v>2.680835191685893E-2</v>
      </c>
      <c r="H1548" s="50">
        <f t="shared" si="910"/>
        <v>3.4003967129492274E-4</v>
      </c>
      <c r="I1548" s="50">
        <f t="shared" si="911"/>
        <v>5.513473239786415E-2</v>
      </c>
      <c r="J1548" s="51">
        <f t="shared" si="912"/>
        <v>0.14043006947319087</v>
      </c>
      <c r="K1548" s="51">
        <f t="shared" si="913"/>
        <v>0.14191522477160803</v>
      </c>
      <c r="L1548" s="51">
        <f t="shared" si="914"/>
        <v>0.98571095274607723</v>
      </c>
      <c r="M1548" s="51">
        <f t="shared" si="915"/>
        <v>0.14181281661499331</v>
      </c>
      <c r="N1548" s="51">
        <f t="shared" si="886"/>
        <v>1.4098690636058695</v>
      </c>
      <c r="O1548" s="52">
        <f t="shared" si="887"/>
        <v>0.20026348654156217</v>
      </c>
      <c r="P1548" s="53" t="b">
        <f t="shared" si="888"/>
        <v>0</v>
      </c>
      <c r="Q1548" s="53" t="b">
        <f t="shared" si="889"/>
        <v>0</v>
      </c>
      <c r="R1548" s="53" t="b">
        <f t="shared" si="890"/>
        <v>0</v>
      </c>
      <c r="S1548" s="53" t="b">
        <f t="shared" si="916"/>
        <v>0</v>
      </c>
      <c r="T1548" s="54" t="str">
        <f t="shared" si="917"/>
        <v>不调</v>
      </c>
      <c r="U1548" s="51">
        <f t="shared" si="891"/>
        <v>0.14043006947319087</v>
      </c>
      <c r="V1548" s="51">
        <f t="shared" si="892"/>
        <v>0.14191522477160803</v>
      </c>
      <c r="W1548" s="51">
        <f t="shared" si="893"/>
        <v>0.98571095274607723</v>
      </c>
      <c r="X1548" s="51">
        <f t="shared" si="894"/>
        <v>0.14181281661499331</v>
      </c>
      <c r="Y1548" s="51">
        <f t="shared" si="918"/>
        <v>0.99998626710299976</v>
      </c>
      <c r="Z1548" s="51">
        <f t="shared" si="895"/>
        <v>0.14042814096151104</v>
      </c>
      <c r="AA1548" s="51">
        <f t="shared" si="896"/>
        <v>0.14191327586444347</v>
      </c>
      <c r="AB1548" s="51">
        <f t="shared" si="897"/>
        <v>0.98569741607909112</v>
      </c>
      <c r="AC1548" s="51">
        <f t="shared" si="898"/>
        <v>0.14181086911418941</v>
      </c>
      <c r="AD1548" s="78">
        <f t="shared" si="899"/>
        <v>1.4098497020192351</v>
      </c>
      <c r="AE1548" s="51">
        <f t="shared" si="919"/>
        <v>1.4568444270559591</v>
      </c>
      <c r="AF1548" s="50">
        <f t="shared" si="900"/>
        <v>-3.2257888463555817E-2</v>
      </c>
      <c r="AG1548" s="50">
        <f t="shared" si="920"/>
        <v>9.8925070809257054E-3</v>
      </c>
      <c r="AH1548" s="48">
        <f t="shared" si="921"/>
        <v>46022</v>
      </c>
      <c r="AI1548" s="55">
        <f t="shared" si="901"/>
        <v>2026</v>
      </c>
      <c r="AJ1548" s="55">
        <f t="shared" si="902"/>
        <v>3</v>
      </c>
      <c r="AK1548" s="53">
        <f t="shared" si="903"/>
        <v>0</v>
      </c>
      <c r="AL1548" s="51">
        <f t="shared" si="922"/>
        <v>1.4483049952813496</v>
      </c>
      <c r="AM1548" s="52" t="str">
        <f t="shared" si="904"/>
        <v/>
      </c>
      <c r="AN1548" s="51">
        <f t="shared" si="923"/>
        <v>1.4568444270559591</v>
      </c>
      <c r="AO1548" s="52">
        <f t="shared" si="905"/>
        <v>-3.2257888463555817E-2</v>
      </c>
      <c r="AP1548" s="56">
        <f t="shared" si="906"/>
        <v>1</v>
      </c>
      <c r="AQ1548" s="53" t="b">
        <f t="shared" si="907"/>
        <v>1</v>
      </c>
    </row>
    <row r="1549" spans="1:43">
      <c r="A1549" s="48">
        <f>净值底稿!A1510</f>
        <v>46106</v>
      </c>
      <c r="B1549" s="49">
        <f>净值底稿!X1510</f>
        <v>1.8761180152093297</v>
      </c>
      <c r="C1549" s="49">
        <f>净值底稿!U1510</f>
        <v>1.9134710483583639</v>
      </c>
      <c r="D1549" s="49">
        <f>净值底稿!V1510</f>
        <v>1.7654000000000001</v>
      </c>
      <c r="E1549" s="49">
        <f>净值底稿!W1510</f>
        <v>3.5224000000000002</v>
      </c>
      <c r="F1549" s="50">
        <f t="shared" si="908"/>
        <v>6.09899025731786E-3</v>
      </c>
      <c r="G1549" s="50">
        <f t="shared" si="909"/>
        <v>2.0213733297154812E-2</v>
      </c>
      <c r="H1549" s="50">
        <f t="shared" si="910"/>
        <v>1.6996204181074503E-4</v>
      </c>
      <c r="I1549" s="50">
        <f t="shared" si="911"/>
        <v>3.6365776156290552E-2</v>
      </c>
      <c r="J1549" s="51">
        <f t="shared" si="912"/>
        <v>0.14128461082508856</v>
      </c>
      <c r="K1549" s="51">
        <f t="shared" si="913"/>
        <v>0.1447818729740929</v>
      </c>
      <c r="L1549" s="51">
        <f t="shared" si="914"/>
        <v>0.98586494722453555</v>
      </c>
      <c r="M1549" s="51">
        <f t="shared" si="915"/>
        <v>0.14696793143692505</v>
      </c>
      <c r="N1549" s="51">
        <f t="shared" si="886"/>
        <v>1.4188993624606421</v>
      </c>
      <c r="O1549" s="52">
        <f t="shared" si="887"/>
        <v>0.20161153875147819</v>
      </c>
      <c r="P1549" s="53" t="b">
        <f t="shared" si="888"/>
        <v>0</v>
      </c>
      <c r="Q1549" s="53" t="b">
        <f t="shared" si="889"/>
        <v>0</v>
      </c>
      <c r="R1549" s="53" t="b">
        <f t="shared" si="890"/>
        <v>0</v>
      </c>
      <c r="S1549" s="53" t="b">
        <f t="shared" si="916"/>
        <v>0</v>
      </c>
      <c r="T1549" s="54" t="str">
        <f t="shared" si="917"/>
        <v>不调</v>
      </c>
      <c r="U1549" s="51">
        <f t="shared" si="891"/>
        <v>0.14128461082508856</v>
      </c>
      <c r="V1549" s="51">
        <f t="shared" si="892"/>
        <v>0.1447818729740929</v>
      </c>
      <c r="W1549" s="51">
        <f t="shared" si="893"/>
        <v>0.98586494722453555</v>
      </c>
      <c r="X1549" s="51">
        <f t="shared" si="894"/>
        <v>0.14696793143692505</v>
      </c>
      <c r="Y1549" s="51">
        <f t="shared" si="918"/>
        <v>0.99998626710299976</v>
      </c>
      <c r="Z1549" s="51">
        <f t="shared" si="895"/>
        <v>0.14128267057808039</v>
      </c>
      <c r="AA1549" s="51">
        <f t="shared" si="896"/>
        <v>0.14477988469954384</v>
      </c>
      <c r="AB1549" s="51">
        <f t="shared" si="897"/>
        <v>0.9858514084427592</v>
      </c>
      <c r="AC1549" s="51">
        <f t="shared" si="898"/>
        <v>0.14696591314146029</v>
      </c>
      <c r="AD1549" s="78">
        <f t="shared" si="899"/>
        <v>1.4188798768618438</v>
      </c>
      <c r="AE1549" s="51">
        <f t="shared" si="919"/>
        <v>1.4568444270559591</v>
      </c>
      <c r="AF1549" s="50">
        <f t="shared" si="900"/>
        <v>-2.6059440177037541E-2</v>
      </c>
      <c r="AG1549" s="50">
        <f t="shared" si="920"/>
        <v>6.4050620641868949E-3</v>
      </c>
      <c r="AH1549" s="48">
        <f t="shared" si="921"/>
        <v>46022</v>
      </c>
      <c r="AI1549" s="55">
        <f t="shared" si="901"/>
        <v>2026</v>
      </c>
      <c r="AJ1549" s="55">
        <f t="shared" si="902"/>
        <v>3</v>
      </c>
      <c r="AK1549" s="53">
        <f t="shared" si="903"/>
        <v>0</v>
      </c>
      <c r="AL1549" s="51">
        <f t="shared" si="922"/>
        <v>1.4483049952813496</v>
      </c>
      <c r="AM1549" s="52" t="str">
        <f t="shared" si="904"/>
        <v/>
      </c>
      <c r="AN1549" s="51">
        <f t="shared" si="923"/>
        <v>1.4568444270559591</v>
      </c>
      <c r="AO1549" s="52">
        <f t="shared" si="905"/>
        <v>-2.6059440177037541E-2</v>
      </c>
      <c r="AP1549" s="56">
        <f t="shared" si="906"/>
        <v>1</v>
      </c>
      <c r="AQ1549" s="53" t="b">
        <f t="shared" si="907"/>
        <v>1</v>
      </c>
    </row>
    <row r="1550" spans="1:43">
      <c r="A1550" s="48">
        <f>净值底稿!A1511</f>
        <v>46107</v>
      </c>
      <c r="B1550" s="49">
        <f>净值底稿!X1511</f>
        <v>1.8727877170100504</v>
      </c>
      <c r="C1550" s="49">
        <f>净值底稿!U1511</f>
        <v>1.8891368133099078</v>
      </c>
      <c r="D1550" s="49">
        <f>净值底稿!V1511</f>
        <v>1.7659</v>
      </c>
      <c r="E1550" s="49">
        <f>净值底稿!W1511</f>
        <v>3.4441999999999999</v>
      </c>
      <c r="F1550" s="50">
        <f t="shared" si="908"/>
        <v>-1.7751005919037777E-3</v>
      </c>
      <c r="G1550" s="50">
        <f t="shared" si="909"/>
        <v>-1.2717325965989068E-2</v>
      </c>
      <c r="H1550" s="50">
        <f t="shared" si="910"/>
        <v>2.8322193270646778E-4</v>
      </c>
      <c r="I1550" s="50">
        <f t="shared" si="911"/>
        <v>-2.2200772200772323E-2</v>
      </c>
      <c r="J1550" s="51">
        <f t="shared" si="912"/>
        <v>0.14103187962591149</v>
      </c>
      <c r="K1550" s="51">
        <f t="shared" si="913"/>
        <v>0.14293867171250144</v>
      </c>
      <c r="L1550" s="51">
        <f t="shared" si="914"/>
        <v>0.98613062318401978</v>
      </c>
      <c r="M1550" s="51">
        <f t="shared" si="915"/>
        <v>0.14370315638252823</v>
      </c>
      <c r="N1550" s="51">
        <f t="shared" si="886"/>
        <v>1.4138043309049608</v>
      </c>
      <c r="O1550" s="52">
        <f t="shared" si="887"/>
        <v>0.20085562417017527</v>
      </c>
      <c r="P1550" s="53" t="b">
        <f t="shared" si="888"/>
        <v>0</v>
      </c>
      <c r="Q1550" s="53" t="b">
        <f t="shared" si="889"/>
        <v>0</v>
      </c>
      <c r="R1550" s="53" t="b">
        <f t="shared" si="890"/>
        <v>0</v>
      </c>
      <c r="S1550" s="53" t="b">
        <f t="shared" si="916"/>
        <v>0</v>
      </c>
      <c r="T1550" s="54" t="str">
        <f t="shared" si="917"/>
        <v>不调</v>
      </c>
      <c r="U1550" s="51">
        <f t="shared" si="891"/>
        <v>0.14103187962591149</v>
      </c>
      <c r="V1550" s="51">
        <f t="shared" si="892"/>
        <v>0.14293867171250144</v>
      </c>
      <c r="W1550" s="51">
        <f t="shared" si="893"/>
        <v>0.98613062318401978</v>
      </c>
      <c r="X1550" s="51">
        <f t="shared" si="894"/>
        <v>0.14370315638252823</v>
      </c>
      <c r="Y1550" s="51">
        <f t="shared" si="918"/>
        <v>0.99998626710299976</v>
      </c>
      <c r="Z1550" s="51">
        <f t="shared" si="895"/>
        <v>0.14102994284963483</v>
      </c>
      <c r="AA1550" s="51">
        <f t="shared" si="896"/>
        <v>0.14293670875044545</v>
      </c>
      <c r="AB1550" s="51">
        <f t="shared" si="897"/>
        <v>0.98611708075374283</v>
      </c>
      <c r="AC1550" s="51">
        <f t="shared" si="898"/>
        <v>0.14370118292188303</v>
      </c>
      <c r="AD1550" s="78">
        <f t="shared" si="899"/>
        <v>1.413784915275706</v>
      </c>
      <c r="AE1550" s="51">
        <f t="shared" si="919"/>
        <v>1.4568444270559591</v>
      </c>
      <c r="AF1550" s="50">
        <f t="shared" si="900"/>
        <v>-2.9556698697931094E-2</v>
      </c>
      <c r="AG1550" s="50">
        <f t="shared" si="920"/>
        <v>-3.5908336351956338E-3</v>
      </c>
      <c r="AH1550" s="48">
        <f t="shared" si="921"/>
        <v>46022</v>
      </c>
      <c r="AI1550" s="55">
        <f t="shared" si="901"/>
        <v>2026</v>
      </c>
      <c r="AJ1550" s="55">
        <f t="shared" si="902"/>
        <v>3</v>
      </c>
      <c r="AK1550" s="53">
        <f t="shared" si="903"/>
        <v>0</v>
      </c>
      <c r="AL1550" s="51">
        <f t="shared" si="922"/>
        <v>1.4483049952813496</v>
      </c>
      <c r="AM1550" s="52" t="str">
        <f t="shared" si="904"/>
        <v/>
      </c>
      <c r="AN1550" s="51">
        <f t="shared" si="923"/>
        <v>1.4568444270559591</v>
      </c>
      <c r="AO1550" s="52">
        <f t="shared" si="905"/>
        <v>-2.9556698697931094E-2</v>
      </c>
      <c r="AP1550" s="56">
        <f t="shared" si="906"/>
        <v>1</v>
      </c>
      <c r="AQ1550" s="53" t="b">
        <f t="shared" si="907"/>
        <v>1</v>
      </c>
    </row>
    <row r="1551" spans="1:43">
      <c r="A1551" s="48">
        <f>净值底稿!A1512</f>
        <v>46108</v>
      </c>
      <c r="B1551" s="49">
        <f>净值底稿!X1512</f>
        <v>1.8703762756754547</v>
      </c>
      <c r="C1551" s="49">
        <f>净值底稿!U1512</f>
        <v>1.9143847842996928</v>
      </c>
      <c r="D1551" s="49">
        <f>净值底稿!V1512</f>
        <v>1.7662</v>
      </c>
      <c r="E1551" s="49">
        <f>净值底稿!W1512</f>
        <v>3.4489999999999998</v>
      </c>
      <c r="F1551" s="50">
        <f t="shared" si="908"/>
        <v>-1.2876212892113381E-3</v>
      </c>
      <c r="G1551" s="50">
        <f t="shared" si="909"/>
        <v>1.3364818689626246E-2</v>
      </c>
      <c r="H1551" s="50">
        <f t="shared" si="910"/>
        <v>1.6988504445314412E-4</v>
      </c>
      <c r="I1551" s="50">
        <f t="shared" si="911"/>
        <v>1.3936472910980324E-3</v>
      </c>
      <c r="J1551" s="51">
        <f t="shared" si="912"/>
        <v>0.14084834969280538</v>
      </c>
      <c r="K1551" s="51">
        <f t="shared" si="913"/>
        <v>0.14484703194698706</v>
      </c>
      <c r="L1551" s="51">
        <f t="shared" si="914"/>
        <v>0.98628460729784273</v>
      </c>
      <c r="M1551" s="51">
        <f t="shared" si="915"/>
        <v>0.1439014516861897</v>
      </c>
      <c r="N1551" s="51">
        <f t="shared" si="886"/>
        <v>1.4158814406238249</v>
      </c>
      <c r="O1551" s="52">
        <f t="shared" si="887"/>
        <v>0.20177916981093952</v>
      </c>
      <c r="P1551" s="53" t="b">
        <f t="shared" si="888"/>
        <v>0</v>
      </c>
      <c r="Q1551" s="53" t="b">
        <f t="shared" si="889"/>
        <v>0</v>
      </c>
      <c r="R1551" s="53" t="b">
        <f t="shared" si="890"/>
        <v>0</v>
      </c>
      <c r="S1551" s="53" t="b">
        <f t="shared" si="916"/>
        <v>0</v>
      </c>
      <c r="T1551" s="54" t="str">
        <f t="shared" si="917"/>
        <v>不调</v>
      </c>
      <c r="U1551" s="51">
        <f t="shared" si="891"/>
        <v>0.14084834969280538</v>
      </c>
      <c r="V1551" s="51">
        <f t="shared" si="892"/>
        <v>0.14484703194698706</v>
      </c>
      <c r="W1551" s="51">
        <f t="shared" si="893"/>
        <v>0.98628460729784273</v>
      </c>
      <c r="X1551" s="51">
        <f t="shared" si="894"/>
        <v>0.1439014516861897</v>
      </c>
      <c r="Y1551" s="51">
        <f t="shared" si="918"/>
        <v>0.99998626710299976</v>
      </c>
      <c r="Z1551" s="51">
        <f t="shared" si="895"/>
        <v>0.14084641543692639</v>
      </c>
      <c r="AA1551" s="51">
        <f t="shared" si="896"/>
        <v>0.14484504277761653</v>
      </c>
      <c r="AB1551" s="51">
        <f t="shared" si="897"/>
        <v>0.98627106275291776</v>
      </c>
      <c r="AC1551" s="51">
        <f t="shared" si="898"/>
        <v>0.1438994755023755</v>
      </c>
      <c r="AD1551" s="78">
        <f t="shared" si="899"/>
        <v>1.415861996469836</v>
      </c>
      <c r="AE1551" s="51">
        <f t="shared" si="919"/>
        <v>1.4568444270559591</v>
      </c>
      <c r="AF1551" s="50">
        <f t="shared" si="900"/>
        <v>-2.8130958821005803E-2</v>
      </c>
      <c r="AG1551" s="50">
        <f t="shared" si="920"/>
        <v>1.4691634998276193E-3</v>
      </c>
      <c r="AH1551" s="48">
        <f t="shared" si="921"/>
        <v>46022</v>
      </c>
      <c r="AI1551" s="55">
        <f t="shared" si="901"/>
        <v>2026</v>
      </c>
      <c r="AJ1551" s="55">
        <f t="shared" si="902"/>
        <v>3</v>
      </c>
      <c r="AK1551" s="53">
        <f t="shared" si="903"/>
        <v>0</v>
      </c>
      <c r="AL1551" s="51">
        <f t="shared" si="922"/>
        <v>1.4483049952813496</v>
      </c>
      <c r="AM1551" s="52" t="str">
        <f t="shared" si="904"/>
        <v/>
      </c>
      <c r="AN1551" s="51">
        <f t="shared" si="923"/>
        <v>1.4568444270559591</v>
      </c>
      <c r="AO1551" s="52">
        <f t="shared" si="905"/>
        <v>-2.8130958821005803E-2</v>
      </c>
      <c r="AP1551" s="56">
        <f t="shared" si="906"/>
        <v>1</v>
      </c>
      <c r="AQ1551" s="53" t="b">
        <f t="shared" si="907"/>
        <v>1</v>
      </c>
    </row>
    <row r="1552" spans="1:43">
      <c r="A1552" s="48">
        <f>净值底稿!A1513</f>
        <v>46111</v>
      </c>
      <c r="B1552" s="49">
        <f>净值底稿!X1513</f>
        <v>1.8836354555119732</v>
      </c>
      <c r="C1552" s="49">
        <f>净值底稿!U1513</f>
        <v>1.9211236682989525</v>
      </c>
      <c r="D1552" s="49">
        <f>净值底稿!V1513</f>
        <v>1.768</v>
      </c>
      <c r="E1552" s="49">
        <f>净值底稿!W1513</f>
        <v>3.4994999999999998</v>
      </c>
      <c r="F1552" s="50">
        <f t="shared" si="908"/>
        <v>7.0890440650666076E-3</v>
      </c>
      <c r="G1552" s="50">
        <f t="shared" si="909"/>
        <v>3.5201303596470446E-3</v>
      </c>
      <c r="H1552" s="50">
        <f t="shared" si="910"/>
        <v>1.0191371305627861E-3</v>
      </c>
      <c r="I1552" s="50">
        <f t="shared" si="911"/>
        <v>1.4641925195708838E-2</v>
      </c>
      <c r="J1552" s="51">
        <f t="shared" si="912"/>
        <v>0.14184488188236544</v>
      </c>
      <c r="K1552" s="51">
        <f t="shared" si="913"/>
        <v>0.1453549162101424</v>
      </c>
      <c r="L1552" s="51">
        <f t="shared" si="914"/>
        <v>0.98727620821376882</v>
      </c>
      <c r="M1552" s="51">
        <f t="shared" si="915"/>
        <v>0.14600644085838302</v>
      </c>
      <c r="N1552" s="51">
        <f t="shared" si="886"/>
        <v>1.4204824471646598</v>
      </c>
      <c r="O1552" s="52">
        <f t="shared" si="887"/>
        <v>0.20218468638297518</v>
      </c>
      <c r="P1552" s="53" t="b">
        <f t="shared" si="888"/>
        <v>0</v>
      </c>
      <c r="Q1552" s="53" t="b">
        <f t="shared" si="889"/>
        <v>0</v>
      </c>
      <c r="R1552" s="53" t="b">
        <f t="shared" si="890"/>
        <v>0</v>
      </c>
      <c r="S1552" s="53" t="b">
        <f t="shared" si="916"/>
        <v>0</v>
      </c>
      <c r="T1552" s="54" t="str">
        <f t="shared" si="917"/>
        <v>不调</v>
      </c>
      <c r="U1552" s="51">
        <f t="shared" si="891"/>
        <v>0.14184488188236544</v>
      </c>
      <c r="V1552" s="51">
        <f t="shared" si="892"/>
        <v>0.1453549162101424</v>
      </c>
      <c r="W1552" s="51">
        <f t="shared" si="893"/>
        <v>0.98727620821376882</v>
      </c>
      <c r="X1552" s="51">
        <f t="shared" si="894"/>
        <v>0.14600644085838302</v>
      </c>
      <c r="Y1552" s="51">
        <f t="shared" si="918"/>
        <v>0.99995880187477393</v>
      </c>
      <c r="Z1552" s="51">
        <f t="shared" si="895"/>
        <v>0.14183903813915896</v>
      </c>
      <c r="AA1552" s="51">
        <f t="shared" si="896"/>
        <v>0.14534892786010215</v>
      </c>
      <c r="AB1552" s="51">
        <f t="shared" si="897"/>
        <v>0.98723553428491007</v>
      </c>
      <c r="AC1552" s="51">
        <f t="shared" si="898"/>
        <v>0.14600042566674873</v>
      </c>
      <c r="AD1552" s="78">
        <f t="shared" si="899"/>
        <v>1.4204239259509197</v>
      </c>
      <c r="AE1552" s="51">
        <f t="shared" si="919"/>
        <v>1.4568444270559591</v>
      </c>
      <c r="AF1552" s="50">
        <f t="shared" si="900"/>
        <v>-2.499958158101967E-2</v>
      </c>
      <c r="AG1552" s="50">
        <f t="shared" si="920"/>
        <v>3.2220156289652913E-3</v>
      </c>
      <c r="AH1552" s="48">
        <f t="shared" si="921"/>
        <v>46022</v>
      </c>
      <c r="AI1552" s="55">
        <f t="shared" si="901"/>
        <v>2026</v>
      </c>
      <c r="AJ1552" s="55">
        <f t="shared" si="902"/>
        <v>3</v>
      </c>
      <c r="AK1552" s="53">
        <f t="shared" si="903"/>
        <v>0</v>
      </c>
      <c r="AL1552" s="51">
        <f t="shared" si="922"/>
        <v>1.4483049952813496</v>
      </c>
      <c r="AM1552" s="52" t="str">
        <f t="shared" si="904"/>
        <v/>
      </c>
      <c r="AN1552" s="51">
        <f t="shared" si="923"/>
        <v>1.4568444270559591</v>
      </c>
      <c r="AO1552" s="52">
        <f t="shared" si="905"/>
        <v>-2.499958158101967E-2</v>
      </c>
      <c r="AP1552" s="56">
        <f t="shared" si="906"/>
        <v>1</v>
      </c>
      <c r="AQ1552" s="53" t="b">
        <f t="shared" si="907"/>
        <v>1</v>
      </c>
    </row>
    <row r="1553" spans="1:43">
      <c r="A1553" s="48">
        <f>净值底稿!A1514</f>
        <v>46112</v>
      </c>
      <c r="B1553" s="49">
        <f>净值底稿!X1514</f>
        <v>1.8851696289282984</v>
      </c>
      <c r="C1553" s="49">
        <f>净值底稿!U1514</f>
        <v>1.893393514660463</v>
      </c>
      <c r="D1553" s="49">
        <f>净值底稿!V1514</f>
        <v>1.768</v>
      </c>
      <c r="E1553" s="49">
        <f>净值底稿!W1514</f>
        <v>3.5356999999999998</v>
      </c>
      <c r="F1553" s="50">
        <f t="shared" si="908"/>
        <v>8.1447469670203887E-4</v>
      </c>
      <c r="G1553" s="50">
        <f t="shared" si="909"/>
        <v>-1.4434340743426977E-2</v>
      </c>
      <c r="H1553" s="50">
        <f t="shared" si="910"/>
        <v>0</v>
      </c>
      <c r="I1553" s="50">
        <f t="shared" si="911"/>
        <v>1.0344334904986541E-2</v>
      </c>
      <c r="J1553" s="51">
        <f t="shared" si="912"/>
        <v>0.14195456244672786</v>
      </c>
      <c r="K1553" s="51">
        <f t="shared" si="913"/>
        <v>0.14325091190867764</v>
      </c>
      <c r="L1553" s="51">
        <f t="shared" si="914"/>
        <v>0.98723553428491007</v>
      </c>
      <c r="M1553" s="51">
        <f t="shared" si="915"/>
        <v>0.14751070296611618</v>
      </c>
      <c r="N1553" s="51">
        <f t="shared" si="886"/>
        <v>1.4199517116064317</v>
      </c>
      <c r="O1553" s="52">
        <f t="shared" si="887"/>
        <v>0.2008557558853494</v>
      </c>
      <c r="P1553" s="53" t="b">
        <f t="shared" si="888"/>
        <v>0</v>
      </c>
      <c r="Q1553" s="53" t="b">
        <f t="shared" si="889"/>
        <v>1</v>
      </c>
      <c r="R1553" s="53" t="b">
        <f t="shared" si="890"/>
        <v>0</v>
      </c>
      <c r="S1553" s="53" t="b">
        <f t="shared" si="916"/>
        <v>1</v>
      </c>
      <c r="T1553" s="54" t="str">
        <f t="shared" si="917"/>
        <v>季度</v>
      </c>
      <c r="U1553" s="51">
        <f t="shared" si="891"/>
        <v>0.14260273717770275</v>
      </c>
      <c r="V1553" s="51">
        <f t="shared" si="892"/>
        <v>0.14260273717770275</v>
      </c>
      <c r="W1553" s="51">
        <f t="shared" si="893"/>
        <v>0.98723553428491007</v>
      </c>
      <c r="X1553" s="51">
        <f t="shared" si="894"/>
        <v>0.14751070296611618</v>
      </c>
      <c r="Y1553" s="51">
        <f t="shared" si="918"/>
        <v>0.99998626710299976</v>
      </c>
      <c r="Z1553" s="51">
        <f t="shared" si="895"/>
        <v>0.14260077882900113</v>
      </c>
      <c r="AA1553" s="51">
        <f t="shared" si="896"/>
        <v>0.14260077882900113</v>
      </c>
      <c r="AB1553" s="51">
        <f t="shared" si="897"/>
        <v>0.98722197668100276</v>
      </c>
      <c r="AC1553" s="51">
        <f t="shared" si="898"/>
        <v>0.14750867721682592</v>
      </c>
      <c r="AD1553" s="78">
        <f t="shared" si="899"/>
        <v>1.4199322115558308</v>
      </c>
      <c r="AE1553" s="51">
        <f t="shared" si="919"/>
        <v>1.4568444270559591</v>
      </c>
      <c r="AF1553" s="50">
        <f t="shared" si="900"/>
        <v>-2.5337101762280656E-2</v>
      </c>
      <c r="AG1553" s="50">
        <f t="shared" si="920"/>
        <v>-3.4617439632300684E-4</v>
      </c>
      <c r="AH1553" s="48">
        <f t="shared" si="921"/>
        <v>46112</v>
      </c>
      <c r="AI1553" s="55">
        <f t="shared" si="901"/>
        <v>2026</v>
      </c>
      <c r="AJ1553" s="55">
        <f t="shared" si="902"/>
        <v>3</v>
      </c>
      <c r="AK1553" s="53">
        <f t="shared" si="903"/>
        <v>1</v>
      </c>
      <c r="AL1553" s="51">
        <f t="shared" si="922"/>
        <v>1.4483049952813496</v>
      </c>
      <c r="AM1553" s="52">
        <f t="shared" si="904"/>
        <v>-1.9590337544894698E-2</v>
      </c>
      <c r="AN1553" s="51">
        <f t="shared" si="923"/>
        <v>1.4568444270559591</v>
      </c>
      <c r="AO1553" s="52">
        <f t="shared" si="905"/>
        <v>-2.5337101762280656E-2</v>
      </c>
      <c r="AP1553" s="56">
        <f t="shared" si="906"/>
        <v>1</v>
      </c>
      <c r="AQ1553" s="53" t="b">
        <f t="shared" si="907"/>
        <v>1</v>
      </c>
    </row>
    <row r="1554" spans="1:43">
      <c r="A1554" s="48">
        <f>净值底稿!A1515</f>
        <v>46113</v>
      </c>
      <c r="B1554" s="49">
        <f>净值底稿!X1515</f>
        <v>1.8899907741212412</v>
      </c>
      <c r="C1554" s="49">
        <f>净值底稿!U1515</f>
        <v>1.9300080145620344</v>
      </c>
      <c r="D1554" s="49">
        <f>净值底稿!V1515</f>
        <v>1.7673000000000001</v>
      </c>
      <c r="E1554" s="49">
        <f>净值底稿!W1515</f>
        <v>3.6335000000000002</v>
      </c>
      <c r="F1554" s="50">
        <f t="shared" si="908"/>
        <v>2.5574065691285064E-3</v>
      </c>
      <c r="G1554" s="50">
        <f t="shared" si="909"/>
        <v>1.9338029637297804E-2</v>
      </c>
      <c r="H1554" s="50">
        <f t="shared" si="910"/>
        <v>-3.9592760180995334E-4</v>
      </c>
      <c r="I1554" s="50">
        <f t="shared" si="911"/>
        <v>2.7660717821082148E-2</v>
      </c>
      <c r="J1554" s="51">
        <f t="shared" si="912"/>
        <v>0.14296546699754126</v>
      </c>
      <c r="K1554" s="51">
        <f t="shared" si="913"/>
        <v>0.14535839691629809</v>
      </c>
      <c r="L1554" s="51">
        <f t="shared" si="914"/>
        <v>0.98683110825132137</v>
      </c>
      <c r="M1554" s="51">
        <f t="shared" si="915"/>
        <v>0.15158887311348163</v>
      </c>
      <c r="N1554" s="51">
        <f t="shared" si="886"/>
        <v>1.4267438452786423</v>
      </c>
      <c r="O1554" s="52">
        <f t="shared" si="887"/>
        <v>0.20208523405792569</v>
      </c>
      <c r="P1554" s="53" t="b">
        <f t="shared" si="888"/>
        <v>0</v>
      </c>
      <c r="Q1554" s="53" t="b">
        <f t="shared" si="889"/>
        <v>0</v>
      </c>
      <c r="R1554" s="53" t="b">
        <f t="shared" si="890"/>
        <v>0</v>
      </c>
      <c r="S1554" s="53" t="b">
        <f t="shared" si="916"/>
        <v>0</v>
      </c>
      <c r="T1554" s="54" t="str">
        <f t="shared" si="917"/>
        <v>不调</v>
      </c>
      <c r="U1554" s="51">
        <f t="shared" si="891"/>
        <v>0.14296546699754126</v>
      </c>
      <c r="V1554" s="51">
        <f t="shared" si="892"/>
        <v>0.14535839691629809</v>
      </c>
      <c r="W1554" s="51">
        <f t="shared" si="893"/>
        <v>0.98683110825132137</v>
      </c>
      <c r="X1554" s="51">
        <f t="shared" si="894"/>
        <v>0.15158887311348163</v>
      </c>
      <c r="Y1554" s="51">
        <f t="shared" si="918"/>
        <v>0.99998626710299976</v>
      </c>
      <c r="Z1554" s="51">
        <f t="shared" si="895"/>
        <v>0.1429635036675084</v>
      </c>
      <c r="AA1554" s="51">
        <f t="shared" si="896"/>
        <v>0.14535640072440512</v>
      </c>
      <c r="AB1554" s="51">
        <f t="shared" si="897"/>
        <v>0.98681755620135514</v>
      </c>
      <c r="AC1554" s="51">
        <f t="shared" si="898"/>
        <v>0.15158679135910078</v>
      </c>
      <c r="AD1554" s="78">
        <f t="shared" si="899"/>
        <v>1.4267242519523693</v>
      </c>
      <c r="AE1554" s="51">
        <f t="shared" si="919"/>
        <v>1.4568444270559591</v>
      </c>
      <c r="AF1554" s="50">
        <f t="shared" si="900"/>
        <v>-2.0674942735277257E-2</v>
      </c>
      <c r="AG1554" s="50">
        <f t="shared" si="920"/>
        <v>4.7833553892664415E-3</v>
      </c>
      <c r="AH1554" s="48">
        <f t="shared" si="921"/>
        <v>46112</v>
      </c>
      <c r="AI1554" s="55">
        <f t="shared" si="901"/>
        <v>2026</v>
      </c>
      <c r="AJ1554" s="55">
        <f t="shared" si="902"/>
        <v>4</v>
      </c>
      <c r="AK1554" s="53">
        <f t="shared" si="903"/>
        <v>0</v>
      </c>
      <c r="AL1554" s="51">
        <f t="shared" si="922"/>
        <v>1.4199322115558308</v>
      </c>
      <c r="AM1554" s="52" t="str">
        <f t="shared" si="904"/>
        <v/>
      </c>
      <c r="AN1554" s="51">
        <f t="shared" si="923"/>
        <v>1.4568444270559591</v>
      </c>
      <c r="AO1554" s="52">
        <f t="shared" si="905"/>
        <v>-2.0674942735277257E-2</v>
      </c>
      <c r="AP1554" s="56">
        <f t="shared" si="906"/>
        <v>1</v>
      </c>
      <c r="AQ1554" s="53" t="b">
        <f t="shared" si="907"/>
        <v>1</v>
      </c>
    </row>
    <row r="1555" spans="1:43">
      <c r="A1555" s="48">
        <f>净值底稿!A1516</f>
        <v>46114</v>
      </c>
      <c r="B1555" s="49">
        <f>净值底稿!X1516</f>
        <v>1.8939370665823843</v>
      </c>
      <c r="C1555" s="49">
        <f>净值底稿!U1516</f>
        <v>1.9007723420056193</v>
      </c>
      <c r="D1555" s="49">
        <f>净值底稿!V1516</f>
        <v>1.7674000000000001</v>
      </c>
      <c r="E1555" s="49">
        <f>净值底稿!W1516</f>
        <v>3.5672000000000001</v>
      </c>
      <c r="F1555" s="50">
        <f t="shared" si="908"/>
        <v>2.0879956215542617E-3</v>
      </c>
      <c r="G1555" s="50">
        <f t="shared" si="909"/>
        <v>-1.5147953964869676E-2</v>
      </c>
      <c r="H1555" s="50">
        <f t="shared" si="910"/>
        <v>5.6583488937889115E-5</v>
      </c>
      <c r="I1555" s="50">
        <f t="shared" si="911"/>
        <v>-1.8246869409660138E-2</v>
      </c>
      <c r="J1555" s="51">
        <f t="shared" si="912"/>
        <v>0.14326201083720821</v>
      </c>
      <c r="K1555" s="51">
        <f t="shared" si="913"/>
        <v>0.14315454865773267</v>
      </c>
      <c r="L1555" s="51">
        <f t="shared" si="914"/>
        <v>0.98687339378163019</v>
      </c>
      <c r="M1555" s="51">
        <f t="shared" si="915"/>
        <v>0.14882080697294187</v>
      </c>
      <c r="N1555" s="51">
        <f t="shared" si="886"/>
        <v>1.4221107602495131</v>
      </c>
      <c r="O1555" s="52">
        <f t="shared" si="887"/>
        <v>0.20140242764543062</v>
      </c>
      <c r="P1555" s="53" t="b">
        <f t="shared" si="888"/>
        <v>0</v>
      </c>
      <c r="Q1555" s="53" t="b">
        <f t="shared" si="889"/>
        <v>0</v>
      </c>
      <c r="R1555" s="53" t="b">
        <f t="shared" si="890"/>
        <v>0</v>
      </c>
      <c r="S1555" s="53" t="b">
        <f t="shared" si="916"/>
        <v>0</v>
      </c>
      <c r="T1555" s="54" t="str">
        <f t="shared" si="917"/>
        <v>不调</v>
      </c>
      <c r="U1555" s="51">
        <f t="shared" si="891"/>
        <v>0.14326201083720821</v>
      </c>
      <c r="V1555" s="51">
        <f t="shared" si="892"/>
        <v>0.14315454865773267</v>
      </c>
      <c r="W1555" s="51">
        <f t="shared" si="893"/>
        <v>0.98687339378163019</v>
      </c>
      <c r="X1555" s="51">
        <f t="shared" si="894"/>
        <v>0.14882080697294187</v>
      </c>
      <c r="Y1555" s="51">
        <f t="shared" si="918"/>
        <v>0.99998626710299976</v>
      </c>
      <c r="Z1555" s="51">
        <f t="shared" si="895"/>
        <v>0.14326004343476934</v>
      </c>
      <c r="AA1555" s="51">
        <f t="shared" si="896"/>
        <v>0.14315258273106082</v>
      </c>
      <c r="AB1555" s="51">
        <f t="shared" si="897"/>
        <v>0.98685984115096115</v>
      </c>
      <c r="AC1555" s="51">
        <f t="shared" si="898"/>
        <v>0.14881876323212823</v>
      </c>
      <c r="AD1555" s="78">
        <f t="shared" si="899"/>
        <v>1.4220912305489197</v>
      </c>
      <c r="AE1555" s="51">
        <f t="shared" si="919"/>
        <v>1.4568444270559591</v>
      </c>
      <c r="AF1555" s="50">
        <f t="shared" si="900"/>
        <v>-2.3855118543624987E-2</v>
      </c>
      <c r="AG1555" s="50">
        <f t="shared" si="920"/>
        <v>-3.2473138359494502E-3</v>
      </c>
      <c r="AH1555" s="48">
        <f t="shared" si="921"/>
        <v>46112</v>
      </c>
      <c r="AI1555" s="55">
        <f t="shared" si="901"/>
        <v>2026</v>
      </c>
      <c r="AJ1555" s="55">
        <f t="shared" si="902"/>
        <v>4</v>
      </c>
      <c r="AK1555" s="53">
        <f t="shared" si="903"/>
        <v>0</v>
      </c>
      <c r="AL1555" s="51">
        <f t="shared" si="922"/>
        <v>1.4199322115558308</v>
      </c>
      <c r="AM1555" s="52" t="str">
        <f t="shared" si="904"/>
        <v/>
      </c>
      <c r="AN1555" s="51">
        <f t="shared" si="923"/>
        <v>1.4568444270559591</v>
      </c>
      <c r="AO1555" s="52">
        <f t="shared" si="905"/>
        <v>-2.3855118543624987E-2</v>
      </c>
      <c r="AP1555" s="56">
        <f t="shared" si="906"/>
        <v>1</v>
      </c>
      <c r="AQ1555" s="53" t="b">
        <f t="shared" si="907"/>
        <v>1</v>
      </c>
    </row>
    <row r="1556" spans="1:43">
      <c r="A1556" s="48">
        <f>净值底稿!A1517</f>
        <v>46115</v>
      </c>
      <c r="B1556" s="49">
        <f>净值底稿!X1517</f>
        <v>1.8741333129553062</v>
      </c>
      <c r="C1556" s="49">
        <f>净值底稿!U1517</f>
        <v>1.8766282434894253</v>
      </c>
      <c r="D1556" s="49">
        <f>净值底稿!V1517</f>
        <v>1.7684</v>
      </c>
      <c r="E1556" s="49">
        <f>净值底稿!W1517</f>
        <v>3.5888</v>
      </c>
      <c r="F1556" s="50">
        <f t="shared" si="908"/>
        <v>-1.0456394764380428E-2</v>
      </c>
      <c r="G1556" s="50">
        <f t="shared" si="909"/>
        <v>-1.2702256857713978E-2</v>
      </c>
      <c r="H1556" s="50">
        <f t="shared" si="910"/>
        <v>5.6580287427854259E-4</v>
      </c>
      <c r="I1556" s="50">
        <f t="shared" si="911"/>
        <v>6.0551693204753398E-3</v>
      </c>
      <c r="J1556" s="51">
        <f t="shared" si="912"/>
        <v>0.14176205986665311</v>
      </c>
      <c r="K1556" s="51">
        <f t="shared" si="913"/>
        <v>0.14133422185536573</v>
      </c>
      <c r="L1556" s="51">
        <f t="shared" si="914"/>
        <v>0.98741820928559443</v>
      </c>
      <c r="M1556" s="51">
        <f t="shared" si="915"/>
        <v>0.1497198860415625</v>
      </c>
      <c r="N1556" s="51">
        <f t="shared" si="886"/>
        <v>1.4202343770491757</v>
      </c>
      <c r="O1556" s="52">
        <f t="shared" si="887"/>
        <v>0.19933067829987938</v>
      </c>
      <c r="P1556" s="53" t="b">
        <f t="shared" si="888"/>
        <v>0</v>
      </c>
      <c r="Q1556" s="53" t="b">
        <f t="shared" si="889"/>
        <v>0</v>
      </c>
      <c r="R1556" s="53" t="b">
        <f t="shared" si="890"/>
        <v>0</v>
      </c>
      <c r="S1556" s="53" t="b">
        <f t="shared" si="916"/>
        <v>0</v>
      </c>
      <c r="T1556" s="54" t="str">
        <f t="shared" si="917"/>
        <v>不调</v>
      </c>
      <c r="U1556" s="51">
        <f t="shared" si="891"/>
        <v>0.14176205986665311</v>
      </c>
      <c r="V1556" s="51">
        <f t="shared" si="892"/>
        <v>0.14133422185536573</v>
      </c>
      <c r="W1556" s="51">
        <f t="shared" si="893"/>
        <v>0.98741820928559443</v>
      </c>
      <c r="X1556" s="51">
        <f t="shared" si="894"/>
        <v>0.1497198860415625</v>
      </c>
      <c r="Y1556" s="51">
        <f t="shared" si="918"/>
        <v>0.99998626710299976</v>
      </c>
      <c r="Z1556" s="51">
        <f t="shared" si="895"/>
        <v>0.14176011306288641</v>
      </c>
      <c r="AA1556" s="51">
        <f t="shared" si="896"/>
        <v>0.14133228092705438</v>
      </c>
      <c r="AB1556" s="51">
        <f t="shared" si="897"/>
        <v>0.98740464917303017</v>
      </c>
      <c r="AC1556" s="51">
        <f t="shared" si="898"/>
        <v>0.1497178299537886</v>
      </c>
      <c r="AD1556" s="78">
        <f t="shared" si="899"/>
        <v>1.4202148731167596</v>
      </c>
      <c r="AE1556" s="51">
        <f t="shared" si="919"/>
        <v>1.4568444270559591</v>
      </c>
      <c r="AF1556" s="50">
        <f t="shared" si="900"/>
        <v>-2.514307860120768E-2</v>
      </c>
      <c r="AG1556" s="50">
        <f t="shared" si="920"/>
        <v>-1.3194353441275952E-3</v>
      </c>
      <c r="AH1556" s="48">
        <f t="shared" si="921"/>
        <v>46112</v>
      </c>
      <c r="AI1556" s="55">
        <f t="shared" si="901"/>
        <v>2026</v>
      </c>
      <c r="AJ1556" s="55">
        <f t="shared" si="902"/>
        <v>4</v>
      </c>
      <c r="AK1556" s="53">
        <f t="shared" si="903"/>
        <v>0</v>
      </c>
      <c r="AL1556" s="51">
        <f t="shared" si="922"/>
        <v>1.4199322115558308</v>
      </c>
      <c r="AM1556" s="52" t="str">
        <f t="shared" si="904"/>
        <v/>
      </c>
      <c r="AN1556" s="51">
        <f t="shared" si="923"/>
        <v>1.4568444270559591</v>
      </c>
      <c r="AO1556" s="52">
        <f t="shared" si="905"/>
        <v>-2.514307860120768E-2</v>
      </c>
      <c r="AP1556" s="56">
        <f t="shared" si="906"/>
        <v>1</v>
      </c>
      <c r="AQ1556" s="53" t="b">
        <f t="shared" si="907"/>
        <v>1</v>
      </c>
    </row>
    <row r="1557" spans="1:43">
      <c r="A1557" s="48">
        <f>净值底稿!A1518</f>
        <v>46119</v>
      </c>
      <c r="B1557" s="49">
        <f>净值底稿!X1518</f>
        <v>1.8679486339069806</v>
      </c>
      <c r="C1557" s="49">
        <f>净值底稿!U1518</f>
        <v>1.8921260725968649</v>
      </c>
      <c r="D1557" s="49">
        <f>净值底稿!V1518</f>
        <v>1.7695000000000001</v>
      </c>
      <c r="E1557" s="49">
        <f>净值底稿!W1518</f>
        <v>3.5676000000000001</v>
      </c>
      <c r="F1557" s="50">
        <f t="shared" si="908"/>
        <v>-3.3000208712863355E-3</v>
      </c>
      <c r="G1557" s="50">
        <f t="shared" si="909"/>
        <v>8.2583373458255949E-3</v>
      </c>
      <c r="H1557" s="50">
        <f t="shared" si="910"/>
        <v>6.2203121465742583E-4</v>
      </c>
      <c r="I1557" s="50">
        <f t="shared" si="911"/>
        <v>-5.9072670530538884E-3</v>
      </c>
      <c r="J1557" s="51">
        <f t="shared" si="912"/>
        <v>0.14129230173106297</v>
      </c>
      <c r="K1557" s="51">
        <f t="shared" si="913"/>
        <v>0.14249945058080499</v>
      </c>
      <c r="L1557" s="51">
        <f t="shared" si="914"/>
        <v>0.98801884568631371</v>
      </c>
      <c r="M1557" s="51">
        <f t="shared" si="915"/>
        <v>0.14883340674964787</v>
      </c>
      <c r="N1557" s="51">
        <f t="shared" si="886"/>
        <v>1.4206440047478295</v>
      </c>
      <c r="O1557" s="52">
        <f t="shared" si="887"/>
        <v>0.1997627494033892</v>
      </c>
      <c r="P1557" s="53" t="b">
        <f t="shared" si="888"/>
        <v>0</v>
      </c>
      <c r="Q1557" s="53" t="b">
        <f t="shared" si="889"/>
        <v>0</v>
      </c>
      <c r="R1557" s="53" t="b">
        <f t="shared" si="890"/>
        <v>0</v>
      </c>
      <c r="S1557" s="53" t="b">
        <f t="shared" si="916"/>
        <v>0</v>
      </c>
      <c r="T1557" s="54" t="str">
        <f t="shared" si="917"/>
        <v>不调</v>
      </c>
      <c r="U1557" s="51">
        <f t="shared" si="891"/>
        <v>0.14129230173106297</v>
      </c>
      <c r="V1557" s="51">
        <f t="shared" si="892"/>
        <v>0.14249945058080499</v>
      </c>
      <c r="W1557" s="51">
        <f t="shared" si="893"/>
        <v>0.98801884568631371</v>
      </c>
      <c r="X1557" s="51">
        <f t="shared" si="894"/>
        <v>0.14883340674964787</v>
      </c>
      <c r="Y1557" s="51">
        <f t="shared" si="918"/>
        <v>0.99994506954354323</v>
      </c>
      <c r="Z1557" s="51">
        <f t="shared" si="895"/>
        <v>0.14128454048043507</v>
      </c>
      <c r="AA1557" s="51">
        <f t="shared" si="896"/>
        <v>0.14249162302093973</v>
      </c>
      <c r="AB1557" s="51">
        <f t="shared" si="897"/>
        <v>0.98796457336013221</v>
      </c>
      <c r="AC1557" s="51">
        <f t="shared" si="898"/>
        <v>0.1488252312626791</v>
      </c>
      <c r="AD1557" s="78">
        <f t="shared" si="899"/>
        <v>1.420565968124186</v>
      </c>
      <c r="AE1557" s="51">
        <f t="shared" si="919"/>
        <v>1.4568444270559591</v>
      </c>
      <c r="AF1557" s="50">
        <f t="shared" si="900"/>
        <v>-2.4902081689728406E-2</v>
      </c>
      <c r="AG1557" s="50">
        <f t="shared" si="920"/>
        <v>2.4721259724302946E-4</v>
      </c>
      <c r="AH1557" s="48">
        <f t="shared" si="921"/>
        <v>46112</v>
      </c>
      <c r="AI1557" s="55">
        <f t="shared" si="901"/>
        <v>2026</v>
      </c>
      <c r="AJ1557" s="55">
        <f t="shared" si="902"/>
        <v>4</v>
      </c>
      <c r="AK1557" s="53">
        <f t="shared" si="903"/>
        <v>0</v>
      </c>
      <c r="AL1557" s="51">
        <f t="shared" si="922"/>
        <v>1.4199322115558308</v>
      </c>
      <c r="AM1557" s="52" t="str">
        <f t="shared" si="904"/>
        <v/>
      </c>
      <c r="AN1557" s="51">
        <f t="shared" si="923"/>
        <v>1.4568444270559591</v>
      </c>
      <c r="AO1557" s="52">
        <f t="shared" si="905"/>
        <v>-2.4902081689728406E-2</v>
      </c>
      <c r="AP1557" s="56">
        <f t="shared" si="906"/>
        <v>1</v>
      </c>
      <c r="AQ1557" s="53" t="b">
        <f t="shared" si="907"/>
        <v>1</v>
      </c>
    </row>
    <row r="1558" spans="1:43">
      <c r="A1558" s="48">
        <f>净值底稿!A1519</f>
        <v>46120</v>
      </c>
      <c r="B1558" s="49">
        <f>净值底稿!X1519</f>
        <v>1.8850356641972266</v>
      </c>
      <c r="C1558" s="49">
        <f>净值底稿!U1519</f>
        <v>1.9756766305313755</v>
      </c>
      <c r="D1558" s="49">
        <f>净值底稿!V1519</f>
        <v>1.7704</v>
      </c>
      <c r="E1558" s="49">
        <f>净值底稿!W1519</f>
        <v>3.6762000000000001</v>
      </c>
      <c r="F1558" s="50">
        <f t="shared" si="908"/>
        <v>9.1474840261034362E-3</v>
      </c>
      <c r="G1558" s="50">
        <f t="shared" si="909"/>
        <v>4.4156971961091918E-2</v>
      </c>
      <c r="H1558" s="50">
        <f t="shared" si="910"/>
        <v>5.0861825374393099E-4</v>
      </c>
      <c r="I1558" s="50">
        <f t="shared" si="911"/>
        <v>3.0440632357887631E-2</v>
      </c>
      <c r="J1558" s="51">
        <f t="shared" si="912"/>
        <v>0.14257693855761522</v>
      </c>
      <c r="K1558" s="51">
        <f t="shared" si="913"/>
        <v>0.14878362162336584</v>
      </c>
      <c r="L1558" s="51">
        <f t="shared" si="914"/>
        <v>0.98846707017619551</v>
      </c>
      <c r="M1558" s="51">
        <f t="shared" si="915"/>
        <v>0.15335556541312392</v>
      </c>
      <c r="N1558" s="51">
        <f t="shared" si="886"/>
        <v>1.4331831957703005</v>
      </c>
      <c r="O1558" s="52">
        <f t="shared" si="887"/>
        <v>0.2032961041134605</v>
      </c>
      <c r="P1558" s="53" t="b">
        <f t="shared" si="888"/>
        <v>0</v>
      </c>
      <c r="Q1558" s="53" t="b">
        <f t="shared" si="889"/>
        <v>0</v>
      </c>
      <c r="R1558" s="53" t="b">
        <f t="shared" si="890"/>
        <v>0</v>
      </c>
      <c r="S1558" s="53" t="b">
        <f t="shared" si="916"/>
        <v>0</v>
      </c>
      <c r="T1558" s="54" t="str">
        <f t="shared" si="917"/>
        <v>不调</v>
      </c>
      <c r="U1558" s="51">
        <f t="shared" si="891"/>
        <v>0.14257693855761522</v>
      </c>
      <c r="V1558" s="51">
        <f t="shared" si="892"/>
        <v>0.14878362162336584</v>
      </c>
      <c r="W1558" s="51">
        <f t="shared" si="893"/>
        <v>0.98846707017619551</v>
      </c>
      <c r="X1558" s="51">
        <f t="shared" si="894"/>
        <v>0.15335556541312392</v>
      </c>
      <c r="Y1558" s="51">
        <f t="shared" si="918"/>
        <v>0.99998626710299976</v>
      </c>
      <c r="Z1558" s="51">
        <f t="shared" si="895"/>
        <v>0.14257498056320339</v>
      </c>
      <c r="AA1558" s="51">
        <f t="shared" si="896"/>
        <v>0.14878157839321476</v>
      </c>
      <c r="AB1558" s="51">
        <f t="shared" si="897"/>
        <v>0.98845349565973262</v>
      </c>
      <c r="AC1558" s="51">
        <f t="shared" si="898"/>
        <v>0.1533534593969397</v>
      </c>
      <c r="AD1558" s="78">
        <f t="shared" si="899"/>
        <v>1.4331635140130905</v>
      </c>
      <c r="AE1558" s="51">
        <f t="shared" si="919"/>
        <v>1.4568444270559591</v>
      </c>
      <c r="AF1558" s="50">
        <f t="shared" si="900"/>
        <v>-1.6254936081763871E-2</v>
      </c>
      <c r="AG1558" s="50">
        <f t="shared" si="920"/>
        <v>8.8679766878683175E-3</v>
      </c>
      <c r="AH1558" s="48">
        <f t="shared" si="921"/>
        <v>46112</v>
      </c>
      <c r="AI1558" s="55">
        <f t="shared" si="901"/>
        <v>2026</v>
      </c>
      <c r="AJ1558" s="55">
        <f t="shared" si="902"/>
        <v>4</v>
      </c>
      <c r="AK1558" s="53">
        <f t="shared" si="903"/>
        <v>0</v>
      </c>
      <c r="AL1558" s="51">
        <f t="shared" si="922"/>
        <v>1.4199322115558308</v>
      </c>
      <c r="AM1558" s="52" t="str">
        <f t="shared" si="904"/>
        <v/>
      </c>
      <c r="AN1558" s="51">
        <f t="shared" si="923"/>
        <v>1.4568444270559591</v>
      </c>
      <c r="AO1558" s="52">
        <f t="shared" si="905"/>
        <v>-1.6254936081763871E-2</v>
      </c>
      <c r="AP1558" s="56">
        <f t="shared" si="906"/>
        <v>1</v>
      </c>
      <c r="AQ1558" s="53" t="b">
        <f t="shared" si="907"/>
        <v>1</v>
      </c>
    </row>
    <row r="1559" spans="1:43">
      <c r="A1559" s="48">
        <f>净值底稿!A1520</f>
        <v>46121</v>
      </c>
      <c r="B1559" s="49">
        <f>净值底稿!X1520</f>
        <v>1.8739870470534354</v>
      </c>
      <c r="C1559" s="49">
        <f>净值底稿!U1520</f>
        <v>1.9654539503458104</v>
      </c>
      <c r="D1559" s="49">
        <f>净值底稿!V1520</f>
        <v>1.7701</v>
      </c>
      <c r="E1559" s="49">
        <f>净值底稿!W1520</f>
        <v>3.5964</v>
      </c>
      <c r="F1559" s="50">
        <f t="shared" si="908"/>
        <v>-5.8612244604382413E-3</v>
      </c>
      <c r="G1559" s="50">
        <f t="shared" si="909"/>
        <v>-5.1742679078081721E-3</v>
      </c>
      <c r="H1559" s="50">
        <f t="shared" si="910"/>
        <v>-1.6945323090822306E-4</v>
      </c>
      <c r="I1559" s="50">
        <f t="shared" si="911"/>
        <v>-2.1707197649747045E-2</v>
      </c>
      <c r="J1559" s="51">
        <f t="shared" si="912"/>
        <v>0.14173931659967984</v>
      </c>
      <c r="K1559" s="51">
        <f t="shared" si="913"/>
        <v>0.1480117426468617</v>
      </c>
      <c r="L1559" s="51">
        <f t="shared" si="914"/>
        <v>0.98828599902129055</v>
      </c>
      <c r="M1559" s="51">
        <f t="shared" si="915"/>
        <v>0.15002458554353787</v>
      </c>
      <c r="N1559" s="51">
        <f t="shared" si="886"/>
        <v>1.42806164381137</v>
      </c>
      <c r="O1559" s="52">
        <f t="shared" si="887"/>
        <v>0.20289814554028748</v>
      </c>
      <c r="P1559" s="53" t="b">
        <f t="shared" si="888"/>
        <v>0</v>
      </c>
      <c r="Q1559" s="53" t="b">
        <f t="shared" si="889"/>
        <v>0</v>
      </c>
      <c r="R1559" s="53" t="b">
        <f t="shared" si="890"/>
        <v>0</v>
      </c>
      <c r="S1559" s="53" t="b">
        <f t="shared" si="916"/>
        <v>0</v>
      </c>
      <c r="T1559" s="54" t="str">
        <f t="shared" si="917"/>
        <v>不调</v>
      </c>
      <c r="U1559" s="51">
        <f t="shared" si="891"/>
        <v>0.14173931659967984</v>
      </c>
      <c r="V1559" s="51">
        <f t="shared" si="892"/>
        <v>0.1480117426468617</v>
      </c>
      <c r="W1559" s="51">
        <f t="shared" si="893"/>
        <v>0.98828599902129055</v>
      </c>
      <c r="X1559" s="51">
        <f t="shared" si="894"/>
        <v>0.15002458554353787</v>
      </c>
      <c r="Y1559" s="51">
        <f t="shared" si="918"/>
        <v>0.99998626710299976</v>
      </c>
      <c r="Z1559" s="51">
        <f t="shared" si="895"/>
        <v>0.14173737010824408</v>
      </c>
      <c r="AA1559" s="51">
        <f t="shared" si="896"/>
        <v>0.1480097100168451</v>
      </c>
      <c r="AB1559" s="51">
        <f t="shared" si="897"/>
        <v>0.98827242699145923</v>
      </c>
      <c r="AC1559" s="51">
        <f t="shared" si="898"/>
        <v>0.15002252527135709</v>
      </c>
      <c r="AD1559" s="78">
        <f t="shared" si="899"/>
        <v>1.4280420323879055</v>
      </c>
      <c r="AE1559" s="51">
        <f t="shared" si="919"/>
        <v>1.4568444270559591</v>
      </c>
      <c r="AF1559" s="50">
        <f t="shared" si="900"/>
        <v>-1.9770398357673913E-2</v>
      </c>
      <c r="AG1559" s="50">
        <f t="shared" si="920"/>
        <v>-3.5735501044427131E-3</v>
      </c>
      <c r="AH1559" s="48">
        <f t="shared" si="921"/>
        <v>46112</v>
      </c>
      <c r="AI1559" s="55">
        <f t="shared" si="901"/>
        <v>2026</v>
      </c>
      <c r="AJ1559" s="55">
        <f t="shared" si="902"/>
        <v>4</v>
      </c>
      <c r="AK1559" s="53">
        <f t="shared" si="903"/>
        <v>0</v>
      </c>
      <c r="AL1559" s="51">
        <f t="shared" si="922"/>
        <v>1.4199322115558308</v>
      </c>
      <c r="AM1559" s="52" t="str">
        <f t="shared" si="904"/>
        <v/>
      </c>
      <c r="AN1559" s="51">
        <f t="shared" si="923"/>
        <v>1.4568444270559591</v>
      </c>
      <c r="AO1559" s="52">
        <f t="shared" si="905"/>
        <v>-1.9770398357673913E-2</v>
      </c>
      <c r="AP1559" s="56">
        <f t="shared" si="906"/>
        <v>1</v>
      </c>
      <c r="AQ1559" s="53" t="b">
        <f t="shared" si="907"/>
        <v>1</v>
      </c>
    </row>
    <row r="1560" spans="1:43">
      <c r="A1560" s="48">
        <f>净值底稿!A1521</f>
        <v>46122</v>
      </c>
      <c r="B1560" s="49">
        <f>净值底稿!X1521</f>
        <v>1.8736822341955603</v>
      </c>
      <c r="C1560" s="49">
        <f>净值底稿!U1521</f>
        <v>1.984868898628287</v>
      </c>
      <c r="D1560" s="49">
        <f>净值底稿!V1521</f>
        <v>1.7715000000000001</v>
      </c>
      <c r="E1560" s="49">
        <f>净值底稿!W1521</f>
        <v>3.6332</v>
      </c>
      <c r="F1560" s="50">
        <f t="shared" si="908"/>
        <v>-1.6265473038057365E-4</v>
      </c>
      <c r="G1560" s="50">
        <f t="shared" si="909"/>
        <v>9.8780987868276604E-3</v>
      </c>
      <c r="H1560" s="50">
        <f t="shared" si="910"/>
        <v>7.9091576747081227E-4</v>
      </c>
      <c r="I1560" s="50">
        <f t="shared" si="911"/>
        <v>1.0232454676899039E-2</v>
      </c>
      <c r="J1560" s="51">
        <f t="shared" si="912"/>
        <v>0.14171431585452426</v>
      </c>
      <c r="K1560" s="51">
        <f t="shared" si="913"/>
        <v>0.14947176455380121</v>
      </c>
      <c r="L1560" s="51">
        <f t="shared" si="914"/>
        <v>0.98905406723652345</v>
      </c>
      <c r="M1560" s="51">
        <f t="shared" si="915"/>
        <v>0.15155762396171019</v>
      </c>
      <c r="N1560" s="51">
        <f t="shared" si="886"/>
        <v>1.4317977716065591</v>
      </c>
      <c r="O1560" s="52">
        <f t="shared" si="887"/>
        <v>0.20337095516051687</v>
      </c>
      <c r="P1560" s="53" t="b">
        <f t="shared" si="888"/>
        <v>0</v>
      </c>
      <c r="Q1560" s="53" t="b">
        <f t="shared" si="889"/>
        <v>0</v>
      </c>
      <c r="R1560" s="53" t="b">
        <f t="shared" si="890"/>
        <v>0</v>
      </c>
      <c r="S1560" s="53" t="b">
        <f t="shared" si="916"/>
        <v>0</v>
      </c>
      <c r="T1560" s="54" t="str">
        <f t="shared" si="917"/>
        <v>不调</v>
      </c>
      <c r="U1560" s="51">
        <f t="shared" si="891"/>
        <v>0.14171431585452426</v>
      </c>
      <c r="V1560" s="51">
        <f t="shared" si="892"/>
        <v>0.14947176455380121</v>
      </c>
      <c r="W1560" s="51">
        <f t="shared" si="893"/>
        <v>0.98905406723652345</v>
      </c>
      <c r="X1560" s="51">
        <f t="shared" si="894"/>
        <v>0.15155762396171019</v>
      </c>
      <c r="Y1560" s="51">
        <f t="shared" si="918"/>
        <v>0.99998626710299976</v>
      </c>
      <c r="Z1560" s="51">
        <f t="shared" si="895"/>
        <v>0.14171236970642118</v>
      </c>
      <c r="AA1560" s="51">
        <f t="shared" si="896"/>
        <v>0.14946971187345415</v>
      </c>
      <c r="AB1560" s="51">
        <f t="shared" si="897"/>
        <v>0.98904048465889038</v>
      </c>
      <c r="AC1560" s="51">
        <f t="shared" si="898"/>
        <v>0.15155554263647072</v>
      </c>
      <c r="AD1560" s="78">
        <f t="shared" si="899"/>
        <v>1.4317781088752366</v>
      </c>
      <c r="AE1560" s="51">
        <f t="shared" si="919"/>
        <v>1.4568444270559591</v>
      </c>
      <c r="AF1560" s="50">
        <f t="shared" si="900"/>
        <v>-1.7205899075563802E-2</v>
      </c>
      <c r="AG1560" s="50">
        <f t="shared" si="920"/>
        <v>2.6162230540818232E-3</v>
      </c>
      <c r="AH1560" s="48">
        <f t="shared" si="921"/>
        <v>46112</v>
      </c>
      <c r="AI1560" s="55">
        <f t="shared" si="901"/>
        <v>2026</v>
      </c>
      <c r="AJ1560" s="55">
        <f t="shared" si="902"/>
        <v>4</v>
      </c>
      <c r="AK1560" s="53">
        <f t="shared" si="903"/>
        <v>0</v>
      </c>
      <c r="AL1560" s="51">
        <f t="shared" si="922"/>
        <v>1.4199322115558308</v>
      </c>
      <c r="AM1560" s="52" t="str">
        <f t="shared" si="904"/>
        <v/>
      </c>
      <c r="AN1560" s="51">
        <f t="shared" si="923"/>
        <v>1.4568444270559591</v>
      </c>
      <c r="AO1560" s="52">
        <f t="shared" si="905"/>
        <v>-1.7205899075563802E-2</v>
      </c>
      <c r="AP1560" s="56">
        <f t="shared" si="906"/>
        <v>1</v>
      </c>
      <c r="AQ1560" s="53" t="b">
        <f t="shared" si="907"/>
        <v>1</v>
      </c>
    </row>
    <row r="1561" spans="1:43">
      <c r="A1561" s="48">
        <f>净值底稿!A1522</f>
        <v>46125</v>
      </c>
      <c r="B1561" s="49">
        <f>净值底稿!X1522</f>
        <v>1.8663194589331831</v>
      </c>
      <c r="C1561" s="49">
        <f>净值底稿!U1522</f>
        <v>1.9864283176321642</v>
      </c>
      <c r="D1561" s="49">
        <f>净值底稿!V1522</f>
        <v>1.7729999999999999</v>
      </c>
      <c r="E1561" s="49">
        <f>净值底稿!W1522</f>
        <v>3.6154999999999999</v>
      </c>
      <c r="F1561" s="50">
        <f t="shared" si="908"/>
        <v>-3.9295752118493343E-3</v>
      </c>
      <c r="G1561" s="50">
        <f t="shared" si="909"/>
        <v>7.8565340257741312E-4</v>
      </c>
      <c r="H1561" s="50">
        <f t="shared" si="910"/>
        <v>8.4674005080431769E-4</v>
      </c>
      <c r="I1561" s="50">
        <f t="shared" si="911"/>
        <v>-4.8717384124188357E-3</v>
      </c>
      <c r="J1561" s="51">
        <f t="shared" si="912"/>
        <v>0.14115550029121041</v>
      </c>
      <c r="K1561" s="51">
        <f t="shared" si="913"/>
        <v>0.14958714326116979</v>
      </c>
      <c r="L1561" s="51">
        <f t="shared" si="914"/>
        <v>0.98987794484911795</v>
      </c>
      <c r="M1561" s="51">
        <f t="shared" si="915"/>
        <v>0.15081720367779364</v>
      </c>
      <c r="N1561" s="51">
        <f t="shared" si="886"/>
        <v>1.4314377920792918</v>
      </c>
      <c r="O1561" s="52">
        <f t="shared" si="887"/>
        <v>0.20311231487751238</v>
      </c>
      <c r="P1561" s="53" t="b">
        <f t="shared" si="888"/>
        <v>0</v>
      </c>
      <c r="Q1561" s="53" t="b">
        <f t="shared" si="889"/>
        <v>0</v>
      </c>
      <c r="R1561" s="53" t="b">
        <f t="shared" si="890"/>
        <v>0</v>
      </c>
      <c r="S1561" s="53" t="b">
        <f t="shared" si="916"/>
        <v>0</v>
      </c>
      <c r="T1561" s="54" t="str">
        <f t="shared" si="917"/>
        <v>不调</v>
      </c>
      <c r="U1561" s="51">
        <f t="shared" si="891"/>
        <v>0.14115550029121041</v>
      </c>
      <c r="V1561" s="51">
        <f t="shared" si="892"/>
        <v>0.14958714326116979</v>
      </c>
      <c r="W1561" s="51">
        <f t="shared" si="893"/>
        <v>0.98987794484911795</v>
      </c>
      <c r="X1561" s="51">
        <f t="shared" si="894"/>
        <v>0.15081720367779364</v>
      </c>
      <c r="Y1561" s="51">
        <f t="shared" si="918"/>
        <v>0.99995880187477393</v>
      </c>
      <c r="Z1561" s="51">
        <f t="shared" si="895"/>
        <v>0.14114968494923305</v>
      </c>
      <c r="AA1561" s="51">
        <f t="shared" si="896"/>
        <v>0.1495809805513095</v>
      </c>
      <c r="AB1561" s="51">
        <f t="shared" si="897"/>
        <v>0.98983716373358754</v>
      </c>
      <c r="AC1561" s="51">
        <f t="shared" si="898"/>
        <v>0.15081099029175027</v>
      </c>
      <c r="AD1561" s="78">
        <f t="shared" si="899"/>
        <v>1.4313788195258803</v>
      </c>
      <c r="AE1561" s="51">
        <f t="shared" si="919"/>
        <v>1.4568444270559591</v>
      </c>
      <c r="AF1561" s="50">
        <f t="shared" si="900"/>
        <v>-1.7479977310645656E-2</v>
      </c>
      <c r="AG1561" s="50">
        <f t="shared" si="920"/>
        <v>-2.7887655697567126E-4</v>
      </c>
      <c r="AH1561" s="48">
        <f t="shared" si="921"/>
        <v>46112</v>
      </c>
      <c r="AI1561" s="55">
        <f t="shared" si="901"/>
        <v>2026</v>
      </c>
      <c r="AJ1561" s="55">
        <f t="shared" si="902"/>
        <v>4</v>
      </c>
      <c r="AK1561" s="53">
        <f t="shared" si="903"/>
        <v>0</v>
      </c>
      <c r="AL1561" s="51">
        <f t="shared" si="922"/>
        <v>1.4199322115558308</v>
      </c>
      <c r="AM1561" s="52" t="str">
        <f t="shared" si="904"/>
        <v/>
      </c>
      <c r="AN1561" s="51">
        <f t="shared" si="923"/>
        <v>1.4568444270559591</v>
      </c>
      <c r="AO1561" s="52">
        <f t="shared" si="905"/>
        <v>-1.7479977310645656E-2</v>
      </c>
      <c r="AP1561" s="56">
        <f t="shared" si="906"/>
        <v>1</v>
      </c>
      <c r="AQ1561" s="53" t="b">
        <f t="shared" si="907"/>
        <v>1</v>
      </c>
    </row>
    <row r="1562" spans="1:43">
      <c r="A1562" s="48">
        <f>净值底稿!A1523</f>
        <v>46126</v>
      </c>
      <c r="B1562" s="49">
        <f>净值底稿!X1523</f>
        <v>1.8725760366440536</v>
      </c>
      <c r="C1562" s="49">
        <f>净值底稿!U1523</f>
        <v>2.0129888308042712</v>
      </c>
      <c r="D1562" s="49">
        <f>净值底稿!V1523</f>
        <v>1.7735000000000001</v>
      </c>
      <c r="E1562" s="49">
        <f>净值底稿!W1523</f>
        <v>3.6362000000000001</v>
      </c>
      <c r="F1562" s="50">
        <f t="shared" si="908"/>
        <v>3.3523616125434863E-3</v>
      </c>
      <c r="G1562" s="50">
        <f t="shared" si="909"/>
        <v>1.3370990000669769E-2</v>
      </c>
      <c r="H1562" s="50">
        <f t="shared" si="910"/>
        <v>2.8200789622112588E-4</v>
      </c>
      <c r="I1562" s="50">
        <f t="shared" si="911"/>
        <v>5.7253491909832199E-3</v>
      </c>
      <c r="J1562" s="51">
        <f t="shared" si="912"/>
        <v>0.14162286973467947</v>
      </c>
      <c r="K1562" s="51">
        <f t="shared" si="913"/>
        <v>0.15158102634655143</v>
      </c>
      <c r="L1562" s="51">
        <f t="shared" si="914"/>
        <v>0.99011630562973352</v>
      </c>
      <c r="M1562" s="51">
        <f t="shared" si="915"/>
        <v>0.15167443587300852</v>
      </c>
      <c r="N1562" s="51">
        <f t="shared" si="886"/>
        <v>1.4349946375839728</v>
      </c>
      <c r="O1562" s="52">
        <f t="shared" si="887"/>
        <v>0.204324036063914</v>
      </c>
      <c r="P1562" s="53" t="b">
        <f t="shared" si="888"/>
        <v>0</v>
      </c>
      <c r="Q1562" s="53" t="b">
        <f t="shared" si="889"/>
        <v>0</v>
      </c>
      <c r="R1562" s="53" t="b">
        <f t="shared" si="890"/>
        <v>0</v>
      </c>
      <c r="S1562" s="53" t="b">
        <f t="shared" si="916"/>
        <v>0</v>
      </c>
      <c r="T1562" s="54" t="str">
        <f t="shared" si="917"/>
        <v>不调</v>
      </c>
      <c r="U1562" s="51">
        <f t="shared" si="891"/>
        <v>0.14162286973467947</v>
      </c>
      <c r="V1562" s="51">
        <f t="shared" si="892"/>
        <v>0.15158102634655143</v>
      </c>
      <c r="W1562" s="51">
        <f t="shared" si="893"/>
        <v>0.99011630562973352</v>
      </c>
      <c r="X1562" s="51">
        <f t="shared" si="894"/>
        <v>0.15167443587300852</v>
      </c>
      <c r="Y1562" s="51">
        <f t="shared" si="918"/>
        <v>0.99998626710299976</v>
      </c>
      <c r="Z1562" s="51">
        <f t="shared" si="895"/>
        <v>0.14162092484239652</v>
      </c>
      <c r="AA1562" s="51">
        <f t="shared" si="896"/>
        <v>0.15157894469992941</v>
      </c>
      <c r="AB1562" s="51">
        <f t="shared" si="897"/>
        <v>0.99010270846449</v>
      </c>
      <c r="AC1562" s="51">
        <f t="shared" si="898"/>
        <v>0.15167235294360312</v>
      </c>
      <c r="AD1562" s="78">
        <f t="shared" si="899"/>
        <v>1.4349749309504189</v>
      </c>
      <c r="AE1562" s="51">
        <f t="shared" si="919"/>
        <v>1.4568444270559591</v>
      </c>
      <c r="AF1562" s="50">
        <f t="shared" si="900"/>
        <v>-1.5011552159851949E-2</v>
      </c>
      <c r="AG1562" s="50">
        <f t="shared" si="920"/>
        <v>2.5123408111695777E-3</v>
      </c>
      <c r="AH1562" s="48">
        <f t="shared" si="921"/>
        <v>46112</v>
      </c>
      <c r="AI1562" s="55">
        <f t="shared" si="901"/>
        <v>2026</v>
      </c>
      <c r="AJ1562" s="55">
        <f t="shared" si="902"/>
        <v>4</v>
      </c>
      <c r="AK1562" s="53">
        <f t="shared" si="903"/>
        <v>0</v>
      </c>
      <c r="AL1562" s="51">
        <f t="shared" si="922"/>
        <v>1.4199322115558308</v>
      </c>
      <c r="AM1562" s="52" t="str">
        <f t="shared" si="904"/>
        <v/>
      </c>
      <c r="AN1562" s="51">
        <f t="shared" si="923"/>
        <v>1.4568444270559591</v>
      </c>
      <c r="AO1562" s="52">
        <f t="shared" si="905"/>
        <v>-1.5011552159851949E-2</v>
      </c>
      <c r="AP1562" s="56">
        <f t="shared" si="906"/>
        <v>1</v>
      </c>
      <c r="AQ1562" s="53" t="b">
        <f t="shared" si="907"/>
        <v>1</v>
      </c>
    </row>
    <row r="1563" spans="1:43">
      <c r="A1563" s="48">
        <f>净值底稿!A1524</f>
        <v>46127</v>
      </c>
      <c r="B1563" s="49">
        <f>净值底稿!X1524</f>
        <v>1.8821196377579186</v>
      </c>
      <c r="C1563" s="49">
        <f>净值底稿!U1524</f>
        <v>2.0038220601079946</v>
      </c>
      <c r="D1563" s="49">
        <f>净值底稿!V1524</f>
        <v>1.774</v>
      </c>
      <c r="E1563" s="49">
        <f>净值底稿!W1524</f>
        <v>3.6610999999999998</v>
      </c>
      <c r="F1563" s="50">
        <f t="shared" si="908"/>
        <v>5.096509261631077E-3</v>
      </c>
      <c r="G1563" s="50">
        <f t="shared" si="909"/>
        <v>-4.5538110077908422E-3</v>
      </c>
      <c r="H1563" s="50">
        <f t="shared" si="910"/>
        <v>2.8192839018892357E-4</v>
      </c>
      <c r="I1563" s="50">
        <f t="shared" si="911"/>
        <v>6.8478081513667632E-3</v>
      </c>
      <c r="J1563" s="51">
        <f t="shared" si="912"/>
        <v>0.14234269719749656</v>
      </c>
      <c r="K1563" s="51">
        <f t="shared" si="913"/>
        <v>0.15088868283300555</v>
      </c>
      <c r="L1563" s="51">
        <f t="shared" si="914"/>
        <v>0.99038184652720906</v>
      </c>
      <c r="M1563" s="51">
        <f t="shared" si="915"/>
        <v>0.15271097611842729</v>
      </c>
      <c r="N1563" s="51">
        <f t="shared" si="886"/>
        <v>1.4363242026761385</v>
      </c>
      <c r="O1563" s="52">
        <f t="shared" si="887"/>
        <v>0.20415403394592782</v>
      </c>
      <c r="P1563" s="53" t="b">
        <f t="shared" si="888"/>
        <v>0</v>
      </c>
      <c r="Q1563" s="53" t="b">
        <f t="shared" si="889"/>
        <v>0</v>
      </c>
      <c r="R1563" s="53" t="b">
        <f t="shared" si="890"/>
        <v>0</v>
      </c>
      <c r="S1563" s="53" t="b">
        <f t="shared" si="916"/>
        <v>0</v>
      </c>
      <c r="T1563" s="54" t="str">
        <f t="shared" si="917"/>
        <v>不调</v>
      </c>
      <c r="U1563" s="51">
        <f t="shared" si="891"/>
        <v>0.14234269719749656</v>
      </c>
      <c r="V1563" s="51">
        <f t="shared" si="892"/>
        <v>0.15088868283300555</v>
      </c>
      <c r="W1563" s="51">
        <f t="shared" si="893"/>
        <v>0.99038184652720906</v>
      </c>
      <c r="X1563" s="51">
        <f t="shared" si="894"/>
        <v>0.15271097611842729</v>
      </c>
      <c r="Y1563" s="51">
        <f t="shared" si="918"/>
        <v>0.99998626710299976</v>
      </c>
      <c r="Z1563" s="51">
        <f t="shared" si="895"/>
        <v>0.14234074241989722</v>
      </c>
      <c r="AA1563" s="51">
        <f t="shared" si="896"/>
        <v>0.1508866106942657</v>
      </c>
      <c r="AB1563" s="51">
        <f t="shared" si="897"/>
        <v>0.99036824571531978</v>
      </c>
      <c r="AC1563" s="51">
        <f t="shared" si="898"/>
        <v>0.15270887895432145</v>
      </c>
      <c r="AD1563" s="78">
        <f t="shared" si="899"/>
        <v>1.4363044777838041</v>
      </c>
      <c r="AE1563" s="51">
        <f t="shared" si="919"/>
        <v>1.4568444270559591</v>
      </c>
      <c r="AF1563" s="50">
        <f t="shared" si="900"/>
        <v>-1.4098931149198135E-2</v>
      </c>
      <c r="AG1563" s="50">
        <f t="shared" si="920"/>
        <v>9.2652965895689832E-4</v>
      </c>
      <c r="AH1563" s="48">
        <f t="shared" si="921"/>
        <v>46112</v>
      </c>
      <c r="AI1563" s="55">
        <f t="shared" si="901"/>
        <v>2026</v>
      </c>
      <c r="AJ1563" s="55">
        <f t="shared" si="902"/>
        <v>4</v>
      </c>
      <c r="AK1563" s="53">
        <f t="shared" si="903"/>
        <v>0</v>
      </c>
      <c r="AL1563" s="51">
        <f t="shared" si="922"/>
        <v>1.4199322115558308</v>
      </c>
      <c r="AM1563" s="52" t="str">
        <f t="shared" si="904"/>
        <v/>
      </c>
      <c r="AN1563" s="51">
        <f t="shared" si="923"/>
        <v>1.4568444270559591</v>
      </c>
      <c r="AO1563" s="52">
        <f t="shared" si="905"/>
        <v>-1.4098931149198135E-2</v>
      </c>
      <c r="AP1563" s="56">
        <f t="shared" si="906"/>
        <v>1</v>
      </c>
      <c r="AQ1563" s="53" t="b">
        <f t="shared" si="907"/>
        <v>1</v>
      </c>
    </row>
    <row r="1564" spans="1:43">
      <c r="A1564" s="48">
        <f>净值底稿!A1525</f>
        <v>46128</v>
      </c>
      <c r="B1564" s="49">
        <f>净值底稿!X1525</f>
        <v>1.8816988105933534</v>
      </c>
      <c r="C1564" s="49">
        <f>净值底稿!U1525</f>
        <v>2.0384661943302977</v>
      </c>
      <c r="D1564" s="49">
        <f>净值底稿!V1525</f>
        <v>1.7737000000000001</v>
      </c>
      <c r="E1564" s="49">
        <f>净值底稿!W1525</f>
        <v>3.6711</v>
      </c>
      <c r="F1564" s="50">
        <f t="shared" si="908"/>
        <v>-2.2359214373135483E-4</v>
      </c>
      <c r="G1564" s="50">
        <f t="shared" si="909"/>
        <v>1.728902726045245E-2</v>
      </c>
      <c r="H1564" s="50">
        <f t="shared" si="910"/>
        <v>-1.6910935738445598E-4</v>
      </c>
      <c r="I1564" s="50">
        <f t="shared" si="911"/>
        <v>2.7314195187240209E-3</v>
      </c>
      <c r="J1564" s="51">
        <f t="shared" si="912"/>
        <v>0.14230891614815924</v>
      </c>
      <c r="K1564" s="51">
        <f t="shared" si="913"/>
        <v>0.15349529341979615</v>
      </c>
      <c r="L1564" s="51">
        <f t="shared" si="914"/>
        <v>0.99020076517771294</v>
      </c>
      <c r="M1564" s="51">
        <f t="shared" si="915"/>
        <v>0.15312599096697974</v>
      </c>
      <c r="N1564" s="51">
        <f t="shared" si="886"/>
        <v>1.4391309657126481</v>
      </c>
      <c r="O1564" s="52">
        <f t="shared" si="887"/>
        <v>0.20554363474590034</v>
      </c>
      <c r="P1564" s="53" t="b">
        <f t="shared" si="888"/>
        <v>0</v>
      </c>
      <c r="Q1564" s="53" t="b">
        <f t="shared" si="889"/>
        <v>0</v>
      </c>
      <c r="R1564" s="53" t="b">
        <f t="shared" si="890"/>
        <v>0</v>
      </c>
      <c r="S1564" s="53" t="b">
        <f t="shared" si="916"/>
        <v>0</v>
      </c>
      <c r="T1564" s="54" t="str">
        <f t="shared" si="917"/>
        <v>不调</v>
      </c>
      <c r="U1564" s="51">
        <f t="shared" si="891"/>
        <v>0.14230891614815924</v>
      </c>
      <c r="V1564" s="51">
        <f t="shared" si="892"/>
        <v>0.15349529341979615</v>
      </c>
      <c r="W1564" s="51">
        <f t="shared" si="893"/>
        <v>0.99020076517771294</v>
      </c>
      <c r="X1564" s="51">
        <f t="shared" si="894"/>
        <v>0.15312599096697974</v>
      </c>
      <c r="Y1564" s="51">
        <f t="shared" si="918"/>
        <v>0.99998626710299976</v>
      </c>
      <c r="Z1564" s="51">
        <f t="shared" si="895"/>
        <v>0.14230696183447156</v>
      </c>
      <c r="AA1564" s="51">
        <f t="shared" si="896"/>
        <v>0.15349318548474158</v>
      </c>
      <c r="AB1564" s="51">
        <f t="shared" si="897"/>
        <v>0.99018716685259522</v>
      </c>
      <c r="AC1564" s="51">
        <f t="shared" si="898"/>
        <v>0.15312388810351774</v>
      </c>
      <c r="AD1564" s="78">
        <f t="shared" si="899"/>
        <v>1.4391112022753261</v>
      </c>
      <c r="AE1564" s="51">
        <f t="shared" si="919"/>
        <v>1.4568444270559591</v>
      </c>
      <c r="AF1564" s="50">
        <f t="shared" si="900"/>
        <v>-1.217235310188125E-2</v>
      </c>
      <c r="AG1564" s="50">
        <f t="shared" si="920"/>
        <v>1.9541291800835303E-3</v>
      </c>
      <c r="AH1564" s="48">
        <f t="shared" si="921"/>
        <v>46112</v>
      </c>
      <c r="AI1564" s="55">
        <f t="shared" si="901"/>
        <v>2026</v>
      </c>
      <c r="AJ1564" s="55">
        <f t="shared" si="902"/>
        <v>4</v>
      </c>
      <c r="AK1564" s="53">
        <f t="shared" si="903"/>
        <v>0</v>
      </c>
      <c r="AL1564" s="51">
        <f t="shared" si="922"/>
        <v>1.4199322115558308</v>
      </c>
      <c r="AM1564" s="52" t="str">
        <f t="shared" si="904"/>
        <v/>
      </c>
      <c r="AN1564" s="51">
        <f t="shared" si="923"/>
        <v>1.4568444270559591</v>
      </c>
      <c r="AO1564" s="52">
        <f t="shared" si="905"/>
        <v>-1.217235310188125E-2</v>
      </c>
      <c r="AP1564" s="56">
        <f t="shared" si="906"/>
        <v>1</v>
      </c>
      <c r="AQ1564" s="53" t="b">
        <f t="shared" si="907"/>
        <v>1</v>
      </c>
    </row>
    <row r="1565" spans="1:43">
      <c r="A1565" s="48">
        <f>净值底稿!A1526</f>
        <v>46129</v>
      </c>
      <c r="B1565" s="49">
        <f>净值底稿!X1526</f>
        <v>1.8772613240269584</v>
      </c>
      <c r="C1565" s="49">
        <f>净值底稿!U1526</f>
        <v>2.0473219724175715</v>
      </c>
      <c r="D1565" s="49">
        <f>净值底稿!V1526</f>
        <v>1.7761</v>
      </c>
      <c r="E1565" s="49">
        <f>净值底稿!W1526</f>
        <v>3.6524000000000001</v>
      </c>
      <c r="F1565" s="50">
        <f t="shared" si="908"/>
        <v>-2.3582342410025658E-3</v>
      </c>
      <c r="G1565" s="50">
        <f t="shared" si="909"/>
        <v>4.3443340448348078E-3</v>
      </c>
      <c r="H1565" s="50">
        <f t="shared" si="910"/>
        <v>1.3531036815694897E-3</v>
      </c>
      <c r="I1565" s="50">
        <f t="shared" si="911"/>
        <v>-5.093841083054107E-3</v>
      </c>
      <c r="J1565" s="51">
        <f t="shared" si="912"/>
        <v>0.14197136868434046</v>
      </c>
      <c r="K1565" s="51">
        <f t="shared" si="913"/>
        <v>0.1541600111560931</v>
      </c>
      <c r="L1565" s="51">
        <f t="shared" si="914"/>
        <v>0.99152699275350631</v>
      </c>
      <c r="M1565" s="51">
        <f t="shared" si="915"/>
        <v>0.15234389935149906</v>
      </c>
      <c r="N1565" s="51">
        <f t="shared" si="886"/>
        <v>1.4400022719454388</v>
      </c>
      <c r="O1565" s="52">
        <f t="shared" si="887"/>
        <v>0.20564646709922266</v>
      </c>
      <c r="P1565" s="53" t="b">
        <f t="shared" si="888"/>
        <v>0</v>
      </c>
      <c r="Q1565" s="53" t="b">
        <f t="shared" si="889"/>
        <v>0</v>
      </c>
      <c r="R1565" s="53" t="b">
        <f t="shared" si="890"/>
        <v>0</v>
      </c>
      <c r="S1565" s="53" t="b">
        <f t="shared" si="916"/>
        <v>0</v>
      </c>
      <c r="T1565" s="54" t="str">
        <f t="shared" si="917"/>
        <v>不调</v>
      </c>
      <c r="U1565" s="51">
        <f t="shared" si="891"/>
        <v>0.14197136868434046</v>
      </c>
      <c r="V1565" s="51">
        <f t="shared" si="892"/>
        <v>0.1541600111560931</v>
      </c>
      <c r="W1565" s="51">
        <f t="shared" si="893"/>
        <v>0.99152699275350631</v>
      </c>
      <c r="X1565" s="51">
        <f t="shared" si="894"/>
        <v>0.15234389935149906</v>
      </c>
      <c r="Y1565" s="51">
        <f t="shared" si="918"/>
        <v>0.99998626710299976</v>
      </c>
      <c r="Z1565" s="51">
        <f t="shared" si="895"/>
        <v>0.14196941900615734</v>
      </c>
      <c r="AA1565" s="51">
        <f t="shared" si="896"/>
        <v>0.15415789409253833</v>
      </c>
      <c r="AB1565" s="51">
        <f t="shared" si="897"/>
        <v>0.99151337621544189</v>
      </c>
      <c r="AC1565" s="51">
        <f t="shared" si="898"/>
        <v>0.15234180722842064</v>
      </c>
      <c r="AD1565" s="78">
        <f t="shared" si="899"/>
        <v>1.4399824965425581</v>
      </c>
      <c r="AE1565" s="51">
        <f t="shared" si="919"/>
        <v>1.4568444270559591</v>
      </c>
      <c r="AF1565" s="50">
        <f t="shared" si="900"/>
        <v>-1.1574283568133725E-2</v>
      </c>
      <c r="AG1565" s="50">
        <f t="shared" si="920"/>
        <v>6.0543915289823502E-4</v>
      </c>
      <c r="AH1565" s="48">
        <f t="shared" si="921"/>
        <v>46112</v>
      </c>
      <c r="AI1565" s="55">
        <f t="shared" si="901"/>
        <v>2026</v>
      </c>
      <c r="AJ1565" s="55">
        <f t="shared" si="902"/>
        <v>4</v>
      </c>
      <c r="AK1565" s="53">
        <f t="shared" si="903"/>
        <v>0</v>
      </c>
      <c r="AL1565" s="51">
        <f t="shared" si="922"/>
        <v>1.4199322115558308</v>
      </c>
      <c r="AM1565" s="52" t="str">
        <f t="shared" si="904"/>
        <v/>
      </c>
      <c r="AN1565" s="51">
        <f t="shared" si="923"/>
        <v>1.4568444270559591</v>
      </c>
      <c r="AO1565" s="52">
        <f t="shared" si="905"/>
        <v>-1.1574283568133725E-2</v>
      </c>
      <c r="AP1565" s="56">
        <f t="shared" si="906"/>
        <v>1</v>
      </c>
      <c r="AQ1565" s="53" t="b">
        <f t="shared" si="907"/>
        <v>1</v>
      </c>
    </row>
    <row r="1566" spans="1:43">
      <c r="A1566" s="48">
        <f>净值底稿!A1527</f>
        <v>46132</v>
      </c>
      <c r="B1566" s="49">
        <f>净值底稿!X1527</f>
        <v>1.88364107261875</v>
      </c>
      <c r="C1566" s="49">
        <f>净值底稿!U1527</f>
        <v>2.0619189364960793</v>
      </c>
      <c r="D1566" s="49">
        <f>净值底稿!V1527</f>
        <v>1.7764</v>
      </c>
      <c r="E1566" s="49">
        <f>净值底稿!W1527</f>
        <v>3.6562999999999999</v>
      </c>
      <c r="F1566" s="50">
        <f t="shared" si="908"/>
        <v>3.3984339367874039E-3</v>
      </c>
      <c r="G1566" s="50">
        <f t="shared" si="909"/>
        <v>7.1297843109996428E-3</v>
      </c>
      <c r="H1566" s="50">
        <f t="shared" si="910"/>
        <v>1.6890940825398104E-4</v>
      </c>
      <c r="I1566" s="50">
        <f t="shared" si="911"/>
        <v>1.0677910415068936E-3</v>
      </c>
      <c r="J1566" s="51">
        <f t="shared" si="912"/>
        <v>0.14245189269769384</v>
      </c>
      <c r="K1566" s="51">
        <f t="shared" si="913"/>
        <v>0.15525700662725606</v>
      </c>
      <c r="L1566" s="51">
        <f t="shared" si="914"/>
        <v>0.99168085215309432</v>
      </c>
      <c r="M1566" s="51">
        <f t="shared" si="915"/>
        <v>0.15250447644542611</v>
      </c>
      <c r="N1566" s="51">
        <f t="shared" si="886"/>
        <v>1.4418942279234703</v>
      </c>
      <c r="O1566" s="52">
        <f t="shared" si="887"/>
        <v>0.20647069220444308</v>
      </c>
      <c r="P1566" s="53" t="b">
        <f t="shared" si="888"/>
        <v>0</v>
      </c>
      <c r="Q1566" s="53" t="b">
        <f t="shared" si="889"/>
        <v>0</v>
      </c>
      <c r="R1566" s="53" t="b">
        <f t="shared" si="890"/>
        <v>0</v>
      </c>
      <c r="S1566" s="53" t="b">
        <f t="shared" si="916"/>
        <v>0</v>
      </c>
      <c r="T1566" s="54" t="str">
        <f t="shared" si="917"/>
        <v>不调</v>
      </c>
      <c r="U1566" s="51">
        <f t="shared" si="891"/>
        <v>0.14245189269769384</v>
      </c>
      <c r="V1566" s="51">
        <f t="shared" si="892"/>
        <v>0.15525700662725606</v>
      </c>
      <c r="W1566" s="51">
        <f t="shared" si="893"/>
        <v>0.99168085215309432</v>
      </c>
      <c r="X1566" s="51">
        <f t="shared" si="894"/>
        <v>0.15250447644542611</v>
      </c>
      <c r="Y1566" s="51">
        <f t="shared" si="918"/>
        <v>0.99995880187477393</v>
      </c>
      <c r="Z1566" s="51">
        <f t="shared" si="895"/>
        <v>0.1424460239467798</v>
      </c>
      <c r="AA1566" s="51">
        <f t="shared" si="896"/>
        <v>0.15525061032965481</v>
      </c>
      <c r="AB1566" s="51">
        <f t="shared" si="897"/>
        <v>0.99163999676116299</v>
      </c>
      <c r="AC1566" s="51">
        <f t="shared" si="898"/>
        <v>0.15249819354690797</v>
      </c>
      <c r="AD1566" s="78">
        <f t="shared" si="899"/>
        <v>1.4418348245845056</v>
      </c>
      <c r="AE1566" s="51">
        <f t="shared" si="919"/>
        <v>1.4568444270559591</v>
      </c>
      <c r="AF1566" s="50">
        <f t="shared" si="900"/>
        <v>-1.0302817646620888E-2</v>
      </c>
      <c r="AG1566" s="50">
        <f t="shared" si="920"/>
        <v>1.2863545538888133E-3</v>
      </c>
      <c r="AH1566" s="48">
        <f t="shared" si="921"/>
        <v>46112</v>
      </c>
      <c r="AI1566" s="55">
        <f t="shared" si="901"/>
        <v>2026</v>
      </c>
      <c r="AJ1566" s="55">
        <f t="shared" si="902"/>
        <v>4</v>
      </c>
      <c r="AK1566" s="53">
        <f t="shared" si="903"/>
        <v>0</v>
      </c>
      <c r="AL1566" s="51">
        <f t="shared" si="922"/>
        <v>1.4199322115558308</v>
      </c>
      <c r="AM1566" s="52" t="str">
        <f t="shared" si="904"/>
        <v/>
      </c>
      <c r="AN1566" s="51">
        <f t="shared" si="923"/>
        <v>1.4568444270559591</v>
      </c>
      <c r="AO1566" s="52">
        <f t="shared" si="905"/>
        <v>-1.0302817646620888E-2</v>
      </c>
      <c r="AP1566" s="56">
        <f t="shared" si="906"/>
        <v>1</v>
      </c>
      <c r="AQ1566" s="53" t="b">
        <f t="shared" si="907"/>
        <v>1</v>
      </c>
    </row>
    <row r="1567" spans="1:43">
      <c r="A1567" s="48">
        <f>净值底稿!A1528</f>
        <v>46133</v>
      </c>
      <c r="B1567" s="49">
        <f>净值底稿!X1528</f>
        <v>1.8942085113172025</v>
      </c>
      <c r="C1567" s="49">
        <f>净值底稿!U1528</f>
        <v>2.0619788408731163</v>
      </c>
      <c r="D1567" s="49">
        <f>净值底稿!V1528</f>
        <v>1.7779</v>
      </c>
      <c r="E1567" s="49">
        <f>净值底稿!W1528</f>
        <v>3.6440999999999999</v>
      </c>
      <c r="F1567" s="50">
        <f t="shared" si="908"/>
        <v>5.6101126971928039E-3</v>
      </c>
      <c r="G1567" s="50">
        <f t="shared" si="909"/>
        <v>2.9052731403078624E-5</v>
      </c>
      <c r="H1567" s="50">
        <f t="shared" si="910"/>
        <v>8.4440441342037431E-4</v>
      </c>
      <c r="I1567" s="50">
        <f t="shared" si="911"/>
        <v>-3.3367065065776913E-3</v>
      </c>
      <c r="J1567" s="51">
        <f t="shared" si="912"/>
        <v>0.14324516219438826</v>
      </c>
      <c r="K1567" s="51">
        <f t="shared" si="913"/>
        <v>0.15525512078393688</v>
      </c>
      <c r="L1567" s="51">
        <f t="shared" si="914"/>
        <v>0.99247734195095227</v>
      </c>
      <c r="M1567" s="51">
        <f t="shared" si="915"/>
        <v>0.15198935183225865</v>
      </c>
      <c r="N1567" s="51">
        <f t="shared" si="886"/>
        <v>1.4429669767615361</v>
      </c>
      <c r="O1567" s="52">
        <f t="shared" si="887"/>
        <v>0.20686563711128861</v>
      </c>
      <c r="P1567" s="53" t="b">
        <f t="shared" si="888"/>
        <v>0</v>
      </c>
      <c r="Q1567" s="53" t="b">
        <f t="shared" si="889"/>
        <v>0</v>
      </c>
      <c r="R1567" s="53" t="b">
        <f t="shared" si="890"/>
        <v>0</v>
      </c>
      <c r="S1567" s="53" t="b">
        <f t="shared" si="916"/>
        <v>0</v>
      </c>
      <c r="T1567" s="54" t="str">
        <f t="shared" si="917"/>
        <v>不调</v>
      </c>
      <c r="U1567" s="51">
        <f t="shared" si="891"/>
        <v>0.14324516219438826</v>
      </c>
      <c r="V1567" s="51">
        <f t="shared" si="892"/>
        <v>0.15525512078393688</v>
      </c>
      <c r="W1567" s="51">
        <f t="shared" si="893"/>
        <v>0.99247734195095227</v>
      </c>
      <c r="X1567" s="51">
        <f t="shared" si="894"/>
        <v>0.15198935183225865</v>
      </c>
      <c r="Y1567" s="51">
        <f t="shared" si="918"/>
        <v>0.99998626710299976</v>
      </c>
      <c r="Z1567" s="51">
        <f t="shared" si="895"/>
        <v>0.14324319502333008</v>
      </c>
      <c r="AA1567" s="51">
        <f t="shared" si="896"/>
        <v>0.1552529886813544</v>
      </c>
      <c r="AB1567" s="51">
        <f t="shared" si="897"/>
        <v>0.99246371236184017</v>
      </c>
      <c r="AC1567" s="51">
        <f t="shared" si="898"/>
        <v>0.15198726457814479</v>
      </c>
      <c r="AD1567" s="78">
        <f t="shared" si="899"/>
        <v>1.4429471606446693</v>
      </c>
      <c r="AE1567" s="51">
        <f t="shared" si="919"/>
        <v>1.4568444270559591</v>
      </c>
      <c r="AF1567" s="50">
        <f t="shared" si="900"/>
        <v>-9.539293388638459E-3</v>
      </c>
      <c r="AG1567" s="50">
        <f t="shared" si="920"/>
        <v>7.7147259949428282E-4</v>
      </c>
      <c r="AH1567" s="48">
        <f t="shared" si="921"/>
        <v>46112</v>
      </c>
      <c r="AI1567" s="55">
        <f t="shared" si="901"/>
        <v>2026</v>
      </c>
      <c r="AJ1567" s="55">
        <f t="shared" si="902"/>
        <v>4</v>
      </c>
      <c r="AK1567" s="53">
        <f t="shared" si="903"/>
        <v>0</v>
      </c>
      <c r="AL1567" s="51">
        <f t="shared" si="922"/>
        <v>1.4199322115558308</v>
      </c>
      <c r="AM1567" s="52" t="str">
        <f t="shared" si="904"/>
        <v/>
      </c>
      <c r="AN1567" s="51">
        <f t="shared" si="923"/>
        <v>1.4568444270559591</v>
      </c>
      <c r="AO1567" s="52">
        <f t="shared" si="905"/>
        <v>-9.539293388638459E-3</v>
      </c>
      <c r="AP1567" s="56">
        <f t="shared" si="906"/>
        <v>1</v>
      </c>
      <c r="AQ1567" s="53" t="b">
        <f t="shared" si="907"/>
        <v>1</v>
      </c>
    </row>
    <row r="1568" spans="1:43">
      <c r="A1568" s="48">
        <f>净值底稿!A1529</f>
        <v>46134</v>
      </c>
      <c r="B1568" s="49">
        <f>净值底稿!X1529</f>
        <v>1.889300360089631</v>
      </c>
      <c r="C1568" s="49">
        <f>净值底稿!U1529</f>
        <v>2.083964204874369</v>
      </c>
      <c r="D1568" s="49">
        <f>净值底稿!V1529</f>
        <v>1.7793000000000001</v>
      </c>
      <c r="E1568" s="49">
        <f>净值底稿!W1529</f>
        <v>3.6377999999999999</v>
      </c>
      <c r="F1568" s="50">
        <f t="shared" si="908"/>
        <v>-2.5911356633903093E-3</v>
      </c>
      <c r="G1568" s="50">
        <f t="shared" si="909"/>
        <v>1.0662264600127092E-2</v>
      </c>
      <c r="H1568" s="50">
        <f t="shared" si="910"/>
        <v>7.874458630969805E-4</v>
      </c>
      <c r="I1568" s="50">
        <f t="shared" si="911"/>
        <v>-1.7288219313410513E-3</v>
      </c>
      <c r="J1568" s="51">
        <f t="shared" si="912"/>
        <v>0.14287203247216715</v>
      </c>
      <c r="K1568" s="51">
        <f t="shared" si="913"/>
        <v>0.15690833712663554</v>
      </c>
      <c r="L1568" s="51">
        <f t="shared" si="914"/>
        <v>0.99324522380641334</v>
      </c>
      <c r="M1568" s="51">
        <f t="shared" si="915"/>
        <v>0.15172450566185755</v>
      </c>
      <c r="N1568" s="51">
        <f t="shared" si="886"/>
        <v>1.4447500990670736</v>
      </c>
      <c r="O1568" s="52">
        <f t="shared" si="887"/>
        <v>0.20749634818670823</v>
      </c>
      <c r="P1568" s="53" t="b">
        <f t="shared" si="888"/>
        <v>0</v>
      </c>
      <c r="Q1568" s="53" t="b">
        <f t="shared" si="889"/>
        <v>0</v>
      </c>
      <c r="R1568" s="53" t="b">
        <f t="shared" si="890"/>
        <v>0</v>
      </c>
      <c r="S1568" s="53" t="b">
        <f t="shared" si="916"/>
        <v>0</v>
      </c>
      <c r="T1568" s="54" t="str">
        <f t="shared" si="917"/>
        <v>不调</v>
      </c>
      <c r="U1568" s="51">
        <f t="shared" si="891"/>
        <v>0.14287203247216715</v>
      </c>
      <c r="V1568" s="51">
        <f t="shared" si="892"/>
        <v>0.15690833712663554</v>
      </c>
      <c r="W1568" s="51">
        <f t="shared" si="893"/>
        <v>0.99324522380641334</v>
      </c>
      <c r="X1568" s="51">
        <f t="shared" si="894"/>
        <v>0.15172450566185755</v>
      </c>
      <c r="Y1568" s="51">
        <f t="shared" si="918"/>
        <v>0.99998626710299976</v>
      </c>
      <c r="Z1568" s="51">
        <f t="shared" si="895"/>
        <v>0.14287007042526098</v>
      </c>
      <c r="AA1568" s="51">
        <f t="shared" si="896"/>
        <v>0.1569061823206033</v>
      </c>
      <c r="AB1568" s="51">
        <f t="shared" si="897"/>
        <v>0.99323158367205877</v>
      </c>
      <c r="AC1568" s="51">
        <f t="shared" si="898"/>
        <v>0.15172242204484887</v>
      </c>
      <c r="AD1568" s="78">
        <f t="shared" si="899"/>
        <v>1.4447302584627719</v>
      </c>
      <c r="AE1568" s="51">
        <f t="shared" si="919"/>
        <v>1.4568444270559591</v>
      </c>
      <c r="AF1568" s="50">
        <f t="shared" si="900"/>
        <v>-8.3153481375275451E-3</v>
      </c>
      <c r="AG1568" s="50">
        <f t="shared" si="920"/>
        <v>1.2357332733556881E-3</v>
      </c>
      <c r="AH1568" s="48">
        <f t="shared" si="921"/>
        <v>46112</v>
      </c>
      <c r="AI1568" s="55">
        <f t="shared" si="901"/>
        <v>2026</v>
      </c>
      <c r="AJ1568" s="55">
        <f t="shared" si="902"/>
        <v>4</v>
      </c>
      <c r="AK1568" s="53">
        <f t="shared" si="903"/>
        <v>0</v>
      </c>
      <c r="AL1568" s="51">
        <f t="shared" si="922"/>
        <v>1.4199322115558308</v>
      </c>
      <c r="AM1568" s="52" t="str">
        <f t="shared" si="904"/>
        <v/>
      </c>
      <c r="AN1568" s="51">
        <f t="shared" si="923"/>
        <v>1.4568444270559591</v>
      </c>
      <c r="AO1568" s="52">
        <f t="shared" si="905"/>
        <v>-8.3153481375275451E-3</v>
      </c>
      <c r="AP1568" s="56">
        <f t="shared" si="906"/>
        <v>1</v>
      </c>
      <c r="AQ1568" s="53" t="b">
        <f t="shared" si="907"/>
        <v>1</v>
      </c>
    </row>
    <row r="1569" spans="1:43">
      <c r="A1569" s="48">
        <f>净值底稿!A1530</f>
        <v>46135</v>
      </c>
      <c r="B1569" s="49">
        <f>净值底稿!X1530</f>
        <v>1.8964607716813158</v>
      </c>
      <c r="C1569" s="49">
        <f>净值底稿!U1530</f>
        <v>2.0604854250549107</v>
      </c>
      <c r="D1569" s="49">
        <f>净值底稿!V1530</f>
        <v>1.778</v>
      </c>
      <c r="E1569" s="49">
        <f>净值底稿!W1530</f>
        <v>3.5992000000000002</v>
      </c>
      <c r="F1569" s="50">
        <f t="shared" si="908"/>
        <v>3.7899805361520933E-3</v>
      </c>
      <c r="G1569" s="50">
        <f t="shared" si="909"/>
        <v>-1.1266402639998119E-2</v>
      </c>
      <c r="H1569" s="50">
        <f t="shared" si="910"/>
        <v>-7.3062440285509567E-4</v>
      </c>
      <c r="I1569" s="50">
        <f t="shared" si="911"/>
        <v>-1.0610808730551313E-2</v>
      </c>
      <c r="J1569" s="51">
        <f t="shared" si="912"/>
        <v>0.14341154521137139</v>
      </c>
      <c r="K1569" s="51">
        <f t="shared" si="913"/>
        <v>0.15513841409387444</v>
      </c>
      <c r="L1569" s="51">
        <f t="shared" si="914"/>
        <v>0.9925059044393415</v>
      </c>
      <c r="M1569" s="51">
        <f t="shared" si="915"/>
        <v>0.15011252444439499</v>
      </c>
      <c r="N1569" s="51">
        <f t="shared" si="886"/>
        <v>1.4411683881889825</v>
      </c>
      <c r="O1569" s="52">
        <f t="shared" si="887"/>
        <v>0.20715827640405929</v>
      </c>
      <c r="P1569" s="53" t="b">
        <f t="shared" si="888"/>
        <v>0</v>
      </c>
      <c r="Q1569" s="53" t="b">
        <f t="shared" si="889"/>
        <v>0</v>
      </c>
      <c r="R1569" s="53" t="b">
        <f t="shared" si="890"/>
        <v>0</v>
      </c>
      <c r="S1569" s="53" t="b">
        <f t="shared" si="916"/>
        <v>0</v>
      </c>
      <c r="T1569" s="54" t="str">
        <f t="shared" si="917"/>
        <v>不调</v>
      </c>
      <c r="U1569" s="51">
        <f t="shared" si="891"/>
        <v>0.14341154521137139</v>
      </c>
      <c r="V1569" s="51">
        <f t="shared" si="892"/>
        <v>0.15513841409387444</v>
      </c>
      <c r="W1569" s="51">
        <f t="shared" si="893"/>
        <v>0.9925059044393415</v>
      </c>
      <c r="X1569" s="51">
        <f t="shared" si="894"/>
        <v>0.15011252444439499</v>
      </c>
      <c r="Y1569" s="51">
        <f t="shared" si="918"/>
        <v>0.99998626710299976</v>
      </c>
      <c r="Z1569" s="51">
        <f t="shared" si="895"/>
        <v>0.14340957575539237</v>
      </c>
      <c r="AA1569" s="51">
        <f t="shared" si="896"/>
        <v>0.15513628359401291</v>
      </c>
      <c r="AB1569" s="51">
        <f t="shared" si="897"/>
        <v>0.99249227445798371</v>
      </c>
      <c r="AC1569" s="51">
        <f t="shared" si="898"/>
        <v>0.15011046296455835</v>
      </c>
      <c r="AD1569" s="78">
        <f t="shared" si="899"/>
        <v>1.4411485967719475</v>
      </c>
      <c r="AE1569" s="51">
        <f t="shared" si="919"/>
        <v>1.4568444270559591</v>
      </c>
      <c r="AF1569" s="50">
        <f t="shared" si="900"/>
        <v>-1.0773854773038605E-2</v>
      </c>
      <c r="AG1569" s="50">
        <f t="shared" si="920"/>
        <v>-2.4791213929687972E-3</v>
      </c>
      <c r="AH1569" s="48">
        <f t="shared" si="921"/>
        <v>46112</v>
      </c>
      <c r="AI1569" s="55">
        <f t="shared" si="901"/>
        <v>2026</v>
      </c>
      <c r="AJ1569" s="55">
        <f t="shared" si="902"/>
        <v>4</v>
      </c>
      <c r="AK1569" s="53">
        <f t="shared" si="903"/>
        <v>0</v>
      </c>
      <c r="AL1569" s="51">
        <f t="shared" si="922"/>
        <v>1.4199322115558308</v>
      </c>
      <c r="AM1569" s="52" t="str">
        <f t="shared" si="904"/>
        <v/>
      </c>
      <c r="AN1569" s="51">
        <f t="shared" si="923"/>
        <v>1.4568444270559591</v>
      </c>
      <c r="AO1569" s="52">
        <f t="shared" si="905"/>
        <v>-1.0773854773038605E-2</v>
      </c>
      <c r="AP1569" s="56">
        <f t="shared" si="906"/>
        <v>1</v>
      </c>
      <c r="AQ1569" s="53" t="b">
        <f t="shared" si="907"/>
        <v>1</v>
      </c>
    </row>
    <row r="1570" spans="1:43">
      <c r="A1570" s="48">
        <f>净值底稿!A1531</f>
        <v>46136</v>
      </c>
      <c r="B1570" s="49">
        <f>净值底稿!X1531</f>
        <v>1.8937890214910331</v>
      </c>
      <c r="C1570" s="49">
        <f>净值底稿!U1531</f>
        <v>2.0527045505638286</v>
      </c>
      <c r="D1570" s="49">
        <f>净值底稿!V1531</f>
        <v>1.7766999999999999</v>
      </c>
      <c r="E1570" s="49">
        <f>净值底稿!W1531</f>
        <v>3.5840999999999998</v>
      </c>
      <c r="F1570" s="50">
        <f t="shared" si="908"/>
        <v>-1.4088085713019893E-3</v>
      </c>
      <c r="G1570" s="50">
        <f t="shared" si="909"/>
        <v>-3.7762336954529907E-3</v>
      </c>
      <c r="H1570" s="50">
        <f t="shared" si="910"/>
        <v>-7.311586051743646E-4</v>
      </c>
      <c r="I1570" s="50">
        <f t="shared" si="911"/>
        <v>-4.1953767503890571E-3</v>
      </c>
      <c r="J1570" s="51">
        <f t="shared" si="912"/>
        <v>0.1432075391158614</v>
      </c>
      <c r="K1570" s="51">
        <f t="shared" si="913"/>
        <v>0.15455045273251786</v>
      </c>
      <c r="L1570" s="51">
        <f t="shared" si="914"/>
        <v>0.99176660519094473</v>
      </c>
      <c r="M1570" s="51">
        <f t="shared" si="915"/>
        <v>0.14948069301824671</v>
      </c>
      <c r="N1570" s="51">
        <f t="shared" si="886"/>
        <v>1.4390052900575705</v>
      </c>
      <c r="O1570" s="52">
        <f t="shared" si="887"/>
        <v>0.2069193170488392</v>
      </c>
      <c r="P1570" s="53" t="b">
        <f t="shared" si="888"/>
        <v>0</v>
      </c>
      <c r="Q1570" s="53" t="b">
        <f t="shared" si="889"/>
        <v>0</v>
      </c>
      <c r="R1570" s="53" t="b">
        <f t="shared" si="890"/>
        <v>0</v>
      </c>
      <c r="S1570" s="53" t="b">
        <f t="shared" si="916"/>
        <v>0</v>
      </c>
      <c r="T1570" s="54" t="str">
        <f t="shared" si="917"/>
        <v>不调</v>
      </c>
      <c r="U1570" s="51">
        <f t="shared" si="891"/>
        <v>0.1432075391158614</v>
      </c>
      <c r="V1570" s="51">
        <f t="shared" si="892"/>
        <v>0.15455045273251786</v>
      </c>
      <c r="W1570" s="51">
        <f t="shared" si="893"/>
        <v>0.99176660519094473</v>
      </c>
      <c r="X1570" s="51">
        <f t="shared" si="894"/>
        <v>0.14948069301824671</v>
      </c>
      <c r="Y1570" s="51">
        <f t="shared" si="918"/>
        <v>0.99998626710299976</v>
      </c>
      <c r="Z1570" s="51">
        <f t="shared" si="895"/>
        <v>0.14320557246147705</v>
      </c>
      <c r="AA1570" s="51">
        <f t="shared" si="896"/>
        <v>0.15454833030706913</v>
      </c>
      <c r="AB1570" s="51">
        <f t="shared" si="897"/>
        <v>0.99175298536230738</v>
      </c>
      <c r="AC1570" s="51">
        <f t="shared" si="898"/>
        <v>0.14947864021528595</v>
      </c>
      <c r="AD1570" s="78">
        <f t="shared" si="899"/>
        <v>1.4389855283461395</v>
      </c>
      <c r="AE1570" s="51">
        <f t="shared" si="919"/>
        <v>1.4568444270559591</v>
      </c>
      <c r="AF1570" s="50">
        <f t="shared" si="900"/>
        <v>-1.2258617583422726E-2</v>
      </c>
      <c r="AG1570" s="50">
        <f t="shared" si="920"/>
        <v>-1.5009336515701133E-3</v>
      </c>
      <c r="AH1570" s="48">
        <f t="shared" si="921"/>
        <v>46112</v>
      </c>
      <c r="AI1570" s="55">
        <f t="shared" si="901"/>
        <v>2026</v>
      </c>
      <c r="AJ1570" s="55">
        <f t="shared" si="902"/>
        <v>4</v>
      </c>
      <c r="AK1570" s="53">
        <f t="shared" si="903"/>
        <v>0</v>
      </c>
      <c r="AL1570" s="51">
        <f t="shared" si="922"/>
        <v>1.4199322115558308</v>
      </c>
      <c r="AM1570" s="52" t="str">
        <f t="shared" si="904"/>
        <v/>
      </c>
      <c r="AN1570" s="51">
        <f t="shared" si="923"/>
        <v>1.4568444270559591</v>
      </c>
      <c r="AO1570" s="52">
        <f t="shared" si="905"/>
        <v>-1.2258617583422726E-2</v>
      </c>
      <c r="AP1570" s="56">
        <f t="shared" si="906"/>
        <v>1</v>
      </c>
      <c r="AQ1570" s="53" t="b">
        <f t="shared" si="907"/>
        <v>1</v>
      </c>
    </row>
    <row r="1571" spans="1:43">
      <c r="A1571" s="48">
        <f>净值底稿!A1532</f>
        <v>46139</v>
      </c>
      <c r="B1571" s="49">
        <f>净值底稿!X1532</f>
        <v>1.8835555780087276</v>
      </c>
      <c r="C1571" s="49">
        <f>净值底稿!U1532</f>
        <v>2.0661899689542933</v>
      </c>
      <c r="D1571" s="49">
        <f>净值底稿!V1532</f>
        <v>1.7755000000000001</v>
      </c>
      <c r="E1571" s="49">
        <f>净值底稿!W1532</f>
        <v>3.5973999999999999</v>
      </c>
      <c r="F1571" s="50">
        <f t="shared" si="908"/>
        <v>-5.4036871933328401E-3</v>
      </c>
      <c r="G1571" s="50">
        <f t="shared" si="909"/>
        <v>6.5695856652925322E-3</v>
      </c>
      <c r="H1571" s="50">
        <f t="shared" si="910"/>
        <v>-6.7540946698929627E-4</v>
      </c>
      <c r="I1571" s="50">
        <f t="shared" si="911"/>
        <v>3.7108339611060526E-3</v>
      </c>
      <c r="J1571" s="51">
        <f t="shared" si="912"/>
        <v>0.14243173434355308</v>
      </c>
      <c r="K1571" s="51">
        <f t="shared" si="913"/>
        <v>0.15556364880244936</v>
      </c>
      <c r="L1571" s="51">
        <f t="shared" si="914"/>
        <v>0.99108314600707881</v>
      </c>
      <c r="M1571" s="51">
        <f t="shared" si="915"/>
        <v>0.1500333306298568</v>
      </c>
      <c r="N1571" s="51">
        <f t="shared" si="886"/>
        <v>1.4391118597829382</v>
      </c>
      <c r="O1571" s="52">
        <f t="shared" si="887"/>
        <v>0.20706895097852171</v>
      </c>
      <c r="P1571" s="53" t="b">
        <f t="shared" si="888"/>
        <v>0</v>
      </c>
      <c r="Q1571" s="53" t="b">
        <f t="shared" si="889"/>
        <v>0</v>
      </c>
      <c r="R1571" s="53" t="b">
        <f t="shared" si="890"/>
        <v>0</v>
      </c>
      <c r="S1571" s="53" t="b">
        <f t="shared" si="916"/>
        <v>0</v>
      </c>
      <c r="T1571" s="54" t="str">
        <f t="shared" si="917"/>
        <v>不调</v>
      </c>
      <c r="U1571" s="51">
        <f t="shared" si="891"/>
        <v>0.14243173434355308</v>
      </c>
      <c r="V1571" s="51">
        <f t="shared" si="892"/>
        <v>0.15556364880244936</v>
      </c>
      <c r="W1571" s="51">
        <f t="shared" si="893"/>
        <v>0.99108314600707881</v>
      </c>
      <c r="X1571" s="51">
        <f t="shared" si="894"/>
        <v>0.1500333306298568</v>
      </c>
      <c r="Y1571" s="51">
        <f t="shared" si="918"/>
        <v>0.99995880187477393</v>
      </c>
      <c r="Z1571" s="51">
        <f t="shared" si="895"/>
        <v>0.14242586642312544</v>
      </c>
      <c r="AA1571" s="51">
        <f t="shared" si="896"/>
        <v>0.15555723987176537</v>
      </c>
      <c r="AB1571" s="51">
        <f t="shared" si="897"/>
        <v>0.99104231523952013</v>
      </c>
      <c r="AC1571" s="51">
        <f t="shared" si="898"/>
        <v>0.15002714953791343</v>
      </c>
      <c r="AD1571" s="78">
        <f t="shared" si="899"/>
        <v>1.4390525710723245</v>
      </c>
      <c r="AE1571" s="51">
        <f t="shared" si="919"/>
        <v>1.4568444270559591</v>
      </c>
      <c r="AF1571" s="50">
        <f t="shared" si="900"/>
        <v>-1.2212598444426126E-2</v>
      </c>
      <c r="AG1571" s="50">
        <f t="shared" si="920"/>
        <v>4.6590271315816167E-5</v>
      </c>
      <c r="AH1571" s="48">
        <f t="shared" si="921"/>
        <v>46112</v>
      </c>
      <c r="AI1571" s="55">
        <f t="shared" si="901"/>
        <v>2026</v>
      </c>
      <c r="AJ1571" s="55">
        <f t="shared" si="902"/>
        <v>4</v>
      </c>
      <c r="AK1571" s="53">
        <f t="shared" si="903"/>
        <v>0</v>
      </c>
      <c r="AL1571" s="51">
        <f t="shared" si="922"/>
        <v>1.4199322115558308</v>
      </c>
      <c r="AM1571" s="52" t="str">
        <f t="shared" si="904"/>
        <v/>
      </c>
      <c r="AN1571" s="51">
        <f t="shared" si="923"/>
        <v>1.4568444270559591</v>
      </c>
      <c r="AO1571" s="52">
        <f t="shared" si="905"/>
        <v>-1.2212598444426126E-2</v>
      </c>
      <c r="AP1571" s="56">
        <f t="shared" si="906"/>
        <v>1</v>
      </c>
      <c r="AQ1571" s="53" t="b">
        <f t="shared" si="907"/>
        <v>1</v>
      </c>
    </row>
    <row r="1572" spans="1:43">
      <c r="A1572" s="48">
        <f>净值底稿!A1533</f>
        <v>46140</v>
      </c>
      <c r="B1572" s="49">
        <f>净值底稿!X1533</f>
        <v>1.8894151431776638</v>
      </c>
      <c r="C1572" s="49">
        <f>净值底稿!U1533</f>
        <v>2.0478131440096305</v>
      </c>
      <c r="D1572" s="49">
        <f>净值底稿!V1533</f>
        <v>1.7766</v>
      </c>
      <c r="E1572" s="49">
        <f>净值底稿!W1533</f>
        <v>3.5419999999999998</v>
      </c>
      <c r="F1572" s="50">
        <f t="shared" si="908"/>
        <v>3.1109064353338489E-3</v>
      </c>
      <c r="G1572" s="50">
        <f t="shared" si="909"/>
        <v>-8.8940635763338216E-3</v>
      </c>
      <c r="H1572" s="50">
        <f t="shared" si="910"/>
        <v>6.1954379048145825E-4</v>
      </c>
      <c r="I1572" s="50">
        <f t="shared" si="911"/>
        <v>-1.5400011119141688E-2</v>
      </c>
      <c r="J1572" s="51">
        <f t="shared" si="912"/>
        <v>0.14286893996753913</v>
      </c>
      <c r="K1572" s="51">
        <f t="shared" si="913"/>
        <v>0.15417370389058688</v>
      </c>
      <c r="L1572" s="51">
        <f t="shared" si="914"/>
        <v>0.9916563093520312</v>
      </c>
      <c r="M1572" s="51">
        <f t="shared" si="915"/>
        <v>0.14771672976685643</v>
      </c>
      <c r="N1572" s="51">
        <f t="shared" si="886"/>
        <v>1.4364156829770136</v>
      </c>
      <c r="O1572" s="52">
        <f t="shared" si="887"/>
        <v>0.2067943474708494</v>
      </c>
      <c r="P1572" s="53" t="b">
        <f t="shared" si="888"/>
        <v>0</v>
      </c>
      <c r="Q1572" s="53" t="b">
        <f t="shared" si="889"/>
        <v>0</v>
      </c>
      <c r="R1572" s="53" t="b">
        <f t="shared" si="890"/>
        <v>0</v>
      </c>
      <c r="S1572" s="53" t="b">
        <f t="shared" si="916"/>
        <v>0</v>
      </c>
      <c r="T1572" s="54" t="str">
        <f t="shared" si="917"/>
        <v>不调</v>
      </c>
      <c r="U1572" s="51">
        <f t="shared" si="891"/>
        <v>0.14286893996753913</v>
      </c>
      <c r="V1572" s="51">
        <f t="shared" si="892"/>
        <v>0.15417370389058688</v>
      </c>
      <c r="W1572" s="51">
        <f t="shared" si="893"/>
        <v>0.9916563093520312</v>
      </c>
      <c r="X1572" s="51">
        <f t="shared" si="894"/>
        <v>0.14771672976685643</v>
      </c>
      <c r="Y1572" s="51">
        <f t="shared" si="918"/>
        <v>0.99998626710299976</v>
      </c>
      <c r="Z1572" s="51">
        <f t="shared" si="895"/>
        <v>0.14286697796310202</v>
      </c>
      <c r="AA1572" s="51">
        <f t="shared" si="896"/>
        <v>0.15417158663899119</v>
      </c>
      <c r="AB1572" s="51">
        <f t="shared" si="897"/>
        <v>0.99164269103807523</v>
      </c>
      <c r="AC1572" s="51">
        <f t="shared" si="898"/>
        <v>0.14771470118822133</v>
      </c>
      <c r="AD1572" s="78">
        <f t="shared" si="899"/>
        <v>1.4363959568283899</v>
      </c>
      <c r="AE1572" s="51">
        <f t="shared" si="919"/>
        <v>1.4568444270559591</v>
      </c>
      <c r="AF1572" s="50">
        <f t="shared" si="900"/>
        <v>-1.4036138552482313E-2</v>
      </c>
      <c r="AG1572" s="50">
        <f t="shared" si="920"/>
        <v>-1.8460856103088563E-3</v>
      </c>
      <c r="AH1572" s="48">
        <f t="shared" si="921"/>
        <v>46112</v>
      </c>
      <c r="AI1572" s="55">
        <f t="shared" si="901"/>
        <v>2026</v>
      </c>
      <c r="AJ1572" s="55">
        <f t="shared" si="902"/>
        <v>4</v>
      </c>
      <c r="AK1572" s="53">
        <f t="shared" si="903"/>
        <v>0</v>
      </c>
      <c r="AL1572" s="51">
        <f t="shared" si="922"/>
        <v>1.4199322115558308</v>
      </c>
      <c r="AM1572" s="52" t="str">
        <f t="shared" si="904"/>
        <v/>
      </c>
      <c r="AN1572" s="51">
        <f t="shared" si="923"/>
        <v>1.4568444270559591</v>
      </c>
      <c r="AO1572" s="52">
        <f t="shared" si="905"/>
        <v>-1.4036138552482313E-2</v>
      </c>
      <c r="AP1572" s="56">
        <f t="shared" si="906"/>
        <v>1</v>
      </c>
      <c r="AQ1572" s="53" t="b">
        <f t="shared" si="907"/>
        <v>1</v>
      </c>
    </row>
    <row r="1573" spans="1:43">
      <c r="A1573" s="48">
        <f>净值底稿!A1534</f>
        <v>46141</v>
      </c>
      <c r="B1573" s="49">
        <f>净值底稿!X1534</f>
        <v>1.898015459165123</v>
      </c>
      <c r="C1573" s="49">
        <f>净值底稿!U1534</f>
        <v>2.0753900299632226</v>
      </c>
      <c r="D1573" s="49">
        <f>净值底稿!V1534</f>
        <v>1.7779</v>
      </c>
      <c r="E1573" s="49">
        <f>净值底稿!W1534</f>
        <v>3.5030000000000001</v>
      </c>
      <c r="F1573" s="50">
        <f t="shared" si="908"/>
        <v>4.5518402975193162E-3</v>
      </c>
      <c r="G1573" s="50">
        <f t="shared" si="909"/>
        <v>1.3466505005235163E-2</v>
      </c>
      <c r="H1573" s="50">
        <f t="shared" si="910"/>
        <v>7.3173477428811751E-4</v>
      </c>
      <c r="I1573" s="50">
        <f t="shared" si="911"/>
        <v>-1.1010728402032655E-2</v>
      </c>
      <c r="J1573" s="51">
        <f t="shared" si="912"/>
        <v>0.14351728563057928</v>
      </c>
      <c r="K1573" s="51">
        <f t="shared" si="913"/>
        <v>0.15624773908213022</v>
      </c>
      <c r="L1573" s="51">
        <f t="shared" si="914"/>
        <v>0.99236831047877638</v>
      </c>
      <c r="M1573" s="51">
        <f t="shared" si="915"/>
        <v>0.14608825473245041</v>
      </c>
      <c r="N1573" s="51">
        <f t="shared" si="886"/>
        <v>1.4382215899239363</v>
      </c>
      <c r="O1573" s="52">
        <f t="shared" si="887"/>
        <v>0.2084275655523731</v>
      </c>
      <c r="P1573" s="53" t="b">
        <f t="shared" si="888"/>
        <v>0</v>
      </c>
      <c r="Q1573" s="53" t="b">
        <f t="shared" si="889"/>
        <v>0</v>
      </c>
      <c r="R1573" s="53" t="b">
        <f t="shared" si="890"/>
        <v>0</v>
      </c>
      <c r="S1573" s="53" t="b">
        <f t="shared" si="916"/>
        <v>0</v>
      </c>
      <c r="T1573" s="54" t="str">
        <f t="shared" si="917"/>
        <v>不调</v>
      </c>
      <c r="U1573" s="51">
        <f t="shared" si="891"/>
        <v>0.14351728563057928</v>
      </c>
      <c r="V1573" s="51">
        <f t="shared" si="892"/>
        <v>0.15624773908213022</v>
      </c>
      <c r="W1573" s="51">
        <f t="shared" si="893"/>
        <v>0.99236831047877638</v>
      </c>
      <c r="X1573" s="51">
        <f t="shared" si="894"/>
        <v>0.14608825473245041</v>
      </c>
      <c r="Y1573" s="51">
        <f t="shared" si="918"/>
        <v>0.99998626710299976</v>
      </c>
      <c r="Z1573" s="51">
        <f t="shared" si="895"/>
        <v>0.14351531472247797</v>
      </c>
      <c r="AA1573" s="51">
        <f t="shared" si="896"/>
        <v>0.15624559334802288</v>
      </c>
      <c r="AB1573" s="51">
        <f t="shared" si="897"/>
        <v>0.99235468238698232</v>
      </c>
      <c r="AC1573" s="51">
        <f t="shared" si="898"/>
        <v>0.14608624851749522</v>
      </c>
      <c r="AD1573" s="78">
        <f t="shared" si="899"/>
        <v>1.4382018389749784</v>
      </c>
      <c r="AE1573" s="51">
        <f t="shared" si="919"/>
        <v>1.4568444270559591</v>
      </c>
      <c r="AF1573" s="50">
        <f t="shared" si="900"/>
        <v>-1.2796553794459875E-2</v>
      </c>
      <c r="AG1573" s="50">
        <f t="shared" si="920"/>
        <v>1.2572314326029232E-3</v>
      </c>
      <c r="AH1573" s="48">
        <f t="shared" si="921"/>
        <v>46112</v>
      </c>
      <c r="AI1573" s="55">
        <f t="shared" si="901"/>
        <v>2026</v>
      </c>
      <c r="AJ1573" s="55">
        <f t="shared" si="902"/>
        <v>4</v>
      </c>
      <c r="AK1573" s="53">
        <f t="shared" si="903"/>
        <v>0</v>
      </c>
      <c r="AL1573" s="51">
        <f t="shared" si="922"/>
        <v>1.4199322115558308</v>
      </c>
      <c r="AM1573" s="52" t="str">
        <f t="shared" si="904"/>
        <v/>
      </c>
      <c r="AN1573" s="51">
        <f t="shared" si="923"/>
        <v>1.4568444270559591</v>
      </c>
      <c r="AO1573" s="52">
        <f t="shared" si="905"/>
        <v>-1.2796553794459875E-2</v>
      </c>
      <c r="AP1573" s="56">
        <f t="shared" si="906"/>
        <v>1</v>
      </c>
      <c r="AQ1573" s="53" t="b">
        <f t="shared" si="907"/>
        <v>1</v>
      </c>
    </row>
    <row r="1574" spans="1:43">
      <c r="A1574" s="48">
        <f>净值底稿!A1535</f>
        <v>46142</v>
      </c>
      <c r="B1574" s="49">
        <f>净值底稿!X1535</f>
        <v>1.8865833992376531</v>
      </c>
      <c r="C1574" s="49">
        <f>净值底稿!U1535</f>
        <v>2.0825816536711588</v>
      </c>
      <c r="D1574" s="49">
        <f>净值底稿!V1535</f>
        <v>1.7770999999999999</v>
      </c>
      <c r="E1574" s="49">
        <f>净值底稿!W1535</f>
        <v>3.5133000000000001</v>
      </c>
      <c r="F1574" s="50">
        <f t="shared" si="908"/>
        <v>-6.0231648126294335E-3</v>
      </c>
      <c r="G1574" s="50">
        <f t="shared" si="909"/>
        <v>3.4651914117866944E-3</v>
      </c>
      <c r="H1574" s="50">
        <f t="shared" si="910"/>
        <v>-4.4996906462690944E-4</v>
      </c>
      <c r="I1574" s="50">
        <f t="shared" si="911"/>
        <v>2.9403368541249808E-3</v>
      </c>
      <c r="J1574" s="51">
        <f t="shared" si="912"/>
        <v>0.14265089832876809</v>
      </c>
      <c r="K1574" s="51">
        <f t="shared" si="913"/>
        <v>0.15678701423622196</v>
      </c>
      <c r="L1574" s="51">
        <f t="shared" si="914"/>
        <v>0.99190815347877048</v>
      </c>
      <c r="M1574" s="51">
        <f t="shared" si="915"/>
        <v>0.14651579129789208</v>
      </c>
      <c r="N1574" s="51">
        <f t="shared" si="886"/>
        <v>1.4378618573416526</v>
      </c>
      <c r="O1574" s="52">
        <f t="shared" si="887"/>
        <v>0.2082522121552044</v>
      </c>
      <c r="P1574" s="53" t="b">
        <f t="shared" si="888"/>
        <v>0</v>
      </c>
      <c r="Q1574" s="53" t="b">
        <f t="shared" si="889"/>
        <v>0</v>
      </c>
      <c r="R1574" s="53" t="b">
        <f t="shared" si="890"/>
        <v>0</v>
      </c>
      <c r="S1574" s="53" t="b">
        <f t="shared" si="916"/>
        <v>0</v>
      </c>
      <c r="T1574" s="54" t="str">
        <f t="shared" si="917"/>
        <v>不调</v>
      </c>
      <c r="U1574" s="51">
        <f t="shared" si="891"/>
        <v>0.14265089832876809</v>
      </c>
      <c r="V1574" s="51">
        <f t="shared" si="892"/>
        <v>0.15678701423622196</v>
      </c>
      <c r="W1574" s="51">
        <f t="shared" si="893"/>
        <v>0.99190815347877048</v>
      </c>
      <c r="X1574" s="51">
        <f t="shared" si="894"/>
        <v>0.14651579129789208</v>
      </c>
      <c r="Y1574" s="51">
        <f t="shared" si="918"/>
        <v>0.99998626710299976</v>
      </c>
      <c r="Z1574" s="51">
        <f t="shared" si="895"/>
        <v>0.14264893931867437</v>
      </c>
      <c r="AA1574" s="51">
        <f t="shared" si="896"/>
        <v>0.15678486109630449</v>
      </c>
      <c r="AB1574" s="51">
        <f t="shared" si="897"/>
        <v>0.99189453170626507</v>
      </c>
      <c r="AC1574" s="51">
        <f t="shared" si="898"/>
        <v>0.14651377921162129</v>
      </c>
      <c r="AD1574" s="78">
        <f t="shared" si="899"/>
        <v>1.4378421113328652</v>
      </c>
      <c r="AE1574" s="51">
        <f t="shared" si="919"/>
        <v>1.4568444270559591</v>
      </c>
      <c r="AF1574" s="50">
        <f t="shared" si="900"/>
        <v>-1.3043476276663468E-2</v>
      </c>
      <c r="AG1574" s="50">
        <f t="shared" si="920"/>
        <v>-2.5012319715123077E-4</v>
      </c>
      <c r="AH1574" s="48">
        <f t="shared" si="921"/>
        <v>46112</v>
      </c>
      <c r="AI1574" s="55">
        <f t="shared" si="901"/>
        <v>2026</v>
      </c>
      <c r="AJ1574" s="55">
        <f t="shared" si="902"/>
        <v>4</v>
      </c>
      <c r="AK1574" s="53">
        <f t="shared" si="903"/>
        <v>1</v>
      </c>
      <c r="AL1574" s="51">
        <f t="shared" si="922"/>
        <v>1.4199322115558308</v>
      </c>
      <c r="AM1574" s="52">
        <f t="shared" si="904"/>
        <v>1.261320761039042E-2</v>
      </c>
      <c r="AN1574" s="51">
        <f t="shared" si="923"/>
        <v>1.4568444270559591</v>
      </c>
      <c r="AO1574" s="52">
        <f t="shared" si="905"/>
        <v>-1.3043476276663468E-2</v>
      </c>
      <c r="AP1574" s="56">
        <f t="shared" si="906"/>
        <v>1</v>
      </c>
      <c r="AQ1574" s="53" t="b">
        <f t="shared" si="907"/>
        <v>1</v>
      </c>
    </row>
    <row r="1575" spans="1:43">
      <c r="A1575" s="48">
        <f>净值底稿!A1536</f>
        <v>46148</v>
      </c>
      <c r="B1575" s="49">
        <f>净值底稿!X1536</f>
        <v>1.881130537765938</v>
      </c>
      <c r="C1575" s="49">
        <f>净值底稿!U1536</f>
        <v>2.1234048964614454</v>
      </c>
      <c r="D1575" s="49">
        <f>净值底稿!V1536</f>
        <v>1.7755000000000001</v>
      </c>
      <c r="E1575" s="49">
        <f>净值底稿!W1536</f>
        <v>3.5594999999999999</v>
      </c>
      <c r="F1575" s="50">
        <f t="shared" si="908"/>
        <v>-2.8903368247162886E-3</v>
      </c>
      <c r="G1575" s="50">
        <f t="shared" si="909"/>
        <v>1.960222914588905E-2</v>
      </c>
      <c r="H1575" s="50">
        <f t="shared" si="910"/>
        <v>-9.0034325586618724E-4</v>
      </c>
      <c r="I1575" s="50">
        <f t="shared" si="911"/>
        <v>1.3150029886431547E-2</v>
      </c>
      <c r="J1575" s="51">
        <f t="shared" si="912"/>
        <v>0.14223663583635487</v>
      </c>
      <c r="K1575" s="51">
        <f t="shared" si="913"/>
        <v>0.15985819387012062</v>
      </c>
      <c r="L1575" s="51">
        <f t="shared" si="914"/>
        <v>0.99100148615411277</v>
      </c>
      <c r="M1575" s="51">
        <f t="shared" si="915"/>
        <v>0.14844043978702814</v>
      </c>
      <c r="N1575" s="51">
        <f t="shared" si="886"/>
        <v>1.4415367556476162</v>
      </c>
      <c r="O1575" s="52">
        <f t="shared" si="887"/>
        <v>0.20956443082213203</v>
      </c>
      <c r="P1575" s="53" t="b">
        <f t="shared" si="888"/>
        <v>0</v>
      </c>
      <c r="Q1575" s="53" t="b">
        <f t="shared" si="889"/>
        <v>0</v>
      </c>
      <c r="R1575" s="53" t="b">
        <f t="shared" si="890"/>
        <v>0</v>
      </c>
      <c r="S1575" s="53" t="b">
        <f t="shared" si="916"/>
        <v>0</v>
      </c>
      <c r="T1575" s="54" t="str">
        <f t="shared" si="917"/>
        <v>不调</v>
      </c>
      <c r="U1575" s="51">
        <f t="shared" si="891"/>
        <v>0.14223663583635487</v>
      </c>
      <c r="V1575" s="51">
        <f t="shared" si="892"/>
        <v>0.15985819387012062</v>
      </c>
      <c r="W1575" s="51">
        <f t="shared" si="893"/>
        <v>0.99100148615411277</v>
      </c>
      <c r="X1575" s="51">
        <f t="shared" si="894"/>
        <v>0.14844043978702814</v>
      </c>
      <c r="Y1575" s="51">
        <f t="shared" si="918"/>
        <v>0.99991760544683339</v>
      </c>
      <c r="Z1575" s="51">
        <f t="shared" si="895"/>
        <v>0.14222491631230122</v>
      </c>
      <c r="AA1575" s="51">
        <f t="shared" si="896"/>
        <v>0.15984502242566667</v>
      </c>
      <c r="AB1575" s="51">
        <f t="shared" si="897"/>
        <v>0.99091983302947362</v>
      </c>
      <c r="AC1575" s="51">
        <f t="shared" si="898"/>
        <v>0.14842820910332002</v>
      </c>
      <c r="AD1575" s="78">
        <f t="shared" si="899"/>
        <v>1.4414179808707615</v>
      </c>
      <c r="AE1575" s="51">
        <f t="shared" si="919"/>
        <v>1.4568444270559591</v>
      </c>
      <c r="AF1575" s="50">
        <f t="shared" si="900"/>
        <v>-1.05889454623318E-2</v>
      </c>
      <c r="AG1575" s="50">
        <f t="shared" si="920"/>
        <v>2.4869695425608906E-3</v>
      </c>
      <c r="AH1575" s="48">
        <f t="shared" si="921"/>
        <v>46112</v>
      </c>
      <c r="AI1575" s="55">
        <f t="shared" si="901"/>
        <v>2026</v>
      </c>
      <c r="AJ1575" s="55">
        <f t="shared" si="902"/>
        <v>5</v>
      </c>
      <c r="AK1575" s="53">
        <f t="shared" si="903"/>
        <v>0</v>
      </c>
      <c r="AL1575" s="51">
        <f t="shared" si="922"/>
        <v>1.4378421113328652</v>
      </c>
      <c r="AM1575" s="52" t="str">
        <f t="shared" si="904"/>
        <v/>
      </c>
      <c r="AN1575" s="51">
        <f t="shared" si="923"/>
        <v>1.4568444270559591</v>
      </c>
      <c r="AO1575" s="52">
        <f t="shared" si="905"/>
        <v>-1.05889454623318E-2</v>
      </c>
      <c r="AP1575" s="56">
        <f t="shared" si="906"/>
        <v>1</v>
      </c>
      <c r="AQ1575" s="53" t="b">
        <f t="shared" si="907"/>
        <v>1</v>
      </c>
    </row>
    <row r="1576" spans="1:43">
      <c r="A1576" s="48">
        <f>净值底稿!A1537</f>
        <v>46149</v>
      </c>
      <c r="B1576" s="49">
        <f>净值底稿!X1537</f>
        <v>1.8733167672376736</v>
      </c>
      <c r="C1576" s="49">
        <f>净值底稿!U1537</f>
        <v>2.1529326444029806</v>
      </c>
      <c r="D1576" s="49">
        <f>净值底稿!V1537</f>
        <v>1.7759</v>
      </c>
      <c r="E1576" s="49">
        <f>净值底稿!W1537</f>
        <v>3.601</v>
      </c>
      <c r="F1576" s="50">
        <f t="shared" si="908"/>
        <v>-4.1537630543939663E-3</v>
      </c>
      <c r="G1576" s="50">
        <f t="shared" si="909"/>
        <v>1.3905849040256824E-2</v>
      </c>
      <c r="H1576" s="50">
        <f t="shared" si="910"/>
        <v>2.2528865108428775E-4</v>
      </c>
      <c r="I1576" s="50">
        <f t="shared" si="911"/>
        <v>1.165894086248076E-2</v>
      </c>
      <c r="J1576" s="51">
        <f t="shared" si="912"/>
        <v>0.14163414770950891</v>
      </c>
      <c r="K1576" s="51">
        <f t="shared" si="913"/>
        <v>0.16206780317735445</v>
      </c>
      <c r="L1576" s="51">
        <f t="shared" si="914"/>
        <v>0.99114307602198948</v>
      </c>
      <c r="M1576" s="51">
        <f t="shared" si="915"/>
        <v>0.15015872481557957</v>
      </c>
      <c r="N1576" s="51">
        <f t="shared" si="886"/>
        <v>1.4450037517244325</v>
      </c>
      <c r="O1576" s="52">
        <f t="shared" si="887"/>
        <v>0.21017381479074557</v>
      </c>
      <c r="P1576" s="53" t="b">
        <f t="shared" si="888"/>
        <v>0</v>
      </c>
      <c r="Q1576" s="53" t="b">
        <f t="shared" si="889"/>
        <v>0</v>
      </c>
      <c r="R1576" s="53" t="b">
        <f t="shared" si="890"/>
        <v>0</v>
      </c>
      <c r="S1576" s="53" t="b">
        <f t="shared" si="916"/>
        <v>0</v>
      </c>
      <c r="T1576" s="54" t="str">
        <f t="shared" si="917"/>
        <v>不调</v>
      </c>
      <c r="U1576" s="51">
        <f t="shared" si="891"/>
        <v>0.14163414770950891</v>
      </c>
      <c r="V1576" s="51">
        <f t="shared" si="892"/>
        <v>0.16206780317735445</v>
      </c>
      <c r="W1576" s="51">
        <f t="shared" si="893"/>
        <v>0.99114307602198948</v>
      </c>
      <c r="X1576" s="51">
        <f t="shared" si="894"/>
        <v>0.15015872481557957</v>
      </c>
      <c r="Y1576" s="51">
        <f t="shared" si="918"/>
        <v>0.99998626710299976</v>
      </c>
      <c r="Z1576" s="51">
        <f t="shared" si="895"/>
        <v>0.14163220266234669</v>
      </c>
      <c r="AA1576" s="51">
        <f t="shared" si="896"/>
        <v>0.16206557751690637</v>
      </c>
      <c r="AB1576" s="51">
        <f t="shared" si="897"/>
        <v>0.991129464756214</v>
      </c>
      <c r="AC1576" s="51">
        <f t="shared" si="898"/>
        <v>0.15015666270127798</v>
      </c>
      <c r="AD1576" s="78">
        <f t="shared" si="899"/>
        <v>1.4449839076367452</v>
      </c>
      <c r="AE1576" s="51">
        <f t="shared" si="919"/>
        <v>1.4568444270559591</v>
      </c>
      <c r="AF1576" s="50">
        <f t="shared" si="900"/>
        <v>-8.1412395166874374E-3</v>
      </c>
      <c r="AG1576" s="50">
        <f t="shared" si="920"/>
        <v>2.4739019585626743E-3</v>
      </c>
      <c r="AH1576" s="48">
        <f t="shared" si="921"/>
        <v>46112</v>
      </c>
      <c r="AI1576" s="55">
        <f t="shared" si="901"/>
        <v>2026</v>
      </c>
      <c r="AJ1576" s="55">
        <f t="shared" si="902"/>
        <v>5</v>
      </c>
      <c r="AK1576" s="53">
        <f t="shared" si="903"/>
        <v>0</v>
      </c>
      <c r="AL1576" s="51">
        <f t="shared" si="922"/>
        <v>1.4378421113328652</v>
      </c>
      <c r="AM1576" s="52" t="str">
        <f t="shared" si="904"/>
        <v/>
      </c>
      <c r="AN1576" s="51">
        <f t="shared" si="923"/>
        <v>1.4568444270559591</v>
      </c>
      <c r="AO1576" s="52">
        <f t="shared" si="905"/>
        <v>-8.1412395166874374E-3</v>
      </c>
      <c r="AP1576" s="56">
        <f t="shared" si="906"/>
        <v>1</v>
      </c>
      <c r="AQ1576" s="53" t="b">
        <f t="shared" si="907"/>
        <v>1</v>
      </c>
    </row>
    <row r="1577" spans="1:43">
      <c r="A1577" s="48">
        <f>净值底稿!A1538</f>
        <v>46150</v>
      </c>
      <c r="B1577" s="49">
        <f>净值底稿!X1538</f>
        <v>1.8724561672665361</v>
      </c>
      <c r="C1577" s="49">
        <f>净值底稿!U1538</f>
        <v>2.1593798933299659</v>
      </c>
      <c r="D1577" s="49">
        <f>净值底稿!V1538</f>
        <v>1.7762</v>
      </c>
      <c r="E1577" s="49">
        <f>净值底稿!W1538</f>
        <v>3.5796999999999999</v>
      </c>
      <c r="F1577" s="50">
        <f t="shared" si="908"/>
        <v>-4.5939906490377602E-4</v>
      </c>
      <c r="G1577" s="50">
        <f t="shared" si="909"/>
        <v>2.9946356862331491E-3</v>
      </c>
      <c r="H1577" s="50">
        <f t="shared" si="910"/>
        <v>1.6892843065496876E-4</v>
      </c>
      <c r="I1577" s="50">
        <f t="shared" si="911"/>
        <v>-5.9150236045543148E-3</v>
      </c>
      <c r="J1577" s="51">
        <f t="shared" si="912"/>
        <v>0.14156713696088336</v>
      </c>
      <c r="K1577" s="51">
        <f t="shared" si="913"/>
        <v>0.16255090487884849</v>
      </c>
      <c r="L1577" s="51">
        <f t="shared" si="914"/>
        <v>0.99129689470127114</v>
      </c>
      <c r="M1577" s="51">
        <f t="shared" si="915"/>
        <v>0.14926848249701882</v>
      </c>
      <c r="N1577" s="51">
        <f t="shared" si="886"/>
        <v>1.4446834190380218</v>
      </c>
      <c r="O1577" s="52">
        <f t="shared" si="887"/>
        <v>0.21050843238876263</v>
      </c>
      <c r="P1577" s="53" t="b">
        <f t="shared" si="888"/>
        <v>0</v>
      </c>
      <c r="Q1577" s="53" t="b">
        <f t="shared" si="889"/>
        <v>0</v>
      </c>
      <c r="R1577" s="53" t="b">
        <f t="shared" si="890"/>
        <v>0</v>
      </c>
      <c r="S1577" s="53" t="b">
        <f t="shared" si="916"/>
        <v>0</v>
      </c>
      <c r="T1577" s="54" t="str">
        <f t="shared" si="917"/>
        <v>不调</v>
      </c>
      <c r="U1577" s="51">
        <f t="shared" si="891"/>
        <v>0.14156713696088336</v>
      </c>
      <c r="V1577" s="51">
        <f t="shared" si="892"/>
        <v>0.16255090487884849</v>
      </c>
      <c r="W1577" s="51">
        <f t="shared" si="893"/>
        <v>0.99129689470127114</v>
      </c>
      <c r="X1577" s="51">
        <f t="shared" si="894"/>
        <v>0.14926848249701882</v>
      </c>
      <c r="Y1577" s="51">
        <f t="shared" si="918"/>
        <v>0.99998626710299976</v>
      </c>
      <c r="Z1577" s="51">
        <f t="shared" si="895"/>
        <v>0.14156519283397284</v>
      </c>
      <c r="AA1577" s="51">
        <f t="shared" si="896"/>
        <v>0.16254867258401448</v>
      </c>
      <c r="AB1577" s="51">
        <f t="shared" si="897"/>
        <v>0.99128328132311949</v>
      </c>
      <c r="AC1577" s="51">
        <f t="shared" si="898"/>
        <v>0.14926643260832331</v>
      </c>
      <c r="AD1577" s="78">
        <f t="shared" si="899"/>
        <v>1.44466357934943</v>
      </c>
      <c r="AE1577" s="51">
        <f t="shared" si="919"/>
        <v>1.4568444270559591</v>
      </c>
      <c r="AF1577" s="50">
        <f t="shared" si="900"/>
        <v>-8.3611176871812853E-3</v>
      </c>
      <c r="AG1577" s="50">
        <f t="shared" si="920"/>
        <v>-2.2168294444124825E-4</v>
      </c>
      <c r="AH1577" s="48">
        <f t="shared" si="921"/>
        <v>46112</v>
      </c>
      <c r="AI1577" s="55">
        <f t="shared" si="901"/>
        <v>2026</v>
      </c>
      <c r="AJ1577" s="55">
        <f t="shared" si="902"/>
        <v>5</v>
      </c>
      <c r="AK1577" s="53">
        <f t="shared" si="903"/>
        <v>0</v>
      </c>
      <c r="AL1577" s="51">
        <f t="shared" si="922"/>
        <v>1.4378421113328652</v>
      </c>
      <c r="AM1577" s="52" t="str">
        <f t="shared" si="904"/>
        <v/>
      </c>
      <c r="AN1577" s="51">
        <f t="shared" si="923"/>
        <v>1.4568444270559591</v>
      </c>
      <c r="AO1577" s="52">
        <f t="shared" si="905"/>
        <v>-8.3611176871812853E-3</v>
      </c>
      <c r="AP1577" s="56">
        <f t="shared" si="906"/>
        <v>1</v>
      </c>
      <c r="AQ1577" s="53" t="b">
        <f t="shared" si="907"/>
        <v>1</v>
      </c>
    </row>
    <row r="1578" spans="1:43">
      <c r="A1578" s="48">
        <f>净值底稿!A1539</f>
        <v>46153</v>
      </c>
      <c r="B1578" s="49">
        <f>净值底稿!X1539</f>
        <v>1.8749717675740256</v>
      </c>
      <c r="C1578" s="49">
        <f>净值底稿!U1539</f>
        <v>2.1931952506161605</v>
      </c>
      <c r="D1578" s="49">
        <f>净值底稿!V1539</f>
        <v>1.7774000000000001</v>
      </c>
      <c r="E1578" s="49">
        <f>净值底稿!W1539</f>
        <v>3.5569999999999999</v>
      </c>
      <c r="F1578" s="50">
        <f t="shared" si="908"/>
        <v>1.3434762059940653E-3</v>
      </c>
      <c r="G1578" s="50">
        <f t="shared" si="909"/>
        <v>1.5659753705517865E-2</v>
      </c>
      <c r="H1578" s="50">
        <f t="shared" si="910"/>
        <v>6.7559959464036368E-4</v>
      </c>
      <c r="I1578" s="50">
        <f t="shared" si="911"/>
        <v>-6.3413135178925772E-3</v>
      </c>
      <c r="J1578" s="51">
        <f t="shared" si="912"/>
        <v>0.14175538230214224</v>
      </c>
      <c r="K1578" s="51">
        <f t="shared" si="913"/>
        <v>0.16509414476183901</v>
      </c>
      <c r="L1578" s="51">
        <f t="shared" si="914"/>
        <v>0.99195299190615516</v>
      </c>
      <c r="M1578" s="51">
        <f t="shared" si="915"/>
        <v>0.14831988736145654</v>
      </c>
      <c r="N1578" s="51">
        <f t="shared" si="886"/>
        <v>1.4471224063315931</v>
      </c>
      <c r="O1578" s="52">
        <f t="shared" si="887"/>
        <v>0.21204116923449107</v>
      </c>
      <c r="P1578" s="53" t="b">
        <f t="shared" si="888"/>
        <v>0</v>
      </c>
      <c r="Q1578" s="53" t="b">
        <f t="shared" si="889"/>
        <v>0</v>
      </c>
      <c r="R1578" s="53" t="b">
        <f t="shared" si="890"/>
        <v>0</v>
      </c>
      <c r="S1578" s="53" t="b">
        <f t="shared" si="916"/>
        <v>0</v>
      </c>
      <c r="T1578" s="54" t="str">
        <f t="shared" si="917"/>
        <v>不调</v>
      </c>
      <c r="U1578" s="51">
        <f t="shared" si="891"/>
        <v>0.14175538230214224</v>
      </c>
      <c r="V1578" s="51">
        <f t="shared" si="892"/>
        <v>0.16509414476183901</v>
      </c>
      <c r="W1578" s="51">
        <f t="shared" si="893"/>
        <v>0.99195299190615516</v>
      </c>
      <c r="X1578" s="51">
        <f t="shared" si="894"/>
        <v>0.14831988736145654</v>
      </c>
      <c r="Y1578" s="51">
        <f t="shared" si="918"/>
        <v>0.99995880187477393</v>
      </c>
      <c r="Z1578" s="51">
        <f t="shared" si="895"/>
        <v>0.14174954224615069</v>
      </c>
      <c r="AA1578" s="51">
        <f t="shared" si="896"/>
        <v>0.16508734319258903</v>
      </c>
      <c r="AB1578" s="51">
        <f t="shared" si="897"/>
        <v>0.99191212530257622</v>
      </c>
      <c r="AC1578" s="51">
        <f t="shared" si="898"/>
        <v>0.1483137768601635</v>
      </c>
      <c r="AD1578" s="78">
        <f t="shared" si="899"/>
        <v>1.4470627876014794</v>
      </c>
      <c r="AE1578" s="51">
        <f t="shared" si="919"/>
        <v>1.4568444270559591</v>
      </c>
      <c r="AF1578" s="50">
        <f t="shared" si="900"/>
        <v>-6.7142649364742013E-3</v>
      </c>
      <c r="AG1578" s="50">
        <f t="shared" si="920"/>
        <v>1.6607383797477837E-3</v>
      </c>
      <c r="AH1578" s="48">
        <f t="shared" si="921"/>
        <v>46112</v>
      </c>
      <c r="AI1578" s="55">
        <f t="shared" si="901"/>
        <v>2026</v>
      </c>
      <c r="AJ1578" s="55">
        <f t="shared" si="902"/>
        <v>5</v>
      </c>
      <c r="AK1578" s="53">
        <f t="shared" si="903"/>
        <v>0</v>
      </c>
      <c r="AL1578" s="51">
        <f t="shared" si="922"/>
        <v>1.4378421113328652</v>
      </c>
      <c r="AM1578" s="52" t="str">
        <f t="shared" si="904"/>
        <v/>
      </c>
      <c r="AN1578" s="51">
        <f t="shared" si="923"/>
        <v>1.4568444270559591</v>
      </c>
      <c r="AO1578" s="52">
        <f t="shared" si="905"/>
        <v>-6.7142649364742013E-3</v>
      </c>
      <c r="AP1578" s="56">
        <f t="shared" si="906"/>
        <v>1</v>
      </c>
      <c r="AQ1578" s="53" t="b">
        <f t="shared" si="907"/>
        <v>1</v>
      </c>
    </row>
    <row r="1579" spans="1:43">
      <c r="A1579" s="48">
        <f>净值底稿!A1540</f>
        <v>46154</v>
      </c>
      <c r="B1579" s="49">
        <f>净值底稿!X1540</f>
        <v>1.8716328180466915</v>
      </c>
      <c r="C1579" s="49">
        <f>净值底稿!U1540</f>
        <v>2.180951955286158</v>
      </c>
      <c r="D1579" s="49">
        <f>净值底稿!V1540</f>
        <v>1.7781</v>
      </c>
      <c r="E1579" s="49">
        <f>净值底稿!W1540</f>
        <v>3.5676000000000001</v>
      </c>
      <c r="F1579" s="50">
        <f t="shared" si="908"/>
        <v>-1.7807998952722448E-3</v>
      </c>
      <c r="G1579" s="50">
        <f t="shared" si="909"/>
        <v>-5.582400986215319E-3</v>
      </c>
      <c r="H1579" s="50">
        <f t="shared" si="910"/>
        <v>3.9383368965895116E-4</v>
      </c>
      <c r="I1579" s="50">
        <f t="shared" si="911"/>
        <v>2.9800393590104779E-3</v>
      </c>
      <c r="J1579" s="51">
        <f t="shared" si="912"/>
        <v>0.14149711467616385</v>
      </c>
      <c r="K1579" s="51">
        <f t="shared" si="913"/>
        <v>0.16416575944513906</v>
      </c>
      <c r="L1579" s="51">
        <f t="shared" si="914"/>
        <v>0.99230277371470155</v>
      </c>
      <c r="M1579" s="51">
        <f t="shared" si="915"/>
        <v>0.14875575775269029</v>
      </c>
      <c r="N1579" s="51">
        <f t="shared" ref="N1579:N1642" si="924">SUM(J1579:M1579)</f>
        <v>1.4467214055886948</v>
      </c>
      <c r="O1579" s="52">
        <f t="shared" ref="O1579:O1642" si="925">IFERROR((J1579+K1579)/N1579,0)</f>
        <v>0.21127970661146306</v>
      </c>
      <c r="P1579" s="53" t="b">
        <f t="shared" ref="P1579:P1642" si="926">AND(MONTH(A1579)=12,OR(A1580="",YEAR(A1579)&lt;&gt;YEAR(A1580)))</f>
        <v>0</v>
      </c>
      <c r="Q1579" s="53" t="b">
        <f t="shared" ref="Q1579:Q1642" si="927">AND(MOD(MONTH(A1579),3)=0,OR(A1580="",MONTH(A1579)&lt;&gt;MONTH(A1580)))</f>
        <v>0</v>
      </c>
      <c r="R1579" s="53" t="b">
        <f t="shared" ref="R1579:R1642" si="928">OR(O1579&gt;$E$7,O1579&lt;$E$6)</f>
        <v>0</v>
      </c>
      <c r="S1579" s="53" t="b">
        <f t="shared" si="916"/>
        <v>0</v>
      </c>
      <c r="T1579" s="54" t="str">
        <f t="shared" si="917"/>
        <v>不调</v>
      </c>
      <c r="U1579" s="51">
        <f t="shared" ref="U1579:U1642" si="929">IF(OR(T1579="年末+季度",T1579="季度+动态"),N1579*$E$5/2,IF(T1579="季度",(J1579+K1579)/2,IF(T1579="动态",N1579*$E$5*IF(J1579+K1579=0,0.5,J1579/(J1579+K1579)),J1579)))</f>
        <v>0.14149711467616385</v>
      </c>
      <c r="V1579" s="51">
        <f t="shared" ref="V1579:V1642" si="930">IF(OR(T1579="年末+季度",T1579="季度+动态"),N1579*$E$5/2,IF(T1579="季度",(J1579+K1579)/2,IF(T1579="动态",N1579*$E$5*IF(J1579+K1579=0,0.5,K1579/(J1579+K1579)),K1579)))</f>
        <v>0.16416575944513906</v>
      </c>
      <c r="W1579" s="51">
        <f t="shared" ref="W1579:W1642" si="931">IF(OR(T1579="年末+季度",T1579="季度+动态",T1579="动态"),N1579*(1-$E$5)*IF(L1579+M1579=0,$B$7/($B$7+$B$8),L1579/(L1579+M1579)),L1579)</f>
        <v>0.99230277371470155</v>
      </c>
      <c r="X1579" s="51">
        <f t="shared" ref="X1579:X1642" si="932">IF(OR(T1579="年末+季度",T1579="季度+动态",T1579="动态"),N1579*(1-$E$5)*IF(L1579+M1579=0,$B$8/($B$7+$B$8),M1579/(L1579+M1579)),M1579)</f>
        <v>0.14875575775269029</v>
      </c>
      <c r="Y1579" s="51">
        <f t="shared" si="918"/>
        <v>0.99998626710299976</v>
      </c>
      <c r="Z1579" s="51">
        <f t="shared" ref="Z1579:Z1642" si="933">U1579*Y1579</f>
        <v>0.14149517151086219</v>
      </c>
      <c r="AA1579" s="51">
        <f t="shared" ref="AA1579:AA1642" si="934">V1579*Y1579</f>
        <v>0.16416350497367363</v>
      </c>
      <c r="AB1579" s="51">
        <f t="shared" ref="AB1579:AB1642" si="935">W1579*Y1579</f>
        <v>0.99228914652291711</v>
      </c>
      <c r="AC1579" s="51">
        <f t="shared" ref="AC1579:AC1642" si="936">X1579*Y1579</f>
        <v>0.14875371490519088</v>
      </c>
      <c r="AD1579" s="78">
        <f t="shared" ref="AD1579:AD1642" si="937">SUM(Z1579:AC1579)</f>
        <v>1.446701537912644</v>
      </c>
      <c r="AE1579" s="51">
        <f t="shared" si="919"/>
        <v>1.4568444270559591</v>
      </c>
      <c r="AF1579" s="50">
        <f t="shared" ref="AF1579:AF1642" si="938">AD1579/AE1579-1</f>
        <v>-6.9622321745171911E-3</v>
      </c>
      <c r="AG1579" s="50">
        <f t="shared" si="920"/>
        <v>-2.4964341003763657E-4</v>
      </c>
      <c r="AH1579" s="48">
        <f t="shared" si="921"/>
        <v>46112</v>
      </c>
      <c r="AI1579" s="55">
        <f t="shared" ref="AI1579:AI1642" si="939">YEAR(A1579)</f>
        <v>2026</v>
      </c>
      <c r="AJ1579" s="55">
        <f t="shared" ref="AJ1579:AJ1642" si="940">MONTH(A1579)</f>
        <v>5</v>
      </c>
      <c r="AK1579" s="53">
        <f t="shared" ref="AK1579:AK1642" si="941">IF(MONTH(A1579)&lt;&gt;MONTH(A1580),1,0)</f>
        <v>0</v>
      </c>
      <c r="AL1579" s="51">
        <f t="shared" si="922"/>
        <v>1.4378421113328652</v>
      </c>
      <c r="AM1579" s="52" t="str">
        <f t="shared" ref="AM1579:AM1642" si="942">IF(AK1579,AD1579/AL1579-1,"")</f>
        <v/>
      </c>
      <c r="AN1579" s="51">
        <f t="shared" si="923"/>
        <v>1.4568444270559591</v>
      </c>
      <c r="AO1579" s="52">
        <f t="shared" ref="AO1579:AO1642" si="943">AD1579/AN1579-1</f>
        <v>-6.9622321745171911E-3</v>
      </c>
      <c r="AP1579" s="56">
        <f t="shared" ref="AP1579:AP1642" si="944">IFERROR(SUM(Z1579:AC1579)/AD1579,0)</f>
        <v>1</v>
      </c>
      <c r="AQ1579" s="53" t="b">
        <f t="shared" ref="AQ1579:AQ1642" si="945">AND(B1579&gt;0,C1579&gt;0,D1579&gt;0,E1579&gt;0)</f>
        <v>1</v>
      </c>
    </row>
    <row r="1580" spans="1:43">
      <c r="A1580" s="48">
        <f>净值底稿!A1541</f>
        <v>46155</v>
      </c>
      <c r="B1580" s="49">
        <f>净值底稿!X1541</f>
        <v>1.8722210191596937</v>
      </c>
      <c r="C1580" s="49">
        <f>净值底稿!U1541</f>
        <v>2.2105308294440991</v>
      </c>
      <c r="D1580" s="49">
        <f>净值底稿!V1541</f>
        <v>1.7788999999999999</v>
      </c>
      <c r="E1580" s="49">
        <f>净值底稿!W1541</f>
        <v>3.5707</v>
      </c>
      <c r="F1580" s="50">
        <f t="shared" ref="F1580:F1643" si="946">IFERROR(B1580/B1579-1,0)</f>
        <v>3.1427163882291609E-4</v>
      </c>
      <c r="G1580" s="50">
        <f t="shared" ref="G1580:G1643" si="947">IFERROR(C1580/C1579-1,0)</f>
        <v>1.3562368527306745E-2</v>
      </c>
      <c r="H1580" s="50">
        <f t="shared" ref="H1580:H1643" si="948">IFERROR(D1580/D1579-1,0)</f>
        <v>4.4991845228037342E-4</v>
      </c>
      <c r="I1580" s="50">
        <f t="shared" ref="I1580:I1643" si="949">IFERROR(E1580/E1579-1,0)</f>
        <v>8.6893149456224172E-4</v>
      </c>
      <c r="J1580" s="51">
        <f t="shared" ref="J1580:J1643" si="950">Z1579*(1+F1580)</f>
        <v>0.14153963943029843</v>
      </c>
      <c r="K1580" s="51">
        <f t="shared" ref="K1580:K1643" si="951">AA1579*(1+G1580)</f>
        <v>0.16638995092686096</v>
      </c>
      <c r="L1580" s="51">
        <f t="shared" ref="L1580:L1643" si="952">AB1579*(1+H1580)</f>
        <v>0.9927355957199353</v>
      </c>
      <c r="M1580" s="51">
        <f t="shared" ref="M1580:M1643" si="953">AC1579*(1+I1580)</f>
        <v>0.14888297169300513</v>
      </c>
      <c r="N1580" s="51">
        <f t="shared" si="924"/>
        <v>1.4495481577700997</v>
      </c>
      <c r="O1580" s="52">
        <f t="shared" si="925"/>
        <v>0.21243143161994721</v>
      </c>
      <c r="P1580" s="53" t="b">
        <f t="shared" si="926"/>
        <v>0</v>
      </c>
      <c r="Q1580" s="53" t="b">
        <f t="shared" si="927"/>
        <v>0</v>
      </c>
      <c r="R1580" s="53" t="b">
        <f t="shared" si="928"/>
        <v>0</v>
      </c>
      <c r="S1580" s="53" t="b">
        <f t="shared" ref="S1580:S1643" si="954">AND(OR(P1580,Q1580,R1580),A1580-AH1579&gt;$E$8)</f>
        <v>0</v>
      </c>
      <c r="T1580" s="54" t="str">
        <f t="shared" ref="T1580:T1643" si="955">IF(NOT(OR(P1580,Q1580,R1580)),"不调",IF(NOT(S1580),"间隔规则跳过",IF(P1580,"年末+季度",IF(AND(Q1580,R1580),"季度+动态",IF(Q1580,"季度","动态")))))</f>
        <v>不调</v>
      </c>
      <c r="U1580" s="51">
        <f t="shared" si="929"/>
        <v>0.14153963943029843</v>
      </c>
      <c r="V1580" s="51">
        <f t="shared" si="930"/>
        <v>0.16638995092686096</v>
      </c>
      <c r="W1580" s="51">
        <f t="shared" si="931"/>
        <v>0.9927355957199353</v>
      </c>
      <c r="X1580" s="51">
        <f t="shared" si="932"/>
        <v>0.14888297169300513</v>
      </c>
      <c r="Y1580" s="51">
        <f t="shared" ref="Y1580:Y1643" si="956">POWER(1-$H$5,(A1580-A1579)/$H$8)</f>
        <v>0.99998626710299976</v>
      </c>
      <c r="Z1580" s="51">
        <f t="shared" si="933"/>
        <v>0.14153769568100869</v>
      </c>
      <c r="AA1580" s="51">
        <f t="shared" si="934"/>
        <v>0.16638766591080301</v>
      </c>
      <c r="AB1580" s="51">
        <f t="shared" si="935"/>
        <v>0.99272196258425083</v>
      </c>
      <c r="AC1580" s="51">
        <f t="shared" si="936"/>
        <v>0.14888092709848977</v>
      </c>
      <c r="AD1580" s="78">
        <f t="shared" si="937"/>
        <v>1.4495282512745522</v>
      </c>
      <c r="AE1580" s="51">
        <f t="shared" ref="AE1580:AE1643" si="957">MAX(AE1579,AD1580)</f>
        <v>1.4568444270559591</v>
      </c>
      <c r="AF1580" s="50">
        <f t="shared" si="938"/>
        <v>-5.0219334649147518E-3</v>
      </c>
      <c r="AG1580" s="50">
        <f t="shared" ref="AG1580:AG1643" si="958">AD1580/AD1579-1</f>
        <v>1.9539022305781195E-3</v>
      </c>
      <c r="AH1580" s="48">
        <f t="shared" ref="AH1580:AH1643" si="959">IF(OR(T1580="年末+季度",T1580="季度+动态",T1580="季度",T1580="动态"),A1580,AH1579)</f>
        <v>46112</v>
      </c>
      <c r="AI1580" s="55">
        <f t="shared" si="939"/>
        <v>2026</v>
      </c>
      <c r="AJ1580" s="55">
        <f t="shared" si="940"/>
        <v>5</v>
      </c>
      <c r="AK1580" s="53">
        <f t="shared" si="941"/>
        <v>0</v>
      </c>
      <c r="AL1580" s="51">
        <f t="shared" ref="AL1580:AL1643" si="960">IF(AK1579,AD1579,AL1579)</f>
        <v>1.4378421113328652</v>
      </c>
      <c r="AM1580" s="52" t="str">
        <f t="shared" si="942"/>
        <v/>
      </c>
      <c r="AN1580" s="51">
        <f t="shared" ref="AN1580:AN1643" si="961">IF(AI1580&lt;&gt;AI1579,AD1580,MAX(AN1579,AD1580))</f>
        <v>1.4568444270559591</v>
      </c>
      <c r="AO1580" s="52">
        <f t="shared" si="943"/>
        <v>-5.0219334649147518E-3</v>
      </c>
      <c r="AP1580" s="56">
        <f t="shared" si="944"/>
        <v>1</v>
      </c>
      <c r="AQ1580" s="53" t="b">
        <f t="shared" si="945"/>
        <v>1</v>
      </c>
    </row>
    <row r="1581" spans="1:43">
      <c r="A1581" s="48">
        <f>净值底稿!A1542</f>
        <v>46156</v>
      </c>
      <c r="B1581" s="49">
        <f>净值底稿!X1542</f>
        <v>1.8657265483251972</v>
      </c>
      <c r="C1581" s="49">
        <f>净值底稿!U1542</f>
        <v>2.1687113870436616</v>
      </c>
      <c r="D1581" s="49">
        <f>净值底稿!V1542</f>
        <v>1.7784</v>
      </c>
      <c r="E1581" s="49">
        <f>净值底稿!W1542</f>
        <v>3.5659000000000001</v>
      </c>
      <c r="F1581" s="50">
        <f t="shared" si="946"/>
        <v>-3.4688590545850495E-3</v>
      </c>
      <c r="G1581" s="50">
        <f t="shared" si="947"/>
        <v>-1.8918280552076339E-2</v>
      </c>
      <c r="H1581" s="50">
        <f t="shared" si="948"/>
        <v>-2.8107257293830124E-4</v>
      </c>
      <c r="I1581" s="50">
        <f t="shared" si="949"/>
        <v>-1.3442742319432766E-3</v>
      </c>
      <c r="J1581" s="51">
        <f t="shared" si="950"/>
        <v>0.14104672136378052</v>
      </c>
      <c r="K1581" s="51">
        <f t="shared" si="951"/>
        <v>0.16323989736669728</v>
      </c>
      <c r="L1581" s="51">
        <f t="shared" si="952"/>
        <v>0.99244293566801489</v>
      </c>
      <c r="M1581" s="51">
        <f t="shared" si="953"/>
        <v>0.14868079030456344</v>
      </c>
      <c r="N1581" s="51">
        <f t="shared" si="924"/>
        <v>1.4454103447030562</v>
      </c>
      <c r="O1581" s="52">
        <f t="shared" si="925"/>
        <v>0.21051919259163057</v>
      </c>
      <c r="P1581" s="53" t="b">
        <f t="shared" si="926"/>
        <v>0</v>
      </c>
      <c r="Q1581" s="53" t="b">
        <f t="shared" si="927"/>
        <v>0</v>
      </c>
      <c r="R1581" s="53" t="b">
        <f t="shared" si="928"/>
        <v>0</v>
      </c>
      <c r="S1581" s="53" t="b">
        <f t="shared" si="954"/>
        <v>0</v>
      </c>
      <c r="T1581" s="54" t="str">
        <f t="shared" si="955"/>
        <v>不调</v>
      </c>
      <c r="U1581" s="51">
        <f t="shared" si="929"/>
        <v>0.14104672136378052</v>
      </c>
      <c r="V1581" s="51">
        <f t="shared" si="930"/>
        <v>0.16323989736669728</v>
      </c>
      <c r="W1581" s="51">
        <f t="shared" si="931"/>
        <v>0.99244293566801489</v>
      </c>
      <c r="X1581" s="51">
        <f t="shared" si="932"/>
        <v>0.14868079030456344</v>
      </c>
      <c r="Y1581" s="51">
        <f t="shared" si="956"/>
        <v>0.99998626710299976</v>
      </c>
      <c r="Z1581" s="51">
        <f t="shared" si="933"/>
        <v>0.14104478438368381</v>
      </c>
      <c r="AA1581" s="51">
        <f t="shared" si="934"/>
        <v>0.16323765561000042</v>
      </c>
      <c r="AB1581" s="51">
        <f t="shared" si="935"/>
        <v>0.99242930655140071</v>
      </c>
      <c r="AC1581" s="51">
        <f t="shared" si="936"/>
        <v>0.14867874848658427</v>
      </c>
      <c r="AD1581" s="78">
        <f t="shared" si="937"/>
        <v>1.4453904950316694</v>
      </c>
      <c r="AE1581" s="51">
        <f t="shared" si="957"/>
        <v>1.4568444270559591</v>
      </c>
      <c r="AF1581" s="50">
        <f t="shared" si="938"/>
        <v>-7.8621517929928775E-3</v>
      </c>
      <c r="AG1581" s="50">
        <f t="shared" si="958"/>
        <v>-2.8545537068660476E-3</v>
      </c>
      <c r="AH1581" s="48">
        <f t="shared" si="959"/>
        <v>46112</v>
      </c>
      <c r="AI1581" s="55">
        <f t="shared" si="939"/>
        <v>2026</v>
      </c>
      <c r="AJ1581" s="55">
        <f t="shared" si="940"/>
        <v>5</v>
      </c>
      <c r="AK1581" s="53">
        <f t="shared" si="941"/>
        <v>0</v>
      </c>
      <c r="AL1581" s="51">
        <f t="shared" si="960"/>
        <v>1.4378421113328652</v>
      </c>
      <c r="AM1581" s="52" t="str">
        <f t="shared" si="942"/>
        <v/>
      </c>
      <c r="AN1581" s="51">
        <f t="shared" si="961"/>
        <v>1.4568444270559591</v>
      </c>
      <c r="AO1581" s="52">
        <f t="shared" si="943"/>
        <v>-7.8621517929928775E-3</v>
      </c>
      <c r="AP1581" s="56">
        <f t="shared" si="944"/>
        <v>1</v>
      </c>
      <c r="AQ1581" s="53" t="b">
        <f t="shared" si="945"/>
        <v>1</v>
      </c>
    </row>
    <row r="1582" spans="1:43">
      <c r="A1582" s="48">
        <f>净值底稿!A1543</f>
        <v>46157</v>
      </c>
      <c r="B1582" s="49">
        <f>净值底稿!X1543</f>
        <v>1.8546593138235936</v>
      </c>
      <c r="C1582" s="49">
        <f>净值底稿!U1543</f>
        <v>2.1447630542142369</v>
      </c>
      <c r="D1582" s="49">
        <f>净值底稿!V1543</f>
        <v>1.7781</v>
      </c>
      <c r="E1582" s="49">
        <f>净值底稿!W1543</f>
        <v>3.4885000000000002</v>
      </c>
      <c r="F1582" s="50">
        <f t="shared" si="946"/>
        <v>-5.9318631187075255E-3</v>
      </c>
      <c r="G1582" s="50">
        <f t="shared" si="947"/>
        <v>-1.1042655547666258E-2</v>
      </c>
      <c r="H1582" s="50">
        <f t="shared" si="948"/>
        <v>-1.6869095816463009E-4</v>
      </c>
      <c r="I1582" s="50">
        <f t="shared" si="949"/>
        <v>-2.1705600269216752E-2</v>
      </c>
      <c r="J1582" s="51">
        <f t="shared" si="950"/>
        <v>0.14020812602911217</v>
      </c>
      <c r="K1582" s="51">
        <f t="shared" si="951"/>
        <v>0.16143507840669061</v>
      </c>
      <c r="L1582" s="51">
        <f t="shared" si="952"/>
        <v>0.99226189270076792</v>
      </c>
      <c r="M1582" s="51">
        <f t="shared" si="953"/>
        <v>0.14545158700340705</v>
      </c>
      <c r="N1582" s="51">
        <f t="shared" si="924"/>
        <v>1.4393566841399776</v>
      </c>
      <c r="O1582" s="52">
        <f t="shared" si="925"/>
        <v>0.20956807145828207</v>
      </c>
      <c r="P1582" s="53" t="b">
        <f t="shared" si="926"/>
        <v>0</v>
      </c>
      <c r="Q1582" s="53" t="b">
        <f t="shared" si="927"/>
        <v>0</v>
      </c>
      <c r="R1582" s="53" t="b">
        <f t="shared" si="928"/>
        <v>0</v>
      </c>
      <c r="S1582" s="53" t="b">
        <f t="shared" si="954"/>
        <v>0</v>
      </c>
      <c r="T1582" s="54" t="str">
        <f t="shared" si="955"/>
        <v>不调</v>
      </c>
      <c r="U1582" s="51">
        <f t="shared" si="929"/>
        <v>0.14020812602911217</v>
      </c>
      <c r="V1582" s="51">
        <f t="shared" si="930"/>
        <v>0.16143507840669061</v>
      </c>
      <c r="W1582" s="51">
        <f t="shared" si="931"/>
        <v>0.99226189270076792</v>
      </c>
      <c r="X1582" s="51">
        <f t="shared" si="932"/>
        <v>0.14545158700340705</v>
      </c>
      <c r="Y1582" s="51">
        <f t="shared" si="956"/>
        <v>0.99998626710299976</v>
      </c>
      <c r="Z1582" s="51">
        <f t="shared" si="933"/>
        <v>0.14020620056535882</v>
      </c>
      <c r="AA1582" s="51">
        <f t="shared" si="934"/>
        <v>0.16143286143538663</v>
      </c>
      <c r="AB1582" s="51">
        <f t="shared" si="935"/>
        <v>0.99224826607039818</v>
      </c>
      <c r="AC1582" s="51">
        <f t="shared" si="936"/>
        <v>0.14544958953174419</v>
      </c>
      <c r="AD1582" s="78">
        <f t="shared" si="937"/>
        <v>1.4393369176028878</v>
      </c>
      <c r="AE1582" s="51">
        <f t="shared" si="957"/>
        <v>1.4568444270559591</v>
      </c>
      <c r="AF1582" s="50">
        <f t="shared" si="938"/>
        <v>-1.2017418694768245E-2</v>
      </c>
      <c r="AG1582" s="50">
        <f t="shared" si="958"/>
        <v>-4.1881951276072638E-3</v>
      </c>
      <c r="AH1582" s="48">
        <f t="shared" si="959"/>
        <v>46112</v>
      </c>
      <c r="AI1582" s="55">
        <f t="shared" si="939"/>
        <v>2026</v>
      </c>
      <c r="AJ1582" s="55">
        <f t="shared" si="940"/>
        <v>5</v>
      </c>
      <c r="AK1582" s="53">
        <f t="shared" si="941"/>
        <v>0</v>
      </c>
      <c r="AL1582" s="51">
        <f t="shared" si="960"/>
        <v>1.4378421113328652</v>
      </c>
      <c r="AM1582" s="52" t="str">
        <f t="shared" si="942"/>
        <v/>
      </c>
      <c r="AN1582" s="51">
        <f t="shared" si="961"/>
        <v>1.4568444270559591</v>
      </c>
      <c r="AO1582" s="52">
        <f t="shared" si="943"/>
        <v>-1.2017418694768245E-2</v>
      </c>
      <c r="AP1582" s="56">
        <f t="shared" si="944"/>
        <v>1</v>
      </c>
      <c r="AQ1582" s="53" t="b">
        <f t="shared" si="945"/>
        <v>1</v>
      </c>
    </row>
    <row r="1583" spans="1:43">
      <c r="A1583" s="48">
        <f>净值底稿!A1544</f>
        <v>46160</v>
      </c>
      <c r="B1583" s="49">
        <f>净值底稿!X1544</f>
        <v>1.8443802773055356</v>
      </c>
      <c r="C1583" s="49">
        <f>净值底稿!U1544</f>
        <v>2.1525983800601738</v>
      </c>
      <c r="D1583" s="49">
        <f>净值底稿!V1544</f>
        <v>1.7789999999999999</v>
      </c>
      <c r="E1583" s="49">
        <f>净值底稿!W1544</f>
        <v>3.4649999999999999</v>
      </c>
      <c r="F1583" s="50">
        <f t="shared" si="946"/>
        <v>-5.5422774638144157E-3</v>
      </c>
      <c r="G1583" s="50">
        <f t="shared" si="947"/>
        <v>3.6532361141439207E-3</v>
      </c>
      <c r="H1583" s="50">
        <f t="shared" si="948"/>
        <v>5.0615825881550336E-4</v>
      </c>
      <c r="I1583" s="50">
        <f t="shared" si="949"/>
        <v>-6.7364196646123586E-3</v>
      </c>
      <c r="J1583" s="51">
        <f t="shared" si="950"/>
        <v>0.1394291388996784</v>
      </c>
      <c r="K1583" s="51">
        <f t="shared" si="951"/>
        <v>0.16202261379479196</v>
      </c>
      <c r="L1583" s="51">
        <f t="shared" si="952"/>
        <v>0.9927505007250651</v>
      </c>
      <c r="M1583" s="51">
        <f t="shared" si="953"/>
        <v>0.14446978005661276</v>
      </c>
      <c r="N1583" s="51">
        <f t="shared" si="924"/>
        <v>1.4386720334761482</v>
      </c>
      <c r="O1583" s="52">
        <f t="shared" si="925"/>
        <v>0.20953472763774839</v>
      </c>
      <c r="P1583" s="53" t="b">
        <f t="shared" si="926"/>
        <v>0</v>
      </c>
      <c r="Q1583" s="53" t="b">
        <f t="shared" si="927"/>
        <v>0</v>
      </c>
      <c r="R1583" s="53" t="b">
        <f t="shared" si="928"/>
        <v>0</v>
      </c>
      <c r="S1583" s="53" t="b">
        <f t="shared" si="954"/>
        <v>0</v>
      </c>
      <c r="T1583" s="54" t="str">
        <f t="shared" si="955"/>
        <v>不调</v>
      </c>
      <c r="U1583" s="51">
        <f t="shared" si="929"/>
        <v>0.1394291388996784</v>
      </c>
      <c r="V1583" s="51">
        <f t="shared" si="930"/>
        <v>0.16202261379479196</v>
      </c>
      <c r="W1583" s="51">
        <f t="shared" si="931"/>
        <v>0.9927505007250651</v>
      </c>
      <c r="X1583" s="51">
        <f t="shared" si="932"/>
        <v>0.14446978005661276</v>
      </c>
      <c r="Y1583" s="51">
        <f t="shared" si="956"/>
        <v>0.99995880187477393</v>
      </c>
      <c r="Z1583" s="51">
        <f t="shared" si="933"/>
        <v>0.13942339468055384</v>
      </c>
      <c r="AA1583" s="51">
        <f t="shared" si="934"/>
        <v>0.16201593876685938</v>
      </c>
      <c r="AB1583" s="51">
        <f t="shared" si="935"/>
        <v>0.99270960126561802</v>
      </c>
      <c r="AC1583" s="51">
        <f t="shared" si="936"/>
        <v>0.1444638281725226</v>
      </c>
      <c r="AD1583" s="78">
        <f t="shared" si="937"/>
        <v>1.4386127628855538</v>
      </c>
      <c r="AE1583" s="51">
        <f t="shared" si="957"/>
        <v>1.4568444270559591</v>
      </c>
      <c r="AF1583" s="50">
        <f t="shared" si="938"/>
        <v>-1.251448942097988E-2</v>
      </c>
      <c r="AG1583" s="50">
        <f t="shared" si="958"/>
        <v>-5.0311689256188341E-4</v>
      </c>
      <c r="AH1583" s="48">
        <f t="shared" si="959"/>
        <v>46112</v>
      </c>
      <c r="AI1583" s="55">
        <f t="shared" si="939"/>
        <v>2026</v>
      </c>
      <c r="AJ1583" s="55">
        <f t="shared" si="940"/>
        <v>5</v>
      </c>
      <c r="AK1583" s="53">
        <f t="shared" si="941"/>
        <v>0</v>
      </c>
      <c r="AL1583" s="51">
        <f t="shared" si="960"/>
        <v>1.4378421113328652</v>
      </c>
      <c r="AM1583" s="52" t="str">
        <f t="shared" si="942"/>
        <v/>
      </c>
      <c r="AN1583" s="51">
        <f t="shared" si="961"/>
        <v>1.4568444270559591</v>
      </c>
      <c r="AO1583" s="52">
        <f t="shared" si="943"/>
        <v>-1.251448942097988E-2</v>
      </c>
      <c r="AP1583" s="56">
        <f t="shared" si="944"/>
        <v>1</v>
      </c>
      <c r="AQ1583" s="53" t="b">
        <f t="shared" si="945"/>
        <v>1</v>
      </c>
    </row>
    <row r="1584" spans="1:43">
      <c r="A1584" s="48">
        <f>净值底稿!A1545</f>
        <v>46161</v>
      </c>
      <c r="B1584" s="49">
        <f>净值底稿!X1545</f>
        <v>1.8553643466197249</v>
      </c>
      <c r="C1584" s="49">
        <f>净值底稿!U1545</f>
        <v>2.1692501929907717</v>
      </c>
      <c r="D1584" s="49">
        <f>净值底稿!V1545</f>
        <v>1.7810999999999999</v>
      </c>
      <c r="E1584" s="49">
        <f>净值底稿!W1545</f>
        <v>3.4601000000000002</v>
      </c>
      <c r="F1584" s="50">
        <f t="shared" si="946"/>
        <v>5.9554254886287072E-3</v>
      </c>
      <c r="G1584" s="50">
        <f t="shared" si="947"/>
        <v>7.7356803223704862E-3</v>
      </c>
      <c r="H1584" s="50">
        <f t="shared" si="948"/>
        <v>1.1804384485665231E-3</v>
      </c>
      <c r="I1584" s="50">
        <f t="shared" si="949"/>
        <v>-1.4141414141413122E-3</v>
      </c>
      <c r="J1584" s="51">
        <f t="shared" si="950"/>
        <v>0.14025372031894556</v>
      </c>
      <c r="K1584" s="51">
        <f t="shared" si="951"/>
        <v>0.16326924227628856</v>
      </c>
      <c r="L1584" s="51">
        <f t="shared" si="952"/>
        <v>0.99388143384721306</v>
      </c>
      <c r="M1584" s="51">
        <f t="shared" si="953"/>
        <v>0.14425953589025844</v>
      </c>
      <c r="N1584" s="51">
        <f t="shared" si="924"/>
        <v>1.4416639323327056</v>
      </c>
      <c r="O1584" s="52">
        <f t="shared" si="925"/>
        <v>0.21053655833930335</v>
      </c>
      <c r="P1584" s="53" t="b">
        <f t="shared" si="926"/>
        <v>0</v>
      </c>
      <c r="Q1584" s="53" t="b">
        <f t="shared" si="927"/>
        <v>0</v>
      </c>
      <c r="R1584" s="53" t="b">
        <f t="shared" si="928"/>
        <v>0</v>
      </c>
      <c r="S1584" s="53" t="b">
        <f t="shared" si="954"/>
        <v>0</v>
      </c>
      <c r="T1584" s="54" t="str">
        <f t="shared" si="955"/>
        <v>不调</v>
      </c>
      <c r="U1584" s="51">
        <f t="shared" si="929"/>
        <v>0.14025372031894556</v>
      </c>
      <c r="V1584" s="51">
        <f t="shared" si="930"/>
        <v>0.16326924227628856</v>
      </c>
      <c r="W1584" s="51">
        <f t="shared" si="931"/>
        <v>0.99388143384721306</v>
      </c>
      <c r="X1584" s="51">
        <f t="shared" si="932"/>
        <v>0.14425953589025844</v>
      </c>
      <c r="Y1584" s="51">
        <f t="shared" si="956"/>
        <v>0.99998626710299976</v>
      </c>
      <c r="Z1584" s="51">
        <f t="shared" si="933"/>
        <v>0.14025179422905051</v>
      </c>
      <c r="AA1584" s="51">
        <f t="shared" si="934"/>
        <v>0.16326700011660106</v>
      </c>
      <c r="AB1584" s="51">
        <f t="shared" si="935"/>
        <v>0.9938677849758516</v>
      </c>
      <c r="AC1584" s="51">
        <f t="shared" si="936"/>
        <v>0.14425755478891075</v>
      </c>
      <c r="AD1584" s="78">
        <f t="shared" si="937"/>
        <v>1.4416441341104138</v>
      </c>
      <c r="AE1584" s="51">
        <f t="shared" si="957"/>
        <v>1.4568444270559591</v>
      </c>
      <c r="AF1584" s="50">
        <f t="shared" si="938"/>
        <v>-1.0433710465751367E-2</v>
      </c>
      <c r="AG1584" s="50">
        <f t="shared" si="958"/>
        <v>2.107148847185103E-3</v>
      </c>
      <c r="AH1584" s="48">
        <f t="shared" si="959"/>
        <v>46112</v>
      </c>
      <c r="AI1584" s="55">
        <f t="shared" si="939"/>
        <v>2026</v>
      </c>
      <c r="AJ1584" s="55">
        <f t="shared" si="940"/>
        <v>5</v>
      </c>
      <c r="AK1584" s="53">
        <f t="shared" si="941"/>
        <v>0</v>
      </c>
      <c r="AL1584" s="51">
        <f t="shared" si="960"/>
        <v>1.4378421113328652</v>
      </c>
      <c r="AM1584" s="52" t="str">
        <f t="shared" si="942"/>
        <v/>
      </c>
      <c r="AN1584" s="51">
        <f t="shared" si="961"/>
        <v>1.4568444270559591</v>
      </c>
      <c r="AO1584" s="52">
        <f t="shared" si="943"/>
        <v>-1.0433710465751367E-2</v>
      </c>
      <c r="AP1584" s="56">
        <f t="shared" si="944"/>
        <v>1</v>
      </c>
      <c r="AQ1584" s="53" t="b">
        <f t="shared" si="945"/>
        <v>1</v>
      </c>
    </row>
    <row r="1585" spans="1:43">
      <c r="A1585" s="48">
        <f>净值底稿!A1546</f>
        <v>46162</v>
      </c>
      <c r="B1585" s="49">
        <f>净值底稿!X1546</f>
        <v>1.8500155580118487</v>
      </c>
      <c r="C1585" s="49">
        <f>净值底稿!U1546</f>
        <v>2.1776475430450506</v>
      </c>
      <c r="D1585" s="49">
        <f>净值底稿!V1546</f>
        <v>1.7808999999999999</v>
      </c>
      <c r="E1585" s="49">
        <f>净值底稿!W1546</f>
        <v>3.4146000000000001</v>
      </c>
      <c r="F1585" s="50">
        <f t="shared" si="946"/>
        <v>-2.8828777580107712E-3</v>
      </c>
      <c r="G1585" s="50">
        <f t="shared" si="947"/>
        <v>3.8710841568263543E-3</v>
      </c>
      <c r="H1585" s="50">
        <f t="shared" si="948"/>
        <v>-1.1229015776770268E-4</v>
      </c>
      <c r="I1585" s="50">
        <f t="shared" si="949"/>
        <v>-1.3149908962168722E-2</v>
      </c>
      <c r="J1585" s="51">
        <f t="shared" si="950"/>
        <v>0.13984746545094648</v>
      </c>
      <c r="K1585" s="51">
        <f t="shared" si="951"/>
        <v>0.16389902041408499</v>
      </c>
      <c r="L1585" s="51">
        <f t="shared" si="952"/>
        <v>0.99375618340547645</v>
      </c>
      <c r="M1585" s="51">
        <f t="shared" si="953"/>
        <v>0.14236058107633151</v>
      </c>
      <c r="N1585" s="51">
        <f t="shared" si="924"/>
        <v>1.4398632503468396</v>
      </c>
      <c r="O1585" s="52">
        <f t="shared" si="925"/>
        <v>0.21095509298668741</v>
      </c>
      <c r="P1585" s="53" t="b">
        <f t="shared" si="926"/>
        <v>0</v>
      </c>
      <c r="Q1585" s="53" t="b">
        <f t="shared" si="927"/>
        <v>0</v>
      </c>
      <c r="R1585" s="53" t="b">
        <f t="shared" si="928"/>
        <v>0</v>
      </c>
      <c r="S1585" s="53" t="b">
        <f t="shared" si="954"/>
        <v>0</v>
      </c>
      <c r="T1585" s="54" t="str">
        <f t="shared" si="955"/>
        <v>不调</v>
      </c>
      <c r="U1585" s="51">
        <f t="shared" si="929"/>
        <v>0.13984746545094648</v>
      </c>
      <c r="V1585" s="51">
        <f t="shared" si="930"/>
        <v>0.16389902041408499</v>
      </c>
      <c r="W1585" s="51">
        <f t="shared" si="931"/>
        <v>0.99375618340547645</v>
      </c>
      <c r="X1585" s="51">
        <f t="shared" si="932"/>
        <v>0.14236058107633151</v>
      </c>
      <c r="Y1585" s="51">
        <f t="shared" si="956"/>
        <v>0.99998626710299976</v>
      </c>
      <c r="Z1585" s="51">
        <f t="shared" si="933"/>
        <v>0.1398455449401077</v>
      </c>
      <c r="AA1585" s="51">
        <f t="shared" si="934"/>
        <v>0.16389676960571919</v>
      </c>
      <c r="AB1585" s="51">
        <f t="shared" si="935"/>
        <v>0.99374253625416642</v>
      </c>
      <c r="AC1585" s="51">
        <f t="shared" si="936"/>
        <v>0.14235862605313471</v>
      </c>
      <c r="AD1585" s="78">
        <f t="shared" si="937"/>
        <v>1.4398434768531281</v>
      </c>
      <c r="AE1585" s="51">
        <f t="shared" si="957"/>
        <v>1.4568444270559591</v>
      </c>
      <c r="AF1585" s="50">
        <f t="shared" si="938"/>
        <v>-1.1669708780907451E-2</v>
      </c>
      <c r="AG1585" s="50">
        <f t="shared" si="958"/>
        <v>-1.249030336045398E-3</v>
      </c>
      <c r="AH1585" s="48">
        <f t="shared" si="959"/>
        <v>46112</v>
      </c>
      <c r="AI1585" s="55">
        <f t="shared" si="939"/>
        <v>2026</v>
      </c>
      <c r="AJ1585" s="55">
        <f t="shared" si="940"/>
        <v>5</v>
      </c>
      <c r="AK1585" s="53">
        <f t="shared" si="941"/>
        <v>0</v>
      </c>
      <c r="AL1585" s="51">
        <f t="shared" si="960"/>
        <v>1.4378421113328652</v>
      </c>
      <c r="AM1585" s="52" t="str">
        <f t="shared" si="942"/>
        <v/>
      </c>
      <c r="AN1585" s="51">
        <f t="shared" si="961"/>
        <v>1.4568444270559591</v>
      </c>
      <c r="AO1585" s="52">
        <f t="shared" si="943"/>
        <v>-1.1669708780907451E-2</v>
      </c>
      <c r="AP1585" s="56">
        <f t="shared" si="944"/>
        <v>1</v>
      </c>
      <c r="AQ1585" s="53" t="b">
        <f t="shared" si="945"/>
        <v>1</v>
      </c>
    </row>
    <row r="1586" spans="1:43">
      <c r="A1586" s="48">
        <f>净值底稿!A1547</f>
        <v>46163</v>
      </c>
      <c r="B1586" s="49">
        <f>净值底稿!X1547</f>
        <v>1.8406569157323716</v>
      </c>
      <c r="C1586" s="49">
        <f>净值底稿!U1547</f>
        <v>2.1163975562864832</v>
      </c>
      <c r="D1586" s="49">
        <f>净值底稿!V1547</f>
        <v>1.7808999999999999</v>
      </c>
      <c r="E1586" s="49">
        <f>净值底稿!W1547</f>
        <v>3.4382000000000001</v>
      </c>
      <c r="F1586" s="50">
        <f t="shared" si="946"/>
        <v>-5.0586830142848038E-3</v>
      </c>
      <c r="G1586" s="50">
        <f t="shared" si="947"/>
        <v>-2.8126675941746004E-2</v>
      </c>
      <c r="H1586" s="50">
        <f t="shared" si="948"/>
        <v>0</v>
      </c>
      <c r="I1586" s="50">
        <f t="shared" si="949"/>
        <v>6.9114976864055322E-3</v>
      </c>
      <c r="J1586" s="51">
        <f t="shared" si="950"/>
        <v>0.13913811065729578</v>
      </c>
      <c r="K1586" s="51">
        <f t="shared" si="951"/>
        <v>0.15928689827912013</v>
      </c>
      <c r="L1586" s="51">
        <f t="shared" si="952"/>
        <v>0.99374253625416642</v>
      </c>
      <c r="M1586" s="51">
        <f t="shared" si="953"/>
        <v>0.14334253736774083</v>
      </c>
      <c r="N1586" s="51">
        <f t="shared" si="924"/>
        <v>1.4355100825583231</v>
      </c>
      <c r="O1586" s="52">
        <f t="shared" si="925"/>
        <v>0.20788778327810262</v>
      </c>
      <c r="P1586" s="53" t="b">
        <f t="shared" si="926"/>
        <v>0</v>
      </c>
      <c r="Q1586" s="53" t="b">
        <f t="shared" si="927"/>
        <v>0</v>
      </c>
      <c r="R1586" s="53" t="b">
        <f t="shared" si="928"/>
        <v>0</v>
      </c>
      <c r="S1586" s="53" t="b">
        <f t="shared" si="954"/>
        <v>0</v>
      </c>
      <c r="T1586" s="54" t="str">
        <f t="shared" si="955"/>
        <v>不调</v>
      </c>
      <c r="U1586" s="51">
        <f t="shared" si="929"/>
        <v>0.13913811065729578</v>
      </c>
      <c r="V1586" s="51">
        <f t="shared" si="930"/>
        <v>0.15928689827912013</v>
      </c>
      <c r="W1586" s="51">
        <f t="shared" si="931"/>
        <v>0.99374253625416642</v>
      </c>
      <c r="X1586" s="51">
        <f t="shared" si="932"/>
        <v>0.14334253736774083</v>
      </c>
      <c r="Y1586" s="51">
        <f t="shared" si="956"/>
        <v>0.99998626710299976</v>
      </c>
      <c r="Z1586" s="51">
        <f t="shared" si="933"/>
        <v>0.13913619988795331</v>
      </c>
      <c r="AA1586" s="51">
        <f t="shared" si="934"/>
        <v>0.15928471080855258</v>
      </c>
      <c r="AB1586" s="51">
        <f t="shared" si="935"/>
        <v>0.99372888929027126</v>
      </c>
      <c r="AC1586" s="51">
        <f t="shared" si="936"/>
        <v>0.14334056885943941</v>
      </c>
      <c r="AD1586" s="78">
        <f t="shared" si="937"/>
        <v>1.4354903688462164</v>
      </c>
      <c r="AE1586" s="51">
        <f t="shared" si="957"/>
        <v>1.4568444270559591</v>
      </c>
      <c r="AF1586" s="50">
        <f t="shared" si="938"/>
        <v>-1.4657747809692867E-2</v>
      </c>
      <c r="AG1586" s="50">
        <f t="shared" si="958"/>
        <v>-3.0233202961933436E-3</v>
      </c>
      <c r="AH1586" s="48">
        <f t="shared" si="959"/>
        <v>46112</v>
      </c>
      <c r="AI1586" s="55">
        <f t="shared" si="939"/>
        <v>2026</v>
      </c>
      <c r="AJ1586" s="55">
        <f t="shared" si="940"/>
        <v>5</v>
      </c>
      <c r="AK1586" s="53">
        <f t="shared" si="941"/>
        <v>0</v>
      </c>
      <c r="AL1586" s="51">
        <f t="shared" si="960"/>
        <v>1.4378421113328652</v>
      </c>
      <c r="AM1586" s="52" t="str">
        <f t="shared" si="942"/>
        <v/>
      </c>
      <c r="AN1586" s="51">
        <f t="shared" si="961"/>
        <v>1.4568444270559591</v>
      </c>
      <c r="AO1586" s="52">
        <f t="shared" si="943"/>
        <v>-1.4657747809692867E-2</v>
      </c>
      <c r="AP1586" s="56">
        <f t="shared" si="944"/>
        <v>1</v>
      </c>
      <c r="AQ1586" s="53" t="b">
        <f t="shared" si="945"/>
        <v>1</v>
      </c>
    </row>
    <row r="1587" spans="1:43">
      <c r="A1587" s="48">
        <f>净值底稿!A1548</f>
        <v>46164</v>
      </c>
      <c r="B1587" s="49">
        <f>净值底稿!X1548</f>
        <v>1.8385253272562099</v>
      </c>
      <c r="C1587" s="49">
        <f>净值底稿!U1548</f>
        <v>2.1624072808444854</v>
      </c>
      <c r="D1587" s="49">
        <f>净值底稿!V1548</f>
        <v>1.7806</v>
      </c>
      <c r="E1587" s="49">
        <f>净值底稿!W1548</f>
        <v>3.4394</v>
      </c>
      <c r="F1587" s="50">
        <f t="shared" si="946"/>
        <v>-1.1580585485229111E-3</v>
      </c>
      <c r="G1587" s="50">
        <f t="shared" si="947"/>
        <v>2.1739641695075917E-2</v>
      </c>
      <c r="H1587" s="50">
        <f t="shared" si="948"/>
        <v>-1.6845415239485906E-4</v>
      </c>
      <c r="I1587" s="50">
        <f t="shared" si="949"/>
        <v>3.490198359605845E-4</v>
      </c>
      <c r="J1587" s="51">
        <f t="shared" si="950"/>
        <v>0.13897507202226408</v>
      </c>
      <c r="K1587" s="51">
        <f t="shared" si="951"/>
        <v>0.16274750334903429</v>
      </c>
      <c r="L1587" s="51">
        <f t="shared" si="952"/>
        <v>0.99356149153251561</v>
      </c>
      <c r="M1587" s="51">
        <f t="shared" si="953"/>
        <v>0.14339059756126923</v>
      </c>
      <c r="N1587" s="51">
        <f t="shared" si="924"/>
        <v>1.4386746644650832</v>
      </c>
      <c r="O1587" s="52">
        <f t="shared" si="925"/>
        <v>0.20972258900762844</v>
      </c>
      <c r="P1587" s="53" t="b">
        <f t="shared" si="926"/>
        <v>0</v>
      </c>
      <c r="Q1587" s="53" t="b">
        <f t="shared" si="927"/>
        <v>0</v>
      </c>
      <c r="R1587" s="53" t="b">
        <f t="shared" si="928"/>
        <v>0</v>
      </c>
      <c r="S1587" s="53" t="b">
        <f t="shared" si="954"/>
        <v>0</v>
      </c>
      <c r="T1587" s="54" t="str">
        <f t="shared" si="955"/>
        <v>不调</v>
      </c>
      <c r="U1587" s="51">
        <f t="shared" si="929"/>
        <v>0.13897507202226408</v>
      </c>
      <c r="V1587" s="51">
        <f t="shared" si="930"/>
        <v>0.16274750334903429</v>
      </c>
      <c r="W1587" s="51">
        <f t="shared" si="931"/>
        <v>0.99356149153251561</v>
      </c>
      <c r="X1587" s="51">
        <f t="shared" si="932"/>
        <v>0.14339059756126923</v>
      </c>
      <c r="Y1587" s="51">
        <f t="shared" si="956"/>
        <v>0.99998626710299976</v>
      </c>
      <c r="Z1587" s="51">
        <f t="shared" si="933"/>
        <v>0.13897316349191441</v>
      </c>
      <c r="AA1587" s="51">
        <f t="shared" si="934"/>
        <v>0.16274526835433376</v>
      </c>
      <c r="AB1587" s="51">
        <f t="shared" si="935"/>
        <v>0.99354784705488897</v>
      </c>
      <c r="AC1587" s="51">
        <f t="shared" si="936"/>
        <v>0.14338862839296213</v>
      </c>
      <c r="AD1587" s="78">
        <f t="shared" si="937"/>
        <v>1.4386549072940993</v>
      </c>
      <c r="AE1587" s="51">
        <f t="shared" si="957"/>
        <v>1.4568444270559591</v>
      </c>
      <c r="AF1587" s="50">
        <f t="shared" si="938"/>
        <v>-1.2485560862952161E-2</v>
      </c>
      <c r="AG1587" s="50">
        <f t="shared" si="958"/>
        <v>2.2044999510699714E-3</v>
      </c>
      <c r="AH1587" s="48">
        <f t="shared" si="959"/>
        <v>46112</v>
      </c>
      <c r="AI1587" s="55">
        <f t="shared" si="939"/>
        <v>2026</v>
      </c>
      <c r="AJ1587" s="55">
        <f t="shared" si="940"/>
        <v>5</v>
      </c>
      <c r="AK1587" s="53">
        <f t="shared" si="941"/>
        <v>0</v>
      </c>
      <c r="AL1587" s="51">
        <f t="shared" si="960"/>
        <v>1.4378421113328652</v>
      </c>
      <c r="AM1587" s="52" t="str">
        <f t="shared" si="942"/>
        <v/>
      </c>
      <c r="AN1587" s="51">
        <f t="shared" si="961"/>
        <v>1.4568444270559591</v>
      </c>
      <c r="AO1587" s="52">
        <f t="shared" si="943"/>
        <v>-1.2485560862952161E-2</v>
      </c>
      <c r="AP1587" s="56">
        <f t="shared" si="944"/>
        <v>1</v>
      </c>
      <c r="AQ1587" s="53" t="b">
        <f t="shared" si="945"/>
        <v>1</v>
      </c>
    </row>
    <row r="1588" spans="1:43">
      <c r="A1588" s="48">
        <f>净值底稿!A1549</f>
        <v>46167</v>
      </c>
      <c r="B1588" s="49">
        <f>净值底稿!X1549</f>
        <v>1.8376595939751579</v>
      </c>
      <c r="C1588" s="49">
        <f>净值底稿!U1549</f>
        <v>2.1874460414865742</v>
      </c>
      <c r="D1588" s="49">
        <f>净值底稿!V1549</f>
        <v>1.7816000000000001</v>
      </c>
      <c r="E1588" s="49">
        <f>净值底稿!W1549</f>
        <v>3.4561000000000002</v>
      </c>
      <c r="F1588" s="50">
        <f t="shared" si="946"/>
        <v>-4.7088460964750389E-4</v>
      </c>
      <c r="G1588" s="50">
        <f t="shared" si="947"/>
        <v>1.1579114103015042E-2</v>
      </c>
      <c r="H1588" s="50">
        <f t="shared" si="948"/>
        <v>5.6160844659114417E-4</v>
      </c>
      <c r="I1588" s="50">
        <f t="shared" si="949"/>
        <v>4.8554980519859292E-3</v>
      </c>
      <c r="J1588" s="51">
        <f t="shared" si="950"/>
        <v>0.13890772316807204</v>
      </c>
      <c r="K1588" s="51">
        <f t="shared" si="951"/>
        <v>0.16462971438633439</v>
      </c>
      <c r="L1588" s="51">
        <f t="shared" si="952"/>
        <v>0.99410583191788748</v>
      </c>
      <c r="M1588" s="51">
        <f t="shared" si="953"/>
        <v>0.14408485159880108</v>
      </c>
      <c r="N1588" s="51">
        <f t="shared" si="924"/>
        <v>1.441728121071095</v>
      </c>
      <c r="O1588" s="52">
        <f t="shared" si="925"/>
        <v>0.21053722481940704</v>
      </c>
      <c r="P1588" s="53" t="b">
        <f t="shared" si="926"/>
        <v>0</v>
      </c>
      <c r="Q1588" s="53" t="b">
        <f t="shared" si="927"/>
        <v>0</v>
      </c>
      <c r="R1588" s="53" t="b">
        <f t="shared" si="928"/>
        <v>0</v>
      </c>
      <c r="S1588" s="53" t="b">
        <f t="shared" si="954"/>
        <v>0</v>
      </c>
      <c r="T1588" s="54" t="str">
        <f t="shared" si="955"/>
        <v>不调</v>
      </c>
      <c r="U1588" s="51">
        <f t="shared" si="929"/>
        <v>0.13890772316807204</v>
      </c>
      <c r="V1588" s="51">
        <f t="shared" si="930"/>
        <v>0.16462971438633439</v>
      </c>
      <c r="W1588" s="51">
        <f t="shared" si="931"/>
        <v>0.99410583191788748</v>
      </c>
      <c r="X1588" s="51">
        <f t="shared" si="932"/>
        <v>0.14408485159880108</v>
      </c>
      <c r="Y1588" s="51">
        <f t="shared" si="956"/>
        <v>0.99995880187477393</v>
      </c>
      <c r="Z1588" s="51">
        <f t="shared" si="933"/>
        <v>0.1389020004302981</v>
      </c>
      <c r="AA1588" s="51">
        <f t="shared" si="934"/>
        <v>0.16462293195074518</v>
      </c>
      <c r="AB1588" s="51">
        <f t="shared" si="935"/>
        <v>0.99406487662133614</v>
      </c>
      <c r="AC1588" s="51">
        <f t="shared" si="936"/>
        <v>0.14407891557304173</v>
      </c>
      <c r="AD1588" s="78">
        <f t="shared" si="937"/>
        <v>1.4416687245754212</v>
      </c>
      <c r="AE1588" s="51">
        <f t="shared" si="957"/>
        <v>1.4568444270559591</v>
      </c>
      <c r="AF1588" s="50">
        <f t="shared" si="938"/>
        <v>-1.0416831199475118E-2</v>
      </c>
      <c r="AG1588" s="50">
        <f t="shared" si="958"/>
        <v>2.0948854836844166E-3</v>
      </c>
      <c r="AH1588" s="48">
        <f t="shared" si="959"/>
        <v>46112</v>
      </c>
      <c r="AI1588" s="55">
        <f t="shared" si="939"/>
        <v>2026</v>
      </c>
      <c r="AJ1588" s="55">
        <f t="shared" si="940"/>
        <v>5</v>
      </c>
      <c r="AK1588" s="53">
        <f t="shared" si="941"/>
        <v>0</v>
      </c>
      <c r="AL1588" s="51">
        <f t="shared" si="960"/>
        <v>1.4378421113328652</v>
      </c>
      <c r="AM1588" s="52" t="str">
        <f t="shared" si="942"/>
        <v/>
      </c>
      <c r="AN1588" s="51">
        <f t="shared" si="961"/>
        <v>1.4568444270559591</v>
      </c>
      <c r="AO1588" s="52">
        <f t="shared" si="943"/>
        <v>-1.0416831199475118E-2</v>
      </c>
      <c r="AP1588" s="56">
        <f t="shared" si="944"/>
        <v>1</v>
      </c>
      <c r="AQ1588" s="53" t="b">
        <f t="shared" si="945"/>
        <v>1</v>
      </c>
    </row>
    <row r="1589" spans="1:43">
      <c r="A1589" s="48">
        <f>净值底稿!A1550</f>
        <v>46168</v>
      </c>
      <c r="B1589" s="49">
        <f>净值底稿!X1550</f>
        <v>1.8452787303156279</v>
      </c>
      <c r="C1589" s="49">
        <f>净值底稿!U1550</f>
        <v>2.1717042438569165</v>
      </c>
      <c r="D1589" s="49">
        <f>净值底稿!V1550</f>
        <v>1.7828999999999999</v>
      </c>
      <c r="E1589" s="49">
        <f>净值底稿!W1550</f>
        <v>3.4392999999999998</v>
      </c>
      <c r="F1589" s="50">
        <f t="shared" si="946"/>
        <v>4.1461086511613843E-3</v>
      </c>
      <c r="G1589" s="50">
        <f t="shared" si="947"/>
        <v>-7.1964278574659923E-3</v>
      </c>
      <c r="H1589" s="50">
        <f t="shared" si="948"/>
        <v>7.2968118545113647E-4</v>
      </c>
      <c r="I1589" s="50">
        <f t="shared" si="949"/>
        <v>-4.8609704580308E-3</v>
      </c>
      <c r="J1589" s="51">
        <f t="shared" si="950"/>
        <v>0.13947790321594578</v>
      </c>
      <c r="K1589" s="51">
        <f t="shared" si="951"/>
        <v>0.1634382348972771</v>
      </c>
      <c r="L1589" s="51">
        <f t="shared" si="952"/>
        <v>0.9947902270589245</v>
      </c>
      <c r="M1589" s="51">
        <f t="shared" si="953"/>
        <v>0.14337855222081605</v>
      </c>
      <c r="N1589" s="51">
        <f t="shared" si="924"/>
        <v>1.4410849173929634</v>
      </c>
      <c r="O1589" s="52">
        <f t="shared" si="925"/>
        <v>0.21020006139625841</v>
      </c>
      <c r="P1589" s="53" t="b">
        <f t="shared" si="926"/>
        <v>0</v>
      </c>
      <c r="Q1589" s="53" t="b">
        <f t="shared" si="927"/>
        <v>0</v>
      </c>
      <c r="R1589" s="53" t="b">
        <f t="shared" si="928"/>
        <v>0</v>
      </c>
      <c r="S1589" s="53" t="b">
        <f t="shared" si="954"/>
        <v>0</v>
      </c>
      <c r="T1589" s="54" t="str">
        <f t="shared" si="955"/>
        <v>不调</v>
      </c>
      <c r="U1589" s="51">
        <f t="shared" si="929"/>
        <v>0.13947790321594578</v>
      </c>
      <c r="V1589" s="51">
        <f t="shared" si="930"/>
        <v>0.1634382348972771</v>
      </c>
      <c r="W1589" s="51">
        <f t="shared" si="931"/>
        <v>0.9947902270589245</v>
      </c>
      <c r="X1589" s="51">
        <f t="shared" si="932"/>
        <v>0.14337855222081605</v>
      </c>
      <c r="Y1589" s="51">
        <f t="shared" si="956"/>
        <v>0.99998626710299976</v>
      </c>
      <c r="Z1589" s="51">
        <f t="shared" si="933"/>
        <v>0.1394759877802671</v>
      </c>
      <c r="AA1589" s="51">
        <f t="shared" si="934"/>
        <v>0.16343599041683135</v>
      </c>
      <c r="AB1589" s="51">
        <f t="shared" si="935"/>
        <v>0.99477656570719941</v>
      </c>
      <c r="AC1589" s="51">
        <f t="shared" si="936"/>
        <v>0.14337658321792637</v>
      </c>
      <c r="AD1589" s="78">
        <f t="shared" si="937"/>
        <v>1.4410651271222243</v>
      </c>
      <c r="AE1589" s="51">
        <f t="shared" si="957"/>
        <v>1.4568444270559591</v>
      </c>
      <c r="AF1589" s="50">
        <f t="shared" si="938"/>
        <v>-1.0831149600250778E-2</v>
      </c>
      <c r="AG1589" s="50">
        <f t="shared" si="958"/>
        <v>-4.1867971671127879E-4</v>
      </c>
      <c r="AH1589" s="48">
        <f t="shared" si="959"/>
        <v>46112</v>
      </c>
      <c r="AI1589" s="55">
        <f t="shared" si="939"/>
        <v>2026</v>
      </c>
      <c r="AJ1589" s="55">
        <f t="shared" si="940"/>
        <v>5</v>
      </c>
      <c r="AK1589" s="53">
        <f t="shared" si="941"/>
        <v>0</v>
      </c>
      <c r="AL1589" s="51">
        <f t="shared" si="960"/>
        <v>1.4378421113328652</v>
      </c>
      <c r="AM1589" s="52" t="str">
        <f t="shared" si="942"/>
        <v/>
      </c>
      <c r="AN1589" s="51">
        <f t="shared" si="961"/>
        <v>1.4568444270559591</v>
      </c>
      <c r="AO1589" s="52">
        <f t="shared" si="943"/>
        <v>-1.0831149600250778E-2</v>
      </c>
      <c r="AP1589" s="56">
        <f t="shared" si="944"/>
        <v>1</v>
      </c>
      <c r="AQ1589" s="53" t="b">
        <f t="shared" si="945"/>
        <v>1</v>
      </c>
    </row>
    <row r="1590" spans="1:43">
      <c r="A1590" s="48">
        <f>净值底稿!A1551</f>
        <v>46169</v>
      </c>
      <c r="B1590" s="49">
        <f>净值底稿!X1551</f>
        <v>1.8353127870695924</v>
      </c>
      <c r="C1590" s="49">
        <f>净值底稿!U1551</f>
        <v>2.1380796936682129</v>
      </c>
      <c r="D1590" s="49">
        <f>净值底稿!V1551</f>
        <v>1.7844</v>
      </c>
      <c r="E1590" s="49">
        <f>净值底稿!W1551</f>
        <v>3.4064000000000001</v>
      </c>
      <c r="F1590" s="50">
        <f t="shared" si="946"/>
        <v>-5.4007793415202787E-3</v>
      </c>
      <c r="G1590" s="50">
        <f t="shared" si="947"/>
        <v>-1.5483024580265514E-2</v>
      </c>
      <c r="H1590" s="50">
        <f t="shared" si="948"/>
        <v>8.4132592966512654E-4</v>
      </c>
      <c r="I1590" s="50">
        <f t="shared" si="949"/>
        <v>-9.5659000377983361E-3</v>
      </c>
      <c r="J1590" s="51">
        <f t="shared" si="950"/>
        <v>0.1387227087468253</v>
      </c>
      <c r="K1590" s="51">
        <f t="shared" si="951"/>
        <v>0.16090550695990752</v>
      </c>
      <c r="L1590" s="51">
        <f t="shared" si="952"/>
        <v>0.99561349702615209</v>
      </c>
      <c r="M1590" s="51">
        <f t="shared" si="953"/>
        <v>0.14200505715510262</v>
      </c>
      <c r="N1590" s="51">
        <f t="shared" si="924"/>
        <v>1.4372467698879876</v>
      </c>
      <c r="O1590" s="52">
        <f t="shared" si="925"/>
        <v>0.20847374437312841</v>
      </c>
      <c r="P1590" s="53" t="b">
        <f t="shared" si="926"/>
        <v>0</v>
      </c>
      <c r="Q1590" s="53" t="b">
        <f t="shared" si="927"/>
        <v>0</v>
      </c>
      <c r="R1590" s="53" t="b">
        <f t="shared" si="928"/>
        <v>0</v>
      </c>
      <c r="S1590" s="53" t="b">
        <f t="shared" si="954"/>
        <v>0</v>
      </c>
      <c r="T1590" s="54" t="str">
        <f t="shared" si="955"/>
        <v>不调</v>
      </c>
      <c r="U1590" s="51">
        <f t="shared" si="929"/>
        <v>0.1387227087468253</v>
      </c>
      <c r="V1590" s="51">
        <f t="shared" si="930"/>
        <v>0.16090550695990752</v>
      </c>
      <c r="W1590" s="51">
        <f t="shared" si="931"/>
        <v>0.99561349702615209</v>
      </c>
      <c r="X1590" s="51">
        <f t="shared" si="932"/>
        <v>0.14200505715510262</v>
      </c>
      <c r="Y1590" s="51">
        <f t="shared" si="956"/>
        <v>0.99998626710299976</v>
      </c>
      <c r="Z1590" s="51">
        <f t="shared" si="933"/>
        <v>0.13872080368215448</v>
      </c>
      <c r="AA1590" s="51">
        <f t="shared" si="934"/>
        <v>0.16090329726115365</v>
      </c>
      <c r="AB1590" s="51">
        <f t="shared" si="935"/>
        <v>0.99559982436854544</v>
      </c>
      <c r="AC1590" s="51">
        <f t="shared" si="936"/>
        <v>0.14200310701427918</v>
      </c>
      <c r="AD1590" s="78">
        <f t="shared" si="937"/>
        <v>1.4372270323261327</v>
      </c>
      <c r="AE1590" s="51">
        <f t="shared" si="957"/>
        <v>1.4568444270559591</v>
      </c>
      <c r="AF1590" s="50">
        <f t="shared" si="938"/>
        <v>-1.3465675789054443E-2</v>
      </c>
      <c r="AG1590" s="50">
        <f t="shared" si="958"/>
        <v>-2.6633735865611019E-3</v>
      </c>
      <c r="AH1590" s="48">
        <f t="shared" si="959"/>
        <v>46112</v>
      </c>
      <c r="AI1590" s="55">
        <f t="shared" si="939"/>
        <v>2026</v>
      </c>
      <c r="AJ1590" s="55">
        <f t="shared" si="940"/>
        <v>5</v>
      </c>
      <c r="AK1590" s="53">
        <f t="shared" si="941"/>
        <v>0</v>
      </c>
      <c r="AL1590" s="51">
        <f t="shared" si="960"/>
        <v>1.4378421113328652</v>
      </c>
      <c r="AM1590" s="52" t="str">
        <f t="shared" si="942"/>
        <v/>
      </c>
      <c r="AN1590" s="51">
        <f t="shared" si="961"/>
        <v>1.4568444270559591</v>
      </c>
      <c r="AO1590" s="52">
        <f t="shared" si="943"/>
        <v>-1.3465675789054443E-2</v>
      </c>
      <c r="AP1590" s="56">
        <f t="shared" si="944"/>
        <v>1</v>
      </c>
      <c r="AQ1590" s="53" t="b">
        <f t="shared" si="945"/>
        <v>1</v>
      </c>
    </row>
    <row r="1591" spans="1:43">
      <c r="A1591" s="48">
        <f>净值底稿!A1552</f>
        <v>46170</v>
      </c>
      <c r="B1591" s="49">
        <f>净值底稿!X1552</f>
        <v>1.827740766003431</v>
      </c>
      <c r="C1591" s="49">
        <f>净值底稿!U1552</f>
        <v>2.1550701161582375</v>
      </c>
      <c r="D1591" s="49">
        <f>净值底稿!V1552</f>
        <v>1.7849999999999999</v>
      </c>
      <c r="E1591" s="49">
        <f>净值底稿!W1552</f>
        <v>3.3344</v>
      </c>
      <c r="F1591" s="50">
        <f t="shared" si="946"/>
        <v>-4.1257387402893198E-3</v>
      </c>
      <c r="G1591" s="50">
        <f t="shared" si="947"/>
        <v>7.9465805415674939E-3</v>
      </c>
      <c r="H1591" s="50">
        <f t="shared" si="948"/>
        <v>3.3624747814386957E-4</v>
      </c>
      <c r="I1591" s="50">
        <f t="shared" si="949"/>
        <v>-2.1136683889149799E-2</v>
      </c>
      <c r="J1591" s="51">
        <f t="shared" si="950"/>
        <v>0.13814847788831894</v>
      </c>
      <c r="K1591" s="51">
        <f t="shared" si="951"/>
        <v>0.16218192827224318</v>
      </c>
      <c r="L1591" s="51">
        <f t="shared" si="952"/>
        <v>0.99593459229872983</v>
      </c>
      <c r="M1591" s="51">
        <f t="shared" si="953"/>
        <v>0.13900163223004125</v>
      </c>
      <c r="N1591" s="51">
        <f t="shared" si="924"/>
        <v>1.4352666306893331</v>
      </c>
      <c r="O1591" s="52">
        <f t="shared" si="925"/>
        <v>0.20925060176193097</v>
      </c>
      <c r="P1591" s="53" t="b">
        <f t="shared" si="926"/>
        <v>0</v>
      </c>
      <c r="Q1591" s="53" t="b">
        <f t="shared" si="927"/>
        <v>0</v>
      </c>
      <c r="R1591" s="53" t="b">
        <f t="shared" si="928"/>
        <v>0</v>
      </c>
      <c r="S1591" s="53" t="b">
        <f t="shared" si="954"/>
        <v>0</v>
      </c>
      <c r="T1591" s="54" t="str">
        <f t="shared" si="955"/>
        <v>不调</v>
      </c>
      <c r="U1591" s="51">
        <f t="shared" si="929"/>
        <v>0.13814847788831894</v>
      </c>
      <c r="V1591" s="51">
        <f t="shared" si="930"/>
        <v>0.16218192827224318</v>
      </c>
      <c r="W1591" s="51">
        <f t="shared" si="931"/>
        <v>0.99593459229872983</v>
      </c>
      <c r="X1591" s="51">
        <f t="shared" si="932"/>
        <v>0.13900163223004125</v>
      </c>
      <c r="Y1591" s="51">
        <f t="shared" si="956"/>
        <v>0.99998626710299976</v>
      </c>
      <c r="Z1591" s="51">
        <f t="shared" si="933"/>
        <v>0.13814658070950137</v>
      </c>
      <c r="AA1591" s="51">
        <f t="shared" si="934"/>
        <v>0.16217970104452692</v>
      </c>
      <c r="AB1591" s="51">
        <f t="shared" si="935"/>
        <v>0.99592091523155479</v>
      </c>
      <c r="AC1591" s="51">
        <f t="shared" si="936"/>
        <v>0.13899972333494298</v>
      </c>
      <c r="AD1591" s="78">
        <f t="shared" si="937"/>
        <v>1.435246920320526</v>
      </c>
      <c r="AE1591" s="51">
        <f t="shared" si="957"/>
        <v>1.4568444270559591</v>
      </c>
      <c r="AF1591" s="50">
        <f t="shared" si="938"/>
        <v>-1.4824854551613309E-2</v>
      </c>
      <c r="AG1591" s="50">
        <f t="shared" si="958"/>
        <v>-1.3777308393663201E-3</v>
      </c>
      <c r="AH1591" s="48">
        <f t="shared" si="959"/>
        <v>46112</v>
      </c>
      <c r="AI1591" s="55">
        <f t="shared" si="939"/>
        <v>2026</v>
      </c>
      <c r="AJ1591" s="55">
        <f t="shared" si="940"/>
        <v>5</v>
      </c>
      <c r="AK1591" s="53">
        <f t="shared" si="941"/>
        <v>0</v>
      </c>
      <c r="AL1591" s="51">
        <f t="shared" si="960"/>
        <v>1.4378421113328652</v>
      </c>
      <c r="AM1591" s="52" t="str">
        <f t="shared" si="942"/>
        <v/>
      </c>
      <c r="AN1591" s="51">
        <f t="shared" si="961"/>
        <v>1.4568444270559591</v>
      </c>
      <c r="AO1591" s="52">
        <f t="shared" si="943"/>
        <v>-1.4824854551613309E-2</v>
      </c>
      <c r="AP1591" s="56">
        <f t="shared" si="944"/>
        <v>1</v>
      </c>
      <c r="AQ1591" s="53" t="b">
        <f t="shared" si="945"/>
        <v>1</v>
      </c>
    </row>
    <row r="1592" spans="1:43">
      <c r="A1592" s="48">
        <f>净值底稿!A1553</f>
        <v>46171</v>
      </c>
      <c r="B1592" s="49">
        <f>净值底稿!X1553</f>
        <v>1.8515622968503862</v>
      </c>
      <c r="C1592" s="49">
        <f>净值底稿!U1553</f>
        <v>2.1068954434303193</v>
      </c>
      <c r="D1592" s="49">
        <f>净值底稿!V1553</f>
        <v>1.7859</v>
      </c>
      <c r="E1592" s="49">
        <f>净值底稿!W1553</f>
        <v>3.4129999999999998</v>
      </c>
      <c r="F1592" s="50">
        <f t="shared" si="946"/>
        <v>1.3033320309993268E-2</v>
      </c>
      <c r="G1592" s="50">
        <f t="shared" si="947"/>
        <v>-2.2354109208194806E-2</v>
      </c>
      <c r="H1592" s="50">
        <f t="shared" si="948"/>
        <v>5.0420168067244475E-4</v>
      </c>
      <c r="I1592" s="50">
        <f t="shared" si="949"/>
        <v>2.3572456813819587E-2</v>
      </c>
      <c r="J1592" s="51">
        <f t="shared" si="950"/>
        <v>0.13994708934561864</v>
      </c>
      <c r="K1592" s="51">
        <f t="shared" si="951"/>
        <v>0.15855431829602518</v>
      </c>
      <c r="L1592" s="51">
        <f t="shared" si="952"/>
        <v>0.99642306023083138</v>
      </c>
      <c r="M1592" s="51">
        <f t="shared" si="953"/>
        <v>0.1422762883103888</v>
      </c>
      <c r="N1592" s="51">
        <f t="shared" si="924"/>
        <v>1.4372007561828639</v>
      </c>
      <c r="O1592" s="52">
        <f t="shared" si="925"/>
        <v>0.20769638921875408</v>
      </c>
      <c r="P1592" s="53" t="b">
        <f t="shared" si="926"/>
        <v>0</v>
      </c>
      <c r="Q1592" s="53" t="b">
        <f t="shared" si="927"/>
        <v>0</v>
      </c>
      <c r="R1592" s="53" t="b">
        <f t="shared" si="928"/>
        <v>0</v>
      </c>
      <c r="S1592" s="53" t="b">
        <f t="shared" si="954"/>
        <v>0</v>
      </c>
      <c r="T1592" s="54" t="str">
        <f t="shared" si="955"/>
        <v>不调</v>
      </c>
      <c r="U1592" s="51">
        <f t="shared" si="929"/>
        <v>0.13994708934561864</v>
      </c>
      <c r="V1592" s="51">
        <f t="shared" si="930"/>
        <v>0.15855431829602518</v>
      </c>
      <c r="W1592" s="51">
        <f t="shared" si="931"/>
        <v>0.99642306023083138</v>
      </c>
      <c r="X1592" s="51">
        <f t="shared" si="932"/>
        <v>0.1422762883103888</v>
      </c>
      <c r="Y1592" s="51">
        <f t="shared" si="956"/>
        <v>0.99998626710299976</v>
      </c>
      <c r="Z1592" s="51">
        <f t="shared" si="933"/>
        <v>0.13994516746665517</v>
      </c>
      <c r="AA1592" s="51">
        <f t="shared" si="934"/>
        <v>0.15855214088590308</v>
      </c>
      <c r="AB1592" s="51">
        <f t="shared" si="935"/>
        <v>0.99640937645557659</v>
      </c>
      <c r="AC1592" s="51">
        <f t="shared" si="936"/>
        <v>0.14227433444477586</v>
      </c>
      <c r="AD1592" s="78">
        <f t="shared" si="937"/>
        <v>1.4371810192529106</v>
      </c>
      <c r="AE1592" s="51">
        <f t="shared" si="957"/>
        <v>1.4568444270559591</v>
      </c>
      <c r="AF1592" s="50">
        <f t="shared" si="938"/>
        <v>-1.3497259856898314E-2</v>
      </c>
      <c r="AG1592" s="50">
        <f t="shared" si="958"/>
        <v>1.3475722574292082E-3</v>
      </c>
      <c r="AH1592" s="48">
        <f t="shared" si="959"/>
        <v>46112</v>
      </c>
      <c r="AI1592" s="55">
        <f t="shared" si="939"/>
        <v>2026</v>
      </c>
      <c r="AJ1592" s="55">
        <f t="shared" si="940"/>
        <v>5</v>
      </c>
      <c r="AK1592" s="53">
        <f t="shared" si="941"/>
        <v>1</v>
      </c>
      <c r="AL1592" s="51">
        <f t="shared" si="960"/>
        <v>1.4378421113328652</v>
      </c>
      <c r="AM1592" s="52">
        <f t="shared" si="942"/>
        <v>-4.5978071913732599E-4</v>
      </c>
      <c r="AN1592" s="51">
        <f t="shared" si="961"/>
        <v>1.4568444270559591</v>
      </c>
      <c r="AO1592" s="52">
        <f t="shared" si="943"/>
        <v>-1.3497259856898314E-2</v>
      </c>
      <c r="AP1592" s="56">
        <f t="shared" si="944"/>
        <v>1</v>
      </c>
      <c r="AQ1592" s="53" t="b">
        <f t="shared" si="945"/>
        <v>1</v>
      </c>
    </row>
    <row r="1593" spans="1:43">
      <c r="A1593" s="48">
        <f>净值底稿!A1554</f>
        <v>46174</v>
      </c>
      <c r="B1593" s="49">
        <f>净值底稿!X1554</f>
        <v>1.8753517986861055</v>
      </c>
      <c r="C1593" s="49">
        <f>净值底稿!U1554</f>
        <v>2.0914596026098535</v>
      </c>
      <c r="D1593" s="49">
        <f>净值底稿!V1554</f>
        <v>1.7874000000000001</v>
      </c>
      <c r="E1593" s="49">
        <f>净值底稿!W1554</f>
        <v>3.4007000000000001</v>
      </c>
      <c r="F1593" s="50">
        <f t="shared" si="946"/>
        <v>1.284833995387924E-2</v>
      </c>
      <c r="G1593" s="50">
        <f t="shared" si="947"/>
        <v>-7.3263440141737579E-3</v>
      </c>
      <c r="H1593" s="50">
        <f t="shared" si="948"/>
        <v>8.3991264908456209E-4</v>
      </c>
      <c r="I1593" s="50">
        <f t="shared" si="949"/>
        <v>-3.6038675651918206E-3</v>
      </c>
      <c r="J1593" s="51">
        <f t="shared" si="950"/>
        <v>0.14174323055316931</v>
      </c>
      <c r="K1593" s="51">
        <f t="shared" si="951"/>
        <v>0.15739053335758921</v>
      </c>
      <c r="L1593" s="51">
        <f t="shared" si="952"/>
        <v>0.99724627329452808</v>
      </c>
      <c r="M1593" s="51">
        <f t="shared" si="953"/>
        <v>0.14176159658551107</v>
      </c>
      <c r="N1593" s="51">
        <f t="shared" si="924"/>
        <v>1.4381416337907975</v>
      </c>
      <c r="O1593" s="52">
        <f t="shared" si="925"/>
        <v>0.20800021144111644</v>
      </c>
      <c r="P1593" s="53" t="b">
        <f t="shared" si="926"/>
        <v>0</v>
      </c>
      <c r="Q1593" s="53" t="b">
        <f t="shared" si="927"/>
        <v>0</v>
      </c>
      <c r="R1593" s="53" t="b">
        <f t="shared" si="928"/>
        <v>0</v>
      </c>
      <c r="S1593" s="53" t="b">
        <f t="shared" si="954"/>
        <v>0</v>
      </c>
      <c r="T1593" s="54" t="str">
        <f t="shared" si="955"/>
        <v>不调</v>
      </c>
      <c r="U1593" s="51">
        <f t="shared" si="929"/>
        <v>0.14174323055316931</v>
      </c>
      <c r="V1593" s="51">
        <f t="shared" si="930"/>
        <v>0.15739053335758921</v>
      </c>
      <c r="W1593" s="51">
        <f t="shared" si="931"/>
        <v>0.99724627329452808</v>
      </c>
      <c r="X1593" s="51">
        <f t="shared" si="932"/>
        <v>0.14176159658551107</v>
      </c>
      <c r="Y1593" s="51">
        <f t="shared" si="956"/>
        <v>0.99995880187477393</v>
      </c>
      <c r="Z1593" s="51">
        <f t="shared" si="933"/>
        <v>0.14173739099780705</v>
      </c>
      <c r="AA1593" s="51">
        <f t="shared" si="934"/>
        <v>0.15738404916268656</v>
      </c>
      <c r="AB1593" s="51">
        <f t="shared" si="935"/>
        <v>0.99720518861767971</v>
      </c>
      <c r="AC1593" s="51">
        <f t="shared" si="936"/>
        <v>0.1417557562735027</v>
      </c>
      <c r="AD1593" s="78">
        <f t="shared" si="937"/>
        <v>1.438082385051676</v>
      </c>
      <c r="AE1593" s="51">
        <f t="shared" si="957"/>
        <v>1.4568444270559591</v>
      </c>
      <c r="AF1593" s="50">
        <f t="shared" si="938"/>
        <v>-1.287854877009631E-2</v>
      </c>
      <c r="AG1593" s="50">
        <f t="shared" si="958"/>
        <v>6.2717624759178747E-4</v>
      </c>
      <c r="AH1593" s="48">
        <f t="shared" si="959"/>
        <v>46112</v>
      </c>
      <c r="AI1593" s="55">
        <f t="shared" si="939"/>
        <v>2026</v>
      </c>
      <c r="AJ1593" s="55">
        <f t="shared" si="940"/>
        <v>6</v>
      </c>
      <c r="AK1593" s="53">
        <f t="shared" si="941"/>
        <v>0</v>
      </c>
      <c r="AL1593" s="51">
        <f t="shared" si="960"/>
        <v>1.4371810192529106</v>
      </c>
      <c r="AM1593" s="52" t="str">
        <f t="shared" si="942"/>
        <v/>
      </c>
      <c r="AN1593" s="51">
        <f t="shared" si="961"/>
        <v>1.4568444270559591</v>
      </c>
      <c r="AO1593" s="52">
        <f t="shared" si="943"/>
        <v>-1.287854877009631E-2</v>
      </c>
      <c r="AP1593" s="56">
        <f t="shared" si="944"/>
        <v>1</v>
      </c>
      <c r="AQ1593" s="53" t="b">
        <f t="shared" si="945"/>
        <v>1</v>
      </c>
    </row>
    <row r="1594" spans="1:43">
      <c r="A1594" s="48">
        <f>净值底稿!A1555</f>
        <v>46175</v>
      </c>
      <c r="B1594" s="49">
        <f>净值底稿!X1555</f>
        <v>1.8744383294978064</v>
      </c>
      <c r="C1594" s="49">
        <f>净值底稿!U1555</f>
        <v>2.0971331118473326</v>
      </c>
      <c r="D1594" s="49">
        <f>净值底稿!V1555</f>
        <v>1.7875000000000001</v>
      </c>
      <c r="E1594" s="49">
        <f>净值底稿!W1555</f>
        <v>3.4201000000000001</v>
      </c>
      <c r="F1594" s="50">
        <f t="shared" si="946"/>
        <v>-4.8709217595277465E-4</v>
      </c>
      <c r="G1594" s="50">
        <f t="shared" si="947"/>
        <v>2.7127032386373706E-3</v>
      </c>
      <c r="H1594" s="50">
        <f t="shared" si="948"/>
        <v>5.5947185856553006E-5</v>
      </c>
      <c r="I1594" s="50">
        <f t="shared" si="949"/>
        <v>5.7047078542653562E-3</v>
      </c>
      <c r="J1594" s="51">
        <f t="shared" si="950"/>
        <v>0.14166835182361207</v>
      </c>
      <c r="K1594" s="51">
        <f t="shared" si="951"/>
        <v>0.15781098538256003</v>
      </c>
      <c r="L1594" s="51">
        <f t="shared" si="952"/>
        <v>0.99726097944170444</v>
      </c>
      <c r="M1594" s="51">
        <f t="shared" si="953"/>
        <v>0.14256443144970349</v>
      </c>
      <c r="N1594" s="51">
        <f t="shared" si="924"/>
        <v>1.43930474809758</v>
      </c>
      <c r="O1594" s="52">
        <f t="shared" si="925"/>
        <v>0.20807222209334947</v>
      </c>
      <c r="P1594" s="53" t="b">
        <f t="shared" si="926"/>
        <v>0</v>
      </c>
      <c r="Q1594" s="53" t="b">
        <f t="shared" si="927"/>
        <v>0</v>
      </c>
      <c r="R1594" s="53" t="b">
        <f t="shared" si="928"/>
        <v>0</v>
      </c>
      <c r="S1594" s="53" t="b">
        <f t="shared" si="954"/>
        <v>0</v>
      </c>
      <c r="T1594" s="54" t="str">
        <f t="shared" si="955"/>
        <v>不调</v>
      </c>
      <c r="U1594" s="51">
        <f t="shared" si="929"/>
        <v>0.14166835182361207</v>
      </c>
      <c r="V1594" s="51">
        <f t="shared" si="930"/>
        <v>0.15781098538256003</v>
      </c>
      <c r="W1594" s="51">
        <f t="shared" si="931"/>
        <v>0.99726097944170444</v>
      </c>
      <c r="X1594" s="51">
        <f t="shared" si="932"/>
        <v>0.14256443144970349</v>
      </c>
      <c r="Y1594" s="51">
        <f t="shared" si="956"/>
        <v>0.99998626710299976</v>
      </c>
      <c r="Z1594" s="51">
        <f t="shared" si="933"/>
        <v>0.14166640630672828</v>
      </c>
      <c r="AA1594" s="51">
        <f t="shared" si="934"/>
        <v>0.15780881818055226</v>
      </c>
      <c r="AB1594" s="51">
        <f t="shared" si="935"/>
        <v>0.99724728415939146</v>
      </c>
      <c r="AC1594" s="51">
        <f t="shared" si="936"/>
        <v>0.14256247362705049</v>
      </c>
      <c r="AD1594" s="78">
        <f t="shared" si="937"/>
        <v>1.4392849822737226</v>
      </c>
      <c r="AE1594" s="51">
        <f t="shared" si="957"/>
        <v>1.4568444270559591</v>
      </c>
      <c r="AF1594" s="50">
        <f t="shared" si="938"/>
        <v>-1.2053067888464386E-2</v>
      </c>
      <c r="AG1594" s="50">
        <f t="shared" si="958"/>
        <v>8.3625057545178016E-4</v>
      </c>
      <c r="AH1594" s="48">
        <f t="shared" si="959"/>
        <v>46112</v>
      </c>
      <c r="AI1594" s="55">
        <f t="shared" si="939"/>
        <v>2026</v>
      </c>
      <c r="AJ1594" s="55">
        <f t="shared" si="940"/>
        <v>6</v>
      </c>
      <c r="AK1594" s="53">
        <f t="shared" si="941"/>
        <v>0</v>
      </c>
      <c r="AL1594" s="51">
        <f t="shared" si="960"/>
        <v>1.4371810192529106</v>
      </c>
      <c r="AM1594" s="52" t="str">
        <f t="shared" si="942"/>
        <v/>
      </c>
      <c r="AN1594" s="51">
        <f t="shared" si="961"/>
        <v>1.4568444270559591</v>
      </c>
      <c r="AO1594" s="52">
        <f t="shared" si="943"/>
        <v>-1.2053067888464386E-2</v>
      </c>
      <c r="AP1594" s="56">
        <f t="shared" si="944"/>
        <v>1</v>
      </c>
      <c r="AQ1594" s="53" t="b">
        <f t="shared" si="945"/>
        <v>1</v>
      </c>
    </row>
    <row r="1595" spans="1:43">
      <c r="A1595" s="48">
        <f>净值底稿!A1556</f>
        <v>46176</v>
      </c>
      <c r="B1595" s="49">
        <f>净值底稿!X1556</f>
        <v>1.8635661106150401</v>
      </c>
      <c r="C1595" s="49">
        <f>净值底稿!U1556</f>
        <v>2.110494559973747</v>
      </c>
      <c r="D1595" s="49">
        <f>净值底稿!V1556</f>
        <v>1.7867999999999999</v>
      </c>
      <c r="E1595" s="49">
        <f>净值底稿!W1556</f>
        <v>3.3725999999999998</v>
      </c>
      <c r="F1595" s="50">
        <f t="shared" si="946"/>
        <v>-5.8002542477240127E-3</v>
      </c>
      <c r="G1595" s="50">
        <f t="shared" si="947"/>
        <v>6.3712923375875974E-3</v>
      </c>
      <c r="H1595" s="50">
        <f t="shared" si="948"/>
        <v>-3.9160839160845562E-4</v>
      </c>
      <c r="I1595" s="50">
        <f t="shared" si="949"/>
        <v>-1.3888482792900891E-2</v>
      </c>
      <c r="J1595" s="51">
        <f t="shared" si="950"/>
        <v>0.14084470513178787</v>
      </c>
      <c r="K1595" s="51">
        <f t="shared" si="951"/>
        <v>0.15881426429462978</v>
      </c>
      <c r="L1595" s="51">
        <f t="shared" si="952"/>
        <v>0.99685675375440586</v>
      </c>
      <c r="M1595" s="51">
        <f t="shared" si="953"/>
        <v>0.14058249716516782</v>
      </c>
      <c r="N1595" s="51">
        <f t="shared" si="924"/>
        <v>1.4370982203459914</v>
      </c>
      <c r="O1595" s="52">
        <f t="shared" si="925"/>
        <v>0.20851669369841172</v>
      </c>
      <c r="P1595" s="53" t="b">
        <f t="shared" si="926"/>
        <v>0</v>
      </c>
      <c r="Q1595" s="53" t="b">
        <f t="shared" si="927"/>
        <v>0</v>
      </c>
      <c r="R1595" s="53" t="b">
        <f t="shared" si="928"/>
        <v>0</v>
      </c>
      <c r="S1595" s="53" t="b">
        <f t="shared" si="954"/>
        <v>0</v>
      </c>
      <c r="T1595" s="54" t="str">
        <f t="shared" si="955"/>
        <v>不调</v>
      </c>
      <c r="U1595" s="51">
        <f t="shared" si="929"/>
        <v>0.14084470513178787</v>
      </c>
      <c r="V1595" s="51">
        <f t="shared" si="930"/>
        <v>0.15881426429462978</v>
      </c>
      <c r="W1595" s="51">
        <f t="shared" si="931"/>
        <v>0.99685675375440586</v>
      </c>
      <c r="X1595" s="51">
        <f t="shared" si="932"/>
        <v>0.14058249716516782</v>
      </c>
      <c r="Y1595" s="51">
        <f t="shared" si="956"/>
        <v>0.99998626710299976</v>
      </c>
      <c r="Z1595" s="51">
        <f t="shared" si="933"/>
        <v>0.14084277092595926</v>
      </c>
      <c r="AA1595" s="51">
        <f t="shared" si="934"/>
        <v>0.15881208331469604</v>
      </c>
      <c r="AB1595" s="51">
        <f t="shared" si="935"/>
        <v>0.9968430640232826</v>
      </c>
      <c r="AC1595" s="51">
        <f t="shared" si="936"/>
        <v>0.14058056656021423</v>
      </c>
      <c r="AD1595" s="78">
        <f t="shared" si="937"/>
        <v>1.437078484824152</v>
      </c>
      <c r="AE1595" s="51">
        <f t="shared" si="957"/>
        <v>1.4568444270559591</v>
      </c>
      <c r="AF1595" s="50">
        <f t="shared" si="938"/>
        <v>-1.3567641036147382E-2</v>
      </c>
      <c r="AG1595" s="50">
        <f t="shared" si="958"/>
        <v>-1.5330511168711869E-3</v>
      </c>
      <c r="AH1595" s="48">
        <f t="shared" si="959"/>
        <v>46112</v>
      </c>
      <c r="AI1595" s="55">
        <f t="shared" si="939"/>
        <v>2026</v>
      </c>
      <c r="AJ1595" s="55">
        <f t="shared" si="940"/>
        <v>6</v>
      </c>
      <c r="AK1595" s="53">
        <f t="shared" si="941"/>
        <v>0</v>
      </c>
      <c r="AL1595" s="51">
        <f t="shared" si="960"/>
        <v>1.4371810192529106</v>
      </c>
      <c r="AM1595" s="52" t="str">
        <f t="shared" si="942"/>
        <v/>
      </c>
      <c r="AN1595" s="51">
        <f t="shared" si="961"/>
        <v>1.4568444270559591</v>
      </c>
      <c r="AO1595" s="52">
        <f t="shared" si="943"/>
        <v>-1.3567641036147382E-2</v>
      </c>
      <c r="AP1595" s="56">
        <f t="shared" si="944"/>
        <v>1</v>
      </c>
      <c r="AQ1595" s="53" t="b">
        <f t="shared" si="945"/>
        <v>1</v>
      </c>
    </row>
    <row r="1596" spans="1:43">
      <c r="A1596" s="48">
        <f>净值底稿!A1557</f>
        <v>46177</v>
      </c>
      <c r="B1596" s="49">
        <f>净值底稿!X1557</f>
        <v>1.8465904953000538</v>
      </c>
      <c r="C1596" s="49">
        <f>净值底稿!U1557</f>
        <v>2.1071374147098703</v>
      </c>
      <c r="D1596" s="49">
        <f>净值底稿!V1557</f>
        <v>1.7879</v>
      </c>
      <c r="E1596" s="49">
        <f>净值底稿!W1557</f>
        <v>3.3774999999999999</v>
      </c>
      <c r="F1596" s="50">
        <f t="shared" si="946"/>
        <v>-9.1092101419378846E-3</v>
      </c>
      <c r="G1596" s="50">
        <f t="shared" si="947"/>
        <v>-1.590691266182942E-3</v>
      </c>
      <c r="H1596" s="50">
        <f t="shared" si="948"/>
        <v>6.1562569957462898E-4</v>
      </c>
      <c r="I1596" s="50">
        <f t="shared" si="949"/>
        <v>1.4528850145287819E-3</v>
      </c>
      <c r="J1596" s="51">
        <f t="shared" si="950"/>
        <v>0.13955980452862188</v>
      </c>
      <c r="K1596" s="51">
        <f t="shared" si="951"/>
        <v>0.15855946232080304</v>
      </c>
      <c r="L1596" s="51">
        <f t="shared" si="952"/>
        <v>0.99745674623193803</v>
      </c>
      <c r="M1596" s="51">
        <f t="shared" si="953"/>
        <v>0.14078481395870351</v>
      </c>
      <c r="N1596" s="51">
        <f t="shared" si="924"/>
        <v>1.4363608270400665</v>
      </c>
      <c r="O1596" s="52">
        <f t="shared" si="925"/>
        <v>0.20755179425476564</v>
      </c>
      <c r="P1596" s="53" t="b">
        <f t="shared" si="926"/>
        <v>0</v>
      </c>
      <c r="Q1596" s="53" t="b">
        <f t="shared" si="927"/>
        <v>0</v>
      </c>
      <c r="R1596" s="53" t="b">
        <f t="shared" si="928"/>
        <v>0</v>
      </c>
      <c r="S1596" s="53" t="b">
        <f t="shared" si="954"/>
        <v>0</v>
      </c>
      <c r="T1596" s="54" t="str">
        <f t="shared" si="955"/>
        <v>不调</v>
      </c>
      <c r="U1596" s="51">
        <f t="shared" si="929"/>
        <v>0.13955980452862188</v>
      </c>
      <c r="V1596" s="51">
        <f t="shared" si="930"/>
        <v>0.15855946232080304</v>
      </c>
      <c r="W1596" s="51">
        <f t="shared" si="931"/>
        <v>0.99745674623193803</v>
      </c>
      <c r="X1596" s="51">
        <f t="shared" si="932"/>
        <v>0.14078481395870351</v>
      </c>
      <c r="Y1596" s="51">
        <f t="shared" si="956"/>
        <v>0.99998626710299976</v>
      </c>
      <c r="Z1596" s="51">
        <f t="shared" si="933"/>
        <v>0.1395578879682009</v>
      </c>
      <c r="AA1596" s="51">
        <f t="shared" si="934"/>
        <v>0.15855728484003856</v>
      </c>
      <c r="AB1596" s="51">
        <f t="shared" si="935"/>
        <v>0.9974430482611798</v>
      </c>
      <c r="AC1596" s="51">
        <f t="shared" si="936"/>
        <v>0.14078288057535421</v>
      </c>
      <c r="AD1596" s="78">
        <f t="shared" si="937"/>
        <v>1.4363411016447734</v>
      </c>
      <c r="AE1596" s="51">
        <f t="shared" si="957"/>
        <v>1.4568444270559591</v>
      </c>
      <c r="AF1596" s="50">
        <f t="shared" si="938"/>
        <v>-1.4073791978337358E-2</v>
      </c>
      <c r="AG1596" s="50">
        <f t="shared" si="958"/>
        <v>-5.1311267071740829E-4</v>
      </c>
      <c r="AH1596" s="48">
        <f t="shared" si="959"/>
        <v>46112</v>
      </c>
      <c r="AI1596" s="55">
        <f t="shared" si="939"/>
        <v>2026</v>
      </c>
      <c r="AJ1596" s="55">
        <f t="shared" si="940"/>
        <v>6</v>
      </c>
      <c r="AK1596" s="53">
        <f t="shared" si="941"/>
        <v>0</v>
      </c>
      <c r="AL1596" s="51">
        <f t="shared" si="960"/>
        <v>1.4371810192529106</v>
      </c>
      <c r="AM1596" s="52" t="str">
        <f t="shared" si="942"/>
        <v/>
      </c>
      <c r="AN1596" s="51">
        <f t="shared" si="961"/>
        <v>1.4568444270559591</v>
      </c>
      <c r="AO1596" s="52">
        <f t="shared" si="943"/>
        <v>-1.4073791978337358E-2</v>
      </c>
      <c r="AP1596" s="56">
        <f t="shared" si="944"/>
        <v>1</v>
      </c>
      <c r="AQ1596" s="53" t="b">
        <f t="shared" si="945"/>
        <v>1</v>
      </c>
    </row>
    <row r="1597" spans="1:43">
      <c r="A1597" s="48">
        <f>净值底稿!A1558</f>
        <v>46178</v>
      </c>
      <c r="B1597" s="49">
        <f>净值底稿!X1558</f>
        <v>1.8507185485642144</v>
      </c>
      <c r="C1597" s="49">
        <f>净值底稿!U1558</f>
        <v>2.0866624336086068</v>
      </c>
      <c r="D1597" s="49">
        <f>净值底稿!V1558</f>
        <v>1.7867999999999999</v>
      </c>
      <c r="E1597" s="49">
        <f>净值底稿!W1558</f>
        <v>3.3763000000000001</v>
      </c>
      <c r="F1597" s="50">
        <f t="shared" si="946"/>
        <v>2.2355001147613685E-3</v>
      </c>
      <c r="G1597" s="50">
        <f t="shared" si="947"/>
        <v>-9.7169652811098794E-3</v>
      </c>
      <c r="H1597" s="50">
        <f t="shared" si="948"/>
        <v>-6.1524693774828165E-4</v>
      </c>
      <c r="I1597" s="50">
        <f t="shared" si="949"/>
        <v>-3.5529237601772401E-4</v>
      </c>
      <c r="J1597" s="51">
        <f t="shared" si="950"/>
        <v>0.13986986964276968</v>
      </c>
      <c r="K1597" s="51">
        <f t="shared" si="951"/>
        <v>0.15701658920818085</v>
      </c>
      <c r="L1597" s="51">
        <f t="shared" si="952"/>
        <v>0.99682937448015885</v>
      </c>
      <c r="M1597" s="51">
        <f t="shared" si="953"/>
        <v>0.14073286149121197</v>
      </c>
      <c r="N1597" s="51">
        <f t="shared" si="924"/>
        <v>1.4344486948223214</v>
      </c>
      <c r="O1597" s="52">
        <f t="shared" si="925"/>
        <v>0.20696903271798406</v>
      </c>
      <c r="P1597" s="53" t="b">
        <f t="shared" si="926"/>
        <v>0</v>
      </c>
      <c r="Q1597" s="53" t="b">
        <f t="shared" si="927"/>
        <v>0</v>
      </c>
      <c r="R1597" s="53" t="b">
        <f t="shared" si="928"/>
        <v>0</v>
      </c>
      <c r="S1597" s="53" t="b">
        <f t="shared" si="954"/>
        <v>0</v>
      </c>
      <c r="T1597" s="54" t="str">
        <f t="shared" si="955"/>
        <v>不调</v>
      </c>
      <c r="U1597" s="51">
        <f t="shared" si="929"/>
        <v>0.13986986964276968</v>
      </c>
      <c r="V1597" s="51">
        <f t="shared" si="930"/>
        <v>0.15701658920818085</v>
      </c>
      <c r="W1597" s="51">
        <f t="shared" si="931"/>
        <v>0.99682937448015885</v>
      </c>
      <c r="X1597" s="51">
        <f t="shared" si="932"/>
        <v>0.14073286149121197</v>
      </c>
      <c r="Y1597" s="51">
        <f t="shared" si="956"/>
        <v>0.99998626710299976</v>
      </c>
      <c r="Z1597" s="51">
        <f t="shared" si="933"/>
        <v>0.13986794882425643</v>
      </c>
      <c r="AA1597" s="51">
        <f t="shared" si="934"/>
        <v>0.15701443291553391</v>
      </c>
      <c r="AB1597" s="51">
        <f t="shared" si="935"/>
        <v>0.99681568512503227</v>
      </c>
      <c r="AC1597" s="51">
        <f t="shared" si="936"/>
        <v>0.14073092882132057</v>
      </c>
      <c r="AD1597" s="78">
        <f t="shared" si="937"/>
        <v>1.4344289956861431</v>
      </c>
      <c r="AE1597" s="51">
        <f t="shared" si="957"/>
        <v>1.4568444270559591</v>
      </c>
      <c r="AF1597" s="50">
        <f t="shared" si="938"/>
        <v>-1.5386290363970989E-2</v>
      </c>
      <c r="AG1597" s="50">
        <f t="shared" si="958"/>
        <v>-1.3312338945398183E-3</v>
      </c>
      <c r="AH1597" s="48">
        <f t="shared" si="959"/>
        <v>46112</v>
      </c>
      <c r="AI1597" s="55">
        <f t="shared" si="939"/>
        <v>2026</v>
      </c>
      <c r="AJ1597" s="55">
        <f t="shared" si="940"/>
        <v>6</v>
      </c>
      <c r="AK1597" s="53">
        <f t="shared" si="941"/>
        <v>0</v>
      </c>
      <c r="AL1597" s="51">
        <f t="shared" si="960"/>
        <v>1.4371810192529106</v>
      </c>
      <c r="AM1597" s="52" t="str">
        <f t="shared" si="942"/>
        <v/>
      </c>
      <c r="AN1597" s="51">
        <f t="shared" si="961"/>
        <v>1.4568444270559591</v>
      </c>
      <c r="AO1597" s="52">
        <f t="shared" si="943"/>
        <v>-1.5386290363970989E-2</v>
      </c>
      <c r="AP1597" s="56">
        <f t="shared" si="944"/>
        <v>1</v>
      </c>
      <c r="AQ1597" s="53" t="b">
        <f t="shared" si="945"/>
        <v>1</v>
      </c>
    </row>
    <row r="1598" spans="1:43">
      <c r="A1598" s="48">
        <f>净值底稿!A1559</f>
        <v>46181</v>
      </c>
      <c r="B1598" s="49">
        <f>净值底稿!X1559</f>
        <v>1.8493659101605973</v>
      </c>
      <c r="C1598" s="49">
        <f>净值底稿!U1559</f>
        <v>2.0203248924899277</v>
      </c>
      <c r="D1598" s="49">
        <f>净值底稿!V1559</f>
        <v>1.786</v>
      </c>
      <c r="E1598" s="49">
        <f>净值底稿!W1559</f>
        <v>3.2629000000000001</v>
      </c>
      <c r="F1598" s="50">
        <f t="shared" si="946"/>
        <v>-7.3087201977117822E-4</v>
      </c>
      <c r="G1598" s="50">
        <f t="shared" si="947"/>
        <v>-3.1791218383108166E-2</v>
      </c>
      <c r="H1598" s="50">
        <f t="shared" si="948"/>
        <v>-4.4772778150881098E-4</v>
      </c>
      <c r="I1598" s="50">
        <f t="shared" si="949"/>
        <v>-3.3587062761010533E-2</v>
      </c>
      <c r="J1598" s="51">
        <f t="shared" si="950"/>
        <v>0.139765723253998</v>
      </c>
      <c r="K1598" s="51">
        <f t="shared" si="951"/>
        <v>0.15202275278941629</v>
      </c>
      <c r="L1598" s="51">
        <f t="shared" si="952"/>
        <v>0.99636938304975808</v>
      </c>
      <c r="M1598" s="51">
        <f t="shared" si="953"/>
        <v>0.13600419028258356</v>
      </c>
      <c r="N1598" s="51">
        <f t="shared" si="924"/>
        <v>1.4241620493757559</v>
      </c>
      <c r="O1598" s="52">
        <f t="shared" si="925"/>
        <v>0.20488432209755353</v>
      </c>
      <c r="P1598" s="53" t="b">
        <f t="shared" si="926"/>
        <v>0</v>
      </c>
      <c r="Q1598" s="53" t="b">
        <f t="shared" si="927"/>
        <v>0</v>
      </c>
      <c r="R1598" s="53" t="b">
        <f t="shared" si="928"/>
        <v>0</v>
      </c>
      <c r="S1598" s="53" t="b">
        <f t="shared" si="954"/>
        <v>0</v>
      </c>
      <c r="T1598" s="54" t="str">
        <f t="shared" si="955"/>
        <v>不调</v>
      </c>
      <c r="U1598" s="51">
        <f t="shared" si="929"/>
        <v>0.139765723253998</v>
      </c>
      <c r="V1598" s="51">
        <f t="shared" si="930"/>
        <v>0.15202275278941629</v>
      </c>
      <c r="W1598" s="51">
        <f t="shared" si="931"/>
        <v>0.99636938304975808</v>
      </c>
      <c r="X1598" s="51">
        <f t="shared" si="932"/>
        <v>0.13600419028258356</v>
      </c>
      <c r="Y1598" s="51">
        <f t="shared" si="956"/>
        <v>0.99995880187477393</v>
      </c>
      <c r="Z1598" s="51">
        <f t="shared" si="933"/>
        <v>0.13975996516822906</v>
      </c>
      <c r="AA1598" s="51">
        <f t="shared" si="934"/>
        <v>0.15201648973700965</v>
      </c>
      <c r="AB1598" s="51">
        <f t="shared" si="935"/>
        <v>0.99632833449914382</v>
      </c>
      <c r="AC1598" s="51">
        <f t="shared" si="936"/>
        <v>0.13599858716492103</v>
      </c>
      <c r="AD1598" s="78">
        <f t="shared" si="937"/>
        <v>1.4241033765693034</v>
      </c>
      <c r="AE1598" s="51">
        <f t="shared" si="957"/>
        <v>1.4568444270559591</v>
      </c>
      <c r="AF1598" s="50">
        <f t="shared" si="938"/>
        <v>-2.2473951149897253E-2</v>
      </c>
      <c r="AG1598" s="50">
        <f t="shared" si="958"/>
        <v>-7.1984177313012543E-3</v>
      </c>
      <c r="AH1598" s="48">
        <f t="shared" si="959"/>
        <v>46112</v>
      </c>
      <c r="AI1598" s="55">
        <f t="shared" si="939"/>
        <v>2026</v>
      </c>
      <c r="AJ1598" s="55">
        <f t="shared" si="940"/>
        <v>6</v>
      </c>
      <c r="AK1598" s="53">
        <f t="shared" si="941"/>
        <v>0</v>
      </c>
      <c r="AL1598" s="51">
        <f t="shared" si="960"/>
        <v>1.4371810192529106</v>
      </c>
      <c r="AM1598" s="52" t="str">
        <f t="shared" si="942"/>
        <v/>
      </c>
      <c r="AN1598" s="51">
        <f t="shared" si="961"/>
        <v>1.4568444270559591</v>
      </c>
      <c r="AO1598" s="52">
        <f t="shared" si="943"/>
        <v>-2.2473951149897253E-2</v>
      </c>
      <c r="AP1598" s="56">
        <f t="shared" si="944"/>
        <v>1</v>
      </c>
      <c r="AQ1598" s="53" t="b">
        <f t="shared" si="945"/>
        <v>1</v>
      </c>
    </row>
    <row r="1599" spans="1:43">
      <c r="A1599" s="48">
        <f>净值底稿!A1560</f>
        <v>46182</v>
      </c>
      <c r="B1599" s="49">
        <f>净值底稿!X1560</f>
        <v>1.8526375410583018</v>
      </c>
      <c r="C1599" s="49">
        <f>净值底稿!U1560</f>
        <v>2.0700506364780131</v>
      </c>
      <c r="D1599" s="49">
        <f>净值底稿!V1560</f>
        <v>1.7847</v>
      </c>
      <c r="E1599" s="49">
        <f>净值底稿!W1560</f>
        <v>3.2751999999999999</v>
      </c>
      <c r="F1599" s="50">
        <f t="shared" si="946"/>
        <v>1.7690554798970304E-3</v>
      </c>
      <c r="G1599" s="50">
        <f t="shared" si="947"/>
        <v>2.4612746283000808E-2</v>
      </c>
      <c r="H1599" s="50">
        <f t="shared" si="948"/>
        <v>-7.2788353863384447E-4</v>
      </c>
      <c r="I1599" s="50">
        <f t="shared" si="949"/>
        <v>3.7696527628796606E-3</v>
      </c>
      <c r="J1599" s="51">
        <f t="shared" si="950"/>
        <v>0.14000720830048013</v>
      </c>
      <c r="K1599" s="51">
        <f t="shared" si="951"/>
        <v>0.15575803302973906</v>
      </c>
      <c r="L1599" s="51">
        <f t="shared" si="952"/>
        <v>0.99560312350538738</v>
      </c>
      <c r="M1599" s="51">
        <f t="shared" si="953"/>
        <v>0.13651125461477501</v>
      </c>
      <c r="N1599" s="51">
        <f t="shared" si="924"/>
        <v>1.4278796194503816</v>
      </c>
      <c r="O1599" s="52">
        <f t="shared" si="925"/>
        <v>0.20713597792232999</v>
      </c>
      <c r="P1599" s="53" t="b">
        <f t="shared" si="926"/>
        <v>0</v>
      </c>
      <c r="Q1599" s="53" t="b">
        <f t="shared" si="927"/>
        <v>0</v>
      </c>
      <c r="R1599" s="53" t="b">
        <f t="shared" si="928"/>
        <v>0</v>
      </c>
      <c r="S1599" s="53" t="b">
        <f t="shared" si="954"/>
        <v>0</v>
      </c>
      <c r="T1599" s="54" t="str">
        <f t="shared" si="955"/>
        <v>不调</v>
      </c>
      <c r="U1599" s="51">
        <f t="shared" si="929"/>
        <v>0.14000720830048013</v>
      </c>
      <c r="V1599" s="51">
        <f t="shared" si="930"/>
        <v>0.15575803302973906</v>
      </c>
      <c r="W1599" s="51">
        <f t="shared" si="931"/>
        <v>0.99560312350538738</v>
      </c>
      <c r="X1599" s="51">
        <f t="shared" si="932"/>
        <v>0.13651125461477501</v>
      </c>
      <c r="Y1599" s="51">
        <f t="shared" si="956"/>
        <v>0.99998626710299976</v>
      </c>
      <c r="Z1599" s="51">
        <f t="shared" si="933"/>
        <v>0.14000528559590925</v>
      </c>
      <c r="AA1599" s="51">
        <f t="shared" si="934"/>
        <v>0.15575589402071449</v>
      </c>
      <c r="AB1599" s="51">
        <f t="shared" si="935"/>
        <v>0.99558945099023921</v>
      </c>
      <c r="AC1599" s="51">
        <f t="shared" si="936"/>
        <v>0.13650937991977602</v>
      </c>
      <c r="AD1599" s="78">
        <f t="shared" si="937"/>
        <v>1.427860010526639</v>
      </c>
      <c r="AE1599" s="51">
        <f t="shared" si="957"/>
        <v>1.4568444270559591</v>
      </c>
      <c r="AF1599" s="50">
        <f t="shared" si="938"/>
        <v>-1.9895340910142889E-2</v>
      </c>
      <c r="AG1599" s="50">
        <f t="shared" si="958"/>
        <v>2.637894143882713E-3</v>
      </c>
      <c r="AH1599" s="48">
        <f t="shared" si="959"/>
        <v>46112</v>
      </c>
      <c r="AI1599" s="55">
        <f t="shared" si="939"/>
        <v>2026</v>
      </c>
      <c r="AJ1599" s="55">
        <f t="shared" si="940"/>
        <v>6</v>
      </c>
      <c r="AK1599" s="53">
        <f t="shared" si="941"/>
        <v>0</v>
      </c>
      <c r="AL1599" s="51">
        <f t="shared" si="960"/>
        <v>1.4371810192529106</v>
      </c>
      <c r="AM1599" s="52" t="str">
        <f t="shared" si="942"/>
        <v/>
      </c>
      <c r="AN1599" s="51">
        <f t="shared" si="961"/>
        <v>1.4568444270559591</v>
      </c>
      <c r="AO1599" s="52">
        <f t="shared" si="943"/>
        <v>-1.9895340910142889E-2</v>
      </c>
      <c r="AP1599" s="56">
        <f t="shared" si="944"/>
        <v>1</v>
      </c>
      <c r="AQ1599" s="53" t="b">
        <f t="shared" si="945"/>
        <v>1</v>
      </c>
    </row>
    <row r="1600" spans="1:43">
      <c r="A1600" s="48">
        <f>净值底稿!A1561</f>
        <v>46183</v>
      </c>
      <c r="B1600" s="49">
        <f>净值底稿!X1561</f>
        <v>1.8607571455484819</v>
      </c>
      <c r="C1600" s="49">
        <f>净值底稿!U1561</f>
        <v>2.0447328183460627</v>
      </c>
      <c r="D1600" s="49">
        <f>净值底稿!V1561</f>
        <v>1.7830999999999999</v>
      </c>
      <c r="E1600" s="49">
        <f>净值底稿!W1561</f>
        <v>3.1730999999999998</v>
      </c>
      <c r="F1600" s="50">
        <f t="shared" si="946"/>
        <v>4.3827269556147019E-3</v>
      </c>
      <c r="G1600" s="50">
        <f t="shared" si="947"/>
        <v>-1.2230530831374375E-2</v>
      </c>
      <c r="H1600" s="50">
        <f t="shared" si="948"/>
        <v>-8.9650921723538612E-4</v>
      </c>
      <c r="I1600" s="50">
        <f t="shared" si="949"/>
        <v>-3.117366878358574E-2</v>
      </c>
      <c r="J1600" s="51">
        <f t="shared" si="950"/>
        <v>0.14061889053501897</v>
      </c>
      <c r="K1600" s="51">
        <f t="shared" si="951"/>
        <v>0.15385091675672585</v>
      </c>
      <c r="L1600" s="51">
        <f t="shared" si="952"/>
        <v>0.99469689587084409</v>
      </c>
      <c r="M1600" s="51">
        <f t="shared" si="953"/>
        <v>0.13225388172430425</v>
      </c>
      <c r="N1600" s="51">
        <f t="shared" si="924"/>
        <v>1.421420584886893</v>
      </c>
      <c r="O1600" s="52">
        <f t="shared" si="925"/>
        <v>0.20716585254404257</v>
      </c>
      <c r="P1600" s="53" t="b">
        <f t="shared" si="926"/>
        <v>0</v>
      </c>
      <c r="Q1600" s="53" t="b">
        <f t="shared" si="927"/>
        <v>0</v>
      </c>
      <c r="R1600" s="53" t="b">
        <f t="shared" si="928"/>
        <v>0</v>
      </c>
      <c r="S1600" s="53" t="b">
        <f t="shared" si="954"/>
        <v>0</v>
      </c>
      <c r="T1600" s="54" t="str">
        <f t="shared" si="955"/>
        <v>不调</v>
      </c>
      <c r="U1600" s="51">
        <f t="shared" si="929"/>
        <v>0.14061889053501897</v>
      </c>
      <c r="V1600" s="51">
        <f t="shared" si="930"/>
        <v>0.15385091675672585</v>
      </c>
      <c r="W1600" s="51">
        <f t="shared" si="931"/>
        <v>0.99469689587084409</v>
      </c>
      <c r="X1600" s="51">
        <f t="shared" si="932"/>
        <v>0.13225388172430425</v>
      </c>
      <c r="Y1600" s="51">
        <f t="shared" si="956"/>
        <v>0.99998626710299976</v>
      </c>
      <c r="Z1600" s="51">
        <f t="shared" si="933"/>
        <v>0.14061695943027896</v>
      </c>
      <c r="AA1600" s="51">
        <f t="shared" si="934"/>
        <v>0.15384880393793263</v>
      </c>
      <c r="AB1600" s="51">
        <f t="shared" si="935"/>
        <v>0.99468323580082663</v>
      </c>
      <c r="AC1600" s="51">
        <f t="shared" si="936"/>
        <v>0.13225206549536864</v>
      </c>
      <c r="AD1600" s="78">
        <f t="shared" si="937"/>
        <v>1.4214010646644069</v>
      </c>
      <c r="AE1600" s="51">
        <f t="shared" si="957"/>
        <v>1.4568444270559591</v>
      </c>
      <c r="AF1600" s="50">
        <f t="shared" si="938"/>
        <v>-2.4328858822062038E-2</v>
      </c>
      <c r="AG1600" s="50">
        <f t="shared" si="958"/>
        <v>-4.523514780591098E-3</v>
      </c>
      <c r="AH1600" s="48">
        <f t="shared" si="959"/>
        <v>46112</v>
      </c>
      <c r="AI1600" s="55">
        <f t="shared" si="939"/>
        <v>2026</v>
      </c>
      <c r="AJ1600" s="55">
        <f t="shared" si="940"/>
        <v>6</v>
      </c>
      <c r="AK1600" s="53">
        <f t="shared" si="941"/>
        <v>0</v>
      </c>
      <c r="AL1600" s="51">
        <f t="shared" si="960"/>
        <v>1.4371810192529106</v>
      </c>
      <c r="AM1600" s="52" t="str">
        <f t="shared" si="942"/>
        <v/>
      </c>
      <c r="AN1600" s="51">
        <f t="shared" si="961"/>
        <v>1.4568444270559591</v>
      </c>
      <c r="AO1600" s="52">
        <f t="shared" si="943"/>
        <v>-2.4328858822062038E-2</v>
      </c>
      <c r="AP1600" s="56">
        <f t="shared" si="944"/>
        <v>1</v>
      </c>
      <c r="AQ1600" s="53" t="b">
        <f t="shared" si="945"/>
        <v>1</v>
      </c>
    </row>
    <row r="1601" spans="1:43">
      <c r="A1601" s="48">
        <f>净值底稿!A1562</f>
        <v>46184</v>
      </c>
      <c r="B1601" s="49">
        <f>净值底稿!X1562</f>
        <v>1.8467519576991269</v>
      </c>
      <c r="C1601" s="49">
        <f>净值底稿!U1562</f>
        <v>2.0366659767271336</v>
      </c>
      <c r="D1601" s="49">
        <f>净值底稿!V1562</f>
        <v>1.782</v>
      </c>
      <c r="E1601" s="49">
        <f>净值底稿!W1562</f>
        <v>3.1042000000000001</v>
      </c>
      <c r="F1601" s="50">
        <f t="shared" si="946"/>
        <v>-7.526607049640921E-3</v>
      </c>
      <c r="G1601" s="50">
        <f t="shared" si="947"/>
        <v>-3.945181270897824E-3</v>
      </c>
      <c r="H1601" s="50">
        <f t="shared" si="948"/>
        <v>-6.1690314620599374E-4</v>
      </c>
      <c r="I1601" s="50">
        <f t="shared" si="949"/>
        <v>-2.1713781475528604E-2</v>
      </c>
      <c r="J1601" s="51">
        <f t="shared" si="950"/>
        <v>0.13955859083213196</v>
      </c>
      <c r="K1601" s="51">
        <f t="shared" si="951"/>
        <v>0.15324184251808667</v>
      </c>
      <c r="L1601" s="51">
        <f t="shared" si="952"/>
        <v>0.99406961258318272</v>
      </c>
      <c r="M1601" s="51">
        <f t="shared" si="953"/>
        <v>0.12938037304551492</v>
      </c>
      <c r="N1601" s="51">
        <f t="shared" si="924"/>
        <v>1.4162504189789165</v>
      </c>
      <c r="O1601" s="52">
        <f t="shared" si="925"/>
        <v>0.20674340457482154</v>
      </c>
      <c r="P1601" s="53" t="b">
        <f t="shared" si="926"/>
        <v>0</v>
      </c>
      <c r="Q1601" s="53" t="b">
        <f t="shared" si="927"/>
        <v>0</v>
      </c>
      <c r="R1601" s="53" t="b">
        <f t="shared" si="928"/>
        <v>0</v>
      </c>
      <c r="S1601" s="53" t="b">
        <f t="shared" si="954"/>
        <v>0</v>
      </c>
      <c r="T1601" s="54" t="str">
        <f t="shared" si="955"/>
        <v>不调</v>
      </c>
      <c r="U1601" s="51">
        <f t="shared" si="929"/>
        <v>0.13955859083213196</v>
      </c>
      <c r="V1601" s="51">
        <f t="shared" si="930"/>
        <v>0.15324184251808667</v>
      </c>
      <c r="W1601" s="51">
        <f t="shared" si="931"/>
        <v>0.99406961258318272</v>
      </c>
      <c r="X1601" s="51">
        <f t="shared" si="932"/>
        <v>0.12938037304551492</v>
      </c>
      <c r="Y1601" s="51">
        <f t="shared" si="956"/>
        <v>0.99998626710299976</v>
      </c>
      <c r="Z1601" s="51">
        <f t="shared" si="933"/>
        <v>0.13955667428837856</v>
      </c>
      <c r="AA1601" s="51">
        <f t="shared" si="934"/>
        <v>0.15323973806364724</v>
      </c>
      <c r="AB1601" s="51">
        <f t="shared" si="935"/>
        <v>0.99405596112758199</v>
      </c>
      <c r="AC1601" s="51">
        <f t="shared" si="936"/>
        <v>0.12937859627817802</v>
      </c>
      <c r="AD1601" s="78">
        <f t="shared" si="937"/>
        <v>1.4162309697577857</v>
      </c>
      <c r="AE1601" s="51">
        <f t="shared" si="957"/>
        <v>1.4568444270559591</v>
      </c>
      <c r="AF1601" s="50">
        <f t="shared" si="938"/>
        <v>-2.7877689987973797E-2</v>
      </c>
      <c r="AG1601" s="50">
        <f t="shared" si="958"/>
        <v>-3.6373230857553729E-3</v>
      </c>
      <c r="AH1601" s="48">
        <f t="shared" si="959"/>
        <v>46112</v>
      </c>
      <c r="AI1601" s="55">
        <f t="shared" si="939"/>
        <v>2026</v>
      </c>
      <c r="AJ1601" s="55">
        <f t="shared" si="940"/>
        <v>6</v>
      </c>
      <c r="AK1601" s="53">
        <f t="shared" si="941"/>
        <v>0</v>
      </c>
      <c r="AL1601" s="51">
        <f t="shared" si="960"/>
        <v>1.4371810192529106</v>
      </c>
      <c r="AM1601" s="52" t="str">
        <f t="shared" si="942"/>
        <v/>
      </c>
      <c r="AN1601" s="51">
        <f t="shared" si="961"/>
        <v>1.4568444270559591</v>
      </c>
      <c r="AO1601" s="52">
        <f t="shared" si="943"/>
        <v>-2.7877689987973797E-2</v>
      </c>
      <c r="AP1601" s="56">
        <f t="shared" si="944"/>
        <v>1</v>
      </c>
      <c r="AQ1601" s="53" t="b">
        <f t="shared" si="945"/>
        <v>1</v>
      </c>
    </row>
    <row r="1602" spans="1:43">
      <c r="A1602" s="48">
        <f>净值底稿!A1563</f>
        <v>46185</v>
      </c>
      <c r="B1602" s="49">
        <f>净值底稿!X1563</f>
        <v>1.8622614772846668</v>
      </c>
      <c r="C1602" s="49">
        <f>净值底稿!U1563</f>
        <v>2.0566379164874364</v>
      </c>
      <c r="D1602" s="49">
        <f>净值底稿!V1563</f>
        <v>1.7829999999999999</v>
      </c>
      <c r="E1602" s="49">
        <f>净值底稿!W1563</f>
        <v>3.1448999999999998</v>
      </c>
      <c r="F1602" s="50">
        <f t="shared" si="946"/>
        <v>8.3982689287971368E-3</v>
      </c>
      <c r="G1602" s="50">
        <f t="shared" si="947"/>
        <v>9.8061930569475209E-3</v>
      </c>
      <c r="H1602" s="50">
        <f t="shared" si="948"/>
        <v>5.6116722783383644E-4</v>
      </c>
      <c r="I1602" s="50">
        <f t="shared" si="949"/>
        <v>1.3111268603827053E-2</v>
      </c>
      <c r="J1602" s="51">
        <f t="shared" si="950"/>
        <v>0.14072870876986091</v>
      </c>
      <c r="K1602" s="51">
        <f t="shared" si="951"/>
        <v>0.15474243651909544</v>
      </c>
      <c r="L1602" s="51">
        <f t="shared" si="952"/>
        <v>0.99461379275559969</v>
      </c>
      <c r="M1602" s="51">
        <f t="shared" si="953"/>
        <v>0.13107491380556732</v>
      </c>
      <c r="N1602" s="51">
        <f t="shared" si="924"/>
        <v>1.4211598518501234</v>
      </c>
      <c r="O1602" s="52">
        <f t="shared" si="925"/>
        <v>0.20790845231400257</v>
      </c>
      <c r="P1602" s="53" t="b">
        <f t="shared" si="926"/>
        <v>0</v>
      </c>
      <c r="Q1602" s="53" t="b">
        <f t="shared" si="927"/>
        <v>0</v>
      </c>
      <c r="R1602" s="53" t="b">
        <f t="shared" si="928"/>
        <v>0</v>
      </c>
      <c r="S1602" s="53" t="b">
        <f t="shared" si="954"/>
        <v>0</v>
      </c>
      <c r="T1602" s="54" t="str">
        <f t="shared" si="955"/>
        <v>不调</v>
      </c>
      <c r="U1602" s="51">
        <f t="shared" si="929"/>
        <v>0.14072870876986091</v>
      </c>
      <c r="V1602" s="51">
        <f t="shared" si="930"/>
        <v>0.15474243651909544</v>
      </c>
      <c r="W1602" s="51">
        <f t="shared" si="931"/>
        <v>0.99461379275559969</v>
      </c>
      <c r="X1602" s="51">
        <f t="shared" si="932"/>
        <v>0.13107491380556732</v>
      </c>
      <c r="Y1602" s="51">
        <f t="shared" si="956"/>
        <v>0.99998626710299976</v>
      </c>
      <c r="Z1602" s="51">
        <f t="shared" si="933"/>
        <v>0.14072677615699838</v>
      </c>
      <c r="AA1602" s="51">
        <f t="shared" si="934"/>
        <v>0.15474031145715317</v>
      </c>
      <c r="AB1602" s="51">
        <f t="shared" si="935"/>
        <v>0.99460013382682877</v>
      </c>
      <c r="AC1602" s="51">
        <f t="shared" si="936"/>
        <v>0.13107311376727671</v>
      </c>
      <c r="AD1602" s="78">
        <f t="shared" si="937"/>
        <v>1.421140335208257</v>
      </c>
      <c r="AE1602" s="51">
        <f t="shared" si="957"/>
        <v>1.4568444270559591</v>
      </c>
      <c r="AF1602" s="50">
        <f t="shared" si="938"/>
        <v>-2.4507827455436781E-2</v>
      </c>
      <c r="AG1602" s="50">
        <f t="shared" si="958"/>
        <v>3.4665005605059029E-3</v>
      </c>
      <c r="AH1602" s="48">
        <f t="shared" si="959"/>
        <v>46112</v>
      </c>
      <c r="AI1602" s="55">
        <f t="shared" si="939"/>
        <v>2026</v>
      </c>
      <c r="AJ1602" s="55">
        <f t="shared" si="940"/>
        <v>6</v>
      </c>
      <c r="AK1602" s="53">
        <f t="shared" si="941"/>
        <v>0</v>
      </c>
      <c r="AL1602" s="51">
        <f t="shared" si="960"/>
        <v>1.4371810192529106</v>
      </c>
      <c r="AM1602" s="52" t="str">
        <f t="shared" si="942"/>
        <v/>
      </c>
      <c r="AN1602" s="51">
        <f t="shared" si="961"/>
        <v>1.4568444270559591</v>
      </c>
      <c r="AO1602" s="52">
        <f t="shared" si="943"/>
        <v>-2.4507827455436781E-2</v>
      </c>
      <c r="AP1602" s="56">
        <f t="shared" si="944"/>
        <v>1</v>
      </c>
      <c r="AQ1602" s="53" t="b">
        <f t="shared" si="945"/>
        <v>1</v>
      </c>
    </row>
    <row r="1603" spans="1:43">
      <c r="A1603" s="48">
        <f>净值底稿!A1564</f>
        <v>46188</v>
      </c>
      <c r="B1603" s="49">
        <f>净值底稿!X1564</f>
        <v>1.8514262250828755</v>
      </c>
      <c r="C1603" s="49">
        <f>净值底稿!U1564</f>
        <v>2.1276350928951091</v>
      </c>
      <c r="D1603" s="49">
        <f>净值底稿!V1564</f>
        <v>1.7836000000000001</v>
      </c>
      <c r="E1603" s="49">
        <f>净值底稿!W1564</f>
        <v>3.2471000000000001</v>
      </c>
      <c r="F1603" s="50">
        <f t="shared" si="946"/>
        <v>-5.8183302044082508E-3</v>
      </c>
      <c r="G1603" s="50">
        <f t="shared" si="947"/>
        <v>3.4520989736944063E-2</v>
      </c>
      <c r="H1603" s="50">
        <f t="shared" si="948"/>
        <v>3.3651149747626619E-4</v>
      </c>
      <c r="I1603" s="50">
        <f t="shared" si="949"/>
        <v>3.24970587300073E-2</v>
      </c>
      <c r="J1603" s="51">
        <f t="shared" si="950"/>
        <v>0.13990798130471513</v>
      </c>
      <c r="K1603" s="51">
        <f t="shared" si="951"/>
        <v>0.16008210016085708</v>
      </c>
      <c r="L1603" s="51">
        <f t="shared" si="952"/>
        <v>0.99493482820725299</v>
      </c>
      <c r="M1603" s="51">
        <f t="shared" si="953"/>
        <v>0.13533260444329681</v>
      </c>
      <c r="N1603" s="51">
        <f t="shared" si="924"/>
        <v>1.430257514116122</v>
      </c>
      <c r="O1603" s="52">
        <f t="shared" si="925"/>
        <v>0.20974550282363777</v>
      </c>
      <c r="P1603" s="53" t="b">
        <f t="shared" si="926"/>
        <v>0</v>
      </c>
      <c r="Q1603" s="53" t="b">
        <f t="shared" si="927"/>
        <v>0</v>
      </c>
      <c r="R1603" s="53" t="b">
        <f t="shared" si="928"/>
        <v>0</v>
      </c>
      <c r="S1603" s="53" t="b">
        <f t="shared" si="954"/>
        <v>0</v>
      </c>
      <c r="T1603" s="54" t="str">
        <f t="shared" si="955"/>
        <v>不调</v>
      </c>
      <c r="U1603" s="51">
        <f t="shared" si="929"/>
        <v>0.13990798130471513</v>
      </c>
      <c r="V1603" s="51">
        <f t="shared" si="930"/>
        <v>0.16008210016085708</v>
      </c>
      <c r="W1603" s="51">
        <f t="shared" si="931"/>
        <v>0.99493482820725299</v>
      </c>
      <c r="X1603" s="51">
        <f t="shared" si="932"/>
        <v>0.13533260444329681</v>
      </c>
      <c r="Y1603" s="51">
        <f t="shared" si="956"/>
        <v>0.99995880187477393</v>
      </c>
      <c r="Z1603" s="51">
        <f t="shared" si="933"/>
        <v>0.1399022173581812</v>
      </c>
      <c r="AA1603" s="51">
        <f t="shared" si="934"/>
        <v>0.1600755050784482</v>
      </c>
      <c r="AB1603" s="51">
        <f t="shared" si="935"/>
        <v>0.99489383875760873</v>
      </c>
      <c r="AC1603" s="51">
        <f t="shared" si="936"/>
        <v>0.1353270289937118</v>
      </c>
      <c r="AD1603" s="78">
        <f t="shared" si="937"/>
        <v>1.4301985901879499</v>
      </c>
      <c r="AE1603" s="51">
        <f t="shared" si="957"/>
        <v>1.4568444270559591</v>
      </c>
      <c r="AF1603" s="50">
        <f t="shared" si="938"/>
        <v>-1.8290104539065988E-2</v>
      </c>
      <c r="AG1603" s="50">
        <f t="shared" si="958"/>
        <v>6.3739341958550799E-3</v>
      </c>
      <c r="AH1603" s="48">
        <f t="shared" si="959"/>
        <v>46112</v>
      </c>
      <c r="AI1603" s="55">
        <f t="shared" si="939"/>
        <v>2026</v>
      </c>
      <c r="AJ1603" s="55">
        <f t="shared" si="940"/>
        <v>6</v>
      </c>
      <c r="AK1603" s="53">
        <f t="shared" si="941"/>
        <v>0</v>
      </c>
      <c r="AL1603" s="51">
        <f t="shared" si="960"/>
        <v>1.4371810192529106</v>
      </c>
      <c r="AM1603" s="52" t="str">
        <f t="shared" si="942"/>
        <v/>
      </c>
      <c r="AN1603" s="51">
        <f t="shared" si="961"/>
        <v>1.4568444270559591</v>
      </c>
      <c r="AO1603" s="52">
        <f t="shared" si="943"/>
        <v>-1.8290104539065988E-2</v>
      </c>
      <c r="AP1603" s="56">
        <f t="shared" si="944"/>
        <v>1</v>
      </c>
      <c r="AQ1603" s="53" t="b">
        <f t="shared" si="945"/>
        <v>1</v>
      </c>
    </row>
    <row r="1604" spans="1:43">
      <c r="A1604" s="48">
        <f>净值底稿!A1565</f>
        <v>46189</v>
      </c>
      <c r="B1604" s="49">
        <f>净值底稿!X1565</f>
        <v>1.8282959711450879</v>
      </c>
      <c r="C1604" s="49">
        <f>净值底稿!U1565</f>
        <v>2.154433897275783</v>
      </c>
      <c r="D1604" s="49">
        <f>净值底稿!V1565</f>
        <v>1.7851999999999999</v>
      </c>
      <c r="E1604" s="49">
        <f>净值底稿!W1565</f>
        <v>3.2593999999999999</v>
      </c>
      <c r="F1604" s="50">
        <f t="shared" si="946"/>
        <v>-1.2493208546158652E-2</v>
      </c>
      <c r="G1604" s="50">
        <f t="shared" si="947"/>
        <v>1.2595582987968257E-2</v>
      </c>
      <c r="H1604" s="50">
        <f t="shared" si="948"/>
        <v>8.9706212155182818E-4</v>
      </c>
      <c r="I1604" s="50">
        <f t="shared" si="949"/>
        <v>3.7879954420867445E-3</v>
      </c>
      <c r="J1604" s="51">
        <f t="shared" si="950"/>
        <v>0.13815438978065542</v>
      </c>
      <c r="K1604" s="51">
        <f t="shared" si="951"/>
        <v>0.16209174938700474</v>
      </c>
      <c r="L1604" s="51">
        <f t="shared" si="952"/>
        <v>0.99578632033532344</v>
      </c>
      <c r="M1604" s="51">
        <f t="shared" si="953"/>
        <v>0.13583964716273111</v>
      </c>
      <c r="N1604" s="51">
        <f t="shared" si="924"/>
        <v>1.4318721066657147</v>
      </c>
      <c r="O1604" s="52">
        <f t="shared" si="925"/>
        <v>0.20968781902373893</v>
      </c>
      <c r="P1604" s="53" t="b">
        <f t="shared" si="926"/>
        <v>0</v>
      </c>
      <c r="Q1604" s="53" t="b">
        <f t="shared" si="927"/>
        <v>0</v>
      </c>
      <c r="R1604" s="53" t="b">
        <f t="shared" si="928"/>
        <v>0</v>
      </c>
      <c r="S1604" s="53" t="b">
        <f t="shared" si="954"/>
        <v>0</v>
      </c>
      <c r="T1604" s="54" t="str">
        <f t="shared" si="955"/>
        <v>不调</v>
      </c>
      <c r="U1604" s="51">
        <f t="shared" si="929"/>
        <v>0.13815438978065542</v>
      </c>
      <c r="V1604" s="51">
        <f t="shared" si="930"/>
        <v>0.16209174938700474</v>
      </c>
      <c r="W1604" s="51">
        <f t="shared" si="931"/>
        <v>0.99578632033532344</v>
      </c>
      <c r="X1604" s="51">
        <f t="shared" si="932"/>
        <v>0.13583964716273111</v>
      </c>
      <c r="Y1604" s="51">
        <f t="shared" si="956"/>
        <v>0.99998626710299976</v>
      </c>
      <c r="Z1604" s="51">
        <f t="shared" si="933"/>
        <v>0.13815249252065043</v>
      </c>
      <c r="AA1604" s="51">
        <f t="shared" si="934"/>
        <v>0.16208952339770583</v>
      </c>
      <c r="AB1604" s="51">
        <f t="shared" si="935"/>
        <v>0.99577264530435206</v>
      </c>
      <c r="AC1604" s="51">
        <f t="shared" si="936"/>
        <v>0.13583778169084809</v>
      </c>
      <c r="AD1604" s="78">
        <f t="shared" si="937"/>
        <v>1.4318524429135564</v>
      </c>
      <c r="AE1604" s="51">
        <f t="shared" si="957"/>
        <v>1.4568444270559591</v>
      </c>
      <c r="AF1604" s="50">
        <f t="shared" si="938"/>
        <v>-1.7154875069884667E-2</v>
      </c>
      <c r="AG1604" s="50">
        <f t="shared" si="958"/>
        <v>1.1563797761744432E-3</v>
      </c>
      <c r="AH1604" s="48">
        <f t="shared" si="959"/>
        <v>46112</v>
      </c>
      <c r="AI1604" s="55">
        <f t="shared" si="939"/>
        <v>2026</v>
      </c>
      <c r="AJ1604" s="55">
        <f t="shared" si="940"/>
        <v>6</v>
      </c>
      <c r="AK1604" s="53">
        <f t="shared" si="941"/>
        <v>0</v>
      </c>
      <c r="AL1604" s="51">
        <f t="shared" si="960"/>
        <v>1.4371810192529106</v>
      </c>
      <c r="AM1604" s="52" t="str">
        <f t="shared" si="942"/>
        <v/>
      </c>
      <c r="AN1604" s="51">
        <f t="shared" si="961"/>
        <v>1.4568444270559591</v>
      </c>
      <c r="AO1604" s="52">
        <f t="shared" si="943"/>
        <v>-1.7154875069884667E-2</v>
      </c>
      <c r="AP1604" s="56">
        <f t="shared" si="944"/>
        <v>1</v>
      </c>
      <c r="AQ1604" s="53" t="b">
        <f t="shared" si="945"/>
        <v>1</v>
      </c>
    </row>
    <row r="1605" spans="1:43">
      <c r="A1605" s="48">
        <f>净值底稿!A1566</f>
        <v>46190</v>
      </c>
      <c r="B1605" s="49">
        <f>净值底稿!X1566</f>
        <v>1.8213560561564406</v>
      </c>
      <c r="C1605" s="49">
        <f>净值底稿!U1566</f>
        <v>2.1726530438843152</v>
      </c>
      <c r="D1605" s="49">
        <f>净值底稿!V1566</f>
        <v>1.7864</v>
      </c>
      <c r="E1605" s="49">
        <f>净值底稿!W1566</f>
        <v>3.2551000000000001</v>
      </c>
      <c r="F1605" s="50">
        <f t="shared" si="946"/>
        <v>-3.7958378173862384E-3</v>
      </c>
      <c r="G1605" s="50">
        <f t="shared" si="947"/>
        <v>8.4565818573361096E-3</v>
      </c>
      <c r="H1605" s="50">
        <f t="shared" si="948"/>
        <v>6.7219359175441085E-4</v>
      </c>
      <c r="I1605" s="50">
        <f t="shared" si="949"/>
        <v>-1.3192612137202797E-3</v>
      </c>
      <c r="J1605" s="51">
        <f t="shared" si="950"/>
        <v>0.13762808806497437</v>
      </c>
      <c r="K1605" s="51">
        <f t="shared" si="951"/>
        <v>0.16346024672053514</v>
      </c>
      <c r="L1605" s="51">
        <f t="shared" si="952"/>
        <v>0.99644199729536997</v>
      </c>
      <c r="M1605" s="51">
        <f t="shared" si="953"/>
        <v>0.13565857617410557</v>
      </c>
      <c r="N1605" s="51">
        <f t="shared" si="924"/>
        <v>1.4331889082549851</v>
      </c>
      <c r="O1605" s="52">
        <f t="shared" si="925"/>
        <v>0.21008279721624912</v>
      </c>
      <c r="P1605" s="53" t="b">
        <f t="shared" si="926"/>
        <v>0</v>
      </c>
      <c r="Q1605" s="53" t="b">
        <f t="shared" si="927"/>
        <v>0</v>
      </c>
      <c r="R1605" s="53" t="b">
        <f t="shared" si="928"/>
        <v>0</v>
      </c>
      <c r="S1605" s="53" t="b">
        <f t="shared" si="954"/>
        <v>0</v>
      </c>
      <c r="T1605" s="54" t="str">
        <f t="shared" si="955"/>
        <v>不调</v>
      </c>
      <c r="U1605" s="51">
        <f t="shared" si="929"/>
        <v>0.13762808806497437</v>
      </c>
      <c r="V1605" s="51">
        <f t="shared" si="930"/>
        <v>0.16346024672053514</v>
      </c>
      <c r="W1605" s="51">
        <f t="shared" si="931"/>
        <v>0.99644199729536997</v>
      </c>
      <c r="X1605" s="51">
        <f t="shared" si="932"/>
        <v>0.13565857617410557</v>
      </c>
      <c r="Y1605" s="51">
        <f t="shared" si="956"/>
        <v>0.99998626710299976</v>
      </c>
      <c r="Z1605" s="51">
        <f t="shared" si="933"/>
        <v>0.13762619803261664</v>
      </c>
      <c r="AA1605" s="51">
        <f t="shared" si="934"/>
        <v>0.1634580019378033</v>
      </c>
      <c r="AB1605" s="51">
        <f t="shared" si="935"/>
        <v>0.99642831326005443</v>
      </c>
      <c r="AC1605" s="51">
        <f t="shared" si="936"/>
        <v>0.13565671318885178</v>
      </c>
      <c r="AD1605" s="78">
        <f t="shared" si="937"/>
        <v>1.4331692264193261</v>
      </c>
      <c r="AE1605" s="51">
        <f t="shared" si="957"/>
        <v>1.4568444270559591</v>
      </c>
      <c r="AF1605" s="50">
        <f t="shared" si="938"/>
        <v>-1.6251014999917768E-2</v>
      </c>
      <c r="AG1605" s="50">
        <f t="shared" si="958"/>
        <v>9.1963631607905327E-4</v>
      </c>
      <c r="AH1605" s="48">
        <f t="shared" si="959"/>
        <v>46112</v>
      </c>
      <c r="AI1605" s="55">
        <f t="shared" si="939"/>
        <v>2026</v>
      </c>
      <c r="AJ1605" s="55">
        <f t="shared" si="940"/>
        <v>6</v>
      </c>
      <c r="AK1605" s="53">
        <f t="shared" si="941"/>
        <v>0</v>
      </c>
      <c r="AL1605" s="51">
        <f t="shared" si="960"/>
        <v>1.4371810192529106</v>
      </c>
      <c r="AM1605" s="52" t="str">
        <f t="shared" si="942"/>
        <v/>
      </c>
      <c r="AN1605" s="51">
        <f t="shared" si="961"/>
        <v>1.4568444270559591</v>
      </c>
      <c r="AO1605" s="52">
        <f t="shared" si="943"/>
        <v>-1.6251014999917768E-2</v>
      </c>
      <c r="AP1605" s="56">
        <f t="shared" si="944"/>
        <v>1</v>
      </c>
      <c r="AQ1605" s="53" t="b">
        <f t="shared" si="945"/>
        <v>1</v>
      </c>
    </row>
    <row r="1606" spans="1:43">
      <c r="A1606" s="48">
        <f>净值底稿!A1567</f>
        <v>46191</v>
      </c>
      <c r="B1606" s="49">
        <f>净值底稿!X1567</f>
        <v>1.7863451697994621</v>
      </c>
      <c r="C1606" s="49">
        <f>净值底稿!U1567</f>
        <v>2.188284476960439</v>
      </c>
      <c r="D1606" s="49">
        <f>净值底稿!V1567</f>
        <v>1.7868999999999999</v>
      </c>
      <c r="E1606" s="49">
        <f>净值底稿!W1567</f>
        <v>3.2441</v>
      </c>
      <c r="F1606" s="50">
        <f t="shared" si="946"/>
        <v>-1.9222428387155155E-2</v>
      </c>
      <c r="G1606" s="50">
        <f t="shared" si="947"/>
        <v>7.1946292207694107E-3</v>
      </c>
      <c r="H1606" s="50">
        <f t="shared" si="948"/>
        <v>2.7989252127169628E-4</v>
      </c>
      <c r="I1606" s="50">
        <f t="shared" si="949"/>
        <v>-3.3793124635188576E-3</v>
      </c>
      <c r="J1606" s="51">
        <f t="shared" si="950"/>
        <v>0.13498068829673823</v>
      </c>
      <c r="K1606" s="51">
        <f t="shared" si="951"/>
        <v>0.16463402165491361</v>
      </c>
      <c r="L1606" s="51">
        <f t="shared" si="952"/>
        <v>0.9967072060929193</v>
      </c>
      <c r="M1606" s="51">
        <f t="shared" si="953"/>
        <v>0.13519828676721268</v>
      </c>
      <c r="N1606" s="51">
        <f t="shared" si="924"/>
        <v>1.4315202028117837</v>
      </c>
      <c r="O1606" s="52">
        <f t="shared" si="925"/>
        <v>0.20929827561158437</v>
      </c>
      <c r="P1606" s="53" t="b">
        <f t="shared" si="926"/>
        <v>0</v>
      </c>
      <c r="Q1606" s="53" t="b">
        <f t="shared" si="927"/>
        <v>0</v>
      </c>
      <c r="R1606" s="53" t="b">
        <f t="shared" si="928"/>
        <v>0</v>
      </c>
      <c r="S1606" s="53" t="b">
        <f t="shared" si="954"/>
        <v>0</v>
      </c>
      <c r="T1606" s="54" t="str">
        <f t="shared" si="955"/>
        <v>不调</v>
      </c>
      <c r="U1606" s="51">
        <f t="shared" si="929"/>
        <v>0.13498068829673823</v>
      </c>
      <c r="V1606" s="51">
        <f t="shared" si="930"/>
        <v>0.16463402165491361</v>
      </c>
      <c r="W1606" s="51">
        <f t="shared" si="931"/>
        <v>0.9967072060929193</v>
      </c>
      <c r="X1606" s="51">
        <f t="shared" si="932"/>
        <v>0.13519828676721268</v>
      </c>
      <c r="Y1606" s="51">
        <f t="shared" si="956"/>
        <v>0.99998626710299976</v>
      </c>
      <c r="Z1606" s="51">
        <f t="shared" si="933"/>
        <v>0.13497883462084884</v>
      </c>
      <c r="AA1606" s="51">
        <f t="shared" si="934"/>
        <v>0.16463176075285149</v>
      </c>
      <c r="AB1606" s="51">
        <f t="shared" si="935"/>
        <v>0.99669351841551868</v>
      </c>
      <c r="AC1606" s="51">
        <f t="shared" si="936"/>
        <v>0.1351964301030659</v>
      </c>
      <c r="AD1606" s="78">
        <f t="shared" si="937"/>
        <v>1.431500543892285</v>
      </c>
      <c r="AE1606" s="51">
        <f t="shared" si="957"/>
        <v>1.4568444270559591</v>
      </c>
      <c r="AF1606" s="50">
        <f t="shared" si="938"/>
        <v>-1.739642386860063E-2</v>
      </c>
      <c r="AG1606" s="50">
        <f t="shared" si="958"/>
        <v>-1.1643304197999083E-3</v>
      </c>
      <c r="AH1606" s="48">
        <f t="shared" si="959"/>
        <v>46112</v>
      </c>
      <c r="AI1606" s="55">
        <f t="shared" si="939"/>
        <v>2026</v>
      </c>
      <c r="AJ1606" s="55">
        <f t="shared" si="940"/>
        <v>6</v>
      </c>
      <c r="AK1606" s="53">
        <f t="shared" si="941"/>
        <v>0</v>
      </c>
      <c r="AL1606" s="51">
        <f t="shared" si="960"/>
        <v>1.4371810192529106</v>
      </c>
      <c r="AM1606" s="52" t="str">
        <f t="shared" si="942"/>
        <v/>
      </c>
      <c r="AN1606" s="51">
        <f t="shared" si="961"/>
        <v>1.4568444270559591</v>
      </c>
      <c r="AO1606" s="52">
        <f t="shared" si="943"/>
        <v>-1.739642386860063E-2</v>
      </c>
      <c r="AP1606" s="56">
        <f t="shared" si="944"/>
        <v>1</v>
      </c>
      <c r="AQ1606" s="53" t="b">
        <f t="shared" si="945"/>
        <v>1</v>
      </c>
    </row>
    <row r="1607" spans="1:43">
      <c r="A1607" s="48">
        <f>净值底稿!A1568</f>
        <v>46195</v>
      </c>
      <c r="B1607" s="49">
        <f>净值底稿!X1568</f>
        <v>1.7941605277997099</v>
      </c>
      <c r="C1607" s="49">
        <f>净值底稿!U1568</f>
        <v>2.222129683017334</v>
      </c>
      <c r="D1607" s="49">
        <f>净值底稿!V1568</f>
        <v>1.7870999999999999</v>
      </c>
      <c r="E1607" s="49">
        <f>净值底稿!W1568</f>
        <v>3.1680000000000001</v>
      </c>
      <c r="F1607" s="50">
        <f t="shared" si="946"/>
        <v>4.3750547947714047E-3</v>
      </c>
      <c r="G1607" s="50">
        <f t="shared" si="947"/>
        <v>1.5466547614461312E-2</v>
      </c>
      <c r="H1607" s="50">
        <f t="shared" si="948"/>
        <v>1.1192568134754666E-4</v>
      </c>
      <c r="I1607" s="50">
        <f t="shared" si="949"/>
        <v>-2.3457969852963778E-2</v>
      </c>
      <c r="J1607" s="51">
        <f t="shared" si="950"/>
        <v>0.13556937441844943</v>
      </c>
      <c r="K1607" s="51">
        <f t="shared" si="951"/>
        <v>0.16717804571938807</v>
      </c>
      <c r="L1607" s="51">
        <f t="shared" si="952"/>
        <v>0.99680507401666196</v>
      </c>
      <c r="M1607" s="51">
        <f t="shared" si="953"/>
        <v>0.13202499632147985</v>
      </c>
      <c r="N1607" s="51">
        <f t="shared" si="924"/>
        <v>1.4315774904759793</v>
      </c>
      <c r="O1607" s="52">
        <f t="shared" si="925"/>
        <v>0.21147819251976244</v>
      </c>
      <c r="P1607" s="53" t="b">
        <f t="shared" si="926"/>
        <v>0</v>
      </c>
      <c r="Q1607" s="53" t="b">
        <f t="shared" si="927"/>
        <v>0</v>
      </c>
      <c r="R1607" s="53" t="b">
        <f t="shared" si="928"/>
        <v>0</v>
      </c>
      <c r="S1607" s="53" t="b">
        <f t="shared" si="954"/>
        <v>0</v>
      </c>
      <c r="T1607" s="54" t="str">
        <f t="shared" si="955"/>
        <v>不调</v>
      </c>
      <c r="U1607" s="51">
        <f t="shared" si="929"/>
        <v>0.13556937441844943</v>
      </c>
      <c r="V1607" s="51">
        <f t="shared" si="930"/>
        <v>0.16717804571938807</v>
      </c>
      <c r="W1607" s="51">
        <f t="shared" si="931"/>
        <v>0.99680507401666196</v>
      </c>
      <c r="X1607" s="51">
        <f t="shared" si="932"/>
        <v>0.13202499632147985</v>
      </c>
      <c r="Y1607" s="51">
        <f t="shared" si="956"/>
        <v>0.99994506954354323</v>
      </c>
      <c r="Z1607" s="51">
        <f t="shared" si="933"/>
        <v>0.13556192753083107</v>
      </c>
      <c r="AA1607" s="51">
        <f t="shared" si="934"/>
        <v>0.16716886255302715</v>
      </c>
      <c r="AB1607" s="51">
        <f t="shared" si="935"/>
        <v>0.99675031905894784</v>
      </c>
      <c r="AC1607" s="51">
        <f t="shared" si="936"/>
        <v>0.13201774412816822</v>
      </c>
      <c r="AD1607" s="78">
        <f t="shared" si="937"/>
        <v>1.4314988532709743</v>
      </c>
      <c r="AE1607" s="51">
        <f t="shared" si="957"/>
        <v>1.4568444270559591</v>
      </c>
      <c r="AF1607" s="50">
        <f t="shared" si="938"/>
        <v>-1.7397584336581451E-2</v>
      </c>
      <c r="AG1607" s="50">
        <f t="shared" si="958"/>
        <v>-1.181013390416652E-6</v>
      </c>
      <c r="AH1607" s="48">
        <f t="shared" si="959"/>
        <v>46112</v>
      </c>
      <c r="AI1607" s="55">
        <f t="shared" si="939"/>
        <v>2026</v>
      </c>
      <c r="AJ1607" s="55">
        <f t="shared" si="940"/>
        <v>6</v>
      </c>
      <c r="AK1607" s="53">
        <f t="shared" si="941"/>
        <v>0</v>
      </c>
      <c r="AL1607" s="51">
        <f t="shared" si="960"/>
        <v>1.4371810192529106</v>
      </c>
      <c r="AM1607" s="52" t="str">
        <f t="shared" si="942"/>
        <v/>
      </c>
      <c r="AN1607" s="51">
        <f t="shared" si="961"/>
        <v>1.4568444270559591</v>
      </c>
      <c r="AO1607" s="52">
        <f t="shared" si="943"/>
        <v>-1.7397584336581451E-2</v>
      </c>
      <c r="AP1607" s="56">
        <f t="shared" si="944"/>
        <v>1</v>
      </c>
      <c r="AQ1607" s="53" t="b">
        <f t="shared" si="945"/>
        <v>1</v>
      </c>
    </row>
    <row r="1608" spans="1:43">
      <c r="A1608" s="48">
        <f>净值底稿!A1569</f>
        <v>46196</v>
      </c>
      <c r="B1608" s="49">
        <f>净值底稿!X1569</f>
        <v>1.7972715834587967</v>
      </c>
      <c r="C1608" s="49">
        <f>净值底稿!U1569</f>
        <v>2.1868560517712043</v>
      </c>
      <c r="D1608" s="49">
        <f>净值底稿!V1569</f>
        <v>1.7863</v>
      </c>
      <c r="E1608" s="49">
        <f>净值底稿!W1569</f>
        <v>3.1160000000000001</v>
      </c>
      <c r="F1608" s="50">
        <f t="shared" si="946"/>
        <v>1.7339895794619142E-3</v>
      </c>
      <c r="G1608" s="50">
        <f t="shared" si="947"/>
        <v>-1.5873795087527509E-2</v>
      </c>
      <c r="H1608" s="50">
        <f t="shared" si="948"/>
        <v>-4.4765262156565289E-4</v>
      </c>
      <c r="I1608" s="50">
        <f t="shared" si="949"/>
        <v>-1.6414141414141437E-2</v>
      </c>
      <c r="J1608" s="51">
        <f t="shared" si="950"/>
        <v>0.13579699050054131</v>
      </c>
      <c r="K1608" s="51">
        <f t="shared" si="951"/>
        <v>0.16451525828384536</v>
      </c>
      <c r="L1608" s="51">
        <f t="shared" si="952"/>
        <v>0.99630412116557465</v>
      </c>
      <c r="M1608" s="51">
        <f t="shared" si="953"/>
        <v>0.12985078620687251</v>
      </c>
      <c r="N1608" s="51">
        <f t="shared" si="924"/>
        <v>1.4264671561568338</v>
      </c>
      <c r="O1608" s="52">
        <f t="shared" si="925"/>
        <v>0.21052868093611307</v>
      </c>
      <c r="P1608" s="53" t="b">
        <f t="shared" si="926"/>
        <v>0</v>
      </c>
      <c r="Q1608" s="53" t="b">
        <f t="shared" si="927"/>
        <v>0</v>
      </c>
      <c r="R1608" s="53" t="b">
        <f t="shared" si="928"/>
        <v>0</v>
      </c>
      <c r="S1608" s="53" t="b">
        <f t="shared" si="954"/>
        <v>0</v>
      </c>
      <c r="T1608" s="54" t="str">
        <f t="shared" si="955"/>
        <v>不调</v>
      </c>
      <c r="U1608" s="51">
        <f t="shared" si="929"/>
        <v>0.13579699050054131</v>
      </c>
      <c r="V1608" s="51">
        <f t="shared" si="930"/>
        <v>0.16451525828384536</v>
      </c>
      <c r="W1608" s="51">
        <f t="shared" si="931"/>
        <v>0.99630412116557465</v>
      </c>
      <c r="X1608" s="51">
        <f t="shared" si="932"/>
        <v>0.12985078620687251</v>
      </c>
      <c r="Y1608" s="51">
        <f t="shared" si="956"/>
        <v>0.99998626710299976</v>
      </c>
      <c r="Z1608" s="51">
        <f t="shared" si="933"/>
        <v>0.13579512561445783</v>
      </c>
      <c r="AA1608" s="51">
        <f t="shared" si="934"/>
        <v>0.16451299901274838</v>
      </c>
      <c r="AB1608" s="51">
        <f t="shared" si="935"/>
        <v>0.99629043902369774</v>
      </c>
      <c r="AC1608" s="51">
        <f t="shared" si="936"/>
        <v>0.12984900297940014</v>
      </c>
      <c r="AD1608" s="78">
        <f t="shared" si="937"/>
        <v>1.4264475666303043</v>
      </c>
      <c r="AE1608" s="51">
        <f t="shared" si="957"/>
        <v>1.4568444270559591</v>
      </c>
      <c r="AF1608" s="50">
        <f t="shared" si="938"/>
        <v>-2.0864863715806536E-2</v>
      </c>
      <c r="AG1608" s="50">
        <f t="shared" si="958"/>
        <v>-3.5286697080670892E-3</v>
      </c>
      <c r="AH1608" s="48">
        <f t="shared" si="959"/>
        <v>46112</v>
      </c>
      <c r="AI1608" s="55">
        <f t="shared" si="939"/>
        <v>2026</v>
      </c>
      <c r="AJ1608" s="55">
        <f t="shared" si="940"/>
        <v>6</v>
      </c>
      <c r="AK1608" s="53">
        <f t="shared" si="941"/>
        <v>0</v>
      </c>
      <c r="AL1608" s="51">
        <f t="shared" si="960"/>
        <v>1.4371810192529106</v>
      </c>
      <c r="AM1608" s="52" t="str">
        <f t="shared" si="942"/>
        <v/>
      </c>
      <c r="AN1608" s="51">
        <f t="shared" si="961"/>
        <v>1.4568444270559591</v>
      </c>
      <c r="AO1608" s="52">
        <f t="shared" si="943"/>
        <v>-2.0864863715806536E-2</v>
      </c>
      <c r="AP1608" s="56">
        <f t="shared" si="944"/>
        <v>1</v>
      </c>
      <c r="AQ1608" s="53" t="b">
        <f t="shared" si="945"/>
        <v>1</v>
      </c>
    </row>
    <row r="1609" spans="1:43">
      <c r="A1609" s="48">
        <f>净值底稿!A1570</f>
        <v>46197</v>
      </c>
      <c r="B1609" s="49">
        <f>净值底稿!X1570</f>
        <v>1.7729339760250127</v>
      </c>
      <c r="C1609" s="49">
        <f>净值底稿!U1570</f>
        <v>2.2070372273842578</v>
      </c>
      <c r="D1609" s="49">
        <f>净值底稿!V1570</f>
        <v>1.7862</v>
      </c>
      <c r="E1609" s="49">
        <f>净值底稿!W1570</f>
        <v>3.0983999999999998</v>
      </c>
      <c r="F1609" s="50">
        <f t="shared" si="946"/>
        <v>-1.354141892509475E-2</v>
      </c>
      <c r="G1609" s="50">
        <f t="shared" si="947"/>
        <v>9.2283969018940315E-3</v>
      </c>
      <c r="H1609" s="50">
        <f t="shared" si="948"/>
        <v>-5.5981638022672975E-5</v>
      </c>
      <c r="I1609" s="50">
        <f t="shared" si="949"/>
        <v>-5.6482670089860187E-3</v>
      </c>
      <c r="J1609" s="51">
        <f t="shared" si="950"/>
        <v>0.13395626693052659</v>
      </c>
      <c r="K1609" s="51">
        <f t="shared" si="951"/>
        <v>0.16603119026315893</v>
      </c>
      <c r="L1609" s="51">
        <f t="shared" si="952"/>
        <v>0.99623466505297487</v>
      </c>
      <c r="M1609" s="51">
        <f t="shared" si="953"/>
        <v>0.12911558113972185</v>
      </c>
      <c r="N1609" s="51">
        <f t="shared" si="924"/>
        <v>1.4253377033863821</v>
      </c>
      <c r="O1609" s="52">
        <f t="shared" si="925"/>
        <v>0.21046763618261249</v>
      </c>
      <c r="P1609" s="53" t="b">
        <f t="shared" si="926"/>
        <v>0</v>
      </c>
      <c r="Q1609" s="53" t="b">
        <f t="shared" si="927"/>
        <v>0</v>
      </c>
      <c r="R1609" s="53" t="b">
        <f t="shared" si="928"/>
        <v>0</v>
      </c>
      <c r="S1609" s="53" t="b">
        <f t="shared" si="954"/>
        <v>0</v>
      </c>
      <c r="T1609" s="54" t="str">
        <f t="shared" si="955"/>
        <v>不调</v>
      </c>
      <c r="U1609" s="51">
        <f t="shared" si="929"/>
        <v>0.13395626693052659</v>
      </c>
      <c r="V1609" s="51">
        <f t="shared" si="930"/>
        <v>0.16603119026315893</v>
      </c>
      <c r="W1609" s="51">
        <f t="shared" si="931"/>
        <v>0.99623466505297487</v>
      </c>
      <c r="X1609" s="51">
        <f t="shared" si="932"/>
        <v>0.12911558113972185</v>
      </c>
      <c r="Y1609" s="51">
        <f t="shared" si="956"/>
        <v>0.99998626710299976</v>
      </c>
      <c r="Z1609" s="51">
        <f t="shared" si="933"/>
        <v>0.1339544273229103</v>
      </c>
      <c r="AA1609" s="51">
        <f t="shared" si="934"/>
        <v>0.16602891017392421</v>
      </c>
      <c r="AB1609" s="51">
        <f t="shared" si="935"/>
        <v>0.99622098386493163</v>
      </c>
      <c r="AC1609" s="51">
        <f t="shared" si="936"/>
        <v>0.12911380800874495</v>
      </c>
      <c r="AD1609" s="78">
        <f t="shared" si="937"/>
        <v>1.4253181293705111</v>
      </c>
      <c r="AE1609" s="51">
        <f t="shared" si="957"/>
        <v>1.4568444270559591</v>
      </c>
      <c r="AF1609" s="50">
        <f t="shared" si="938"/>
        <v>-2.1640126495289125E-2</v>
      </c>
      <c r="AG1609" s="50">
        <f t="shared" si="958"/>
        <v>-7.9178322864070783E-4</v>
      </c>
      <c r="AH1609" s="48">
        <f t="shared" si="959"/>
        <v>46112</v>
      </c>
      <c r="AI1609" s="55">
        <f t="shared" si="939"/>
        <v>2026</v>
      </c>
      <c r="AJ1609" s="55">
        <f t="shared" si="940"/>
        <v>6</v>
      </c>
      <c r="AK1609" s="53">
        <f t="shared" si="941"/>
        <v>0</v>
      </c>
      <c r="AL1609" s="51">
        <f t="shared" si="960"/>
        <v>1.4371810192529106</v>
      </c>
      <c r="AM1609" s="52" t="str">
        <f t="shared" si="942"/>
        <v/>
      </c>
      <c r="AN1609" s="51">
        <f t="shared" si="961"/>
        <v>1.4568444270559591</v>
      </c>
      <c r="AO1609" s="52">
        <f t="shared" si="943"/>
        <v>-2.1640126495289125E-2</v>
      </c>
      <c r="AP1609" s="56">
        <f t="shared" si="944"/>
        <v>1</v>
      </c>
      <c r="AQ1609" s="53" t="b">
        <f t="shared" si="945"/>
        <v>1</v>
      </c>
    </row>
    <row r="1610" spans="1:43">
      <c r="A1610" s="48">
        <f>净值底稿!A1571</f>
        <v>46198</v>
      </c>
      <c r="B1610" s="49">
        <f>净值底稿!X1571</f>
        <v>1.7598289840429202</v>
      </c>
      <c r="C1610" s="49">
        <f>净值底稿!U1571</f>
        <v>2.2115787321018452</v>
      </c>
      <c r="D1610" s="49">
        <f>净值底稿!V1571</f>
        <v>1.7875000000000001</v>
      </c>
      <c r="E1610" s="49">
        <f>净值底稿!W1571</f>
        <v>3.0308999999999999</v>
      </c>
      <c r="F1610" s="50">
        <f t="shared" si="946"/>
        <v>-7.3916976939403245E-3</v>
      </c>
      <c r="G1610" s="50">
        <f t="shared" si="947"/>
        <v>2.0577381573985143E-3</v>
      </c>
      <c r="H1610" s="50">
        <f t="shared" si="948"/>
        <v>7.2780203784583719E-4</v>
      </c>
      <c r="I1610" s="50">
        <f t="shared" si="949"/>
        <v>-2.1785437645236216E-2</v>
      </c>
      <c r="J1610" s="51">
        <f t="shared" si="950"/>
        <v>0.13296427669137445</v>
      </c>
      <c r="K1610" s="51">
        <f t="shared" si="951"/>
        <v>0.1663705541976204</v>
      </c>
      <c r="L1610" s="51">
        <f t="shared" si="952"/>
        <v>0.99694603552713335</v>
      </c>
      <c r="M1610" s="51">
        <f t="shared" si="953"/>
        <v>0.12630100719523144</v>
      </c>
      <c r="N1610" s="51">
        <f t="shared" si="924"/>
        <v>1.4225818736113596</v>
      </c>
      <c r="O1610" s="52">
        <f t="shared" si="925"/>
        <v>0.21041659284544717</v>
      </c>
      <c r="P1610" s="53" t="b">
        <f t="shared" si="926"/>
        <v>0</v>
      </c>
      <c r="Q1610" s="53" t="b">
        <f t="shared" si="927"/>
        <v>0</v>
      </c>
      <c r="R1610" s="53" t="b">
        <f t="shared" si="928"/>
        <v>0</v>
      </c>
      <c r="S1610" s="53" t="b">
        <f t="shared" si="954"/>
        <v>0</v>
      </c>
      <c r="T1610" s="54" t="str">
        <f t="shared" si="955"/>
        <v>不调</v>
      </c>
      <c r="U1610" s="51">
        <f t="shared" si="929"/>
        <v>0.13296427669137445</v>
      </c>
      <c r="V1610" s="51">
        <f t="shared" si="930"/>
        <v>0.1663705541976204</v>
      </c>
      <c r="W1610" s="51">
        <f t="shared" si="931"/>
        <v>0.99694603552713335</v>
      </c>
      <c r="X1610" s="51">
        <f t="shared" si="932"/>
        <v>0.12630100719523144</v>
      </c>
      <c r="Y1610" s="51">
        <f t="shared" si="956"/>
        <v>0.99998626710299976</v>
      </c>
      <c r="Z1610" s="51">
        <f t="shared" si="933"/>
        <v>0.13296245070665794</v>
      </c>
      <c r="AA1610" s="51">
        <f t="shared" si="934"/>
        <v>0.16636826944793573</v>
      </c>
      <c r="AB1610" s="51">
        <f t="shared" si="935"/>
        <v>0.99693234456991264</v>
      </c>
      <c r="AC1610" s="51">
        <f t="shared" si="936"/>
        <v>0.12629927271650859</v>
      </c>
      <c r="AD1610" s="78">
        <f t="shared" si="937"/>
        <v>1.422562337441015</v>
      </c>
      <c r="AE1610" s="51">
        <f t="shared" si="957"/>
        <v>1.4568444270559591</v>
      </c>
      <c r="AF1610" s="50">
        <f t="shared" si="938"/>
        <v>-2.3531743663407156E-2</v>
      </c>
      <c r="AG1610" s="50">
        <f t="shared" si="958"/>
        <v>-1.933457431509078E-3</v>
      </c>
      <c r="AH1610" s="48">
        <f t="shared" si="959"/>
        <v>46112</v>
      </c>
      <c r="AI1610" s="55">
        <f t="shared" si="939"/>
        <v>2026</v>
      </c>
      <c r="AJ1610" s="55">
        <f t="shared" si="940"/>
        <v>6</v>
      </c>
      <c r="AK1610" s="53">
        <f t="shared" si="941"/>
        <v>0</v>
      </c>
      <c r="AL1610" s="51">
        <f t="shared" si="960"/>
        <v>1.4371810192529106</v>
      </c>
      <c r="AM1610" s="52" t="str">
        <f t="shared" si="942"/>
        <v/>
      </c>
      <c r="AN1610" s="51">
        <f t="shared" si="961"/>
        <v>1.4568444270559591</v>
      </c>
      <c r="AO1610" s="52">
        <f t="shared" si="943"/>
        <v>-2.3531743663407156E-2</v>
      </c>
      <c r="AP1610" s="56">
        <f t="shared" si="944"/>
        <v>1</v>
      </c>
      <c r="AQ1610" s="53" t="b">
        <f t="shared" si="945"/>
        <v>1</v>
      </c>
    </row>
    <row r="1611" spans="1:43">
      <c r="A1611" s="48">
        <f>净值底稿!A1572</f>
        <v>46199</v>
      </c>
      <c r="B1611" s="49">
        <f>净值底稿!X1572</f>
        <v>1.749537413178623</v>
      </c>
      <c r="C1611" s="49">
        <f>净值底稿!U1572</f>
        <v>2.1489393057728559</v>
      </c>
      <c r="D1611" s="49">
        <f>净值底稿!V1572</f>
        <v>1.788</v>
      </c>
      <c r="E1611" s="49">
        <f>净值底稿!W1572</f>
        <v>3.0598000000000001</v>
      </c>
      <c r="F1611" s="50">
        <f t="shared" si="946"/>
        <v>-5.8480516900306645E-3</v>
      </c>
      <c r="G1611" s="50">
        <f t="shared" si="947"/>
        <v>-2.8323398764762864E-2</v>
      </c>
      <c r="H1611" s="50">
        <f t="shared" si="948"/>
        <v>2.7972027972023028E-4</v>
      </c>
      <c r="I1611" s="50">
        <f t="shared" si="949"/>
        <v>9.5351215810486334E-3</v>
      </c>
      <c r="J1611" s="51">
        <f t="shared" si="950"/>
        <v>0.13218487942209226</v>
      </c>
      <c r="K1611" s="51">
        <f t="shared" si="951"/>
        <v>0.16165615461055832</v>
      </c>
      <c r="L1611" s="51">
        <f t="shared" si="952"/>
        <v>0.99721120676419783</v>
      </c>
      <c r="M1611" s="51">
        <f t="shared" si="953"/>
        <v>0.12750355163745852</v>
      </c>
      <c r="N1611" s="51">
        <f t="shared" si="924"/>
        <v>1.4185557924343069</v>
      </c>
      <c r="O1611" s="52">
        <f t="shared" si="925"/>
        <v>0.20714097788738073</v>
      </c>
      <c r="P1611" s="53" t="b">
        <f t="shared" si="926"/>
        <v>0</v>
      </c>
      <c r="Q1611" s="53" t="b">
        <f t="shared" si="927"/>
        <v>0</v>
      </c>
      <c r="R1611" s="53" t="b">
        <f t="shared" si="928"/>
        <v>0</v>
      </c>
      <c r="S1611" s="53" t="b">
        <f t="shared" si="954"/>
        <v>0</v>
      </c>
      <c r="T1611" s="54" t="str">
        <f t="shared" si="955"/>
        <v>不调</v>
      </c>
      <c r="U1611" s="51">
        <f t="shared" si="929"/>
        <v>0.13218487942209226</v>
      </c>
      <c r="V1611" s="51">
        <f t="shared" si="930"/>
        <v>0.16165615461055832</v>
      </c>
      <c r="W1611" s="51">
        <f t="shared" si="931"/>
        <v>0.99721120676419783</v>
      </c>
      <c r="X1611" s="51">
        <f t="shared" si="932"/>
        <v>0.12750355163745852</v>
      </c>
      <c r="Y1611" s="51">
        <f t="shared" si="956"/>
        <v>0.99998626710299976</v>
      </c>
      <c r="Z1611" s="51">
        <f t="shared" si="933"/>
        <v>0.13218306414075817</v>
      </c>
      <c r="AA1611" s="51">
        <f t="shared" si="934"/>
        <v>0.1616539346032376</v>
      </c>
      <c r="AB1611" s="51">
        <f t="shared" si="935"/>
        <v>0.99719751216540786</v>
      </c>
      <c r="AC1611" s="51">
        <f t="shared" si="936"/>
        <v>0.12750180064431671</v>
      </c>
      <c r="AD1611" s="78">
        <f t="shared" si="937"/>
        <v>1.4185363115537204</v>
      </c>
      <c r="AE1611" s="51">
        <f t="shared" si="957"/>
        <v>1.4568444270559591</v>
      </c>
      <c r="AF1611" s="50">
        <f t="shared" si="938"/>
        <v>-2.6295268589284437E-2</v>
      </c>
      <c r="AG1611" s="50">
        <f t="shared" si="958"/>
        <v>-2.8301226465314855E-3</v>
      </c>
      <c r="AH1611" s="48">
        <f t="shared" si="959"/>
        <v>46112</v>
      </c>
      <c r="AI1611" s="55">
        <f t="shared" si="939"/>
        <v>2026</v>
      </c>
      <c r="AJ1611" s="55">
        <f t="shared" si="940"/>
        <v>6</v>
      </c>
      <c r="AK1611" s="53">
        <f t="shared" si="941"/>
        <v>0</v>
      </c>
      <c r="AL1611" s="51">
        <f t="shared" si="960"/>
        <v>1.4371810192529106</v>
      </c>
      <c r="AM1611" s="52" t="str">
        <f t="shared" si="942"/>
        <v/>
      </c>
      <c r="AN1611" s="51">
        <f t="shared" si="961"/>
        <v>1.4568444270559591</v>
      </c>
      <c r="AO1611" s="52">
        <f t="shared" si="943"/>
        <v>-2.6295268589284437E-2</v>
      </c>
      <c r="AP1611" s="56">
        <f t="shared" si="944"/>
        <v>1</v>
      </c>
      <c r="AQ1611" s="53" t="b">
        <f t="shared" si="945"/>
        <v>1</v>
      </c>
    </row>
    <row r="1612" spans="1:43">
      <c r="A1612" s="48">
        <f>净值底稿!A1573</f>
        <v>46202</v>
      </c>
      <c r="B1612" s="49">
        <f>净值底稿!X1573</f>
        <v>1.7619010323566344</v>
      </c>
      <c r="C1612" s="49">
        <f>净值底稿!U1573</f>
        <v>2.1514608602088354</v>
      </c>
      <c r="D1612" s="49">
        <f>净值底稿!V1573</f>
        <v>1.7897000000000001</v>
      </c>
      <c r="E1612" s="49">
        <f>净值底稿!W1573</f>
        <v>3.0722999999999998</v>
      </c>
      <c r="F1612" s="50">
        <f t="shared" si="946"/>
        <v>7.066793247678449E-3</v>
      </c>
      <c r="G1612" s="50">
        <f t="shared" si="947"/>
        <v>1.1733949065968474E-3</v>
      </c>
      <c r="H1612" s="50">
        <f t="shared" si="948"/>
        <v>9.5078299776285569E-4</v>
      </c>
      <c r="I1612" s="50">
        <f t="shared" si="949"/>
        <v>4.0852343290409543E-3</v>
      </c>
      <c r="J1612" s="51">
        <f t="shared" si="950"/>
        <v>0.13311717452588553</v>
      </c>
      <c r="K1612" s="51">
        <f t="shared" si="951"/>
        <v>0.16184361850673237</v>
      </c>
      <c r="L1612" s="51">
        <f t="shared" si="952"/>
        <v>0.99814563060538619</v>
      </c>
      <c r="M1612" s="51">
        <f t="shared" si="953"/>
        <v>0.1280226753773234</v>
      </c>
      <c r="N1612" s="51">
        <f t="shared" si="924"/>
        <v>1.4211290990153276</v>
      </c>
      <c r="O1612" s="52">
        <f t="shared" si="925"/>
        <v>0.20755383394583254</v>
      </c>
      <c r="P1612" s="53" t="b">
        <f t="shared" si="926"/>
        <v>0</v>
      </c>
      <c r="Q1612" s="53" t="b">
        <f t="shared" si="927"/>
        <v>0</v>
      </c>
      <c r="R1612" s="53" t="b">
        <f t="shared" si="928"/>
        <v>0</v>
      </c>
      <c r="S1612" s="53" t="b">
        <f t="shared" si="954"/>
        <v>0</v>
      </c>
      <c r="T1612" s="54" t="str">
        <f t="shared" si="955"/>
        <v>不调</v>
      </c>
      <c r="U1612" s="51">
        <f t="shared" si="929"/>
        <v>0.13311717452588553</v>
      </c>
      <c r="V1612" s="51">
        <f t="shared" si="930"/>
        <v>0.16184361850673237</v>
      </c>
      <c r="W1612" s="51">
        <f t="shared" si="931"/>
        <v>0.99814563060538619</v>
      </c>
      <c r="X1612" s="51">
        <f t="shared" si="932"/>
        <v>0.1280226753773234</v>
      </c>
      <c r="Y1612" s="51">
        <f t="shared" si="956"/>
        <v>0.99995880187477393</v>
      </c>
      <c r="Z1612" s="51">
        <f t="shared" si="933"/>
        <v>0.13311169034785966</v>
      </c>
      <c r="AA1612" s="51">
        <f t="shared" si="934"/>
        <v>0.16183695085307009</v>
      </c>
      <c r="AB1612" s="51">
        <f t="shared" si="935"/>
        <v>0.99810450887670266</v>
      </c>
      <c r="AC1612" s="51">
        <f t="shared" si="936"/>
        <v>0.12801740108311144</v>
      </c>
      <c r="AD1612" s="78">
        <f t="shared" si="937"/>
        <v>1.421070551160744</v>
      </c>
      <c r="AE1612" s="51">
        <f t="shared" si="957"/>
        <v>1.4568444270559591</v>
      </c>
      <c r="AF1612" s="50">
        <f t="shared" si="938"/>
        <v>-2.4555728278762179E-2</v>
      </c>
      <c r="AG1612" s="50">
        <f t="shared" si="958"/>
        <v>1.7865172617597125E-3</v>
      </c>
      <c r="AH1612" s="48">
        <f t="shared" si="959"/>
        <v>46112</v>
      </c>
      <c r="AI1612" s="55">
        <f t="shared" si="939"/>
        <v>2026</v>
      </c>
      <c r="AJ1612" s="55">
        <f t="shared" si="940"/>
        <v>6</v>
      </c>
      <c r="AK1612" s="53">
        <f t="shared" si="941"/>
        <v>0</v>
      </c>
      <c r="AL1612" s="51">
        <f t="shared" si="960"/>
        <v>1.4371810192529106</v>
      </c>
      <c r="AM1612" s="52" t="str">
        <f t="shared" si="942"/>
        <v/>
      </c>
      <c r="AN1612" s="51">
        <f t="shared" si="961"/>
        <v>1.4568444270559591</v>
      </c>
      <c r="AO1612" s="52">
        <f t="shared" si="943"/>
        <v>-2.4555728278762179E-2</v>
      </c>
      <c r="AP1612" s="56">
        <f t="shared" si="944"/>
        <v>1</v>
      </c>
      <c r="AQ1612" s="53" t="b">
        <f t="shared" si="945"/>
        <v>1</v>
      </c>
    </row>
    <row r="1613" spans="1:43">
      <c r="A1613" s="48">
        <f>净值底稿!A1574</f>
        <v>46203</v>
      </c>
      <c r="B1613" s="49">
        <f>净值底稿!X1574</f>
        <v>1.7374356472314356</v>
      </c>
      <c r="C1613" s="49">
        <f>净值底稿!U1574</f>
        <v>2.1982039266707458</v>
      </c>
      <c r="D1613" s="49">
        <f>净值底稿!V1574</f>
        <v>1.7882</v>
      </c>
      <c r="E1613" s="49">
        <f>净值底稿!W1574</f>
        <v>3.0428999999999999</v>
      </c>
      <c r="F1613" s="50">
        <f t="shared" si="946"/>
        <v>-1.3885788518141151E-2</v>
      </c>
      <c r="G1613" s="50">
        <f t="shared" si="947"/>
        <v>2.1726198847685785E-2</v>
      </c>
      <c r="H1613" s="50">
        <f t="shared" si="948"/>
        <v>-8.3812929541271508E-4</v>
      </c>
      <c r="I1613" s="50">
        <f t="shared" si="949"/>
        <v>-9.5693779904305609E-3</v>
      </c>
      <c r="J1613" s="51">
        <f t="shared" si="950"/>
        <v>0.131263329566397</v>
      </c>
      <c r="K1613" s="51">
        <f t="shared" si="951"/>
        <v>0.16535305262820704</v>
      </c>
      <c r="L1613" s="51">
        <f t="shared" si="952"/>
        <v>0.99726796824792963</v>
      </c>
      <c r="M1613" s="51">
        <f t="shared" si="953"/>
        <v>0.12679235418279458</v>
      </c>
      <c r="N1613" s="51">
        <f t="shared" si="924"/>
        <v>1.4206767046253284</v>
      </c>
      <c r="O1613" s="52">
        <f t="shared" si="925"/>
        <v>0.20878527903561986</v>
      </c>
      <c r="P1613" s="53" t="b">
        <f t="shared" si="926"/>
        <v>0</v>
      </c>
      <c r="Q1613" s="53" t="b">
        <f t="shared" si="927"/>
        <v>1</v>
      </c>
      <c r="R1613" s="53" t="b">
        <f t="shared" si="928"/>
        <v>0</v>
      </c>
      <c r="S1613" s="53" t="b">
        <f t="shared" si="954"/>
        <v>1</v>
      </c>
      <c r="T1613" s="54" t="str">
        <f t="shared" si="955"/>
        <v>季度</v>
      </c>
      <c r="U1613" s="51">
        <f t="shared" si="929"/>
        <v>0.14830819109730203</v>
      </c>
      <c r="V1613" s="51">
        <f t="shared" si="930"/>
        <v>0.14830819109730203</v>
      </c>
      <c r="W1613" s="51">
        <f t="shared" si="931"/>
        <v>0.99726796824792963</v>
      </c>
      <c r="X1613" s="51">
        <f t="shared" si="932"/>
        <v>0.12679235418279458</v>
      </c>
      <c r="Y1613" s="51">
        <f t="shared" si="956"/>
        <v>0.99998626710299976</v>
      </c>
      <c r="Z1613" s="51">
        <f t="shared" si="933"/>
        <v>0.14830615439618941</v>
      </c>
      <c r="AA1613" s="51">
        <f t="shared" si="934"/>
        <v>0.14830615439618941</v>
      </c>
      <c r="AB1613" s="51">
        <f t="shared" si="935"/>
        <v>0.99725427286964008</v>
      </c>
      <c r="AC1613" s="51">
        <f t="shared" si="936"/>
        <v>0.12679061295645416</v>
      </c>
      <c r="AD1613" s="78">
        <f t="shared" si="937"/>
        <v>1.4206571946184732</v>
      </c>
      <c r="AE1613" s="51">
        <f t="shared" si="957"/>
        <v>1.4568444270559591</v>
      </c>
      <c r="AF1613" s="50">
        <f t="shared" si="938"/>
        <v>-2.4839462447348803E-2</v>
      </c>
      <c r="AG1613" s="50">
        <f t="shared" si="958"/>
        <v>-2.9087686176676453E-4</v>
      </c>
      <c r="AH1613" s="48">
        <f t="shared" si="959"/>
        <v>46203</v>
      </c>
      <c r="AI1613" s="55">
        <f t="shared" si="939"/>
        <v>2026</v>
      </c>
      <c r="AJ1613" s="55">
        <f t="shared" si="940"/>
        <v>6</v>
      </c>
      <c r="AK1613" s="53">
        <f t="shared" si="941"/>
        <v>1</v>
      </c>
      <c r="AL1613" s="51">
        <f t="shared" si="960"/>
        <v>1.4371810192529106</v>
      </c>
      <c r="AM1613" s="52">
        <f t="shared" si="942"/>
        <v>-1.1497385794189685E-2</v>
      </c>
      <c r="AN1613" s="51">
        <f t="shared" si="961"/>
        <v>1.4568444270559591</v>
      </c>
      <c r="AO1613" s="52">
        <f t="shared" si="943"/>
        <v>-2.4839462447348803E-2</v>
      </c>
      <c r="AP1613" s="56">
        <f t="shared" si="944"/>
        <v>1</v>
      </c>
      <c r="AQ1613" s="53" t="b">
        <f t="shared" si="945"/>
        <v>1</v>
      </c>
    </row>
    <row r="1614" spans="1:43">
      <c r="A1614" s="48">
        <f>净值底稿!A1575</f>
        <v>46204</v>
      </c>
      <c r="B1614" s="49">
        <f>净值底稿!X1575</f>
        <v>1.7560608418951587</v>
      </c>
      <c r="C1614" s="49">
        <f>净值底稿!U1575</f>
        <v>2.2095890693270617</v>
      </c>
      <c r="D1614" s="49">
        <f>净值底稿!V1575</f>
        <v>1.7865</v>
      </c>
      <c r="E1614" s="49">
        <f>净值底稿!W1575</f>
        <v>3.0102000000000002</v>
      </c>
      <c r="F1614" s="50">
        <f t="shared" si="946"/>
        <v>1.0719933537338022E-2</v>
      </c>
      <c r="G1614" s="50">
        <f t="shared" si="947"/>
        <v>5.1792932030465533E-3</v>
      </c>
      <c r="H1614" s="50">
        <f t="shared" si="948"/>
        <v>-9.5067665809200896E-4</v>
      </c>
      <c r="I1614" s="50">
        <f t="shared" si="949"/>
        <v>-1.0746327516513721E-2</v>
      </c>
      <c r="J1614" s="51">
        <f t="shared" si="950"/>
        <v>0.14989598651449476</v>
      </c>
      <c r="K1614" s="51">
        <f t="shared" si="951"/>
        <v>0.14907427545362356</v>
      </c>
      <c r="L1614" s="51">
        <f t="shared" si="952"/>
        <v>0.99630620651024038</v>
      </c>
      <c r="M1614" s="51">
        <f t="shared" si="953"/>
        <v>0.12542807950360457</v>
      </c>
      <c r="N1614" s="51">
        <f t="shared" si="924"/>
        <v>1.4207045479819631</v>
      </c>
      <c r="O1614" s="52">
        <f t="shared" si="925"/>
        <v>0.21043802695837782</v>
      </c>
      <c r="P1614" s="53" t="b">
        <f t="shared" si="926"/>
        <v>0</v>
      </c>
      <c r="Q1614" s="53" t="b">
        <f t="shared" si="927"/>
        <v>0</v>
      </c>
      <c r="R1614" s="53" t="b">
        <f t="shared" si="928"/>
        <v>0</v>
      </c>
      <c r="S1614" s="53" t="b">
        <f t="shared" si="954"/>
        <v>0</v>
      </c>
      <c r="T1614" s="54" t="str">
        <f t="shared" si="955"/>
        <v>不调</v>
      </c>
      <c r="U1614" s="51">
        <f t="shared" si="929"/>
        <v>0.14989598651449476</v>
      </c>
      <c r="V1614" s="51">
        <f t="shared" si="930"/>
        <v>0.14907427545362356</v>
      </c>
      <c r="W1614" s="51">
        <f t="shared" si="931"/>
        <v>0.99630620651024038</v>
      </c>
      <c r="X1614" s="51">
        <f t="shared" si="932"/>
        <v>0.12542807950360457</v>
      </c>
      <c r="Y1614" s="51">
        <f t="shared" si="956"/>
        <v>0.99998626710299976</v>
      </c>
      <c r="Z1614" s="51">
        <f t="shared" si="933"/>
        <v>0.14989392800835122</v>
      </c>
      <c r="AA1614" s="51">
        <f t="shared" si="934"/>
        <v>0.14907222823195337</v>
      </c>
      <c r="AB1614" s="51">
        <f t="shared" si="935"/>
        <v>0.9962925243397257</v>
      </c>
      <c r="AC1614" s="51">
        <f t="shared" si="936"/>
        <v>0.12542635701270782</v>
      </c>
      <c r="AD1614" s="78">
        <f t="shared" si="937"/>
        <v>1.4206850375927382</v>
      </c>
      <c r="AE1614" s="51">
        <f t="shared" si="957"/>
        <v>1.4568444270559591</v>
      </c>
      <c r="AF1614" s="50">
        <f t="shared" si="938"/>
        <v>-2.482035060963439E-2</v>
      </c>
      <c r="AG1614" s="50">
        <f t="shared" si="958"/>
        <v>1.9598657839958733E-5</v>
      </c>
      <c r="AH1614" s="48">
        <f t="shared" si="959"/>
        <v>46203</v>
      </c>
      <c r="AI1614" s="55">
        <f t="shared" si="939"/>
        <v>2026</v>
      </c>
      <c r="AJ1614" s="55">
        <f t="shared" si="940"/>
        <v>7</v>
      </c>
      <c r="AK1614" s="53">
        <f t="shared" si="941"/>
        <v>0</v>
      </c>
      <c r="AL1614" s="51">
        <f t="shared" si="960"/>
        <v>1.4206571946184732</v>
      </c>
      <c r="AM1614" s="52" t="str">
        <f t="shared" si="942"/>
        <v/>
      </c>
      <c r="AN1614" s="51">
        <f t="shared" si="961"/>
        <v>1.4568444270559591</v>
      </c>
      <c r="AO1614" s="52">
        <f t="shared" si="943"/>
        <v>-2.482035060963439E-2</v>
      </c>
      <c r="AP1614" s="56">
        <f t="shared" si="944"/>
        <v>1</v>
      </c>
      <c r="AQ1614" s="53" t="b">
        <f t="shared" si="945"/>
        <v>1</v>
      </c>
    </row>
    <row r="1615" spans="1:43">
      <c r="A1615" s="48">
        <f>净值底稿!A1576</f>
        <v>46205</v>
      </c>
      <c r="B1615" s="49">
        <f>净值底稿!X1576</f>
        <v>1.7656740625809573</v>
      </c>
      <c r="C1615" s="49">
        <f>净值底稿!U1576</f>
        <v>2.1557861305472565</v>
      </c>
      <c r="D1615" s="49">
        <f>净值底稿!V1576</f>
        <v>1.7867</v>
      </c>
      <c r="E1615" s="49">
        <f>净值底稿!W1576</f>
        <v>3.0728</v>
      </c>
      <c r="F1615" s="50">
        <f t="shared" si="946"/>
        <v>5.4743095776932371E-3</v>
      </c>
      <c r="G1615" s="50">
        <f t="shared" si="947"/>
        <v>-2.4349748795684856E-2</v>
      </c>
      <c r="H1615" s="50">
        <f t="shared" si="948"/>
        <v>1.1195074167358321E-4</v>
      </c>
      <c r="I1615" s="50">
        <f t="shared" si="949"/>
        <v>2.079596040130216E-2</v>
      </c>
      <c r="J1615" s="51">
        <f t="shared" si="950"/>
        <v>0.15071449377408538</v>
      </c>
      <c r="K1615" s="51">
        <f t="shared" si="951"/>
        <v>0.14544235692209231</v>
      </c>
      <c r="L1615" s="51">
        <f t="shared" si="952"/>
        <v>0.99640406002674942</v>
      </c>
      <c r="M1615" s="51">
        <f t="shared" si="953"/>
        <v>0.12803471856642368</v>
      </c>
      <c r="N1615" s="51">
        <f t="shared" si="924"/>
        <v>1.4205956292893509</v>
      </c>
      <c r="O1615" s="52">
        <f t="shared" si="925"/>
        <v>0.20847371665104261</v>
      </c>
      <c r="P1615" s="53" t="b">
        <f t="shared" si="926"/>
        <v>0</v>
      </c>
      <c r="Q1615" s="53" t="b">
        <f t="shared" si="927"/>
        <v>0</v>
      </c>
      <c r="R1615" s="53" t="b">
        <f t="shared" si="928"/>
        <v>0</v>
      </c>
      <c r="S1615" s="53" t="b">
        <f t="shared" si="954"/>
        <v>0</v>
      </c>
      <c r="T1615" s="54" t="str">
        <f t="shared" si="955"/>
        <v>不调</v>
      </c>
      <c r="U1615" s="51">
        <f t="shared" si="929"/>
        <v>0.15071449377408538</v>
      </c>
      <c r="V1615" s="51">
        <f t="shared" si="930"/>
        <v>0.14544235692209231</v>
      </c>
      <c r="W1615" s="51">
        <f t="shared" si="931"/>
        <v>0.99640406002674942</v>
      </c>
      <c r="X1615" s="51">
        <f t="shared" si="932"/>
        <v>0.12803471856642368</v>
      </c>
      <c r="Y1615" s="51">
        <f t="shared" si="956"/>
        <v>0.99998626710299976</v>
      </c>
      <c r="Z1615" s="51">
        <f t="shared" si="933"/>
        <v>0.15071242402746593</v>
      </c>
      <c r="AA1615" s="51">
        <f t="shared" si="934"/>
        <v>0.14544035957718524</v>
      </c>
      <c r="AB1615" s="51">
        <f t="shared" si="935"/>
        <v>0.99639037651242246</v>
      </c>
      <c r="AC1615" s="51">
        <f t="shared" si="936"/>
        <v>0.12803296027882116</v>
      </c>
      <c r="AD1615" s="78">
        <f t="shared" si="937"/>
        <v>1.4205761203958946</v>
      </c>
      <c r="AE1615" s="51">
        <f t="shared" si="957"/>
        <v>1.4568444270559591</v>
      </c>
      <c r="AF1615" s="50">
        <f t="shared" si="938"/>
        <v>-2.4895113017219472E-2</v>
      </c>
      <c r="AG1615" s="50">
        <f t="shared" si="958"/>
        <v>-7.6665266376063634E-5</v>
      </c>
      <c r="AH1615" s="48">
        <f t="shared" si="959"/>
        <v>46203</v>
      </c>
      <c r="AI1615" s="55">
        <f t="shared" si="939"/>
        <v>2026</v>
      </c>
      <c r="AJ1615" s="55">
        <f t="shared" si="940"/>
        <v>7</v>
      </c>
      <c r="AK1615" s="53">
        <f t="shared" si="941"/>
        <v>0</v>
      </c>
      <c r="AL1615" s="51">
        <f t="shared" si="960"/>
        <v>1.4206571946184732</v>
      </c>
      <c r="AM1615" s="52" t="str">
        <f t="shared" si="942"/>
        <v/>
      </c>
      <c r="AN1615" s="51">
        <f t="shared" si="961"/>
        <v>1.4568444270559591</v>
      </c>
      <c r="AO1615" s="52">
        <f t="shared" si="943"/>
        <v>-2.4895113017219472E-2</v>
      </c>
      <c r="AP1615" s="56">
        <f t="shared" si="944"/>
        <v>1</v>
      </c>
      <c r="AQ1615" s="53" t="b">
        <f t="shared" si="945"/>
        <v>1</v>
      </c>
    </row>
    <row r="1616" spans="1:43">
      <c r="A1616" s="48">
        <f>净值底稿!A1577</f>
        <v>46206</v>
      </c>
      <c r="B1616" s="49">
        <f>净值底稿!X1577</f>
        <v>1.7681788119496982</v>
      </c>
      <c r="C1616" s="49">
        <f>净值底稿!U1577</f>
        <v>2.1703926012797874</v>
      </c>
      <c r="D1616" s="49">
        <f>净值底稿!V1577</f>
        <v>1.7863</v>
      </c>
      <c r="E1616" s="49">
        <f>净值底稿!W1577</f>
        <v>3.1547000000000001</v>
      </c>
      <c r="F1616" s="50">
        <f t="shared" si="946"/>
        <v>1.4185796924941485E-3</v>
      </c>
      <c r="G1616" s="50">
        <f t="shared" si="947"/>
        <v>6.7754730052107526E-3</v>
      </c>
      <c r="H1616" s="50">
        <f t="shared" si="948"/>
        <v>-2.2387642021604037E-4</v>
      </c>
      <c r="I1616" s="50">
        <f t="shared" si="949"/>
        <v>2.66532153085135E-2</v>
      </c>
      <c r="J1616" s="51">
        <f t="shared" si="950"/>
        <v>0.15092622161159785</v>
      </c>
      <c r="K1616" s="51">
        <f t="shared" si="951"/>
        <v>0.14642578680736859</v>
      </c>
      <c r="L1616" s="51">
        <f t="shared" si="952"/>
        <v>0.99616730820179111</v>
      </c>
      <c r="M1616" s="51">
        <f t="shared" si="953"/>
        <v>0.13144545033571894</v>
      </c>
      <c r="N1616" s="51">
        <f t="shared" si="924"/>
        <v>1.4249647669564764</v>
      </c>
      <c r="O1616" s="52">
        <f t="shared" si="925"/>
        <v>0.20867323551730221</v>
      </c>
      <c r="P1616" s="53" t="b">
        <f t="shared" si="926"/>
        <v>0</v>
      </c>
      <c r="Q1616" s="53" t="b">
        <f t="shared" si="927"/>
        <v>0</v>
      </c>
      <c r="R1616" s="53" t="b">
        <f t="shared" si="928"/>
        <v>0</v>
      </c>
      <c r="S1616" s="53" t="b">
        <f t="shared" si="954"/>
        <v>0</v>
      </c>
      <c r="T1616" s="54" t="str">
        <f t="shared" si="955"/>
        <v>不调</v>
      </c>
      <c r="U1616" s="51">
        <f t="shared" si="929"/>
        <v>0.15092622161159785</v>
      </c>
      <c r="V1616" s="51">
        <f t="shared" si="930"/>
        <v>0.14642578680736859</v>
      </c>
      <c r="W1616" s="51">
        <f t="shared" si="931"/>
        <v>0.99616730820179111</v>
      </c>
      <c r="X1616" s="51">
        <f t="shared" si="932"/>
        <v>0.13144545033571894</v>
      </c>
      <c r="Y1616" s="51">
        <f t="shared" si="956"/>
        <v>0.99998626710299976</v>
      </c>
      <c r="Z1616" s="51">
        <f t="shared" si="933"/>
        <v>0.15092414895734182</v>
      </c>
      <c r="AA1616" s="51">
        <f t="shared" si="934"/>
        <v>0.14642377595712019</v>
      </c>
      <c r="AB1616" s="51">
        <f t="shared" si="935"/>
        <v>0.99615362793875262</v>
      </c>
      <c r="AC1616" s="51">
        <f t="shared" si="936"/>
        <v>0.13144364520888832</v>
      </c>
      <c r="AD1616" s="78">
        <f t="shared" si="937"/>
        <v>1.4249451980621031</v>
      </c>
      <c r="AE1616" s="51">
        <f t="shared" si="957"/>
        <v>1.4568444270559591</v>
      </c>
      <c r="AF1616" s="50">
        <f t="shared" si="938"/>
        <v>-2.1896112173294346E-2</v>
      </c>
      <c r="AG1616" s="50">
        <f t="shared" si="958"/>
        <v>3.0755674430109625E-3</v>
      </c>
      <c r="AH1616" s="48">
        <f t="shared" si="959"/>
        <v>46203</v>
      </c>
      <c r="AI1616" s="55">
        <f t="shared" si="939"/>
        <v>2026</v>
      </c>
      <c r="AJ1616" s="55">
        <f t="shared" si="940"/>
        <v>7</v>
      </c>
      <c r="AK1616" s="53">
        <f t="shared" si="941"/>
        <v>0</v>
      </c>
      <c r="AL1616" s="51">
        <f t="shared" si="960"/>
        <v>1.4206571946184732</v>
      </c>
      <c r="AM1616" s="52" t="str">
        <f t="shared" si="942"/>
        <v/>
      </c>
      <c r="AN1616" s="51">
        <f t="shared" si="961"/>
        <v>1.4568444270559591</v>
      </c>
      <c r="AO1616" s="52">
        <f t="shared" si="943"/>
        <v>-2.1896112173294346E-2</v>
      </c>
      <c r="AP1616" s="56">
        <f t="shared" si="944"/>
        <v>1</v>
      </c>
      <c r="AQ1616" s="53" t="b">
        <f t="shared" si="945"/>
        <v>1</v>
      </c>
    </row>
    <row r="1617" spans="1:43">
      <c r="A1617" s="48">
        <f>净值底稿!A1578</f>
        <v>46209</v>
      </c>
      <c r="B1617" s="49">
        <f>净值底稿!X1578</f>
        <v>1.7951932632256842</v>
      </c>
      <c r="C1617" s="49">
        <f>净值底稿!U1578</f>
        <v>2.1500997917495592</v>
      </c>
      <c r="D1617" s="49">
        <f>净值底稿!V1578</f>
        <v>1.7876000000000001</v>
      </c>
      <c r="E1617" s="49">
        <f>净值底稿!W1578</f>
        <v>3.145</v>
      </c>
      <c r="F1617" s="50">
        <f t="shared" si="946"/>
        <v>1.5278121812916767E-2</v>
      </c>
      <c r="G1617" s="50">
        <f t="shared" si="947"/>
        <v>-9.3498335362285356E-3</v>
      </c>
      <c r="H1617" s="50">
        <f t="shared" si="948"/>
        <v>7.2776129429552583E-4</v>
      </c>
      <c r="I1617" s="50">
        <f t="shared" si="949"/>
        <v>-3.0747773163850578E-3</v>
      </c>
      <c r="J1617" s="51">
        <f t="shared" si="950"/>
        <v>0.15322998648962288</v>
      </c>
      <c r="K1617" s="51">
        <f t="shared" si="951"/>
        <v>0.14505473802617511</v>
      </c>
      <c r="L1617" s="51">
        <f t="shared" si="952"/>
        <v>0.99687858999233847</v>
      </c>
      <c r="M1617" s="51">
        <f t="shared" si="953"/>
        <v>0.13103948527021705</v>
      </c>
      <c r="N1617" s="51">
        <f t="shared" si="924"/>
        <v>1.4262027997783535</v>
      </c>
      <c r="O1617" s="52">
        <f t="shared" si="925"/>
        <v>0.20914607975959276</v>
      </c>
      <c r="P1617" s="53" t="b">
        <f t="shared" si="926"/>
        <v>0</v>
      </c>
      <c r="Q1617" s="53" t="b">
        <f t="shared" si="927"/>
        <v>0</v>
      </c>
      <c r="R1617" s="53" t="b">
        <f t="shared" si="928"/>
        <v>0</v>
      </c>
      <c r="S1617" s="53" t="b">
        <f t="shared" si="954"/>
        <v>0</v>
      </c>
      <c r="T1617" s="54" t="str">
        <f t="shared" si="955"/>
        <v>不调</v>
      </c>
      <c r="U1617" s="51">
        <f t="shared" si="929"/>
        <v>0.15322998648962288</v>
      </c>
      <c r="V1617" s="51">
        <f t="shared" si="930"/>
        <v>0.14505473802617511</v>
      </c>
      <c r="W1617" s="51">
        <f t="shared" si="931"/>
        <v>0.99687858999233847</v>
      </c>
      <c r="X1617" s="51">
        <f t="shared" si="932"/>
        <v>0.13103948527021705</v>
      </c>
      <c r="Y1617" s="51">
        <f t="shared" si="956"/>
        <v>0.99995880187477393</v>
      </c>
      <c r="Z1617" s="51">
        <f t="shared" si="933"/>
        <v>0.1532236737014511</v>
      </c>
      <c r="AA1617" s="51">
        <f t="shared" si="934"/>
        <v>0.14504876204291328</v>
      </c>
      <c r="AB1617" s="51">
        <f t="shared" si="935"/>
        <v>0.99683752046335272</v>
      </c>
      <c r="AC1617" s="51">
        <f t="shared" si="936"/>
        <v>0.13103408668909333</v>
      </c>
      <c r="AD1617" s="78">
        <f t="shared" si="937"/>
        <v>1.4261440428968104</v>
      </c>
      <c r="AE1617" s="51">
        <f t="shared" si="957"/>
        <v>1.4568444270559591</v>
      </c>
      <c r="AF1617" s="50">
        <f t="shared" si="938"/>
        <v>-2.107320698695947E-2</v>
      </c>
      <c r="AG1617" s="50">
        <f t="shared" si="958"/>
        <v>8.4132697617977925E-4</v>
      </c>
      <c r="AH1617" s="48">
        <f t="shared" si="959"/>
        <v>46203</v>
      </c>
      <c r="AI1617" s="55">
        <f t="shared" si="939"/>
        <v>2026</v>
      </c>
      <c r="AJ1617" s="55">
        <f t="shared" si="940"/>
        <v>7</v>
      </c>
      <c r="AK1617" s="53">
        <f t="shared" si="941"/>
        <v>0</v>
      </c>
      <c r="AL1617" s="51">
        <f t="shared" si="960"/>
        <v>1.4206571946184732</v>
      </c>
      <c r="AM1617" s="52" t="str">
        <f t="shared" si="942"/>
        <v/>
      </c>
      <c r="AN1617" s="51">
        <f t="shared" si="961"/>
        <v>1.4568444270559591</v>
      </c>
      <c r="AO1617" s="52">
        <f t="shared" si="943"/>
        <v>-2.107320698695947E-2</v>
      </c>
      <c r="AP1617" s="56">
        <f t="shared" si="944"/>
        <v>1</v>
      </c>
      <c r="AQ1617" s="53" t="b">
        <f t="shared" si="945"/>
        <v>1</v>
      </c>
    </row>
    <row r="1618" spans="1:43">
      <c r="A1618" s="48">
        <f>净值底稿!A1579</f>
        <v>46210</v>
      </c>
      <c r="B1618" s="49">
        <f>净值底稿!X1579</f>
        <v>1.7843927223392517</v>
      </c>
      <c r="C1618" s="49">
        <f>净值底稿!U1579</f>
        <v>2.106952808025301</v>
      </c>
      <c r="D1618" s="49">
        <f>净值底稿!V1579</f>
        <v>1.7878000000000001</v>
      </c>
      <c r="E1618" s="49">
        <f>净值底稿!W1579</f>
        <v>3.1265000000000001</v>
      </c>
      <c r="F1618" s="50">
        <f t="shared" si="946"/>
        <v>-6.016366654042371E-3</v>
      </c>
      <c r="G1618" s="50">
        <f t="shared" si="947"/>
        <v>-2.0067433097674559E-2</v>
      </c>
      <c r="H1618" s="50">
        <f t="shared" si="948"/>
        <v>1.1188185276345131E-4</v>
      </c>
      <c r="I1618" s="50">
        <f t="shared" si="949"/>
        <v>-5.8823529411764497E-3</v>
      </c>
      <c r="J1618" s="51">
        <f t="shared" si="950"/>
        <v>0.15230182390038383</v>
      </c>
      <c r="K1618" s="51">
        <f t="shared" si="951"/>
        <v>0.1421380057147166</v>
      </c>
      <c r="L1618" s="51">
        <f t="shared" si="952"/>
        <v>0.99694904849204624</v>
      </c>
      <c r="M1618" s="51">
        <f t="shared" si="953"/>
        <v>0.13026329794386338</v>
      </c>
      <c r="N1618" s="51">
        <f t="shared" si="924"/>
        <v>1.4216521760510099</v>
      </c>
      <c r="O1618" s="52">
        <f t="shared" si="925"/>
        <v>0.20711101813453398</v>
      </c>
      <c r="P1618" s="53" t="b">
        <f t="shared" si="926"/>
        <v>0</v>
      </c>
      <c r="Q1618" s="53" t="b">
        <f t="shared" si="927"/>
        <v>0</v>
      </c>
      <c r="R1618" s="53" t="b">
        <f t="shared" si="928"/>
        <v>0</v>
      </c>
      <c r="S1618" s="53" t="b">
        <f t="shared" si="954"/>
        <v>0</v>
      </c>
      <c r="T1618" s="54" t="str">
        <f t="shared" si="955"/>
        <v>不调</v>
      </c>
      <c r="U1618" s="51">
        <f t="shared" si="929"/>
        <v>0.15230182390038383</v>
      </c>
      <c r="V1618" s="51">
        <f t="shared" si="930"/>
        <v>0.1421380057147166</v>
      </c>
      <c r="W1618" s="51">
        <f t="shared" si="931"/>
        <v>0.99694904849204624</v>
      </c>
      <c r="X1618" s="51">
        <f t="shared" si="932"/>
        <v>0.13026329794386338</v>
      </c>
      <c r="Y1618" s="51">
        <f t="shared" si="956"/>
        <v>0.99998626710299976</v>
      </c>
      <c r="Z1618" s="51">
        <f t="shared" si="933"/>
        <v>0.15229973235512326</v>
      </c>
      <c r="AA1618" s="51">
        <f t="shared" si="934"/>
        <v>0.1421360537481243</v>
      </c>
      <c r="AB1618" s="51">
        <f t="shared" si="935"/>
        <v>0.99693535749344886</v>
      </c>
      <c r="AC1618" s="51">
        <f t="shared" si="936"/>
        <v>0.13026150905140979</v>
      </c>
      <c r="AD1618" s="78">
        <f t="shared" si="937"/>
        <v>1.4216326526481062</v>
      </c>
      <c r="AE1618" s="51">
        <f t="shared" si="957"/>
        <v>1.4568444270559591</v>
      </c>
      <c r="AF1618" s="50">
        <f t="shared" si="938"/>
        <v>-2.4169893335151738E-2</v>
      </c>
      <c r="AG1618" s="50">
        <f t="shared" si="958"/>
        <v>-3.1633482404347379E-3</v>
      </c>
      <c r="AH1618" s="48">
        <f t="shared" si="959"/>
        <v>46203</v>
      </c>
      <c r="AI1618" s="55">
        <f t="shared" si="939"/>
        <v>2026</v>
      </c>
      <c r="AJ1618" s="55">
        <f t="shared" si="940"/>
        <v>7</v>
      </c>
      <c r="AK1618" s="53">
        <f t="shared" si="941"/>
        <v>0</v>
      </c>
      <c r="AL1618" s="51">
        <f t="shared" si="960"/>
        <v>1.4206571946184732</v>
      </c>
      <c r="AM1618" s="52" t="str">
        <f t="shared" si="942"/>
        <v/>
      </c>
      <c r="AN1618" s="51">
        <f t="shared" si="961"/>
        <v>1.4568444270559591</v>
      </c>
      <c r="AO1618" s="52">
        <f t="shared" si="943"/>
        <v>-2.4169893335151738E-2</v>
      </c>
      <c r="AP1618" s="56">
        <f t="shared" si="944"/>
        <v>1</v>
      </c>
      <c r="AQ1618" s="53" t="b">
        <f t="shared" si="945"/>
        <v>1</v>
      </c>
    </row>
    <row r="1619" spans="1:43">
      <c r="A1619" s="48">
        <f>净值底稿!A1580</f>
        <v>46211</v>
      </c>
      <c r="B1619" s="49">
        <f>净值底稿!X1580</f>
        <v>1.7957580111884412</v>
      </c>
      <c r="C1619" s="49">
        <f>净值底稿!U1580</f>
        <v>2.0681631659638171</v>
      </c>
      <c r="D1619" s="49">
        <f>净值底稿!V1580</f>
        <v>1.7887999999999999</v>
      </c>
      <c r="E1619" s="49">
        <f>净值底稿!W1580</f>
        <v>3.1217999999999999</v>
      </c>
      <c r="F1619" s="50">
        <f t="shared" si="946"/>
        <v>6.3692755002331403E-3</v>
      </c>
      <c r="G1619" s="50">
        <f t="shared" si="947"/>
        <v>-1.8410304167105984E-2</v>
      </c>
      <c r="H1619" s="50">
        <f t="shared" si="948"/>
        <v>5.5934668307400237E-4</v>
      </c>
      <c r="I1619" s="50">
        <f t="shared" si="949"/>
        <v>-1.5032784263554477E-3</v>
      </c>
      <c r="J1619" s="51">
        <f t="shared" si="950"/>
        <v>0.1532697713091048</v>
      </c>
      <c r="K1619" s="51">
        <f t="shared" si="951"/>
        <v>0.1395192857655092</v>
      </c>
      <c r="L1619" s="51">
        <f t="shared" si="952"/>
        <v>0.99749298997890201</v>
      </c>
      <c r="M1619" s="51">
        <f t="shared" si="953"/>
        <v>0.1300656897350683</v>
      </c>
      <c r="N1619" s="51">
        <f t="shared" si="924"/>
        <v>1.4203477367885844</v>
      </c>
      <c r="O1619" s="52">
        <f t="shared" si="925"/>
        <v>0.20613899645210262</v>
      </c>
      <c r="P1619" s="53" t="b">
        <f t="shared" si="926"/>
        <v>0</v>
      </c>
      <c r="Q1619" s="53" t="b">
        <f t="shared" si="927"/>
        <v>0</v>
      </c>
      <c r="R1619" s="53" t="b">
        <f t="shared" si="928"/>
        <v>0</v>
      </c>
      <c r="S1619" s="53" t="b">
        <f t="shared" si="954"/>
        <v>0</v>
      </c>
      <c r="T1619" s="54" t="str">
        <f t="shared" si="955"/>
        <v>不调</v>
      </c>
      <c r="U1619" s="51">
        <f t="shared" si="929"/>
        <v>0.1532697713091048</v>
      </c>
      <c r="V1619" s="51">
        <f t="shared" si="930"/>
        <v>0.1395192857655092</v>
      </c>
      <c r="W1619" s="51">
        <f t="shared" si="931"/>
        <v>0.99749298997890201</v>
      </c>
      <c r="X1619" s="51">
        <f t="shared" si="932"/>
        <v>0.1300656897350683</v>
      </c>
      <c r="Y1619" s="51">
        <f t="shared" si="956"/>
        <v>0.99998626710299976</v>
      </c>
      <c r="Z1619" s="51">
        <f t="shared" si="933"/>
        <v>0.15326766647112217</v>
      </c>
      <c r="AA1619" s="51">
        <f t="shared" si="934"/>
        <v>0.13951736976152823</v>
      </c>
      <c r="AB1619" s="51">
        <f t="shared" si="935"/>
        <v>0.99747929151041215</v>
      </c>
      <c r="AC1619" s="51">
        <f t="shared" si="936"/>
        <v>0.13006390355634789</v>
      </c>
      <c r="AD1619" s="78">
        <f t="shared" si="937"/>
        <v>1.4203282312994103</v>
      </c>
      <c r="AE1619" s="51">
        <f t="shared" si="957"/>
        <v>1.4568444270559591</v>
      </c>
      <c r="AF1619" s="50">
        <f t="shared" si="938"/>
        <v>-2.5065267833945692E-2</v>
      </c>
      <c r="AG1619" s="50">
        <f t="shared" si="958"/>
        <v>-9.1755162366746745E-4</v>
      </c>
      <c r="AH1619" s="48">
        <f t="shared" si="959"/>
        <v>46203</v>
      </c>
      <c r="AI1619" s="55">
        <f t="shared" si="939"/>
        <v>2026</v>
      </c>
      <c r="AJ1619" s="55">
        <f t="shared" si="940"/>
        <v>7</v>
      </c>
      <c r="AK1619" s="53">
        <f t="shared" si="941"/>
        <v>0</v>
      </c>
      <c r="AL1619" s="51">
        <f t="shared" si="960"/>
        <v>1.4206571946184732</v>
      </c>
      <c r="AM1619" s="52" t="str">
        <f t="shared" si="942"/>
        <v/>
      </c>
      <c r="AN1619" s="51">
        <f t="shared" si="961"/>
        <v>1.4568444270559591</v>
      </c>
      <c r="AO1619" s="52">
        <f t="shared" si="943"/>
        <v>-2.5065267833945692E-2</v>
      </c>
      <c r="AP1619" s="56">
        <f t="shared" si="944"/>
        <v>1</v>
      </c>
      <c r="AQ1619" s="53" t="b">
        <f t="shared" si="945"/>
        <v>1</v>
      </c>
    </row>
    <row r="1620" spans="1:43">
      <c r="A1620" s="48">
        <f>净值底稿!A1581</f>
        <v>46212</v>
      </c>
      <c r="B1620" s="49">
        <f>净值底稿!X1581</f>
        <v>1.7833824526192696</v>
      </c>
      <c r="C1620" s="49">
        <f>净值底稿!U1581</f>
        <v>2.1115081759451835</v>
      </c>
      <c r="D1620" s="49">
        <f>净值底稿!V1581</f>
        <v>1.7889999999999999</v>
      </c>
      <c r="E1620" s="49">
        <f>净值底稿!W1581</f>
        <v>3.1112000000000002</v>
      </c>
      <c r="F1620" s="50">
        <f t="shared" si="946"/>
        <v>-6.8915513627481051E-3</v>
      </c>
      <c r="G1620" s="50">
        <f t="shared" si="947"/>
        <v>2.0958215819091963E-2</v>
      </c>
      <c r="H1620" s="50">
        <f t="shared" si="948"/>
        <v>1.1180679785338654E-4</v>
      </c>
      <c r="I1620" s="50">
        <f t="shared" si="949"/>
        <v>-3.3954769684155783E-3</v>
      </c>
      <c r="J1620" s="51">
        <f t="shared" si="950"/>
        <v>0.15221141447538789</v>
      </c>
      <c r="K1620" s="51">
        <f t="shared" si="951"/>
        <v>0.1424414049075024</v>
      </c>
      <c r="L1620" s="51">
        <f t="shared" si="952"/>
        <v>0.99759081647592096</v>
      </c>
      <c r="M1620" s="51">
        <f t="shared" si="953"/>
        <v>0.12962227456740008</v>
      </c>
      <c r="N1620" s="51">
        <f t="shared" si="924"/>
        <v>1.4218659104262112</v>
      </c>
      <c r="O1620" s="52">
        <f t="shared" si="925"/>
        <v>0.20722968123946839</v>
      </c>
      <c r="P1620" s="53" t="b">
        <f t="shared" si="926"/>
        <v>0</v>
      </c>
      <c r="Q1620" s="53" t="b">
        <f t="shared" si="927"/>
        <v>0</v>
      </c>
      <c r="R1620" s="53" t="b">
        <f t="shared" si="928"/>
        <v>0</v>
      </c>
      <c r="S1620" s="53" t="b">
        <f t="shared" si="954"/>
        <v>0</v>
      </c>
      <c r="T1620" s="54" t="str">
        <f t="shared" si="955"/>
        <v>不调</v>
      </c>
      <c r="U1620" s="51">
        <f t="shared" si="929"/>
        <v>0.15221141447538789</v>
      </c>
      <c r="V1620" s="51">
        <f t="shared" si="930"/>
        <v>0.1424414049075024</v>
      </c>
      <c r="W1620" s="51">
        <f t="shared" si="931"/>
        <v>0.99759081647592096</v>
      </c>
      <c r="X1620" s="51">
        <f t="shared" si="932"/>
        <v>0.12962227456740008</v>
      </c>
      <c r="Y1620" s="51">
        <f t="shared" si="956"/>
        <v>0.99998626710299976</v>
      </c>
      <c r="Z1620" s="51">
        <f t="shared" si="933"/>
        <v>0.15220932417171062</v>
      </c>
      <c r="AA1620" s="51">
        <f t="shared" si="934"/>
        <v>0.14243944877436024</v>
      </c>
      <c r="AB1620" s="51">
        <f t="shared" si="935"/>
        <v>0.99757711666398996</v>
      </c>
      <c r="AC1620" s="51">
        <f t="shared" si="936"/>
        <v>0.12962049447805452</v>
      </c>
      <c r="AD1620" s="78">
        <f t="shared" si="937"/>
        <v>1.4218463840881155</v>
      </c>
      <c r="AE1620" s="51">
        <f t="shared" si="957"/>
        <v>1.4568444270559591</v>
      </c>
      <c r="AF1620" s="50">
        <f t="shared" si="938"/>
        <v>-2.4023184849303991E-2</v>
      </c>
      <c r="AG1620" s="50">
        <f t="shared" si="958"/>
        <v>1.0688746131000126E-3</v>
      </c>
      <c r="AH1620" s="48">
        <f t="shared" si="959"/>
        <v>46203</v>
      </c>
      <c r="AI1620" s="55">
        <f t="shared" si="939"/>
        <v>2026</v>
      </c>
      <c r="AJ1620" s="55">
        <f t="shared" si="940"/>
        <v>7</v>
      </c>
      <c r="AK1620" s="53">
        <f t="shared" si="941"/>
        <v>0</v>
      </c>
      <c r="AL1620" s="51">
        <f t="shared" si="960"/>
        <v>1.4206571946184732</v>
      </c>
      <c r="AM1620" s="52" t="str">
        <f t="shared" si="942"/>
        <v/>
      </c>
      <c r="AN1620" s="51">
        <f t="shared" si="961"/>
        <v>1.4568444270559591</v>
      </c>
      <c r="AO1620" s="52">
        <f t="shared" si="943"/>
        <v>-2.4023184849303991E-2</v>
      </c>
      <c r="AP1620" s="56">
        <f t="shared" si="944"/>
        <v>1</v>
      </c>
      <c r="AQ1620" s="53" t="b">
        <f t="shared" si="945"/>
        <v>1</v>
      </c>
    </row>
    <row r="1621" spans="1:43">
      <c r="A1621" s="48">
        <f>净值底稿!A1582</f>
        <v>46213</v>
      </c>
      <c r="B1621" s="49">
        <f>净值底稿!X1582</f>
        <v>1.7872682865655218</v>
      </c>
      <c r="C1621" s="49">
        <f>净值底稿!U1582</f>
        <v>2.0858725238983595</v>
      </c>
      <c r="D1621" s="49">
        <f>净值底稿!V1582</f>
        <v>1.7891999999999999</v>
      </c>
      <c r="E1621" s="49">
        <f>净值底稿!W1582</f>
        <v>3.1082000000000001</v>
      </c>
      <c r="F1621" s="50">
        <f t="shared" si="946"/>
        <v>2.1789122913848935E-3</v>
      </c>
      <c r="G1621" s="50">
        <f t="shared" si="947"/>
        <v>-1.2140920096294971E-2</v>
      </c>
      <c r="H1621" s="50">
        <f t="shared" si="948"/>
        <v>1.1179429849073053E-4</v>
      </c>
      <c r="I1621" s="50">
        <f t="shared" si="949"/>
        <v>-9.6425816405254494E-4</v>
      </c>
      <c r="J1621" s="51">
        <f t="shared" si="950"/>
        <v>0.15254097493901175</v>
      </c>
      <c r="K1621" s="51">
        <f t="shared" si="951"/>
        <v>0.14071010280823043</v>
      </c>
      <c r="L1621" s="51">
        <f t="shared" si="952"/>
        <v>0.99768864009793778</v>
      </c>
      <c r="M1621" s="51">
        <f t="shared" si="953"/>
        <v>0.12949550685802552</v>
      </c>
      <c r="N1621" s="51">
        <f t="shared" si="924"/>
        <v>1.4204352247032055</v>
      </c>
      <c r="O1621" s="52">
        <f t="shared" si="925"/>
        <v>0.20645156684882682</v>
      </c>
      <c r="P1621" s="53" t="b">
        <f t="shared" si="926"/>
        <v>0</v>
      </c>
      <c r="Q1621" s="53" t="b">
        <f t="shared" si="927"/>
        <v>0</v>
      </c>
      <c r="R1621" s="53" t="b">
        <f t="shared" si="928"/>
        <v>0</v>
      </c>
      <c r="S1621" s="53" t="b">
        <f t="shared" si="954"/>
        <v>0</v>
      </c>
      <c r="T1621" s="54" t="str">
        <f t="shared" si="955"/>
        <v>不调</v>
      </c>
      <c r="U1621" s="51">
        <f t="shared" si="929"/>
        <v>0.15254097493901175</v>
      </c>
      <c r="V1621" s="51">
        <f t="shared" si="930"/>
        <v>0.14071010280823043</v>
      </c>
      <c r="W1621" s="51">
        <f t="shared" si="931"/>
        <v>0.99768864009793778</v>
      </c>
      <c r="X1621" s="51">
        <f t="shared" si="932"/>
        <v>0.12949550685802552</v>
      </c>
      <c r="Y1621" s="51">
        <f t="shared" si="956"/>
        <v>0.99998626710299976</v>
      </c>
      <c r="Z1621" s="51">
        <f t="shared" si="933"/>
        <v>0.15253888010951461</v>
      </c>
      <c r="AA1621" s="51">
        <f t="shared" si="934"/>
        <v>0.14070817045088166</v>
      </c>
      <c r="AB1621" s="51">
        <f t="shared" si="935"/>
        <v>0.99767493894260506</v>
      </c>
      <c r="AC1621" s="51">
        <f t="shared" si="936"/>
        <v>0.12949372850956783</v>
      </c>
      <c r="AD1621" s="78">
        <f t="shared" si="937"/>
        <v>1.4204157180125692</v>
      </c>
      <c r="AE1621" s="51">
        <f t="shared" si="957"/>
        <v>1.4568444270559591</v>
      </c>
      <c r="AF1621" s="50">
        <f t="shared" si="938"/>
        <v>-2.5005215633769673E-2</v>
      </c>
      <c r="AG1621" s="50">
        <f t="shared" si="958"/>
        <v>-1.0062029847647258E-3</v>
      </c>
      <c r="AH1621" s="48">
        <f t="shared" si="959"/>
        <v>46203</v>
      </c>
      <c r="AI1621" s="55">
        <f t="shared" si="939"/>
        <v>2026</v>
      </c>
      <c r="AJ1621" s="55">
        <f t="shared" si="940"/>
        <v>7</v>
      </c>
      <c r="AK1621" s="53">
        <f t="shared" si="941"/>
        <v>0</v>
      </c>
      <c r="AL1621" s="51">
        <f t="shared" si="960"/>
        <v>1.4206571946184732</v>
      </c>
      <c r="AM1621" s="52" t="str">
        <f t="shared" si="942"/>
        <v/>
      </c>
      <c r="AN1621" s="51">
        <f t="shared" si="961"/>
        <v>1.4568444270559591</v>
      </c>
      <c r="AO1621" s="52">
        <f t="shared" si="943"/>
        <v>-2.5005215633769673E-2</v>
      </c>
      <c r="AP1621" s="56">
        <f t="shared" si="944"/>
        <v>1</v>
      </c>
      <c r="AQ1621" s="53" t="b">
        <f t="shared" si="945"/>
        <v>1</v>
      </c>
    </row>
    <row r="1622" spans="1:43">
      <c r="A1622" s="48">
        <f>净值底稿!A1583</f>
        <v>46216</v>
      </c>
      <c r="B1622" s="49">
        <f>净值底稿!X1583</f>
        <v>1.8066319909958222</v>
      </c>
      <c r="C1622" s="49">
        <f>净值底稿!U1583</f>
        <v>1.9927977657810974</v>
      </c>
      <c r="D1622" s="49">
        <f>净值底稿!V1583</f>
        <v>1.7887</v>
      </c>
      <c r="E1622" s="49">
        <f>净值底稿!W1583</f>
        <v>3.0707</v>
      </c>
      <c r="F1622" s="50">
        <f t="shared" si="946"/>
        <v>1.0834246081493637E-2</v>
      </c>
      <c r="G1622" s="50">
        <f t="shared" si="947"/>
        <v>-4.4621498701805429E-2</v>
      </c>
      <c r="H1622" s="50">
        <f t="shared" si="948"/>
        <v>-2.7945450480659773E-4</v>
      </c>
      <c r="I1622" s="50">
        <f t="shared" si="949"/>
        <v>-1.2064860691075263E-2</v>
      </c>
      <c r="J1622" s="51">
        <f t="shared" si="950"/>
        <v>0.15419152387361654</v>
      </c>
      <c r="K1622" s="51">
        <f t="shared" si="951"/>
        <v>0.13442956100577422</v>
      </c>
      <c r="L1622" s="51">
        <f t="shared" si="952"/>
        <v>0.9973961341865849</v>
      </c>
      <c r="M1622" s="51">
        <f t="shared" si="953"/>
        <v>0.12793140471473197</v>
      </c>
      <c r="N1622" s="51">
        <f t="shared" si="924"/>
        <v>1.4139486237807077</v>
      </c>
      <c r="O1622" s="52">
        <f t="shared" si="925"/>
        <v>0.20412416690760443</v>
      </c>
      <c r="P1622" s="53" t="b">
        <f t="shared" si="926"/>
        <v>0</v>
      </c>
      <c r="Q1622" s="53" t="b">
        <f t="shared" si="927"/>
        <v>0</v>
      </c>
      <c r="R1622" s="53" t="b">
        <f t="shared" si="928"/>
        <v>0</v>
      </c>
      <c r="S1622" s="53" t="b">
        <f t="shared" si="954"/>
        <v>0</v>
      </c>
      <c r="T1622" s="54" t="str">
        <f t="shared" si="955"/>
        <v>不调</v>
      </c>
      <c r="U1622" s="51">
        <f t="shared" si="929"/>
        <v>0.15419152387361654</v>
      </c>
      <c r="V1622" s="51">
        <f t="shared" si="930"/>
        <v>0.13442956100577422</v>
      </c>
      <c r="W1622" s="51">
        <f t="shared" si="931"/>
        <v>0.9973961341865849</v>
      </c>
      <c r="X1622" s="51">
        <f t="shared" si="932"/>
        <v>0.12793140471473197</v>
      </c>
      <c r="Y1622" s="51">
        <f t="shared" si="956"/>
        <v>0.99995880187477393</v>
      </c>
      <c r="Z1622" s="51">
        <f t="shared" si="933"/>
        <v>0.15418517147190719</v>
      </c>
      <c r="AA1622" s="51">
        <f t="shared" si="934"/>
        <v>0.13442402275988583</v>
      </c>
      <c r="AB1622" s="51">
        <f t="shared" si="935"/>
        <v>0.99735504333574865</v>
      </c>
      <c r="AC1622" s="51">
        <f t="shared" si="936"/>
        <v>0.12792613418070017</v>
      </c>
      <c r="AD1622" s="78">
        <f t="shared" si="937"/>
        <v>1.4138903717482416</v>
      </c>
      <c r="AE1622" s="51">
        <f t="shared" si="957"/>
        <v>1.4568444270559591</v>
      </c>
      <c r="AF1622" s="50">
        <f t="shared" si="938"/>
        <v>-2.9484311783736894E-2</v>
      </c>
      <c r="AG1622" s="50">
        <f t="shared" si="958"/>
        <v>-4.5939693440295581E-3</v>
      </c>
      <c r="AH1622" s="48">
        <f t="shared" si="959"/>
        <v>46203</v>
      </c>
      <c r="AI1622" s="55">
        <f t="shared" si="939"/>
        <v>2026</v>
      </c>
      <c r="AJ1622" s="55">
        <f t="shared" si="940"/>
        <v>7</v>
      </c>
      <c r="AK1622" s="53">
        <f t="shared" si="941"/>
        <v>0</v>
      </c>
      <c r="AL1622" s="51">
        <f t="shared" si="960"/>
        <v>1.4206571946184732</v>
      </c>
      <c r="AM1622" s="52" t="str">
        <f t="shared" si="942"/>
        <v/>
      </c>
      <c r="AN1622" s="51">
        <f t="shared" si="961"/>
        <v>1.4568444270559591</v>
      </c>
      <c r="AO1622" s="52">
        <f t="shared" si="943"/>
        <v>-2.9484311783736894E-2</v>
      </c>
      <c r="AP1622" s="56">
        <f t="shared" si="944"/>
        <v>1</v>
      </c>
      <c r="AQ1622" s="53" t="b">
        <f t="shared" si="945"/>
        <v>1</v>
      </c>
    </row>
    <row r="1623" spans="1:43">
      <c r="A1623" s="48">
        <f>净值底稿!A1584</f>
        <v>46217</v>
      </c>
      <c r="B1623" s="49">
        <f>净值底稿!X1584</f>
        <v>1.8223966050219875</v>
      </c>
      <c r="C1623" s="49">
        <f>净值底稿!U1584</f>
        <v>2.0382982499018159</v>
      </c>
      <c r="D1623" s="49">
        <f>净值底稿!V1584</f>
        <v>1.7890999999999999</v>
      </c>
      <c r="E1623" s="49">
        <f>净值底稿!W1584</f>
        <v>3.0468000000000002</v>
      </c>
      <c r="F1623" s="50">
        <f t="shared" si="946"/>
        <v>8.725968600542533E-3</v>
      </c>
      <c r="G1623" s="50">
        <f t="shared" si="947"/>
        <v>2.2832464438700351E-2</v>
      </c>
      <c r="H1623" s="50">
        <f t="shared" si="948"/>
        <v>2.2362609716553017E-4</v>
      </c>
      <c r="I1623" s="50">
        <f t="shared" si="949"/>
        <v>-7.7832416061484055E-3</v>
      </c>
      <c r="J1623" s="51">
        <f t="shared" si="950"/>
        <v>0.15553058643684031</v>
      </c>
      <c r="K1623" s="51">
        <f t="shared" si="951"/>
        <v>0.13749325447925798</v>
      </c>
      <c r="L1623" s="51">
        <f t="shared" si="952"/>
        <v>0.99757807795157816</v>
      </c>
      <c r="M1623" s="51">
        <f t="shared" si="953"/>
        <v>0.12693045417063123</v>
      </c>
      <c r="N1623" s="51">
        <f t="shared" si="924"/>
        <v>1.4175323730383078</v>
      </c>
      <c r="O1623" s="52">
        <f t="shared" si="925"/>
        <v>0.20671403806322772</v>
      </c>
      <c r="P1623" s="53" t="b">
        <f t="shared" si="926"/>
        <v>0</v>
      </c>
      <c r="Q1623" s="53" t="b">
        <f t="shared" si="927"/>
        <v>0</v>
      </c>
      <c r="R1623" s="53" t="b">
        <f t="shared" si="928"/>
        <v>0</v>
      </c>
      <c r="S1623" s="53" t="b">
        <f t="shared" si="954"/>
        <v>0</v>
      </c>
      <c r="T1623" s="54" t="str">
        <f t="shared" si="955"/>
        <v>不调</v>
      </c>
      <c r="U1623" s="51">
        <f t="shared" si="929"/>
        <v>0.15553058643684031</v>
      </c>
      <c r="V1623" s="51">
        <f t="shared" si="930"/>
        <v>0.13749325447925798</v>
      </c>
      <c r="W1623" s="51">
        <f t="shared" si="931"/>
        <v>0.99757807795157816</v>
      </c>
      <c r="X1623" s="51">
        <f t="shared" si="932"/>
        <v>0.12693045417063123</v>
      </c>
      <c r="Y1623" s="51">
        <f t="shared" si="956"/>
        <v>0.99998626710299976</v>
      </c>
      <c r="Z1623" s="51">
        <f t="shared" si="933"/>
        <v>0.15552845055131639</v>
      </c>
      <c r="AA1623" s="51">
        <f t="shared" si="934"/>
        <v>0.13749136629855599</v>
      </c>
      <c r="AB1623" s="51">
        <f t="shared" si="935"/>
        <v>0.997564378314584</v>
      </c>
      <c r="AC1623" s="51">
        <f t="shared" si="936"/>
        <v>0.12692871104777792</v>
      </c>
      <c r="AD1623" s="78">
        <f t="shared" si="937"/>
        <v>1.4175129062122342</v>
      </c>
      <c r="AE1623" s="51">
        <f t="shared" si="957"/>
        <v>1.4568444270559591</v>
      </c>
      <c r="AF1623" s="50">
        <f t="shared" si="938"/>
        <v>-2.6997749459911291E-2</v>
      </c>
      <c r="AG1623" s="50">
        <f t="shared" si="958"/>
        <v>2.5621042029684293E-3</v>
      </c>
      <c r="AH1623" s="48">
        <f t="shared" si="959"/>
        <v>46203</v>
      </c>
      <c r="AI1623" s="55">
        <f t="shared" si="939"/>
        <v>2026</v>
      </c>
      <c r="AJ1623" s="55">
        <f t="shared" si="940"/>
        <v>7</v>
      </c>
      <c r="AK1623" s="53">
        <f t="shared" si="941"/>
        <v>0</v>
      </c>
      <c r="AL1623" s="51">
        <f t="shared" si="960"/>
        <v>1.4206571946184732</v>
      </c>
      <c r="AM1623" s="52" t="str">
        <f t="shared" si="942"/>
        <v/>
      </c>
      <c r="AN1623" s="51">
        <f t="shared" si="961"/>
        <v>1.4568444270559591</v>
      </c>
      <c r="AO1623" s="52">
        <f t="shared" si="943"/>
        <v>-2.6997749459911291E-2</v>
      </c>
      <c r="AP1623" s="56">
        <f t="shared" si="944"/>
        <v>1</v>
      </c>
      <c r="AQ1623" s="53" t="b">
        <f t="shared" si="945"/>
        <v>1</v>
      </c>
    </row>
    <row r="1624" spans="1:43">
      <c r="A1624" s="48">
        <f>净值底稿!A1585</f>
        <v>46218</v>
      </c>
      <c r="B1624" s="49">
        <f>净值底稿!X1585</f>
        <v>1.8413599905974201</v>
      </c>
      <c r="C1624" s="49">
        <f>净值底稿!U1585</f>
        <v>2.0155636258299143</v>
      </c>
      <c r="D1624" s="49">
        <f>净值底稿!V1585</f>
        <v>1.7894000000000001</v>
      </c>
      <c r="E1624" s="49">
        <f>净值底稿!W1585</f>
        <v>3.0423</v>
      </c>
      <c r="F1624" s="50">
        <f t="shared" si="946"/>
        <v>1.0405740179264544E-2</v>
      </c>
      <c r="G1624" s="50">
        <f t="shared" si="947"/>
        <v>-1.1153727906598854E-2</v>
      </c>
      <c r="H1624" s="50">
        <f t="shared" si="948"/>
        <v>1.6768207478623509E-4</v>
      </c>
      <c r="I1624" s="50">
        <f t="shared" si="949"/>
        <v>-1.4769594328476465E-3</v>
      </c>
      <c r="J1624" s="51">
        <f t="shared" si="950"/>
        <v>0.15714683919823699</v>
      </c>
      <c r="K1624" s="51">
        <f t="shared" si="951"/>
        <v>0.13595782500935538</v>
      </c>
      <c r="L1624" s="51">
        <f t="shared" si="952"/>
        <v>0.9977316519792726</v>
      </c>
      <c r="M1624" s="51">
        <f t="shared" si="953"/>
        <v>0.12674124249069671</v>
      </c>
      <c r="N1624" s="51">
        <f t="shared" si="924"/>
        <v>1.4175775586775616</v>
      </c>
      <c r="O1624" s="52">
        <f t="shared" si="925"/>
        <v>0.20676446407703128</v>
      </c>
      <c r="P1624" s="53" t="b">
        <f t="shared" si="926"/>
        <v>0</v>
      </c>
      <c r="Q1624" s="53" t="b">
        <f t="shared" si="927"/>
        <v>0</v>
      </c>
      <c r="R1624" s="53" t="b">
        <f t="shared" si="928"/>
        <v>0</v>
      </c>
      <c r="S1624" s="53" t="b">
        <f t="shared" si="954"/>
        <v>0</v>
      </c>
      <c r="T1624" s="54" t="str">
        <f t="shared" si="955"/>
        <v>不调</v>
      </c>
      <c r="U1624" s="51">
        <f t="shared" si="929"/>
        <v>0.15714683919823699</v>
      </c>
      <c r="V1624" s="51">
        <f t="shared" si="930"/>
        <v>0.13595782500935538</v>
      </c>
      <c r="W1624" s="51">
        <f t="shared" si="931"/>
        <v>0.9977316519792726</v>
      </c>
      <c r="X1624" s="51">
        <f t="shared" si="932"/>
        <v>0.12674124249069671</v>
      </c>
      <c r="Y1624" s="51">
        <f t="shared" si="956"/>
        <v>0.99998626710299976</v>
      </c>
      <c r="Z1624" s="51">
        <f t="shared" si="933"/>
        <v>0.15714468111688037</v>
      </c>
      <c r="AA1624" s="51">
        <f t="shared" si="934"/>
        <v>0.13595595791454815</v>
      </c>
      <c r="AB1624" s="51">
        <f t="shared" si="935"/>
        <v>0.99771795023326204</v>
      </c>
      <c r="AC1624" s="51">
        <f t="shared" si="936"/>
        <v>0.1267395019662679</v>
      </c>
      <c r="AD1624" s="78">
        <f t="shared" si="937"/>
        <v>1.4175580912309584</v>
      </c>
      <c r="AE1624" s="51">
        <f t="shared" si="957"/>
        <v>1.4568444270559591</v>
      </c>
      <c r="AF1624" s="50">
        <f t="shared" si="938"/>
        <v>-2.6966733781170982E-2</v>
      </c>
      <c r="AG1624" s="50">
        <f t="shared" si="958"/>
        <v>3.1876266188612945E-5</v>
      </c>
      <c r="AH1624" s="48">
        <f t="shared" si="959"/>
        <v>46203</v>
      </c>
      <c r="AI1624" s="55">
        <f t="shared" si="939"/>
        <v>2026</v>
      </c>
      <c r="AJ1624" s="55">
        <f t="shared" si="940"/>
        <v>7</v>
      </c>
      <c r="AK1624" s="53">
        <f t="shared" si="941"/>
        <v>0</v>
      </c>
      <c r="AL1624" s="51">
        <f t="shared" si="960"/>
        <v>1.4206571946184732</v>
      </c>
      <c r="AM1624" s="52" t="str">
        <f t="shared" si="942"/>
        <v/>
      </c>
      <c r="AN1624" s="51">
        <f t="shared" si="961"/>
        <v>1.4568444270559591</v>
      </c>
      <c r="AO1624" s="52">
        <f t="shared" si="943"/>
        <v>-2.6966733781170982E-2</v>
      </c>
      <c r="AP1624" s="56">
        <f t="shared" si="944"/>
        <v>1</v>
      </c>
      <c r="AQ1624" s="53" t="b">
        <f t="shared" si="945"/>
        <v>1</v>
      </c>
    </row>
    <row r="1625" spans="1:43">
      <c r="A1625" s="48">
        <f>净值底稿!A1586</f>
        <v>46219</v>
      </c>
      <c r="B1625" s="49">
        <f>净值底稿!X1586</f>
        <v>1.8283727641581122</v>
      </c>
      <c r="C1625" s="49">
        <f>净值底稿!U1586</f>
        <v>1.9663758702782976</v>
      </c>
      <c r="D1625" s="49">
        <f>净值底稿!V1586</f>
        <v>1.7889999999999999</v>
      </c>
      <c r="E1625" s="49">
        <f>净值底稿!W1586</f>
        <v>3.0390999999999999</v>
      </c>
      <c r="F1625" s="50">
        <f t="shared" si="946"/>
        <v>-7.0530621419085948E-3</v>
      </c>
      <c r="G1625" s="50">
        <f t="shared" si="947"/>
        <v>-2.4403970641891037E-2</v>
      </c>
      <c r="H1625" s="50">
        <f t="shared" si="948"/>
        <v>-2.2353861629609284E-4</v>
      </c>
      <c r="I1625" s="50">
        <f t="shared" si="949"/>
        <v>-1.0518357821385216E-3</v>
      </c>
      <c r="J1625" s="51">
        <f t="shared" si="950"/>
        <v>0.15603632991569261</v>
      </c>
      <c r="K1625" s="51">
        <f t="shared" si="951"/>
        <v>0.13263809270901133</v>
      </c>
      <c r="L1625" s="51">
        <f t="shared" si="952"/>
        <v>0.99749492174321308</v>
      </c>
      <c r="M1625" s="51">
        <f t="shared" si="953"/>
        <v>0.12660619282308938</v>
      </c>
      <c r="N1625" s="51">
        <f t="shared" si="924"/>
        <v>1.4127755371910062</v>
      </c>
      <c r="O1625" s="52">
        <f t="shared" si="925"/>
        <v>0.20433141360776222</v>
      </c>
      <c r="P1625" s="53" t="b">
        <f t="shared" si="926"/>
        <v>0</v>
      </c>
      <c r="Q1625" s="53" t="b">
        <f t="shared" si="927"/>
        <v>0</v>
      </c>
      <c r="R1625" s="53" t="b">
        <f t="shared" si="928"/>
        <v>0</v>
      </c>
      <c r="S1625" s="53" t="b">
        <f t="shared" si="954"/>
        <v>0</v>
      </c>
      <c r="T1625" s="54" t="str">
        <f t="shared" si="955"/>
        <v>不调</v>
      </c>
      <c r="U1625" s="51">
        <f t="shared" si="929"/>
        <v>0.15603632991569261</v>
      </c>
      <c r="V1625" s="51">
        <f t="shared" si="930"/>
        <v>0.13263809270901133</v>
      </c>
      <c r="W1625" s="51">
        <f t="shared" si="931"/>
        <v>0.99749492174321308</v>
      </c>
      <c r="X1625" s="51">
        <f t="shared" si="932"/>
        <v>0.12660619282308938</v>
      </c>
      <c r="Y1625" s="51">
        <f t="shared" si="956"/>
        <v>0.99998626710299976</v>
      </c>
      <c r="Z1625" s="51">
        <f t="shared" si="933"/>
        <v>0.15603418708484557</v>
      </c>
      <c r="AA1625" s="51">
        <f t="shared" si="934"/>
        <v>0.13263627120374585</v>
      </c>
      <c r="AB1625" s="51">
        <f t="shared" si="935"/>
        <v>0.99748122324819455</v>
      </c>
      <c r="AC1625" s="51">
        <f t="shared" si="936"/>
        <v>0.12660445415328375</v>
      </c>
      <c r="AD1625" s="78">
        <f t="shared" si="937"/>
        <v>1.4127561356900697</v>
      </c>
      <c r="AE1625" s="51">
        <f t="shared" si="957"/>
        <v>1.4568444270559591</v>
      </c>
      <c r="AF1625" s="50">
        <f t="shared" si="938"/>
        <v>-3.0262868530845477E-2</v>
      </c>
      <c r="AG1625" s="50">
        <f t="shared" si="958"/>
        <v>-3.3874841324624816E-3</v>
      </c>
      <c r="AH1625" s="48">
        <f t="shared" si="959"/>
        <v>46203</v>
      </c>
      <c r="AI1625" s="55">
        <f t="shared" si="939"/>
        <v>2026</v>
      </c>
      <c r="AJ1625" s="55">
        <f t="shared" si="940"/>
        <v>7</v>
      </c>
      <c r="AK1625" s="53">
        <f t="shared" si="941"/>
        <v>0</v>
      </c>
      <c r="AL1625" s="51">
        <f t="shared" si="960"/>
        <v>1.4206571946184732</v>
      </c>
      <c r="AM1625" s="52" t="str">
        <f t="shared" si="942"/>
        <v/>
      </c>
      <c r="AN1625" s="51">
        <f t="shared" si="961"/>
        <v>1.4568444270559591</v>
      </c>
      <c r="AO1625" s="52">
        <f t="shared" si="943"/>
        <v>-3.0262868530845477E-2</v>
      </c>
      <c r="AP1625" s="56">
        <f t="shared" si="944"/>
        <v>1</v>
      </c>
      <c r="AQ1625" s="53" t="b">
        <f t="shared" si="945"/>
        <v>1</v>
      </c>
    </row>
    <row r="1626" spans="1:43">
      <c r="A1626" s="48">
        <f>净值底稿!A1587</f>
        <v>46220</v>
      </c>
      <c r="B1626" s="49">
        <f>净值底稿!X1587</f>
        <v>1.8274332086713851</v>
      </c>
      <c r="C1626" s="49">
        <f>净值底稿!U1587</f>
        <v>1.8559584195339278</v>
      </c>
      <c r="D1626" s="49">
        <f>净值底稿!V1587</f>
        <v>1.7899</v>
      </c>
      <c r="E1626" s="49">
        <f>净值底稿!W1587</f>
        <v>3.0211000000000001</v>
      </c>
      <c r="F1626" s="50">
        <f t="shared" si="946"/>
        <v>-5.138752365739796E-4</v>
      </c>
      <c r="G1626" s="50">
        <f t="shared" si="947"/>
        <v>-5.6152769373000178E-2</v>
      </c>
      <c r="H1626" s="50">
        <f t="shared" si="948"/>
        <v>5.0307434320862043E-4</v>
      </c>
      <c r="I1626" s="50">
        <f t="shared" si="949"/>
        <v>-5.9228060939092719E-3</v>
      </c>
      <c r="J1626" s="51">
        <f t="shared" si="950"/>
        <v>0.15595400498004372</v>
      </c>
      <c r="K1626" s="51">
        <f t="shared" si="951"/>
        <v>0.12518837725634721</v>
      </c>
      <c r="L1626" s="51">
        <f t="shared" si="952"/>
        <v>0.99798303045944303</v>
      </c>
      <c r="M1626" s="51">
        <f t="shared" si="953"/>
        <v>0.12585460052070863</v>
      </c>
      <c r="N1626" s="51">
        <f t="shared" si="924"/>
        <v>1.4049800132165426</v>
      </c>
      <c r="O1626" s="52">
        <f t="shared" si="925"/>
        <v>0.20010418624585788</v>
      </c>
      <c r="P1626" s="53" t="b">
        <f t="shared" si="926"/>
        <v>0</v>
      </c>
      <c r="Q1626" s="53" t="b">
        <f t="shared" si="927"/>
        <v>0</v>
      </c>
      <c r="R1626" s="53" t="b">
        <f t="shared" si="928"/>
        <v>0</v>
      </c>
      <c r="S1626" s="53" t="b">
        <f t="shared" si="954"/>
        <v>0</v>
      </c>
      <c r="T1626" s="54" t="str">
        <f t="shared" si="955"/>
        <v>不调</v>
      </c>
      <c r="U1626" s="51">
        <f t="shared" si="929"/>
        <v>0.15595400498004372</v>
      </c>
      <c r="V1626" s="51">
        <f t="shared" si="930"/>
        <v>0.12518837725634721</v>
      </c>
      <c r="W1626" s="51">
        <f t="shared" si="931"/>
        <v>0.99798303045944303</v>
      </c>
      <c r="X1626" s="51">
        <f t="shared" si="932"/>
        <v>0.12585460052070863</v>
      </c>
      <c r="Y1626" s="51">
        <f t="shared" si="956"/>
        <v>0.99998626710299976</v>
      </c>
      <c r="Z1626" s="51">
        <f t="shared" si="933"/>
        <v>0.15595186327975655</v>
      </c>
      <c r="AA1626" s="51">
        <f t="shared" si="934"/>
        <v>0.12518665805725673</v>
      </c>
      <c r="AB1626" s="51">
        <f t="shared" si="935"/>
        <v>0.9979693252612778</v>
      </c>
      <c r="AC1626" s="51">
        <f t="shared" si="936"/>
        <v>0.12585287217244268</v>
      </c>
      <c r="AD1626" s="78">
        <f t="shared" si="937"/>
        <v>1.4049607187707336</v>
      </c>
      <c r="AE1626" s="51">
        <f t="shared" si="957"/>
        <v>1.4568444270559591</v>
      </c>
      <c r="AF1626" s="50">
        <f t="shared" si="938"/>
        <v>-3.5613760345072576E-2</v>
      </c>
      <c r="AG1626" s="50">
        <f t="shared" si="958"/>
        <v>-5.5178786503931043E-3</v>
      </c>
      <c r="AH1626" s="48">
        <f t="shared" si="959"/>
        <v>46203</v>
      </c>
      <c r="AI1626" s="55">
        <f t="shared" si="939"/>
        <v>2026</v>
      </c>
      <c r="AJ1626" s="55">
        <f t="shared" si="940"/>
        <v>7</v>
      </c>
      <c r="AK1626" s="53">
        <f t="shared" si="941"/>
        <v>0</v>
      </c>
      <c r="AL1626" s="51">
        <f t="shared" si="960"/>
        <v>1.4206571946184732</v>
      </c>
      <c r="AM1626" s="52" t="str">
        <f t="shared" si="942"/>
        <v/>
      </c>
      <c r="AN1626" s="51">
        <f t="shared" si="961"/>
        <v>1.4568444270559591</v>
      </c>
      <c r="AO1626" s="52">
        <f t="shared" si="943"/>
        <v>-3.5613760345072576E-2</v>
      </c>
      <c r="AP1626" s="56">
        <f t="shared" si="944"/>
        <v>1</v>
      </c>
      <c r="AQ1626" s="53" t="b">
        <f t="shared" si="945"/>
        <v>1</v>
      </c>
    </row>
    <row r="1627" spans="1:43">
      <c r="A1627" s="48">
        <f>净值底稿!A1588</f>
        <v>46223</v>
      </c>
      <c r="B1627" s="49">
        <f>净值底稿!X1588</f>
        <v>1.8672702816916673</v>
      </c>
      <c r="C1627" s="49">
        <f>净值底稿!U1588</f>
        <v>1.8119016844093965</v>
      </c>
      <c r="D1627" s="49">
        <f>净值底稿!V1588</f>
        <v>1.7894000000000001</v>
      </c>
      <c r="E1627" s="49">
        <f>净值底稿!W1588</f>
        <v>3.0230000000000001</v>
      </c>
      <c r="F1627" s="50">
        <f t="shared" si="946"/>
        <v>2.1799468692617952E-2</v>
      </c>
      <c r="G1627" s="50">
        <f t="shared" si="947"/>
        <v>-2.3737996854258703E-2</v>
      </c>
      <c r="H1627" s="50">
        <f t="shared" si="948"/>
        <v>-2.7934521481642882E-4</v>
      </c>
      <c r="I1627" s="50">
        <f t="shared" si="949"/>
        <v>6.2890999966902505E-4</v>
      </c>
      <c r="J1627" s="51">
        <f t="shared" si="950"/>
        <v>0.15935153104087904</v>
      </c>
      <c r="K1627" s="51">
        <f t="shared" si="951"/>
        <v>0.12221497756209841</v>
      </c>
      <c r="L1627" s="51">
        <f t="shared" si="952"/>
        <v>0.99769054730573248</v>
      </c>
      <c r="M1627" s="51">
        <f t="shared" si="953"/>
        <v>0.12593202230223899</v>
      </c>
      <c r="N1627" s="51">
        <f t="shared" si="924"/>
        <v>1.4051890782109488</v>
      </c>
      <c r="O1627" s="52">
        <f t="shared" si="925"/>
        <v>0.2003762432892382</v>
      </c>
      <c r="P1627" s="53" t="b">
        <f t="shared" si="926"/>
        <v>0</v>
      </c>
      <c r="Q1627" s="53" t="b">
        <f t="shared" si="927"/>
        <v>0</v>
      </c>
      <c r="R1627" s="53" t="b">
        <f t="shared" si="928"/>
        <v>0</v>
      </c>
      <c r="S1627" s="53" t="b">
        <f t="shared" si="954"/>
        <v>0</v>
      </c>
      <c r="T1627" s="54" t="str">
        <f t="shared" si="955"/>
        <v>不调</v>
      </c>
      <c r="U1627" s="51">
        <f t="shared" si="929"/>
        <v>0.15935153104087904</v>
      </c>
      <c r="V1627" s="51">
        <f t="shared" si="930"/>
        <v>0.12221497756209841</v>
      </c>
      <c r="W1627" s="51">
        <f t="shared" si="931"/>
        <v>0.99769054730573248</v>
      </c>
      <c r="X1627" s="51">
        <f t="shared" si="932"/>
        <v>0.12593202230223899</v>
      </c>
      <c r="Y1627" s="51">
        <f t="shared" si="956"/>
        <v>0.99995880187477393</v>
      </c>
      <c r="Z1627" s="51">
        <f t="shared" si="933"/>
        <v>0.15934496605654824</v>
      </c>
      <c r="AA1627" s="51">
        <f t="shared" si="934"/>
        <v>0.12220994253414831</v>
      </c>
      <c r="AB1627" s="51">
        <f t="shared" si="935"/>
        <v>0.99764944432562774</v>
      </c>
      <c r="AC1627" s="51">
        <f t="shared" si="936"/>
        <v>0.1259268341390142</v>
      </c>
      <c r="AD1627" s="78">
        <f t="shared" si="937"/>
        <v>1.4051311870553385</v>
      </c>
      <c r="AE1627" s="51">
        <f t="shared" si="957"/>
        <v>1.4568444270559591</v>
      </c>
      <c r="AF1627" s="50">
        <f t="shared" si="938"/>
        <v>-3.5496748341979467E-2</v>
      </c>
      <c r="AG1627" s="50">
        <f t="shared" si="958"/>
        <v>1.2133313218476438E-4</v>
      </c>
      <c r="AH1627" s="48">
        <f t="shared" si="959"/>
        <v>46203</v>
      </c>
      <c r="AI1627" s="55">
        <f t="shared" si="939"/>
        <v>2026</v>
      </c>
      <c r="AJ1627" s="55">
        <f t="shared" si="940"/>
        <v>7</v>
      </c>
      <c r="AK1627" s="53">
        <f t="shared" si="941"/>
        <v>0</v>
      </c>
      <c r="AL1627" s="51">
        <f t="shared" si="960"/>
        <v>1.4206571946184732</v>
      </c>
      <c r="AM1627" s="52" t="str">
        <f t="shared" si="942"/>
        <v/>
      </c>
      <c r="AN1627" s="51">
        <f t="shared" si="961"/>
        <v>1.4568444270559591</v>
      </c>
      <c r="AO1627" s="52">
        <f t="shared" si="943"/>
        <v>-3.5496748341979467E-2</v>
      </c>
      <c r="AP1627" s="56">
        <f t="shared" si="944"/>
        <v>1</v>
      </c>
      <c r="AQ1627" s="53" t="b">
        <f t="shared" si="945"/>
        <v>1</v>
      </c>
    </row>
    <row r="1628" spans="1:43">
      <c r="A1628" s="48">
        <f>净值底稿!A1589</f>
        <v>46224</v>
      </c>
      <c r="B1628" s="49">
        <f>净值底稿!X1589</f>
        <v>1.8526531667916415</v>
      </c>
      <c r="C1628" s="49">
        <f>净值底稿!U1589</f>
        <v>1.8831064158179305</v>
      </c>
      <c r="D1628" s="49">
        <f>净值底稿!V1589</f>
        <v>1.7897000000000001</v>
      </c>
      <c r="E1628" s="49">
        <f>净值底稿!W1589</f>
        <v>3.0701999999999998</v>
      </c>
      <c r="F1628" s="50">
        <f t="shared" si="946"/>
        <v>-7.8280659438243472E-3</v>
      </c>
      <c r="G1628" s="50">
        <f t="shared" si="947"/>
        <v>3.9298341638080547E-2</v>
      </c>
      <c r="H1628" s="50">
        <f t="shared" si="948"/>
        <v>1.6765396222195861E-4</v>
      </c>
      <c r="I1628" s="50">
        <f t="shared" si="949"/>
        <v>1.5613628845517535E-2</v>
      </c>
      <c r="J1628" s="51">
        <f t="shared" si="950"/>
        <v>0.15809760315444113</v>
      </c>
      <c r="K1628" s="51">
        <f t="shared" si="951"/>
        <v>0.12701259060742545</v>
      </c>
      <c r="L1628" s="51">
        <f t="shared" si="952"/>
        <v>0.99781670420787749</v>
      </c>
      <c r="M1628" s="51">
        <f t="shared" si="953"/>
        <v>0.12789300898895181</v>
      </c>
      <c r="N1628" s="51">
        <f t="shared" si="924"/>
        <v>1.410819906958696</v>
      </c>
      <c r="O1628" s="52">
        <f t="shared" si="925"/>
        <v>0.20208829798587016</v>
      </c>
      <c r="P1628" s="53" t="b">
        <f t="shared" si="926"/>
        <v>0</v>
      </c>
      <c r="Q1628" s="53" t="b">
        <f t="shared" si="927"/>
        <v>0</v>
      </c>
      <c r="R1628" s="53" t="b">
        <f t="shared" si="928"/>
        <v>0</v>
      </c>
      <c r="S1628" s="53" t="b">
        <f t="shared" si="954"/>
        <v>0</v>
      </c>
      <c r="T1628" s="54" t="str">
        <f t="shared" si="955"/>
        <v>不调</v>
      </c>
      <c r="U1628" s="51">
        <f t="shared" si="929"/>
        <v>0.15809760315444113</v>
      </c>
      <c r="V1628" s="51">
        <f t="shared" si="930"/>
        <v>0.12701259060742545</v>
      </c>
      <c r="W1628" s="51">
        <f t="shared" si="931"/>
        <v>0.99781670420787749</v>
      </c>
      <c r="X1628" s="51">
        <f t="shared" si="932"/>
        <v>0.12789300898895181</v>
      </c>
      <c r="Y1628" s="51">
        <f t="shared" si="956"/>
        <v>0.99998626710299976</v>
      </c>
      <c r="Z1628" s="51">
        <f t="shared" si="933"/>
        <v>0.15809543201634102</v>
      </c>
      <c r="AA1628" s="51">
        <f t="shared" si="934"/>
        <v>0.1270108463566009</v>
      </c>
      <c r="AB1628" s="51">
        <f t="shared" si="935"/>
        <v>0.99780300129385346</v>
      </c>
      <c r="AC1628" s="51">
        <f t="shared" si="936"/>
        <v>0.12789125264743231</v>
      </c>
      <c r="AD1628" s="78">
        <f t="shared" si="937"/>
        <v>1.4108005323142276</v>
      </c>
      <c r="AE1628" s="51">
        <f t="shared" si="957"/>
        <v>1.4568444270559591</v>
      </c>
      <c r="AF1628" s="50">
        <f t="shared" si="938"/>
        <v>-3.1605224200073612E-2</v>
      </c>
      <c r="AG1628" s="50">
        <f t="shared" si="958"/>
        <v>4.0347444502817353E-3</v>
      </c>
      <c r="AH1628" s="48">
        <f t="shared" si="959"/>
        <v>46203</v>
      </c>
      <c r="AI1628" s="55">
        <f t="shared" si="939"/>
        <v>2026</v>
      </c>
      <c r="AJ1628" s="55">
        <f t="shared" si="940"/>
        <v>7</v>
      </c>
      <c r="AK1628" s="53">
        <f t="shared" si="941"/>
        <v>0</v>
      </c>
      <c r="AL1628" s="51">
        <f t="shared" si="960"/>
        <v>1.4206571946184732</v>
      </c>
      <c r="AM1628" s="52" t="str">
        <f t="shared" si="942"/>
        <v/>
      </c>
      <c r="AN1628" s="51">
        <f t="shared" si="961"/>
        <v>1.4568444270559591</v>
      </c>
      <c r="AO1628" s="52">
        <f t="shared" si="943"/>
        <v>-3.1605224200073612E-2</v>
      </c>
      <c r="AP1628" s="56">
        <f t="shared" si="944"/>
        <v>1</v>
      </c>
      <c r="AQ1628" s="53" t="b">
        <f t="shared" si="945"/>
        <v>1</v>
      </c>
    </row>
    <row r="1629" spans="1:43">
      <c r="A1629" s="48">
        <f>净值底稿!A1590</f>
        <v>46225</v>
      </c>
      <c r="B1629" s="49">
        <f>净值底稿!X1590</f>
        <v>1.8643359689404269</v>
      </c>
      <c r="C1629" s="49">
        <f>净值底稿!U1590</f>
        <v>1.8664066783687434</v>
      </c>
      <c r="D1629" s="49">
        <f>净值底稿!V1590</f>
        <v>1.7924</v>
      </c>
      <c r="E1629" s="49">
        <f>净值底稿!W1590</f>
        <v>3.1126999999999998</v>
      </c>
      <c r="F1629" s="50">
        <f t="shared" si="946"/>
        <v>6.3059844973667456E-3</v>
      </c>
      <c r="G1629" s="50">
        <f t="shared" si="947"/>
        <v>-8.8681857323148483E-3</v>
      </c>
      <c r="H1629" s="50">
        <f t="shared" si="948"/>
        <v>1.5086327317426207E-3</v>
      </c>
      <c r="I1629" s="50">
        <f t="shared" si="949"/>
        <v>1.3842746400885897E-2</v>
      </c>
      <c r="J1629" s="51">
        <f t="shared" si="950"/>
        <v>0.15909237935974058</v>
      </c>
      <c r="K1629" s="51">
        <f t="shared" si="951"/>
        <v>0.12588449058109205</v>
      </c>
      <c r="L1629" s="51">
        <f t="shared" si="952"/>
        <v>0.9993083195614364</v>
      </c>
      <c r="M1629" s="51">
        <f t="shared" si="953"/>
        <v>0.12966161882472235</v>
      </c>
      <c r="N1629" s="51">
        <f t="shared" si="924"/>
        <v>1.4139468083269915</v>
      </c>
      <c r="O1629" s="52">
        <f t="shared" si="925"/>
        <v>0.2015470937538468</v>
      </c>
      <c r="P1629" s="53" t="b">
        <f t="shared" si="926"/>
        <v>0</v>
      </c>
      <c r="Q1629" s="53" t="b">
        <f t="shared" si="927"/>
        <v>0</v>
      </c>
      <c r="R1629" s="53" t="b">
        <f t="shared" si="928"/>
        <v>0</v>
      </c>
      <c r="S1629" s="53" t="b">
        <f t="shared" si="954"/>
        <v>0</v>
      </c>
      <c r="T1629" s="54" t="str">
        <f t="shared" si="955"/>
        <v>不调</v>
      </c>
      <c r="U1629" s="51">
        <f t="shared" si="929"/>
        <v>0.15909237935974058</v>
      </c>
      <c r="V1629" s="51">
        <f t="shared" si="930"/>
        <v>0.12588449058109205</v>
      </c>
      <c r="W1629" s="51">
        <f t="shared" si="931"/>
        <v>0.9993083195614364</v>
      </c>
      <c r="X1629" s="51">
        <f t="shared" si="932"/>
        <v>0.12966161882472235</v>
      </c>
      <c r="Y1629" s="51">
        <f t="shared" si="956"/>
        <v>0.99998626710299976</v>
      </c>
      <c r="Z1629" s="51">
        <f t="shared" si="933"/>
        <v>0.15909019456048132</v>
      </c>
      <c r="AA1629" s="51">
        <f t="shared" si="934"/>
        <v>0.12588276182234898</v>
      </c>
      <c r="AB1629" s="51">
        <f t="shared" si="935"/>
        <v>0.99929459616321237</v>
      </c>
      <c r="AC1629" s="51">
        <f t="shared" si="936"/>
        <v>0.12965983819506616</v>
      </c>
      <c r="AD1629" s="78">
        <f t="shared" si="937"/>
        <v>1.4139273907411087</v>
      </c>
      <c r="AE1629" s="51">
        <f t="shared" si="957"/>
        <v>1.4568444270559591</v>
      </c>
      <c r="AF1629" s="50">
        <f t="shared" si="938"/>
        <v>-2.9458901388378589E-2</v>
      </c>
      <c r="AG1629" s="50">
        <f t="shared" si="958"/>
        <v>2.2163717373653302E-3</v>
      </c>
      <c r="AH1629" s="48">
        <f t="shared" si="959"/>
        <v>46203</v>
      </c>
      <c r="AI1629" s="55">
        <f t="shared" si="939"/>
        <v>2026</v>
      </c>
      <c r="AJ1629" s="55">
        <f t="shared" si="940"/>
        <v>7</v>
      </c>
      <c r="AK1629" s="53">
        <f t="shared" si="941"/>
        <v>0</v>
      </c>
      <c r="AL1629" s="51">
        <f t="shared" si="960"/>
        <v>1.4206571946184732</v>
      </c>
      <c r="AM1629" s="52" t="str">
        <f t="shared" si="942"/>
        <v/>
      </c>
      <c r="AN1629" s="51">
        <f t="shared" si="961"/>
        <v>1.4568444270559591</v>
      </c>
      <c r="AO1629" s="52">
        <f t="shared" si="943"/>
        <v>-2.9458901388378589E-2</v>
      </c>
      <c r="AP1629" s="56">
        <f t="shared" si="944"/>
        <v>1</v>
      </c>
      <c r="AQ1629" s="53" t="b">
        <f t="shared" si="945"/>
        <v>1</v>
      </c>
    </row>
    <row r="1630" spans="1:43">
      <c r="A1630" s="48">
        <f>净值底稿!A1591</f>
        <v>46226</v>
      </c>
      <c r="B1630" s="49">
        <f>净值底稿!X1591</f>
        <v>1.8715209145680272</v>
      </c>
      <c r="C1630" s="49">
        <f>净值底稿!U1591</f>
        <v>1.8805357854031191</v>
      </c>
      <c r="D1630" s="49">
        <f>净值底稿!V1591</f>
        <v>1.7927999999999999</v>
      </c>
      <c r="E1630" s="49">
        <f>净值底稿!W1591</f>
        <v>3.1029</v>
      </c>
      <c r="F1630" s="50">
        <f t="shared" si="946"/>
        <v>3.8538899357736245E-3</v>
      </c>
      <c r="G1630" s="50">
        <f t="shared" si="947"/>
        <v>7.5702188585848873E-3</v>
      </c>
      <c r="H1630" s="50">
        <f t="shared" si="948"/>
        <v>2.2316447221593094E-4</v>
      </c>
      <c r="I1630" s="50">
        <f t="shared" si="949"/>
        <v>-3.1483920711921076E-3</v>
      </c>
      <c r="J1630" s="51">
        <f t="shared" si="950"/>
        <v>0.15970331066017823</v>
      </c>
      <c r="K1630" s="51">
        <f t="shared" si="951"/>
        <v>0.12683572187986727</v>
      </c>
      <c r="L1630" s="51">
        <f t="shared" si="952"/>
        <v>0.99951760321435335</v>
      </c>
      <c r="M1630" s="51">
        <f t="shared" si="953"/>
        <v>0.12925161818854075</v>
      </c>
      <c r="N1630" s="51">
        <f t="shared" si="924"/>
        <v>1.4153082539429396</v>
      </c>
      <c r="O1630" s="52">
        <f t="shared" si="925"/>
        <v>0.20245697835914536</v>
      </c>
      <c r="P1630" s="53" t="b">
        <f t="shared" si="926"/>
        <v>0</v>
      </c>
      <c r="Q1630" s="53" t="b">
        <f t="shared" si="927"/>
        <v>0</v>
      </c>
      <c r="R1630" s="53" t="b">
        <f t="shared" si="928"/>
        <v>0</v>
      </c>
      <c r="S1630" s="53" t="b">
        <f t="shared" si="954"/>
        <v>0</v>
      </c>
      <c r="T1630" s="54" t="str">
        <f t="shared" si="955"/>
        <v>不调</v>
      </c>
      <c r="U1630" s="51">
        <f t="shared" si="929"/>
        <v>0.15970331066017823</v>
      </c>
      <c r="V1630" s="51">
        <f t="shared" si="930"/>
        <v>0.12683572187986727</v>
      </c>
      <c r="W1630" s="51">
        <f t="shared" si="931"/>
        <v>0.99951760321435335</v>
      </c>
      <c r="X1630" s="51">
        <f t="shared" si="932"/>
        <v>0.12925161818854075</v>
      </c>
      <c r="Y1630" s="51">
        <f t="shared" si="956"/>
        <v>0.99998626710299976</v>
      </c>
      <c r="Z1630" s="51">
        <f t="shared" si="933"/>
        <v>0.15970111747106233</v>
      </c>
      <c r="AA1630" s="51">
        <f t="shared" si="934"/>
        <v>0.12683398005796276</v>
      </c>
      <c r="AB1630" s="51">
        <f t="shared" si="935"/>
        <v>0.99950387694205844</v>
      </c>
      <c r="AC1630" s="51">
        <f t="shared" si="936"/>
        <v>0.12924984318938104</v>
      </c>
      <c r="AD1630" s="78">
        <f t="shared" si="937"/>
        <v>1.4152888176604645</v>
      </c>
      <c r="AE1630" s="51">
        <f t="shared" si="957"/>
        <v>1.4568444270559591</v>
      </c>
      <c r="AF1630" s="50">
        <f t="shared" si="938"/>
        <v>-2.8524397405611412E-2</v>
      </c>
      <c r="AG1630" s="50">
        <f t="shared" si="958"/>
        <v>9.6286904707487686E-4</v>
      </c>
      <c r="AH1630" s="48">
        <f t="shared" si="959"/>
        <v>46203</v>
      </c>
      <c r="AI1630" s="55">
        <f t="shared" si="939"/>
        <v>2026</v>
      </c>
      <c r="AJ1630" s="55">
        <f t="shared" si="940"/>
        <v>7</v>
      </c>
      <c r="AK1630" s="53">
        <f t="shared" si="941"/>
        <v>0</v>
      </c>
      <c r="AL1630" s="51">
        <f t="shared" si="960"/>
        <v>1.4206571946184732</v>
      </c>
      <c r="AM1630" s="52" t="str">
        <f t="shared" si="942"/>
        <v/>
      </c>
      <c r="AN1630" s="51">
        <f t="shared" si="961"/>
        <v>1.4568444270559591</v>
      </c>
      <c r="AO1630" s="52">
        <f t="shared" si="943"/>
        <v>-2.8524397405611412E-2</v>
      </c>
      <c r="AP1630" s="56">
        <f t="shared" si="944"/>
        <v>1</v>
      </c>
      <c r="AQ1630" s="53" t="b">
        <f t="shared" si="945"/>
        <v>1</v>
      </c>
    </row>
    <row r="1631" spans="1:43">
      <c r="A1631" s="48">
        <f>净值底稿!A1592</f>
        <v>46227</v>
      </c>
      <c r="B1631" s="49">
        <f>净值底稿!X1592</f>
        <v>1.8537942899243196</v>
      </c>
      <c r="C1631" s="49">
        <f>净值底稿!U1592</f>
        <v>1.8370898599616308</v>
      </c>
      <c r="D1631" s="49">
        <f>净值底稿!V1592</f>
        <v>1.7938000000000001</v>
      </c>
      <c r="E1631" s="49">
        <f>净值底稿!W1592</f>
        <v>3.0590000000000002</v>
      </c>
      <c r="F1631" s="50">
        <f t="shared" si="946"/>
        <v>-9.471774803969546E-3</v>
      </c>
      <c r="G1631" s="50">
        <f t="shared" si="947"/>
        <v>-2.3102950647745923E-2</v>
      </c>
      <c r="H1631" s="50">
        <f t="shared" si="948"/>
        <v>5.5778670236517058E-4</v>
      </c>
      <c r="I1631" s="50">
        <f t="shared" si="949"/>
        <v>-1.4148055045280161E-2</v>
      </c>
      <c r="J1631" s="51">
        <f t="shared" si="950"/>
        <v>0.15818846445043414</v>
      </c>
      <c r="K1631" s="51">
        <f t="shared" si="951"/>
        <v>0.12390374087622645</v>
      </c>
      <c r="L1631" s="51">
        <f t="shared" si="952"/>
        <v>1.0000613869135793</v>
      </c>
      <c r="M1631" s="51">
        <f t="shared" si="953"/>
        <v>0.12742120929334386</v>
      </c>
      <c r="N1631" s="51">
        <f t="shared" si="924"/>
        <v>1.4095748015335836</v>
      </c>
      <c r="O1631" s="52">
        <f t="shared" si="925"/>
        <v>0.20012574360704449</v>
      </c>
      <c r="P1631" s="53" t="b">
        <f t="shared" si="926"/>
        <v>0</v>
      </c>
      <c r="Q1631" s="53" t="b">
        <f t="shared" si="927"/>
        <v>0</v>
      </c>
      <c r="R1631" s="53" t="b">
        <f t="shared" si="928"/>
        <v>0</v>
      </c>
      <c r="S1631" s="53" t="b">
        <f t="shared" si="954"/>
        <v>0</v>
      </c>
      <c r="T1631" s="54" t="str">
        <f t="shared" si="955"/>
        <v>不调</v>
      </c>
      <c r="U1631" s="51">
        <f t="shared" si="929"/>
        <v>0.15818846445043414</v>
      </c>
      <c r="V1631" s="51">
        <f t="shared" si="930"/>
        <v>0.12390374087622645</v>
      </c>
      <c r="W1631" s="51">
        <f t="shared" si="931"/>
        <v>1.0000613869135793</v>
      </c>
      <c r="X1631" s="51">
        <f t="shared" si="932"/>
        <v>0.12742120929334386</v>
      </c>
      <c r="Y1631" s="51">
        <f t="shared" si="956"/>
        <v>0.99998626710299976</v>
      </c>
      <c r="Z1631" s="51">
        <f t="shared" si="933"/>
        <v>0.15818629206454521</v>
      </c>
      <c r="AA1631" s="51">
        <f t="shared" si="934"/>
        <v>0.12390203931891505</v>
      </c>
      <c r="AB1631" s="51">
        <f t="shared" si="935"/>
        <v>1.0000476531735589</v>
      </c>
      <c r="AC1631" s="51">
        <f t="shared" si="936"/>
        <v>0.127419459431001</v>
      </c>
      <c r="AD1631" s="78">
        <f t="shared" si="937"/>
        <v>1.4095554439880202</v>
      </c>
      <c r="AE1631" s="51">
        <f t="shared" si="957"/>
        <v>1.4568444270559591</v>
      </c>
      <c r="AF1631" s="50">
        <f t="shared" si="938"/>
        <v>-3.2459871616835612E-2</v>
      </c>
      <c r="AG1631" s="50">
        <f t="shared" si="958"/>
        <v>-4.0510273245299988E-3</v>
      </c>
      <c r="AH1631" s="48">
        <f t="shared" si="959"/>
        <v>46203</v>
      </c>
      <c r="AI1631" s="55">
        <f t="shared" si="939"/>
        <v>2026</v>
      </c>
      <c r="AJ1631" s="55">
        <f t="shared" si="940"/>
        <v>7</v>
      </c>
      <c r="AK1631" s="53">
        <f t="shared" si="941"/>
        <v>0</v>
      </c>
      <c r="AL1631" s="51">
        <f t="shared" si="960"/>
        <v>1.4206571946184732</v>
      </c>
      <c r="AM1631" s="52" t="str">
        <f t="shared" si="942"/>
        <v/>
      </c>
      <c r="AN1631" s="51">
        <f t="shared" si="961"/>
        <v>1.4568444270559591</v>
      </c>
      <c r="AO1631" s="52">
        <f t="shared" si="943"/>
        <v>-3.2459871616835612E-2</v>
      </c>
      <c r="AP1631" s="56">
        <f t="shared" si="944"/>
        <v>1</v>
      </c>
      <c r="AQ1631" s="53" t="b">
        <f t="shared" si="945"/>
        <v>1</v>
      </c>
    </row>
    <row r="1632" spans="1:43">
      <c r="A1632" s="48">
        <f>净值底稿!A1593</f>
        <v>46230</v>
      </c>
      <c r="B1632" s="49">
        <f>净值底稿!X1593</f>
        <v>1.8619618657547243</v>
      </c>
      <c r="C1632" s="49">
        <f>净值底稿!U1593</f>
        <v>1.8959198220151565</v>
      </c>
      <c r="D1632" s="49">
        <f>净值底稿!V1593</f>
        <v>1.7939000000000001</v>
      </c>
      <c r="E1632" s="49">
        <f>净值底稿!W1593</f>
        <v>3.0947</v>
      </c>
      <c r="F1632" s="50">
        <f t="shared" si="946"/>
        <v>4.4058695588808927E-3</v>
      </c>
      <c r="G1632" s="50">
        <f t="shared" si="947"/>
        <v>3.2023453689279169E-2</v>
      </c>
      <c r="H1632" s="50">
        <f t="shared" si="948"/>
        <v>5.5747574980502534E-5</v>
      </c>
      <c r="I1632" s="50">
        <f t="shared" si="949"/>
        <v>1.1670480549198947E-2</v>
      </c>
      <c r="J1632" s="51">
        <f t="shared" si="950"/>
        <v>0.15888324023338463</v>
      </c>
      <c r="K1632" s="51">
        <f t="shared" si="951"/>
        <v>0.12786981053705157</v>
      </c>
      <c r="L1632" s="51">
        <f t="shared" si="952"/>
        <v>1.0001034034050882</v>
      </c>
      <c r="M1632" s="51">
        <f t="shared" si="953"/>
        <v>0.12890650575387994</v>
      </c>
      <c r="N1632" s="51">
        <f t="shared" si="924"/>
        <v>1.4157629599294044</v>
      </c>
      <c r="O1632" s="52">
        <f t="shared" si="925"/>
        <v>0.20254312260347232</v>
      </c>
      <c r="P1632" s="53" t="b">
        <f t="shared" si="926"/>
        <v>0</v>
      </c>
      <c r="Q1632" s="53" t="b">
        <f t="shared" si="927"/>
        <v>0</v>
      </c>
      <c r="R1632" s="53" t="b">
        <f t="shared" si="928"/>
        <v>0</v>
      </c>
      <c r="S1632" s="53" t="b">
        <f t="shared" si="954"/>
        <v>0</v>
      </c>
      <c r="T1632" s="54" t="str">
        <f t="shared" si="955"/>
        <v>不调</v>
      </c>
      <c r="U1632" s="51">
        <f t="shared" si="929"/>
        <v>0.15888324023338463</v>
      </c>
      <c r="V1632" s="51">
        <f t="shared" si="930"/>
        <v>0.12786981053705157</v>
      </c>
      <c r="W1632" s="51">
        <f t="shared" si="931"/>
        <v>1.0001034034050882</v>
      </c>
      <c r="X1632" s="51">
        <f t="shared" si="932"/>
        <v>0.12890650575387994</v>
      </c>
      <c r="Y1632" s="51">
        <f t="shared" si="956"/>
        <v>0.99995880187477393</v>
      </c>
      <c r="Z1632" s="51">
        <f t="shared" si="933"/>
        <v>0.15887669454175718</v>
      </c>
      <c r="AA1632" s="51">
        <f t="shared" si="934"/>
        <v>0.12786454254058444</v>
      </c>
      <c r="AB1632" s="51">
        <f t="shared" si="935"/>
        <v>1.0000622010198357</v>
      </c>
      <c r="AC1632" s="51">
        <f t="shared" si="936"/>
        <v>0.12890119504751343</v>
      </c>
      <c r="AD1632" s="78">
        <f t="shared" si="937"/>
        <v>1.4157046331496907</v>
      </c>
      <c r="AE1632" s="51">
        <f t="shared" si="957"/>
        <v>1.4568444270559591</v>
      </c>
      <c r="AF1632" s="50">
        <f t="shared" si="938"/>
        <v>-2.8238975378726661E-2</v>
      </c>
      <c r="AG1632" s="50">
        <f t="shared" si="958"/>
        <v>4.3625025094953251E-3</v>
      </c>
      <c r="AH1632" s="48">
        <f t="shared" si="959"/>
        <v>46203</v>
      </c>
      <c r="AI1632" s="55">
        <f t="shared" si="939"/>
        <v>2026</v>
      </c>
      <c r="AJ1632" s="55">
        <f t="shared" si="940"/>
        <v>7</v>
      </c>
      <c r="AK1632" s="53">
        <f t="shared" si="941"/>
        <v>0</v>
      </c>
      <c r="AL1632" s="51">
        <f t="shared" si="960"/>
        <v>1.4206571946184732</v>
      </c>
      <c r="AM1632" s="52" t="str">
        <f t="shared" si="942"/>
        <v/>
      </c>
      <c r="AN1632" s="51">
        <f t="shared" si="961"/>
        <v>1.4568444270559591</v>
      </c>
      <c r="AO1632" s="52">
        <f t="shared" si="943"/>
        <v>-2.8238975378726661E-2</v>
      </c>
      <c r="AP1632" s="56">
        <f t="shared" si="944"/>
        <v>1</v>
      </c>
      <c r="AQ1632" s="53" t="b">
        <f t="shared" si="945"/>
        <v>1</v>
      </c>
    </row>
    <row r="1633" spans="1:43">
      <c r="A1633" s="48">
        <f>净值底稿!A1594</f>
        <v>46231</v>
      </c>
      <c r="B1633" s="49">
        <f>净值底稿!X1594</f>
        <v>1.8712145065979207</v>
      </c>
      <c r="C1633" s="49">
        <f>净值底稿!U1594</f>
        <v>1.8388991699356652</v>
      </c>
      <c r="D1633" s="49">
        <f>净值底稿!V1594</f>
        <v>1.7938000000000001</v>
      </c>
      <c r="E1633" s="49">
        <f>净值底稿!W1594</f>
        <v>3.0579000000000001</v>
      </c>
      <c r="F1633" s="50">
        <f t="shared" si="946"/>
        <v>4.9692966399426108E-3</v>
      </c>
      <c r="G1633" s="50">
        <f t="shared" si="947"/>
        <v>-3.0075455416086472E-2</v>
      </c>
      <c r="H1633" s="50">
        <f t="shared" si="948"/>
        <v>-5.5744467361562577E-5</v>
      </c>
      <c r="I1633" s="50">
        <f t="shared" si="949"/>
        <v>-1.1891298025656805E-2</v>
      </c>
      <c r="J1633" s="51">
        <f t="shared" si="950"/>
        <v>0.15966619996610873</v>
      </c>
      <c r="K1633" s="51">
        <f t="shared" si="951"/>
        <v>0.1240189581921068</v>
      </c>
      <c r="L1633" s="51">
        <f t="shared" si="952"/>
        <v>1.0000064530851114</v>
      </c>
      <c r="M1633" s="51">
        <f t="shared" si="953"/>
        <v>0.12736839252134013</v>
      </c>
      <c r="N1633" s="51">
        <f t="shared" si="924"/>
        <v>1.4110600037646672</v>
      </c>
      <c r="O1633" s="52">
        <f t="shared" si="925"/>
        <v>0.20104400762643101</v>
      </c>
      <c r="P1633" s="53" t="b">
        <f t="shared" si="926"/>
        <v>0</v>
      </c>
      <c r="Q1633" s="53" t="b">
        <f t="shared" si="927"/>
        <v>0</v>
      </c>
      <c r="R1633" s="53" t="b">
        <f t="shared" si="928"/>
        <v>0</v>
      </c>
      <c r="S1633" s="53" t="b">
        <f t="shared" si="954"/>
        <v>0</v>
      </c>
      <c r="T1633" s="54" t="str">
        <f t="shared" si="955"/>
        <v>不调</v>
      </c>
      <c r="U1633" s="51">
        <f t="shared" si="929"/>
        <v>0.15966619996610873</v>
      </c>
      <c r="V1633" s="51">
        <f t="shared" si="930"/>
        <v>0.1240189581921068</v>
      </c>
      <c r="W1633" s="51">
        <f t="shared" si="931"/>
        <v>1.0000064530851114</v>
      </c>
      <c r="X1633" s="51">
        <f t="shared" si="932"/>
        <v>0.12736839252134013</v>
      </c>
      <c r="Y1633" s="51">
        <f t="shared" si="956"/>
        <v>0.99998626710299976</v>
      </c>
      <c r="Z1633" s="51">
        <f t="shared" si="933"/>
        <v>0.15966400728663019</v>
      </c>
      <c r="AA1633" s="51">
        <f t="shared" si="934"/>
        <v>0.12401725505252788</v>
      </c>
      <c r="AB1633" s="51">
        <f t="shared" si="935"/>
        <v>0.99999272009949158</v>
      </c>
      <c r="AC1633" s="51">
        <f t="shared" si="936"/>
        <v>0.12736664338432455</v>
      </c>
      <c r="AD1633" s="78">
        <f t="shared" si="937"/>
        <v>1.4110406258229742</v>
      </c>
      <c r="AE1633" s="51">
        <f t="shared" si="957"/>
        <v>1.4568444270559591</v>
      </c>
      <c r="AF1633" s="50">
        <f t="shared" si="938"/>
        <v>-3.1440420392414015E-2</v>
      </c>
      <c r="AG1633" s="50">
        <f t="shared" si="958"/>
        <v>-3.2944776880047266E-3</v>
      </c>
      <c r="AH1633" s="48">
        <f t="shared" si="959"/>
        <v>46203</v>
      </c>
      <c r="AI1633" s="55">
        <f t="shared" si="939"/>
        <v>2026</v>
      </c>
      <c r="AJ1633" s="55">
        <f t="shared" si="940"/>
        <v>7</v>
      </c>
      <c r="AK1633" s="53">
        <f t="shared" si="941"/>
        <v>0</v>
      </c>
      <c r="AL1633" s="51">
        <f t="shared" si="960"/>
        <v>1.4206571946184732</v>
      </c>
      <c r="AM1633" s="52" t="str">
        <f t="shared" si="942"/>
        <v/>
      </c>
      <c r="AN1633" s="51">
        <f t="shared" si="961"/>
        <v>1.4568444270559591</v>
      </c>
      <c r="AO1633" s="52">
        <f t="shared" si="943"/>
        <v>-3.1440420392414015E-2</v>
      </c>
      <c r="AP1633" s="56">
        <f t="shared" si="944"/>
        <v>1</v>
      </c>
      <c r="AQ1633" s="53" t="b">
        <f t="shared" si="945"/>
        <v>1</v>
      </c>
    </row>
    <row r="1634" spans="1:43">
      <c r="A1634" s="48">
        <f>净值底稿!A1595</f>
        <v>46232</v>
      </c>
      <c r="B1634" s="49">
        <f>净值底稿!X1595</f>
        <v>1.8878966416486542</v>
      </c>
      <c r="C1634" s="49">
        <f>净值底稿!U1595</f>
        <v>1.8516083661752794</v>
      </c>
      <c r="D1634" s="49">
        <f>净值底稿!V1595</f>
        <v>1.7935000000000001</v>
      </c>
      <c r="E1634" s="49">
        <f>净值底稿!W1595</f>
        <v>3.0528</v>
      </c>
      <c r="F1634" s="50">
        <f t="shared" si="946"/>
        <v>8.9151377310896507E-3</v>
      </c>
      <c r="G1634" s="50">
        <f t="shared" si="947"/>
        <v>6.9113067466657352E-3</v>
      </c>
      <c r="H1634" s="50">
        <f t="shared" si="948"/>
        <v>-1.6724272494139658E-4</v>
      </c>
      <c r="I1634" s="50">
        <f t="shared" si="949"/>
        <v>-1.6678112430099645E-3</v>
      </c>
      <c r="J1634" s="51">
        <f t="shared" si="950"/>
        <v>0.16108743390228819</v>
      </c>
      <c r="K1634" s="51">
        <f t="shared" si="951"/>
        <v>0.12487437634407537</v>
      </c>
      <c r="L1634" s="51">
        <f t="shared" si="952"/>
        <v>0.99982547859206061</v>
      </c>
      <c r="M1634" s="51">
        <f t="shared" si="953"/>
        <v>0.12715421986450373</v>
      </c>
      <c r="N1634" s="51">
        <f t="shared" si="924"/>
        <v>1.412941508702928</v>
      </c>
      <c r="O1634" s="52">
        <f t="shared" si="925"/>
        <v>0.20238757831445892</v>
      </c>
      <c r="P1634" s="53" t="b">
        <f t="shared" si="926"/>
        <v>0</v>
      </c>
      <c r="Q1634" s="53" t="b">
        <f t="shared" si="927"/>
        <v>0</v>
      </c>
      <c r="R1634" s="53" t="b">
        <f t="shared" si="928"/>
        <v>0</v>
      </c>
      <c r="S1634" s="53" t="b">
        <f t="shared" si="954"/>
        <v>0</v>
      </c>
      <c r="T1634" s="54" t="str">
        <f t="shared" si="955"/>
        <v>不调</v>
      </c>
      <c r="U1634" s="51">
        <f t="shared" si="929"/>
        <v>0.16108743390228819</v>
      </c>
      <c r="V1634" s="51">
        <f t="shared" si="930"/>
        <v>0.12487437634407537</v>
      </c>
      <c r="W1634" s="51">
        <f t="shared" si="931"/>
        <v>0.99982547859206061</v>
      </c>
      <c r="X1634" s="51">
        <f t="shared" si="932"/>
        <v>0.12715421986450373</v>
      </c>
      <c r="Y1634" s="51">
        <f t="shared" si="956"/>
        <v>0.99998626710299976</v>
      </c>
      <c r="Z1634" s="51">
        <f t="shared" si="933"/>
        <v>0.16108522170515038</v>
      </c>
      <c r="AA1634" s="51">
        <f t="shared" si="934"/>
        <v>0.12487266145712707</v>
      </c>
      <c r="AB1634" s="51">
        <f t="shared" si="935"/>
        <v>0.99981174809174489</v>
      </c>
      <c r="AC1634" s="51">
        <f t="shared" si="936"/>
        <v>0.1271524736686992</v>
      </c>
      <c r="AD1634" s="78">
        <f t="shared" si="937"/>
        <v>1.4129221049227216</v>
      </c>
      <c r="AE1634" s="51">
        <f t="shared" si="957"/>
        <v>1.4568444270559591</v>
      </c>
      <c r="AF1634" s="50">
        <f t="shared" si="938"/>
        <v>-3.0148944744908146E-2</v>
      </c>
      <c r="AG1634" s="50">
        <f t="shared" si="958"/>
        <v>1.3333982490051355E-3</v>
      </c>
      <c r="AH1634" s="48">
        <f t="shared" si="959"/>
        <v>46203</v>
      </c>
      <c r="AI1634" s="55">
        <f t="shared" si="939"/>
        <v>2026</v>
      </c>
      <c r="AJ1634" s="55">
        <f t="shared" si="940"/>
        <v>7</v>
      </c>
      <c r="AK1634" s="53">
        <f t="shared" si="941"/>
        <v>0</v>
      </c>
      <c r="AL1634" s="51">
        <f t="shared" si="960"/>
        <v>1.4206571946184732</v>
      </c>
      <c r="AM1634" s="52" t="str">
        <f t="shared" si="942"/>
        <v/>
      </c>
      <c r="AN1634" s="51">
        <f t="shared" si="961"/>
        <v>1.4568444270559591</v>
      </c>
      <c r="AO1634" s="52">
        <f t="shared" si="943"/>
        <v>-3.0148944744908146E-2</v>
      </c>
      <c r="AP1634" s="56">
        <f t="shared" si="944"/>
        <v>1</v>
      </c>
      <c r="AQ1634" s="53" t="b">
        <f t="shared" si="945"/>
        <v>1</v>
      </c>
    </row>
    <row r="1635" spans="1:43">
      <c r="A1635" s="48">
        <f>净值底稿!A1596</f>
        <v>46233</v>
      </c>
      <c r="B1635" s="49">
        <f>净值底稿!X1596</f>
        <v>1.9104224547109232</v>
      </c>
      <c r="C1635" s="49">
        <f>净值底稿!U1596</f>
        <v>1.8020809415526111</v>
      </c>
      <c r="D1635" s="49">
        <f>净值底稿!V1596</f>
        <v>1.7955000000000001</v>
      </c>
      <c r="E1635" s="49">
        <f>净值底稿!W1596</f>
        <v>3.0495000000000001</v>
      </c>
      <c r="F1635" s="50">
        <f t="shared" si="946"/>
        <v>1.1931698253670131E-2</v>
      </c>
      <c r="G1635" s="50">
        <f t="shared" si="947"/>
        <v>-2.6748326226767483E-2</v>
      </c>
      <c r="H1635" s="50">
        <f t="shared" si="948"/>
        <v>1.115137998327187E-3</v>
      </c>
      <c r="I1635" s="50">
        <f t="shared" si="949"/>
        <v>-1.0809748427672572E-3</v>
      </c>
      <c r="J1635" s="51">
        <f t="shared" si="950"/>
        <v>0.16300724196366179</v>
      </c>
      <c r="K1635" s="51">
        <f t="shared" si="951"/>
        <v>0.12153252677166713</v>
      </c>
      <c r="L1635" s="51">
        <f t="shared" si="952"/>
        <v>1.0009266761632158</v>
      </c>
      <c r="M1635" s="51">
        <f t="shared" si="953"/>
        <v>0.12701502504346771</v>
      </c>
      <c r="N1635" s="51">
        <f t="shared" si="924"/>
        <v>1.4124814699420123</v>
      </c>
      <c r="O1635" s="52">
        <f t="shared" si="925"/>
        <v>0.20144672676450076</v>
      </c>
      <c r="P1635" s="53" t="b">
        <f t="shared" si="926"/>
        <v>0</v>
      </c>
      <c r="Q1635" s="53" t="b">
        <f t="shared" si="927"/>
        <v>0</v>
      </c>
      <c r="R1635" s="53" t="b">
        <f t="shared" si="928"/>
        <v>0</v>
      </c>
      <c r="S1635" s="53" t="b">
        <f t="shared" si="954"/>
        <v>0</v>
      </c>
      <c r="T1635" s="54" t="str">
        <f t="shared" si="955"/>
        <v>不调</v>
      </c>
      <c r="U1635" s="51">
        <f t="shared" si="929"/>
        <v>0.16300724196366179</v>
      </c>
      <c r="V1635" s="51">
        <f t="shared" si="930"/>
        <v>0.12153252677166713</v>
      </c>
      <c r="W1635" s="51">
        <f t="shared" si="931"/>
        <v>1.0009266761632158</v>
      </c>
      <c r="X1635" s="51">
        <f t="shared" si="932"/>
        <v>0.12701502504346771</v>
      </c>
      <c r="Y1635" s="51">
        <f t="shared" si="956"/>
        <v>0.99998626710299976</v>
      </c>
      <c r="Z1635" s="51">
        <f t="shared" si="933"/>
        <v>0.16300500340199761</v>
      </c>
      <c r="AA1635" s="51">
        <f t="shared" si="934"/>
        <v>0.1215308577779948</v>
      </c>
      <c r="AB1635" s="51">
        <f t="shared" si="935"/>
        <v>1.0009129305402673</v>
      </c>
      <c r="AC1635" s="51">
        <f t="shared" si="936"/>
        <v>0.12701328075921131</v>
      </c>
      <c r="AD1635" s="78">
        <f t="shared" si="937"/>
        <v>1.412462072479471</v>
      </c>
      <c r="AE1635" s="51">
        <f t="shared" si="957"/>
        <v>1.4568444270559591</v>
      </c>
      <c r="AF1635" s="50">
        <f t="shared" si="938"/>
        <v>-3.0464717956314336E-2</v>
      </c>
      <c r="AG1635" s="50">
        <f t="shared" si="958"/>
        <v>-3.2558938787063951E-4</v>
      </c>
      <c r="AH1635" s="48">
        <f t="shared" si="959"/>
        <v>46203</v>
      </c>
      <c r="AI1635" s="55">
        <f t="shared" si="939"/>
        <v>2026</v>
      </c>
      <c r="AJ1635" s="55">
        <f t="shared" si="940"/>
        <v>7</v>
      </c>
      <c r="AK1635" s="53">
        <f t="shared" si="941"/>
        <v>0</v>
      </c>
      <c r="AL1635" s="51">
        <f t="shared" si="960"/>
        <v>1.4206571946184732</v>
      </c>
      <c r="AM1635" s="52" t="str">
        <f t="shared" si="942"/>
        <v/>
      </c>
      <c r="AN1635" s="51">
        <f t="shared" si="961"/>
        <v>1.4568444270559591</v>
      </c>
      <c r="AO1635" s="52">
        <f t="shared" si="943"/>
        <v>-3.0464717956314336E-2</v>
      </c>
      <c r="AP1635" s="56">
        <f t="shared" si="944"/>
        <v>1</v>
      </c>
      <c r="AQ1635" s="53" t="b">
        <f t="shared" si="945"/>
        <v>1</v>
      </c>
    </row>
    <row r="1636" spans="1:43">
      <c r="A1636" s="48">
        <f>净值底稿!A1597</f>
        <v>46234</v>
      </c>
      <c r="B1636" s="49">
        <f>净值底稿!X1597</f>
        <v>1.904656523862895</v>
      </c>
      <c r="C1636" s="49">
        <f>净值底稿!U1597</f>
        <v>1.8438507931845285</v>
      </c>
      <c r="D1636" s="49">
        <f>净值底稿!V1597</f>
        <v>1.7963</v>
      </c>
      <c r="E1636" s="49">
        <f>净值底稿!W1597</f>
        <v>3.0642999999999998</v>
      </c>
      <c r="F1636" s="50">
        <f t="shared" si="946"/>
        <v>-3.018144407698875E-3</v>
      </c>
      <c r="G1636" s="50">
        <f t="shared" si="947"/>
        <v>2.3178676755734262E-2</v>
      </c>
      <c r="H1636" s="50">
        <f t="shared" si="948"/>
        <v>4.4555834029513797E-4</v>
      </c>
      <c r="I1636" s="50">
        <f t="shared" si="949"/>
        <v>4.8532546319066672E-3</v>
      </c>
      <c r="J1636" s="51">
        <f t="shared" si="950"/>
        <v>0.16251303076255294</v>
      </c>
      <c r="K1636" s="51">
        <f t="shared" si="951"/>
        <v>0.12434778224627806</v>
      </c>
      <c r="L1636" s="51">
        <f t="shared" si="952"/>
        <v>1.0013588956443789</v>
      </c>
      <c r="M1636" s="51">
        <f t="shared" si="953"/>
        <v>0.1276297085523696</v>
      </c>
      <c r="N1636" s="51">
        <f t="shared" si="924"/>
        <v>1.4158494172055796</v>
      </c>
      <c r="O1636" s="52">
        <f t="shared" si="925"/>
        <v>0.2026068659017424</v>
      </c>
      <c r="P1636" s="53" t="b">
        <f t="shared" si="926"/>
        <v>0</v>
      </c>
      <c r="Q1636" s="53" t="b">
        <f t="shared" si="927"/>
        <v>0</v>
      </c>
      <c r="R1636" s="53" t="b">
        <f t="shared" si="928"/>
        <v>0</v>
      </c>
      <c r="S1636" s="53" t="b">
        <f t="shared" si="954"/>
        <v>0</v>
      </c>
      <c r="T1636" s="54" t="str">
        <f t="shared" si="955"/>
        <v>不调</v>
      </c>
      <c r="U1636" s="51">
        <f t="shared" si="929"/>
        <v>0.16251303076255294</v>
      </c>
      <c r="V1636" s="51">
        <f t="shared" si="930"/>
        <v>0.12434778224627806</v>
      </c>
      <c r="W1636" s="51">
        <f t="shared" si="931"/>
        <v>1.0013588956443789</v>
      </c>
      <c r="X1636" s="51">
        <f t="shared" si="932"/>
        <v>0.1276297085523696</v>
      </c>
      <c r="Y1636" s="51">
        <f t="shared" si="956"/>
        <v>0.99998626710299976</v>
      </c>
      <c r="Z1636" s="51">
        <f t="shared" si="933"/>
        <v>0.16251079898784029</v>
      </c>
      <c r="AA1636" s="51">
        <f t="shared" si="934"/>
        <v>0.12434607459099226</v>
      </c>
      <c r="AB1636" s="51">
        <f t="shared" si="935"/>
        <v>1.0013451440858048</v>
      </c>
      <c r="AC1636" s="51">
        <f t="shared" si="936"/>
        <v>0.1276279558267279</v>
      </c>
      <c r="AD1636" s="78">
        <f t="shared" si="937"/>
        <v>1.4158299734913653</v>
      </c>
      <c r="AE1636" s="51">
        <f t="shared" si="957"/>
        <v>1.4568444270559591</v>
      </c>
      <c r="AF1636" s="50">
        <f t="shared" si="938"/>
        <v>-2.8152939876687544E-2</v>
      </c>
      <c r="AG1636" s="50">
        <f t="shared" si="958"/>
        <v>2.3844187235286807E-3</v>
      </c>
      <c r="AH1636" s="48">
        <f t="shared" si="959"/>
        <v>46203</v>
      </c>
      <c r="AI1636" s="55">
        <f t="shared" si="939"/>
        <v>2026</v>
      </c>
      <c r="AJ1636" s="55">
        <f t="shared" si="940"/>
        <v>7</v>
      </c>
      <c r="AK1636" s="53">
        <f t="shared" si="941"/>
        <v>1</v>
      </c>
      <c r="AL1636" s="51">
        <f t="shared" si="960"/>
        <v>1.4206571946184732</v>
      </c>
      <c r="AM1636" s="52">
        <f t="shared" si="942"/>
        <v>-3.3978789150497235E-3</v>
      </c>
      <c r="AN1636" s="51">
        <f t="shared" si="961"/>
        <v>1.4568444270559591</v>
      </c>
      <c r="AO1636" s="52">
        <f t="shared" si="943"/>
        <v>-2.8152939876687544E-2</v>
      </c>
      <c r="AP1636" s="56">
        <f t="shared" si="944"/>
        <v>1</v>
      </c>
      <c r="AQ1636" s="53" t="b">
        <f t="shared" si="945"/>
        <v>1</v>
      </c>
    </row>
    <row r="1637" spans="1:43">
      <c r="A1637" s="48">
        <f>净值底稿!A1598</f>
        <v>46237</v>
      </c>
      <c r="B1637" s="49">
        <f>净值底稿!X1598</f>
        <v>1.9062286359868346</v>
      </c>
      <c r="C1637" s="49">
        <f>净值底稿!U1598</f>
        <v>1.8388836599606895</v>
      </c>
      <c r="D1637" s="49">
        <f>净值底稿!V1598</f>
        <v>1.7967</v>
      </c>
      <c r="E1637" s="49">
        <f>净值底稿!W1598</f>
        <v>3.0567000000000002</v>
      </c>
      <c r="F1637" s="50">
        <f t="shared" si="946"/>
        <v>8.2540453055091056E-4</v>
      </c>
      <c r="G1637" s="50">
        <f t="shared" si="947"/>
        <v>-2.6938910904282798E-3</v>
      </c>
      <c r="H1637" s="50">
        <f t="shared" si="948"/>
        <v>2.2267995323721479E-4</v>
      </c>
      <c r="I1637" s="50">
        <f t="shared" si="949"/>
        <v>-2.4801749175993315E-3</v>
      </c>
      <c r="J1637" s="51">
        <f t="shared" si="950"/>
        <v>0.16264493613758829</v>
      </c>
      <c r="K1637" s="51">
        <f t="shared" si="951"/>
        <v>0.12401109980852185</v>
      </c>
      <c r="L1637" s="51">
        <f t="shared" si="952"/>
        <v>1.0015681235756642</v>
      </c>
      <c r="M1637" s="51">
        <f t="shared" si="953"/>
        <v>0.12731141617190198</v>
      </c>
      <c r="N1637" s="51">
        <f t="shared" si="924"/>
        <v>1.4155355756936763</v>
      </c>
      <c r="O1637" s="52">
        <f t="shared" si="925"/>
        <v>0.20250712229937121</v>
      </c>
      <c r="P1637" s="53" t="b">
        <f t="shared" si="926"/>
        <v>0</v>
      </c>
      <c r="Q1637" s="53" t="b">
        <f t="shared" si="927"/>
        <v>0</v>
      </c>
      <c r="R1637" s="53" t="b">
        <f t="shared" si="928"/>
        <v>0</v>
      </c>
      <c r="S1637" s="53" t="b">
        <f t="shared" si="954"/>
        <v>0</v>
      </c>
      <c r="T1637" s="54" t="str">
        <f t="shared" si="955"/>
        <v>不调</v>
      </c>
      <c r="U1637" s="51">
        <f t="shared" si="929"/>
        <v>0.16264493613758829</v>
      </c>
      <c r="V1637" s="51">
        <f t="shared" si="930"/>
        <v>0.12401109980852185</v>
      </c>
      <c r="W1637" s="51">
        <f t="shared" si="931"/>
        <v>1.0015681235756642</v>
      </c>
      <c r="X1637" s="51">
        <f t="shared" si="932"/>
        <v>0.12731141617190198</v>
      </c>
      <c r="Y1637" s="51">
        <f t="shared" si="956"/>
        <v>0.99995880187477393</v>
      </c>
      <c r="Z1637" s="51">
        <f t="shared" si="933"/>
        <v>0.1626382354711419</v>
      </c>
      <c r="AA1637" s="51">
        <f t="shared" si="934"/>
        <v>0.12400599078370252</v>
      </c>
      <c r="AB1637" s="51">
        <f t="shared" si="935"/>
        <v>1.0015268608466867</v>
      </c>
      <c r="AC1637" s="51">
        <f t="shared" si="936"/>
        <v>0.12730617118023582</v>
      </c>
      <c r="AD1637" s="78">
        <f t="shared" si="937"/>
        <v>1.415477258281767</v>
      </c>
      <c r="AE1637" s="51">
        <f t="shared" si="957"/>
        <v>1.4568444270559591</v>
      </c>
      <c r="AF1637" s="50">
        <f t="shared" si="938"/>
        <v>-2.8395048919388266E-2</v>
      </c>
      <c r="AG1637" s="50">
        <f t="shared" si="958"/>
        <v>-2.4912257559328577E-4</v>
      </c>
      <c r="AH1637" s="48">
        <f t="shared" si="959"/>
        <v>46203</v>
      </c>
      <c r="AI1637" s="55">
        <f t="shared" si="939"/>
        <v>2026</v>
      </c>
      <c r="AJ1637" s="55">
        <f t="shared" si="940"/>
        <v>8</v>
      </c>
      <c r="AK1637" s="53">
        <f t="shared" si="941"/>
        <v>0</v>
      </c>
      <c r="AL1637" s="51">
        <f t="shared" si="960"/>
        <v>1.4158299734913653</v>
      </c>
      <c r="AM1637" s="52" t="str">
        <f t="shared" si="942"/>
        <v/>
      </c>
      <c r="AN1637" s="51">
        <f t="shared" si="961"/>
        <v>1.4568444270559591</v>
      </c>
      <c r="AO1637" s="52">
        <f t="shared" si="943"/>
        <v>-2.8395048919388266E-2</v>
      </c>
      <c r="AP1637" s="56">
        <f t="shared" si="944"/>
        <v>1</v>
      </c>
      <c r="AQ1637" s="53" t="b">
        <f t="shared" si="945"/>
        <v>1</v>
      </c>
    </row>
    <row r="1638" spans="1:43">
      <c r="A1638" s="48">
        <f>净值底稿!A1599</f>
        <v>46238</v>
      </c>
      <c r="B1638" s="49">
        <f>净值底稿!X1599</f>
        <v>1.87584967092096</v>
      </c>
      <c r="C1638" s="49">
        <f>净值底稿!U1599</f>
        <v>1.8896537397801383</v>
      </c>
      <c r="D1638" s="49">
        <f>净值底稿!V1599</f>
        <v>1.7972999999999999</v>
      </c>
      <c r="E1638" s="49">
        <f>净值底稿!W1599</f>
        <v>3.0604</v>
      </c>
      <c r="F1638" s="50">
        <f t="shared" si="946"/>
        <v>-1.5936684872089213E-2</v>
      </c>
      <c r="G1638" s="50">
        <f t="shared" si="947"/>
        <v>2.7609185357889476E-2</v>
      </c>
      <c r="H1638" s="50">
        <f t="shared" si="948"/>
        <v>3.3394556687249555E-4</v>
      </c>
      <c r="I1638" s="50">
        <f t="shared" si="949"/>
        <v>1.2104557202210486E-3</v>
      </c>
      <c r="J1638" s="51">
        <f t="shared" si="950"/>
        <v>0.16004632116428566</v>
      </c>
      <c r="K1638" s="51">
        <f t="shared" si="951"/>
        <v>0.1274296951687385</v>
      </c>
      <c r="L1638" s="51">
        <f t="shared" si="952"/>
        <v>1.0018613163019703</v>
      </c>
      <c r="M1638" s="51">
        <f t="shared" si="953"/>
        <v>0.12746026966336038</v>
      </c>
      <c r="N1638" s="51">
        <f t="shared" si="924"/>
        <v>1.4167976022983548</v>
      </c>
      <c r="O1638" s="52">
        <f t="shared" si="925"/>
        <v>0.20290549325230037</v>
      </c>
      <c r="P1638" s="53" t="b">
        <f t="shared" si="926"/>
        <v>0</v>
      </c>
      <c r="Q1638" s="53" t="b">
        <f t="shared" si="927"/>
        <v>0</v>
      </c>
      <c r="R1638" s="53" t="b">
        <f t="shared" si="928"/>
        <v>0</v>
      </c>
      <c r="S1638" s="53" t="b">
        <f t="shared" si="954"/>
        <v>0</v>
      </c>
      <c r="T1638" s="54" t="str">
        <f t="shared" si="955"/>
        <v>不调</v>
      </c>
      <c r="U1638" s="51">
        <f t="shared" si="929"/>
        <v>0.16004632116428566</v>
      </c>
      <c r="V1638" s="51">
        <f t="shared" si="930"/>
        <v>0.1274296951687385</v>
      </c>
      <c r="W1638" s="51">
        <f t="shared" si="931"/>
        <v>1.0018613163019703</v>
      </c>
      <c r="X1638" s="51">
        <f t="shared" si="932"/>
        <v>0.12746026966336038</v>
      </c>
      <c r="Y1638" s="51">
        <f t="shared" si="956"/>
        <v>0.99998626710299976</v>
      </c>
      <c r="Z1638" s="51">
        <f t="shared" si="933"/>
        <v>0.16004412326464185</v>
      </c>
      <c r="AA1638" s="51">
        <f t="shared" si="934"/>
        <v>0.12742794518985998</v>
      </c>
      <c r="AB1638" s="51">
        <f t="shared" si="935"/>
        <v>1.0018475578437049</v>
      </c>
      <c r="AC1638" s="51">
        <f t="shared" si="936"/>
        <v>0.12745851926460547</v>
      </c>
      <c r="AD1638" s="78">
        <f t="shared" si="937"/>
        <v>1.4167781455628121</v>
      </c>
      <c r="AE1638" s="51">
        <f t="shared" si="957"/>
        <v>1.4568444270559591</v>
      </c>
      <c r="AF1638" s="50">
        <f t="shared" si="938"/>
        <v>-2.7502100257962514E-2</v>
      </c>
      <c r="AG1638" s="50">
        <f t="shared" si="958"/>
        <v>9.1904498884298746E-4</v>
      </c>
      <c r="AH1638" s="48">
        <f t="shared" si="959"/>
        <v>46203</v>
      </c>
      <c r="AI1638" s="55">
        <f t="shared" si="939"/>
        <v>2026</v>
      </c>
      <c r="AJ1638" s="55">
        <f t="shared" si="940"/>
        <v>8</v>
      </c>
      <c r="AK1638" s="53">
        <f t="shared" si="941"/>
        <v>0</v>
      </c>
      <c r="AL1638" s="51">
        <f t="shared" si="960"/>
        <v>1.4158299734913653</v>
      </c>
      <c r="AM1638" s="52" t="str">
        <f t="shared" si="942"/>
        <v/>
      </c>
      <c r="AN1638" s="51">
        <f t="shared" si="961"/>
        <v>1.4568444270559591</v>
      </c>
      <c r="AO1638" s="52">
        <f t="shared" si="943"/>
        <v>-2.7502100257962514E-2</v>
      </c>
      <c r="AP1638" s="56">
        <f t="shared" si="944"/>
        <v>1</v>
      </c>
      <c r="AQ1638" s="53" t="b">
        <f t="shared" si="945"/>
        <v>1</v>
      </c>
    </row>
    <row r="1639" spans="1:43">
      <c r="A1639" s="48">
        <f>净值底稿!A1600</f>
        <v>46239</v>
      </c>
      <c r="B1639" s="49">
        <f>净值底稿!X1600</f>
        <v>1.8610008136022518</v>
      </c>
      <c r="C1639" s="49">
        <f>净值底稿!U1600</f>
        <v>1.9407136660876252</v>
      </c>
      <c r="D1639" s="49">
        <f>净值底稿!V1600</f>
        <v>1.7971999999999999</v>
      </c>
      <c r="E1639" s="49">
        <f>净值底稿!W1600</f>
        <v>3.13</v>
      </c>
      <c r="F1639" s="50">
        <f t="shared" si="946"/>
        <v>-7.9158034617017314E-3</v>
      </c>
      <c r="G1639" s="50">
        <f t="shared" si="947"/>
        <v>2.702078440753275E-2</v>
      </c>
      <c r="H1639" s="50">
        <f t="shared" si="948"/>
        <v>-5.5639014076680482E-5</v>
      </c>
      <c r="I1639" s="50">
        <f t="shared" si="949"/>
        <v>2.2742125212390496E-2</v>
      </c>
      <c r="J1639" s="51">
        <f t="shared" si="950"/>
        <v>0.15877724543967858</v>
      </c>
      <c r="K1639" s="51">
        <f t="shared" si="951"/>
        <v>0.13087114822433007</v>
      </c>
      <c r="L1639" s="51">
        <f t="shared" si="952"/>
        <v>1.0017918160333315</v>
      </c>
      <c r="M1639" s="51">
        <f t="shared" si="953"/>
        <v>0.13035719686910702</v>
      </c>
      <c r="N1639" s="51">
        <f t="shared" si="924"/>
        <v>1.4217974065664472</v>
      </c>
      <c r="O1639" s="52">
        <f t="shared" si="925"/>
        <v>0.20371987761849389</v>
      </c>
      <c r="P1639" s="53" t="b">
        <f t="shared" si="926"/>
        <v>0</v>
      </c>
      <c r="Q1639" s="53" t="b">
        <f t="shared" si="927"/>
        <v>0</v>
      </c>
      <c r="R1639" s="53" t="b">
        <f t="shared" si="928"/>
        <v>0</v>
      </c>
      <c r="S1639" s="53" t="b">
        <f t="shared" si="954"/>
        <v>0</v>
      </c>
      <c r="T1639" s="54" t="str">
        <f t="shared" si="955"/>
        <v>不调</v>
      </c>
      <c r="U1639" s="51">
        <f t="shared" si="929"/>
        <v>0.15877724543967858</v>
      </c>
      <c r="V1639" s="51">
        <f t="shared" si="930"/>
        <v>0.13087114822433007</v>
      </c>
      <c r="W1639" s="51">
        <f t="shared" si="931"/>
        <v>1.0017918160333315</v>
      </c>
      <c r="X1639" s="51">
        <f t="shared" si="932"/>
        <v>0.13035719686910702</v>
      </c>
      <c r="Y1639" s="51">
        <f t="shared" si="956"/>
        <v>0.99998626710299976</v>
      </c>
      <c r="Z1639" s="51">
        <f t="shared" si="933"/>
        <v>0.15877506496812097</v>
      </c>
      <c r="AA1639" s="51">
        <f t="shared" si="934"/>
        <v>0.1308693509843312</v>
      </c>
      <c r="AB1639" s="51">
        <f t="shared" si="935"/>
        <v>1.0017780585295062</v>
      </c>
      <c r="AC1639" s="51">
        <f t="shared" si="936"/>
        <v>0.13035540668714918</v>
      </c>
      <c r="AD1639" s="78">
        <f t="shared" si="937"/>
        <v>1.4217778811691075</v>
      </c>
      <c r="AE1639" s="51">
        <f t="shared" si="957"/>
        <v>1.4568444270559591</v>
      </c>
      <c r="AF1639" s="50">
        <f t="shared" si="938"/>
        <v>-2.4070206286689988E-2</v>
      </c>
      <c r="AG1639" s="50">
        <f t="shared" si="958"/>
        <v>3.528947437503982E-3</v>
      </c>
      <c r="AH1639" s="48">
        <f t="shared" si="959"/>
        <v>46203</v>
      </c>
      <c r="AI1639" s="55">
        <f t="shared" si="939"/>
        <v>2026</v>
      </c>
      <c r="AJ1639" s="55">
        <f t="shared" si="940"/>
        <v>8</v>
      </c>
      <c r="AK1639" s="53">
        <f t="shared" si="941"/>
        <v>0</v>
      </c>
      <c r="AL1639" s="51">
        <f t="shared" si="960"/>
        <v>1.4158299734913653</v>
      </c>
      <c r="AM1639" s="52" t="str">
        <f t="shared" si="942"/>
        <v/>
      </c>
      <c r="AN1639" s="51">
        <f t="shared" si="961"/>
        <v>1.4568444270559591</v>
      </c>
      <c r="AO1639" s="52">
        <f t="shared" si="943"/>
        <v>-2.4070206286689988E-2</v>
      </c>
      <c r="AP1639" s="56">
        <f t="shared" si="944"/>
        <v>1</v>
      </c>
      <c r="AQ1639" s="53" t="b">
        <f t="shared" si="945"/>
        <v>1</v>
      </c>
    </row>
    <row r="1640" spans="1:43">
      <c r="A1640" s="48">
        <f>净值底稿!A1601</f>
        <v>46240</v>
      </c>
      <c r="B1640" s="49">
        <f>净值底稿!X1601</f>
        <v>1.862986270355742</v>
      </c>
      <c r="C1640" s="49">
        <f>净值底稿!U1601</f>
        <v>1.9571315191598122</v>
      </c>
      <c r="D1640" s="49">
        <f>净值底稿!V1601</f>
        <v>1.7974000000000001</v>
      </c>
      <c r="E1640" s="49">
        <f>净值底稿!W1601</f>
        <v>3.2039</v>
      </c>
      <c r="F1640" s="50">
        <f t="shared" si="946"/>
        <v>1.0668758116483268E-3</v>
      </c>
      <c r="G1640" s="50">
        <f t="shared" si="947"/>
        <v>8.45969880002162E-3</v>
      </c>
      <c r="H1640" s="50">
        <f t="shared" si="948"/>
        <v>1.1128421989781145E-4</v>
      </c>
      <c r="I1640" s="50">
        <f t="shared" si="949"/>
        <v>2.3610223642172468E-2</v>
      </c>
      <c r="J1640" s="51">
        <f t="shared" si="950"/>
        <v>0.15894445824442835</v>
      </c>
      <c r="K1640" s="51">
        <f t="shared" si="951"/>
        <v>0.13197646627581294</v>
      </c>
      <c r="L1640" s="51">
        <f t="shared" si="952"/>
        <v>1.0018895406192603</v>
      </c>
      <c r="M1640" s="51">
        <f t="shared" si="953"/>
        <v>0.13343312699199911</v>
      </c>
      <c r="N1640" s="51">
        <f t="shared" si="924"/>
        <v>1.4262435921315006</v>
      </c>
      <c r="O1640" s="52">
        <f t="shared" si="925"/>
        <v>0.20397702476998628</v>
      </c>
      <c r="P1640" s="53" t="b">
        <f t="shared" si="926"/>
        <v>0</v>
      </c>
      <c r="Q1640" s="53" t="b">
        <f t="shared" si="927"/>
        <v>0</v>
      </c>
      <c r="R1640" s="53" t="b">
        <f t="shared" si="928"/>
        <v>0</v>
      </c>
      <c r="S1640" s="53" t="b">
        <f t="shared" si="954"/>
        <v>0</v>
      </c>
      <c r="T1640" s="54" t="str">
        <f t="shared" si="955"/>
        <v>不调</v>
      </c>
      <c r="U1640" s="51">
        <f t="shared" si="929"/>
        <v>0.15894445824442835</v>
      </c>
      <c r="V1640" s="51">
        <f t="shared" si="930"/>
        <v>0.13197646627581294</v>
      </c>
      <c r="W1640" s="51">
        <f t="shared" si="931"/>
        <v>1.0018895406192603</v>
      </c>
      <c r="X1640" s="51">
        <f t="shared" si="932"/>
        <v>0.13343312699199911</v>
      </c>
      <c r="Y1640" s="51">
        <f t="shared" si="956"/>
        <v>0.99998626710299976</v>
      </c>
      <c r="Z1640" s="51">
        <f t="shared" si="933"/>
        <v>0.15894227547655451</v>
      </c>
      <c r="AA1640" s="51">
        <f t="shared" si="934"/>
        <v>0.13197465385659513</v>
      </c>
      <c r="AB1640" s="51">
        <f t="shared" si="935"/>
        <v>1.0018757817733934</v>
      </c>
      <c r="AC1640" s="51">
        <f t="shared" si="936"/>
        <v>0.13343129456860969</v>
      </c>
      <c r="AD1640" s="78">
        <f t="shared" si="937"/>
        <v>1.4262240056751527</v>
      </c>
      <c r="AE1640" s="51">
        <f t="shared" si="957"/>
        <v>1.4568444270559591</v>
      </c>
      <c r="AF1640" s="50">
        <f t="shared" si="938"/>
        <v>-2.1018319329185409E-2</v>
      </c>
      <c r="AG1640" s="50">
        <f t="shared" si="958"/>
        <v>3.1271583029475192E-3</v>
      </c>
      <c r="AH1640" s="48">
        <f t="shared" si="959"/>
        <v>46203</v>
      </c>
      <c r="AI1640" s="55">
        <f t="shared" si="939"/>
        <v>2026</v>
      </c>
      <c r="AJ1640" s="55">
        <f t="shared" si="940"/>
        <v>8</v>
      </c>
      <c r="AK1640" s="53">
        <f t="shared" si="941"/>
        <v>0</v>
      </c>
      <c r="AL1640" s="51">
        <f t="shared" si="960"/>
        <v>1.4158299734913653</v>
      </c>
      <c r="AM1640" s="52" t="str">
        <f t="shared" si="942"/>
        <v/>
      </c>
      <c r="AN1640" s="51">
        <f t="shared" si="961"/>
        <v>1.4568444270559591</v>
      </c>
      <c r="AO1640" s="52">
        <f t="shared" si="943"/>
        <v>-2.1018319329185409E-2</v>
      </c>
      <c r="AP1640" s="56">
        <f t="shared" si="944"/>
        <v>1</v>
      </c>
      <c r="AQ1640" s="53" t="b">
        <f t="shared" si="945"/>
        <v>1</v>
      </c>
    </row>
    <row r="1641" spans="1:43">
      <c r="A1641" s="48">
        <f>净值底稿!A1602</f>
        <v>46241</v>
      </c>
      <c r="B1641" s="49">
        <f>净值底稿!X1602</f>
        <v>1.857692602979329</v>
      </c>
      <c r="C1641" s="49">
        <f>净值底稿!U1602</f>
        <v>1.9940690202859108</v>
      </c>
      <c r="D1641" s="49">
        <f>净值底稿!V1602</f>
        <v>1.7986</v>
      </c>
      <c r="E1641" s="49">
        <f>净值底稿!W1602</f>
        <v>3.22</v>
      </c>
      <c r="F1641" s="50">
        <f t="shared" si="946"/>
        <v>-2.8414956463431729E-3</v>
      </c>
      <c r="G1641" s="50">
        <f t="shared" si="947"/>
        <v>1.8873285093255143E-2</v>
      </c>
      <c r="H1641" s="50">
        <f t="shared" si="948"/>
        <v>6.6763102258815543E-4</v>
      </c>
      <c r="I1641" s="50">
        <f t="shared" si="949"/>
        <v>5.0251256281408363E-3</v>
      </c>
      <c r="J1641" s="51">
        <f t="shared" si="950"/>
        <v>0.158490641692768</v>
      </c>
      <c r="K1641" s="51">
        <f t="shared" si="951"/>
        <v>0.13446544912391431</v>
      </c>
      <c r="L1641" s="51">
        <f t="shared" si="952"/>
        <v>1.0025446651260852</v>
      </c>
      <c r="M1641" s="51">
        <f t="shared" si="953"/>
        <v>0.13410180358654242</v>
      </c>
      <c r="N1641" s="51">
        <f t="shared" si="924"/>
        <v>1.42960255952931</v>
      </c>
      <c r="O1641" s="52">
        <f t="shared" si="925"/>
        <v>0.20492135304593795</v>
      </c>
      <c r="P1641" s="53" t="b">
        <f t="shared" si="926"/>
        <v>0</v>
      </c>
      <c r="Q1641" s="53" t="b">
        <f t="shared" si="927"/>
        <v>0</v>
      </c>
      <c r="R1641" s="53" t="b">
        <f t="shared" si="928"/>
        <v>0</v>
      </c>
      <c r="S1641" s="53" t="b">
        <f t="shared" si="954"/>
        <v>0</v>
      </c>
      <c r="T1641" s="54" t="str">
        <f t="shared" si="955"/>
        <v>不调</v>
      </c>
      <c r="U1641" s="51">
        <f t="shared" si="929"/>
        <v>0.158490641692768</v>
      </c>
      <c r="V1641" s="51">
        <f t="shared" si="930"/>
        <v>0.13446544912391431</v>
      </c>
      <c r="W1641" s="51">
        <f t="shared" si="931"/>
        <v>1.0025446651260852</v>
      </c>
      <c r="X1641" s="51">
        <f t="shared" si="932"/>
        <v>0.13410180358654242</v>
      </c>
      <c r="Y1641" s="51">
        <f t="shared" si="956"/>
        <v>0.99998626710299976</v>
      </c>
      <c r="Z1641" s="51">
        <f t="shared" si="933"/>
        <v>0.15848846515711013</v>
      </c>
      <c r="AA1641" s="51">
        <f t="shared" si="934"/>
        <v>0.13446360252375139</v>
      </c>
      <c r="AB1641" s="51">
        <f t="shared" si="935"/>
        <v>1.0025308972834608</v>
      </c>
      <c r="AC1641" s="51">
        <f t="shared" si="936"/>
        <v>0.1340999619802862</v>
      </c>
      <c r="AD1641" s="78">
        <f t="shared" si="937"/>
        <v>1.4295829269446085</v>
      </c>
      <c r="AE1641" s="51">
        <f t="shared" si="957"/>
        <v>1.4568444270559591</v>
      </c>
      <c r="AF1641" s="50">
        <f t="shared" si="938"/>
        <v>-1.8712705080281999E-2</v>
      </c>
      <c r="AG1641" s="50">
        <f t="shared" si="958"/>
        <v>2.3551148039089309E-3</v>
      </c>
      <c r="AH1641" s="48">
        <f t="shared" si="959"/>
        <v>46203</v>
      </c>
      <c r="AI1641" s="55">
        <f t="shared" si="939"/>
        <v>2026</v>
      </c>
      <c r="AJ1641" s="55">
        <f t="shared" si="940"/>
        <v>8</v>
      </c>
      <c r="AK1641" s="53">
        <f t="shared" si="941"/>
        <v>0</v>
      </c>
      <c r="AL1641" s="51">
        <f t="shared" si="960"/>
        <v>1.4158299734913653</v>
      </c>
      <c r="AM1641" s="52" t="str">
        <f t="shared" si="942"/>
        <v/>
      </c>
      <c r="AN1641" s="51">
        <f t="shared" si="961"/>
        <v>1.4568444270559591</v>
      </c>
      <c r="AO1641" s="52">
        <f t="shared" si="943"/>
        <v>-1.8712705080281999E-2</v>
      </c>
      <c r="AP1641" s="56">
        <f t="shared" si="944"/>
        <v>1</v>
      </c>
      <c r="AQ1641" s="53" t="b">
        <f t="shared" si="945"/>
        <v>1</v>
      </c>
    </row>
    <row r="1642" spans="1:43">
      <c r="A1642" s="48">
        <f>净值底稿!A1603</f>
        <v>46244</v>
      </c>
      <c r="B1642" s="49">
        <f>净值底稿!X1603</f>
        <v>1.8661870737198318</v>
      </c>
      <c r="C1642" s="49">
        <f>净值底稿!U1603</f>
        <v>2.0012884915943241</v>
      </c>
      <c r="D1642" s="49">
        <f>净值底稿!V1603</f>
        <v>1.8003</v>
      </c>
      <c r="E1642" s="49">
        <f>净值底稿!W1603</f>
        <v>3.2692000000000001</v>
      </c>
      <c r="F1642" s="50">
        <f t="shared" si="946"/>
        <v>4.5725922183679213E-3</v>
      </c>
      <c r="G1642" s="50">
        <f t="shared" si="947"/>
        <v>3.6204721275787666E-3</v>
      </c>
      <c r="H1642" s="50">
        <f t="shared" si="948"/>
        <v>9.4517958412110303E-4</v>
      </c>
      <c r="I1642" s="50">
        <f t="shared" si="949"/>
        <v>1.527950310559012E-2</v>
      </c>
      <c r="J1642" s="51">
        <f t="shared" si="950"/>
        <v>0.15921316827958859</v>
      </c>
      <c r="K1642" s="51">
        <f t="shared" si="951"/>
        <v>0.13495042424886247</v>
      </c>
      <c r="L1642" s="51">
        <f t="shared" si="952"/>
        <v>1.0034784690200238</v>
      </c>
      <c r="M1642" s="51">
        <f t="shared" si="953"/>
        <v>0.13614894276582351</v>
      </c>
      <c r="N1642" s="51">
        <f t="shared" si="924"/>
        <v>1.4337910043142985</v>
      </c>
      <c r="O1642" s="52">
        <f t="shared" si="925"/>
        <v>0.20516490314369976</v>
      </c>
      <c r="P1642" s="53" t="b">
        <f t="shared" si="926"/>
        <v>0</v>
      </c>
      <c r="Q1642" s="53" t="b">
        <f t="shared" si="927"/>
        <v>0</v>
      </c>
      <c r="R1642" s="53" t="b">
        <f t="shared" si="928"/>
        <v>0</v>
      </c>
      <c r="S1642" s="53" t="b">
        <f t="shared" si="954"/>
        <v>0</v>
      </c>
      <c r="T1642" s="54" t="str">
        <f t="shared" si="955"/>
        <v>不调</v>
      </c>
      <c r="U1642" s="51">
        <f t="shared" si="929"/>
        <v>0.15921316827958859</v>
      </c>
      <c r="V1642" s="51">
        <f t="shared" si="930"/>
        <v>0.13495042424886247</v>
      </c>
      <c r="W1642" s="51">
        <f t="shared" si="931"/>
        <v>1.0034784690200238</v>
      </c>
      <c r="X1642" s="51">
        <f t="shared" si="932"/>
        <v>0.13614894276582351</v>
      </c>
      <c r="Y1642" s="51">
        <f t="shared" si="956"/>
        <v>0.99995880187477393</v>
      </c>
      <c r="Z1642" s="51">
        <f t="shared" si="933"/>
        <v>0.15920660899554417</v>
      </c>
      <c r="AA1642" s="51">
        <f t="shared" si="934"/>
        <v>0.13494486454438495</v>
      </c>
      <c r="AB1642" s="51">
        <f t="shared" si="935"/>
        <v>1.0034371275883955</v>
      </c>
      <c r="AC1642" s="51">
        <f t="shared" si="936"/>
        <v>0.13614333368463005</v>
      </c>
      <c r="AD1642" s="78">
        <f t="shared" si="937"/>
        <v>1.4337319348129547</v>
      </c>
      <c r="AE1642" s="51">
        <f t="shared" si="957"/>
        <v>1.4568444270559591</v>
      </c>
      <c r="AF1642" s="50">
        <f t="shared" si="938"/>
        <v>-1.5864763466687304E-2</v>
      </c>
      <c r="AG1642" s="50">
        <f t="shared" si="958"/>
        <v>2.9022505726292724E-3</v>
      </c>
      <c r="AH1642" s="48">
        <f t="shared" si="959"/>
        <v>46203</v>
      </c>
      <c r="AI1642" s="55">
        <f t="shared" si="939"/>
        <v>2026</v>
      </c>
      <c r="AJ1642" s="55">
        <f t="shared" si="940"/>
        <v>8</v>
      </c>
      <c r="AK1642" s="53">
        <f t="shared" si="941"/>
        <v>0</v>
      </c>
      <c r="AL1642" s="51">
        <f t="shared" si="960"/>
        <v>1.4158299734913653</v>
      </c>
      <c r="AM1642" s="52" t="str">
        <f t="shared" si="942"/>
        <v/>
      </c>
      <c r="AN1642" s="51">
        <f t="shared" si="961"/>
        <v>1.4568444270559591</v>
      </c>
      <c r="AO1642" s="52">
        <f t="shared" si="943"/>
        <v>-1.5864763466687304E-2</v>
      </c>
      <c r="AP1642" s="56">
        <f t="shared" si="944"/>
        <v>1</v>
      </c>
      <c r="AQ1642" s="53" t="b">
        <f t="shared" si="945"/>
        <v>1</v>
      </c>
    </row>
    <row r="1643" spans="1:43">
      <c r="A1643" s="48">
        <f>净值底稿!A1604</f>
        <v>46245</v>
      </c>
      <c r="B1643" s="49">
        <f>净值底稿!X1604</f>
        <v>1.8652541824898123</v>
      </c>
      <c r="C1643" s="49">
        <f>净值底稿!U1604</f>
        <v>1.991559468180808</v>
      </c>
      <c r="D1643" s="49">
        <f>净值底稿!V1604</f>
        <v>1.7994000000000001</v>
      </c>
      <c r="E1643" s="49">
        <f>净值底稿!W1604</f>
        <v>3.2787000000000002</v>
      </c>
      <c r="F1643" s="50">
        <f t="shared" si="946"/>
        <v>-4.9989159348318157E-4</v>
      </c>
      <c r="G1643" s="50">
        <f t="shared" si="947"/>
        <v>-4.8613797832642858E-3</v>
      </c>
      <c r="H1643" s="50">
        <f t="shared" si="948"/>
        <v>-4.9991668055315852E-4</v>
      </c>
      <c r="I1643" s="50">
        <f t="shared" si="949"/>
        <v>2.9059097026795655E-3</v>
      </c>
      <c r="J1643" s="51">
        <f t="shared" si="950"/>
        <v>0.15912702295008033</v>
      </c>
      <c r="K1643" s="51">
        <f t="shared" si="951"/>
        <v>0.13428884630803353</v>
      </c>
      <c r="L1643" s="51">
        <f t="shared" si="952"/>
        <v>1.0029354926304277</v>
      </c>
      <c r="M1643" s="51">
        <f t="shared" si="953"/>
        <v>0.13653895391893936</v>
      </c>
      <c r="N1643" s="51">
        <f t="shared" ref="N1643:N1657" si="962">SUM(J1643:M1643)</f>
        <v>1.4328903158074811</v>
      </c>
      <c r="O1643" s="52">
        <f t="shared" ref="O1643:O1657" si="963">IFERROR((J1643+K1643)/N1643,0)</f>
        <v>0.20477203734381044</v>
      </c>
      <c r="P1643" s="53" t="b">
        <f t="shared" ref="P1643:P1656" si="964">AND(MONTH(A1643)=12,OR(A1644="",YEAR(A1643)&lt;&gt;YEAR(A1644)))</f>
        <v>0</v>
      </c>
      <c r="Q1643" s="53" t="b">
        <f t="shared" ref="Q1643:Q1656" si="965">AND(MOD(MONTH(A1643),3)=0,OR(A1644="",MONTH(A1643)&lt;&gt;MONTH(A1644)))</f>
        <v>0</v>
      </c>
      <c r="R1643" s="53" t="b">
        <f t="shared" ref="R1643:R1657" si="966">OR(O1643&gt;$E$7,O1643&lt;$E$6)</f>
        <v>0</v>
      </c>
      <c r="S1643" s="53" t="b">
        <f t="shared" si="954"/>
        <v>0</v>
      </c>
      <c r="T1643" s="54" t="str">
        <f t="shared" si="955"/>
        <v>不调</v>
      </c>
      <c r="U1643" s="51">
        <f t="shared" ref="U1643:U1657" si="967">IF(OR(T1643="年末+季度",T1643="季度+动态"),N1643*$E$5/2,IF(T1643="季度",(J1643+K1643)/2,IF(T1643="动态",N1643*$E$5*IF(J1643+K1643=0,0.5,J1643/(J1643+K1643)),J1643)))</f>
        <v>0.15912702295008033</v>
      </c>
      <c r="V1643" s="51">
        <f t="shared" ref="V1643:V1657" si="968">IF(OR(T1643="年末+季度",T1643="季度+动态"),N1643*$E$5/2,IF(T1643="季度",(J1643+K1643)/2,IF(T1643="动态",N1643*$E$5*IF(J1643+K1643=0,0.5,K1643/(J1643+K1643)),K1643)))</f>
        <v>0.13428884630803353</v>
      </c>
      <c r="W1643" s="51">
        <f t="shared" ref="W1643:W1657" si="969">IF(OR(T1643="年末+季度",T1643="季度+动态",T1643="动态"),N1643*(1-$E$5)*IF(L1643+M1643=0,$B$7/($B$7+$B$8),L1643/(L1643+M1643)),L1643)</f>
        <v>1.0029354926304277</v>
      </c>
      <c r="X1643" s="51">
        <f t="shared" ref="X1643:X1657" si="970">IF(OR(T1643="年末+季度",T1643="季度+动态",T1643="动态"),N1643*(1-$E$5)*IF(L1643+M1643=0,$B$8/($B$7+$B$8),M1643/(L1643+M1643)),M1643)</f>
        <v>0.13653895391893936</v>
      </c>
      <c r="Y1643" s="51">
        <f t="shared" si="956"/>
        <v>0.99998626710299976</v>
      </c>
      <c r="Z1643" s="51">
        <f t="shared" ref="Z1643:Z1657" si="971">U1643*Y1643</f>
        <v>0.15912483767506419</v>
      </c>
      <c r="AA1643" s="51">
        <f t="shared" ref="AA1643:AA1657" si="972">V1643*Y1643</f>
        <v>0.13428700213313891</v>
      </c>
      <c r="AB1643" s="51">
        <f t="shared" ref="AB1643:AB1657" si="973">W1643*Y1643</f>
        <v>1.0029217194206095</v>
      </c>
      <c r="AC1643" s="51">
        <f t="shared" ref="AC1643:AC1657" si="974">X1643*Y1643</f>
        <v>0.13653707884354868</v>
      </c>
      <c r="AD1643" s="78">
        <f t="shared" ref="AD1643:AD1657" si="975">SUM(Z1643:AC1643)</f>
        <v>1.4328706380723613</v>
      </c>
      <c r="AE1643" s="51">
        <f t="shared" si="957"/>
        <v>1.4568444270559591</v>
      </c>
      <c r="AF1643" s="50">
        <f t="shared" ref="AF1643:AF1657" si="976">AD1643/AE1643-1</f>
        <v>-1.645597054727721E-2</v>
      </c>
      <c r="AG1643" s="50">
        <f t="shared" si="958"/>
        <v>-6.0073764117263284E-4</v>
      </c>
      <c r="AH1643" s="48">
        <f t="shared" si="959"/>
        <v>46203</v>
      </c>
      <c r="AI1643" s="55">
        <f t="shared" ref="AI1643:AI1657" si="977">YEAR(A1643)</f>
        <v>2026</v>
      </c>
      <c r="AJ1643" s="55">
        <f t="shared" ref="AJ1643:AJ1657" si="978">MONTH(A1643)</f>
        <v>8</v>
      </c>
      <c r="AK1643" s="53">
        <f t="shared" ref="AK1643:AK1656" si="979">IF(MONTH(A1643)&lt;&gt;MONTH(A1644),1,0)</f>
        <v>0</v>
      </c>
      <c r="AL1643" s="51">
        <f t="shared" si="960"/>
        <v>1.4158299734913653</v>
      </c>
      <c r="AM1643" s="52" t="str">
        <f t="shared" ref="AM1643:AM1657" si="980">IF(AK1643,AD1643/AL1643-1,"")</f>
        <v/>
      </c>
      <c r="AN1643" s="51">
        <f t="shared" si="961"/>
        <v>1.4568444270559591</v>
      </c>
      <c r="AO1643" s="52">
        <f t="shared" ref="AO1643:AO1657" si="981">AD1643/AN1643-1</f>
        <v>-1.645597054727721E-2</v>
      </c>
      <c r="AP1643" s="56">
        <f t="shared" ref="AP1643:AP1657" si="982">IFERROR(SUM(Z1643:AC1643)/AD1643,0)</f>
        <v>1</v>
      </c>
      <c r="AQ1643" s="53" t="b">
        <f t="shared" ref="AQ1643:AQ1657" si="983">AND(B1643&gt;0,C1643&gt;0,D1643&gt;0,E1643&gt;0)</f>
        <v>1</v>
      </c>
    </row>
    <row r="1644" spans="1:43">
      <c r="A1644" s="48">
        <f>净值底稿!A1605</f>
        <v>46246</v>
      </c>
      <c r="B1644" s="49">
        <f>净值底稿!X1605</f>
        <v>1.8589442656730462</v>
      </c>
      <c r="C1644" s="49">
        <f>净值底稿!U1605</f>
        <v>2.0164201781621864</v>
      </c>
      <c r="D1644" s="49">
        <f>净值底稿!V1605</f>
        <v>1.7995000000000001</v>
      </c>
      <c r="E1644" s="49">
        <f>净值底稿!W1605</f>
        <v>3.3079000000000001</v>
      </c>
      <c r="F1644" s="50">
        <f t="shared" ref="F1644:F1657" si="984">IFERROR(B1644/B1643-1,0)</f>
        <v>-3.3828723591674548E-3</v>
      </c>
      <c r="G1644" s="50">
        <f t="shared" ref="G1644:G1657" si="985">IFERROR(C1644/C1643-1,0)</f>
        <v>1.2483036725028152E-2</v>
      </c>
      <c r="H1644" s="50">
        <f t="shared" ref="H1644:H1657" si="986">IFERROR(D1644/D1643-1,0)</f>
        <v>5.557408024903232E-5</v>
      </c>
      <c r="I1644" s="50">
        <f t="shared" ref="I1644:I1657" si="987">IFERROR(E1644/E1643-1,0)</f>
        <v>8.905968829109101E-3</v>
      </c>
      <c r="J1644" s="51">
        <f t="shared" ref="J1644:J1657" si="988">Z1643*(1+F1644)</f>
        <v>0.15858653866003622</v>
      </c>
      <c r="K1644" s="51">
        <f t="shared" ref="K1644:K1657" si="989">AA1643*(1+G1644)</f>
        <v>0.13596331171246082</v>
      </c>
      <c r="L1644" s="51">
        <f t="shared" ref="L1644:L1657" si="990">AB1643*(1+H1644)</f>
        <v>1.002977455872728</v>
      </c>
      <c r="M1644" s="51">
        <f t="shared" ref="M1644:M1657" si="991">AC1643*(1+I1644)</f>
        <v>0.13775307381174695</v>
      </c>
      <c r="N1644" s="51">
        <f t="shared" si="962"/>
        <v>1.435280380056972</v>
      </c>
      <c r="O1644" s="52">
        <f t="shared" si="963"/>
        <v>0.20522112227354852</v>
      </c>
      <c r="P1644" s="53" t="b">
        <f t="shared" si="964"/>
        <v>0</v>
      </c>
      <c r="Q1644" s="53" t="b">
        <f t="shared" si="965"/>
        <v>0</v>
      </c>
      <c r="R1644" s="53" t="b">
        <f t="shared" si="966"/>
        <v>0</v>
      </c>
      <c r="S1644" s="53" t="b">
        <f t="shared" ref="S1644:S1657" si="992">AND(OR(P1644,Q1644,R1644),A1644-AH1643&gt;$E$8)</f>
        <v>0</v>
      </c>
      <c r="T1644" s="54" t="str">
        <f t="shared" ref="T1644:T1657" si="993">IF(NOT(OR(P1644,Q1644,R1644)),"不调",IF(NOT(S1644),"间隔规则跳过",IF(P1644,"年末+季度",IF(AND(Q1644,R1644),"季度+动态",IF(Q1644,"季度","动态")))))</f>
        <v>不调</v>
      </c>
      <c r="U1644" s="51">
        <f t="shared" si="967"/>
        <v>0.15858653866003622</v>
      </c>
      <c r="V1644" s="51">
        <f t="shared" si="968"/>
        <v>0.13596331171246082</v>
      </c>
      <c r="W1644" s="51">
        <f t="shared" si="969"/>
        <v>1.002977455872728</v>
      </c>
      <c r="X1644" s="51">
        <f t="shared" si="970"/>
        <v>0.13775307381174695</v>
      </c>
      <c r="Y1644" s="51">
        <f t="shared" ref="Y1644:Y1657" si="994">POWER(1-$H$5,(A1644-A1643)/$H$8)</f>
        <v>0.99998626710299976</v>
      </c>
      <c r="Z1644" s="51">
        <f t="shared" si="971"/>
        <v>0.15858436080743518</v>
      </c>
      <c r="AA1644" s="51">
        <f t="shared" si="972"/>
        <v>0.13596144454230527</v>
      </c>
      <c r="AB1644" s="51">
        <f t="shared" si="973"/>
        <v>1.002963682086633</v>
      </c>
      <c r="AC1644" s="51">
        <f t="shared" si="974"/>
        <v>0.13775118206297282</v>
      </c>
      <c r="AD1644" s="78">
        <f t="shared" si="975"/>
        <v>1.4352606694993464</v>
      </c>
      <c r="AE1644" s="51">
        <f t="shared" ref="AE1644:AE1657" si="995">MAX(AE1643,AD1644)</f>
        <v>1.4568444270559591</v>
      </c>
      <c r="AF1644" s="50">
        <f t="shared" si="976"/>
        <v>-1.4815416907781875E-2</v>
      </c>
      <c r="AG1644" s="50">
        <f t="shared" ref="AG1644:AG1657" si="996">AD1644/AD1643-1</f>
        <v>1.6680022351498458E-3</v>
      </c>
      <c r="AH1644" s="48">
        <f t="shared" ref="AH1644:AH1657" si="997">IF(OR(T1644="年末+季度",T1644="季度+动态",T1644="季度",T1644="动态"),A1644,AH1643)</f>
        <v>46203</v>
      </c>
      <c r="AI1644" s="55">
        <f t="shared" si="977"/>
        <v>2026</v>
      </c>
      <c r="AJ1644" s="55">
        <f t="shared" si="978"/>
        <v>8</v>
      </c>
      <c r="AK1644" s="53">
        <f t="shared" si="979"/>
        <v>0</v>
      </c>
      <c r="AL1644" s="51">
        <f t="shared" ref="AL1644:AL1657" si="998">IF(AK1643,AD1643,AL1643)</f>
        <v>1.4158299734913653</v>
      </c>
      <c r="AM1644" s="52" t="str">
        <f t="shared" si="980"/>
        <v/>
      </c>
      <c r="AN1644" s="51">
        <f t="shared" ref="AN1644:AN1657" si="999">IF(AI1644&lt;&gt;AI1643,AD1644,MAX(AN1643,AD1644))</f>
        <v>1.4568444270559591</v>
      </c>
      <c r="AO1644" s="52">
        <f t="shared" si="981"/>
        <v>-1.4815416907781875E-2</v>
      </c>
      <c r="AP1644" s="56">
        <f t="shared" si="982"/>
        <v>1</v>
      </c>
      <c r="AQ1644" s="53" t="b">
        <f t="shared" si="983"/>
        <v>1</v>
      </c>
    </row>
    <row r="1645" spans="1:43">
      <c r="A1645" s="48">
        <f>净值底稿!A1606</f>
        <v>46247</v>
      </c>
      <c r="B1645" s="49">
        <f>净值底稿!X1606</f>
        <v>1.8564353318597171</v>
      </c>
      <c r="C1645" s="49">
        <f>净值底稿!U1606</f>
        <v>1.9981191910694749</v>
      </c>
      <c r="D1645" s="49">
        <f>净值底稿!V1606</f>
        <v>1.8009999999999999</v>
      </c>
      <c r="E1645" s="49">
        <f>净值底稿!W1606</f>
        <v>3.2873000000000001</v>
      </c>
      <c r="F1645" s="50">
        <f t="shared" si="984"/>
        <v>-1.3496552100342729E-3</v>
      </c>
      <c r="G1645" s="50">
        <f t="shared" si="985"/>
        <v>-9.0759789506725808E-3</v>
      </c>
      <c r="H1645" s="50">
        <f t="shared" si="986"/>
        <v>8.3356487913310851E-4</v>
      </c>
      <c r="I1645" s="50">
        <f t="shared" si="987"/>
        <v>-6.2275159466731456E-3</v>
      </c>
      <c r="J1645" s="51">
        <f t="shared" si="988"/>
        <v>0.15837032659864148</v>
      </c>
      <c r="K1645" s="51">
        <f t="shared" si="989"/>
        <v>0.13472746133353627</v>
      </c>
      <c r="L1645" s="51">
        <f t="shared" si="990"/>
        <v>1.0037997173870665</v>
      </c>
      <c r="M1645" s="51">
        <f t="shared" si="991"/>
        <v>0.13689333438000259</v>
      </c>
      <c r="N1645" s="51">
        <f t="shared" si="962"/>
        <v>1.4337908396992467</v>
      </c>
      <c r="O1645" s="52">
        <f t="shared" si="963"/>
        <v>0.20442157936624719</v>
      </c>
      <c r="P1645" s="53" t="b">
        <f t="shared" si="964"/>
        <v>0</v>
      </c>
      <c r="Q1645" s="53" t="b">
        <f t="shared" si="965"/>
        <v>0</v>
      </c>
      <c r="R1645" s="53" t="b">
        <f t="shared" si="966"/>
        <v>0</v>
      </c>
      <c r="S1645" s="53" t="b">
        <f t="shared" si="992"/>
        <v>0</v>
      </c>
      <c r="T1645" s="54" t="str">
        <f t="shared" si="993"/>
        <v>不调</v>
      </c>
      <c r="U1645" s="51">
        <f t="shared" si="967"/>
        <v>0.15837032659864148</v>
      </c>
      <c r="V1645" s="51">
        <f t="shared" si="968"/>
        <v>0.13472746133353627</v>
      </c>
      <c r="W1645" s="51">
        <f t="shared" si="969"/>
        <v>1.0037997173870665</v>
      </c>
      <c r="X1645" s="51">
        <f t="shared" si="970"/>
        <v>0.13689333438000259</v>
      </c>
      <c r="Y1645" s="51">
        <f t="shared" si="994"/>
        <v>0.99998626710299976</v>
      </c>
      <c r="Z1645" s="51">
        <f t="shared" si="971"/>
        <v>0.15836815171525839</v>
      </c>
      <c r="AA1645" s="51">
        <f t="shared" si="972"/>
        <v>0.13472561113518669</v>
      </c>
      <c r="AB1645" s="51">
        <f t="shared" si="973"/>
        <v>1.0037859323089389</v>
      </c>
      <c r="AC1645" s="51">
        <f t="shared" si="974"/>
        <v>0.13689145443794154</v>
      </c>
      <c r="AD1645" s="78">
        <f t="shared" si="975"/>
        <v>1.4337711495973255</v>
      </c>
      <c r="AE1645" s="51">
        <f t="shared" si="995"/>
        <v>1.4568444270559591</v>
      </c>
      <c r="AF1645" s="50">
        <f t="shared" si="976"/>
        <v>-1.5837845846904064E-2</v>
      </c>
      <c r="AG1645" s="50">
        <f t="shared" si="996"/>
        <v>-1.0378044446381907E-3</v>
      </c>
      <c r="AH1645" s="48">
        <f t="shared" si="997"/>
        <v>46203</v>
      </c>
      <c r="AI1645" s="55">
        <f t="shared" si="977"/>
        <v>2026</v>
      </c>
      <c r="AJ1645" s="55">
        <f t="shared" si="978"/>
        <v>8</v>
      </c>
      <c r="AK1645" s="53">
        <f t="shared" si="979"/>
        <v>0</v>
      </c>
      <c r="AL1645" s="51">
        <f t="shared" si="998"/>
        <v>1.4158299734913653</v>
      </c>
      <c r="AM1645" s="52" t="str">
        <f t="shared" si="980"/>
        <v/>
      </c>
      <c r="AN1645" s="51">
        <f t="shared" si="999"/>
        <v>1.4568444270559591</v>
      </c>
      <c r="AO1645" s="52">
        <f t="shared" si="981"/>
        <v>-1.5837845846904064E-2</v>
      </c>
      <c r="AP1645" s="56">
        <f t="shared" si="982"/>
        <v>1</v>
      </c>
      <c r="AQ1645" s="53" t="b">
        <f t="shared" si="983"/>
        <v>1</v>
      </c>
    </row>
    <row r="1646" spans="1:43">
      <c r="A1646" s="48">
        <f>净值底稿!A1607</f>
        <v>46248</v>
      </c>
      <c r="B1646" s="49">
        <f>净值底稿!X1607</f>
        <v>1.8509217652559489</v>
      </c>
      <c r="C1646" s="49">
        <f>净值底稿!U1607</f>
        <v>2.0153255199264102</v>
      </c>
      <c r="D1646" s="49">
        <f>净值底稿!V1607</f>
        <v>1.8012999999999999</v>
      </c>
      <c r="E1646" s="49">
        <f>净值底稿!W1607</f>
        <v>3.2557</v>
      </c>
      <c r="F1646" s="50">
        <f t="shared" si="984"/>
        <v>-2.9699750425697946E-3</v>
      </c>
      <c r="G1646" s="50">
        <f t="shared" si="985"/>
        <v>8.6112624981724561E-3</v>
      </c>
      <c r="H1646" s="50">
        <f t="shared" si="986"/>
        <v>1.6657412548592987E-4</v>
      </c>
      <c r="I1646" s="50">
        <f t="shared" si="987"/>
        <v>-9.6127521065920707E-3</v>
      </c>
      <c r="J1646" s="51">
        <f t="shared" si="988"/>
        <v>0.15789780225712616</v>
      </c>
      <c r="K1646" s="51">
        <f t="shared" si="989"/>
        <v>0.13588576873789848</v>
      </c>
      <c r="L1646" s="51">
        <f t="shared" si="990"/>
        <v>1.0039531370727883</v>
      </c>
      <c r="M1646" s="51">
        <f t="shared" si="991"/>
        <v>0.13557555082091877</v>
      </c>
      <c r="N1646" s="51">
        <f t="shared" si="962"/>
        <v>1.4333122588887317</v>
      </c>
      <c r="O1646" s="52">
        <f t="shared" si="963"/>
        <v>0.20496829575908279</v>
      </c>
      <c r="P1646" s="53" t="b">
        <f t="shared" si="964"/>
        <v>0</v>
      </c>
      <c r="Q1646" s="53" t="b">
        <f t="shared" si="965"/>
        <v>0</v>
      </c>
      <c r="R1646" s="53" t="b">
        <f t="shared" si="966"/>
        <v>0</v>
      </c>
      <c r="S1646" s="53" t="b">
        <f t="shared" si="992"/>
        <v>0</v>
      </c>
      <c r="T1646" s="54" t="str">
        <f t="shared" si="993"/>
        <v>不调</v>
      </c>
      <c r="U1646" s="51">
        <f t="shared" si="967"/>
        <v>0.15789780225712616</v>
      </c>
      <c r="V1646" s="51">
        <f t="shared" si="968"/>
        <v>0.13588576873789848</v>
      </c>
      <c r="W1646" s="51">
        <f t="shared" si="969"/>
        <v>1.0039531370727883</v>
      </c>
      <c r="X1646" s="51">
        <f t="shared" si="970"/>
        <v>0.13557555082091877</v>
      </c>
      <c r="Y1646" s="51">
        <f t="shared" si="994"/>
        <v>0.99998626710299976</v>
      </c>
      <c r="Z1646" s="51">
        <f t="shared" si="971"/>
        <v>0.1578956338628712</v>
      </c>
      <c r="AA1646" s="51">
        <f t="shared" si="972"/>
        <v>0.13588390263263261</v>
      </c>
      <c r="AB1646" s="51">
        <f t="shared" si="973"/>
        <v>1.0039393498877638</v>
      </c>
      <c r="AC1646" s="51">
        <f t="shared" si="974"/>
        <v>0.1355736889758436</v>
      </c>
      <c r="AD1646" s="78">
        <f t="shared" si="975"/>
        <v>1.4332925753591113</v>
      </c>
      <c r="AE1646" s="51">
        <f t="shared" si="995"/>
        <v>1.4568444270559591</v>
      </c>
      <c r="AF1646" s="50">
        <f t="shared" si="976"/>
        <v>-1.6166346426187861E-2</v>
      </c>
      <c r="AG1646" s="50">
        <f t="shared" si="996"/>
        <v>-3.337870470812021E-4</v>
      </c>
      <c r="AH1646" s="48">
        <f t="shared" si="997"/>
        <v>46203</v>
      </c>
      <c r="AI1646" s="55">
        <f t="shared" si="977"/>
        <v>2026</v>
      </c>
      <c r="AJ1646" s="55">
        <f t="shared" si="978"/>
        <v>8</v>
      </c>
      <c r="AK1646" s="53">
        <f t="shared" si="979"/>
        <v>0</v>
      </c>
      <c r="AL1646" s="51">
        <f t="shared" si="998"/>
        <v>1.4158299734913653</v>
      </c>
      <c r="AM1646" s="52" t="str">
        <f t="shared" si="980"/>
        <v/>
      </c>
      <c r="AN1646" s="51">
        <f t="shared" si="999"/>
        <v>1.4568444270559591</v>
      </c>
      <c r="AO1646" s="52">
        <f t="shared" si="981"/>
        <v>-1.6166346426187861E-2</v>
      </c>
      <c r="AP1646" s="56">
        <f t="shared" si="982"/>
        <v>1</v>
      </c>
      <c r="AQ1646" s="53" t="b">
        <f t="shared" si="983"/>
        <v>1</v>
      </c>
    </row>
    <row r="1647" spans="1:43">
      <c r="A1647" s="48">
        <f>净值底稿!A1608</f>
        <v>46251</v>
      </c>
      <c r="B1647" s="49">
        <f>净值底稿!X1608</f>
        <v>1.8554109158885259</v>
      </c>
      <c r="C1647" s="49">
        <f>净值底稿!U1608</f>
        <v>2.0666452794380969</v>
      </c>
      <c r="D1647" s="49">
        <f>净值底稿!V1608</f>
        <v>1.8018000000000001</v>
      </c>
      <c r="E1647" s="49">
        <f>净值底稿!W1608</f>
        <v>3.2961999999999998</v>
      </c>
      <c r="F1647" s="50">
        <f t="shared" si="984"/>
        <v>2.425359470531907E-3</v>
      </c>
      <c r="G1647" s="50">
        <f t="shared" si="985"/>
        <v>2.546474949295563E-2</v>
      </c>
      <c r="H1647" s="50">
        <f t="shared" si="986"/>
        <v>2.7757730527966373E-4</v>
      </c>
      <c r="I1647" s="50">
        <f t="shared" si="987"/>
        <v>1.2439721104524404E-2</v>
      </c>
      <c r="J1647" s="51">
        <f t="shared" si="988"/>
        <v>0.15827858753381616</v>
      </c>
      <c r="K1647" s="51">
        <f t="shared" si="989"/>
        <v>0.13934415217329776</v>
      </c>
      <c r="L1647" s="51">
        <f t="shared" si="990"/>
        <v>1.0042180206671698</v>
      </c>
      <c r="M1647" s="51">
        <f t="shared" si="991"/>
        <v>0.13726018785581462</v>
      </c>
      <c r="N1647" s="51">
        <f t="shared" si="962"/>
        <v>1.4391009482300985</v>
      </c>
      <c r="O1647" s="52">
        <f t="shared" si="963"/>
        <v>0.20681157918292672</v>
      </c>
      <c r="P1647" s="53" t="b">
        <f t="shared" si="964"/>
        <v>0</v>
      </c>
      <c r="Q1647" s="53" t="b">
        <f t="shared" si="965"/>
        <v>0</v>
      </c>
      <c r="R1647" s="53" t="b">
        <f t="shared" si="966"/>
        <v>0</v>
      </c>
      <c r="S1647" s="53" t="b">
        <f t="shared" si="992"/>
        <v>0</v>
      </c>
      <c r="T1647" s="54" t="str">
        <f t="shared" si="993"/>
        <v>不调</v>
      </c>
      <c r="U1647" s="51">
        <f t="shared" si="967"/>
        <v>0.15827858753381616</v>
      </c>
      <c r="V1647" s="51">
        <f t="shared" si="968"/>
        <v>0.13934415217329776</v>
      </c>
      <c r="W1647" s="51">
        <f t="shared" si="969"/>
        <v>1.0042180206671698</v>
      </c>
      <c r="X1647" s="51">
        <f t="shared" si="970"/>
        <v>0.13726018785581462</v>
      </c>
      <c r="Y1647" s="51">
        <f t="shared" si="994"/>
        <v>0.99995880187477393</v>
      </c>
      <c r="Z1647" s="51">
        <f t="shared" si="971"/>
        <v>0.15827206675274633</v>
      </c>
      <c r="AA1647" s="51">
        <f t="shared" si="972"/>
        <v>0.13933841145546702</v>
      </c>
      <c r="AB1647" s="51">
        <f t="shared" si="973"/>
        <v>1.0041766487674</v>
      </c>
      <c r="AC1647" s="51">
        <f t="shared" si="974"/>
        <v>0.13725453299340679</v>
      </c>
      <c r="AD1647" s="78">
        <f t="shared" si="975"/>
        <v>1.4390416599690201</v>
      </c>
      <c r="AE1647" s="51">
        <f t="shared" si="995"/>
        <v>1.4568444270559591</v>
      </c>
      <c r="AF1647" s="50">
        <f t="shared" si="976"/>
        <v>-1.222008799039398E-2</v>
      </c>
      <c r="AG1647" s="50">
        <f t="shared" si="996"/>
        <v>4.0111033216427838E-3</v>
      </c>
      <c r="AH1647" s="48">
        <f t="shared" si="997"/>
        <v>46203</v>
      </c>
      <c r="AI1647" s="55">
        <f t="shared" si="977"/>
        <v>2026</v>
      </c>
      <c r="AJ1647" s="55">
        <f t="shared" si="978"/>
        <v>8</v>
      </c>
      <c r="AK1647" s="53">
        <f t="shared" si="979"/>
        <v>0</v>
      </c>
      <c r="AL1647" s="51">
        <f t="shared" si="998"/>
        <v>1.4158299734913653</v>
      </c>
      <c r="AM1647" s="52" t="str">
        <f t="shared" si="980"/>
        <v/>
      </c>
      <c r="AN1647" s="51">
        <f t="shared" si="999"/>
        <v>1.4568444270559591</v>
      </c>
      <c r="AO1647" s="52">
        <f t="shared" si="981"/>
        <v>-1.222008799039398E-2</v>
      </c>
      <c r="AP1647" s="56">
        <f t="shared" si="982"/>
        <v>1</v>
      </c>
      <c r="AQ1647" s="53" t="b">
        <f t="shared" si="983"/>
        <v>1</v>
      </c>
    </row>
    <row r="1648" spans="1:43">
      <c r="A1648" s="48">
        <f>净值底稿!A1609</f>
        <v>46252</v>
      </c>
      <c r="B1648" s="49">
        <f>净值底稿!X1609</f>
        <v>1.8624914410986526</v>
      </c>
      <c r="C1648" s="49">
        <f>净值底稿!U1609</f>
        <v>2.0655454739641108</v>
      </c>
      <c r="D1648" s="49">
        <f>净值底稿!V1609</f>
        <v>1.8030999999999999</v>
      </c>
      <c r="E1648" s="49">
        <f>净值底稿!W1609</f>
        <v>3.3054999999999999</v>
      </c>
      <c r="F1648" s="50">
        <f t="shared" si="984"/>
        <v>3.8161493766657451E-3</v>
      </c>
      <c r="G1648" s="50">
        <f t="shared" si="985"/>
        <v>-5.3216944626566232E-4</v>
      </c>
      <c r="H1648" s="50">
        <f t="shared" si="986"/>
        <v>7.2150072150067857E-4</v>
      </c>
      <c r="I1648" s="50">
        <f t="shared" si="987"/>
        <v>2.8214307384260007E-3</v>
      </c>
      <c r="J1648" s="51">
        <f t="shared" si="988"/>
        <v>0.15887605660162843</v>
      </c>
      <c r="K1648" s="51">
        <f t="shared" si="989"/>
        <v>0.13926425981019921</v>
      </c>
      <c r="L1648" s="51">
        <f t="shared" si="990"/>
        <v>1.0049011629439999</v>
      </c>
      <c r="M1648" s="51">
        <f t="shared" si="991"/>
        <v>0.13764178715178269</v>
      </c>
      <c r="N1648" s="51">
        <f t="shared" si="962"/>
        <v>1.4406832665076104</v>
      </c>
      <c r="O1648" s="52">
        <f t="shared" si="963"/>
        <v>0.20694369355351483</v>
      </c>
      <c r="P1648" s="53" t="b">
        <f t="shared" si="964"/>
        <v>0</v>
      </c>
      <c r="Q1648" s="53" t="b">
        <f t="shared" si="965"/>
        <v>0</v>
      </c>
      <c r="R1648" s="53" t="b">
        <f t="shared" si="966"/>
        <v>0</v>
      </c>
      <c r="S1648" s="53" t="b">
        <f t="shared" si="992"/>
        <v>0</v>
      </c>
      <c r="T1648" s="54" t="str">
        <f t="shared" si="993"/>
        <v>不调</v>
      </c>
      <c r="U1648" s="51">
        <f t="shared" si="967"/>
        <v>0.15887605660162843</v>
      </c>
      <c r="V1648" s="51">
        <f t="shared" si="968"/>
        <v>0.13926425981019921</v>
      </c>
      <c r="W1648" s="51">
        <f t="shared" si="969"/>
        <v>1.0049011629439999</v>
      </c>
      <c r="X1648" s="51">
        <f t="shared" si="970"/>
        <v>0.13764178715178269</v>
      </c>
      <c r="Y1648" s="51">
        <f t="shared" si="994"/>
        <v>0.99998626710299976</v>
      </c>
      <c r="Z1648" s="51">
        <f t="shared" si="971"/>
        <v>0.15887387477310733</v>
      </c>
      <c r="AA1648" s="51">
        <f t="shared" si="972"/>
        <v>0.13926234730846343</v>
      </c>
      <c r="AB1648" s="51">
        <f t="shared" si="973"/>
        <v>1.0048873627398338</v>
      </c>
      <c r="AC1648" s="51">
        <f t="shared" si="974"/>
        <v>0.1376398969312968</v>
      </c>
      <c r="AD1648" s="78">
        <f t="shared" si="975"/>
        <v>1.4406634817527015</v>
      </c>
      <c r="AE1648" s="51">
        <f t="shared" si="995"/>
        <v>1.4568444270559591</v>
      </c>
      <c r="AF1648" s="50">
        <f t="shared" si="976"/>
        <v>-1.1106845043129643E-2</v>
      </c>
      <c r="AG1648" s="50">
        <f t="shared" si="996"/>
        <v>1.1270151718305588E-3</v>
      </c>
      <c r="AH1648" s="48">
        <f t="shared" si="997"/>
        <v>46203</v>
      </c>
      <c r="AI1648" s="55">
        <f t="shared" si="977"/>
        <v>2026</v>
      </c>
      <c r="AJ1648" s="55">
        <f t="shared" si="978"/>
        <v>8</v>
      </c>
      <c r="AK1648" s="53">
        <f t="shared" si="979"/>
        <v>0</v>
      </c>
      <c r="AL1648" s="51">
        <f t="shared" si="998"/>
        <v>1.4158299734913653</v>
      </c>
      <c r="AM1648" s="52" t="str">
        <f t="shared" si="980"/>
        <v/>
      </c>
      <c r="AN1648" s="51">
        <f t="shared" si="999"/>
        <v>1.4568444270559591</v>
      </c>
      <c r="AO1648" s="52">
        <f t="shared" si="981"/>
        <v>-1.1106845043129643E-2</v>
      </c>
      <c r="AP1648" s="56">
        <f t="shared" si="982"/>
        <v>1</v>
      </c>
      <c r="AQ1648" s="53" t="b">
        <f t="shared" si="983"/>
        <v>1</v>
      </c>
    </row>
    <row r="1649" spans="1:43">
      <c r="A1649" s="48">
        <f>净值底稿!A1610</f>
        <v>46253</v>
      </c>
      <c r="B1649" s="49">
        <f>净值底稿!X1610</f>
        <v>1.8751802261700852</v>
      </c>
      <c r="C1649" s="49">
        <f>净值底稿!U1610</f>
        <v>1.9723380794069958</v>
      </c>
      <c r="D1649" s="49">
        <f>净值底稿!V1610</f>
        <v>1.8019000000000001</v>
      </c>
      <c r="E1649" s="49">
        <f>净值底稿!W1610</f>
        <v>3.2709999999999999</v>
      </c>
      <c r="F1649" s="50">
        <f t="shared" si="984"/>
        <v>6.8128018155872994E-3</v>
      </c>
      <c r="G1649" s="50">
        <f t="shared" si="985"/>
        <v>-4.5124832995438791E-2</v>
      </c>
      <c r="H1649" s="50">
        <f t="shared" si="986"/>
        <v>-6.6552049248513878E-4</v>
      </c>
      <c r="I1649" s="50">
        <f t="shared" si="987"/>
        <v>-1.0437150204205103E-2</v>
      </c>
      <c r="J1649" s="51">
        <f t="shared" si="988"/>
        <v>0.15995625099561095</v>
      </c>
      <c r="K1649" s="51">
        <f t="shared" si="989"/>
        <v>0.13297815714361622</v>
      </c>
      <c r="L1649" s="51">
        <f t="shared" si="990"/>
        <v>1.004218589607291</v>
      </c>
      <c r="M1649" s="51">
        <f t="shared" si="991"/>
        <v>0.13620332865293355</v>
      </c>
      <c r="N1649" s="51">
        <f t="shared" si="962"/>
        <v>1.4333563263994518</v>
      </c>
      <c r="O1649" s="52">
        <f t="shared" si="963"/>
        <v>0.20436956445789697</v>
      </c>
      <c r="P1649" s="53" t="b">
        <f t="shared" si="964"/>
        <v>0</v>
      </c>
      <c r="Q1649" s="53" t="b">
        <f t="shared" si="965"/>
        <v>0</v>
      </c>
      <c r="R1649" s="53" t="b">
        <f t="shared" si="966"/>
        <v>0</v>
      </c>
      <c r="S1649" s="53" t="b">
        <f t="shared" si="992"/>
        <v>0</v>
      </c>
      <c r="T1649" s="54" t="str">
        <f t="shared" si="993"/>
        <v>不调</v>
      </c>
      <c r="U1649" s="51">
        <f t="shared" si="967"/>
        <v>0.15995625099561095</v>
      </c>
      <c r="V1649" s="51">
        <f t="shared" si="968"/>
        <v>0.13297815714361622</v>
      </c>
      <c r="W1649" s="51">
        <f t="shared" si="969"/>
        <v>1.004218589607291</v>
      </c>
      <c r="X1649" s="51">
        <f t="shared" si="970"/>
        <v>0.13620332865293355</v>
      </c>
      <c r="Y1649" s="51">
        <f t="shared" si="994"/>
        <v>0.99998626710299976</v>
      </c>
      <c r="Z1649" s="51">
        <f t="shared" si="971"/>
        <v>0.15995405433289148</v>
      </c>
      <c r="AA1649" s="51">
        <f t="shared" si="972"/>
        <v>0.13297633096828088</v>
      </c>
      <c r="AB1649" s="51">
        <f t="shared" si="973"/>
        <v>1.0042047987768343</v>
      </c>
      <c r="AC1649" s="51">
        <f t="shared" si="974"/>
        <v>0.13620145818665008</v>
      </c>
      <c r="AD1649" s="78">
        <f t="shared" si="975"/>
        <v>1.4333366422646567</v>
      </c>
      <c r="AE1649" s="51">
        <f t="shared" si="995"/>
        <v>1.4568444270559591</v>
      </c>
      <c r="AF1649" s="50">
        <f t="shared" si="976"/>
        <v>-1.6136098237206853E-2</v>
      </c>
      <c r="AG1649" s="50">
        <f t="shared" si="996"/>
        <v>-5.0857397170441798E-3</v>
      </c>
      <c r="AH1649" s="48">
        <f t="shared" si="997"/>
        <v>46203</v>
      </c>
      <c r="AI1649" s="55">
        <f t="shared" si="977"/>
        <v>2026</v>
      </c>
      <c r="AJ1649" s="55">
        <f t="shared" si="978"/>
        <v>8</v>
      </c>
      <c r="AK1649" s="53">
        <f t="shared" si="979"/>
        <v>0</v>
      </c>
      <c r="AL1649" s="51">
        <f t="shared" si="998"/>
        <v>1.4158299734913653</v>
      </c>
      <c r="AM1649" s="52" t="str">
        <f t="shared" si="980"/>
        <v/>
      </c>
      <c r="AN1649" s="51">
        <f t="shared" si="999"/>
        <v>1.4568444270559591</v>
      </c>
      <c r="AO1649" s="52">
        <f t="shared" si="981"/>
        <v>-1.6136098237206853E-2</v>
      </c>
      <c r="AP1649" s="56">
        <f t="shared" si="982"/>
        <v>1</v>
      </c>
      <c r="AQ1649" s="53" t="b">
        <f t="shared" si="983"/>
        <v>1</v>
      </c>
    </row>
    <row r="1650" spans="1:43">
      <c r="A1650" s="48">
        <f>净值底稿!A1611</f>
        <v>46254</v>
      </c>
      <c r="B1650" s="49">
        <f>净值底稿!X1611</f>
        <v>1.8842124707600594</v>
      </c>
      <c r="C1650" s="49">
        <f>净值底稿!U1611</f>
        <v>1.9880914195855153</v>
      </c>
      <c r="D1650" s="49">
        <f>净值底稿!V1611</f>
        <v>1.8013999999999999</v>
      </c>
      <c r="E1650" s="49">
        <f>净值底稿!W1611</f>
        <v>3.35</v>
      </c>
      <c r="F1650" s="50">
        <f t="shared" si="984"/>
        <v>4.8167341271627695E-3</v>
      </c>
      <c r="G1650" s="50">
        <f t="shared" si="985"/>
        <v>7.9871399041566704E-3</v>
      </c>
      <c r="H1650" s="50">
        <f t="shared" si="986"/>
        <v>-2.7748487707424108E-4</v>
      </c>
      <c r="I1650" s="50">
        <f t="shared" si="987"/>
        <v>2.4151635585447861E-2</v>
      </c>
      <c r="J1650" s="51">
        <f t="shared" si="988"/>
        <v>0.16072451048517478</v>
      </c>
      <c r="K1650" s="51">
        <f t="shared" si="989"/>
        <v>0.13403843152766598</v>
      </c>
      <c r="L1650" s="51">
        <f t="shared" si="990"/>
        <v>1.0039261471316885</v>
      </c>
      <c r="M1650" s="51">
        <f t="shared" si="991"/>
        <v>0.13949094617098068</v>
      </c>
      <c r="N1650" s="51">
        <f t="shared" si="962"/>
        <v>1.4381800353155101</v>
      </c>
      <c r="O1650" s="52">
        <f t="shared" si="963"/>
        <v>0.20495552349130977</v>
      </c>
      <c r="P1650" s="53" t="b">
        <f t="shared" si="964"/>
        <v>0</v>
      </c>
      <c r="Q1650" s="53" t="b">
        <f t="shared" si="965"/>
        <v>0</v>
      </c>
      <c r="R1650" s="53" t="b">
        <f t="shared" si="966"/>
        <v>0</v>
      </c>
      <c r="S1650" s="53" t="b">
        <f t="shared" si="992"/>
        <v>0</v>
      </c>
      <c r="T1650" s="54" t="str">
        <f t="shared" si="993"/>
        <v>不调</v>
      </c>
      <c r="U1650" s="51">
        <f t="shared" si="967"/>
        <v>0.16072451048517478</v>
      </c>
      <c r="V1650" s="51">
        <f t="shared" si="968"/>
        <v>0.13403843152766598</v>
      </c>
      <c r="W1650" s="51">
        <f t="shared" si="969"/>
        <v>1.0039261471316885</v>
      </c>
      <c r="X1650" s="51">
        <f t="shared" si="970"/>
        <v>0.13949094617098068</v>
      </c>
      <c r="Y1650" s="51">
        <f t="shared" si="994"/>
        <v>0.99998626710299976</v>
      </c>
      <c r="Z1650" s="51">
        <f t="shared" si="971"/>
        <v>0.16072230327202686</v>
      </c>
      <c r="AA1650" s="51">
        <f t="shared" si="972"/>
        <v>0.13403659079169172</v>
      </c>
      <c r="AB1650" s="51">
        <f t="shared" si="973"/>
        <v>1.0039123603173141</v>
      </c>
      <c r="AC1650" s="51">
        <f t="shared" si="974"/>
        <v>0.13948903055618445</v>
      </c>
      <c r="AD1650" s="78">
        <f t="shared" si="975"/>
        <v>1.4381602849372173</v>
      </c>
      <c r="AE1650" s="51">
        <f t="shared" si="995"/>
        <v>1.4568444270559591</v>
      </c>
      <c r="AF1650" s="50">
        <f t="shared" si="976"/>
        <v>-1.2825077113071903E-2</v>
      </c>
      <c r="AG1650" s="50">
        <f t="shared" si="996"/>
        <v>3.3653243280931111E-3</v>
      </c>
      <c r="AH1650" s="48">
        <f t="shared" si="997"/>
        <v>46203</v>
      </c>
      <c r="AI1650" s="55">
        <f t="shared" si="977"/>
        <v>2026</v>
      </c>
      <c r="AJ1650" s="55">
        <f t="shared" si="978"/>
        <v>8</v>
      </c>
      <c r="AK1650" s="53">
        <f t="shared" si="979"/>
        <v>0</v>
      </c>
      <c r="AL1650" s="51">
        <f t="shared" si="998"/>
        <v>1.4158299734913653</v>
      </c>
      <c r="AM1650" s="52" t="str">
        <f t="shared" si="980"/>
        <v/>
      </c>
      <c r="AN1650" s="51">
        <f t="shared" si="999"/>
        <v>1.4568444270559591</v>
      </c>
      <c r="AO1650" s="52">
        <f t="shared" si="981"/>
        <v>-1.2825077113071903E-2</v>
      </c>
      <c r="AP1650" s="56">
        <f t="shared" si="982"/>
        <v>1</v>
      </c>
      <c r="AQ1650" s="53" t="b">
        <f t="shared" si="983"/>
        <v>1</v>
      </c>
    </row>
    <row r="1651" spans="1:43">
      <c r="A1651" s="48">
        <f>净值底稿!A1612</f>
        <v>46255</v>
      </c>
      <c r="B1651" s="49">
        <f>净值底稿!X1612</f>
        <v>1.8743495524479379</v>
      </c>
      <c r="C1651" s="49">
        <f>净值底稿!U1612</f>
        <v>1.9964513362343541</v>
      </c>
      <c r="D1651" s="49">
        <f>净值底稿!V1612</f>
        <v>1.8010999999999999</v>
      </c>
      <c r="E1651" s="49">
        <f>净值底稿!W1612</f>
        <v>3.4020999999999999</v>
      </c>
      <c r="F1651" s="50">
        <f t="shared" si="984"/>
        <v>-5.2345043168846583E-3</v>
      </c>
      <c r="G1651" s="50">
        <f t="shared" si="985"/>
        <v>4.2049960914682938E-3</v>
      </c>
      <c r="H1651" s="50">
        <f t="shared" si="986"/>
        <v>-1.665371377816971E-4</v>
      </c>
      <c r="I1651" s="50">
        <f t="shared" si="987"/>
        <v>1.555223880597012E-2</v>
      </c>
      <c r="J1651" s="51">
        <f t="shared" si="988"/>
        <v>0.15988100168172978</v>
      </c>
      <c r="K1651" s="51">
        <f t="shared" si="989"/>
        <v>0.13460021413208453</v>
      </c>
      <c r="L1651" s="51">
        <f t="shared" si="990"/>
        <v>1.0037451716262431</v>
      </c>
      <c r="M1651" s="51">
        <f t="shared" si="991"/>
        <v>0.14165839727020749</v>
      </c>
      <c r="N1651" s="51">
        <f t="shared" si="962"/>
        <v>1.4398847847102649</v>
      </c>
      <c r="O1651" s="52">
        <f t="shared" si="963"/>
        <v>0.20451720786331534</v>
      </c>
      <c r="P1651" s="53" t="b">
        <f t="shared" si="964"/>
        <v>0</v>
      </c>
      <c r="Q1651" s="53" t="b">
        <f t="shared" si="965"/>
        <v>0</v>
      </c>
      <c r="R1651" s="53" t="b">
        <f t="shared" si="966"/>
        <v>0</v>
      </c>
      <c r="S1651" s="53" t="b">
        <f t="shared" si="992"/>
        <v>0</v>
      </c>
      <c r="T1651" s="54" t="str">
        <f t="shared" si="993"/>
        <v>不调</v>
      </c>
      <c r="U1651" s="51">
        <f t="shared" si="967"/>
        <v>0.15988100168172978</v>
      </c>
      <c r="V1651" s="51">
        <f t="shared" si="968"/>
        <v>0.13460021413208453</v>
      </c>
      <c r="W1651" s="51">
        <f t="shared" si="969"/>
        <v>1.0037451716262431</v>
      </c>
      <c r="X1651" s="51">
        <f t="shared" si="970"/>
        <v>0.14165839727020749</v>
      </c>
      <c r="Y1651" s="51">
        <f t="shared" si="994"/>
        <v>0.99998626710299976</v>
      </c>
      <c r="Z1651" s="51">
        <f t="shared" si="971"/>
        <v>0.1598788060524014</v>
      </c>
      <c r="AA1651" s="51">
        <f t="shared" si="972"/>
        <v>0.13459836568120764</v>
      </c>
      <c r="AB1651" s="51">
        <f t="shared" si="973"/>
        <v>1.0037313872971867</v>
      </c>
      <c r="AC1651" s="51">
        <f t="shared" si="974"/>
        <v>0.14165645189002857</v>
      </c>
      <c r="AD1651" s="78">
        <f t="shared" si="975"/>
        <v>1.4398650109208242</v>
      </c>
      <c r="AE1651" s="51">
        <f t="shared" si="995"/>
        <v>1.4568444270559591</v>
      </c>
      <c r="AF1651" s="50">
        <f t="shared" si="976"/>
        <v>-1.1654927471869803E-2</v>
      </c>
      <c r="AG1651" s="50">
        <f t="shared" si="996"/>
        <v>1.185351870345519E-3</v>
      </c>
      <c r="AH1651" s="48">
        <f t="shared" si="997"/>
        <v>46203</v>
      </c>
      <c r="AI1651" s="55">
        <f t="shared" si="977"/>
        <v>2026</v>
      </c>
      <c r="AJ1651" s="55">
        <f t="shared" si="978"/>
        <v>8</v>
      </c>
      <c r="AK1651" s="53">
        <f t="shared" si="979"/>
        <v>0</v>
      </c>
      <c r="AL1651" s="51">
        <f t="shared" si="998"/>
        <v>1.4158299734913653</v>
      </c>
      <c r="AM1651" s="52" t="str">
        <f t="shared" si="980"/>
        <v/>
      </c>
      <c r="AN1651" s="51">
        <f t="shared" si="999"/>
        <v>1.4568444270559591</v>
      </c>
      <c r="AO1651" s="52">
        <f t="shared" si="981"/>
        <v>-1.1654927471869803E-2</v>
      </c>
      <c r="AP1651" s="56">
        <f t="shared" si="982"/>
        <v>1</v>
      </c>
      <c r="AQ1651" s="53" t="b">
        <f t="shared" si="983"/>
        <v>1</v>
      </c>
    </row>
    <row r="1652" spans="1:43">
      <c r="A1652" s="48">
        <f>净值底稿!A1613</f>
        <v>46258</v>
      </c>
      <c r="B1652" s="49">
        <f>净值底稿!X1613</f>
        <v>1.8877620949224951</v>
      </c>
      <c r="C1652" s="49">
        <f>净值底稿!U1613</f>
        <v>1.9680688986241579</v>
      </c>
      <c r="D1652" s="49">
        <f>净值底稿!V1613</f>
        <v>1.8024</v>
      </c>
      <c r="E1652" s="49">
        <f>净值底稿!W1613</f>
        <v>3.4737</v>
      </c>
      <c r="F1652" s="50">
        <f t="shared" si="984"/>
        <v>7.1558383851295648E-3</v>
      </c>
      <c r="G1652" s="50">
        <f t="shared" si="985"/>
        <v>-1.4216443494049935E-2</v>
      </c>
      <c r="H1652" s="50">
        <f t="shared" si="986"/>
        <v>7.2178113375165331E-4</v>
      </c>
      <c r="I1652" s="50">
        <f t="shared" si="987"/>
        <v>2.1045824637723864E-2</v>
      </c>
      <c r="J1652" s="51">
        <f t="shared" si="988"/>
        <v>0.16102287294971987</v>
      </c>
      <c r="K1652" s="51">
        <f t="shared" si="989"/>
        <v>0.13268485562110929</v>
      </c>
      <c r="L1652" s="51">
        <f t="shared" si="990"/>
        <v>1.0044558616758921</v>
      </c>
      <c r="M1652" s="51">
        <f t="shared" si="991"/>
        <v>0.14463772873530828</v>
      </c>
      <c r="N1652" s="51">
        <f t="shared" si="962"/>
        <v>1.4428013189820295</v>
      </c>
      <c r="O1652" s="52">
        <f t="shared" si="963"/>
        <v>0.2035676878768416</v>
      </c>
      <c r="P1652" s="53" t="b">
        <f t="shared" si="964"/>
        <v>0</v>
      </c>
      <c r="Q1652" s="53" t="b">
        <f t="shared" si="965"/>
        <v>0</v>
      </c>
      <c r="R1652" s="53" t="b">
        <f t="shared" si="966"/>
        <v>0</v>
      </c>
      <c r="S1652" s="53" t="b">
        <f t="shared" si="992"/>
        <v>0</v>
      </c>
      <c r="T1652" s="54" t="str">
        <f t="shared" si="993"/>
        <v>不调</v>
      </c>
      <c r="U1652" s="51">
        <f t="shared" si="967"/>
        <v>0.16102287294971987</v>
      </c>
      <c r="V1652" s="51">
        <f t="shared" si="968"/>
        <v>0.13268485562110929</v>
      </c>
      <c r="W1652" s="51">
        <f t="shared" si="969"/>
        <v>1.0044558616758921</v>
      </c>
      <c r="X1652" s="51">
        <f t="shared" si="970"/>
        <v>0.14463772873530828</v>
      </c>
      <c r="Y1652" s="51">
        <f t="shared" si="994"/>
        <v>0.99995880187477393</v>
      </c>
      <c r="Z1652" s="51">
        <f t="shared" si="971"/>
        <v>0.16101623910923582</v>
      </c>
      <c r="AA1652" s="51">
        <f t="shared" si="972"/>
        <v>0.13267938925381181</v>
      </c>
      <c r="AB1652" s="51">
        <f t="shared" si="973"/>
        <v>1.0044144799775188</v>
      </c>
      <c r="AC1652" s="51">
        <f t="shared" si="974"/>
        <v>0.14463176993204743</v>
      </c>
      <c r="AD1652" s="78">
        <f t="shared" si="975"/>
        <v>1.4427418782726138</v>
      </c>
      <c r="AE1652" s="51">
        <f t="shared" si="995"/>
        <v>1.4568444270559591</v>
      </c>
      <c r="AF1652" s="50">
        <f t="shared" si="976"/>
        <v>-9.6802023067378284E-3</v>
      </c>
      <c r="AG1652" s="50">
        <f t="shared" si="996"/>
        <v>1.9980118483118314E-3</v>
      </c>
      <c r="AH1652" s="48">
        <f t="shared" si="997"/>
        <v>46203</v>
      </c>
      <c r="AI1652" s="55">
        <f t="shared" si="977"/>
        <v>2026</v>
      </c>
      <c r="AJ1652" s="55">
        <f t="shared" si="978"/>
        <v>8</v>
      </c>
      <c r="AK1652" s="53">
        <f t="shared" si="979"/>
        <v>0</v>
      </c>
      <c r="AL1652" s="51">
        <f t="shared" si="998"/>
        <v>1.4158299734913653</v>
      </c>
      <c r="AM1652" s="52" t="str">
        <f t="shared" si="980"/>
        <v/>
      </c>
      <c r="AN1652" s="51">
        <f t="shared" si="999"/>
        <v>1.4568444270559591</v>
      </c>
      <c r="AO1652" s="52">
        <f t="shared" si="981"/>
        <v>-9.6802023067378284E-3</v>
      </c>
      <c r="AP1652" s="56">
        <f t="shared" si="982"/>
        <v>1</v>
      </c>
      <c r="AQ1652" s="53" t="b">
        <f t="shared" si="983"/>
        <v>1</v>
      </c>
    </row>
    <row r="1653" spans="1:43">
      <c r="A1653" s="48">
        <f>净值底稿!A1614</f>
        <v>46259</v>
      </c>
      <c r="B1653" s="49">
        <f>净值底稿!X1614</f>
        <v>1.8873900447557661</v>
      </c>
      <c r="C1653" s="49">
        <f>净值底稿!U1614</f>
        <v>1.9744508571455566</v>
      </c>
      <c r="D1653" s="49">
        <f>净值底稿!V1614</f>
        <v>1.8022</v>
      </c>
      <c r="E1653" s="49">
        <f>净值底稿!W1614</f>
        <v>3.4613999999999998</v>
      </c>
      <c r="F1653" s="50">
        <f t="shared" si="984"/>
        <v>-1.9708530419682013E-4</v>
      </c>
      <c r="G1653" s="50">
        <f t="shared" si="985"/>
        <v>3.2427515753439273E-3</v>
      </c>
      <c r="H1653" s="50">
        <f t="shared" si="986"/>
        <v>-1.1096316023073705E-4</v>
      </c>
      <c r="I1653" s="50">
        <f t="shared" si="987"/>
        <v>-3.5408929959409585E-3</v>
      </c>
      <c r="J1653" s="51">
        <f t="shared" si="988"/>
        <v>0.16098450517477034</v>
      </c>
      <c r="K1653" s="51">
        <f t="shared" si="989"/>
        <v>0.13310963555233027</v>
      </c>
      <c r="L1653" s="51">
        <f t="shared" si="990"/>
        <v>1.004303026972639</v>
      </c>
      <c r="M1653" s="51">
        <f t="shared" si="991"/>
        <v>0.14411964431090452</v>
      </c>
      <c r="N1653" s="51">
        <f t="shared" si="962"/>
        <v>1.442516812010644</v>
      </c>
      <c r="O1653" s="52">
        <f t="shared" si="963"/>
        <v>0.20387571103395263</v>
      </c>
      <c r="P1653" s="53" t="b">
        <f t="shared" si="964"/>
        <v>0</v>
      </c>
      <c r="Q1653" s="53" t="b">
        <f t="shared" si="965"/>
        <v>0</v>
      </c>
      <c r="R1653" s="53" t="b">
        <f t="shared" si="966"/>
        <v>0</v>
      </c>
      <c r="S1653" s="53" t="b">
        <f t="shared" si="992"/>
        <v>0</v>
      </c>
      <c r="T1653" s="54" t="str">
        <f t="shared" si="993"/>
        <v>不调</v>
      </c>
      <c r="U1653" s="51">
        <f t="shared" si="967"/>
        <v>0.16098450517477034</v>
      </c>
      <c r="V1653" s="51">
        <f t="shared" si="968"/>
        <v>0.13310963555233027</v>
      </c>
      <c r="W1653" s="51">
        <f t="shared" si="969"/>
        <v>1.004303026972639</v>
      </c>
      <c r="X1653" s="51">
        <f t="shared" si="970"/>
        <v>0.14411964431090452</v>
      </c>
      <c r="Y1653" s="51">
        <f t="shared" si="994"/>
        <v>0.99998626710299976</v>
      </c>
      <c r="Z1653" s="51">
        <f t="shared" si="971"/>
        <v>0.16098229439114214</v>
      </c>
      <c r="AA1653" s="51">
        <f t="shared" si="972"/>
        <v>0.13310780757141549</v>
      </c>
      <c r="AB1653" s="51">
        <f t="shared" si="973"/>
        <v>1.0042892349826125</v>
      </c>
      <c r="AC1653" s="51">
        <f t="shared" si="974"/>
        <v>0.14411766513067348</v>
      </c>
      <c r="AD1653" s="78">
        <f t="shared" si="975"/>
        <v>1.4424970020758436</v>
      </c>
      <c r="AE1653" s="51">
        <f t="shared" si="995"/>
        <v>1.4568444270559591</v>
      </c>
      <c r="AF1653" s="50">
        <f t="shared" si="976"/>
        <v>-9.8482890236325504E-3</v>
      </c>
      <c r="AG1653" s="50">
        <f t="shared" si="996"/>
        <v>-1.6972973506756972E-4</v>
      </c>
      <c r="AH1653" s="48">
        <f t="shared" si="997"/>
        <v>46203</v>
      </c>
      <c r="AI1653" s="55">
        <f t="shared" si="977"/>
        <v>2026</v>
      </c>
      <c r="AJ1653" s="55">
        <f t="shared" si="978"/>
        <v>8</v>
      </c>
      <c r="AK1653" s="53">
        <f t="shared" si="979"/>
        <v>0</v>
      </c>
      <c r="AL1653" s="51">
        <f t="shared" si="998"/>
        <v>1.4158299734913653</v>
      </c>
      <c r="AM1653" s="52" t="str">
        <f t="shared" si="980"/>
        <v/>
      </c>
      <c r="AN1653" s="51">
        <f t="shared" si="999"/>
        <v>1.4568444270559591</v>
      </c>
      <c r="AO1653" s="52">
        <f t="shared" si="981"/>
        <v>-9.8482890236325504E-3</v>
      </c>
      <c r="AP1653" s="56">
        <f t="shared" si="982"/>
        <v>1</v>
      </c>
      <c r="AQ1653" s="53" t="b">
        <f t="shared" si="983"/>
        <v>1</v>
      </c>
    </row>
    <row r="1654" spans="1:43">
      <c r="A1654" s="48">
        <f>净值底稿!A1615</f>
        <v>46260</v>
      </c>
      <c r="B1654" s="49">
        <f>净值底稿!X1615</f>
        <v>1.8939225777851454</v>
      </c>
      <c r="C1654" s="49">
        <f>净值底稿!U1615</f>
        <v>1.9783116154608951</v>
      </c>
      <c r="D1654" s="49">
        <f>净值底稿!V1615</f>
        <v>1.8017000000000001</v>
      </c>
      <c r="E1654" s="49">
        <f>净值底稿!W1615</f>
        <v>3.4626999999999999</v>
      </c>
      <c r="F1654" s="50">
        <f t="shared" si="984"/>
        <v>3.4611462784444047E-3</v>
      </c>
      <c r="G1654" s="50">
        <f t="shared" si="985"/>
        <v>1.9553580183402364E-3</v>
      </c>
      <c r="H1654" s="50">
        <f t="shared" si="986"/>
        <v>-2.7743868605034638E-4</v>
      </c>
      <c r="I1654" s="50">
        <f t="shared" si="987"/>
        <v>3.7557057837878105E-4</v>
      </c>
      <c r="J1654" s="51">
        <f t="shared" si="988"/>
        <v>0.16153947766026949</v>
      </c>
      <c r="K1654" s="51">
        <f t="shared" si="989"/>
        <v>0.13336808099025396</v>
      </c>
      <c r="L1654" s="51">
        <f t="shared" si="990"/>
        <v>1.0040106062968444</v>
      </c>
      <c r="M1654" s="51">
        <f t="shared" si="991"/>
        <v>0.1441717914855212</v>
      </c>
      <c r="N1654" s="51">
        <f t="shared" si="962"/>
        <v>1.443089956432889</v>
      </c>
      <c r="O1654" s="52">
        <f t="shared" si="963"/>
        <v>0.20435840283962098</v>
      </c>
      <c r="P1654" s="53" t="b">
        <f t="shared" si="964"/>
        <v>0</v>
      </c>
      <c r="Q1654" s="53" t="b">
        <f t="shared" si="965"/>
        <v>0</v>
      </c>
      <c r="R1654" s="53" t="b">
        <f t="shared" si="966"/>
        <v>0</v>
      </c>
      <c r="S1654" s="53" t="b">
        <f t="shared" si="992"/>
        <v>0</v>
      </c>
      <c r="T1654" s="54" t="str">
        <f t="shared" si="993"/>
        <v>不调</v>
      </c>
      <c r="U1654" s="51">
        <f t="shared" si="967"/>
        <v>0.16153947766026949</v>
      </c>
      <c r="V1654" s="51">
        <f t="shared" si="968"/>
        <v>0.13336808099025396</v>
      </c>
      <c r="W1654" s="51">
        <f t="shared" si="969"/>
        <v>1.0040106062968444</v>
      </c>
      <c r="X1654" s="51">
        <f t="shared" si="970"/>
        <v>0.1441717914855212</v>
      </c>
      <c r="Y1654" s="51">
        <f t="shared" si="994"/>
        <v>0.99998626710299976</v>
      </c>
      <c r="Z1654" s="51">
        <f t="shared" si="971"/>
        <v>0.1615372592552613</v>
      </c>
      <c r="AA1654" s="51">
        <f t="shared" si="972"/>
        <v>0.13336624946013459</v>
      </c>
      <c r="AB1654" s="51">
        <f t="shared" si="973"/>
        <v>1.0039968183226009</v>
      </c>
      <c r="AC1654" s="51">
        <f t="shared" si="974"/>
        <v>0.1441698115891584</v>
      </c>
      <c r="AD1654" s="78">
        <f t="shared" si="975"/>
        <v>1.4430701386271552</v>
      </c>
      <c r="AE1654" s="51">
        <f t="shared" si="995"/>
        <v>1.4568444270559591</v>
      </c>
      <c r="AF1654" s="50">
        <f t="shared" si="976"/>
        <v>-9.4548794455969754E-3</v>
      </c>
      <c r="AG1654" s="50">
        <f t="shared" si="996"/>
        <v>3.9732252509838695E-4</v>
      </c>
      <c r="AH1654" s="48">
        <f t="shared" si="997"/>
        <v>46203</v>
      </c>
      <c r="AI1654" s="55">
        <f t="shared" si="977"/>
        <v>2026</v>
      </c>
      <c r="AJ1654" s="55">
        <f t="shared" si="978"/>
        <v>8</v>
      </c>
      <c r="AK1654" s="53">
        <f t="shared" si="979"/>
        <v>0</v>
      </c>
      <c r="AL1654" s="51">
        <f t="shared" si="998"/>
        <v>1.4158299734913653</v>
      </c>
      <c r="AM1654" s="52" t="str">
        <f t="shared" si="980"/>
        <v/>
      </c>
      <c r="AN1654" s="51">
        <f t="shared" si="999"/>
        <v>1.4568444270559591</v>
      </c>
      <c r="AO1654" s="52">
        <f t="shared" si="981"/>
        <v>-9.4548794455969754E-3</v>
      </c>
      <c r="AP1654" s="56">
        <f t="shared" si="982"/>
        <v>1</v>
      </c>
      <c r="AQ1654" s="53" t="b">
        <f t="shared" si="983"/>
        <v>1</v>
      </c>
    </row>
    <row r="1655" spans="1:43">
      <c r="A1655" s="48">
        <f>净值底稿!A1616</f>
        <v>46261</v>
      </c>
      <c r="B1655" s="49">
        <f>净值底稿!X1616</f>
        <v>1.8899600508739067</v>
      </c>
      <c r="C1655" s="49">
        <f>净值底稿!U1616</f>
        <v>2.0189155707026458</v>
      </c>
      <c r="D1655" s="49">
        <f>净值底稿!V1616</f>
        <v>1.8003</v>
      </c>
      <c r="E1655" s="49">
        <f>净值底稿!W1616</f>
        <v>3.4346000000000001</v>
      </c>
      <c r="F1655" s="50">
        <f t="shared" si="984"/>
        <v>-2.0922327859212997E-3</v>
      </c>
      <c r="G1655" s="50">
        <f t="shared" si="985"/>
        <v>2.0524549784989743E-2</v>
      </c>
      <c r="H1655" s="50">
        <f t="shared" si="986"/>
        <v>-7.7704390298050097E-4</v>
      </c>
      <c r="I1655" s="50">
        <f t="shared" si="987"/>
        <v>-8.1150547260807615E-3</v>
      </c>
      <c r="J1655" s="51">
        <f t="shared" si="988"/>
        <v>0.16119928570529957</v>
      </c>
      <c r="K1655" s="51">
        <f t="shared" si="989"/>
        <v>0.13610353168681649</v>
      </c>
      <c r="L1655" s="51">
        <f t="shared" si="990"/>
        <v>1.0032166687163115</v>
      </c>
      <c r="M1655" s="51">
        <f t="shared" si="991"/>
        <v>0.14299986567826362</v>
      </c>
      <c r="N1655" s="51">
        <f t="shared" si="962"/>
        <v>1.4435193517866913</v>
      </c>
      <c r="O1655" s="52">
        <f t="shared" si="963"/>
        <v>0.20595693228783846</v>
      </c>
      <c r="P1655" s="53" t="b">
        <f t="shared" si="964"/>
        <v>0</v>
      </c>
      <c r="Q1655" s="53" t="b">
        <f t="shared" si="965"/>
        <v>0</v>
      </c>
      <c r="R1655" s="53" t="b">
        <f t="shared" si="966"/>
        <v>0</v>
      </c>
      <c r="S1655" s="53" t="b">
        <f t="shared" si="992"/>
        <v>0</v>
      </c>
      <c r="T1655" s="54" t="str">
        <f t="shared" si="993"/>
        <v>不调</v>
      </c>
      <c r="U1655" s="51">
        <f t="shared" si="967"/>
        <v>0.16119928570529957</v>
      </c>
      <c r="V1655" s="51">
        <f t="shared" si="968"/>
        <v>0.13610353168681649</v>
      </c>
      <c r="W1655" s="51">
        <f t="shared" si="969"/>
        <v>1.0032166687163115</v>
      </c>
      <c r="X1655" s="51">
        <f t="shared" si="970"/>
        <v>0.14299986567826362</v>
      </c>
      <c r="Y1655" s="51">
        <f t="shared" si="994"/>
        <v>0.99998626710299976</v>
      </c>
      <c r="Z1655" s="51">
        <f t="shared" si="971"/>
        <v>0.16119707197211247</v>
      </c>
      <c r="AA1655" s="51">
        <f t="shared" si="972"/>
        <v>0.13610166259103446</v>
      </c>
      <c r="AB1655" s="51">
        <f t="shared" si="973"/>
        <v>1.0032028916451312</v>
      </c>
      <c r="AC1655" s="51">
        <f t="shared" si="974"/>
        <v>0.14299790187583722</v>
      </c>
      <c r="AD1655" s="78">
        <f t="shared" si="975"/>
        <v>1.4434995280841154</v>
      </c>
      <c r="AE1655" s="51">
        <f t="shared" si="995"/>
        <v>1.4568444270559591</v>
      </c>
      <c r="AF1655" s="50">
        <f t="shared" si="976"/>
        <v>-9.1601400424144996E-3</v>
      </c>
      <c r="AG1655" s="50">
        <f t="shared" si="996"/>
        <v>2.9755272835774171E-4</v>
      </c>
      <c r="AH1655" s="48">
        <f t="shared" si="997"/>
        <v>46203</v>
      </c>
      <c r="AI1655" s="55">
        <f t="shared" si="977"/>
        <v>2026</v>
      </c>
      <c r="AJ1655" s="55">
        <f t="shared" si="978"/>
        <v>8</v>
      </c>
      <c r="AK1655" s="53">
        <f t="shared" si="979"/>
        <v>0</v>
      </c>
      <c r="AL1655" s="51">
        <f t="shared" si="998"/>
        <v>1.4158299734913653</v>
      </c>
      <c r="AM1655" s="52" t="str">
        <f t="shared" si="980"/>
        <v/>
      </c>
      <c r="AN1655" s="51">
        <f t="shared" si="999"/>
        <v>1.4568444270559591</v>
      </c>
      <c r="AO1655" s="52">
        <f t="shared" si="981"/>
        <v>-9.1601400424144996E-3</v>
      </c>
      <c r="AP1655" s="56">
        <f t="shared" si="982"/>
        <v>1</v>
      </c>
      <c r="AQ1655" s="53" t="b">
        <f t="shared" si="983"/>
        <v>1</v>
      </c>
    </row>
    <row r="1656" spans="1:43">
      <c r="A1656" s="48">
        <f>净值底稿!A1617</f>
        <v>46262</v>
      </c>
      <c r="B1656" s="49">
        <f>净值底稿!X1617</f>
        <v>1.8932889157161685</v>
      </c>
      <c r="C1656" s="49">
        <f>净值底稿!U1617</f>
        <v>2.012025853349285</v>
      </c>
      <c r="D1656" s="49">
        <f>净值底稿!V1617</f>
        <v>1.8001</v>
      </c>
      <c r="E1656" s="49">
        <f>净值底稿!W1617</f>
        <v>3.4416000000000002</v>
      </c>
      <c r="F1656" s="50">
        <f t="shared" si="984"/>
        <v>1.761341379000303E-3</v>
      </c>
      <c r="G1656" s="50">
        <f t="shared" si="985"/>
        <v>-3.4125831973067511E-3</v>
      </c>
      <c r="H1656" s="50">
        <f t="shared" si="986"/>
        <v>-1.1109259567843033E-4</v>
      </c>
      <c r="I1656" s="50">
        <f t="shared" si="987"/>
        <v>2.0380830373261105E-3</v>
      </c>
      <c r="J1656" s="51">
        <f t="shared" si="988"/>
        <v>0.16148099504515065</v>
      </c>
      <c r="K1656" s="51">
        <f t="shared" si="989"/>
        <v>0.13563720434415077</v>
      </c>
      <c r="L1656" s="51">
        <f t="shared" si="990"/>
        <v>1.0030914432319062</v>
      </c>
      <c r="M1656" s="51">
        <f t="shared" si="991"/>
        <v>0.14328934347402358</v>
      </c>
      <c r="N1656" s="51">
        <f t="shared" si="962"/>
        <v>1.4434989860952312</v>
      </c>
      <c r="O1656" s="52">
        <f t="shared" si="963"/>
        <v>0.20583194186580453</v>
      </c>
      <c r="P1656" s="53" t="b">
        <f t="shared" si="964"/>
        <v>0</v>
      </c>
      <c r="Q1656" s="53" t="b">
        <f t="shared" si="965"/>
        <v>0</v>
      </c>
      <c r="R1656" s="53" t="b">
        <f t="shared" si="966"/>
        <v>0</v>
      </c>
      <c r="S1656" s="53" t="b">
        <f t="shared" si="992"/>
        <v>0</v>
      </c>
      <c r="T1656" s="54" t="str">
        <f t="shared" si="993"/>
        <v>不调</v>
      </c>
      <c r="U1656" s="51">
        <f t="shared" si="967"/>
        <v>0.16148099504515065</v>
      </c>
      <c r="V1656" s="51">
        <f t="shared" si="968"/>
        <v>0.13563720434415077</v>
      </c>
      <c r="W1656" s="51">
        <f t="shared" si="969"/>
        <v>1.0030914432319062</v>
      </c>
      <c r="X1656" s="51">
        <f t="shared" si="970"/>
        <v>0.14328934347402358</v>
      </c>
      <c r="Y1656" s="51">
        <f t="shared" si="994"/>
        <v>0.99998626710299976</v>
      </c>
      <c r="Z1656" s="51">
        <f t="shared" si="971"/>
        <v>0.16147877744327821</v>
      </c>
      <c r="AA1656" s="51">
        <f t="shared" si="972"/>
        <v>0.1356353416523941</v>
      </c>
      <c r="AB1656" s="51">
        <f t="shared" si="973"/>
        <v>1.0030776678804345</v>
      </c>
      <c r="AC1656" s="51">
        <f t="shared" si="974"/>
        <v>0.14328737569622843</v>
      </c>
      <c r="AD1656" s="78">
        <f t="shared" si="975"/>
        <v>1.4434791626723353</v>
      </c>
      <c r="AE1656" s="51">
        <f t="shared" si="995"/>
        <v>1.4568444270559591</v>
      </c>
      <c r="AF1656" s="50">
        <f t="shared" si="976"/>
        <v>-9.1741191683951673E-3</v>
      </c>
      <c r="AG1656" s="50">
        <f t="shared" si="996"/>
        <v>-1.4108360538944709E-5</v>
      </c>
      <c r="AH1656" s="48">
        <f t="shared" si="997"/>
        <v>46203</v>
      </c>
      <c r="AI1656" s="55">
        <f t="shared" si="977"/>
        <v>2026</v>
      </c>
      <c r="AJ1656" s="55">
        <f t="shared" si="978"/>
        <v>8</v>
      </c>
      <c r="AK1656" s="53">
        <f t="shared" si="979"/>
        <v>0</v>
      </c>
      <c r="AL1656" s="51">
        <f t="shared" si="998"/>
        <v>1.4158299734913653</v>
      </c>
      <c r="AM1656" s="52" t="str">
        <f t="shared" si="980"/>
        <v/>
      </c>
      <c r="AN1656" s="51">
        <f t="shared" si="999"/>
        <v>1.4568444270559591</v>
      </c>
      <c r="AO1656" s="52">
        <f t="shared" si="981"/>
        <v>-9.1741191683951673E-3</v>
      </c>
      <c r="AP1656" s="56">
        <f t="shared" si="982"/>
        <v>1</v>
      </c>
      <c r="AQ1656" s="53" t="b">
        <f t="shared" si="983"/>
        <v>1</v>
      </c>
    </row>
    <row r="1657" spans="1:43" s="72" customFormat="1">
      <c r="A1657" s="48">
        <f>净值底稿!A1618</f>
        <v>46265</v>
      </c>
      <c r="B1657" s="76">
        <f>净值底稿!X1618</f>
        <v>1.9060790300552006</v>
      </c>
      <c r="C1657" s="76">
        <f>净值底稿!U1618</f>
        <v>2.0341361641381117</v>
      </c>
      <c r="D1657" s="76">
        <f>净值底稿!V1618</f>
        <v>1.8006</v>
      </c>
      <c r="E1657" s="76">
        <f>净值底稿!W1618</f>
        <v>3.3302</v>
      </c>
      <c r="F1657" s="77">
        <f t="shared" si="984"/>
        <v>6.7555005645791866E-3</v>
      </c>
      <c r="G1657" s="77">
        <f t="shared" si="985"/>
        <v>1.0989078868952395E-2</v>
      </c>
      <c r="H1657" s="77">
        <f t="shared" si="986"/>
        <v>2.7776234653620335E-4</v>
      </c>
      <c r="I1657" s="77">
        <f t="shared" si="987"/>
        <v>-3.2368665736866586E-2</v>
      </c>
      <c r="J1657" s="78">
        <f t="shared" si="988"/>
        <v>0.16256964741546384</v>
      </c>
      <c r="K1657" s="78">
        <f t="shared" si="989"/>
        <v>0.13712584911922956</v>
      </c>
      <c r="L1657" s="78">
        <f t="shared" si="990"/>
        <v>1.0033562850872231</v>
      </c>
      <c r="M1657" s="78">
        <f t="shared" si="991"/>
        <v>0.13864935452800439</v>
      </c>
      <c r="N1657" s="78">
        <f t="shared" si="962"/>
        <v>1.4417011361499208</v>
      </c>
      <c r="O1657" s="79">
        <f t="shared" si="963"/>
        <v>0.20787629906086752</v>
      </c>
      <c r="P1657" s="80" t="b">
        <f>FALSE()</f>
        <v>0</v>
      </c>
      <c r="Q1657" s="80" t="b">
        <f>FALSE()</f>
        <v>0</v>
      </c>
      <c r="R1657" s="80" t="b">
        <f t="shared" si="966"/>
        <v>0</v>
      </c>
      <c r="S1657" s="80" t="b">
        <f t="shared" si="992"/>
        <v>0</v>
      </c>
      <c r="T1657" s="81" t="str">
        <f t="shared" si="993"/>
        <v>不调</v>
      </c>
      <c r="U1657" s="78">
        <f t="shared" si="967"/>
        <v>0.16256964741546384</v>
      </c>
      <c r="V1657" s="78">
        <f t="shared" si="968"/>
        <v>0.13712584911922956</v>
      </c>
      <c r="W1657" s="78">
        <f t="shared" si="969"/>
        <v>1.0033562850872231</v>
      </c>
      <c r="X1657" s="78">
        <f t="shared" si="970"/>
        <v>0.13864935452800439</v>
      </c>
      <c r="Y1657" s="78">
        <f t="shared" si="994"/>
        <v>0.99995880187477393</v>
      </c>
      <c r="Z1657" s="78">
        <f t="shared" si="971"/>
        <v>0.16256294985077166</v>
      </c>
      <c r="AA1657" s="78">
        <f t="shared" si="972"/>
        <v>0.13712019979132581</v>
      </c>
      <c r="AB1657" s="78">
        <f t="shared" si="973"/>
        <v>1.0033149486893438</v>
      </c>
      <c r="AC1657" s="78">
        <f t="shared" si="974"/>
        <v>0.13864364243453403</v>
      </c>
      <c r="AD1657" s="78">
        <f t="shared" si="975"/>
        <v>1.4416417407659754</v>
      </c>
      <c r="AE1657" s="78">
        <f t="shared" si="995"/>
        <v>1.4568444270559591</v>
      </c>
      <c r="AF1657" s="77">
        <f t="shared" si="976"/>
        <v>-1.0435353293491878E-2</v>
      </c>
      <c r="AG1657" s="77">
        <f t="shared" si="996"/>
        <v>-1.2729119712114878E-3</v>
      </c>
      <c r="AH1657" s="75">
        <f t="shared" si="997"/>
        <v>46203</v>
      </c>
      <c r="AI1657" s="82">
        <f t="shared" si="977"/>
        <v>2026</v>
      </c>
      <c r="AJ1657" s="82">
        <f t="shared" si="978"/>
        <v>8</v>
      </c>
      <c r="AK1657" s="80">
        <v>1</v>
      </c>
      <c r="AL1657" s="78">
        <f t="shared" si="998"/>
        <v>1.4158299734913653</v>
      </c>
      <c r="AM1657" s="79">
        <f t="shared" si="980"/>
        <v>1.8230838277112804E-2</v>
      </c>
      <c r="AN1657" s="78">
        <f t="shared" si="999"/>
        <v>1.4568444270559591</v>
      </c>
      <c r="AO1657" s="79">
        <f t="shared" si="981"/>
        <v>-1.0435353293491878E-2</v>
      </c>
      <c r="AP1657" s="83">
        <f t="shared" si="982"/>
        <v>1</v>
      </c>
      <c r="AQ1657" s="80" t="b">
        <f t="shared" si="983"/>
        <v>1</v>
      </c>
    </row>
    <row r="1658" spans="1:43" s="72" customFormat="1">
      <c r="A1658" s="48">
        <f>净值底稿!A1619</f>
        <v>46266</v>
      </c>
      <c r="B1658" s="76">
        <f>净值底稿!X1619</f>
        <v>1.9227770750380315</v>
      </c>
      <c r="C1658" s="76">
        <f>净值底稿!U1619</f>
        <v>2.0341361641381117</v>
      </c>
      <c r="D1658" s="76">
        <f>净值底稿!V1619</f>
        <v>1.8006</v>
      </c>
      <c r="E1658" s="76">
        <f>净值底稿!W1619</f>
        <v>3.3302</v>
      </c>
      <c r="F1658" s="77">
        <f t="shared" ref="F1658:F1670" si="1000">IFERROR(B1658/B1657-1,0)</f>
        <v>8.7604158691927392E-3</v>
      </c>
      <c r="G1658" s="77">
        <f t="shared" ref="G1658:G1670" si="1001">IFERROR(C1658/C1657-1,0)</f>
        <v>0</v>
      </c>
      <c r="H1658" s="77">
        <f t="shared" ref="H1658:H1670" si="1002">IFERROR(D1658/D1657-1,0)</f>
        <v>0</v>
      </c>
      <c r="I1658" s="77">
        <f t="shared" ref="I1658:I1670" si="1003">IFERROR(E1658/E1657-1,0)</f>
        <v>0</v>
      </c>
      <c r="J1658" s="78">
        <f t="shared" ref="J1658:J1670" si="1004">Z1657*(1+F1658)</f>
        <v>0.16398706889638714</v>
      </c>
      <c r="K1658" s="78">
        <f t="shared" ref="K1658:K1670" si="1005">AA1657*(1+G1658)</f>
        <v>0.13712019979132581</v>
      </c>
      <c r="L1658" s="78">
        <f t="shared" ref="L1658:L1670" si="1006">AB1657*(1+H1658)</f>
        <v>1.0033149486893438</v>
      </c>
      <c r="M1658" s="78">
        <f t="shared" ref="M1658:M1670" si="1007">AC1657*(1+I1658)</f>
        <v>0.13864364243453403</v>
      </c>
      <c r="N1658" s="78">
        <f t="shared" ref="N1658:N1670" si="1008">SUM(J1658:M1658)</f>
        <v>1.4430658598115909</v>
      </c>
      <c r="O1658" s="79">
        <f t="shared" ref="O1658:O1670" si="1009">IFERROR((J1658+K1658)/N1658,0)</f>
        <v>0.2086580225292185</v>
      </c>
      <c r="P1658" s="80" t="b">
        <f>FALSE()</f>
        <v>0</v>
      </c>
      <c r="Q1658" s="80" t="b">
        <f>FALSE()</f>
        <v>0</v>
      </c>
      <c r="R1658" s="80" t="b">
        <f t="shared" ref="R1658:R1670" si="1010">OR(O1658&gt;$E$7,O1658&lt;$E$6)</f>
        <v>0</v>
      </c>
      <c r="S1658" s="80" t="b">
        <f t="shared" ref="S1658:S1670" si="1011">AND(OR(P1658,Q1658,R1658),A1658-AH1657&gt;$E$8)</f>
        <v>0</v>
      </c>
      <c r="T1658" s="81" t="str">
        <f t="shared" ref="T1658:T1670" si="1012">IF(NOT(OR(P1658,Q1658,R1658)),"不调",IF(NOT(S1658),"间隔规则跳过",IF(P1658,"年末+季度",IF(AND(Q1658,R1658),"季度+动态",IF(Q1658,"季度","动态")))))</f>
        <v>不调</v>
      </c>
      <c r="U1658" s="78">
        <f t="shared" ref="U1658:U1670" si="1013">IF(OR(T1658="年末+季度",T1658="季度+动态"),N1658*$E$5/2,IF(T1658="季度",(J1658+K1658)/2,IF(T1658="动态",N1658*$E$5*IF(J1658+K1658=0,0.5,J1658/(J1658+K1658)),J1658)))</f>
        <v>0.16398706889638714</v>
      </c>
      <c r="V1658" s="78">
        <f t="shared" ref="V1658:V1670" si="1014">IF(OR(T1658="年末+季度",T1658="季度+动态"),N1658*$E$5/2,IF(T1658="季度",(J1658+K1658)/2,IF(T1658="动态",N1658*$E$5*IF(J1658+K1658=0,0.5,K1658/(J1658+K1658)),K1658)))</f>
        <v>0.13712019979132581</v>
      </c>
      <c r="W1658" s="78">
        <f t="shared" ref="W1658:W1670" si="1015">IF(OR(T1658="年末+季度",T1658="季度+动态",T1658="动态"),N1658*(1-$E$5)*IF(L1658+M1658=0,$B$7/($B$7+$B$8),L1658/(L1658+M1658)),L1658)</f>
        <v>1.0033149486893438</v>
      </c>
      <c r="X1658" s="78">
        <f t="shared" ref="X1658:X1670" si="1016">IF(OR(T1658="年末+季度",T1658="季度+动态",T1658="动态"),N1658*(1-$E$5)*IF(L1658+M1658=0,$B$8/($B$7+$B$8),M1658/(L1658+M1658)),M1658)</f>
        <v>0.13864364243453403</v>
      </c>
      <c r="Y1658" s="78">
        <f t="shared" ref="Y1658:Y1670" si="1017">POWER(1-$H$5,(A1658-A1657)/$H$8)</f>
        <v>0.99998626710299976</v>
      </c>
      <c r="Z1658" s="78">
        <f t="shared" ref="Z1658:Z1670" si="1018">U1658*Y1658</f>
        <v>0.16398481687886063</v>
      </c>
      <c r="AA1658" s="78">
        <f t="shared" ref="AA1658:AA1670" si="1019">V1658*Y1658</f>
        <v>0.13711831673374542</v>
      </c>
      <c r="AB1658" s="78">
        <f t="shared" ref="AB1658:AB1670" si="1020">W1658*Y1658</f>
        <v>1.0033011702684946</v>
      </c>
      <c r="AC1658" s="78">
        <f t="shared" ref="AC1658:AC1670" si="1021">X1658*Y1658</f>
        <v>0.13864173845567274</v>
      </c>
      <c r="AD1658" s="78">
        <f t="shared" ref="AD1658:AD1670" si="1022">SUM(Z1658:AC1658)</f>
        <v>1.4430460423367735</v>
      </c>
      <c r="AE1658" s="78">
        <f t="shared" ref="AE1658:AE1670" si="1023">MAX(AE1657,AD1658)</f>
        <v>1.4568444270559591</v>
      </c>
      <c r="AF1658" s="77">
        <f t="shared" ref="AF1658:AF1670" si="1024">AD1658/AE1658-1</f>
        <v>-9.4714195029526049E-3</v>
      </c>
      <c r="AG1658" s="77">
        <f t="shared" ref="AG1658:AG1670" si="1025">AD1658/AD1657-1</f>
        <v>9.7409885624699655E-4</v>
      </c>
      <c r="AH1658" s="75">
        <f t="shared" ref="AH1658:AH1670" si="1026">IF(OR(T1658="年末+季度",T1658="季度+动态",T1658="季度",T1658="动态"),A1658,AH1657)</f>
        <v>46203</v>
      </c>
      <c r="AI1658" s="82">
        <f t="shared" ref="AI1658:AI1670" si="1027">YEAR(A1658)</f>
        <v>2026</v>
      </c>
      <c r="AJ1658" s="82">
        <f t="shared" ref="AJ1658:AJ1670" si="1028">MONTH(A1658)</f>
        <v>9</v>
      </c>
      <c r="AK1658" s="80">
        <v>2</v>
      </c>
      <c r="AL1658" s="78">
        <f t="shared" ref="AL1658:AL1670" si="1029">IF(AK1657,AD1657,AL1657)</f>
        <v>1.4416417407659754</v>
      </c>
      <c r="AM1658" s="79">
        <f t="shared" ref="AM1658:AM1670" si="1030">IF(AK1658,AD1658/AL1658-1,"")</f>
        <v>9.7409885624699655E-4</v>
      </c>
      <c r="AN1658" s="78">
        <f t="shared" ref="AN1658:AN1670" si="1031">IF(AI1658&lt;&gt;AI1657,AD1658,MAX(AN1657,AD1658))</f>
        <v>1.4568444270559591</v>
      </c>
      <c r="AO1658" s="79">
        <f t="shared" ref="AO1658:AO1670" si="1032">AD1658/AN1658-1</f>
        <v>-9.4714195029526049E-3</v>
      </c>
      <c r="AP1658" s="83">
        <f t="shared" ref="AP1658:AP1670" si="1033">IFERROR(SUM(Z1658:AC1658)/AD1658,0)</f>
        <v>1</v>
      </c>
      <c r="AQ1658" s="80" t="b">
        <f t="shared" ref="AQ1658:AQ1670" si="1034">AND(B1658&gt;0,C1658&gt;0,D1658&gt;0,E1658&gt;0)</f>
        <v>1</v>
      </c>
    </row>
    <row r="1659" spans="1:43" s="72" customFormat="1">
      <c r="A1659" s="48">
        <f>净值底稿!A1620</f>
        <v>46267</v>
      </c>
      <c r="B1659" s="76">
        <f>净值底稿!X1620</f>
        <v>1.9111366674734407</v>
      </c>
      <c r="C1659" s="76">
        <f>净值底稿!U1620</f>
        <v>2.0341361641381117</v>
      </c>
      <c r="D1659" s="76">
        <f>净值底稿!V1620</f>
        <v>1.8006</v>
      </c>
      <c r="E1659" s="76">
        <f>净值底稿!W1620</f>
        <v>3.3302</v>
      </c>
      <c r="F1659" s="77">
        <f t="shared" si="1000"/>
        <v>-6.0539558723210485E-3</v>
      </c>
      <c r="G1659" s="77">
        <f t="shared" si="1001"/>
        <v>0</v>
      </c>
      <c r="H1659" s="77">
        <f t="shared" si="1002"/>
        <v>0</v>
      </c>
      <c r="I1659" s="77">
        <f t="shared" si="1003"/>
        <v>0</v>
      </c>
      <c r="J1659" s="78">
        <f t="shared" si="1004"/>
        <v>0.16299206003374536</v>
      </c>
      <c r="K1659" s="78">
        <f t="shared" si="1005"/>
        <v>0.13711831673374542</v>
      </c>
      <c r="L1659" s="78">
        <f t="shared" si="1006"/>
        <v>1.0033011702684946</v>
      </c>
      <c r="M1659" s="78">
        <f t="shared" si="1007"/>
        <v>0.13864173845567274</v>
      </c>
      <c r="N1659" s="78">
        <f t="shared" si="1008"/>
        <v>1.4420532854916583</v>
      </c>
      <c r="O1659" s="79">
        <f t="shared" si="1009"/>
        <v>0.20811323672077078</v>
      </c>
      <c r="P1659" s="80" t="b">
        <f>FALSE()</f>
        <v>0</v>
      </c>
      <c r="Q1659" s="80" t="b">
        <f>FALSE()</f>
        <v>0</v>
      </c>
      <c r="R1659" s="80" t="b">
        <f t="shared" si="1010"/>
        <v>0</v>
      </c>
      <c r="S1659" s="80" t="b">
        <f t="shared" si="1011"/>
        <v>0</v>
      </c>
      <c r="T1659" s="81" t="str">
        <f t="shared" si="1012"/>
        <v>不调</v>
      </c>
      <c r="U1659" s="78">
        <f t="shared" si="1013"/>
        <v>0.16299206003374536</v>
      </c>
      <c r="V1659" s="78">
        <f t="shared" si="1014"/>
        <v>0.13711831673374542</v>
      </c>
      <c r="W1659" s="78">
        <f t="shared" si="1015"/>
        <v>1.0033011702684946</v>
      </c>
      <c r="X1659" s="78">
        <f t="shared" si="1016"/>
        <v>0.13864173845567274</v>
      </c>
      <c r="Y1659" s="78">
        <f t="shared" si="1017"/>
        <v>0.99998626710299976</v>
      </c>
      <c r="Z1659" s="78">
        <f t="shared" si="1018"/>
        <v>0.16298982168057305</v>
      </c>
      <c r="AA1659" s="78">
        <f t="shared" si="1019"/>
        <v>0.13711643370202486</v>
      </c>
      <c r="AB1659" s="78">
        <f t="shared" si="1020"/>
        <v>1.003287392036863</v>
      </c>
      <c r="AC1659" s="78">
        <f t="shared" si="1021"/>
        <v>0.13863983450295858</v>
      </c>
      <c r="AD1659" s="78">
        <f t="shared" si="1022"/>
        <v>1.4420334819224196</v>
      </c>
      <c r="AE1659" s="78">
        <f t="shared" si="1023"/>
        <v>1.4568444270559591</v>
      </c>
      <c r="AF1659" s="77">
        <f t="shared" si="1024"/>
        <v>-1.0166456251934797E-2</v>
      </c>
      <c r="AG1659" s="77">
        <f t="shared" si="1025"/>
        <v>-7.0168268000248002E-4</v>
      </c>
      <c r="AH1659" s="75">
        <f t="shared" si="1026"/>
        <v>46203</v>
      </c>
      <c r="AI1659" s="82">
        <f t="shared" si="1027"/>
        <v>2026</v>
      </c>
      <c r="AJ1659" s="82">
        <f t="shared" si="1028"/>
        <v>9</v>
      </c>
      <c r="AK1659" s="80">
        <v>3</v>
      </c>
      <c r="AL1659" s="78">
        <f t="shared" si="1029"/>
        <v>1.4430460423367735</v>
      </c>
      <c r="AM1659" s="79">
        <f t="shared" si="1030"/>
        <v>-7.0168268000248002E-4</v>
      </c>
      <c r="AN1659" s="78">
        <f t="shared" si="1031"/>
        <v>1.4568444270559591</v>
      </c>
      <c r="AO1659" s="79">
        <f t="shared" si="1032"/>
        <v>-1.0166456251934797E-2</v>
      </c>
      <c r="AP1659" s="83">
        <f t="shared" si="1033"/>
        <v>1</v>
      </c>
      <c r="AQ1659" s="80" t="b">
        <f t="shared" si="1034"/>
        <v>1</v>
      </c>
    </row>
    <row r="1660" spans="1:43" s="72" customFormat="1">
      <c r="A1660" s="48">
        <f>净值底稿!A1621</f>
        <v>46268</v>
      </c>
      <c r="B1660" s="76">
        <f>净值底稿!X1621</f>
        <v>1.9106457978764051</v>
      </c>
      <c r="C1660" s="76">
        <f>净值底稿!U1621</f>
        <v>2.0341361641381117</v>
      </c>
      <c r="D1660" s="76">
        <f>净值底稿!V1621</f>
        <v>1.8006</v>
      </c>
      <c r="E1660" s="76">
        <f>净值底稿!W1621</f>
        <v>3.3302</v>
      </c>
      <c r="F1660" s="77">
        <f t="shared" si="1000"/>
        <v>-2.5684693585237284E-4</v>
      </c>
      <c r="G1660" s="77">
        <f t="shared" si="1001"/>
        <v>0</v>
      </c>
      <c r="H1660" s="77">
        <f t="shared" si="1002"/>
        <v>0</v>
      </c>
      <c r="I1660" s="77">
        <f t="shared" si="1003"/>
        <v>0</v>
      </c>
      <c r="J1660" s="78">
        <f t="shared" si="1004"/>
        <v>0.16294795824429928</v>
      </c>
      <c r="K1660" s="78">
        <f t="shared" si="1005"/>
        <v>0.13711643370202486</v>
      </c>
      <c r="L1660" s="78">
        <f t="shared" si="1006"/>
        <v>1.003287392036863</v>
      </c>
      <c r="M1660" s="78">
        <f t="shared" si="1007"/>
        <v>0.13863983450295858</v>
      </c>
      <c r="N1660" s="78">
        <f t="shared" si="1008"/>
        <v>1.4419916184861457</v>
      </c>
      <c r="O1660" s="79">
        <f t="shared" si="1009"/>
        <v>0.20809024691928688</v>
      </c>
      <c r="P1660" s="80" t="b">
        <f>FALSE()</f>
        <v>0</v>
      </c>
      <c r="Q1660" s="80" t="b">
        <f>FALSE()</f>
        <v>0</v>
      </c>
      <c r="R1660" s="80" t="b">
        <f t="shared" si="1010"/>
        <v>0</v>
      </c>
      <c r="S1660" s="80" t="b">
        <f t="shared" si="1011"/>
        <v>0</v>
      </c>
      <c r="T1660" s="81" t="str">
        <f t="shared" si="1012"/>
        <v>不调</v>
      </c>
      <c r="U1660" s="78">
        <f t="shared" si="1013"/>
        <v>0.16294795824429928</v>
      </c>
      <c r="V1660" s="78">
        <f t="shared" si="1014"/>
        <v>0.13711643370202486</v>
      </c>
      <c r="W1660" s="78">
        <f t="shared" si="1015"/>
        <v>1.003287392036863</v>
      </c>
      <c r="X1660" s="78">
        <f t="shared" si="1016"/>
        <v>0.13863983450295858</v>
      </c>
      <c r="Y1660" s="78">
        <f t="shared" si="1017"/>
        <v>0.99998626710299976</v>
      </c>
      <c r="Z1660" s="78">
        <f t="shared" si="1018"/>
        <v>0.16294572049677231</v>
      </c>
      <c r="AA1660" s="78">
        <f t="shared" si="1019"/>
        <v>0.13711455069616379</v>
      </c>
      <c r="AB1660" s="78">
        <f t="shared" si="1020"/>
        <v>1.0032736139944465</v>
      </c>
      <c r="AC1660" s="78">
        <f t="shared" si="1021"/>
        <v>0.13863793057639123</v>
      </c>
      <c r="AD1660" s="78">
        <f t="shared" si="1022"/>
        <v>1.4419718157637738</v>
      </c>
      <c r="AE1660" s="78">
        <f t="shared" si="1023"/>
        <v>1.4568444270559591</v>
      </c>
      <c r="AF1660" s="77">
        <f t="shared" si="1024"/>
        <v>-1.0208784833834583E-2</v>
      </c>
      <c r="AG1660" s="77">
        <f t="shared" si="1025"/>
        <v>-4.2763333458539776E-5</v>
      </c>
      <c r="AH1660" s="75">
        <f t="shared" si="1026"/>
        <v>46203</v>
      </c>
      <c r="AI1660" s="82">
        <f t="shared" si="1027"/>
        <v>2026</v>
      </c>
      <c r="AJ1660" s="82">
        <f t="shared" si="1028"/>
        <v>9</v>
      </c>
      <c r="AK1660" s="80">
        <v>4</v>
      </c>
      <c r="AL1660" s="78">
        <f t="shared" si="1029"/>
        <v>1.4420334819224196</v>
      </c>
      <c r="AM1660" s="79">
        <f t="shared" si="1030"/>
        <v>-4.2763333458539776E-5</v>
      </c>
      <c r="AN1660" s="78">
        <f t="shared" si="1031"/>
        <v>1.4568444270559591</v>
      </c>
      <c r="AO1660" s="79">
        <f t="shared" si="1032"/>
        <v>-1.0208784833834583E-2</v>
      </c>
      <c r="AP1660" s="83">
        <f t="shared" si="1033"/>
        <v>1</v>
      </c>
      <c r="AQ1660" s="80" t="b">
        <f t="shared" si="1034"/>
        <v>1</v>
      </c>
    </row>
    <row r="1661" spans="1:43" s="72" customFormat="1">
      <c r="A1661" s="48">
        <f>净值底稿!A1622</f>
        <v>46269</v>
      </c>
      <c r="B1661" s="76">
        <f>净值底稿!X1622</f>
        <v>1.9177148407087503</v>
      </c>
      <c r="C1661" s="76">
        <f>净值底稿!U1622</f>
        <v>2.0341361641381117</v>
      </c>
      <c r="D1661" s="76">
        <f>净值底稿!V1622</f>
        <v>1.8006</v>
      </c>
      <c r="E1661" s="76">
        <f>净值底稿!W1622</f>
        <v>3.3302</v>
      </c>
      <c r="F1661" s="77">
        <f t="shared" si="1000"/>
        <v>3.6998185850052323E-3</v>
      </c>
      <c r="G1661" s="77">
        <f t="shared" si="1001"/>
        <v>0</v>
      </c>
      <c r="H1661" s="77">
        <f t="shared" si="1002"/>
        <v>0</v>
      </c>
      <c r="I1661" s="77">
        <f t="shared" si="1003"/>
        <v>0</v>
      </c>
      <c r="J1661" s="78">
        <f t="shared" si="1004"/>
        <v>0.16354859010181333</v>
      </c>
      <c r="K1661" s="78">
        <f t="shared" si="1005"/>
        <v>0.13711455069616379</v>
      </c>
      <c r="L1661" s="78">
        <f t="shared" si="1006"/>
        <v>1.0032736139944465</v>
      </c>
      <c r="M1661" s="78">
        <f t="shared" si="1007"/>
        <v>0.13863793057639123</v>
      </c>
      <c r="N1661" s="78">
        <f t="shared" si="1008"/>
        <v>1.4425746853688148</v>
      </c>
      <c r="O1661" s="79">
        <f t="shared" si="1009"/>
        <v>0.20842119569088952</v>
      </c>
      <c r="P1661" s="80" t="b">
        <f>FALSE()</f>
        <v>0</v>
      </c>
      <c r="Q1661" s="80" t="b">
        <f>FALSE()</f>
        <v>0</v>
      </c>
      <c r="R1661" s="80" t="b">
        <f t="shared" si="1010"/>
        <v>0</v>
      </c>
      <c r="S1661" s="80" t="b">
        <f t="shared" si="1011"/>
        <v>0</v>
      </c>
      <c r="T1661" s="81" t="str">
        <f t="shared" si="1012"/>
        <v>不调</v>
      </c>
      <c r="U1661" s="78">
        <f t="shared" si="1013"/>
        <v>0.16354859010181333</v>
      </c>
      <c r="V1661" s="78">
        <f t="shared" si="1014"/>
        <v>0.13711455069616379</v>
      </c>
      <c r="W1661" s="78">
        <f t="shared" si="1015"/>
        <v>1.0032736139944465</v>
      </c>
      <c r="X1661" s="78">
        <f t="shared" si="1016"/>
        <v>0.13863793057639123</v>
      </c>
      <c r="Y1661" s="78">
        <f t="shared" si="1017"/>
        <v>0.99998626710299976</v>
      </c>
      <c r="Z1661" s="78">
        <f t="shared" si="1018"/>
        <v>0.16354634410587093</v>
      </c>
      <c r="AA1661" s="78">
        <f t="shared" si="1019"/>
        <v>0.13711266771616185</v>
      </c>
      <c r="AB1661" s="78">
        <f t="shared" si="1020"/>
        <v>1.0032598361412424</v>
      </c>
      <c r="AC1661" s="78">
        <f t="shared" si="1021"/>
        <v>0.1386360266759703</v>
      </c>
      <c r="AD1661" s="78">
        <f t="shared" si="1022"/>
        <v>1.4425548746392454</v>
      </c>
      <c r="AE1661" s="78">
        <f t="shared" si="1023"/>
        <v>1.4568444270559591</v>
      </c>
      <c r="AF1661" s="77">
        <f t="shared" si="1024"/>
        <v>-9.8085644227575708E-3</v>
      </c>
      <c r="AG1661" s="77">
        <f t="shared" si="1025"/>
        <v>4.0434831603342047E-4</v>
      </c>
      <c r="AH1661" s="75">
        <f t="shared" si="1026"/>
        <v>46203</v>
      </c>
      <c r="AI1661" s="82">
        <f t="shared" si="1027"/>
        <v>2026</v>
      </c>
      <c r="AJ1661" s="82">
        <f t="shared" si="1028"/>
        <v>9</v>
      </c>
      <c r="AK1661" s="80">
        <v>5</v>
      </c>
      <c r="AL1661" s="78">
        <f t="shared" si="1029"/>
        <v>1.4419718157637738</v>
      </c>
      <c r="AM1661" s="79">
        <f t="shared" si="1030"/>
        <v>4.0434831603342047E-4</v>
      </c>
      <c r="AN1661" s="78">
        <f t="shared" si="1031"/>
        <v>1.4568444270559591</v>
      </c>
      <c r="AO1661" s="79">
        <f t="shared" si="1032"/>
        <v>-9.8085644227575708E-3</v>
      </c>
      <c r="AP1661" s="83">
        <f t="shared" si="1033"/>
        <v>1</v>
      </c>
      <c r="AQ1661" s="80" t="b">
        <f t="shared" si="1034"/>
        <v>1</v>
      </c>
    </row>
    <row r="1662" spans="1:43" s="72" customFormat="1">
      <c r="A1662" s="48">
        <f>净值底稿!A1623</f>
        <v>46272</v>
      </c>
      <c r="B1662" s="76">
        <f>净值底稿!X1623</f>
        <v>1.901448685095569</v>
      </c>
      <c r="C1662" s="76">
        <f>净值底稿!U1623</f>
        <v>2.0341361641381117</v>
      </c>
      <c r="D1662" s="76">
        <f>净值底稿!V1623</f>
        <v>1.8006</v>
      </c>
      <c r="E1662" s="76">
        <f>净值底稿!W1623</f>
        <v>3.3302</v>
      </c>
      <c r="F1662" s="77">
        <f t="shared" si="1000"/>
        <v>-8.4820512768049028E-3</v>
      </c>
      <c r="G1662" s="77">
        <f t="shared" si="1001"/>
        <v>0</v>
      </c>
      <c r="H1662" s="77">
        <f t="shared" si="1002"/>
        <v>0</v>
      </c>
      <c r="I1662" s="77">
        <f t="shared" si="1003"/>
        <v>0</v>
      </c>
      <c r="J1662" s="78">
        <f t="shared" si="1004"/>
        <v>0.16215913562903095</v>
      </c>
      <c r="K1662" s="78">
        <f t="shared" si="1005"/>
        <v>0.13711266771616185</v>
      </c>
      <c r="L1662" s="78">
        <f t="shared" si="1006"/>
        <v>1.0032598361412424</v>
      </c>
      <c r="M1662" s="78">
        <f t="shared" si="1007"/>
        <v>0.1386360266759703</v>
      </c>
      <c r="N1662" s="78">
        <f t="shared" si="1008"/>
        <v>1.4411676661624053</v>
      </c>
      <c r="O1662" s="79">
        <f t="shared" si="1009"/>
        <v>0.20765925462517823</v>
      </c>
      <c r="P1662" s="80" t="b">
        <f>FALSE()</f>
        <v>0</v>
      </c>
      <c r="Q1662" s="80" t="b">
        <f>FALSE()</f>
        <v>0</v>
      </c>
      <c r="R1662" s="80" t="b">
        <f t="shared" si="1010"/>
        <v>0</v>
      </c>
      <c r="S1662" s="80" t="b">
        <f t="shared" si="1011"/>
        <v>0</v>
      </c>
      <c r="T1662" s="81" t="str">
        <f t="shared" si="1012"/>
        <v>不调</v>
      </c>
      <c r="U1662" s="78">
        <f t="shared" si="1013"/>
        <v>0.16215913562903095</v>
      </c>
      <c r="V1662" s="78">
        <f t="shared" si="1014"/>
        <v>0.13711266771616185</v>
      </c>
      <c r="W1662" s="78">
        <f t="shared" si="1015"/>
        <v>1.0032598361412424</v>
      </c>
      <c r="X1662" s="78">
        <f t="shared" si="1016"/>
        <v>0.1386360266759703</v>
      </c>
      <c r="Y1662" s="78">
        <f t="shared" si="1017"/>
        <v>0.99995880187477393</v>
      </c>
      <c r="Z1662" s="78">
        <f t="shared" si="1018"/>
        <v>0.16215245497665476</v>
      </c>
      <c r="AA1662" s="78">
        <f t="shared" si="1019"/>
        <v>0.1371070189313072</v>
      </c>
      <c r="AB1662" s="78">
        <f t="shared" si="1020"/>
        <v>1.0032185037168788</v>
      </c>
      <c r="AC1662" s="78">
        <f t="shared" si="1021"/>
        <v>0.13863031513158247</v>
      </c>
      <c r="AD1662" s="78">
        <f t="shared" si="1022"/>
        <v>1.4411082927564232</v>
      </c>
      <c r="AE1662" s="78">
        <f t="shared" si="1023"/>
        <v>1.4568444270559591</v>
      </c>
      <c r="AF1662" s="77">
        <f t="shared" si="1024"/>
        <v>-1.0801520057523217E-2</v>
      </c>
      <c r="AG1662" s="77">
        <f t="shared" si="1025"/>
        <v>-1.0027915805864707E-3</v>
      </c>
      <c r="AH1662" s="75">
        <f t="shared" si="1026"/>
        <v>46203</v>
      </c>
      <c r="AI1662" s="82">
        <f t="shared" si="1027"/>
        <v>2026</v>
      </c>
      <c r="AJ1662" s="82">
        <f t="shared" si="1028"/>
        <v>9</v>
      </c>
      <c r="AK1662" s="80">
        <v>6</v>
      </c>
      <c r="AL1662" s="78">
        <f t="shared" si="1029"/>
        <v>1.4425548746392454</v>
      </c>
      <c r="AM1662" s="79">
        <f t="shared" si="1030"/>
        <v>-1.0027915805864707E-3</v>
      </c>
      <c r="AN1662" s="78">
        <f t="shared" si="1031"/>
        <v>1.4568444270559591</v>
      </c>
      <c r="AO1662" s="79">
        <f t="shared" si="1032"/>
        <v>-1.0801520057523217E-2</v>
      </c>
      <c r="AP1662" s="83">
        <f t="shared" si="1033"/>
        <v>1</v>
      </c>
      <c r="AQ1662" s="80" t="b">
        <f t="shared" si="1034"/>
        <v>1</v>
      </c>
    </row>
    <row r="1663" spans="1:43" s="72" customFormat="1">
      <c r="A1663" s="48">
        <f>净值底稿!A1624</f>
        <v>46273</v>
      </c>
      <c r="B1663" s="76">
        <f>净值底稿!X1624</f>
        <v>1.915486450886994</v>
      </c>
      <c r="C1663" s="76">
        <f>净值底稿!U1624</f>
        <v>2.0341361641381117</v>
      </c>
      <c r="D1663" s="76">
        <f>净值底稿!V1624</f>
        <v>1.8006</v>
      </c>
      <c r="E1663" s="76">
        <f>净值底稿!W1624</f>
        <v>3.3302</v>
      </c>
      <c r="F1663" s="77">
        <f t="shared" si="1000"/>
        <v>7.3826687522307033E-3</v>
      </c>
      <c r="G1663" s="77">
        <f t="shared" si="1001"/>
        <v>0</v>
      </c>
      <c r="H1663" s="77">
        <f t="shared" si="1002"/>
        <v>0</v>
      </c>
      <c r="I1663" s="77">
        <f t="shared" si="1003"/>
        <v>0</v>
      </c>
      <c r="J1663" s="78">
        <f t="shared" si="1004"/>
        <v>0.16334957283910839</v>
      </c>
      <c r="K1663" s="78">
        <f t="shared" si="1005"/>
        <v>0.1371070189313072</v>
      </c>
      <c r="L1663" s="78">
        <f t="shared" si="1006"/>
        <v>1.0032185037168788</v>
      </c>
      <c r="M1663" s="78">
        <f t="shared" si="1007"/>
        <v>0.13863031513158247</v>
      </c>
      <c r="N1663" s="78">
        <f t="shared" si="1008"/>
        <v>1.4423054106188768</v>
      </c>
      <c r="O1663" s="79">
        <f t="shared" si="1009"/>
        <v>0.20831689984543086</v>
      </c>
      <c r="P1663" s="80" t="b">
        <f>FALSE()</f>
        <v>0</v>
      </c>
      <c r="Q1663" s="80" t="b">
        <f>FALSE()</f>
        <v>0</v>
      </c>
      <c r="R1663" s="80" t="b">
        <f t="shared" si="1010"/>
        <v>0</v>
      </c>
      <c r="S1663" s="80" t="b">
        <f t="shared" si="1011"/>
        <v>0</v>
      </c>
      <c r="T1663" s="81" t="str">
        <f t="shared" si="1012"/>
        <v>不调</v>
      </c>
      <c r="U1663" s="78">
        <f t="shared" si="1013"/>
        <v>0.16334957283910839</v>
      </c>
      <c r="V1663" s="78">
        <f t="shared" si="1014"/>
        <v>0.1371070189313072</v>
      </c>
      <c r="W1663" s="78">
        <f t="shared" si="1015"/>
        <v>1.0032185037168788</v>
      </c>
      <c r="X1663" s="78">
        <f t="shared" si="1016"/>
        <v>0.13863031513158247</v>
      </c>
      <c r="Y1663" s="78">
        <f t="shared" si="1017"/>
        <v>0.99998626710299976</v>
      </c>
      <c r="Z1663" s="78">
        <f t="shared" si="1018"/>
        <v>0.16334732957624956</v>
      </c>
      <c r="AA1663" s="78">
        <f t="shared" si="1019"/>
        <v>0.1371051360547382</v>
      </c>
      <c r="AB1663" s="78">
        <f t="shared" si="1020"/>
        <v>1.0032047266204986</v>
      </c>
      <c r="AC1663" s="78">
        <f t="shared" si="1021"/>
        <v>0.13862841133574366</v>
      </c>
      <c r="AD1663" s="78">
        <f t="shared" si="1022"/>
        <v>1.44228560358723</v>
      </c>
      <c r="AE1663" s="78">
        <f t="shared" si="1023"/>
        <v>1.4568444270559591</v>
      </c>
      <c r="AF1663" s="77">
        <f t="shared" si="1024"/>
        <v>-9.9933961364357948E-3</v>
      </c>
      <c r="AG1663" s="77">
        <f t="shared" si="1025"/>
        <v>8.1694820349342834E-4</v>
      </c>
      <c r="AH1663" s="75">
        <f t="shared" si="1026"/>
        <v>46203</v>
      </c>
      <c r="AI1663" s="82">
        <f t="shared" si="1027"/>
        <v>2026</v>
      </c>
      <c r="AJ1663" s="82">
        <f t="shared" si="1028"/>
        <v>9</v>
      </c>
      <c r="AK1663" s="80">
        <v>7</v>
      </c>
      <c r="AL1663" s="78">
        <f t="shared" si="1029"/>
        <v>1.4411082927564232</v>
      </c>
      <c r="AM1663" s="79">
        <f t="shared" si="1030"/>
        <v>8.1694820349342834E-4</v>
      </c>
      <c r="AN1663" s="78">
        <f t="shared" si="1031"/>
        <v>1.4568444270559591</v>
      </c>
      <c r="AO1663" s="79">
        <f t="shared" si="1032"/>
        <v>-9.9933961364357948E-3</v>
      </c>
      <c r="AP1663" s="83">
        <f t="shared" si="1033"/>
        <v>1</v>
      </c>
      <c r="AQ1663" s="80" t="b">
        <f t="shared" si="1034"/>
        <v>1</v>
      </c>
    </row>
    <row r="1664" spans="1:43" s="72" customFormat="1">
      <c r="A1664" s="48">
        <f>净值底稿!A1625</f>
        <v>46274</v>
      </c>
      <c r="B1664" s="76">
        <f>净值底稿!X1625</f>
        <v>1.9203590334361607</v>
      </c>
      <c r="C1664" s="76">
        <f>净值底稿!U1625</f>
        <v>2.0341361641381117</v>
      </c>
      <c r="D1664" s="76">
        <f>净值底稿!V1625</f>
        <v>1.8006</v>
      </c>
      <c r="E1664" s="76">
        <f>净值底稿!W1625</f>
        <v>3.3302</v>
      </c>
      <c r="F1664" s="77">
        <f t="shared" si="1000"/>
        <v>2.5437833543069388E-3</v>
      </c>
      <c r="G1664" s="77">
        <f t="shared" si="1001"/>
        <v>0</v>
      </c>
      <c r="H1664" s="77">
        <f t="shared" si="1002"/>
        <v>0</v>
      </c>
      <c r="I1664" s="77">
        <f t="shared" si="1003"/>
        <v>0</v>
      </c>
      <c r="J1664" s="78">
        <f t="shared" si="1004"/>
        <v>0.16376284979419611</v>
      </c>
      <c r="K1664" s="78">
        <f t="shared" si="1005"/>
        <v>0.1371051360547382</v>
      </c>
      <c r="L1664" s="78">
        <f t="shared" si="1006"/>
        <v>1.0032047266204986</v>
      </c>
      <c r="M1664" s="78">
        <f t="shared" si="1007"/>
        <v>0.13862841133574366</v>
      </c>
      <c r="N1664" s="78">
        <f t="shared" si="1008"/>
        <v>1.4427011238051766</v>
      </c>
      <c r="O1664" s="79">
        <f t="shared" si="1009"/>
        <v>0.20854491681228063</v>
      </c>
      <c r="P1664" s="80" t="b">
        <f>FALSE()</f>
        <v>0</v>
      </c>
      <c r="Q1664" s="80" t="b">
        <f>FALSE()</f>
        <v>0</v>
      </c>
      <c r="R1664" s="80" t="b">
        <f t="shared" si="1010"/>
        <v>0</v>
      </c>
      <c r="S1664" s="80" t="b">
        <f t="shared" si="1011"/>
        <v>0</v>
      </c>
      <c r="T1664" s="81" t="str">
        <f t="shared" si="1012"/>
        <v>不调</v>
      </c>
      <c r="U1664" s="78">
        <f t="shared" si="1013"/>
        <v>0.16376284979419611</v>
      </c>
      <c r="V1664" s="78">
        <f t="shared" si="1014"/>
        <v>0.1371051360547382</v>
      </c>
      <c r="W1664" s="78">
        <f t="shared" si="1015"/>
        <v>1.0032047266204986</v>
      </c>
      <c r="X1664" s="78">
        <f t="shared" si="1016"/>
        <v>0.13862841133574366</v>
      </c>
      <c r="Y1664" s="78">
        <f t="shared" si="1017"/>
        <v>0.99998626710299976</v>
      </c>
      <c r="Z1664" s="78">
        <f t="shared" si="1018"/>
        <v>0.16376060085584743</v>
      </c>
      <c r="AA1664" s="78">
        <f t="shared" si="1019"/>
        <v>0.13710325320402655</v>
      </c>
      <c r="AB1664" s="78">
        <f t="shared" si="1020"/>
        <v>1.0031909497133178</v>
      </c>
      <c r="AC1664" s="78">
        <f t="shared" si="1021"/>
        <v>0.13862650756604949</v>
      </c>
      <c r="AD1664" s="78">
        <f t="shared" si="1022"/>
        <v>1.4426813113392414</v>
      </c>
      <c r="AE1664" s="78">
        <f t="shared" si="1023"/>
        <v>1.4568444270559591</v>
      </c>
      <c r="AF1664" s="77">
        <f t="shared" si="1024"/>
        <v>-9.7217763638215438E-3</v>
      </c>
      <c r="AG1664" s="77">
        <f t="shared" si="1025"/>
        <v>2.7436157653326632E-4</v>
      </c>
      <c r="AH1664" s="75">
        <f t="shared" si="1026"/>
        <v>46203</v>
      </c>
      <c r="AI1664" s="82">
        <f t="shared" si="1027"/>
        <v>2026</v>
      </c>
      <c r="AJ1664" s="82">
        <f t="shared" si="1028"/>
        <v>9</v>
      </c>
      <c r="AK1664" s="80">
        <v>8</v>
      </c>
      <c r="AL1664" s="78">
        <f t="shared" si="1029"/>
        <v>1.44228560358723</v>
      </c>
      <c r="AM1664" s="79">
        <f t="shared" si="1030"/>
        <v>2.7436157653326632E-4</v>
      </c>
      <c r="AN1664" s="78">
        <f t="shared" si="1031"/>
        <v>1.4568444270559591</v>
      </c>
      <c r="AO1664" s="79">
        <f t="shared" si="1032"/>
        <v>-9.7217763638215438E-3</v>
      </c>
      <c r="AP1664" s="83">
        <f t="shared" si="1033"/>
        <v>1</v>
      </c>
      <c r="AQ1664" s="80" t="b">
        <f t="shared" si="1034"/>
        <v>1</v>
      </c>
    </row>
    <row r="1665" spans="1:43" s="72" customFormat="1">
      <c r="A1665" s="48">
        <f>净值底稿!A1626</f>
        <v>46275</v>
      </c>
      <c r="B1665" s="76">
        <f>净值底稿!X1626</f>
        <v>1.9225483038105686</v>
      </c>
      <c r="C1665" s="76">
        <f>净值底稿!U1626</f>
        <v>2.0341361641381117</v>
      </c>
      <c r="D1665" s="76">
        <f>净值底稿!V1626</f>
        <v>1.8006</v>
      </c>
      <c r="E1665" s="76">
        <f>净值底稿!W1626</f>
        <v>3.3302</v>
      </c>
      <c r="F1665" s="77">
        <f t="shared" si="1000"/>
        <v>1.1400318046206337E-3</v>
      </c>
      <c r="G1665" s="77">
        <f t="shared" si="1001"/>
        <v>0</v>
      </c>
      <c r="H1665" s="77">
        <f t="shared" si="1002"/>
        <v>0</v>
      </c>
      <c r="I1665" s="77">
        <f t="shared" si="1003"/>
        <v>0</v>
      </c>
      <c r="J1665" s="78">
        <f t="shared" si="1004"/>
        <v>0.16394729314916687</v>
      </c>
      <c r="K1665" s="78">
        <f t="shared" si="1005"/>
        <v>0.13710325320402655</v>
      </c>
      <c r="L1665" s="78">
        <f t="shared" si="1006"/>
        <v>1.0031909497133178</v>
      </c>
      <c r="M1665" s="78">
        <f t="shared" si="1007"/>
        <v>0.13862650756604949</v>
      </c>
      <c r="N1665" s="78">
        <f t="shared" si="1008"/>
        <v>1.4428680036325607</v>
      </c>
      <c r="O1665" s="79">
        <f t="shared" si="1009"/>
        <v>0.20864732296736038</v>
      </c>
      <c r="P1665" s="80" t="b">
        <f>FALSE()</f>
        <v>0</v>
      </c>
      <c r="Q1665" s="80" t="b">
        <f>FALSE()</f>
        <v>0</v>
      </c>
      <c r="R1665" s="80" t="b">
        <f t="shared" si="1010"/>
        <v>0</v>
      </c>
      <c r="S1665" s="80" t="b">
        <f t="shared" si="1011"/>
        <v>0</v>
      </c>
      <c r="T1665" s="81" t="str">
        <f t="shared" si="1012"/>
        <v>不调</v>
      </c>
      <c r="U1665" s="78">
        <f t="shared" si="1013"/>
        <v>0.16394729314916687</v>
      </c>
      <c r="V1665" s="78">
        <f t="shared" si="1014"/>
        <v>0.13710325320402655</v>
      </c>
      <c r="W1665" s="78">
        <f t="shared" si="1015"/>
        <v>1.0031909497133178</v>
      </c>
      <c r="X1665" s="78">
        <f t="shared" si="1016"/>
        <v>0.13862650756604949</v>
      </c>
      <c r="Y1665" s="78">
        <f t="shared" si="1017"/>
        <v>0.99998626710299976</v>
      </c>
      <c r="Z1665" s="78">
        <f t="shared" si="1018"/>
        <v>0.16394504167787657</v>
      </c>
      <c r="AA1665" s="78">
        <f t="shared" si="1019"/>
        <v>0.13710137037917192</v>
      </c>
      <c r="AB1665" s="78">
        <f t="shared" si="1020"/>
        <v>1.0031771729953338</v>
      </c>
      <c r="AC1665" s="78">
        <f t="shared" si="1021"/>
        <v>0.13862460382249958</v>
      </c>
      <c r="AD1665" s="78">
        <f t="shared" si="1022"/>
        <v>1.4428481888748821</v>
      </c>
      <c r="AE1665" s="78">
        <f t="shared" si="1023"/>
        <v>1.4568444270559591</v>
      </c>
      <c r="AF1665" s="77">
        <f t="shared" si="1024"/>
        <v>-9.6072291050054437E-3</v>
      </c>
      <c r="AG1665" s="77">
        <f t="shared" si="1025"/>
        <v>1.1567179413018991E-4</v>
      </c>
      <c r="AH1665" s="75">
        <f t="shared" si="1026"/>
        <v>46203</v>
      </c>
      <c r="AI1665" s="82">
        <f t="shared" si="1027"/>
        <v>2026</v>
      </c>
      <c r="AJ1665" s="82">
        <f t="shared" si="1028"/>
        <v>9</v>
      </c>
      <c r="AK1665" s="80">
        <v>9</v>
      </c>
      <c r="AL1665" s="78">
        <f t="shared" si="1029"/>
        <v>1.4426813113392414</v>
      </c>
      <c r="AM1665" s="79">
        <f t="shared" si="1030"/>
        <v>1.1567179413018991E-4</v>
      </c>
      <c r="AN1665" s="78">
        <f t="shared" si="1031"/>
        <v>1.4568444270559591</v>
      </c>
      <c r="AO1665" s="79">
        <f t="shared" si="1032"/>
        <v>-9.6072291050054437E-3</v>
      </c>
      <c r="AP1665" s="83">
        <f t="shared" si="1033"/>
        <v>1</v>
      </c>
      <c r="AQ1665" s="80" t="b">
        <f t="shared" si="1034"/>
        <v>1</v>
      </c>
    </row>
    <row r="1666" spans="1:43" s="72" customFormat="1">
      <c r="A1666" s="48">
        <f>净值底稿!A1627</f>
        <v>46276</v>
      </c>
      <c r="B1666" s="76">
        <f>净值底稿!X1627</f>
        <v>1.9045924509889516</v>
      </c>
      <c r="C1666" s="76">
        <f>净值底稿!U1627</f>
        <v>2.0341361641381117</v>
      </c>
      <c r="D1666" s="76">
        <f>净值底稿!V1627</f>
        <v>1.8006</v>
      </c>
      <c r="E1666" s="76">
        <f>净值底稿!W1627</f>
        <v>3.3302</v>
      </c>
      <c r="F1666" s="77">
        <f t="shared" si="1000"/>
        <v>-9.3396107582981447E-3</v>
      </c>
      <c r="G1666" s="77">
        <f t="shared" si="1001"/>
        <v>0</v>
      </c>
      <c r="H1666" s="77">
        <f t="shared" si="1002"/>
        <v>0</v>
      </c>
      <c r="I1666" s="77">
        <f t="shared" si="1003"/>
        <v>0</v>
      </c>
      <c r="J1666" s="78">
        <f t="shared" si="1004"/>
        <v>0.16241385880285225</v>
      </c>
      <c r="K1666" s="78">
        <f t="shared" si="1005"/>
        <v>0.13710137037917192</v>
      </c>
      <c r="L1666" s="78">
        <f t="shared" si="1006"/>
        <v>1.0031771729953338</v>
      </c>
      <c r="M1666" s="78">
        <f t="shared" si="1007"/>
        <v>0.13862460382249958</v>
      </c>
      <c r="N1666" s="78">
        <f t="shared" si="1008"/>
        <v>1.4413170059998577</v>
      </c>
      <c r="O1666" s="79">
        <f t="shared" si="1009"/>
        <v>0.20780662958614515</v>
      </c>
      <c r="P1666" s="80" t="b">
        <f>FALSE()</f>
        <v>0</v>
      </c>
      <c r="Q1666" s="80" t="b">
        <f>FALSE()</f>
        <v>0</v>
      </c>
      <c r="R1666" s="80" t="b">
        <f t="shared" si="1010"/>
        <v>0</v>
      </c>
      <c r="S1666" s="80" t="b">
        <f t="shared" si="1011"/>
        <v>0</v>
      </c>
      <c r="T1666" s="81" t="str">
        <f t="shared" si="1012"/>
        <v>不调</v>
      </c>
      <c r="U1666" s="78">
        <f t="shared" si="1013"/>
        <v>0.16241385880285225</v>
      </c>
      <c r="V1666" s="78">
        <f t="shared" si="1014"/>
        <v>0.13710137037917192</v>
      </c>
      <c r="W1666" s="78">
        <f t="shared" si="1015"/>
        <v>1.0031771729953338</v>
      </c>
      <c r="X1666" s="78">
        <f t="shared" si="1016"/>
        <v>0.13862460382249958</v>
      </c>
      <c r="Y1666" s="78">
        <f t="shared" si="1017"/>
        <v>0.99998626710299976</v>
      </c>
      <c r="Z1666" s="78">
        <f t="shared" si="1018"/>
        <v>0.1624116283900579</v>
      </c>
      <c r="AA1666" s="78">
        <f t="shared" si="1019"/>
        <v>0.1370994875801739</v>
      </c>
      <c r="AB1666" s="78">
        <f t="shared" si="1020"/>
        <v>1.0031633964665441</v>
      </c>
      <c r="AC1666" s="78">
        <f t="shared" si="1021"/>
        <v>0.13862270010509359</v>
      </c>
      <c r="AD1666" s="78">
        <f t="shared" si="1022"/>
        <v>1.4412972125418695</v>
      </c>
      <c r="AE1666" s="78">
        <f t="shared" si="1023"/>
        <v>1.4568444270559591</v>
      </c>
      <c r="AF1666" s="77">
        <f t="shared" si="1024"/>
        <v>-1.0671842665800568E-2</v>
      </c>
      <c r="AG1666" s="77">
        <f t="shared" si="1025"/>
        <v>-1.0749407629794261E-3</v>
      </c>
      <c r="AH1666" s="75">
        <f t="shared" si="1026"/>
        <v>46203</v>
      </c>
      <c r="AI1666" s="82">
        <f t="shared" si="1027"/>
        <v>2026</v>
      </c>
      <c r="AJ1666" s="82">
        <f t="shared" si="1028"/>
        <v>9</v>
      </c>
      <c r="AK1666" s="80">
        <v>10</v>
      </c>
      <c r="AL1666" s="78">
        <f t="shared" si="1029"/>
        <v>1.4428481888748821</v>
      </c>
      <c r="AM1666" s="79">
        <f t="shared" si="1030"/>
        <v>-1.0749407629794261E-3</v>
      </c>
      <c r="AN1666" s="78">
        <f t="shared" si="1031"/>
        <v>1.4568444270559591</v>
      </c>
      <c r="AO1666" s="79">
        <f t="shared" si="1032"/>
        <v>-1.0671842665800568E-2</v>
      </c>
      <c r="AP1666" s="83">
        <f t="shared" si="1033"/>
        <v>1</v>
      </c>
      <c r="AQ1666" s="80" t="b">
        <f t="shared" si="1034"/>
        <v>1</v>
      </c>
    </row>
    <row r="1667" spans="1:43" s="72" customFormat="1">
      <c r="A1667" s="48">
        <f>净值底稿!A1628</f>
        <v>46279</v>
      </c>
      <c r="B1667" s="76">
        <f>净值底稿!X1628</f>
        <v>1.9101627370014302</v>
      </c>
      <c r="C1667" s="76">
        <f>净值底稿!U1628</f>
        <v>2.0341361641381117</v>
      </c>
      <c r="D1667" s="76">
        <f>净值底稿!V1628</f>
        <v>1.8006</v>
      </c>
      <c r="E1667" s="76">
        <f>净值底稿!W1628</f>
        <v>3.3302</v>
      </c>
      <c r="F1667" s="77">
        <f t="shared" si="1000"/>
        <v>2.9246603437844687E-3</v>
      </c>
      <c r="G1667" s="77">
        <f t="shared" si="1001"/>
        <v>0</v>
      </c>
      <c r="H1667" s="77">
        <f t="shared" si="1002"/>
        <v>0</v>
      </c>
      <c r="I1667" s="77">
        <f t="shared" si="1003"/>
        <v>0</v>
      </c>
      <c r="J1667" s="78">
        <f t="shared" si="1004"/>
        <v>0.16288662723897976</v>
      </c>
      <c r="K1667" s="78">
        <f t="shared" si="1005"/>
        <v>0.1370994875801739</v>
      </c>
      <c r="L1667" s="78">
        <f t="shared" si="1006"/>
        <v>1.0031633964665441</v>
      </c>
      <c r="M1667" s="78">
        <f t="shared" si="1007"/>
        <v>0.13862270010509359</v>
      </c>
      <c r="N1667" s="78">
        <f t="shared" si="1008"/>
        <v>1.4417722113907914</v>
      </c>
      <c r="O1667" s="79">
        <f t="shared" si="1009"/>
        <v>0.20806762153487132</v>
      </c>
      <c r="P1667" s="80" t="b">
        <f>FALSE()</f>
        <v>0</v>
      </c>
      <c r="Q1667" s="80" t="b">
        <f>FALSE()</f>
        <v>0</v>
      </c>
      <c r="R1667" s="80" t="b">
        <f t="shared" si="1010"/>
        <v>0</v>
      </c>
      <c r="S1667" s="80" t="b">
        <f t="shared" si="1011"/>
        <v>0</v>
      </c>
      <c r="T1667" s="81" t="str">
        <f t="shared" si="1012"/>
        <v>不调</v>
      </c>
      <c r="U1667" s="78">
        <f t="shared" si="1013"/>
        <v>0.16288662723897976</v>
      </c>
      <c r="V1667" s="78">
        <f t="shared" si="1014"/>
        <v>0.1370994875801739</v>
      </c>
      <c r="W1667" s="78">
        <f t="shared" si="1015"/>
        <v>1.0031633964665441</v>
      </c>
      <c r="X1667" s="78">
        <f t="shared" si="1016"/>
        <v>0.13862270010509359</v>
      </c>
      <c r="Y1667" s="78">
        <f t="shared" si="1017"/>
        <v>0.99995880187477393</v>
      </c>
      <c r="Z1667" s="78">
        <f t="shared" si="1018"/>
        <v>0.16287991661531312</v>
      </c>
      <c r="AA1667" s="78">
        <f t="shared" si="1019"/>
        <v>0.13709383933831615</v>
      </c>
      <c r="AB1667" s="78">
        <f t="shared" si="1020"/>
        <v>1.0031220680153141</v>
      </c>
      <c r="AC1667" s="78">
        <f t="shared" si="1021"/>
        <v>0.13861698910973549</v>
      </c>
      <c r="AD1667" s="78">
        <f t="shared" si="1022"/>
        <v>1.4417128130786789</v>
      </c>
      <c r="AE1667" s="78">
        <f t="shared" si="1023"/>
        <v>1.4568444270559591</v>
      </c>
      <c r="AF1667" s="77">
        <f t="shared" si="1024"/>
        <v>-1.0386568185498435E-2</v>
      </c>
      <c r="AG1667" s="77">
        <f t="shared" si="1025"/>
        <v>2.8835172453889335E-4</v>
      </c>
      <c r="AH1667" s="75">
        <f t="shared" si="1026"/>
        <v>46203</v>
      </c>
      <c r="AI1667" s="82">
        <f t="shared" si="1027"/>
        <v>2026</v>
      </c>
      <c r="AJ1667" s="82">
        <f t="shared" si="1028"/>
        <v>9</v>
      </c>
      <c r="AK1667" s="80">
        <v>11</v>
      </c>
      <c r="AL1667" s="78">
        <f t="shared" si="1029"/>
        <v>1.4412972125418695</v>
      </c>
      <c r="AM1667" s="79">
        <f t="shared" si="1030"/>
        <v>2.8835172453889335E-4</v>
      </c>
      <c r="AN1667" s="78">
        <f t="shared" si="1031"/>
        <v>1.4568444270559591</v>
      </c>
      <c r="AO1667" s="79">
        <f t="shared" si="1032"/>
        <v>-1.0386568185498435E-2</v>
      </c>
      <c r="AP1667" s="83">
        <f t="shared" si="1033"/>
        <v>1</v>
      </c>
      <c r="AQ1667" s="80" t="b">
        <f t="shared" si="1034"/>
        <v>1</v>
      </c>
    </row>
    <row r="1668" spans="1:43" s="72" customFormat="1">
      <c r="A1668" s="48">
        <f>净值底稿!A1629</f>
        <v>46280</v>
      </c>
      <c r="B1668" s="76">
        <f>净值底稿!X1629</f>
        <v>1.896910491620827</v>
      </c>
      <c r="C1668" s="76">
        <f>净值底稿!U1629</f>
        <v>2.0341361641381117</v>
      </c>
      <c r="D1668" s="76">
        <f>净值底稿!V1629</f>
        <v>1.8006</v>
      </c>
      <c r="E1668" s="76">
        <f>净值底稿!W1629</f>
        <v>3.3302</v>
      </c>
      <c r="F1668" s="77">
        <f t="shared" si="1000"/>
        <v>-6.9377572517232977E-3</v>
      </c>
      <c r="G1668" s="77">
        <f t="shared" si="1001"/>
        <v>0</v>
      </c>
      <c r="H1668" s="77">
        <f t="shared" si="1002"/>
        <v>0</v>
      </c>
      <c r="I1668" s="77">
        <f t="shared" si="1003"/>
        <v>0</v>
      </c>
      <c r="J1668" s="78">
        <f t="shared" si="1004"/>
        <v>0.16174989529265515</v>
      </c>
      <c r="K1668" s="78">
        <f t="shared" si="1005"/>
        <v>0.13709383933831615</v>
      </c>
      <c r="L1668" s="78">
        <f t="shared" si="1006"/>
        <v>1.0031220680153141</v>
      </c>
      <c r="M1668" s="78">
        <f t="shared" si="1007"/>
        <v>0.13861698910973549</v>
      </c>
      <c r="N1668" s="78">
        <f t="shared" si="1008"/>
        <v>1.440582791756021</v>
      </c>
      <c r="O1668" s="79">
        <f t="shared" si="1009"/>
        <v>0.20744641428535396</v>
      </c>
      <c r="P1668" s="80" t="b">
        <f>FALSE()</f>
        <v>0</v>
      </c>
      <c r="Q1668" s="80" t="b">
        <f>FALSE()</f>
        <v>0</v>
      </c>
      <c r="R1668" s="80" t="b">
        <f t="shared" si="1010"/>
        <v>0</v>
      </c>
      <c r="S1668" s="80" t="b">
        <f t="shared" si="1011"/>
        <v>0</v>
      </c>
      <c r="T1668" s="81" t="str">
        <f t="shared" si="1012"/>
        <v>不调</v>
      </c>
      <c r="U1668" s="78">
        <f t="shared" si="1013"/>
        <v>0.16174989529265515</v>
      </c>
      <c r="V1668" s="78">
        <f t="shared" si="1014"/>
        <v>0.13709383933831615</v>
      </c>
      <c r="W1668" s="78">
        <f t="shared" si="1015"/>
        <v>1.0031220680153141</v>
      </c>
      <c r="X1668" s="78">
        <f t="shared" si="1016"/>
        <v>0.13861698910973549</v>
      </c>
      <c r="Y1668" s="78">
        <f t="shared" si="1017"/>
        <v>0.99998626710299976</v>
      </c>
      <c r="Z1668" s="78">
        <f t="shared" si="1018"/>
        <v>0.1617476739980033</v>
      </c>
      <c r="AA1668" s="78">
        <f t="shared" si="1019"/>
        <v>0.13709195664274115</v>
      </c>
      <c r="AB1668" s="78">
        <f t="shared" si="1020"/>
        <v>1.0031082922432755</v>
      </c>
      <c r="AC1668" s="78">
        <f t="shared" si="1021"/>
        <v>0.13861508549690157</v>
      </c>
      <c r="AD1668" s="78">
        <f t="shared" si="1022"/>
        <v>1.4405630083809216</v>
      </c>
      <c r="AE1668" s="78">
        <f t="shared" si="1023"/>
        <v>1.4568444270559591</v>
      </c>
      <c r="AF1668" s="77">
        <f t="shared" si="1024"/>
        <v>-1.1175811481765163E-2</v>
      </c>
      <c r="AG1668" s="77">
        <f t="shared" si="1025"/>
        <v>-7.9752686341327816E-4</v>
      </c>
      <c r="AH1668" s="75">
        <f t="shared" si="1026"/>
        <v>46203</v>
      </c>
      <c r="AI1668" s="82">
        <f t="shared" si="1027"/>
        <v>2026</v>
      </c>
      <c r="AJ1668" s="82">
        <f t="shared" si="1028"/>
        <v>9</v>
      </c>
      <c r="AK1668" s="80">
        <v>12</v>
      </c>
      <c r="AL1668" s="78">
        <f t="shared" si="1029"/>
        <v>1.4417128130786789</v>
      </c>
      <c r="AM1668" s="79">
        <f t="shared" si="1030"/>
        <v>-7.9752686341327816E-4</v>
      </c>
      <c r="AN1668" s="78">
        <f t="shared" si="1031"/>
        <v>1.4568444270559591</v>
      </c>
      <c r="AO1668" s="79">
        <f t="shared" si="1032"/>
        <v>-1.1175811481765163E-2</v>
      </c>
      <c r="AP1668" s="83">
        <f t="shared" si="1033"/>
        <v>1</v>
      </c>
      <c r="AQ1668" s="80" t="b">
        <f t="shared" si="1034"/>
        <v>1</v>
      </c>
    </row>
    <row r="1669" spans="1:43" s="72" customFormat="1">
      <c r="A1669" s="48">
        <f>净值底稿!A1630</f>
        <v>46281</v>
      </c>
      <c r="B1669" s="76">
        <f>净值底稿!X1630</f>
        <v>1.8867043528951455</v>
      </c>
      <c r="C1669" s="76">
        <f>净值底稿!U1630</f>
        <v>2.0341361641381117</v>
      </c>
      <c r="D1669" s="76">
        <f>净值底稿!V1630</f>
        <v>1.8006</v>
      </c>
      <c r="E1669" s="76">
        <f>净值底稿!W1630</f>
        <v>3.3302</v>
      </c>
      <c r="F1669" s="77">
        <f t="shared" si="1000"/>
        <v>-5.380400799492091E-3</v>
      </c>
      <c r="G1669" s="77">
        <f t="shared" si="1001"/>
        <v>0</v>
      </c>
      <c r="H1669" s="77">
        <f t="shared" si="1002"/>
        <v>0</v>
      </c>
      <c r="I1669" s="77">
        <f t="shared" si="1003"/>
        <v>0</v>
      </c>
      <c r="J1669" s="78">
        <f t="shared" si="1004"/>
        <v>0.16087740668350844</v>
      </c>
      <c r="K1669" s="78">
        <f t="shared" si="1005"/>
        <v>0.13709195664274115</v>
      </c>
      <c r="L1669" s="78">
        <f t="shared" si="1006"/>
        <v>1.0031082922432755</v>
      </c>
      <c r="M1669" s="78">
        <f t="shared" si="1007"/>
        <v>0.13861508549690157</v>
      </c>
      <c r="N1669" s="78">
        <f t="shared" si="1008"/>
        <v>1.4396927410664266</v>
      </c>
      <c r="O1669" s="79">
        <f t="shared" si="1009"/>
        <v>0.20696733047742819</v>
      </c>
      <c r="P1669" s="80" t="b">
        <f>FALSE()</f>
        <v>0</v>
      </c>
      <c r="Q1669" s="80" t="b">
        <f>FALSE()</f>
        <v>0</v>
      </c>
      <c r="R1669" s="80" t="b">
        <f t="shared" si="1010"/>
        <v>0</v>
      </c>
      <c r="S1669" s="80" t="b">
        <f t="shared" si="1011"/>
        <v>0</v>
      </c>
      <c r="T1669" s="81" t="str">
        <f t="shared" si="1012"/>
        <v>不调</v>
      </c>
      <c r="U1669" s="78">
        <f t="shared" si="1013"/>
        <v>0.16087740668350844</v>
      </c>
      <c r="V1669" s="78">
        <f t="shared" si="1014"/>
        <v>0.13709195664274115</v>
      </c>
      <c r="W1669" s="78">
        <f t="shared" si="1015"/>
        <v>1.0031082922432755</v>
      </c>
      <c r="X1669" s="78">
        <f t="shared" si="1016"/>
        <v>0.13861508549690157</v>
      </c>
      <c r="Y1669" s="78">
        <f t="shared" si="1017"/>
        <v>0.99998626710299976</v>
      </c>
      <c r="Z1669" s="78">
        <f t="shared" si="1018"/>
        <v>0.16087519737065278</v>
      </c>
      <c r="AA1669" s="78">
        <f t="shared" si="1019"/>
        <v>0.137090073973021</v>
      </c>
      <c r="AB1669" s="78">
        <f t="shared" si="1020"/>
        <v>1.0030945166604179</v>
      </c>
      <c r="AC1669" s="78">
        <f t="shared" si="1021"/>
        <v>0.13861318191020977</v>
      </c>
      <c r="AD1669" s="78">
        <f t="shared" si="1022"/>
        <v>1.4396729699143016</v>
      </c>
      <c r="AE1669" s="78">
        <f t="shared" si="1023"/>
        <v>1.4568444270559591</v>
      </c>
      <c r="AF1669" s="77">
        <f t="shared" si="1024"/>
        <v>-1.1786747316841595E-2</v>
      </c>
      <c r="AG1669" s="77">
        <f t="shared" si="1025"/>
        <v>-6.1784070633630339E-4</v>
      </c>
      <c r="AH1669" s="75">
        <f t="shared" si="1026"/>
        <v>46203</v>
      </c>
      <c r="AI1669" s="82">
        <f t="shared" si="1027"/>
        <v>2026</v>
      </c>
      <c r="AJ1669" s="82">
        <f t="shared" si="1028"/>
        <v>9</v>
      </c>
      <c r="AK1669" s="80">
        <v>13</v>
      </c>
      <c r="AL1669" s="78">
        <f t="shared" si="1029"/>
        <v>1.4405630083809216</v>
      </c>
      <c r="AM1669" s="79">
        <f t="shared" si="1030"/>
        <v>-6.1784070633630339E-4</v>
      </c>
      <c r="AN1669" s="78">
        <f t="shared" si="1031"/>
        <v>1.4568444270559591</v>
      </c>
      <c r="AO1669" s="79">
        <f t="shared" si="1032"/>
        <v>-1.1786747316841595E-2</v>
      </c>
      <c r="AP1669" s="83">
        <f t="shared" si="1033"/>
        <v>1</v>
      </c>
      <c r="AQ1669" s="80" t="b">
        <f t="shared" si="1034"/>
        <v>1</v>
      </c>
    </row>
    <row r="1670" spans="1:43" s="72" customFormat="1">
      <c r="A1670" s="48">
        <f>净值底稿!A1631</f>
        <v>46282</v>
      </c>
      <c r="B1670" s="76">
        <f>净值底稿!X1631</f>
        <v>1.8821257370494269</v>
      </c>
      <c r="C1670" s="76">
        <f>净值底稿!U1631</f>
        <v>2.0341361641381117</v>
      </c>
      <c r="D1670" s="76">
        <f>净值底稿!V1631</f>
        <v>1.8006</v>
      </c>
      <c r="E1670" s="76">
        <f>净值底稿!W1631</f>
        <v>3.3302</v>
      </c>
      <c r="F1670" s="77">
        <f t="shared" si="1000"/>
        <v>-2.4267797117724088E-3</v>
      </c>
      <c r="G1670" s="77">
        <f t="shared" si="1001"/>
        <v>0</v>
      </c>
      <c r="H1670" s="77">
        <f t="shared" si="1002"/>
        <v>0</v>
      </c>
      <c r="I1670" s="77">
        <f t="shared" si="1003"/>
        <v>0</v>
      </c>
      <c r="J1670" s="78">
        <f t="shared" si="1004"/>
        <v>0.16048478870554631</v>
      </c>
      <c r="K1670" s="78">
        <f t="shared" si="1005"/>
        <v>0.137090073973021</v>
      </c>
      <c r="L1670" s="78">
        <f t="shared" si="1006"/>
        <v>1.0030945166604179</v>
      </c>
      <c r="M1670" s="78">
        <f t="shared" si="1007"/>
        <v>0.13861318191020977</v>
      </c>
      <c r="N1670" s="78">
        <f t="shared" si="1008"/>
        <v>1.4392825612491951</v>
      </c>
      <c r="O1670" s="79">
        <f t="shared" si="1009"/>
        <v>0.20675221856387493</v>
      </c>
      <c r="P1670" s="80" t="b">
        <f>FALSE()</f>
        <v>0</v>
      </c>
      <c r="Q1670" s="80" t="b">
        <f>FALSE()</f>
        <v>0</v>
      </c>
      <c r="R1670" s="80" t="b">
        <f t="shared" si="1010"/>
        <v>0</v>
      </c>
      <c r="S1670" s="80" t="b">
        <f t="shared" si="1011"/>
        <v>0</v>
      </c>
      <c r="T1670" s="81" t="str">
        <f t="shared" si="1012"/>
        <v>不调</v>
      </c>
      <c r="U1670" s="78">
        <f t="shared" si="1013"/>
        <v>0.16048478870554631</v>
      </c>
      <c r="V1670" s="78">
        <f t="shared" si="1014"/>
        <v>0.137090073973021</v>
      </c>
      <c r="W1670" s="78">
        <f t="shared" si="1015"/>
        <v>1.0030945166604179</v>
      </c>
      <c r="X1670" s="78">
        <f t="shared" si="1016"/>
        <v>0.13861318191020977</v>
      </c>
      <c r="Y1670" s="78">
        <f t="shared" si="1017"/>
        <v>0.99998626710299976</v>
      </c>
      <c r="Z1670" s="78">
        <f t="shared" si="1018"/>
        <v>0.16048258478447291</v>
      </c>
      <c r="AA1670" s="78">
        <f t="shared" si="1019"/>
        <v>0.13708819132915537</v>
      </c>
      <c r="AB1670" s="78">
        <f t="shared" si="1020"/>
        <v>1.0030807412667391</v>
      </c>
      <c r="AC1670" s="78">
        <f t="shared" si="1021"/>
        <v>0.13861127834965972</v>
      </c>
      <c r="AD1670" s="78">
        <f t="shared" si="1022"/>
        <v>1.439262795730027</v>
      </c>
      <c r="AE1670" s="78">
        <f t="shared" si="1023"/>
        <v>1.4568444270559591</v>
      </c>
      <c r="AF1670" s="77">
        <f t="shared" si="1024"/>
        <v>-1.2068297066874623E-2</v>
      </c>
      <c r="AG1670" s="77">
        <f t="shared" si="1025"/>
        <v>-2.8490788730928251E-4</v>
      </c>
      <c r="AH1670" s="75">
        <f t="shared" si="1026"/>
        <v>46203</v>
      </c>
      <c r="AI1670" s="82">
        <f t="shared" si="1027"/>
        <v>2026</v>
      </c>
      <c r="AJ1670" s="82">
        <f t="shared" si="1028"/>
        <v>9</v>
      </c>
      <c r="AK1670" s="80">
        <v>14</v>
      </c>
      <c r="AL1670" s="78">
        <f t="shared" si="1029"/>
        <v>1.4396729699143016</v>
      </c>
      <c r="AM1670" s="79">
        <f t="shared" si="1030"/>
        <v>-2.8490788730928251E-4</v>
      </c>
      <c r="AN1670" s="78">
        <f t="shared" si="1031"/>
        <v>1.4568444270559591</v>
      </c>
      <c r="AO1670" s="79">
        <f t="shared" si="1032"/>
        <v>-1.2068297066874623E-2</v>
      </c>
      <c r="AP1670" s="83">
        <f t="shared" si="1033"/>
        <v>1</v>
      </c>
      <c r="AQ1670" s="80" t="b">
        <f t="shared" si="1034"/>
        <v>1</v>
      </c>
    </row>
  </sheetData>
  <mergeCells count="16">
    <mergeCell ref="A1:U1"/>
    <mergeCell ref="A2:U2"/>
    <mergeCell ref="A4:B4"/>
    <mergeCell ref="D4:E4"/>
    <mergeCell ref="G4:H4"/>
    <mergeCell ref="J4:U4"/>
    <mergeCell ref="A40:AQ40"/>
    <mergeCell ref="A41:AQ41"/>
    <mergeCell ref="N12:P12"/>
    <mergeCell ref="N20:P21"/>
    <mergeCell ref="N5:U8"/>
    <mergeCell ref="A10:U10"/>
    <mergeCell ref="J12:K12"/>
    <mergeCell ref="B26:K26"/>
    <mergeCell ref="A28:P28"/>
    <mergeCell ref="J19:K19"/>
  </mergeCells>
  <phoneticPr fontId="25" type="noConversion"/>
  <conditionalFormatting sqref="B30:M36">
    <cfRule type="colorScale" priority="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K8">
    <cfRule type="containsText" dxfId="7" priority="3" operator="containsText" text="OK">
      <formula>NOT(ISERROR(SEARCH("OK",K8)))</formula>
    </cfRule>
    <cfRule type="containsText" dxfId="6" priority="4" operator="containsText" text="检查">
      <formula>NOT(ISERROR(SEARCH("检查",K8)))</formula>
    </cfRule>
  </conditionalFormatting>
  <conditionalFormatting sqref="A43:AQ1670">
    <cfRule type="expression" dxfId="5" priority="5">
      <formula>MOD(ROW(),2)=0</formula>
    </cfRule>
  </conditionalFormatting>
  <conditionalFormatting sqref="T43:T1670">
    <cfRule type="containsText" dxfId="4" priority="6" operator="containsText" text="动态">
      <formula>NOT(ISERROR(SEARCH("动态",T43)))</formula>
    </cfRule>
    <cfRule type="containsText" dxfId="3" priority="7" operator="containsText" text="季度">
      <formula>NOT(ISERROR(SEARCH("季度",T43)))</formula>
    </cfRule>
    <cfRule type="containsText" dxfId="2" priority="8" operator="containsText" text="跳过">
      <formula>NOT(ISERROR(SEARCH("跳过",T43)))</formula>
    </cfRule>
  </conditionalFormatting>
  <conditionalFormatting sqref="P19">
    <cfRule type="containsText" dxfId="1" priority="9" operator="containsText" text="OK"/>
    <cfRule type="containsText" dxfId="0" priority="10" operator="containsText" text="100%"/>
  </conditionalFormatting>
  <dataValidations count="6">
    <dataValidation type="decimal" sqref="B5:B8 E5:E7 O13:O18">
      <formula1>0</formula1>
      <formula2>1</formula2>
    </dataValidation>
    <dataValidation type="whole" sqref="E8">
      <formula1>0</formula1>
      <formula2>365</formula2>
    </dataValidation>
    <dataValidation type="decimal" sqref="H5">
      <formula1>0</formula1>
      <formula2>0.2</formula2>
    </dataValidation>
    <dataValidation type="whole" sqref="H6">
      <formula1>1</formula1>
      <formula2>366</formula2>
    </dataValidation>
    <dataValidation type="decimal" sqref="H7">
      <formula1>-0.2</formula1>
      <formula2>0.5</formula2>
    </dataValidation>
    <dataValidation type="whole" sqref="H8">
      <formula1>300</formula1>
      <formula2>366</formula2>
    </dataValidation>
  </dataValidation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净值底稿</vt:lpstr>
      <vt:lpstr>2080回测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白昕</dc:creator>
  <cp:lastModifiedBy>白昕</cp:lastModifiedBy>
  <dcterms:created xsi:type="dcterms:W3CDTF">2026-09-03T11:38:49Z</dcterms:created>
  <dcterms:modified xsi:type="dcterms:W3CDTF">2026-10-29T03:19:46Z</dcterms:modified>
</cp:coreProperties>
</file>